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omments/comment1.xml" ContentType="application/vnd.openxmlformats-officedocument.spreadsheetml.comments+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workbookProtection lockStructure="1" workbookAlgorithmName="SHA-512" workbookHashValue="JG8obj83+zizTOpYNOrRCbMdFLhqZ0k0ow5+kxj/SiHemlmA9v/NYLyVagp4xks8PiNc5RSzC4+plvfGzSVpnw==" workbookSaltValue="1jRN7TbvyScCT5idCUTEig==" workbookSpinCount="100000"/>
  <bookViews>
    <workbookView visibility="visible" minimized="0" showHorizontalScroll="1" showVerticalScroll="1" showSheetTabs="1" xWindow="-120" yWindow="-120" windowWidth="24240" windowHeight="13020" tabRatio="789" firstSheet="0" activeTab="0" autoFilterDateGrouping="1"/>
  </bookViews>
  <sheets>
    <sheet xmlns:r="http://schemas.openxmlformats.org/officeDocument/2006/relationships" name="Revision" sheetId="1" state="visible" r:id="rId1"/>
    <sheet xmlns:r="http://schemas.openxmlformats.org/officeDocument/2006/relationships" name="Instructions" sheetId="2" state="visible" r:id="rId2"/>
    <sheet xmlns:r="http://schemas.openxmlformats.org/officeDocument/2006/relationships" name="Definitions" sheetId="3" state="visible" r:id="rId3"/>
    <sheet xmlns:r="http://schemas.openxmlformats.org/officeDocument/2006/relationships" name="Declaration" sheetId="4" state="visible" r:id="rId4"/>
    <sheet xmlns:r="http://schemas.openxmlformats.org/officeDocument/2006/relationships" name="Smelter List" sheetId="5" state="visible" r:id="rId5"/>
    <sheet xmlns:r="http://schemas.openxmlformats.org/officeDocument/2006/relationships" name="Checker" sheetId="6" state="visible" r:id="rId6"/>
    <sheet xmlns:r="http://schemas.openxmlformats.org/officeDocument/2006/relationships" name="Mine List" sheetId="7" state="visible" r:id="rId7"/>
    <sheet xmlns:r="http://schemas.openxmlformats.org/officeDocument/2006/relationships" name="Product List" sheetId="8" state="visible" r:id="rId8"/>
    <sheet xmlns:r="http://schemas.openxmlformats.org/officeDocument/2006/relationships" name="Smelter Look-up" sheetId="9" state="visible" r:id="rId9"/>
    <sheet xmlns:r="http://schemas.openxmlformats.org/officeDocument/2006/relationships" name="L" sheetId="10" state="hidden" r:id="rId10"/>
    <sheet xmlns:r="http://schemas.openxmlformats.org/officeDocument/2006/relationships" name="C" sheetId="11" state="hidden" r:id="rId11"/>
    <sheet xmlns:r="http://schemas.openxmlformats.org/officeDocument/2006/relationships" name="SorP" sheetId="12" state="hidden" r:id="rId12"/>
  </sheets>
  <externalReferences>
    <externalReference xmlns:r="http://schemas.openxmlformats.org/officeDocument/2006/relationships" r:id="rId13"/>
    <externalReference xmlns:r="http://schemas.openxmlformats.org/officeDocument/2006/relationships" r:id="rId14"/>
  </externalReferences>
  <definedNames>
    <definedName name="abc">OFFSET([1]SorP!$B$1,MATCH('[1]Smelter Lookup'!$G1&amp;"*",[1]SorP!$A:$A,0)-1,0,COUNTIF([1]SorP!$A:$A,'[1]Smelter Lookup'!$G1&amp;"*"),1)</definedName>
    <definedName name="CL" comment="CountryList">'C'!$B$2:$B$250</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81CF54B1_70AB_4A68_BB72_21925B5D4874_.wvu.Cols" localSheetId="1" hidden="1">#REF!</definedName>
    <definedName name="Z_4BDF1A28_30D5_449D_B20E_D6C97EF9FAE1_.wvu.Rows" localSheetId="2" hidden="1">#REF!,#REF!,#REF!,#REF!,#REF!,#REF!</definedName>
    <definedName name="Z_81CF54B1_70AB_4A68_BB72_21925B5D4874_.wvu.Cols" localSheetId="2" hidden="1">#REF!</definedName>
    <definedName name="Z_4BDF1A28_30D5_449D_B20E_D6C97EF9FAE1_.wvu.Cols" localSheetId="3" hidden="1">Declaration!$L:$W</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Rows" localSheetId="3" hidden="1">Declaration!$88:$107</definedName>
    <definedName name="Z_81CF54B1_70AB_4A68_BB72_21925B5D4874_.wvu.Cols" localSheetId="3" hidden="1">Declaration!$M:$U</definedName>
    <definedName name="Z_C59130F4_2E03_5E48_94CE_6E4A0484DB9E_.wvu.Cols" localSheetId="3" hidden="1">Declaration!$L:$W</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Rows" localSheetId="3" hidden="1">Declaration!$88:$107</definedName>
    <definedName name="_xlnm.Print_Titles" localSheetId="3">'Declaration'!$1:$6</definedName>
    <definedName name="_xlnm.Print_Area" localSheetId="3">'Declaration'!$A$1:$L$86</definedName>
    <definedName name="dropX" localSheetId="4">'Smelter List'!$B$2510:$B$2519</definedName>
    <definedName name="Metal" comment="metal list for dropdown" localSheetId="4">'Smelter List'!$W$3:$Z$3</definedName>
    <definedName name="Z_4BDF1A28_30D5_449D_B20E_D6C97EF9FAE1_.wvu.Cols" localSheetId="4" hidden="1">'Smelter List'!$R:$AK</definedName>
    <definedName name="Z_4BDF1A28_30D5_449D_B20E_D6C97EF9FAE1_.wvu.FilterData" localSheetId="4" hidden="1">'Smelter List'!$B$4:$Q$4</definedName>
    <definedName name="Z_4BDF1A28_30D5_449D_B20E_D6C97EF9FAE1_.wvu.PrintTitles" localSheetId="4" hidden="1">'Smelter List'!$4:$4</definedName>
    <definedName name="Z_81CF54B1_70AB_4A68_BB72_21925B5D4874_.wvu.Cols" localSheetId="4" hidden="1">'Smelter List'!$V:$Y</definedName>
    <definedName name="Z_C59130F4_2E03_5E48_94CE_6E4A0484DB9E_.wvu.Cols" localSheetId="4" hidden="1">'Smelter List'!$R:$AK</definedName>
    <definedName name="Z_C59130F4_2E03_5E48_94CE_6E4A0484DB9E_.wvu.FilterData" localSheetId="4" hidden="1">'Smelter List'!$B$4:$Q$4</definedName>
    <definedName name="Z_C59130F4_2E03_5E48_94CE_6E4A0484DB9E_.wvu.PrintTitles" localSheetId="4" hidden="1">'Smelter List'!$4:$4</definedName>
    <definedName name="_xlnm._FilterDatabase" localSheetId="4" hidden="1">'Smelter List'!$A$4:$AI$4</definedName>
    <definedName name="_xlnm.Print_Titles" localSheetId="4">'Smelter List'!$4:$4</definedName>
    <definedName name="Z_4BDF1A28_30D5_449D_B20E_D6C97EF9FAE1_.wvu.Cols" localSheetId="5" hidden="1">Checker!$E:$M</definedName>
    <definedName name="Z_4BDF1A28_30D5_449D_B20E_D6C97EF9FAE1_.wvu.FilterData" localSheetId="5" hidden="1">Checker!$B$3:$C$125</definedName>
    <definedName name="Z_4BDF1A28_30D5_449D_B20E_D6C97EF9FAE1_.wvu.Rows" localSheetId="5" hidden="1">Checker!#REF!</definedName>
    <definedName name="Z_C59130F4_2E03_5E48_94CE_6E4A0484DB9E_.wvu.Cols" localSheetId="5" hidden="1">Checker!$E:$M</definedName>
    <definedName name="Z_C59130F4_2E03_5E48_94CE_6E4A0484DB9E_.wvu.FilterData" localSheetId="5" hidden="1">Checker!$B$3:$C$125</definedName>
    <definedName name="Z_C59130F4_2E03_5E48_94CE_6E4A0484DB9E_.wvu.Rows" localSheetId="5" hidden="1">Checker!#REF!</definedName>
    <definedName name="Z_4BDF1A28_30D5_449D_B20E_D6C97EF9FAE1_.wvu.PrintTitles" localSheetId="7" hidden="1">'Product List'!$5:$5</definedName>
    <definedName name="Z_C59130F4_2E03_5E48_94CE_6E4A0484DB9E_.wvu.PrintTitles" localSheetId="7" hidden="1">'Product List'!$5:$5</definedName>
    <definedName name="_xlnm.Print_Titles" localSheetId="7">'Product List'!$5:$5</definedName>
    <definedName name="Z_4BDF1A28_30D5_449D_B20E_D6C97EF9FAE1_.wvu.Cols" localSheetId="8" hidden="1">'Smelter Look-up'!$J:$K</definedName>
    <definedName name="Z_4BDF1A28_30D5_449D_B20E_D6C97EF9FAE1_.wvu.FilterData" localSheetId="8" hidden="1">'Smelter Look-up'!$A$4:$K$4</definedName>
    <definedName name="Z_C59130F4_2E03_5E48_94CE_6E4A0484DB9E_.wvu.Cols" localSheetId="8" hidden="1">'Smelter Look-up'!$J:$K</definedName>
    <definedName name="Z_C59130F4_2E03_5E48_94CE_6E4A0484DB9E_.wvu.FilterData" localSheetId="8" hidden="1">'Smelter Look-up'!$A$4:$K$4</definedName>
    <definedName name="_xlnm._FilterDatabase" localSheetId="8" hidden="1">'Smelter Look-up'!$A$4:$I$4</definedName>
    <definedName name="Z_4BDF1A28_30D5_449D_B20E_D6C97EF9FAE1_.wvu.FilterData" localSheetId="9" hidden="1">L!$A$1:$H$345</definedName>
    <definedName name="Z_C59130F4_2E03_5E48_94CE_6E4A0484DB9E_.wvu.FilterData" localSheetId="9" hidden="1">L!$A$1:$H$345</definedName>
    <definedName name="_xlnm._FilterDatabase" localSheetId="9" hidden="1">'L'!$B$1:$N$1</definedName>
    <definedName name="Z_4BDF1A28_30D5_449D_B20E_D6C97EF9FAE1_.wvu.FilterData" localSheetId="11" hidden="1">SorP!$A$1:$B$5662</definedName>
    <definedName name="Z_C59130F4_2E03_5E48_94CE_6E4A0484DB9E_.wvu.FilterData" localSheetId="11" hidden="1">SorP!$A$1:$B$5662</definedName>
    <definedName name="_xlnm._FilterDatabase" localSheetId="11" hidden="1">'SorP'!$B$1:$C$1</definedName>
  </definedNames>
  <calcPr calcId="191028" fullCalcOnLoad="1" concurrentCalc="0"/>
</workbook>
</file>

<file path=xl/styles.xml><?xml version="1.0" encoding="utf-8"?>
<styleSheet xmlns="http://schemas.openxmlformats.org/spreadsheetml/2006/main">
  <numFmts count="13">
    <numFmt numFmtId="164" formatCode="[$-409]d\-mmm\-yyyy;@"/>
    <numFmt numFmtId="165" formatCode="[$-409]mmmm\ d\,\ yyyy;@"/>
    <numFmt numFmtId="166" formatCode="0.0"/>
    <numFmt numFmtId="167" formatCode="_-* #,##0_-;\-* #,##0_-;_-* &quot;-&quot;_-;_-@_-"/>
    <numFmt numFmtId="168" formatCode="_-* #,##0\ _€_-;\-* #,##0\ _€_-;_-* &quot;-&quot;\ _€_-;_-@_-"/>
    <numFmt numFmtId="169" formatCode="_-* #,##0.00\ _€_-;\-* #,##0.00\ _€_-;_-* &quot;-&quot;??\ _€_-;_-@_-"/>
    <numFmt numFmtId="170" formatCode="_-* #,##0.00_-;\-* #,##0.00_-;_-* &quot;-&quot;??_-;_-@_-"/>
    <numFmt numFmtId="171" formatCode="_-&quot;$&quot;* #,##0_-;\-&quot;$&quot;* #,##0_-;_-&quot;$&quot;* &quot;-&quot;_-;_-@_-"/>
    <numFmt numFmtId="172" formatCode="_-* #,##0\ &quot;€&quot;_-;\-* #,##0\ &quot;€&quot;_-;_-* &quot;-&quot;\ &quot;€&quot;_-;_-@_-"/>
    <numFmt numFmtId="173" formatCode="_-&quot;€&quot;\ * #,##0_-;\-&quot;€&quot;\ * #,##0_-;_-&quot;€&quot;\ * &quot;-&quot;_-;_-@_-"/>
    <numFmt numFmtId="174" formatCode="_-* #,##0.00\ &quot;€&quot;_-;\-* #,##0.00\ &quot;€&quot;_-;_-* &quot;-&quot;??\ &quot;€&quot;_-;_-@_-"/>
    <numFmt numFmtId="175" formatCode="_-&quot;€&quot;\ * #,##0.00_-;\-&quot;€&quot;\ * #,##0.00_-;_-&quot;€&quot;\ * &quot;-&quot;??_-;_-@_-"/>
    <numFmt numFmtId="176" formatCode="_-&quot;$&quot;* #,##0.00_-;\-&quot;$&quot;* #,##0.00_-;_-&quot;$&quot;* &quot;-&quot;??_-;_-@_-"/>
  </numFmts>
  <fonts count="127">
    <font>
      <name val="Verdana"/>
      <family val="2"/>
      <sz val="10"/>
    </font>
    <font>
      <name val="Calibri"/>
      <family val="2"/>
      <color theme="1"/>
      <sz val="11"/>
      <scheme val="minor"/>
    </font>
    <font>
      <name val="Calibri"/>
      <family val="2"/>
      <color theme="1"/>
      <sz val="11"/>
      <scheme val="minor"/>
    </font>
    <font>
      <name val="Calibri"/>
      <family val="2"/>
      <color theme="1"/>
      <sz val="11"/>
      <scheme val="minor"/>
    </font>
    <font>
      <name val="Arial"/>
      <family val="2"/>
      <color theme="1"/>
      <sz val="10"/>
    </font>
    <font>
      <name val="Calibri"/>
      <family val="2"/>
      <color theme="1"/>
      <sz val="11"/>
      <scheme val="minor"/>
    </font>
    <font>
      <name val="Arial"/>
      <family val="2"/>
      <color indexed="9"/>
      <sz val="10"/>
    </font>
    <font>
      <name val="Verdana"/>
      <family val="2"/>
      <b val="1"/>
      <sz val="12"/>
    </font>
    <font>
      <name val="Verdana"/>
      <family val="2"/>
      <sz val="12"/>
    </font>
    <font>
      <name val="Verdana"/>
      <family val="2"/>
      <sz val="8"/>
    </font>
    <font>
      <name val="Arial"/>
      <family val="2"/>
      <color indexed="8"/>
      <sz val="10"/>
    </font>
    <font>
      <name val="Verdana"/>
      <family val="2"/>
      <color indexed="12"/>
      <sz val="7.5"/>
      <u val="single"/>
    </font>
    <font>
      <name val="Verdana"/>
      <family val="2"/>
      <b val="1"/>
      <sz val="10"/>
    </font>
    <font>
      <name val="Arial"/>
      <family val="2"/>
      <sz val="10"/>
    </font>
    <font>
      <name val="Cambria"/>
      <family val="1"/>
      <sz val="10"/>
    </font>
    <font>
      <name val="Cambria"/>
      <family val="1"/>
      <b val="1"/>
      <sz val="10"/>
    </font>
    <font>
      <name val="Cambria"/>
      <family val="1"/>
      <b val="1"/>
      <sz val="22"/>
    </font>
    <font>
      <name val="Cambria"/>
      <family val="1"/>
      <b val="1"/>
      <sz val="12"/>
    </font>
    <font>
      <name val="Cambria"/>
      <family val="1"/>
      <sz val="12"/>
    </font>
    <font>
      <name val="Cambria"/>
      <family val="1"/>
      <b val="1"/>
      <i val="1"/>
      <sz val="12"/>
    </font>
    <font>
      <name val="Cambria"/>
      <family val="1"/>
      <sz val="8"/>
    </font>
    <font>
      <name val="Verdana"/>
      <family val="2"/>
      <b val="1"/>
      <sz val="10"/>
      <u val="single"/>
    </font>
    <font>
      <name val="Verdana"/>
      <family val="2"/>
      <color indexed="12"/>
      <sz val="14"/>
      <u val="single"/>
    </font>
    <font>
      <name val="Verdana"/>
      <family val="2"/>
      <color indexed="12"/>
      <sz val="12"/>
      <u val="single"/>
    </font>
    <font>
      <name val="Verdana"/>
      <family val="2"/>
      <color indexed="12"/>
      <sz val="16"/>
      <u val="single"/>
    </font>
    <font>
      <name val="Verdana"/>
      <family val="2"/>
      <color indexed="12"/>
      <sz val="10"/>
      <u val="single"/>
    </font>
    <font>
      <name val="Verdana"/>
      <family val="2"/>
      <sz val="9"/>
    </font>
    <font>
      <name val="Cambria"/>
      <family val="1"/>
      <sz val="16"/>
    </font>
    <font>
      <name val="Verdana"/>
      <family val="2"/>
      <sz val="18"/>
    </font>
    <font>
      <name val="Cambria"/>
      <family val="1"/>
      <b val="1"/>
      <color indexed="9"/>
      <sz val="12"/>
    </font>
    <font>
      <name val="Cambria"/>
      <family val="1"/>
      <color indexed="9"/>
      <sz val="12"/>
    </font>
    <font>
      <name val="Verdana"/>
      <family val="2"/>
      <b val="1"/>
      <sz val="18"/>
    </font>
    <font>
      <name val="Verdana"/>
      <family val="2"/>
      <b val="1"/>
      <color indexed="12"/>
      <sz val="12"/>
    </font>
    <font>
      <name val="Cambria"/>
      <family val="1"/>
      <b val="1"/>
      <color indexed="10"/>
      <sz val="14"/>
    </font>
    <font>
      <name val="Cambria"/>
      <family val="1"/>
      <b val="1"/>
      <sz val="11"/>
    </font>
    <font>
      <name val="Verdana"/>
      <family val="2"/>
      <color indexed="9"/>
      <sz val="10"/>
    </font>
    <font>
      <name val="Verdana"/>
      <family val="2"/>
      <color indexed="10"/>
      <sz val="12"/>
    </font>
    <font>
      <name val="Verdana"/>
      <family val="2"/>
      <sz val="7.5"/>
    </font>
    <font>
      <name val="Verdana"/>
      <family val="2"/>
      <sz val="14"/>
    </font>
    <font>
      <name val="Verdana"/>
      <family val="2"/>
      <sz val="16"/>
    </font>
    <font>
      <name val="Verdana"/>
      <family val="2"/>
      <sz val="22"/>
    </font>
    <font>
      <name val="Cambria"/>
      <family val="1"/>
      <b val="1"/>
      <sz val="9"/>
    </font>
    <font>
      <name val="Verdana"/>
      <family val="2"/>
      <b val="1"/>
      <sz val="11"/>
    </font>
    <font>
      <name val="Cambria"/>
      <family val="1"/>
      <b val="1"/>
      <sz val="14"/>
    </font>
    <font>
      <name val="Verdana"/>
      <family val="2"/>
      <color indexed="12"/>
      <sz val="18"/>
      <u val="single"/>
    </font>
    <font>
      <name val="Calibri"/>
      <family val="2"/>
      <sz val="11"/>
    </font>
    <font>
      <name val="ＭＳ Ｐゴシック"/>
      <charset val="128"/>
      <family val="3"/>
      <sz val="11"/>
    </font>
    <font>
      <name val="Verdana"/>
      <family val="2"/>
      <b val="1"/>
      <sz val="9"/>
    </font>
    <font>
      <name val="Verdana"/>
      <family val="2"/>
      <sz val="11"/>
    </font>
    <font>
      <name val="Verdana"/>
      <family val="2"/>
      <b val="1"/>
      <color indexed="8"/>
      <sz val="9"/>
    </font>
    <font>
      <name val="Calibri"/>
      <family val="2"/>
      <color theme="0"/>
      <sz val="11"/>
      <scheme val="minor"/>
    </font>
    <font>
      <name val="ＭＳ Ｐゴシック"/>
      <charset val="128"/>
      <family val="3"/>
      <color rgb="FF9C0006"/>
      <sz val="11"/>
    </font>
    <font>
      <name val="Calibri"/>
      <family val="2"/>
      <color rgb="FF9C0006"/>
      <sz val="11"/>
      <scheme val="minor"/>
    </font>
    <font>
      <name val="Calibri"/>
      <family val="2"/>
      <b val="1"/>
      <color rgb="FFFA7D00"/>
      <sz val="11"/>
      <scheme val="minor"/>
    </font>
    <font>
      <name val="Calibri"/>
      <family val="2"/>
      <b val="1"/>
      <color theme="0"/>
      <sz val="11"/>
      <scheme val="minor"/>
    </font>
    <font>
      <name val="Calibri"/>
      <family val="2"/>
      <i val="1"/>
      <color rgb="FF7F7F7F"/>
      <sz val="11"/>
      <scheme val="minor"/>
    </font>
    <font>
      <name val="Calibri"/>
      <family val="2"/>
      <color rgb="FF006100"/>
      <sz val="11"/>
      <scheme val="minor"/>
    </font>
    <font>
      <name val="Calibri"/>
      <family val="2"/>
      <b val="1"/>
      <color theme="3"/>
      <sz val="15"/>
      <scheme val="minor"/>
    </font>
    <font>
      <name val="Calibri"/>
      <family val="2"/>
      <b val="1"/>
      <color theme="3"/>
      <sz val="13"/>
      <scheme val="minor"/>
    </font>
    <font>
      <name val="Calibri"/>
      <family val="2"/>
      <b val="1"/>
      <color theme="3"/>
      <sz val="11"/>
      <scheme val="minor"/>
    </font>
    <font>
      <name val="Arial"/>
      <family val="2"/>
      <color theme="10"/>
      <sz val="10"/>
      <u val="single"/>
    </font>
    <font>
      <name val="Calibri"/>
      <family val="2"/>
      <color theme="10"/>
      <sz val="11"/>
      <u val="single"/>
      <scheme val="minor"/>
    </font>
    <font>
      <name val="Calibri"/>
      <family val="2"/>
      <color theme="10"/>
      <sz val="12"/>
      <u val="single"/>
      <scheme val="minor"/>
    </font>
    <font>
      <name val="Calibri"/>
      <family val="2"/>
      <color rgb="FF3F3F76"/>
      <sz val="11"/>
      <scheme val="minor"/>
    </font>
    <font>
      <name val="Calibri"/>
      <family val="2"/>
      <color rgb="FFFA7D00"/>
      <sz val="11"/>
      <scheme val="minor"/>
    </font>
    <font>
      <name val="Calibri"/>
      <family val="2"/>
      <color rgb="FF9C6500"/>
      <sz val="11"/>
      <scheme val="minor"/>
    </font>
    <font>
      <name val="ＭＳ Ｐゴシック"/>
      <charset val="128"/>
      <family val="2"/>
      <color theme="1"/>
      <sz val="10"/>
    </font>
    <font>
      <name val="ＭＳ Ｐゴシック"/>
      <charset val="128"/>
      <family val="3"/>
      <color theme="1"/>
      <sz val="11"/>
    </font>
    <font>
      <name val="Calibri"/>
      <family val="2"/>
      <color theme="1"/>
      <sz val="12"/>
      <scheme val="minor"/>
    </font>
    <font>
      <name val="Calibri"/>
      <family val="2"/>
      <b val="1"/>
      <color rgb="FF3F3F3F"/>
      <sz val="11"/>
      <scheme val="minor"/>
    </font>
    <font>
      <name val="Cambria"/>
      <family val="2"/>
      <color theme="3"/>
      <sz val="18"/>
      <scheme val="major"/>
    </font>
    <font>
      <name val="Calibri"/>
      <family val="2"/>
      <b val="1"/>
      <color theme="1"/>
      <sz val="11"/>
      <scheme val="minor"/>
    </font>
    <font>
      <name val="Calibri"/>
      <family val="2"/>
      <color rgb="FFFF0000"/>
      <sz val="11"/>
      <scheme val="minor"/>
    </font>
    <font>
      <name val="Verdana"/>
      <family val="2"/>
      <color theme="1"/>
      <sz val="10"/>
    </font>
    <font>
      <name val="Verdana"/>
      <family val="2"/>
      <color theme="0" tint="-0.3498947111423078"/>
      <sz val="10"/>
    </font>
    <font>
      <name val="Calibri"/>
      <family val="2"/>
      <sz val="11"/>
      <scheme val="minor"/>
    </font>
    <font>
      <name val="Cambria"/>
      <family val="1"/>
      <sz val="10"/>
      <scheme val="major"/>
    </font>
    <font>
      <name val="Cambria"/>
      <family val="1"/>
      <color indexed="12"/>
      <sz val="12"/>
      <u val="single"/>
      <scheme val="major"/>
    </font>
    <font>
      <name val="Cambria"/>
      <family val="1"/>
      <sz val="12"/>
      <scheme val="major"/>
    </font>
    <font>
      <name val="SimSun"/>
      <charset val="134"/>
      <family val="2"/>
      <sz val="11"/>
    </font>
    <font>
      <name val="Verdana"/>
      <family val="2"/>
      <sz val="11"/>
      <vertAlign val="superscript"/>
    </font>
    <font>
      <name val="Verdana"/>
      <family val="2"/>
      <b val="1"/>
      <color rgb="FFFF0000"/>
      <sz val="24"/>
    </font>
    <font>
      <name val="Verdana"/>
      <family val="2"/>
      <sz val="10"/>
    </font>
    <font>
      <name val="SimSun"/>
      <family val="2"/>
      <sz val="11"/>
    </font>
    <font>
      <name val="돋움"/>
      <charset val="129"/>
      <family val="3"/>
      <sz val="8"/>
    </font>
    <font>
      <name val="Verdana"/>
      <family val="2"/>
      <b val="1"/>
      <color theme="1"/>
      <sz val="12"/>
    </font>
    <font>
      <name val="Calibri"/>
      <family val="2"/>
      <color rgb="FF9C5700"/>
      <sz val="11"/>
      <scheme val="minor"/>
    </font>
    <font>
      <name val="SimSun"/>
      <sz val="11"/>
    </font>
    <font>
      <name val="Verdana"/>
      <charset val="129"/>
      <family val="3"/>
      <sz val="11"/>
    </font>
    <font>
      <name val="맑은 고딕"/>
      <charset val="129"/>
      <family val="3"/>
      <sz val="11"/>
    </font>
    <font>
      <name val="ＭＳ Ｐゴシック"/>
      <charset val="128"/>
      <family val="3"/>
      <b val="1"/>
      <sz val="11"/>
    </font>
    <font>
      <name val="Verdana"/>
      <family val="2"/>
      <b val="1"/>
      <color rgb="FF0000FF"/>
      <sz val="12"/>
    </font>
    <font>
      <name val="Verdana"/>
      <family val="2"/>
      <sz val="7.5"/>
      <u val="single"/>
    </font>
    <font>
      <name val="Verdana"/>
      <family val="2"/>
      <color rgb="FFFF0000"/>
      <sz val="11"/>
    </font>
    <font>
      <name val="Verdana"/>
      <family val="2"/>
      <color indexed="8"/>
      <sz val="9"/>
    </font>
    <font>
      <name val="SimSun"/>
      <color rgb="FFFF0000"/>
      <sz val="11"/>
    </font>
    <font>
      <name val="ＭＳ Ｐゴシック"/>
      <charset val="128"/>
      <family val="3"/>
      <color rgb="FFFF0000"/>
      <sz val="11"/>
    </font>
    <font>
      <name val="ＭＳ Ｐゴシック"/>
      <charset val="128"/>
      <family val="2"/>
      <color rgb="FF00B050"/>
      <sz val="11"/>
    </font>
    <font>
      <name val="SimSun"/>
      <family val="2"/>
      <b val="1"/>
      <sz val="11"/>
    </font>
    <font>
      <name val="Calibri"/>
      <charset val="128"/>
      <family val="3"/>
      <sz val="11"/>
      <scheme val="minor"/>
    </font>
    <font>
      <name val="SimSun"/>
      <color rgb="FF000000"/>
      <sz val="11"/>
    </font>
    <font>
      <name val="맑은 고딕"/>
      <charset val="129"/>
      <family val="3"/>
      <color rgb="FFFF0000"/>
      <sz val="11"/>
    </font>
    <font>
      <name val="돋움"/>
      <charset val="129"/>
      <family val="2"/>
      <color rgb="FFFF0000"/>
      <sz val="11"/>
    </font>
    <font>
      <name val="ＭＳ Ｐゴシック"/>
      <charset val="128"/>
      <family val="2"/>
      <color rgb="FFFF0000"/>
      <sz val="11"/>
    </font>
    <font>
      <name val="돋움"/>
      <charset val="129"/>
      <family val="3"/>
      <color rgb="FFFF0000"/>
      <sz val="11"/>
    </font>
    <font>
      <name val="ＭＳ Ｐゴシック"/>
      <charset val="128"/>
      <family val="2"/>
      <color theme="8"/>
      <sz val="11"/>
    </font>
    <font>
      <name val="Verdana"/>
      <charset val="129"/>
      <family val="3"/>
      <color rgb="FFFF0000"/>
      <sz val="11"/>
    </font>
    <font>
      <name val="Verdana"/>
      <family val="2"/>
      <color rgb="FF000000"/>
      <sz val="11"/>
    </font>
    <font>
      <name val="ＭＳ Ｐゴシック"/>
      <charset val="128"/>
      <family val="2"/>
      <i val="1"/>
      <sz val="11"/>
    </font>
    <font>
      <name val="ＭＳ Ｐゴシック"/>
      <charset val="128"/>
      <family val="2"/>
      <i val="1"/>
      <color rgb="FFFF0000"/>
      <sz val="11"/>
    </font>
    <font>
      <name val="ＭＳ Ｐゴシック"/>
      <charset val="128"/>
      <family val="2"/>
      <i val="1"/>
      <color rgb="FF00B050"/>
      <sz val="11"/>
    </font>
    <font>
      <name val="Tahoma"/>
      <family val="2"/>
      <sz val="9"/>
    </font>
    <font>
      <name val="Arial"/>
      <family val="2"/>
      <sz val="11"/>
    </font>
    <font>
      <name val="ＭＳ Ｐゴシック"/>
      <charset val="128"/>
      <family val="3"/>
      <sz val="6"/>
    </font>
    <font>
      <name val="Verdana"/>
      <family val="2"/>
      <color theme="10"/>
      <sz val="10"/>
      <u val="single"/>
    </font>
    <font>
      <name val="Cambria"/>
      <family val="1"/>
      <b val="1"/>
      <sz val="8"/>
    </font>
    <font>
      <name val="Verdana"/>
      <family val="2"/>
      <color rgb="FFFF0000"/>
      <sz val="10"/>
    </font>
    <font>
      <name val="Verdana"/>
      <family val="2"/>
      <color theme="10"/>
      <sz val="18"/>
      <u val="single"/>
    </font>
    <font>
      <name val="Verdana"/>
      <family val="2"/>
      <color theme="1"/>
      <sz val="11"/>
    </font>
    <font>
      <name val="ＭＳ Ｐゴシック"/>
      <charset val="128"/>
      <family val="2"/>
      <sz val="11"/>
    </font>
    <font>
      <name val="돋움"/>
      <charset val="129"/>
      <family val="3"/>
      <sz val="11"/>
    </font>
    <font>
      <name val="Tahoma"/>
      <family val="2"/>
      <sz val="11"/>
    </font>
    <font>
      <name val="Tahoma"/>
      <family val="2"/>
      <color rgb="FF000000"/>
      <sz val="11"/>
    </font>
    <font>
      <name val="Verdana"/>
      <family val="2"/>
      <color rgb="FF0000FF"/>
      <sz val="10"/>
      <u val="single"/>
    </font>
    <font>
      <name val="Cambria"/>
      <family val="1"/>
      <color rgb="FF0000FF"/>
      <sz val="12"/>
      <u val="single"/>
      <scheme val="major"/>
    </font>
    <font>
      <name val="Arial"/>
      <family val="2"/>
      <color rgb="FF3C4043"/>
      <sz val="12"/>
    </font>
    <font>
      <name val="Cambria"/>
      <family val="1"/>
      <b val="1"/>
      <color rgb="FFFF0000"/>
      <sz val="12"/>
    </font>
  </fonts>
  <fills count="84">
    <fill>
      <patternFill/>
    </fill>
    <fill>
      <patternFill patternType="gray125"/>
    </fill>
    <fill>
      <patternFill patternType="solid">
        <fgColor theme="4" tint="0.7998901333658864"/>
        <bgColor indexed="64"/>
      </patternFill>
    </fill>
    <fill>
      <patternFill patternType="solid">
        <fgColor theme="5" tint="0.7998901333658864"/>
        <bgColor indexed="64"/>
      </patternFill>
    </fill>
    <fill>
      <patternFill patternType="solid">
        <fgColor theme="6" tint="0.7998901333658864"/>
        <bgColor indexed="64"/>
      </patternFill>
    </fill>
    <fill>
      <patternFill patternType="solid">
        <fgColor theme="7" tint="0.7998901333658864"/>
        <bgColor indexed="64"/>
      </patternFill>
    </fill>
    <fill>
      <patternFill patternType="solid">
        <fgColor theme="8" tint="0.7998901333658864"/>
        <bgColor indexed="64"/>
      </patternFill>
    </fill>
    <fill>
      <patternFill patternType="solid">
        <fgColor theme="9" tint="0.7998901333658864"/>
        <bgColor indexed="64"/>
      </patternFill>
    </fill>
    <fill>
      <patternFill patternType="solid">
        <fgColor theme="4" tint="0.5999023407696769"/>
        <bgColor indexed="64"/>
      </patternFill>
    </fill>
    <fill>
      <patternFill patternType="solid">
        <fgColor theme="5" tint="0.5999023407696769"/>
        <bgColor indexed="64"/>
      </patternFill>
    </fill>
    <fill>
      <patternFill patternType="solid">
        <fgColor theme="6" tint="0.5999023407696769"/>
        <bgColor indexed="64"/>
      </patternFill>
    </fill>
    <fill>
      <patternFill patternType="solid">
        <fgColor theme="7" tint="0.5999023407696769"/>
        <bgColor indexed="64"/>
      </patternFill>
    </fill>
    <fill>
      <patternFill patternType="solid">
        <fgColor theme="8" tint="0.5999023407696769"/>
        <bgColor indexed="64"/>
      </patternFill>
    </fill>
    <fill>
      <patternFill patternType="solid">
        <fgColor theme="9" tint="0.5999023407696769"/>
        <bgColor indexed="64"/>
      </patternFill>
    </fill>
    <fill>
      <patternFill patternType="solid">
        <fgColor theme="4" tint="0.3999755851924192"/>
        <bgColor indexed="64"/>
      </patternFill>
    </fill>
    <fill>
      <patternFill patternType="solid">
        <fgColor theme="5" tint="0.3999755851924192"/>
        <bgColor indexed="64"/>
      </patternFill>
    </fill>
    <fill>
      <patternFill patternType="solid">
        <fgColor theme="6" tint="0.3999755851924192"/>
        <bgColor indexed="64"/>
      </patternFill>
    </fill>
    <fill>
      <patternFill patternType="solid">
        <fgColor theme="7" tint="0.3999755851924192"/>
        <bgColor indexed="64"/>
      </patternFill>
    </fill>
    <fill>
      <patternFill patternType="solid">
        <fgColor theme="8" tint="0.3999755851924192"/>
        <bgColor indexed="64"/>
      </patternFill>
    </fill>
    <fill>
      <patternFill patternType="solid">
        <fgColor theme="9" tint="0.399975585192419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
        <bgColor indexed="64"/>
      </patternFill>
    </fill>
    <fill>
      <patternFill patternType="solid">
        <fgColor theme="5" tint="0.7999206518753624"/>
        <bgColor indexed="64"/>
      </patternFill>
    </fill>
    <fill>
      <patternFill patternType="solid">
        <fgColor theme="6" tint="0.7999206518753624"/>
        <bgColor indexed="64"/>
      </patternFill>
    </fill>
    <fill>
      <patternFill patternType="solid">
        <fgColor theme="7" tint="0.7999206518753624"/>
        <bgColor indexed="64"/>
      </patternFill>
    </fill>
    <fill>
      <patternFill patternType="solid">
        <fgColor theme="8" tint="0.7999206518753624"/>
        <bgColor indexed="64"/>
      </patternFill>
    </fill>
    <fill>
      <patternFill patternType="solid">
        <fgColor theme="9" tint="0.7999206518753624"/>
        <bgColor indexed="64"/>
      </patternFill>
    </fill>
    <fill>
      <patternFill patternType="solid">
        <fgColor theme="4" tint="0.5999328592791529"/>
        <bgColor indexed="64"/>
      </patternFill>
    </fill>
    <fill>
      <patternFill patternType="solid">
        <fgColor theme="5" tint="0.5999328592791529"/>
        <bgColor indexed="64"/>
      </patternFill>
    </fill>
    <fill>
      <patternFill patternType="solid">
        <fgColor theme="6" tint="0.5999328592791529"/>
        <bgColor indexed="64"/>
      </patternFill>
    </fill>
    <fill>
      <patternFill patternType="solid">
        <fgColor theme="7" tint="0.5999328592791529"/>
        <bgColor indexed="64"/>
      </patternFill>
    </fill>
    <fill>
      <patternFill patternType="solid">
        <fgColor theme="8" tint="0.5999328592791529"/>
        <bgColor indexed="64"/>
      </patternFill>
    </fill>
    <fill>
      <patternFill patternType="solid">
        <fgColor theme="9" tint="0.5999328592791529"/>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
        <bgColor indexed="65"/>
      </patternFill>
    </fill>
    <fill>
      <patternFill patternType="solid">
        <fgColor theme="4" tint="0.5999938962981048"/>
        <bgColor indexed="65"/>
      </patternFill>
    </fill>
    <fill>
      <patternFill patternType="solid">
        <fgColor theme="4" tint="0.3999755851924192"/>
        <bgColor indexed="65"/>
      </patternFill>
    </fill>
    <fill>
      <patternFill patternType="solid">
        <fgColor theme="5"/>
      </patternFill>
    </fill>
    <fill>
      <patternFill patternType="solid">
        <fgColor theme="5" tint="0.7999816888943144"/>
        <bgColor indexed="65"/>
      </patternFill>
    </fill>
    <fill>
      <patternFill patternType="solid">
        <fgColor theme="5" tint="0.5999938962981048"/>
        <bgColor indexed="65"/>
      </patternFill>
    </fill>
    <fill>
      <patternFill patternType="solid">
        <fgColor theme="5" tint="0.3999755851924192"/>
        <bgColor indexed="65"/>
      </patternFill>
    </fill>
    <fill>
      <patternFill patternType="solid">
        <fgColor theme="6"/>
      </patternFill>
    </fill>
    <fill>
      <patternFill patternType="solid">
        <fgColor theme="6" tint="0.7999816888943144"/>
        <bgColor indexed="65"/>
      </patternFill>
    </fill>
    <fill>
      <patternFill patternType="solid">
        <fgColor theme="6" tint="0.5999938962981048"/>
        <bgColor indexed="65"/>
      </patternFill>
    </fill>
    <fill>
      <patternFill patternType="solid">
        <fgColor theme="6" tint="0.3999755851924192"/>
        <bgColor indexed="65"/>
      </patternFill>
    </fill>
    <fill>
      <patternFill patternType="solid">
        <fgColor theme="7"/>
      </patternFill>
    </fill>
    <fill>
      <patternFill patternType="solid">
        <fgColor theme="7" tint="0.7999816888943144"/>
        <bgColor indexed="65"/>
      </patternFill>
    </fill>
    <fill>
      <patternFill patternType="solid">
        <fgColor theme="7" tint="0.5999938962981048"/>
        <bgColor indexed="65"/>
      </patternFill>
    </fill>
    <fill>
      <patternFill patternType="solid">
        <fgColor theme="7" tint="0.3999755851924192"/>
        <bgColor indexed="65"/>
      </patternFill>
    </fill>
    <fill>
      <patternFill patternType="solid">
        <fgColor theme="8"/>
      </patternFill>
    </fill>
    <fill>
      <patternFill patternType="solid">
        <fgColor theme="8" tint="0.7999816888943144"/>
        <bgColor indexed="65"/>
      </patternFill>
    </fill>
    <fill>
      <patternFill patternType="solid">
        <fgColor theme="8" tint="0.5999938962981048"/>
        <bgColor indexed="65"/>
      </patternFill>
    </fill>
    <fill>
      <patternFill patternType="solid">
        <fgColor theme="8" tint="0.3999755851924192"/>
        <bgColor indexed="65"/>
      </patternFill>
    </fill>
    <fill>
      <patternFill patternType="solid">
        <fgColor theme="9"/>
      </patternFill>
    </fill>
    <fill>
      <patternFill patternType="solid">
        <fgColor theme="9" tint="0.7999816888943144"/>
        <bgColor indexed="65"/>
      </patternFill>
    </fill>
    <fill>
      <patternFill patternType="solid">
        <fgColor theme="9" tint="0.5999938962981048"/>
        <bgColor indexed="65"/>
      </patternFill>
    </fill>
    <fill>
      <patternFill patternType="solid">
        <fgColor theme="9" tint="0.3999755851924192"/>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
        <bgColor indexed="64"/>
      </patternFill>
    </fill>
  </fills>
  <borders count="8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
      </bottom>
      <diagonal/>
    </border>
    <border>
      <left/>
      <right/>
      <top/>
      <bottom style="medium">
        <color theme="4" tint="0.399975585192419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
      <left style="thick">
        <color indexed="56"/>
      </left>
      <right style="thick">
        <color indexed="56"/>
      </right>
      <top style="thick">
        <color indexed="56"/>
      </top>
      <bottom/>
      <diagonal/>
    </border>
    <border>
      <left style="thin">
        <color indexed="56"/>
      </left>
      <right style="thin">
        <color indexed="56"/>
      </right>
      <top style="thin">
        <color indexed="56"/>
      </top>
      <bottom style="thin">
        <color auto="1"/>
      </bottom>
      <diagonal/>
    </border>
  </borders>
  <cellStyleXfs count="831">
    <xf numFmtId="0" fontId="82" fillId="0" borderId="0"/>
    <xf numFmtId="9" fontId="4" fillId="0" borderId="0"/>
    <xf numFmtId="44" fontId="4" fillId="0" borderId="0"/>
    <xf numFmtId="42" fontId="4" fillId="0" borderId="0"/>
    <xf numFmtId="43" fontId="4" fillId="0" borderId="0"/>
    <xf numFmtId="41" fontId="4" fillId="0" borderId="0"/>
    <xf numFmtId="0" fontId="5" fillId="2" borderId="0"/>
    <xf numFmtId="0" fontId="5" fillId="3" borderId="0"/>
    <xf numFmtId="0" fontId="5" fillId="4" borderId="0"/>
    <xf numFmtId="0" fontId="5" fillId="5" borderId="0"/>
    <xf numFmtId="0" fontId="5" fillId="6" borderId="0"/>
    <xf numFmtId="0" fontId="5" fillId="7" borderId="0"/>
    <xf numFmtId="0" fontId="5" fillId="8" borderId="0"/>
    <xf numFmtId="0" fontId="5" fillId="9" borderId="0"/>
    <xf numFmtId="0" fontId="5" fillId="10" borderId="0"/>
    <xf numFmtId="0" fontId="5" fillId="11" borderId="0"/>
    <xf numFmtId="0" fontId="5" fillId="12" borderId="0"/>
    <xf numFmtId="0" fontId="5" fillId="13" borderId="0"/>
    <xf numFmtId="0" fontId="50" fillId="14" borderId="0"/>
    <xf numFmtId="0" fontId="50" fillId="15" borderId="0"/>
    <xf numFmtId="0" fontId="50" fillId="16" borderId="0"/>
    <xf numFmtId="0" fontId="50" fillId="17" borderId="0"/>
    <xf numFmtId="0" fontId="50" fillId="18" borderId="0"/>
    <xf numFmtId="0" fontId="50" fillId="19" borderId="0"/>
    <xf numFmtId="0" fontId="50" fillId="20" borderId="0"/>
    <xf numFmtId="0" fontId="50" fillId="21" borderId="0"/>
    <xf numFmtId="0" fontId="50" fillId="22" borderId="0"/>
    <xf numFmtId="0" fontId="50" fillId="23" borderId="0"/>
    <xf numFmtId="0" fontId="50" fillId="24" borderId="0"/>
    <xf numFmtId="0" fontId="50" fillId="25" borderId="0"/>
    <xf numFmtId="0" fontId="51" fillId="26" borderId="0"/>
    <xf numFmtId="0" fontId="52" fillId="26" borderId="0"/>
    <xf numFmtId="0" fontId="53" fillId="27" borderId="1"/>
    <xf numFmtId="0" fontId="54" fillId="28" borderId="2"/>
    <xf numFmtId="41" fontId="13" fillId="0" borderId="0"/>
    <xf numFmtId="167" fontId="13" fillId="0" borderId="0"/>
    <xf numFmtId="168" fontId="13" fillId="0" borderId="0"/>
    <xf numFmtId="43"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43"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169" fontId="13" fillId="0" borderId="0"/>
    <xf numFmtId="43"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43"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43"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43" fontId="13" fillId="0" borderId="0"/>
    <xf numFmtId="43" fontId="13" fillId="0" borderId="0"/>
    <xf numFmtId="170" fontId="13" fillId="0" borderId="0"/>
    <xf numFmtId="170" fontId="13" fillId="0" borderId="0"/>
    <xf numFmtId="170"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43"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43" fontId="13" fillId="0" borderId="0"/>
    <xf numFmtId="169" fontId="13" fillId="0" borderId="0"/>
    <xf numFmtId="169" fontId="13" fillId="0" borderId="0"/>
    <xf numFmtId="169" fontId="13" fillId="0" borderId="0"/>
    <xf numFmtId="169"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43"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43"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43"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42" fontId="13" fillId="0" borderId="0"/>
    <xf numFmtId="171" fontId="13" fillId="0" borderId="0"/>
    <xf numFmtId="172" fontId="13" fillId="0" borderId="0"/>
    <xf numFmtId="173" fontId="13" fillId="0" borderId="0"/>
    <xf numFmtId="4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4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174" fontId="13" fillId="0" borderId="0"/>
    <xf numFmtId="4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4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175" fontId="13" fillId="0" borderId="0"/>
    <xf numFmtId="175" fontId="13" fillId="0" borderId="0"/>
    <xf numFmtId="175" fontId="13" fillId="0" borderId="0"/>
    <xf numFmtId="175" fontId="13" fillId="0" borderId="0"/>
    <xf numFmtId="175" fontId="13" fillId="0" borderId="0"/>
    <xf numFmtId="175" fontId="13" fillId="0" borderId="0"/>
    <xf numFmtId="175" fontId="13" fillId="0" borderId="0"/>
    <xf numFmtId="175" fontId="13" fillId="0" borderId="0"/>
    <xf numFmtId="175" fontId="13" fillId="0" borderId="0"/>
    <xf numFmtId="44" fontId="13" fillId="0" borderId="0"/>
    <xf numFmtId="175" fontId="13" fillId="0" borderId="0"/>
    <xf numFmtId="175" fontId="13" fillId="0" borderId="0"/>
    <xf numFmtId="175" fontId="13" fillId="0" borderId="0"/>
    <xf numFmtId="175" fontId="13" fillId="0" borderId="0"/>
    <xf numFmtId="175" fontId="13" fillId="0" borderId="0"/>
    <xf numFmtId="175" fontId="13" fillId="0" borderId="0"/>
    <xf numFmtId="175" fontId="13" fillId="0" borderId="0"/>
    <xf numFmtId="175" fontId="13" fillId="0" borderId="0"/>
    <xf numFmtId="175" fontId="13" fillId="0" borderId="0"/>
    <xf numFmtId="175" fontId="13" fillId="0" borderId="0"/>
    <xf numFmtId="44" fontId="13" fillId="0" borderId="0"/>
    <xf numFmtId="44" fontId="13" fillId="0" borderId="0"/>
    <xf numFmtId="175" fontId="13" fillId="0" borderId="0"/>
    <xf numFmtId="175" fontId="13" fillId="0" borderId="0"/>
    <xf numFmtId="175"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4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44" fontId="13" fillId="0" borderId="0"/>
    <xf numFmtId="174" fontId="13" fillId="0" borderId="0"/>
    <xf numFmtId="174" fontId="13" fillId="0" borderId="0"/>
    <xf numFmtId="174" fontId="13" fillId="0" borderId="0"/>
    <xf numFmtId="17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44"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44"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176"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4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65" fontId="82" fillId="0" borderId="0"/>
    <xf numFmtId="0" fontId="55" fillId="0" borderId="0"/>
    <xf numFmtId="0" fontId="56" fillId="29" borderId="0"/>
    <xf numFmtId="0" fontId="57" fillId="0" borderId="3"/>
    <xf numFmtId="0" fontId="58" fillId="0" borderId="4"/>
    <xf numFmtId="0" fontId="59" fillId="0" borderId="5"/>
    <xf numFmtId="0" fontId="59" fillId="0" borderId="0"/>
    <xf numFmtId="0" fontId="60" fillId="0" borderId="0"/>
    <xf numFmtId="0" fontId="61" fillId="0" borderId="0"/>
    <xf numFmtId="0" fontId="60" fillId="0" borderId="0" applyProtection="1">
      <protection locked="0" hidden="0"/>
    </xf>
    <xf numFmtId="0" fontId="60" fillId="0" borderId="0" applyProtection="1">
      <protection locked="0" hidden="0"/>
    </xf>
    <xf numFmtId="0" fontId="62" fillId="0" borderId="0"/>
    <xf numFmtId="0" fontId="11" fillId="0" borderId="0" applyProtection="1">
      <protection locked="0" hidden="0"/>
    </xf>
    <xf numFmtId="0" fontId="60" fillId="0" borderId="0" applyProtection="1">
      <protection locked="0" hidden="0"/>
    </xf>
    <xf numFmtId="0" fontId="63" fillId="30" borderId="1"/>
    <xf numFmtId="0" fontId="64" fillId="0" borderId="6"/>
    <xf numFmtId="0" fontId="65" fillId="31" borderId="0"/>
    <xf numFmtId="165" fontId="4" fillId="0" borderId="0"/>
    <xf numFmtId="0" fontId="82" fillId="0" borderId="0"/>
    <xf numFmtId="0" fontId="82" fillId="0" borderId="0"/>
    <xf numFmtId="165"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5" fontId="4" fillId="0" borderId="0"/>
    <xf numFmtId="0" fontId="10" fillId="0" borderId="0"/>
    <xf numFmtId="165" fontId="82" fillId="0" borderId="0"/>
    <xf numFmtId="0" fontId="5" fillId="0" borderId="0"/>
    <xf numFmtId="0" fontId="5" fillId="0" borderId="0"/>
    <xf numFmtId="165" fontId="10" fillId="0" borderId="0"/>
    <xf numFmtId="0" fontId="5" fillId="0" borderId="0"/>
    <xf numFmtId="0" fontId="10" fillId="0" borderId="0"/>
    <xf numFmtId="0" fontId="5" fillId="0" borderId="0"/>
    <xf numFmtId="0" fontId="66" fillId="0" borderId="0" applyAlignment="1">
      <alignment vertical="center"/>
    </xf>
    <xf numFmtId="165"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5" fontId="4" fillId="0" borderId="0"/>
    <xf numFmtId="165" fontId="4" fillId="0" borderId="0"/>
    <xf numFmtId="0" fontId="68" fillId="0" borderId="0"/>
    <xf numFmtId="0" fontId="82" fillId="0" borderId="0"/>
    <xf numFmtId="0" fontId="13" fillId="0" borderId="0"/>
    <xf numFmtId="0" fontId="5" fillId="32" borderId="7"/>
    <xf numFmtId="0" fontId="69" fillId="27" borderId="8"/>
    <xf numFmtId="9" fontId="13" fillId="0" borderId="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xf numFmtId="0" fontId="71" fillId="0" borderId="9"/>
    <xf numFmtId="0" fontId="72" fillId="0" borderId="0"/>
    <xf numFmtId="165" fontId="13" fillId="0" borderId="0"/>
    <xf numFmtId="0" fontId="82" fillId="0" borderId="0"/>
    <xf numFmtId="0" fontId="82" fillId="0" borderId="0"/>
    <xf numFmtId="0" fontId="82" fillId="0" borderId="0"/>
    <xf numFmtId="165" fontId="82" fillId="0" borderId="0"/>
    <xf numFmtId="0" fontId="5" fillId="33" borderId="0"/>
    <xf numFmtId="0" fontId="5" fillId="34" borderId="0"/>
    <xf numFmtId="0" fontId="5" fillId="35" borderId="0"/>
    <xf numFmtId="0" fontId="5" fillId="36" borderId="0"/>
    <xf numFmtId="0" fontId="5" fillId="37" borderId="0"/>
    <xf numFmtId="0" fontId="5" fillId="38" borderId="0"/>
    <xf numFmtId="0" fontId="5" fillId="39" borderId="0"/>
    <xf numFmtId="0" fontId="5" fillId="40" borderId="0"/>
    <xf numFmtId="0" fontId="5" fillId="41" borderId="0"/>
    <xf numFmtId="0" fontId="5" fillId="42" borderId="0"/>
    <xf numFmtId="0" fontId="5" fillId="43" borderId="0"/>
    <xf numFmtId="0" fontId="5" fillId="44" borderId="0"/>
    <xf numFmtId="0" fontId="50" fillId="14" borderId="0"/>
    <xf numFmtId="0" fontId="50" fillId="15" borderId="0"/>
    <xf numFmtId="0" fontId="50" fillId="16" borderId="0"/>
    <xf numFmtId="0" fontId="50" fillId="17" borderId="0"/>
    <xf numFmtId="0" fontId="50" fillId="18" borderId="0"/>
    <xf numFmtId="0" fontId="50" fillId="19" borderId="0"/>
    <xf numFmtId="0" fontId="50" fillId="20" borderId="0"/>
    <xf numFmtId="0" fontId="50" fillId="21" borderId="0"/>
    <xf numFmtId="0" fontId="50" fillId="22" borderId="0"/>
    <xf numFmtId="0" fontId="50" fillId="23" borderId="0"/>
    <xf numFmtId="0" fontId="50" fillId="24" borderId="0"/>
    <xf numFmtId="0" fontId="50" fillId="25" borderId="0"/>
    <xf numFmtId="0" fontId="51" fillId="26" borderId="0"/>
    <xf numFmtId="0" fontId="52" fillId="26" borderId="0"/>
    <xf numFmtId="0" fontId="53" fillId="27" borderId="1"/>
    <xf numFmtId="0" fontId="54" fillId="28" borderId="2"/>
    <xf numFmtId="0" fontId="56" fillId="29" borderId="0"/>
    <xf numFmtId="0" fontId="58" fillId="0" borderId="10"/>
    <xf numFmtId="0" fontId="11" fillId="0" borderId="0" applyProtection="1">
      <protection locked="0" hidden="0"/>
    </xf>
    <xf numFmtId="0" fontId="60" fillId="0" borderId="0"/>
    <xf numFmtId="0" fontId="60" fillId="0" borderId="0" applyProtection="1">
      <protection locked="0" hidden="0"/>
    </xf>
    <xf numFmtId="0" fontId="60" fillId="0" borderId="0" applyProtection="1">
      <protection locked="0" hidden="0"/>
    </xf>
    <xf numFmtId="0" fontId="11" fillId="0" borderId="0" applyProtection="1">
      <protection locked="0" hidden="0"/>
    </xf>
    <xf numFmtId="0" fontId="60" fillId="0" borderId="0" applyProtection="1">
      <protection locked="0" hidden="0"/>
    </xf>
    <xf numFmtId="0" fontId="63" fillId="30" borderId="1"/>
    <xf numFmtId="0" fontId="65" fillId="31"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xf numFmtId="0" fontId="69" fillId="27" borderId="8"/>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xf numFmtId="0" fontId="57" fillId="0" borderId="3"/>
    <xf numFmtId="0" fontId="58" fillId="0" borderId="63"/>
    <xf numFmtId="0" fontId="59" fillId="0" borderId="5"/>
    <xf numFmtId="0" fontId="59" fillId="0" borderId="0"/>
    <xf numFmtId="0" fontId="56" fillId="49" borderId="0"/>
    <xf numFmtId="0" fontId="52" fillId="50" borderId="0"/>
    <xf numFmtId="0" fontId="86" fillId="51" borderId="0"/>
    <xf numFmtId="0" fontId="63" fillId="52" borderId="1"/>
    <xf numFmtId="0" fontId="69" fillId="53" borderId="8"/>
    <xf numFmtId="0" fontId="53" fillId="53" borderId="1"/>
    <xf numFmtId="0" fontId="64" fillId="0" borderId="6"/>
    <xf numFmtId="0" fontId="54" fillId="54" borderId="2"/>
    <xf numFmtId="0" fontId="72" fillId="0" borderId="0"/>
    <xf numFmtId="0" fontId="55" fillId="0" borderId="0"/>
    <xf numFmtId="0" fontId="71" fillId="0" borderId="9"/>
    <xf numFmtId="0" fontId="50" fillId="56" borderId="0"/>
    <xf numFmtId="0" fontId="5" fillId="57" borderId="0"/>
    <xf numFmtId="0" fontId="5" fillId="58" borderId="0"/>
    <xf numFmtId="0" fontId="5" fillId="59" borderId="0"/>
    <xf numFmtId="0" fontId="50" fillId="60" borderId="0"/>
    <xf numFmtId="0" fontId="5" fillId="61" borderId="0"/>
    <xf numFmtId="0" fontId="5" fillId="62" borderId="0"/>
    <xf numFmtId="0" fontId="5" fillId="63" borderId="0"/>
    <xf numFmtId="0" fontId="50" fillId="64" borderId="0"/>
    <xf numFmtId="0" fontId="5" fillId="65" borderId="0"/>
    <xf numFmtId="0" fontId="5" fillId="66" borderId="0"/>
    <xf numFmtId="0" fontId="5" fillId="67" borderId="0"/>
    <xf numFmtId="0" fontId="50" fillId="68" borderId="0"/>
    <xf numFmtId="0" fontId="5" fillId="69" borderId="0"/>
    <xf numFmtId="0" fontId="5" fillId="70" borderId="0"/>
    <xf numFmtId="0" fontId="5" fillId="71" borderId="0"/>
    <xf numFmtId="0" fontId="50" fillId="72" borderId="0"/>
    <xf numFmtId="0" fontId="5" fillId="73" borderId="0"/>
    <xf numFmtId="0" fontId="5" fillId="74" borderId="0"/>
    <xf numFmtId="0" fontId="5" fillId="75" borderId="0"/>
    <xf numFmtId="0" fontId="50" fillId="76" borderId="0"/>
    <xf numFmtId="0" fontId="5" fillId="77" borderId="0"/>
    <xf numFmtId="0" fontId="5" fillId="78" borderId="0"/>
    <xf numFmtId="0" fontId="5" fillId="79" borderId="0"/>
    <xf numFmtId="0" fontId="5" fillId="0" borderId="0"/>
    <xf numFmtId="0" fontId="5" fillId="55" borderId="7"/>
    <xf numFmtId="0" fontId="5" fillId="2" borderId="0"/>
    <xf numFmtId="0" fontId="5" fillId="3" borderId="0"/>
    <xf numFmtId="0" fontId="5" fillId="4" borderId="0"/>
    <xf numFmtId="0" fontId="5" fillId="5" borderId="0"/>
    <xf numFmtId="0" fontId="5" fillId="6" borderId="0"/>
    <xf numFmtId="0" fontId="5" fillId="7" borderId="0"/>
    <xf numFmtId="0" fontId="5" fillId="8" borderId="0"/>
    <xf numFmtId="0" fontId="5" fillId="9" borderId="0"/>
    <xf numFmtId="0" fontId="5" fillId="10" borderId="0"/>
    <xf numFmtId="0" fontId="5" fillId="11" borderId="0"/>
    <xf numFmtId="0" fontId="5" fillId="12" borderId="0"/>
    <xf numFmtId="0" fontId="5" fillId="13"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xf numFmtId="0" fontId="5" fillId="34" borderId="0"/>
    <xf numFmtId="0" fontId="5" fillId="35" borderId="0"/>
    <xf numFmtId="0" fontId="5" fillId="36" borderId="0"/>
    <xf numFmtId="0" fontId="5" fillId="37" borderId="0"/>
    <xf numFmtId="0" fontId="5" fillId="38" borderId="0"/>
    <xf numFmtId="0" fontId="5" fillId="39" borderId="0"/>
    <xf numFmtId="0" fontId="5" fillId="40" borderId="0"/>
    <xf numFmtId="0" fontId="5" fillId="41" borderId="0"/>
    <xf numFmtId="0" fontId="5" fillId="42" borderId="0"/>
    <xf numFmtId="0" fontId="5" fillId="43" borderId="0"/>
    <xf numFmtId="0" fontId="5" fillId="44"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7" borderId="0"/>
    <xf numFmtId="0" fontId="5" fillId="58" borderId="0"/>
    <xf numFmtId="0" fontId="5" fillId="59" borderId="0"/>
    <xf numFmtId="0" fontId="5" fillId="61" borderId="0"/>
    <xf numFmtId="0" fontId="5" fillId="62" borderId="0"/>
    <xf numFmtId="0" fontId="5" fillId="63" borderId="0"/>
    <xf numFmtId="0" fontId="5" fillId="65" borderId="0"/>
    <xf numFmtId="0" fontId="5" fillId="66" borderId="0"/>
    <xf numFmtId="0" fontId="5" fillId="67" borderId="0"/>
    <xf numFmtId="0" fontId="5" fillId="69" borderId="0"/>
    <xf numFmtId="0" fontId="5" fillId="70" borderId="0"/>
    <xf numFmtId="0" fontId="5" fillId="71" borderId="0"/>
    <xf numFmtId="0" fontId="5" fillId="73" borderId="0"/>
    <xf numFmtId="0" fontId="5" fillId="74" borderId="0"/>
    <xf numFmtId="0" fontId="5" fillId="75" borderId="0"/>
    <xf numFmtId="0" fontId="5" fillId="77" borderId="0"/>
    <xf numFmtId="0" fontId="5" fillId="78" borderId="0"/>
    <xf numFmtId="0" fontId="5" fillId="79" borderId="0"/>
    <xf numFmtId="0" fontId="5" fillId="0" borderId="0"/>
    <xf numFmtId="0" fontId="5" fillId="55" borderId="7"/>
    <xf numFmtId="0" fontId="5" fillId="0" borderId="0"/>
    <xf numFmtId="0" fontId="5" fillId="0" borderId="0"/>
    <xf numFmtId="0" fontId="114" fillId="0" borderId="0"/>
    <xf numFmtId="0" fontId="82" fillId="0" borderId="0"/>
    <xf numFmtId="0" fontId="11" fillId="0" borderId="0" applyProtection="1">
      <protection locked="0" hidden="0"/>
    </xf>
  </cellStyleXfs>
  <cellXfs count="541">
    <xf numFmtId="0" fontId="0" fillId="0" borderId="0" pivotButton="0" quotePrefix="0" xfId="0"/>
    <xf numFmtId="0" fontId="12" fillId="45" borderId="0" pivotButton="0" quotePrefix="0" xfId="0"/>
    <xf numFmtId="0" fontId="0" fillId="45" borderId="0" pivotButton="0" quotePrefix="0" xfId="0"/>
    <xf numFmtId="0" fontId="0" fillId="45" borderId="12" applyAlignment="1" pivotButton="0" quotePrefix="0" xfId="0">
      <alignment vertical="top" wrapText="1"/>
    </xf>
    <xf numFmtId="0" fontId="0" fillId="45" borderId="13" applyAlignment="1" pivotButton="0" quotePrefix="0" xfId="0">
      <alignment vertical="top" wrapText="1"/>
    </xf>
    <xf numFmtId="0" fontId="0" fillId="45" borderId="14" pivotButton="0" quotePrefix="0" xfId="0"/>
    <xf numFmtId="0" fontId="14" fillId="45" borderId="0" applyAlignment="1" pivotButton="0" quotePrefix="0" xfId="0">
      <alignment vertical="center"/>
    </xf>
    <xf numFmtId="0" fontId="20" fillId="45" borderId="0" applyAlignment="1" pivotButton="0" quotePrefix="0" xfId="0">
      <alignment horizontal="left" wrapText="1"/>
    </xf>
    <xf numFmtId="0" fontId="18" fillId="45" borderId="0" applyAlignment="1" pivotButton="0" quotePrefix="0" xfId="0">
      <alignment vertical="center"/>
    </xf>
    <xf numFmtId="0" fontId="18" fillId="45" borderId="0" applyAlignment="1" pivotButton="0" quotePrefix="0" xfId="0">
      <alignment horizontal="center" vertical="center"/>
    </xf>
    <xf numFmtId="0" fontId="0" fillId="45" borderId="0" applyAlignment="1" pivotButton="0" quotePrefix="0" xfId="0">
      <alignment vertical="top"/>
    </xf>
    <xf numFmtId="0" fontId="12" fillId="45" borderId="0" applyProtection="1" pivotButton="0" quotePrefix="0" xfId="0">
      <protection locked="1" hidden="1"/>
    </xf>
    <xf numFmtId="0" fontId="14" fillId="45" borderId="0" applyAlignment="1" applyProtection="1" pivotButton="0" quotePrefix="0" xfId="0">
      <alignment horizontal="center" vertical="top"/>
      <protection locked="1" hidden="1"/>
    </xf>
    <xf numFmtId="0" fontId="14" fillId="45" borderId="0" applyAlignment="1" applyProtection="1" pivotButton="0" quotePrefix="0" xfId="0">
      <alignment vertical="center"/>
      <protection locked="1" hidden="1"/>
    </xf>
    <xf numFmtId="0" fontId="18" fillId="45" borderId="0" applyAlignment="1" applyProtection="1" pivotButton="0" quotePrefix="0" xfId="0">
      <alignment horizontal="left" wrapText="1"/>
      <protection locked="1" hidden="1"/>
    </xf>
    <xf numFmtId="0" fontId="0" fillId="0" borderId="0" applyProtection="1" pivotButton="0" quotePrefix="0" xfId="0">
      <protection locked="1" hidden="1"/>
    </xf>
    <xf numFmtId="0" fontId="0" fillId="0" borderId="0" applyAlignment="1" applyProtection="1" pivotButton="0" quotePrefix="0" xfId="0">
      <alignment wrapText="1"/>
      <protection locked="1" hidden="1"/>
    </xf>
    <xf numFmtId="0" fontId="0" fillId="45" borderId="0" applyProtection="1" pivotButton="0" quotePrefix="0" xfId="0">
      <protection locked="1" hidden="1"/>
    </xf>
    <xf numFmtId="0" fontId="17" fillId="45" borderId="0" applyAlignment="1" applyProtection="1" pivotButton="0" quotePrefix="0" xfId="0">
      <alignment horizontal="right" vertical="center"/>
      <protection locked="1" hidden="1"/>
    </xf>
    <xf numFmtId="0" fontId="14" fillId="45" borderId="15" applyAlignment="1" applyProtection="1" pivotButton="0" quotePrefix="0" xfId="0">
      <alignment vertical="center" wrapText="1"/>
      <protection locked="1" hidden="1"/>
    </xf>
    <xf numFmtId="0" fontId="14" fillId="45" borderId="16" applyAlignment="1" applyProtection="1" pivotButton="0" quotePrefix="0" xfId="0">
      <alignment vertical="center" wrapText="1"/>
      <protection locked="1" hidden="1"/>
    </xf>
    <xf numFmtId="0" fontId="14" fillId="45" borderId="17" applyAlignment="1" applyProtection="1" pivotButton="0" quotePrefix="0" xfId="0">
      <alignment vertical="center" wrapText="1"/>
      <protection locked="1" hidden="1"/>
    </xf>
    <xf numFmtId="0" fontId="14" fillId="45" borderId="16" applyAlignment="1" applyProtection="1" pivotButton="0" quotePrefix="0" xfId="0">
      <alignment vertical="center" wrapText="1"/>
      <protection locked="0" hidden="1"/>
    </xf>
    <xf numFmtId="0" fontId="0" fillId="45" borderId="0" applyProtection="1" pivotButton="0" quotePrefix="0" xfId="0">
      <protection locked="0" hidden="1"/>
    </xf>
    <xf numFmtId="0" fontId="0" fillId="45" borderId="16" applyAlignment="1" pivotButton="0" quotePrefix="0" xfId="0">
      <alignment horizontal="center"/>
    </xf>
    <xf numFmtId="0" fontId="0" fillId="45" borderId="17" applyAlignment="1" pivotButton="0" quotePrefix="0" xfId="0">
      <alignment horizontal="center"/>
    </xf>
    <xf numFmtId="0" fontId="0" fillId="45" borderId="18" pivotButton="0" quotePrefix="0" xfId="0"/>
    <xf numFmtId="0" fontId="0" fillId="45" borderId="15" applyAlignment="1" pivotButton="0" quotePrefix="0" xfId="0">
      <alignment vertical="top" wrapText="1"/>
    </xf>
    <xf numFmtId="0" fontId="14" fillId="45" borderId="19" applyAlignment="1" pivotButton="0" quotePrefix="0" xfId="0">
      <alignment vertical="center"/>
    </xf>
    <xf numFmtId="0" fontId="6" fillId="45" borderId="16" applyAlignment="1" pivotButton="0" quotePrefix="0" xfId="0">
      <alignment vertical="center"/>
    </xf>
    <xf numFmtId="0" fontId="21" fillId="45" borderId="20" applyAlignment="1" applyProtection="1" pivotButton="0" quotePrefix="0" xfId="0">
      <alignment horizontal="center" vertical="center"/>
      <protection locked="0" hidden="1"/>
    </xf>
    <xf numFmtId="0" fontId="14" fillId="45" borderId="21" applyAlignment="1" pivotButton="0" quotePrefix="0" xfId="0">
      <alignment vertical="center"/>
    </xf>
    <xf numFmtId="0" fontId="6" fillId="45" borderId="22" applyAlignment="1" pivotButton="0" quotePrefix="0" xfId="0">
      <alignment vertical="center"/>
    </xf>
    <xf numFmtId="0" fontId="17" fillId="45" borderId="20" applyAlignment="1" applyProtection="1" pivotButton="0" quotePrefix="0" xfId="0">
      <alignment horizontal="right" vertical="center"/>
      <protection locked="1" hidden="1"/>
    </xf>
    <xf numFmtId="0" fontId="14" fillId="45" borderId="15" applyAlignment="1" pivotButton="0" quotePrefix="0" xfId="0">
      <alignment vertical="center"/>
    </xf>
    <xf numFmtId="0" fontId="14" fillId="45" borderId="23" applyAlignment="1" pivotButton="0" quotePrefix="0" xfId="0">
      <alignment vertical="center"/>
    </xf>
    <xf numFmtId="0" fontId="6" fillId="45" borderId="24" applyAlignment="1" pivotButton="0" quotePrefix="0" xfId="0">
      <alignment vertical="center"/>
    </xf>
    <xf numFmtId="0" fontId="17" fillId="45" borderId="25" applyAlignment="1" applyProtection="1" pivotButton="0" quotePrefix="0" xfId="0">
      <alignment wrapText="1"/>
      <protection locked="1" hidden="1"/>
    </xf>
    <xf numFmtId="0" fontId="0" fillId="46" borderId="18" pivotButton="0" quotePrefix="0" xfId="0"/>
    <xf numFmtId="0" fontId="17" fillId="45" borderId="26" applyAlignment="1" applyProtection="1" pivotButton="0" quotePrefix="0" xfId="0">
      <alignment horizontal="right" vertical="center"/>
      <protection locked="1" hidden="1"/>
    </xf>
    <xf numFmtId="0" fontId="29" fillId="45" borderId="0" applyAlignment="1" pivotButton="0" quotePrefix="0" xfId="0">
      <alignment horizontal="right" vertical="center"/>
    </xf>
    <xf numFmtId="0" fontId="30" fillId="45" borderId="0" applyAlignment="1" pivotButton="0" quotePrefix="0" xfId="0">
      <alignment vertical="center"/>
    </xf>
    <xf numFmtId="0" fontId="14" fillId="45" borderId="27" applyAlignment="1" pivotButton="0" quotePrefix="0" xfId="0">
      <alignment vertical="center"/>
    </xf>
    <xf numFmtId="0" fontId="30" fillId="45" borderId="25" applyAlignment="1" pivotButton="0" quotePrefix="0" xfId="0">
      <alignment vertical="center"/>
    </xf>
    <xf numFmtId="0" fontId="14" fillId="45" borderId="28" applyAlignment="1" pivotButton="0" quotePrefix="0" xfId="0">
      <alignment vertical="center"/>
    </xf>
    <xf numFmtId="2" fontId="17" fillId="45" borderId="11" applyAlignment="1" applyProtection="1" pivotButton="0" quotePrefix="0" xfId="0">
      <alignment horizontal="left" wrapText="1"/>
      <protection locked="1" hidden="1"/>
    </xf>
    <xf numFmtId="0" fontId="17" fillId="45" borderId="26" applyAlignment="1" applyProtection="1" pivotButton="0" quotePrefix="0" xfId="0">
      <alignment horizontal="left"/>
      <protection locked="1" hidden="1"/>
    </xf>
    <xf numFmtId="0" fontId="18" fillId="45" borderId="11" applyAlignment="1" pivotButton="0" quotePrefix="0" xfId="0">
      <alignment horizontal="left" vertical="center"/>
    </xf>
    <xf numFmtId="0" fontId="6" fillId="45" borderId="29" applyAlignment="1" pivotButton="0" quotePrefix="0" xfId="0">
      <alignment vertical="center"/>
    </xf>
    <xf numFmtId="0" fontId="18" fillId="45" borderId="19" applyAlignment="1" pivotButton="0" quotePrefix="0" xfId="0">
      <alignment vertical="center"/>
    </xf>
    <xf numFmtId="0" fontId="18" fillId="45" borderId="11" applyAlignment="1" applyProtection="1" pivotButton="0" quotePrefix="0" xfId="0">
      <alignment vertical="center" wrapText="1"/>
      <protection locked="1" hidden="1"/>
    </xf>
    <xf numFmtId="2" fontId="19" fillId="45" borderId="11" applyAlignment="1" applyProtection="1" pivotButton="0" quotePrefix="0" xfId="0">
      <alignment horizontal="left" wrapText="1"/>
      <protection locked="1" hidden="1"/>
    </xf>
    <xf numFmtId="0" fontId="18" fillId="45" borderId="11" applyAlignment="1" pivotButton="0" quotePrefix="0" xfId="0">
      <alignment vertical="center"/>
    </xf>
    <xf numFmtId="0" fontId="18" fillId="45" borderId="11" applyAlignment="1" applyProtection="1" pivotButton="0" quotePrefix="0" xfId="0">
      <alignment horizontal="center" vertical="center" wrapText="1"/>
      <protection locked="1" hidden="1"/>
    </xf>
    <xf numFmtId="0" fontId="6" fillId="45" borderId="17" applyAlignment="1" pivotButton="0" quotePrefix="0" xfId="0">
      <alignment vertical="center"/>
    </xf>
    <xf numFmtId="0" fontId="12" fillId="0" borderId="0" pivotButton="0" quotePrefix="0" xfId="593"/>
    <xf numFmtId="0" fontId="82" fillId="0" borderId="0" pivotButton="0" quotePrefix="0" xfId="593"/>
    <xf numFmtId="0" fontId="23" fillId="0" borderId="0" applyAlignment="1" applyProtection="1" pivotButton="0" quotePrefix="0" xfId="828">
      <alignment horizontal="center"/>
      <protection locked="1" hidden="1"/>
    </xf>
    <xf numFmtId="0" fontId="23" fillId="0" borderId="0" applyAlignment="1" applyProtection="1" pivotButton="0" quotePrefix="0" xfId="828">
      <alignment horizontal="center" wrapText="1"/>
      <protection locked="1" hidden="1"/>
    </xf>
    <xf numFmtId="0" fontId="7" fillId="0" borderId="0" applyAlignment="1" applyProtection="1" pivotButton="0" quotePrefix="0" xfId="0">
      <alignment horizontal="center"/>
      <protection locked="1" hidden="1"/>
    </xf>
    <xf numFmtId="0" fontId="26" fillId="0" borderId="0" applyProtection="1" pivotButton="0" quotePrefix="0" xfId="0">
      <protection locked="1" hidden="1"/>
    </xf>
    <xf numFmtId="3" fontId="0" fillId="46" borderId="0" applyProtection="1" pivotButton="0" quotePrefix="0" xfId="0">
      <protection locked="1" hidden="1"/>
    </xf>
    <xf numFmtId="0" fontId="0" fillId="46" borderId="0" applyProtection="1" pivotButton="0" quotePrefix="0" xfId="0">
      <protection locked="1" hidden="1"/>
    </xf>
    <xf numFmtId="0" fontId="14" fillId="45" borderId="30" applyAlignment="1" applyProtection="1" pivotButton="0" quotePrefix="0" xfId="0">
      <alignment vertical="center"/>
      <protection locked="1" hidden="1"/>
    </xf>
    <xf numFmtId="0" fontId="14" fillId="45" borderId="19" applyAlignment="1" applyProtection="1" pivotButton="0" quotePrefix="0" xfId="0">
      <alignment vertical="center"/>
      <protection locked="1" hidden="1"/>
    </xf>
    <xf numFmtId="0" fontId="14" fillId="45" borderId="31" applyAlignment="1" applyProtection="1" pivotButton="0" quotePrefix="0" xfId="0">
      <alignment vertical="center"/>
      <protection locked="1" hidden="1"/>
    </xf>
    <xf numFmtId="0" fontId="17" fillId="45" borderId="0" applyAlignment="1" applyProtection="1" pivotButton="0" quotePrefix="0" xfId="0">
      <alignment wrapText="1"/>
      <protection locked="1" hidden="1"/>
    </xf>
    <xf numFmtId="0" fontId="14" fillId="45" borderId="0" applyAlignment="1" applyProtection="1" pivotButton="0" quotePrefix="0" xfId="0">
      <alignment horizontal="left" vertical="center"/>
      <protection locked="1" hidden="1"/>
    </xf>
    <xf numFmtId="2" fontId="17" fillId="45" borderId="26" applyAlignment="1" applyProtection="1" pivotButton="0" quotePrefix="0" xfId="0">
      <alignment horizontal="left" vertical="center" wrapText="1"/>
      <protection locked="1" hidden="1"/>
    </xf>
    <xf numFmtId="0" fontId="18" fillId="45" borderId="11" applyAlignment="1" applyProtection="1" pivotButton="0" quotePrefix="0" xfId="0">
      <alignment horizontal="left" vertical="center"/>
      <protection locked="1" hidden="1"/>
    </xf>
    <xf numFmtId="0" fontId="20" fillId="45" borderId="25" applyAlignment="1" applyProtection="1" pivotButton="0" quotePrefix="0" xfId="0">
      <alignment horizontal="left" vertical="center" wrapText="1"/>
      <protection locked="1" hidden="1"/>
    </xf>
    <xf numFmtId="0" fontId="29" fillId="45" borderId="0" applyAlignment="1" applyProtection="1" pivotButton="0" quotePrefix="0" xfId="0">
      <alignment horizontal="right" vertical="center"/>
      <protection locked="1" hidden="1"/>
    </xf>
    <xf numFmtId="0" fontId="18" fillId="45" borderId="26" applyAlignment="1" applyProtection="1" pivotButton="0" quotePrefix="0" xfId="0">
      <alignment horizontal="center" vertical="center"/>
      <protection locked="1" hidden="1"/>
    </xf>
    <xf numFmtId="0" fontId="18" fillId="45" borderId="26" applyAlignment="1" applyProtection="1" pivotButton="0" quotePrefix="0" xfId="0">
      <alignment horizontal="left" vertical="center"/>
      <protection locked="1" hidden="1"/>
    </xf>
    <xf numFmtId="0" fontId="18" fillId="45" borderId="0" applyAlignment="1" applyProtection="1" pivotButton="0" quotePrefix="0" xfId="0">
      <alignment horizontal="center" vertical="center"/>
      <protection locked="1" hidden="1"/>
    </xf>
    <xf numFmtId="0" fontId="18" fillId="45" borderId="0" applyAlignment="1" applyProtection="1" pivotButton="0" quotePrefix="0" xfId="0">
      <alignment horizontal="left" vertical="center"/>
      <protection locked="1" hidden="1"/>
    </xf>
    <xf numFmtId="0" fontId="0" fillId="0" borderId="18" applyAlignment="1" applyProtection="1" pivotButton="0" quotePrefix="0" xfId="0">
      <alignment horizontal="left" vertical="center" wrapText="1"/>
      <protection locked="1" hidden="1"/>
    </xf>
    <xf numFmtId="0" fontId="0" fillId="0" borderId="18" applyAlignment="1" applyProtection="1" pivotButton="0" quotePrefix="0" xfId="0">
      <alignment horizontal="left" vertical="center"/>
      <protection locked="1" hidden="1"/>
    </xf>
    <xf numFmtId="164" fontId="0" fillId="0" borderId="18" applyAlignment="1" applyProtection="1" pivotButton="0" quotePrefix="0" xfId="0">
      <alignment horizontal="left" vertical="center" wrapText="1"/>
      <protection locked="1" hidden="1"/>
    </xf>
    <xf numFmtId="0" fontId="0" fillId="1" borderId="18" applyAlignment="1" applyProtection="1" pivotButton="0" quotePrefix="0" xfId="0">
      <alignment horizontal="left" vertical="center" wrapText="1"/>
      <protection locked="1" hidden="1"/>
    </xf>
    <xf numFmtId="1" fontId="0" fillId="0" borderId="0" applyProtection="1" pivotButton="0" quotePrefix="0" xfId="0">
      <protection locked="1" hidden="1"/>
    </xf>
    <xf numFmtId="1" fontId="0" fillId="46" borderId="0" applyProtection="1" pivotButton="0" quotePrefix="0" xfId="0">
      <protection locked="1" hidden="1"/>
    </xf>
    <xf numFmtId="0" fontId="77" fillId="0" borderId="18" applyAlignment="1" applyProtection="1" pivotButton="0" quotePrefix="0" xfId="828">
      <alignment vertical="center" wrapText="1"/>
      <protection locked="1" hidden="1"/>
    </xf>
    <xf numFmtId="0" fontId="0" fillId="1" borderId="18" applyAlignment="1" applyProtection="1" pivotButton="0" quotePrefix="0" xfId="0">
      <alignment vertical="center" wrapText="1"/>
      <protection locked="1" hidden="1"/>
    </xf>
    <xf numFmtId="0" fontId="77" fillId="0" borderId="18" applyAlignment="1" applyProtection="1" pivotButton="0" quotePrefix="0" xfId="828">
      <alignment vertical="center" wrapText="1"/>
      <protection locked="1" hidden="1"/>
    </xf>
    <xf numFmtId="0" fontId="77" fillId="0" borderId="18" applyAlignment="1" pivotButton="0" quotePrefix="0" xfId="828">
      <alignment vertical="center" wrapText="1"/>
    </xf>
    <xf numFmtId="0" fontId="18" fillId="45" borderId="20" applyAlignment="1" applyProtection="1" pivotButton="0" quotePrefix="0" xfId="0">
      <alignment horizontal="left" vertical="center" wrapText="1"/>
      <protection locked="0" hidden="0"/>
    </xf>
    <xf numFmtId="0" fontId="34" fillId="0" borderId="0" applyAlignment="1" applyProtection="1" pivotButton="0" quotePrefix="0" xfId="0">
      <alignment vertical="center" wrapText="1"/>
      <protection locked="1" hidden="1"/>
    </xf>
    <xf numFmtId="49" fontId="0" fillId="0" borderId="0" applyProtection="1" pivotButton="0" quotePrefix="0" xfId="0">
      <protection locked="1" hidden="1"/>
    </xf>
    <xf numFmtId="0" fontId="35" fillId="0" borderId="0" applyProtection="1" pivotButton="0" quotePrefix="0" xfId="0">
      <protection locked="1" hidden="1"/>
    </xf>
    <xf numFmtId="0" fontId="7" fillId="0" borderId="32" applyAlignment="1" applyProtection="1" pivotButton="0" quotePrefix="0" xfId="0">
      <alignment vertical="center" wrapText="1"/>
      <protection locked="1" hidden="1"/>
    </xf>
    <xf numFmtId="0" fontId="32" fillId="0" borderId="32" applyAlignment="1" applyProtection="1" pivotButton="0" quotePrefix="0" xfId="0">
      <alignment vertical="center" wrapText="1"/>
      <protection locked="1" hidden="1"/>
    </xf>
    <xf numFmtId="0" fontId="8" fillId="0" borderId="0" pivotButton="0" quotePrefix="0" xfId="0"/>
    <xf numFmtId="0" fontId="0" fillId="0" borderId="0" applyAlignment="1" pivotButton="0" quotePrefix="0" xfId="0">
      <alignment wrapText="1"/>
    </xf>
    <xf numFmtId="0" fontId="0" fillId="0" borderId="0" applyAlignment="1" pivotButton="0" quotePrefix="0" xfId="0">
      <alignment vertical="top"/>
    </xf>
    <xf numFmtId="0" fontId="28" fillId="0" borderId="0" applyAlignment="1" pivotButton="0" quotePrefix="0" xfId="0">
      <alignment horizontal="center" wrapText="1"/>
    </xf>
    <xf numFmtId="0" fontId="8" fillId="0" borderId="15" applyAlignment="1" pivotButton="0" quotePrefix="0" xfId="0">
      <alignment wrapText="1"/>
    </xf>
    <xf numFmtId="0" fontId="0" fillId="0" borderId="0" applyAlignment="1" pivotButton="0" quotePrefix="0" xfId="0">
      <alignment vertical="top" wrapText="1"/>
    </xf>
    <xf numFmtId="0" fontId="8" fillId="0" borderId="15" applyAlignment="1" pivotButton="0" quotePrefix="0" xfId="0">
      <alignment vertical="top" wrapText="1"/>
    </xf>
    <xf numFmtId="0" fontId="8" fillId="0" borderId="0" applyAlignment="1" pivotButton="0" quotePrefix="0" xfId="0">
      <alignment wrapText="1"/>
    </xf>
    <xf numFmtId="0" fontId="7" fillId="0" borderId="0" applyAlignment="1" pivotButton="0" quotePrefix="0" xfId="0">
      <alignment wrapText="1"/>
    </xf>
    <xf numFmtId="0" fontId="8" fillId="0" borderId="0" applyAlignment="1" pivotButton="0" quotePrefix="0" xfId="0">
      <alignment horizontal="center" wrapText="1"/>
    </xf>
    <xf numFmtId="0" fontId="28" fillId="0" borderId="15" applyAlignment="1" pivotButton="0" quotePrefix="0" xfId="0">
      <alignment wrapText="1"/>
    </xf>
    <xf numFmtId="0" fontId="31" fillId="0" borderId="0" applyAlignment="1" pivotButton="0" quotePrefix="0" xfId="0">
      <alignment horizontal="right" wrapText="1"/>
    </xf>
    <xf numFmtId="0" fontId="33" fillId="45" borderId="14" applyAlignment="1" applyProtection="1" pivotButton="0" quotePrefix="0" xfId="0">
      <alignment horizontal="center" vertical="center" wrapText="1"/>
      <protection locked="1" hidden="1"/>
    </xf>
    <xf numFmtId="0" fontId="36" fillId="0" borderId="0" applyAlignment="1" applyProtection="1" pivotButton="0" quotePrefix="0" xfId="0">
      <alignment horizontal="center" wrapText="1"/>
      <protection locked="1" hidden="1"/>
    </xf>
    <xf numFmtId="0" fontId="14" fillId="45" borderId="0" applyAlignment="1" applyProtection="1" pivotButton="0" quotePrefix="0" xfId="0">
      <alignment horizontal="center" vertical="center" wrapText="1"/>
      <protection locked="1" hidden="1"/>
    </xf>
    <xf numFmtId="0" fontId="77" fillId="0" borderId="0" applyAlignment="1" applyProtection="1" pivotButton="0" quotePrefix="0" xfId="828">
      <alignment horizontal="center"/>
      <protection locked="1" hidden="1"/>
    </xf>
    <xf numFmtId="0" fontId="37" fillId="45" borderId="30" applyAlignment="1" applyProtection="1" pivotButton="0" quotePrefix="0" xfId="828">
      <alignment horizontal="left" vertical="center"/>
      <protection locked="1" hidden="1"/>
    </xf>
    <xf numFmtId="0" fontId="38" fillId="45" borderId="0" applyAlignment="1" pivotButton="0" quotePrefix="0" xfId="828">
      <alignment vertical="center"/>
    </xf>
    <xf numFmtId="0" fontId="38" fillId="45" borderId="0" applyAlignment="1" applyProtection="1" pivotButton="0" quotePrefix="0" xfId="828">
      <alignment horizontal="center" vertical="center"/>
      <protection locked="1" hidden="1"/>
    </xf>
    <xf numFmtId="0" fontId="39" fillId="0" borderId="25" applyAlignment="1" applyProtection="1" pivotButton="0" quotePrefix="0" xfId="828">
      <alignment horizontal="center"/>
      <protection locked="1" hidden="1"/>
    </xf>
    <xf numFmtId="0" fontId="41" fillId="45" borderId="34" applyAlignment="1" applyProtection="1" pivotButton="0" quotePrefix="0" xfId="0">
      <alignment horizontal="center" vertical="center" wrapText="1"/>
      <protection locked="1" hidden="1"/>
    </xf>
    <xf numFmtId="0" fontId="41" fillId="45" borderId="0" applyAlignment="1" applyProtection="1" pivotButton="0" quotePrefix="0" xfId="0">
      <alignment horizontal="center" vertical="center" wrapText="1"/>
      <protection locked="1" hidden="1"/>
    </xf>
    <xf numFmtId="0" fontId="14" fillId="45" borderId="35" applyAlignment="1" applyProtection="1" pivotButton="0" quotePrefix="0" xfId="0">
      <alignment vertical="center" wrapText="1"/>
      <protection locked="0" hidden="0"/>
    </xf>
    <xf numFmtId="0" fontId="14" fillId="45" borderId="36" applyAlignment="1" applyProtection="1" pivotButton="0" quotePrefix="0" xfId="0">
      <alignment vertical="center" wrapText="1"/>
      <protection locked="0" hidden="0"/>
    </xf>
    <xf numFmtId="0" fontId="14" fillId="45" borderId="37" applyAlignment="1" applyProtection="1" pivotButton="0" quotePrefix="0" xfId="0">
      <alignment vertical="center" wrapText="1"/>
      <protection locked="0" hidden="0"/>
    </xf>
    <xf numFmtId="0" fontId="17" fillId="45" borderId="15" applyAlignment="1" applyProtection="1" pivotButton="0" quotePrefix="0" xfId="0">
      <alignment horizontal="center" wrapText="1"/>
      <protection locked="0" hidden="0"/>
    </xf>
    <xf numFmtId="0" fontId="17" fillId="45" borderId="25" applyAlignment="1" applyProtection="1" pivotButton="0" quotePrefix="0" xfId="0">
      <alignment horizontal="left" vertical="center" wrapText="1"/>
      <protection locked="1" hidden="1"/>
    </xf>
    <xf numFmtId="0" fontId="17" fillId="45" borderId="38" applyAlignment="1" applyProtection="1" pivotButton="0" quotePrefix="0" xfId="0">
      <alignment horizontal="center" wrapText="1"/>
      <protection locked="1" hidden="1"/>
    </xf>
    <xf numFmtId="0" fontId="14" fillId="45" borderId="34" applyAlignment="1" applyProtection="1" pivotButton="0" quotePrefix="0" xfId="0">
      <alignment vertical="center"/>
      <protection locked="1" hidden="1"/>
    </xf>
    <xf numFmtId="0" fontId="35" fillId="45" borderId="15" applyAlignment="1" pivotButton="0" quotePrefix="0" xfId="0">
      <alignment vertical="top" wrapText="1"/>
    </xf>
    <xf numFmtId="0" fontId="48" fillId="0" borderId="0" applyAlignment="1" pivotButton="0" quotePrefix="0" xfId="0">
      <alignment vertical="top" wrapText="1"/>
    </xf>
    <xf numFmtId="0" fontId="46" fillId="0" borderId="0" applyAlignment="1" pivotButton="0" quotePrefix="0" xfId="531">
      <alignment vertical="top" wrapText="1"/>
    </xf>
    <xf numFmtId="0" fontId="17" fillId="45" borderId="38" applyAlignment="1" applyProtection="1" pivotButton="0" quotePrefix="0" xfId="0">
      <alignment horizontal="center" vertical="center" wrapText="1"/>
      <protection locked="1" hidden="1"/>
    </xf>
    <xf numFmtId="0" fontId="17" fillId="45" borderId="39" applyAlignment="1" applyProtection="1" pivotButton="0" quotePrefix="0" xfId="0">
      <alignment horizontal="center" vertical="center" wrapText="1"/>
      <protection locked="1" hidden="1"/>
    </xf>
    <xf numFmtId="0" fontId="45" fillId="0" borderId="0" pivotButton="0" quotePrefix="0" xfId="0"/>
    <xf numFmtId="0" fontId="0" fillId="47" borderId="0" applyProtection="1" pivotButton="0" quotePrefix="0" xfId="0">
      <protection locked="1" hidden="1"/>
    </xf>
    <xf numFmtId="1" fontId="36" fillId="0" borderId="0" applyAlignment="1" applyProtection="1" pivotButton="0" quotePrefix="0" xfId="0">
      <alignment horizontal="center" vertical="center" wrapText="1"/>
      <protection locked="1" hidden="1"/>
    </xf>
    <xf numFmtId="0" fontId="73" fillId="11" borderId="0" applyProtection="1" pivotButton="0" quotePrefix="0" xfId="0">
      <protection locked="1" hidden="1"/>
    </xf>
    <xf numFmtId="0" fontId="0" fillId="48" borderId="18" applyAlignment="1" applyProtection="1" pivotButton="0" quotePrefix="0" xfId="0">
      <alignment horizontal="left" vertical="center"/>
      <protection locked="1" hidden="1"/>
    </xf>
    <xf numFmtId="0" fontId="0" fillId="48" borderId="18" applyAlignment="1" applyProtection="1" pivotButton="0" quotePrefix="0" xfId="0">
      <alignment horizontal="left" vertical="center" wrapText="1"/>
      <protection locked="1" hidden="1"/>
    </xf>
    <xf numFmtId="0" fontId="14" fillId="45" borderId="40" applyAlignment="1" applyProtection="1" pivotButton="0" quotePrefix="0" xfId="0">
      <alignment horizontal="center" vertical="center" wrapText="1"/>
      <protection locked="1" hidden="1"/>
    </xf>
    <xf numFmtId="0" fontId="14" fillId="45" borderId="41" applyAlignment="1" applyProtection="1" pivotButton="0" quotePrefix="0" xfId="0">
      <alignment horizontal="center" vertical="center" wrapText="1"/>
      <protection locked="1" hidden="1"/>
    </xf>
    <xf numFmtId="0" fontId="0" fillId="46" borderId="0" applyAlignment="1" applyProtection="1" pivotButton="0" quotePrefix="0" xfId="0">
      <alignment wrapText="1"/>
      <protection locked="1" hidden="1"/>
    </xf>
    <xf numFmtId="0" fontId="0" fillId="0" borderId="0" applyAlignment="1" applyProtection="1" pivotButton="0" quotePrefix="0" xfId="0">
      <alignment horizontal="center" vertical="center" wrapText="1"/>
      <protection locked="1" hidden="1"/>
    </xf>
    <xf numFmtId="0" fontId="74" fillId="47" borderId="18" applyAlignment="1" applyProtection="1" pivotButton="0" quotePrefix="0" xfId="0">
      <alignment horizontal="left" vertical="center" wrapText="1"/>
      <protection locked="1" hidden="1"/>
    </xf>
    <xf numFmtId="0" fontId="34" fillId="0" borderId="45" applyAlignment="1" applyProtection="1" pivotButton="0" quotePrefix="0" xfId="0">
      <alignment vertical="center" wrapText="1"/>
      <protection locked="1" hidden="1"/>
    </xf>
    <xf numFmtId="0" fontId="48" fillId="0" borderId="0" applyAlignment="1" pivotButton="0" quotePrefix="0" xfId="0">
      <alignment horizontal="left" vertical="top" wrapText="1"/>
    </xf>
    <xf numFmtId="0" fontId="48" fillId="0" borderId="0" applyAlignment="1" applyProtection="1" pivotButton="0" quotePrefix="0" xfId="0">
      <alignment wrapText="1"/>
      <protection locked="1" hidden="1"/>
    </xf>
    <xf numFmtId="165" fontId="0" fillId="45" borderId="13" applyAlignment="1" pivotButton="0" quotePrefix="0" xfId="0">
      <alignment vertical="top" wrapText="1"/>
    </xf>
    <xf numFmtId="165" fontId="0" fillId="45" borderId="0" pivotButton="0" quotePrefix="0" xfId="0"/>
    <xf numFmtId="165" fontId="12" fillId="45" borderId="0" pivotButton="0" quotePrefix="0" xfId="0"/>
    <xf numFmtId="165" fontId="0" fillId="0" borderId="0" pivotButton="0" quotePrefix="0" xfId="0"/>
    <xf numFmtId="0" fontId="0" fillId="0" borderId="46" applyAlignment="1" applyProtection="1" pivotButton="0" quotePrefix="0" xfId="0">
      <alignment horizontal="left" vertical="center" wrapText="1"/>
      <protection locked="0" hidden="1"/>
    </xf>
    <xf numFmtId="0" fontId="0" fillId="0" borderId="18" applyAlignment="1" applyProtection="1" pivotButton="0" quotePrefix="0" xfId="0">
      <alignment wrapText="1"/>
      <protection locked="0" hidden="0"/>
    </xf>
    <xf numFmtId="0" fontId="0" fillId="0" borderId="47" applyAlignment="1" applyProtection="1" pivotButton="0" quotePrefix="0" xfId="0">
      <alignment wrapText="1"/>
      <protection locked="0" hidden="0"/>
    </xf>
    <xf numFmtId="0" fontId="0" fillId="0" borderId="18" applyAlignment="1" applyProtection="1" pivotButton="0" quotePrefix="0" xfId="0">
      <alignment vertical="center" wrapText="1"/>
      <protection locked="0" hidden="1"/>
    </xf>
    <xf numFmtId="0" fontId="15" fillId="0" borderId="45" applyAlignment="1" applyProtection="1" pivotButton="0" quotePrefix="0" xfId="0">
      <alignment vertical="center" wrapText="1"/>
      <protection locked="1" hidden="1"/>
    </xf>
    <xf numFmtId="0" fontId="12" fillId="0" borderId="0" pivotButton="0" quotePrefix="0" xfId="0"/>
    <xf numFmtId="0" fontId="0" fillId="45" borderId="18" applyAlignment="1" applyProtection="1" pivotButton="0" quotePrefix="0" xfId="0">
      <alignment horizontal="lef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2" fillId="0" borderId="0" applyAlignment="1" applyProtection="1" pivotButton="0" quotePrefix="0" xfId="0">
      <alignment horizontal="center" vertical="center" wrapText="1"/>
      <protection locked="1" hidden="1"/>
    </xf>
    <xf numFmtId="0" fontId="0" fillId="0" borderId="0" applyAlignment="1" applyProtection="1" pivotButton="0" quotePrefix="0" xfId="0">
      <alignment vertical="center" wrapText="1"/>
      <protection locked="1" hidden="1"/>
    </xf>
    <xf numFmtId="0" fontId="0" fillId="0" borderId="0" applyAlignment="1" applyProtection="1" pivotButton="0" quotePrefix="0" xfId="0">
      <alignment vertical="center"/>
      <protection locked="1" hidden="1"/>
    </xf>
    <xf numFmtId="0" fontId="14" fillId="45" borderId="26" applyAlignment="1" applyProtection="1" pivotButton="0" quotePrefix="0" xfId="0">
      <alignment vertical="center" wrapText="1"/>
      <protection locked="1" hidden="1"/>
    </xf>
    <xf numFmtId="0" fontId="40" fillId="45" borderId="0" applyAlignment="1" applyProtection="1" pivotButton="0" quotePrefix="0" xfId="828">
      <alignment horizontal="center" vertical="center" wrapText="1"/>
      <protection locked="1" hidden="1"/>
    </xf>
    <xf numFmtId="0" fontId="14" fillId="45" borderId="48" applyAlignment="1" applyProtection="1" pivotButton="0" quotePrefix="0" xfId="0">
      <alignment vertical="center" wrapText="1"/>
      <protection locked="1" hidden="1"/>
    </xf>
    <xf numFmtId="0" fontId="14" fillId="45" borderId="0" applyAlignment="1" applyProtection="1" pivotButton="0" quotePrefix="0" xfId="0">
      <alignment vertical="center" wrapText="1"/>
      <protection locked="1" hidden="1"/>
    </xf>
    <xf numFmtId="0" fontId="14" fillId="45" borderId="25" applyAlignment="1" applyProtection="1" pivotButton="0" quotePrefix="0" xfId="0">
      <alignment wrapText="1"/>
      <protection locked="1" hidden="1"/>
    </xf>
    <xf numFmtId="0" fontId="42" fillId="45" borderId="0" applyAlignment="1" applyProtection="1" pivotButton="0" quotePrefix="0" xfId="0">
      <alignment horizontal="center" vertical="center" wrapText="1"/>
      <protection locked="1" hidden="1"/>
    </xf>
    <xf numFmtId="0" fontId="14" fillId="0" borderId="0" applyAlignment="1" applyProtection="1" pivotButton="0" quotePrefix="0" xfId="0">
      <alignment horizontal="center" vertical="center" wrapText="1"/>
      <protection locked="1" hidden="1"/>
    </xf>
    <xf numFmtId="0" fontId="27" fillId="0" borderId="0" applyAlignment="1" applyProtection="1" pivotButton="0" quotePrefix="0" xfId="0">
      <alignment vertical="center" wrapText="1"/>
      <protection locked="0" hidden="0"/>
    </xf>
    <xf numFmtId="0" fontId="0" fillId="46" borderId="0" applyAlignment="1" applyProtection="1" pivotButton="0" quotePrefix="0" xfId="0">
      <alignment wrapText="1"/>
      <protection locked="0" hidden="0"/>
    </xf>
    <xf numFmtId="0" fontId="0" fillId="0" borderId="0" applyAlignment="1" applyProtection="1" pivotButton="0" quotePrefix="0" xfId="0">
      <alignment wrapText="1"/>
      <protection locked="0" hidden="0"/>
    </xf>
    <xf numFmtId="0" fontId="7" fillId="0" borderId="49" applyAlignment="1" applyProtection="1" pivotButton="0" quotePrefix="0" xfId="0">
      <alignment vertical="center" wrapText="1"/>
      <protection locked="1" hidden="1"/>
    </xf>
    <xf numFmtId="0" fontId="18" fillId="45" borderId="0" applyAlignment="1" applyProtection="1" pivotButton="0" quotePrefix="0" xfId="0">
      <alignment vertical="center" wrapText="1"/>
      <protection locked="1" hidden="1"/>
    </xf>
    <xf numFmtId="0" fontId="49" fillId="45" borderId="18" applyAlignment="1" pivotButton="0" quotePrefix="0" xfId="574">
      <alignment horizontal="center" vertical="center" wrapText="1"/>
    </xf>
    <xf numFmtId="0" fontId="49" fillId="45" borderId="50" applyAlignment="1" pivotButton="0" quotePrefix="0" xfId="574">
      <alignment horizontal="center" vertical="center" wrapText="1"/>
    </xf>
    <xf numFmtId="165" fontId="47" fillId="45" borderId="50" applyAlignment="1" pivotButton="0" quotePrefix="0" xfId="574">
      <alignment horizontal="center" vertical="center" wrapText="1"/>
    </xf>
    <xf numFmtId="0" fontId="0" fillId="45" borderId="15" applyAlignment="1" pivotButton="0" quotePrefix="0" xfId="0">
      <alignment vertical="center"/>
    </xf>
    <xf numFmtId="0" fontId="7" fillId="45" borderId="20" applyAlignment="1" applyProtection="1" pivotButton="0" quotePrefix="0" xfId="0">
      <alignment horizontal="left" vertical="center" wrapText="1"/>
      <protection locked="1" hidden="1"/>
    </xf>
    <xf numFmtId="0" fontId="8" fillId="0" borderId="0" applyAlignment="1" pivotButton="0" quotePrefix="0" xfId="0">
      <alignment vertical="center"/>
    </xf>
    <xf numFmtId="0" fontId="8" fillId="0" borderId="0" applyAlignment="1" pivotButton="0" quotePrefix="0" xfId="0">
      <alignment vertical="center" wrapText="1"/>
    </xf>
    <xf numFmtId="0" fontId="0" fillId="45" borderId="37" applyAlignment="1" pivotButton="0" quotePrefix="0" xfId="0">
      <alignment vertical="center"/>
    </xf>
    <xf numFmtId="0" fontId="0" fillId="0" borderId="53" applyAlignment="1" pivotButton="0" quotePrefix="0" xfId="0">
      <alignment vertical="center"/>
    </xf>
    <xf numFmtId="0" fontId="23" fillId="0" borderId="32" applyAlignment="1" applyProtection="1" pivotButton="0" quotePrefix="0" xfId="828">
      <alignment horizontal="center" vertical="center"/>
      <protection locked="1" hidden="1"/>
    </xf>
    <xf numFmtId="0" fontId="7" fillId="45" borderId="0" applyAlignment="1" pivotButton="0" quotePrefix="0" xfId="0">
      <alignment horizontal="left"/>
    </xf>
    <xf numFmtId="0" fontId="7" fillId="45" borderId="0" applyAlignment="1" pivotButton="0" quotePrefix="0" xfId="0">
      <alignment horizontal="center" vertical="center" wrapText="1"/>
    </xf>
    <xf numFmtId="165" fontId="7" fillId="45" borderId="0" applyAlignment="1" pivotButton="0" quotePrefix="0" xfId="0">
      <alignment horizontal="center" vertical="center" wrapText="1"/>
    </xf>
    <xf numFmtId="0" fontId="0" fillId="45" borderId="0" applyAlignment="1" pivotButton="0" quotePrefix="0" xfId="0">
      <alignment horizontal="center" vertical="center"/>
    </xf>
    <xf numFmtId="165" fontId="0" fillId="45" borderId="0" applyAlignment="1" pivotButton="0" quotePrefix="0" xfId="0">
      <alignment horizontal="center" vertical="center"/>
    </xf>
    <xf numFmtId="0" fontId="48" fillId="0" borderId="0" applyAlignment="1" pivotButton="0" quotePrefix="0" xfId="0">
      <alignment vertical="top"/>
    </xf>
    <xf numFmtId="0" fontId="0" fillId="0" borderId="0" applyAlignment="1" pivotButton="0" quotePrefix="0" xfId="0">
      <alignment horizontal="left"/>
    </xf>
    <xf numFmtId="0" fontId="17" fillId="0" borderId="48" applyAlignment="1" applyProtection="1" pivotButton="0" quotePrefix="0" xfId="0">
      <alignment horizontal="center" vertical="center" wrapText="1"/>
      <protection locked="1" hidden="1"/>
    </xf>
    <xf numFmtId="0" fontId="7" fillId="0" borderId="54" applyAlignment="1" applyProtection="1" pivotButton="0" quotePrefix="0" xfId="0">
      <alignment horizontal="center" vertical="center"/>
      <protection locked="1" hidden="1"/>
    </xf>
    <xf numFmtId="0" fontId="77" fillId="0" borderId="18" applyAlignment="1" applyProtection="1" pivotButton="0" quotePrefix="0" xfId="828">
      <alignment vertical="center"/>
      <protection locked="0" hidden="0"/>
    </xf>
    <xf numFmtId="0" fontId="18" fillId="45" borderId="11" applyAlignment="1" pivotButton="0" quotePrefix="0" xfId="0">
      <alignment vertical="center" wrapText="1"/>
    </xf>
    <xf numFmtId="0" fontId="17" fillId="45" borderId="34" applyAlignment="1" pivotButton="0" quotePrefix="0" xfId="0">
      <alignment wrapText="1"/>
    </xf>
    <xf numFmtId="0" fontId="38" fillId="45" borderId="0" applyAlignment="1" pivotButton="0" quotePrefix="0" xfId="828">
      <alignment vertical="center" wrapText="1"/>
    </xf>
    <xf numFmtId="0" fontId="85" fillId="0" borderId="32" applyAlignment="1" applyProtection="1" pivotButton="0" quotePrefix="0" xfId="0">
      <alignment vertical="center" wrapText="1"/>
      <protection locked="1" hidden="1"/>
    </xf>
    <xf numFmtId="49" fontId="0" fillId="0" borderId="18" applyAlignment="1" applyProtection="1" pivotButton="0" quotePrefix="0" xfId="0">
      <alignment vertical="center"/>
      <protection locked="0" hidden="0"/>
    </xf>
    <xf numFmtId="0" fontId="0" fillId="0" borderId="18" applyAlignment="1" applyProtection="1" pivotButton="0" quotePrefix="0" xfId="0">
      <alignment vertical="center" wrapText="1"/>
      <protection locked="0" hidden="0"/>
    </xf>
    <xf numFmtId="0" fontId="0" fillId="45" borderId="42" applyAlignment="1" applyProtection="1" pivotButton="0" quotePrefix="0" xfId="0">
      <alignment wrapText="1"/>
      <protection locked="0" hidden="1"/>
    </xf>
    <xf numFmtId="0" fontId="43" fillId="45" borderId="43" applyAlignment="1" applyProtection="1" pivotButton="0" quotePrefix="0" xfId="0">
      <alignment horizontal="center" vertical="center" wrapText="1"/>
      <protection locked="0" hidden="1"/>
    </xf>
    <xf numFmtId="0" fontId="43" fillId="0" borderId="44" applyAlignment="1" applyProtection="1" pivotButton="0" quotePrefix="0" xfId="0">
      <alignment horizontal="center" vertical="center" wrapText="1"/>
      <protection locked="0" hidden="1"/>
    </xf>
    <xf numFmtId="0" fontId="17" fillId="45" borderId="0" applyAlignment="1" applyProtection="1" pivotButton="0" quotePrefix="0" xfId="0">
      <alignment horizontal="center" vertical="center" wrapText="1"/>
      <protection locked="0" hidden="1"/>
    </xf>
    <xf numFmtId="0" fontId="77" fillId="0" borderId="18" applyProtection="1" pivotButton="0" quotePrefix="0" xfId="828">
      <protection locked="0" hidden="0"/>
    </xf>
    <xf numFmtId="0" fontId="0" fillId="45" borderId="46" applyAlignment="1" applyProtection="1" pivotButton="0" quotePrefix="0" xfId="0">
      <alignment horizontal="left" vertical="center" wrapText="1"/>
      <protection locked="0" hidden="0"/>
    </xf>
    <xf numFmtId="0" fontId="0" fillId="45" borderId="65" applyAlignment="1" applyProtection="1" pivotButton="0" quotePrefix="0" xfId="0">
      <alignment horizontal="left" vertical="center" wrapText="1"/>
      <protection locked="0" hidden="1"/>
    </xf>
    <xf numFmtId="0" fontId="0" fillId="45" borderId="66" applyAlignment="1" applyProtection="1" pivotButton="0" quotePrefix="0" xfId="0">
      <alignment horizontal="left" vertical="center" wrapText="1"/>
      <protection locked="0" hidden="1"/>
    </xf>
    <xf numFmtId="0" fontId="0" fillId="0" borderId="46" applyAlignment="1" applyProtection="1" pivotButton="0" quotePrefix="0" xfId="0">
      <alignment wrapText="1"/>
      <protection locked="0" hidden="0"/>
    </xf>
    <xf numFmtId="0" fontId="0" fillId="45" borderId="66" applyAlignment="1" applyProtection="1" pivotButton="0" quotePrefix="0" xfId="0">
      <alignment horizontal="left" vertical="center" wrapText="1"/>
      <protection locked="0" hidden="0"/>
    </xf>
    <xf numFmtId="0" fontId="0" fillId="0" borderId="67" applyAlignment="1" applyProtection="1" pivotButton="0" quotePrefix="0" xfId="0">
      <alignment wrapText="1"/>
      <protection locked="0" hidden="0"/>
    </xf>
    <xf numFmtId="0" fontId="0" fillId="45" borderId="64" applyAlignment="1" applyProtection="1" pivotButton="0" quotePrefix="0" xfId="0">
      <alignment horizontal="left" vertical="center" wrapText="1"/>
      <protection locked="0" hidden="0"/>
    </xf>
    <xf numFmtId="0" fontId="0" fillId="0" borderId="64" applyAlignment="1" applyProtection="1" pivotButton="0" quotePrefix="0" xfId="0">
      <alignment horizontal="left" vertical="center" wrapText="1"/>
      <protection locked="0" hidden="1"/>
    </xf>
    <xf numFmtId="0" fontId="0" fillId="45" borderId="68" applyAlignment="1" applyProtection="1" pivotButton="0" quotePrefix="0" xfId="0">
      <alignment horizontal="left" vertical="center" wrapText="1"/>
      <protection locked="0" hidden="1"/>
    </xf>
    <xf numFmtId="0" fontId="0" fillId="45" borderId="69" applyAlignment="1" applyProtection="1" pivotButton="0" quotePrefix="0" xfId="0">
      <alignment horizontal="left" vertical="center" wrapText="1"/>
      <protection locked="0" hidden="1"/>
    </xf>
    <xf numFmtId="0" fontId="0" fillId="0" borderId="64" applyAlignment="1" applyProtection="1" pivotButton="0" quotePrefix="0" xfId="0">
      <alignment wrapText="1"/>
      <protection locked="0" hidden="0"/>
    </xf>
    <xf numFmtId="0" fontId="0" fillId="45" borderId="69" applyAlignment="1" applyProtection="1" pivotButton="0" quotePrefix="0" xfId="0">
      <alignment horizontal="left" vertical="center" wrapText="1"/>
      <protection locked="0" hidden="0"/>
    </xf>
    <xf numFmtId="0" fontId="0" fillId="0" borderId="70" applyAlignment="1" applyProtection="1" pivotButton="0" quotePrefix="0" xfId="0">
      <alignment horizontal="left" vertical="center" wrapText="1"/>
      <protection locked="0" hidden="1"/>
    </xf>
    <xf numFmtId="0" fontId="8" fillId="80" borderId="32" applyAlignment="1" applyProtection="1" pivotButton="0" quotePrefix="0" xfId="0">
      <alignment wrapText="1"/>
      <protection locked="1" hidden="1"/>
    </xf>
    <xf numFmtId="0" fontId="91" fillId="0" borderId="32" applyAlignment="1" applyProtection="1" pivotButton="0" quotePrefix="0" xfId="0">
      <alignment vertical="center" wrapText="1"/>
      <protection locked="1" hidden="1"/>
    </xf>
    <xf numFmtId="0" fontId="92" fillId="0" borderId="18" applyAlignment="1" applyProtection="1" pivotButton="0" quotePrefix="0" xfId="828">
      <alignment vertical="center" wrapText="1"/>
      <protection locked="1" hidden="1"/>
    </xf>
    <xf numFmtId="0" fontId="48" fillId="47" borderId="18" applyAlignment="1" pivotButton="0" quotePrefix="0" xfId="0">
      <alignment vertical="center" wrapText="1"/>
    </xf>
    <xf numFmtId="0" fontId="21" fillId="45" borderId="27" applyAlignment="1" applyProtection="1" pivotButton="0" quotePrefix="0" xfId="0">
      <alignment horizontal="right" vertical="center" wrapText="1"/>
      <protection locked="1" hidden="1"/>
    </xf>
    <xf numFmtId="0" fontId="17" fillId="45" borderId="0" applyAlignment="1" pivotButton="0" quotePrefix="0" xfId="0">
      <alignment horizontal="right" vertical="center"/>
    </xf>
    <xf numFmtId="0" fontId="26" fillId="0" borderId="51" applyAlignment="1" pivotButton="0" quotePrefix="0" xfId="574">
      <alignment horizontal="center" vertical="top" wrapText="1"/>
    </xf>
    <xf numFmtId="0" fontId="26" fillId="0" borderId="52" applyAlignment="1" pivotButton="0" quotePrefix="0" xfId="574">
      <alignment vertical="top" wrapText="1"/>
    </xf>
    <xf numFmtId="165" fontId="26" fillId="0" borderId="52" applyAlignment="1" pivotButton="0" quotePrefix="0" xfId="574">
      <alignment horizontal="center" vertical="top" wrapText="1"/>
    </xf>
    <xf numFmtId="0" fontId="94" fillId="0" borderId="52" applyAlignment="1" pivotButton="0" quotePrefix="0" xfId="574">
      <alignment horizontal="left" vertical="top" wrapText="1"/>
    </xf>
    <xf numFmtId="0" fontId="7" fillId="80" borderId="32" applyAlignment="1" applyProtection="1" pivotButton="0" quotePrefix="0" xfId="0">
      <alignment vertical="center" wrapText="1"/>
      <protection locked="1" hidden="1"/>
    </xf>
    <xf numFmtId="0" fontId="77" fillId="0" borderId="18" applyAlignment="1" applyProtection="1" pivotButton="0" quotePrefix="0" xfId="828">
      <alignment vertical="center"/>
      <protection locked="0" hidden="0"/>
    </xf>
    <xf numFmtId="0" fontId="18" fillId="45" borderId="34" applyAlignment="1" pivotButton="0" quotePrefix="0" xfId="0">
      <alignment vertical="center"/>
    </xf>
    <xf numFmtId="0" fontId="18" fillId="45" borderId="26" applyAlignment="1" pivotButton="0" quotePrefix="0" xfId="0">
      <alignment horizontal="center" vertical="center"/>
    </xf>
    <xf numFmtId="0" fontId="18" fillId="45" borderId="26" applyAlignment="1" pivotButton="0" quotePrefix="0" xfId="0">
      <alignment horizontal="left" vertical="center"/>
    </xf>
    <xf numFmtId="0" fontId="18" fillId="0" borderId="0" applyAlignment="1" pivotButton="0" quotePrefix="0" xfId="0">
      <alignment vertical="center"/>
    </xf>
    <xf numFmtId="0" fontId="48" fillId="0" borderId="32" applyAlignment="1" applyProtection="1" pivotButton="0" quotePrefix="0" xfId="0">
      <alignment vertical="top" wrapText="1"/>
      <protection locked="1" hidden="1"/>
    </xf>
    <xf numFmtId="0" fontId="0" fillId="0" borderId="50" applyAlignment="1" applyProtection="1" pivotButton="0" quotePrefix="0" xfId="0">
      <alignment horizontal="left" vertical="center" wrapText="1"/>
      <protection locked="0" hidden="1"/>
    </xf>
    <xf numFmtId="0" fontId="0" fillId="0" borderId="18" applyAlignment="1" applyProtection="1" pivotButton="0" quotePrefix="0" xfId="0">
      <alignment horizontal="left" vertical="center" wrapText="1"/>
      <protection locked="0" hidden="1"/>
    </xf>
    <xf numFmtId="0" fontId="0" fillId="45" borderId="71" applyAlignment="1" applyProtection="1" pivotButton="0" quotePrefix="0" xfId="0">
      <alignment horizontal="left" vertical="center" wrapText="1"/>
      <protection locked="0" hidden="0"/>
    </xf>
    <xf numFmtId="0" fontId="0" fillId="0" borderId="64" applyAlignment="1" applyProtection="1" pivotButton="0" quotePrefix="0" xfId="0">
      <alignment vertical="center" wrapText="1"/>
      <protection locked="0" hidden="1"/>
    </xf>
    <xf numFmtId="0" fontId="0" fillId="0" borderId="72" applyAlignment="1" applyProtection="1" pivotButton="0" quotePrefix="0" xfId="0">
      <alignment wrapText="1"/>
      <protection locked="0" hidden="0"/>
    </xf>
    <xf numFmtId="0" fontId="79" fillId="0" borderId="0" applyAlignment="1" pivotButton="0" quotePrefix="0" xfId="0">
      <alignment vertical="top" wrapText="1"/>
    </xf>
    <xf numFmtId="0" fontId="46" fillId="0" borderId="0" applyAlignment="1" pivotButton="0" quotePrefix="0" xfId="0">
      <alignment vertical="top" wrapText="1"/>
    </xf>
    <xf numFmtId="0" fontId="89" fillId="0" borderId="0" applyAlignment="1" pivotButton="0" quotePrefix="0" xfId="0">
      <alignment vertical="top" wrapText="1"/>
    </xf>
    <xf numFmtId="0" fontId="99" fillId="0" borderId="0" applyAlignment="1" pivotButton="0" quotePrefix="0" xfId="0">
      <alignment vertical="top" wrapText="1"/>
    </xf>
    <xf numFmtId="0" fontId="87" fillId="0" borderId="0" applyAlignment="1" pivotButton="0" quotePrefix="0" xfId="0">
      <alignment vertical="top" wrapText="1"/>
    </xf>
    <xf numFmtId="0" fontId="46" fillId="0" borderId="0" applyAlignment="1" pivotButton="0" quotePrefix="0" xfId="510">
      <alignment horizontal="left" vertical="top" wrapText="1"/>
    </xf>
    <xf numFmtId="0" fontId="93" fillId="0" borderId="0" applyAlignment="1" pivotButton="0" quotePrefix="0" xfId="0">
      <alignment vertical="top" wrapText="1"/>
    </xf>
    <xf numFmtId="0" fontId="95" fillId="0" borderId="0" applyAlignment="1" pivotButton="0" quotePrefix="0" xfId="0">
      <alignment vertical="top" wrapText="1"/>
    </xf>
    <xf numFmtId="0" fontId="88" fillId="0" borderId="0" applyAlignment="1" pivotButton="0" quotePrefix="0" xfId="0">
      <alignment vertical="top" wrapText="1"/>
    </xf>
    <xf numFmtId="0" fontId="93" fillId="47" borderId="0" applyAlignment="1" pivotButton="0" quotePrefix="0" xfId="0">
      <alignment vertical="top" wrapText="1"/>
    </xf>
    <xf numFmtId="0" fontId="48" fillId="0" borderId="32" applyAlignment="1" applyProtection="1" pivotButton="0" quotePrefix="0" xfId="0">
      <alignment vertical="center" wrapText="1"/>
      <protection locked="1" hidden="1"/>
    </xf>
    <xf numFmtId="0" fontId="75" fillId="0" borderId="73" applyAlignment="1" pivotButton="0" quotePrefix="0" xfId="0">
      <alignment vertical="top" wrapText="1"/>
    </xf>
    <xf numFmtId="0" fontId="75" fillId="0" borderId="73" applyAlignment="1" pivotButton="0" quotePrefix="0" xfId="0">
      <alignment horizontal="left" vertical="top" wrapText="1"/>
    </xf>
    <xf numFmtId="0" fontId="96" fillId="0" borderId="0" applyAlignment="1" pivotButton="0" quotePrefix="0" xfId="0">
      <alignment vertical="top" wrapText="1"/>
    </xf>
    <xf numFmtId="0" fontId="103" fillId="0" borderId="0" applyAlignment="1" pivotButton="0" quotePrefix="0" xfId="0">
      <alignment vertical="top" wrapText="1"/>
    </xf>
    <xf numFmtId="0" fontId="102" fillId="0" borderId="0" applyAlignment="1" pivotButton="0" quotePrefix="0" xfId="0">
      <alignment vertical="top" wrapText="1"/>
    </xf>
    <xf numFmtId="0" fontId="104" fillId="0" borderId="0" applyAlignment="1" pivotButton="0" quotePrefix="0" xfId="0">
      <alignment vertical="top" wrapText="1"/>
    </xf>
    <xf numFmtId="0" fontId="98" fillId="0" borderId="0" applyAlignment="1" pivotButton="0" quotePrefix="0" xfId="0">
      <alignment vertical="top" wrapText="1"/>
    </xf>
    <xf numFmtId="0" fontId="106" fillId="0" borderId="0" applyAlignment="1" pivotButton="0" quotePrefix="0" xfId="0">
      <alignment vertical="top" wrapText="1"/>
    </xf>
    <xf numFmtId="0" fontId="79" fillId="0" borderId="0" applyAlignment="1" pivotButton="0" quotePrefix="0" xfId="638">
      <alignment horizontal="left" vertical="top" wrapText="1"/>
    </xf>
    <xf numFmtId="0" fontId="108" fillId="0" borderId="0" applyAlignment="1" pivotButton="0" quotePrefix="0" xfId="0">
      <alignment vertical="top" wrapText="1"/>
    </xf>
    <xf numFmtId="0" fontId="79" fillId="0" borderId="0" pivotButton="0" quotePrefix="0" xfId="0"/>
    <xf numFmtId="0" fontId="75" fillId="0" borderId="0" applyAlignment="1" pivotButton="0" quotePrefix="0" xfId="827">
      <alignment horizontal="left" vertical="top" wrapText="1"/>
    </xf>
    <xf numFmtId="0" fontId="75" fillId="0" borderId="0" applyAlignment="1" pivotButton="0" quotePrefix="0" xfId="827">
      <alignment vertical="center" wrapText="1"/>
    </xf>
    <xf numFmtId="0" fontId="45" fillId="0" borderId="0" applyAlignment="1" pivotButton="0" quotePrefix="0" xfId="827">
      <alignment vertical="center" wrapText="1"/>
    </xf>
    <xf numFmtId="0" fontId="101" fillId="0" borderId="0" applyAlignment="1" pivotButton="0" quotePrefix="0" xfId="0">
      <alignment vertical="top" wrapText="1"/>
    </xf>
    <xf numFmtId="0" fontId="96" fillId="81" borderId="0" applyAlignment="1" pivotButton="0" quotePrefix="0" xfId="0">
      <alignment vertical="top" wrapText="1"/>
    </xf>
    <xf numFmtId="0" fontId="79" fillId="0" borderId="18" applyAlignment="1" pivotButton="0" quotePrefix="0" xfId="0">
      <alignment vertical="center" wrapText="1"/>
    </xf>
    <xf numFmtId="0" fontId="79" fillId="0" borderId="0" applyAlignment="1" applyProtection="1" pivotButton="0" quotePrefix="0" xfId="0">
      <alignment wrapText="1"/>
      <protection locked="1" hidden="1"/>
    </xf>
    <xf numFmtId="0" fontId="46" fillId="0" borderId="0" applyAlignment="1" pivotButton="0" quotePrefix="0" xfId="0">
      <alignment wrapText="1"/>
    </xf>
    <xf numFmtId="0" fontId="48" fillId="0" borderId="0" applyAlignment="1" applyProtection="1" pivotButton="0" quotePrefix="1" xfId="0">
      <alignment wrapText="1"/>
      <protection locked="1" hidden="1"/>
    </xf>
    <xf numFmtId="0" fontId="46" fillId="0" borderId="0" applyAlignment="1" pivotButton="0" quotePrefix="0" xfId="827">
      <alignment horizontal="left" vertical="top" wrapText="1"/>
    </xf>
    <xf numFmtId="0" fontId="46" fillId="0" borderId="0" applyAlignment="1" pivotButton="0" quotePrefix="0" xfId="827">
      <alignment vertical="top" wrapText="1"/>
    </xf>
    <xf numFmtId="0" fontId="96" fillId="0" borderId="0" applyAlignment="1" pivotButton="0" quotePrefix="0" xfId="827">
      <alignment horizontal="left" vertical="top" wrapText="1"/>
    </xf>
    <xf numFmtId="0" fontId="79" fillId="0" borderId="0" applyAlignment="1" pivotButton="0" quotePrefix="0" xfId="827">
      <alignment horizontal="left" vertical="top" wrapText="1"/>
    </xf>
    <xf numFmtId="0" fontId="79" fillId="0" borderId="0" applyAlignment="1" pivotButton="0" quotePrefix="0" xfId="827">
      <alignment vertical="center" wrapText="1"/>
    </xf>
    <xf numFmtId="0" fontId="48" fillId="47" borderId="0" applyAlignment="1" pivotButton="0" quotePrefix="0" xfId="0">
      <alignment horizontal="left" vertical="top" wrapText="1"/>
    </xf>
    <xf numFmtId="0" fontId="48" fillId="47" borderId="0" applyAlignment="1" pivotButton="0" quotePrefix="0" xfId="0">
      <alignment vertical="top" wrapText="1"/>
    </xf>
    <xf numFmtId="0" fontId="48" fillId="47" borderId="0" applyAlignment="1" pivotButton="0" quotePrefix="0" xfId="0">
      <alignment horizontal="left" vertical="top"/>
    </xf>
    <xf numFmtId="0" fontId="8" fillId="47" borderId="0" applyAlignment="1" pivotButton="0" quotePrefix="0" xfId="0">
      <alignment horizontal="left" vertical="top" wrapText="1"/>
    </xf>
    <xf numFmtId="0" fontId="93" fillId="47" borderId="0" applyAlignment="1" pivotButton="0" quotePrefix="0" xfId="0">
      <alignment horizontal="left" vertical="top" wrapText="1"/>
    </xf>
    <xf numFmtId="0" fontId="8" fillId="47" borderId="0" applyAlignment="1" pivotButton="0" quotePrefix="0" xfId="506">
      <alignment horizontal="left" vertical="top" wrapText="1"/>
    </xf>
    <xf numFmtId="0" fontId="0" fillId="47" borderId="0" applyAlignment="1" pivotButton="0" quotePrefix="0" xfId="0">
      <alignment horizontal="left" vertical="top" wrapText="1"/>
    </xf>
    <xf numFmtId="0" fontId="15" fillId="45" borderId="66" applyAlignment="1" pivotButton="0" quotePrefix="0" xfId="0">
      <alignment vertical="center" wrapText="1"/>
    </xf>
    <xf numFmtId="0" fontId="14" fillId="45" borderId="65" applyAlignment="1" applyProtection="1" pivotButton="0" quotePrefix="0" xfId="0">
      <alignment vertical="center" wrapText="1"/>
      <protection locked="1" hidden="1"/>
    </xf>
    <xf numFmtId="0" fontId="0" fillId="0" borderId="0" applyAlignment="1" pivotButton="0" quotePrefix="0" xfId="0">
      <alignment horizontal="left" vertical="center"/>
    </xf>
    <xf numFmtId="0" fontId="0" fillId="0" borderId="0" applyProtection="1" pivotButton="0" quotePrefix="0" xfId="0">
      <protection locked="0" hidden="0"/>
    </xf>
    <xf numFmtId="166" fontId="26" fillId="0" borderId="51" applyAlignment="1" pivotButton="0" quotePrefix="0" xfId="574">
      <alignment horizontal="center" vertical="top" wrapText="1"/>
    </xf>
    <xf numFmtId="0" fontId="26" fillId="45" borderId="18" applyAlignment="1" pivotButton="0" quotePrefix="0" xfId="574">
      <alignment vertical="top" wrapText="1"/>
    </xf>
    <xf numFmtId="0" fontId="48" fillId="0" borderId="0" applyAlignment="1" pivotButton="0" quotePrefix="0" xfId="0">
      <alignment wrapText="1"/>
    </xf>
    <xf numFmtId="0" fontId="99" fillId="0" borderId="0" applyAlignment="1" pivotButton="0" quotePrefix="0" xfId="506">
      <alignment horizontal="left" vertical="top" wrapText="1"/>
    </xf>
    <xf numFmtId="0" fontId="112" fillId="0" borderId="0" applyAlignment="1" pivotButton="0" quotePrefix="0" xfId="0">
      <alignment vertical="top" wrapText="1"/>
    </xf>
    <xf numFmtId="0" fontId="48" fillId="0" borderId="0" applyAlignment="1" applyProtection="1" pivotButton="0" quotePrefix="0" xfId="0">
      <alignment vertical="top" wrapText="1"/>
      <protection locked="1" hidden="1"/>
    </xf>
    <xf numFmtId="0" fontId="26" fillId="0" borderId="51" applyAlignment="1" pivotButton="0" quotePrefix="1" xfId="574">
      <alignment horizontal="center" vertical="top" wrapText="1"/>
    </xf>
    <xf numFmtId="0" fontId="14" fillId="45" borderId="30" applyAlignment="1" pivotButton="0" quotePrefix="0" xfId="0">
      <alignment vertical="center"/>
    </xf>
    <xf numFmtId="0" fontId="18" fillId="82" borderId="20" applyAlignment="1" pivotButton="0" quotePrefix="0" xfId="828">
      <alignment horizontal="left" vertical="center" wrapText="1"/>
    </xf>
    <xf numFmtId="0" fontId="18" fillId="82" borderId="27" applyAlignment="1" pivotButton="0" quotePrefix="0" xfId="828">
      <alignment horizontal="left" vertical="center" wrapText="1"/>
    </xf>
    <xf numFmtId="0" fontId="17" fillId="45" borderId="66" applyAlignment="1" applyProtection="1" pivotButton="0" quotePrefix="0" xfId="521">
      <alignment horizontal="right" vertical="center"/>
      <protection locked="1" hidden="1"/>
    </xf>
    <xf numFmtId="0" fontId="17" fillId="45" borderId="20" applyAlignment="1" applyProtection="1" pivotButton="0" quotePrefix="1" xfId="0">
      <alignment horizontal="right" vertical="center"/>
      <protection locked="1" hidden="1"/>
    </xf>
    <xf numFmtId="0" fontId="0" fillId="46" borderId="18" pivotButton="0" quotePrefix="1" xfId="0"/>
    <xf numFmtId="0" fontId="10" fillId="0" borderId="18" pivotButton="0" quotePrefix="0" xfId="521"/>
    <xf numFmtId="0" fontId="0" fillId="0" borderId="18" applyAlignment="1" pivotButton="0" quotePrefix="0" xfId="0">
      <alignment vertical="center"/>
    </xf>
    <xf numFmtId="0" fontId="10" fillId="0" borderId="46" applyAlignment="1" applyProtection="1" pivotButton="0" quotePrefix="0" xfId="521">
      <alignment horizontal="left" vertical="center" wrapText="1"/>
      <protection locked="0" hidden="1"/>
    </xf>
    <xf numFmtId="0" fontId="10" fillId="0" borderId="18" applyAlignment="1" applyProtection="1" pivotButton="0" quotePrefix="0" xfId="521">
      <alignment horizontal="left" vertical="center" wrapText="1"/>
      <protection locked="0" hidden="1"/>
    </xf>
    <xf numFmtId="0" fontId="10" fillId="0" borderId="64" applyAlignment="1" applyProtection="1" pivotButton="0" quotePrefix="0" xfId="521">
      <alignment horizontal="left" vertical="center" wrapText="1"/>
      <protection locked="0" hidden="1"/>
    </xf>
    <xf numFmtId="2" fontId="0" fillId="0" borderId="18" applyAlignment="1" applyProtection="1" pivotButton="0" quotePrefix="0" xfId="0">
      <alignment horizontal="left" vertical="center" wrapText="1"/>
      <protection locked="1" hidden="1"/>
    </xf>
    <xf numFmtId="3" fontId="0" fillId="46" borderId="0" applyProtection="1" pivotButton="0" quotePrefix="1" xfId="0">
      <protection locked="1" hidden="1"/>
    </xf>
    <xf numFmtId="9" fontId="18" fillId="45" borderId="0" applyAlignment="1" applyProtection="1" pivotButton="0" quotePrefix="1" xfId="0">
      <alignment horizontal="left" vertical="center" wrapText="1"/>
      <protection locked="1" hidden="1"/>
    </xf>
    <xf numFmtId="0" fontId="75" fillId="0" borderId="0" applyAlignment="1" pivotButton="0" quotePrefix="0" xfId="0">
      <alignment vertical="top" wrapText="1"/>
    </xf>
    <xf numFmtId="0" fontId="75" fillId="0" borderId="0" applyAlignment="1" pivotButton="0" quotePrefix="0" xfId="0">
      <alignment horizontal="left" vertical="top" wrapText="1"/>
    </xf>
    <xf numFmtId="0" fontId="0" fillId="83" borderId="0" applyAlignment="1" applyProtection="1" pivotButton="0" quotePrefix="0" xfId="0">
      <alignment wrapText="1"/>
      <protection locked="1" hidden="1"/>
    </xf>
    <xf numFmtId="0" fontId="0" fillId="83" borderId="0" applyAlignment="1" applyProtection="1" pivotButton="0" quotePrefix="0" xfId="0">
      <alignment horizontal="center" vertical="center" wrapText="1"/>
      <protection locked="1" hidden="1"/>
    </xf>
    <xf numFmtId="0" fontId="0" fillId="83" borderId="0" applyAlignment="1" applyProtection="1" pivotButton="0" quotePrefix="0" xfId="0">
      <alignment wrapText="1"/>
      <protection locked="0" hidden="0"/>
    </xf>
    <xf numFmtId="0" fontId="0" fillId="83" borderId="0" applyAlignment="1" pivotButton="0" quotePrefix="0" xfId="0">
      <alignment wrapText="1"/>
    </xf>
    <xf numFmtId="0" fontId="114" fillId="0" borderId="18" applyAlignment="1" applyProtection="1" pivotButton="0" quotePrefix="0" xfId="828">
      <alignment vertical="center" wrapText="1"/>
      <protection locked="1" hidden="1"/>
    </xf>
    <xf numFmtId="0" fontId="114" fillId="0" borderId="18" applyAlignment="1" applyProtection="1" pivotButton="0" quotePrefix="1" xfId="828">
      <alignment vertical="center" wrapText="1"/>
      <protection locked="1" hidden="1"/>
    </xf>
    <xf numFmtId="0" fontId="114" fillId="0" borderId="18" applyAlignment="1" applyProtection="1" pivotButton="0" quotePrefix="0" xfId="828">
      <alignment vertical="center" wrapText="1"/>
      <protection locked="0" hidden="0"/>
    </xf>
    <xf numFmtId="0" fontId="114" fillId="0" borderId="18" applyAlignment="1" applyProtection="1" pivotButton="0" quotePrefix="0" xfId="828">
      <alignment vertical="center" wrapText="1"/>
      <protection locked="0" hidden="0"/>
    </xf>
    <xf numFmtId="0" fontId="114" fillId="0" borderId="0" applyAlignment="1" applyProtection="1" pivotButton="0" quotePrefix="0" xfId="828">
      <alignment vertical="center"/>
      <protection locked="0" hidden="0"/>
    </xf>
    <xf numFmtId="0" fontId="114" fillId="0" borderId="18" applyAlignment="1" applyProtection="1" pivotButton="0" quotePrefix="0" xfId="828">
      <alignment vertical="center"/>
      <protection locked="0" hidden="0"/>
    </xf>
    <xf numFmtId="0" fontId="114" fillId="0" borderId="18" applyProtection="1" pivotButton="0" quotePrefix="0" xfId="828">
      <protection locked="0" hidden="0"/>
    </xf>
    <xf numFmtId="1" fontId="0" fillId="19" borderId="0" applyProtection="1" pivotButton="0" quotePrefix="0" xfId="0">
      <protection locked="1" hidden="1"/>
    </xf>
    <xf numFmtId="0" fontId="82" fillId="0" borderId="0" applyAlignment="1" applyProtection="1" pivotButton="0" quotePrefix="0" xfId="829">
      <alignment wrapText="1"/>
      <protection locked="1" hidden="1"/>
    </xf>
    <xf numFmtId="0" fontId="15" fillId="0" borderId="45" applyAlignment="1" applyProtection="1" pivotButton="0" quotePrefix="0" xfId="829">
      <alignment vertical="center" wrapText="1"/>
      <protection locked="1" hidden="1"/>
    </xf>
    <xf numFmtId="0" fontId="14" fillId="45" borderId="26" applyAlignment="1" applyProtection="1" pivotButton="0" quotePrefix="0" xfId="829">
      <alignment vertical="center" wrapText="1"/>
      <protection locked="1" hidden="1"/>
    </xf>
    <xf numFmtId="0" fontId="14" fillId="45" borderId="65" applyAlignment="1" applyProtection="1" pivotButton="0" quotePrefix="0" xfId="829">
      <alignment vertical="center" wrapText="1"/>
      <protection locked="1" hidden="1"/>
    </xf>
    <xf numFmtId="0" fontId="14" fillId="45" borderId="0" applyAlignment="1" applyProtection="1" pivotButton="0" quotePrefix="0" xfId="829">
      <alignment vertical="center" wrapText="1"/>
      <protection locked="1" hidden="1"/>
    </xf>
    <xf numFmtId="0" fontId="41" fillId="45" borderId="34" applyAlignment="1" applyProtection="1" pivotButton="0" quotePrefix="0" xfId="829">
      <alignment horizontal="center" vertical="center" wrapText="1"/>
      <protection locked="1" hidden="1"/>
    </xf>
    <xf numFmtId="0" fontId="41" fillId="45" borderId="0" applyAlignment="1" applyProtection="1" pivotButton="0" quotePrefix="0" xfId="829">
      <alignment horizontal="center" vertical="center" wrapText="1"/>
      <protection locked="1" hidden="1"/>
    </xf>
    <xf numFmtId="0" fontId="42" fillId="45" borderId="0" applyAlignment="1" applyProtection="1" pivotButton="0" quotePrefix="0" xfId="829">
      <alignment horizontal="center" vertical="center" wrapText="1"/>
      <protection locked="1" hidden="1"/>
    </xf>
    <xf numFmtId="0" fontId="17" fillId="0" borderId="75" applyAlignment="1" applyProtection="1" pivotButton="0" quotePrefix="0" xfId="829">
      <alignment horizontal="center" vertical="center" wrapText="1"/>
      <protection locked="1" hidden="1"/>
    </xf>
    <xf numFmtId="0" fontId="17" fillId="45" borderId="0" applyAlignment="1" applyProtection="1" pivotButton="0" quotePrefix="0" xfId="829">
      <alignment horizontal="center" vertical="center" wrapText="1"/>
      <protection locked="1" hidden="1"/>
    </xf>
    <xf numFmtId="0" fontId="14" fillId="0" borderId="0" applyAlignment="1" applyProtection="1" pivotButton="0" quotePrefix="0" xfId="829">
      <alignment horizontal="center" vertical="center" wrapText="1"/>
      <protection locked="1" hidden="1"/>
    </xf>
    <xf numFmtId="0" fontId="82" fillId="0" borderId="0" applyAlignment="1" applyProtection="1" pivotButton="0" quotePrefix="0" xfId="829">
      <alignment horizontal="center" vertical="center" wrapText="1"/>
      <protection locked="1" hidden="1"/>
    </xf>
    <xf numFmtId="0" fontId="82" fillId="0" borderId="46" applyAlignment="1" applyProtection="1" pivotButton="0" quotePrefix="0" xfId="829">
      <alignment horizontal="left" vertical="center" wrapText="1"/>
      <protection locked="0" hidden="1"/>
    </xf>
    <xf numFmtId="0" fontId="82" fillId="45" borderId="66" applyAlignment="1" applyProtection="1" pivotButton="0" quotePrefix="0" xfId="829">
      <alignment horizontal="left" vertical="center" wrapText="1"/>
      <protection locked="0" hidden="1"/>
    </xf>
    <xf numFmtId="0" fontId="82" fillId="0" borderId="18" applyAlignment="1" applyProtection="1" pivotButton="0" quotePrefix="0" xfId="829">
      <alignment wrapText="1"/>
      <protection locked="0" hidden="0"/>
    </xf>
    <xf numFmtId="0" fontId="82" fillId="45" borderId="18" applyAlignment="1" applyProtection="1" pivotButton="0" quotePrefix="0" xfId="829">
      <alignment horizontal="left" vertical="center" wrapText="1"/>
      <protection locked="0" hidden="0"/>
    </xf>
    <xf numFmtId="0" fontId="27" fillId="0" borderId="0" applyAlignment="1" applyProtection="1" pivotButton="0" quotePrefix="0" xfId="829">
      <alignment vertical="center" wrapText="1"/>
      <protection locked="0" hidden="0"/>
    </xf>
    <xf numFmtId="0" fontId="82" fillId="0" borderId="0" applyAlignment="1" applyProtection="1" pivotButton="0" quotePrefix="0" xfId="829">
      <alignment wrapText="1"/>
      <protection locked="0" hidden="0"/>
    </xf>
    <xf numFmtId="0" fontId="82" fillId="0" borderId="46" applyAlignment="1" applyProtection="1" pivotButton="0" quotePrefix="0" xfId="829">
      <alignment wrapText="1"/>
      <protection locked="0" hidden="0"/>
    </xf>
    <xf numFmtId="0" fontId="82" fillId="0" borderId="76" applyAlignment="1" applyProtection="1" pivotButton="0" quotePrefix="0" xfId="829">
      <alignment horizontal="left" vertical="center" wrapText="1"/>
      <protection locked="0" hidden="1"/>
    </xf>
    <xf numFmtId="0" fontId="82" fillId="45" borderId="77" applyAlignment="1" applyProtection="1" pivotButton="0" quotePrefix="0" xfId="829">
      <alignment horizontal="left" vertical="center" wrapText="1"/>
      <protection locked="0" hidden="1"/>
    </xf>
    <xf numFmtId="0" fontId="82" fillId="0" borderId="76" applyAlignment="1" applyProtection="1" pivotButton="0" quotePrefix="0" xfId="829">
      <alignment wrapText="1"/>
      <protection locked="0" hidden="0"/>
    </xf>
    <xf numFmtId="0" fontId="82" fillId="0" borderId="0" applyAlignment="1" pivotButton="0" quotePrefix="0" xfId="829">
      <alignment wrapText="1"/>
    </xf>
    <xf numFmtId="0" fontId="48" fillId="0" borderId="0" applyAlignment="1" pivotButton="0" quotePrefix="0" xfId="829">
      <alignment vertical="top" wrapText="1"/>
    </xf>
    <xf numFmtId="0" fontId="48" fillId="47" borderId="18" applyAlignment="1" pivotButton="0" quotePrefix="0" xfId="829">
      <alignment vertical="center" wrapText="1"/>
    </xf>
    <xf numFmtId="0" fontId="48" fillId="0" borderId="0" applyAlignment="1" pivotButton="0" quotePrefix="0" xfId="506">
      <alignment horizontal="left" vertical="top" wrapText="1"/>
    </xf>
    <xf numFmtId="0" fontId="82" fillId="0" borderId="0" applyAlignment="1" pivotButton="0" quotePrefix="0" xfId="829">
      <alignment vertical="top"/>
    </xf>
    <xf numFmtId="0" fontId="48" fillId="47" borderId="18" applyAlignment="1" pivotButton="0" quotePrefix="0" xfId="506">
      <alignment vertical="top" wrapText="1"/>
    </xf>
    <xf numFmtId="0" fontId="48" fillId="0" borderId="0" applyAlignment="1" pivotButton="0" quotePrefix="0" xfId="829">
      <alignment vertical="top"/>
    </xf>
    <xf numFmtId="0" fontId="48" fillId="0" borderId="0" applyAlignment="1" pivotButton="0" quotePrefix="0" xfId="506">
      <alignment vertical="top" wrapText="1"/>
    </xf>
    <xf numFmtId="0" fontId="10" fillId="0" borderId="76" applyAlignment="1" applyProtection="1" pivotButton="0" quotePrefix="0" xfId="521">
      <alignment horizontal="left" vertical="center" wrapText="1"/>
      <protection locked="0" hidden="1"/>
    </xf>
    <xf numFmtId="49" fontId="0" fillId="0" borderId="18" applyAlignment="1" applyProtection="1" pivotButton="0" quotePrefix="0" xfId="0">
      <alignment horizontal="left" vertical="center" wrapText="1"/>
      <protection locked="1" hidden="1"/>
    </xf>
    <xf numFmtId="49" fontId="0" fillId="0" borderId="18" applyAlignment="1" applyProtection="1" pivotButton="0" quotePrefix="0" xfId="0">
      <alignment horizontal="left" vertical="center"/>
      <protection locked="1" hidden="1"/>
    </xf>
    <xf numFmtId="0" fontId="0" fillId="47" borderId="0" applyProtection="1" pivotButton="0" quotePrefix="1" xfId="0">
      <protection locked="1" hidden="1"/>
    </xf>
    <xf numFmtId="0" fontId="0" fillId="0" borderId="0" applyProtection="1" pivotButton="0" quotePrefix="1" xfId="0">
      <protection locked="1" hidden="1"/>
    </xf>
    <xf numFmtId="0" fontId="15" fillId="0" borderId="0" applyAlignment="1" applyProtection="1" pivotButton="0" quotePrefix="0" xfId="829">
      <alignment vertical="top" wrapText="1"/>
      <protection locked="1" hidden="1"/>
    </xf>
    <xf numFmtId="0" fontId="10" fillId="0" borderId="78" applyAlignment="1" applyProtection="1" pivotButton="0" quotePrefix="0" xfId="521">
      <alignment horizontal="left" vertical="center" wrapText="1"/>
      <protection locked="0" hidden="1"/>
    </xf>
    <xf numFmtId="0" fontId="82" fillId="0" borderId="78" applyAlignment="1" applyProtection="1" pivotButton="0" quotePrefix="0" xfId="829">
      <alignment horizontal="left" vertical="center" wrapText="1"/>
      <protection locked="0" hidden="1"/>
    </xf>
    <xf numFmtId="0" fontId="82" fillId="45" borderId="19" applyAlignment="1" applyProtection="1" pivotButton="0" quotePrefix="0" xfId="829">
      <alignment horizontal="left" vertical="center" wrapText="1"/>
      <protection locked="0" hidden="1"/>
    </xf>
    <xf numFmtId="0" fontId="82" fillId="0" borderId="51" applyAlignment="1" applyProtection="1" pivotButton="0" quotePrefix="0" xfId="829">
      <alignment wrapText="1"/>
      <protection locked="0" hidden="0"/>
    </xf>
    <xf numFmtId="0" fontId="17" fillId="0" borderId="79" applyAlignment="1" applyProtection="1" pivotButton="0" quotePrefix="0" xfId="829">
      <alignment horizontal="center" vertical="center" wrapText="1"/>
      <protection locked="1" hidden="1"/>
    </xf>
    <xf numFmtId="0" fontId="17" fillId="0" borderId="80" applyAlignment="1" applyProtection="1" pivotButton="0" quotePrefix="0" xfId="829">
      <alignment horizontal="center" vertical="center" wrapText="1"/>
      <protection locked="1" hidden="1"/>
    </xf>
    <xf numFmtId="0" fontId="17" fillId="0" borderId="81" applyAlignment="1" applyProtection="1" pivotButton="0" quotePrefix="0" xfId="829">
      <alignment horizontal="center" vertical="center" wrapText="1"/>
      <protection locked="1" hidden="1"/>
    </xf>
    <xf numFmtId="0" fontId="0" fillId="45" borderId="0" pivotButton="0" quotePrefix="1" xfId="0"/>
    <xf numFmtId="0" fontId="116" fillId="48" borderId="0" pivotButton="0" quotePrefix="0" xfId="0"/>
    <xf numFmtId="0" fontId="0" fillId="48" borderId="0" pivotButton="0" quotePrefix="0" xfId="0"/>
    <xf numFmtId="0" fontId="0" fillId="45" borderId="82" applyAlignment="1" applyProtection="1" pivotButton="0" quotePrefix="0" xfId="0">
      <alignment horizontal="left" vertical="center" wrapText="1"/>
      <protection locked="0" hidden="0"/>
    </xf>
    <xf numFmtId="0" fontId="18" fillId="0" borderId="20" applyAlignment="1" applyProtection="1" pivotButton="0" quotePrefix="0" xfId="828">
      <alignment horizontal="left" vertical="center" wrapText="1"/>
      <protection locked="0" hidden="0"/>
    </xf>
    <xf numFmtId="0" fontId="93" fillId="0" borderId="0" applyAlignment="1" pivotButton="0" quotePrefix="0" xfId="0">
      <alignment vertical="top"/>
    </xf>
    <xf numFmtId="0" fontId="119" fillId="0" borderId="0" applyAlignment="1" pivotButton="0" quotePrefix="0" xfId="0">
      <alignment vertical="top" wrapText="1"/>
    </xf>
    <xf numFmtId="0" fontId="120" fillId="0" borderId="0" applyAlignment="1" pivotButton="0" quotePrefix="0" xfId="0">
      <alignment vertical="top" wrapText="1"/>
    </xf>
    <xf numFmtId="0" fontId="121" fillId="0" borderId="0" applyAlignment="1" pivotButton="0" quotePrefix="0" xfId="829">
      <alignment vertical="top" wrapText="1"/>
    </xf>
    <xf numFmtId="0" fontId="107" fillId="0" borderId="0" applyAlignment="1" pivotButton="0" quotePrefix="0" xfId="0">
      <alignment wrapText="1"/>
    </xf>
    <xf numFmtId="0" fontId="123" fillId="0" borderId="18" applyAlignment="1" applyProtection="1" pivotButton="0" quotePrefix="0" xfId="828">
      <alignment vertical="center" wrapText="1"/>
      <protection locked="1" hidden="1"/>
    </xf>
    <xf numFmtId="0" fontId="124" fillId="0" borderId="18" applyAlignment="1" applyProtection="1" pivotButton="0" quotePrefix="0" xfId="828">
      <alignment vertical="center" wrapText="1"/>
      <protection locked="0" hidden="0"/>
    </xf>
    <xf numFmtId="0" fontId="100" fillId="0" borderId="0" applyAlignment="1" pivotButton="0" quotePrefix="0" xfId="0">
      <alignment vertical="top" wrapText="1"/>
    </xf>
    <xf numFmtId="0" fontId="125" fillId="0" borderId="0" pivotButton="0" quotePrefix="0" xfId="0"/>
    <xf numFmtId="0" fontId="45" fillId="0" borderId="0" applyAlignment="1" pivotButton="0" quotePrefix="0" xfId="827">
      <alignment horizontal="left" vertical="top" wrapText="1"/>
    </xf>
    <xf numFmtId="0" fontId="107" fillId="0" borderId="0" applyAlignment="1" pivotButton="0" quotePrefix="0" xfId="829">
      <alignment vertical="top" wrapText="1"/>
    </xf>
    <xf numFmtId="0" fontId="17" fillId="45" borderId="66" applyAlignment="1" applyProtection="1" pivotButton="0" quotePrefix="0" xfId="0">
      <alignment horizontal="right" vertical="center" wrapText="1"/>
      <protection locked="1" hidden="1"/>
    </xf>
    <xf numFmtId="0" fontId="47" fillId="0" borderId="0" applyAlignment="1" applyProtection="1" pivotButton="0" quotePrefix="0" xfId="0">
      <alignment horizontal="right" wrapText="1"/>
      <protection locked="1" hidden="1"/>
    </xf>
    <xf numFmtId="165" fontId="26" fillId="0" borderId="52" applyAlignment="1" pivotButton="0" quotePrefix="1" xfId="574">
      <alignment horizontal="center" vertical="top" wrapText="1"/>
    </xf>
    <xf numFmtId="0" fontId="26" fillId="0" borderId="18" applyAlignment="1" pivotButton="0" quotePrefix="0" xfId="574">
      <alignment vertical="top" wrapText="1"/>
    </xf>
    <xf numFmtId="0" fontId="18" fillId="0" borderId="20" applyAlignment="1" applyProtection="1" pivotButton="0" quotePrefix="0" xfId="0">
      <alignment vertical="center" wrapText="1"/>
      <protection locked="1" hidden="1"/>
    </xf>
    <xf numFmtId="0" fontId="126" fillId="0" borderId="27" applyAlignment="1" pivotButton="0" quotePrefix="0" xfId="0">
      <alignment horizontal="right" vertical="center" wrapText="1"/>
    </xf>
    <xf numFmtId="49" fontId="18" fillId="45" borderId="33" applyAlignment="1" applyProtection="1" pivotButton="0" quotePrefix="0" xfId="0">
      <alignment horizontal="left" vertical="center" wrapText="1"/>
      <protection locked="0" hidden="0"/>
    </xf>
    <xf numFmtId="0" fontId="17" fillId="45" borderId="0" applyAlignment="1" applyProtection="1" pivotButton="0" quotePrefix="0" xfId="0">
      <alignment horizontal="center" vertical="center" wrapText="1"/>
      <protection locked="1" hidden="1"/>
    </xf>
    <xf numFmtId="0" fontId="17" fillId="45" borderId="27" applyAlignment="1" applyProtection="1" pivotButton="0" quotePrefix="0" xfId="0">
      <alignment horizontal="right" vertical="center"/>
      <protection locked="1" hidden="1"/>
    </xf>
    <xf numFmtId="0" fontId="17" fillId="45" borderId="25" applyAlignment="1" applyProtection="1" pivotButton="0" quotePrefix="0" xfId="0">
      <alignment horizontal="center" wrapText="1"/>
      <protection locked="1" hidden="1"/>
    </xf>
    <xf numFmtId="0" fontId="18" fillId="45" borderId="11" applyAlignment="1" pivotButton="0" quotePrefix="0" xfId="0">
      <alignment horizontal="center" vertical="center"/>
    </xf>
    <xf numFmtId="0" fontId="0" fillId="0" borderId="0" applyAlignment="1" pivotButton="0" quotePrefix="0" xfId="0">
      <alignment horizontal="center" vertical="center"/>
    </xf>
    <xf numFmtId="0" fontId="15" fillId="45" borderId="15" applyAlignment="1" pivotButton="0" quotePrefix="0" xfId="0">
      <alignment horizontal="center" vertical="center" wrapText="1"/>
    </xf>
    <xf numFmtId="0" fontId="15" fillId="45" borderId="37" applyAlignment="1" pivotButton="0" quotePrefix="0" xfId="0">
      <alignment horizontal="center" vertical="center" wrapText="1"/>
    </xf>
    <xf numFmtId="0" fontId="12" fillId="45" borderId="0" applyAlignment="1" pivotButton="0" quotePrefix="0" xfId="0">
      <alignment horizontal="center" vertical="center"/>
    </xf>
    <xf numFmtId="0" fontId="26" fillId="45" borderId="0" applyAlignment="1" pivotButton="0" quotePrefix="0" xfId="0">
      <alignment horizontal="left" vertical="center" wrapText="1"/>
    </xf>
    <xf numFmtId="0" fontId="26" fillId="45" borderId="55" applyAlignment="1" pivotButton="0" quotePrefix="0" xfId="0">
      <alignment horizontal="left" vertical="center" wrapText="1"/>
    </xf>
    <xf numFmtId="0" fontId="26" fillId="0" borderId="53" applyAlignment="1" pivotButton="0" quotePrefix="0" xfId="0">
      <alignment horizontal="center"/>
    </xf>
    <xf numFmtId="0" fontId="0" fillId="45" borderId="12" applyAlignment="1" pivotButton="0" quotePrefix="0" xfId="0">
      <alignment horizontal="center" vertical="center"/>
    </xf>
    <xf numFmtId="0" fontId="0" fillId="45" borderId="13" applyAlignment="1" pivotButton="0" quotePrefix="0" xfId="0">
      <alignment horizontal="center" vertical="center"/>
    </xf>
    <xf numFmtId="0" fontId="0" fillId="45" borderId="14" applyAlignment="1" pivotButton="0" quotePrefix="0" xfId="0">
      <alignment horizontal="center" vertical="center"/>
    </xf>
    <xf numFmtId="0" fontId="0" fillId="45" borderId="0" applyAlignment="1" applyProtection="1" pivotButton="0" quotePrefix="0" xfId="0">
      <alignment horizontal="center" vertical="center"/>
      <protection locked="1" hidden="1"/>
    </xf>
    <xf numFmtId="0" fontId="0" fillId="45" borderId="16" applyAlignment="1" pivotButton="0" quotePrefix="0" xfId="0">
      <alignment horizontal="center" vertical="center"/>
    </xf>
    <xf numFmtId="0" fontId="0" fillId="45" borderId="17" applyAlignment="1" pivotButton="0" quotePrefix="0" xfId="0">
      <alignment horizontal="center" vertical="center"/>
    </xf>
    <xf numFmtId="0" fontId="12" fillId="45" borderId="26" applyAlignment="1" applyProtection="1" pivotButton="0" quotePrefix="0" xfId="0">
      <alignment horizontal="left" vertical="center" wrapText="1"/>
      <protection locked="1" hidden="1"/>
    </xf>
    <xf numFmtId="0" fontId="25" fillId="0" borderId="0" applyAlignment="1" applyProtection="1" pivotButton="0" quotePrefix="0" xfId="828">
      <alignment horizontal="center" vertical="center" wrapText="1"/>
      <protection locked="1" hidden="1"/>
    </xf>
    <xf numFmtId="0" fontId="20" fillId="45" borderId="37" applyAlignment="1" applyProtection="1" pivotButton="0" quotePrefix="0" xfId="0">
      <alignment horizontal="center" vertical="center"/>
      <protection locked="1" hidden="1"/>
    </xf>
    <xf numFmtId="0" fontId="20" fillId="45" borderId="53" applyAlignment="1" applyProtection="1" pivotButton="0" quotePrefix="0" xfId="0">
      <alignment horizontal="center" vertical="center"/>
      <protection locked="1" hidden="1"/>
    </xf>
    <xf numFmtId="0" fontId="18" fillId="45" borderId="56" applyAlignment="1" applyProtection="1" pivotButton="0" quotePrefix="0" xfId="0">
      <alignment horizontal="left" vertical="center"/>
      <protection locked="0" hidden="0"/>
    </xf>
    <xf numFmtId="0" fontId="18" fillId="45" borderId="33" applyAlignment="1" applyProtection="1" pivotButton="0" quotePrefix="0" xfId="0">
      <alignment horizontal="left" vertical="center"/>
      <protection locked="0" hidden="0"/>
    </xf>
    <xf numFmtId="0" fontId="14" fillId="45" borderId="56" applyAlignment="1" applyProtection="1" pivotButton="0" quotePrefix="0" xfId="0">
      <alignment horizontal="left" vertical="center" wrapText="1"/>
      <protection locked="0" hidden="0"/>
    </xf>
    <xf numFmtId="0" fontId="14" fillId="45" borderId="11" applyAlignment="1" applyProtection="1" pivotButton="0" quotePrefix="0" xfId="0">
      <alignment horizontal="left" vertical="center" wrapText="1"/>
      <protection locked="0" hidden="0"/>
    </xf>
    <xf numFmtId="0" fontId="14" fillId="45" borderId="33" applyAlignment="1" applyProtection="1" pivotButton="0" quotePrefix="0" xfId="0">
      <alignment horizontal="left" vertical="center" wrapText="1"/>
      <protection locked="0" hidden="0"/>
    </xf>
    <xf numFmtId="0" fontId="18" fillId="45" borderId="56" applyAlignment="1" applyProtection="1" pivotButton="0" quotePrefix="0" xfId="0">
      <alignment horizontal="left" vertical="center" wrapText="1"/>
      <protection locked="0" hidden="0"/>
    </xf>
    <xf numFmtId="0" fontId="18" fillId="45" borderId="33" applyAlignment="1" applyProtection="1" pivotButton="0" quotePrefix="0" xfId="0">
      <alignment horizontal="left" vertical="center" wrapText="1"/>
      <protection locked="0" hidden="0"/>
    </xf>
    <xf numFmtId="0" fontId="18" fillId="45" borderId="11" applyAlignment="1" pivotButton="0" quotePrefix="0" xfId="0">
      <alignment horizontal="center" vertical="center"/>
    </xf>
    <xf numFmtId="0" fontId="14" fillId="45" borderId="11" applyAlignment="1" pivotButton="0" quotePrefix="0" xfId="0">
      <alignment horizontal="left" vertical="center" wrapText="1"/>
    </xf>
    <xf numFmtId="0" fontId="17" fillId="45" borderId="11" applyAlignment="1" applyProtection="1" pivotButton="0" quotePrefix="0" xfId="0">
      <alignment horizontal="left" wrapText="1"/>
      <protection locked="1" hidden="1"/>
    </xf>
    <xf numFmtId="0" fontId="114" fillId="45" borderId="56" applyAlignment="1" applyProtection="1" pivotButton="0" quotePrefix="0" xfId="828">
      <alignment horizontal="left" vertical="center" wrapText="1"/>
      <protection locked="0" hidden="0"/>
    </xf>
    <xf numFmtId="0" fontId="76" fillId="45" borderId="11" applyAlignment="1" applyProtection="1" pivotButton="0" quotePrefix="0" xfId="0">
      <alignment horizontal="left" vertical="center" wrapText="1"/>
      <protection locked="0" hidden="0"/>
    </xf>
    <xf numFmtId="0" fontId="76" fillId="45" borderId="33" applyAlignment="1" applyProtection="1" pivotButton="0" quotePrefix="0" xfId="0">
      <alignment horizontal="left" vertical="center" wrapText="1"/>
      <protection locked="0" hidden="0"/>
    </xf>
    <xf numFmtId="0" fontId="18" fillId="0" borderId="0" applyAlignment="1" applyProtection="1" pivotButton="0" quotePrefix="0" xfId="0">
      <alignment horizontal="left" vertical="center"/>
      <protection locked="0" hidden="0"/>
    </xf>
    <xf numFmtId="0" fontId="14" fillId="0" borderId="0" applyAlignment="1" applyProtection="1" pivotButton="0" quotePrefix="0" xfId="0">
      <alignment horizontal="left" vertical="center" wrapText="1"/>
      <protection locked="0" hidden="0"/>
    </xf>
    <xf numFmtId="0" fontId="12" fillId="45" borderId="25" applyAlignment="1" applyProtection="1" pivotButton="0" quotePrefix="0" xfId="0">
      <alignment horizontal="center" wrapText="1"/>
      <protection locked="1" hidden="1"/>
    </xf>
    <xf numFmtId="0" fontId="17" fillId="45" borderId="25" applyAlignment="1" applyProtection="1" pivotButton="0" quotePrefix="0" xfId="0">
      <alignment horizontal="left" wrapText="1"/>
      <protection locked="1" hidden="1"/>
    </xf>
    <xf numFmtId="0" fontId="24" fillId="0" borderId="25" applyAlignment="1" applyProtection="1" pivotButton="0" quotePrefix="0" xfId="828">
      <alignment horizontal="center"/>
      <protection locked="1" hidden="1"/>
    </xf>
    <xf numFmtId="0" fontId="81" fillId="45" borderId="57" applyAlignment="1" pivotButton="0" quotePrefix="0" xfId="0">
      <alignment horizontal="center" vertical="center" wrapText="1"/>
    </xf>
    <xf numFmtId="0" fontId="81" fillId="45" borderId="26" applyAlignment="1" pivotButton="0" quotePrefix="0" xfId="0">
      <alignment horizontal="center" vertical="center" wrapText="1"/>
    </xf>
    <xf numFmtId="0" fontId="22" fillId="0" borderId="25" applyAlignment="1" applyProtection="1" pivotButton="0" quotePrefix="0" xfId="828">
      <alignment horizontal="center" wrapText="1"/>
      <protection locked="1" hidden="1"/>
    </xf>
    <xf numFmtId="49" fontId="18" fillId="45" borderId="56" applyAlignment="1" applyProtection="1" pivotButton="0" quotePrefix="0" xfId="0">
      <alignment horizontal="left" vertical="center" wrapText="1"/>
      <protection locked="0" hidden="0"/>
    </xf>
    <xf numFmtId="49" fontId="18" fillId="45" borderId="11" applyAlignment="1" applyProtection="1" pivotButton="0" quotePrefix="0" xfId="0">
      <alignment horizontal="left" vertical="center" wrapText="1"/>
      <protection locked="0" hidden="0"/>
    </xf>
    <xf numFmtId="49" fontId="18" fillId="45" borderId="33" applyAlignment="1" applyProtection="1" pivotButton="0" quotePrefix="0" xfId="0">
      <alignment horizontal="left" vertical="center" wrapText="1"/>
      <protection locked="0" hidden="0"/>
    </xf>
    <xf numFmtId="49" fontId="78" fillId="45" borderId="56" applyAlignment="1" applyProtection="1" pivotButton="0" quotePrefix="0" xfId="828">
      <alignment horizontal="left" vertical="center" wrapText="1"/>
      <protection locked="0" hidden="0"/>
    </xf>
    <xf numFmtId="49" fontId="78" fillId="45" borderId="11" applyAlignment="1" applyProtection="1" pivotButton="0" quotePrefix="0" xfId="828">
      <alignment horizontal="left" vertical="center" wrapText="1"/>
      <protection locked="0" hidden="0"/>
    </xf>
    <xf numFmtId="49" fontId="78" fillId="45" borderId="33" applyAlignment="1" applyProtection="1" pivotButton="0" quotePrefix="0" xfId="828">
      <alignment horizontal="left" vertical="center" wrapText="1"/>
      <protection locked="0" hidden="0"/>
    </xf>
    <xf numFmtId="0" fontId="20" fillId="45" borderId="0" applyAlignment="1" pivotButton="0" quotePrefix="0" xfId="0">
      <alignment horizontal="center" wrapText="1"/>
    </xf>
    <xf numFmtId="0" fontId="17" fillId="45" borderId="25" applyAlignment="1" applyProtection="1" pivotButton="0" quotePrefix="0" xfId="0">
      <alignment horizontal="center" wrapText="1"/>
      <protection locked="1" hidden="1"/>
    </xf>
    <xf numFmtId="49" fontId="114" fillId="45" borderId="56" applyAlignment="1" applyProtection="1" pivotButton="0" quotePrefix="0" xfId="828">
      <alignment horizontal="left" vertical="center" wrapText="1"/>
      <protection locked="0" hidden="0"/>
    </xf>
    <xf numFmtId="49" fontId="77" fillId="45" borderId="11" applyAlignment="1" applyProtection="1" pivotButton="0" quotePrefix="0" xfId="828">
      <alignment horizontal="left" vertical="center" wrapText="1"/>
      <protection locked="0" hidden="0"/>
    </xf>
    <xf numFmtId="49" fontId="77" fillId="45" borderId="33" applyAlignment="1" applyProtection="1" pivotButton="0" quotePrefix="0" xfId="828">
      <alignment horizontal="left" vertical="center" wrapText="1"/>
      <protection locked="0" hidden="0"/>
    </xf>
    <xf numFmtId="164" fontId="17" fillId="45" borderId="31" applyAlignment="1" applyProtection="1" pivotButton="0" quotePrefix="0" xfId="0">
      <alignment horizontal="center" wrapText="1"/>
      <protection locked="0" hidden="0"/>
    </xf>
    <xf numFmtId="164" fontId="17" fillId="45" borderId="58" applyAlignment="1" applyProtection="1" pivotButton="0" quotePrefix="0" xfId="0">
      <alignment horizontal="center" wrapText="1"/>
      <protection locked="0" hidden="0"/>
    </xf>
    <xf numFmtId="0" fontId="0" fillId="45" borderId="12" applyAlignment="1" pivotButton="0" quotePrefix="0" xfId="0">
      <alignment horizontal="center" vertical="top" wrapText="1"/>
    </xf>
    <xf numFmtId="0" fontId="0" fillId="45" borderId="13" applyAlignment="1" pivotButton="0" quotePrefix="0" xfId="0">
      <alignment horizontal="center" vertical="top" wrapText="1"/>
    </xf>
    <xf numFmtId="0" fontId="0" fillId="45" borderId="14" applyAlignment="1" pivotButton="0" quotePrefix="0" xfId="0">
      <alignment horizontal="center" vertical="top" wrapText="1"/>
    </xf>
    <xf numFmtId="0" fontId="16" fillId="45" borderId="56" applyAlignment="1" applyProtection="1" pivotButton="0" quotePrefix="0" xfId="0">
      <alignment horizontal="center" vertical="center" wrapText="1"/>
      <protection locked="1" hidden="1"/>
    </xf>
    <xf numFmtId="0" fontId="16" fillId="45" borderId="11" applyAlignment="1" applyProtection="1" pivotButton="0" quotePrefix="0" xfId="0">
      <alignment horizontal="center" vertical="center" wrapText="1"/>
      <protection locked="1" hidden="1"/>
    </xf>
    <xf numFmtId="0" fontId="16" fillId="45" borderId="33" applyAlignment="1" applyProtection="1" pivotButton="0" quotePrefix="0" xfId="0">
      <alignment horizontal="center" vertical="center" wrapText="1"/>
      <protection locked="1" hidden="1"/>
    </xf>
    <xf numFmtId="49" fontId="18" fillId="45" borderId="31" applyAlignment="1" applyProtection="1" pivotButton="0" quotePrefix="0" xfId="0">
      <alignment horizontal="left" vertical="center" wrapText="1"/>
      <protection locked="0" hidden="0"/>
    </xf>
    <xf numFmtId="49" fontId="18" fillId="45" borderId="25" applyAlignment="1" applyProtection="1" pivotButton="0" quotePrefix="0" xfId="0">
      <alignment horizontal="left" vertical="center" wrapText="1"/>
      <protection locked="0" hidden="0"/>
    </xf>
    <xf numFmtId="49" fontId="18" fillId="45" borderId="58" applyAlignment="1" applyProtection="1" pivotButton="0" quotePrefix="0" xfId="0">
      <alignment horizontal="left" vertical="center" wrapText="1"/>
      <protection locked="0" hidden="0"/>
    </xf>
    <xf numFmtId="0" fontId="17" fillId="45" borderId="0" applyAlignment="1" applyProtection="1" pivotButton="0" quotePrefix="0" xfId="0">
      <alignment horizontal="center" vertical="center" wrapText="1"/>
      <protection locked="1" hidden="1"/>
    </xf>
    <xf numFmtId="0" fontId="18" fillId="45" borderId="59" applyAlignment="1" applyProtection="1" pivotButton="0" quotePrefix="0" xfId="0">
      <alignment horizontal="left" vertical="center" wrapText="1"/>
      <protection locked="0" hidden="0"/>
    </xf>
    <xf numFmtId="0" fontId="18" fillId="45" borderId="60" applyAlignment="1" applyProtection="1" pivotButton="0" quotePrefix="0" xfId="0">
      <alignment horizontal="left" vertical="center" wrapText="1"/>
      <protection locked="0" hidden="0"/>
    </xf>
    <xf numFmtId="0" fontId="18" fillId="45" borderId="61" applyAlignment="1" applyProtection="1" pivotButton="0" quotePrefix="0" xfId="0">
      <alignment horizontal="left" vertical="center" wrapText="1"/>
      <protection locked="0" hidden="0"/>
    </xf>
    <xf numFmtId="0" fontId="114" fillId="45" borderId="0" applyAlignment="1" applyProtection="1" pivotButton="0" quotePrefix="0" xfId="828">
      <alignment horizontal="center"/>
      <protection locked="0" hidden="0"/>
    </xf>
    <xf numFmtId="0" fontId="17" fillId="45" borderId="25" applyAlignment="1" applyProtection="1" pivotButton="0" quotePrefix="0" xfId="0">
      <alignment horizontal="center" vertical="top" wrapText="1"/>
      <protection locked="1" hidden="1"/>
    </xf>
    <xf numFmtId="0" fontId="17" fillId="45" borderId="66" applyAlignment="1" applyProtection="1" pivotButton="0" quotePrefix="0" xfId="0">
      <alignment horizontal="right" vertical="center"/>
      <protection locked="1" hidden="1"/>
    </xf>
    <xf numFmtId="0" fontId="17" fillId="45" borderId="27" applyAlignment="1" applyProtection="1" pivotButton="0" quotePrefix="0" xfId="0">
      <alignment horizontal="right" vertical="center"/>
      <protection locked="1" hidden="1"/>
    </xf>
    <xf numFmtId="0" fontId="77" fillId="0" borderId="31" applyAlignment="1" pivotButton="0" quotePrefix="0" xfId="828">
      <alignment horizontal="left" vertical="center" wrapText="1"/>
    </xf>
    <xf numFmtId="0" fontId="77" fillId="0" borderId="25" applyAlignment="1" pivotButton="0" quotePrefix="0" xfId="828">
      <alignment horizontal="left" vertical="center" wrapText="1"/>
    </xf>
    <xf numFmtId="0" fontId="77" fillId="0" borderId="58" applyAlignment="1" pivotButton="0" quotePrefix="0" xfId="828">
      <alignment horizontal="left" vertical="center" wrapText="1"/>
    </xf>
    <xf numFmtId="0" fontId="18" fillId="0" borderId="56" applyAlignment="1" applyProtection="1" pivotButton="0" quotePrefix="0" xfId="828">
      <alignment horizontal="left" vertical="center" wrapText="1"/>
      <protection locked="0" hidden="0"/>
    </xf>
    <xf numFmtId="0" fontId="0" fillId="0" borderId="33" applyAlignment="1" applyProtection="1" pivotButton="0" quotePrefix="0" xfId="0">
      <alignment horizontal="left" vertical="center" wrapText="1"/>
      <protection locked="0" hidden="0"/>
    </xf>
    <xf numFmtId="0" fontId="17" fillId="82" borderId="66" applyAlignment="1" applyProtection="1" pivotButton="0" quotePrefix="0" xfId="0">
      <alignment horizontal="right" vertical="center"/>
      <protection locked="1" hidden="1"/>
    </xf>
    <xf numFmtId="0" fontId="0" fillId="82" borderId="27" applyAlignment="1" pivotButton="0" quotePrefix="0" xfId="0">
      <alignment horizontal="right" vertical="center"/>
    </xf>
    <xf numFmtId="0" fontId="18" fillId="82" borderId="56" applyAlignment="1" pivotButton="0" quotePrefix="0" xfId="828">
      <alignment horizontal="left" vertical="center" wrapText="1"/>
    </xf>
    <xf numFmtId="0" fontId="18" fillId="82" borderId="33" applyAlignment="1" pivotButton="0" quotePrefix="0" xfId="0">
      <alignment horizontal="left" vertical="center" wrapText="1"/>
    </xf>
    <xf numFmtId="0" fontId="117" fillId="45" borderId="34" applyAlignment="1" applyProtection="1" pivotButton="0" quotePrefix="0" xfId="828">
      <alignment horizontal="center" vertical="center"/>
      <protection locked="0" hidden="0"/>
    </xf>
    <xf numFmtId="0" fontId="117" fillId="45" borderId="0" applyAlignment="1" applyProtection="1" pivotButton="0" quotePrefix="0" xfId="828">
      <alignment horizontal="center" vertical="center"/>
      <protection locked="0" hidden="0"/>
    </xf>
    <xf numFmtId="0" fontId="15" fillId="0" borderId="55" applyAlignment="1" applyProtection="1" pivotButton="0" quotePrefix="0" xfId="0">
      <alignment horizontal="left" vertical="top" wrapText="1"/>
      <protection locked="1" hidden="1"/>
    </xf>
    <xf numFmtId="0" fontId="14" fillId="45" borderId="25" applyAlignment="1" applyProtection="1" pivotButton="0" quotePrefix="1" xfId="0">
      <alignment horizontal="center" wrapText="1"/>
      <protection locked="1" hidden="1"/>
    </xf>
    <xf numFmtId="0" fontId="14" fillId="45" borderId="25" applyAlignment="1" applyProtection="1" pivotButton="0" quotePrefix="0" xfId="0">
      <alignment horizontal="center" wrapText="1"/>
      <protection locked="1" hidden="1"/>
    </xf>
    <xf numFmtId="0" fontId="14" fillId="45" borderId="58" applyAlignment="1" applyProtection="1" pivotButton="0" quotePrefix="0" xfId="0">
      <alignment horizontal="center" wrapText="1"/>
      <protection locked="1" hidden="1"/>
    </xf>
    <xf numFmtId="0" fontId="0" fillId="0" borderId="0" applyAlignment="1" applyProtection="1" pivotButton="0" quotePrefix="0" xfId="0">
      <alignment horizontal="center" wrapText="1"/>
      <protection locked="1" hidden="1"/>
    </xf>
    <xf numFmtId="0" fontId="15" fillId="0" borderId="74" applyAlignment="1" applyProtection="1" pivotButton="0" quotePrefix="0" xfId="829">
      <alignment horizontal="left" vertical="top" wrapText="1"/>
      <protection locked="1" hidden="1"/>
    </xf>
    <xf numFmtId="0" fontId="44" fillId="45" borderId="34" applyAlignment="1" applyProtection="1" pivotButton="0" quotePrefix="0" xfId="830">
      <alignment horizontal="center" vertical="center" wrapText="1"/>
      <protection locked="1" hidden="1"/>
    </xf>
    <xf numFmtId="0" fontId="44" fillId="45" borderId="0" applyAlignment="1" applyProtection="1" pivotButton="0" quotePrefix="0" xfId="830">
      <alignment horizontal="center" vertical="center" wrapText="1"/>
      <protection locked="1" hidden="1"/>
    </xf>
    <xf numFmtId="0" fontId="115" fillId="0" borderId="0" applyAlignment="1" applyProtection="1" pivotButton="0" quotePrefix="0" xfId="829">
      <alignment horizontal="left" vertical="top" wrapText="1"/>
      <protection locked="1" hidden="1"/>
    </xf>
    <xf numFmtId="0" fontId="14" fillId="45" borderId="0" applyAlignment="1" applyProtection="1" pivotButton="0" quotePrefix="0" xfId="829">
      <alignment horizontal="center" wrapText="1"/>
      <protection locked="1" hidden="1"/>
    </xf>
    <xf numFmtId="0" fontId="14" fillId="45" borderId="30" applyAlignment="1" applyProtection="1" pivotButton="0" quotePrefix="0" xfId="829">
      <alignment horizontal="center" wrapText="1"/>
      <protection locked="1" hidden="1"/>
    </xf>
    <xf numFmtId="0" fontId="22" fillId="45" borderId="0" applyAlignment="1" applyProtection="1" pivotButton="0" quotePrefix="0" xfId="828">
      <alignment horizontal="center" vertical="center" wrapText="1"/>
      <protection locked="1" hidden="1"/>
    </xf>
    <xf numFmtId="0" fontId="33" fillId="45" borderId="12" applyAlignment="1" applyProtection="1" pivotButton="0" quotePrefix="0" xfId="0">
      <alignment horizontal="center" vertical="center" wrapText="1"/>
      <protection locked="1" hidden="1"/>
    </xf>
    <xf numFmtId="0" fontId="0" fillId="0" borderId="13" applyAlignment="1" pivotButton="0" quotePrefix="0" xfId="0">
      <alignment horizontal="center" vertical="center" wrapText="1"/>
    </xf>
    <xf numFmtId="0" fontId="9" fillId="45" borderId="62" applyAlignment="1" applyProtection="1" pivotButton="0" quotePrefix="0" xfId="0">
      <alignment horizontal="center" wrapText="1"/>
      <protection locked="1" hidden="1"/>
    </xf>
    <xf numFmtId="0" fontId="0" fillId="0" borderId="0" applyAlignment="1" applyProtection="1" pivotButton="0" quotePrefix="0" xfId="0">
      <alignment horizontal="left" vertical="top" wrapText="1"/>
      <protection locked="1" hidden="1"/>
    </xf>
    <xf numFmtId="0" fontId="0" fillId="0" borderId="0" applyAlignment="1" pivotButton="0" quotePrefix="0" xfId="0">
      <alignment horizontal="center" vertical="center"/>
    </xf>
    <xf numFmtId="0" fontId="10" fillId="0" borderId="83" pivotButton="0" quotePrefix="0" xfId="521"/>
    <xf numFmtId="0" fontId="0" fillId="0" borderId="83" applyAlignment="1" pivotButton="0" quotePrefix="0" xfId="0">
      <alignment vertical="center"/>
    </xf>
    <xf numFmtId="165" fontId="0" fillId="0" borderId="0" pivotButton="0" quotePrefix="0" xfId="0"/>
    <xf numFmtId="165" fontId="0" fillId="45" borderId="13" applyAlignment="1" pivotButton="0" quotePrefix="0" xfId="0">
      <alignment vertical="top" wrapText="1"/>
    </xf>
    <xf numFmtId="165" fontId="0" fillId="45" borderId="0" pivotButton="0" quotePrefix="0" xfId="0"/>
    <xf numFmtId="0" fontId="0" fillId="0" borderId="15" pivotButton="0" quotePrefix="0" xfId="0"/>
    <xf numFmtId="165" fontId="12" fillId="45" borderId="0" pivotButton="0" quotePrefix="0" xfId="0"/>
    <xf numFmtId="165" fontId="7" fillId="45" borderId="0" applyAlignment="1" pivotButton="0" quotePrefix="0" xfId="0">
      <alignment horizontal="center" vertical="center" wrapText="1"/>
    </xf>
    <xf numFmtId="165" fontId="0" fillId="45" borderId="0" applyAlignment="1" pivotButton="0" quotePrefix="0" xfId="0">
      <alignment horizontal="center" vertical="center"/>
    </xf>
    <xf numFmtId="0" fontId="0" fillId="0" borderId="55" pivotButton="0" quotePrefix="0" xfId="0"/>
    <xf numFmtId="165" fontId="47" fillId="45" borderId="50" applyAlignment="1" pivotButton="0" quotePrefix="0" xfId="574">
      <alignment horizontal="center" vertical="center" wrapText="1"/>
    </xf>
    <xf numFmtId="166" fontId="26" fillId="0" borderId="51" applyAlignment="1" pivotButton="0" quotePrefix="0" xfId="574">
      <alignment horizontal="center" vertical="top" wrapText="1"/>
    </xf>
    <xf numFmtId="165" fontId="26" fillId="0" borderId="52" applyAlignment="1" pivotButton="0" quotePrefix="0" xfId="574">
      <alignment horizontal="center" vertical="top" wrapText="1"/>
    </xf>
    <xf numFmtId="165" fontId="26" fillId="0" borderId="52" applyAlignment="1" pivotButton="0" quotePrefix="1" xfId="574">
      <alignment horizontal="center" vertical="top" wrapText="1"/>
    </xf>
    <xf numFmtId="0" fontId="0" fillId="0" borderId="37" pivotButton="0" quotePrefix="0" xfId="0"/>
    <xf numFmtId="0" fontId="0" fillId="0" borderId="53" pivotButton="0" quotePrefix="0" xfId="0"/>
    <xf numFmtId="0" fontId="0" fillId="45" borderId="84" applyAlignment="1" pivotButton="0" quotePrefix="0" xfId="0">
      <alignment horizontal="center" vertical="center"/>
    </xf>
    <xf numFmtId="0" fontId="0" fillId="0" borderId="13" pivotButton="0" quotePrefix="0" xfId="0"/>
    <xf numFmtId="0" fontId="0" fillId="0" borderId="14" pivotButton="0" quotePrefix="0" xfId="0"/>
    <xf numFmtId="0" fontId="0" fillId="0" borderId="16" pivotButton="0" quotePrefix="0" xfId="0"/>
    <xf numFmtId="0" fontId="0" fillId="0" borderId="26" applyProtection="1" pivotButton="0" quotePrefix="0" xfId="0">
      <protection locked="1" hidden="1"/>
    </xf>
    <xf numFmtId="0" fontId="0" fillId="0" borderId="17" pivotButton="0" quotePrefix="0" xfId="0"/>
    <xf numFmtId="0" fontId="0" fillId="45" borderId="84" applyAlignment="1" pivotButton="0" quotePrefix="0" xfId="0">
      <alignment horizontal="center" vertical="top" wrapText="1"/>
    </xf>
    <xf numFmtId="0" fontId="16" fillId="45" borderId="20" applyAlignment="1" applyProtection="1" pivotButton="0" quotePrefix="0" xfId="0">
      <alignment horizontal="center" vertical="center" wrapText="1"/>
      <protection locked="1" hidden="1"/>
    </xf>
    <xf numFmtId="0" fontId="0" fillId="0" borderId="11" applyProtection="1" pivotButton="0" quotePrefix="0" xfId="0">
      <protection locked="1" hidden="1"/>
    </xf>
    <xf numFmtId="0" fontId="0" fillId="0" borderId="33" applyProtection="1" pivotButton="0" quotePrefix="0" xfId="0">
      <protection locked="1" hidden="1"/>
    </xf>
    <xf numFmtId="0" fontId="0" fillId="0" borderId="26" pivotButton="0" quotePrefix="0" xfId="0"/>
    <xf numFmtId="0" fontId="0" fillId="0" borderId="25" applyProtection="1" pivotButton="0" quotePrefix="0" xfId="0">
      <protection locked="1" hidden="1"/>
    </xf>
    <xf numFmtId="49" fontId="18" fillId="45" borderId="27" applyAlignment="1" applyProtection="1" pivotButton="0" quotePrefix="0" xfId="0">
      <alignment horizontal="left" vertical="center" wrapText="1"/>
      <protection locked="0" hidden="0"/>
    </xf>
    <xf numFmtId="0" fontId="0" fillId="0" borderId="25" applyProtection="1" pivotButton="0" quotePrefix="0" xfId="0">
      <protection locked="0" hidden="0"/>
    </xf>
    <xf numFmtId="0" fontId="0" fillId="0" borderId="58" applyProtection="1" pivotButton="0" quotePrefix="0" xfId="0">
      <protection locked="0" hidden="0"/>
    </xf>
    <xf numFmtId="49" fontId="78" fillId="45" borderId="20" applyAlignment="1" applyProtection="1" pivotButton="0" quotePrefix="0" xfId="828">
      <alignment horizontal="left" vertical="center" wrapText="1"/>
      <protection locked="0" hidden="0"/>
    </xf>
    <xf numFmtId="0" fontId="0" fillId="0" borderId="11" applyProtection="1" pivotButton="0" quotePrefix="0" xfId="0">
      <protection locked="0" hidden="0"/>
    </xf>
    <xf numFmtId="0" fontId="0" fillId="0" borderId="33" applyProtection="1" pivotButton="0" quotePrefix="0" xfId="0">
      <protection locked="0" hidden="0"/>
    </xf>
    <xf numFmtId="0" fontId="18" fillId="45" borderId="85" applyAlignment="1" applyProtection="1" pivotButton="0" quotePrefix="0" xfId="0">
      <alignment horizontal="left" vertical="center" wrapText="1"/>
      <protection locked="0" hidden="0"/>
    </xf>
    <xf numFmtId="0" fontId="0" fillId="0" borderId="60" applyProtection="1" pivotButton="0" quotePrefix="0" xfId="0">
      <protection locked="0" hidden="0"/>
    </xf>
    <xf numFmtId="0" fontId="0" fillId="0" borderId="61" applyProtection="1" pivotButton="0" quotePrefix="0" xfId="0">
      <protection locked="0" hidden="0"/>
    </xf>
    <xf numFmtId="0" fontId="0" fillId="0" borderId="27" applyProtection="1" pivotButton="0" quotePrefix="0" xfId="0">
      <protection locked="1" hidden="1"/>
    </xf>
    <xf numFmtId="0" fontId="77" fillId="0" borderId="27" applyAlignment="1" pivotButton="0" quotePrefix="0" xfId="828">
      <alignment horizontal="left" vertical="center" wrapText="1"/>
    </xf>
    <xf numFmtId="0" fontId="0" fillId="0" borderId="25" pivotButton="0" quotePrefix="0" xfId="0"/>
    <xf numFmtId="0" fontId="0" fillId="0" borderId="58" pivotButton="0" quotePrefix="0" xfId="0"/>
    <xf numFmtId="0" fontId="17" fillId="82" borderId="20" applyAlignment="1" applyProtection="1" pivotButton="0" quotePrefix="0" xfId="0">
      <alignment horizontal="right" vertical="center"/>
      <protection locked="1" hidden="1"/>
    </xf>
    <xf numFmtId="0" fontId="0" fillId="0" borderId="33" pivotButton="0" quotePrefix="0" xfId="0"/>
    <xf numFmtId="49" fontId="18" fillId="45" borderId="20" applyAlignment="1" applyProtection="1" pivotButton="0" quotePrefix="0" xfId="0">
      <alignment horizontal="left" vertical="center" wrapText="1"/>
      <protection locked="0" hidden="0"/>
    </xf>
    <xf numFmtId="49" fontId="114" fillId="45" borderId="20" applyAlignment="1" applyProtection="1" pivotButton="0" quotePrefix="0" xfId="828">
      <alignment horizontal="left" vertical="center" wrapText="1"/>
      <protection locked="0" hidden="0"/>
    </xf>
    <xf numFmtId="164" fontId="17" fillId="45" borderId="27" applyAlignment="1" applyProtection="1" pivotButton="0" quotePrefix="0" xfId="0">
      <alignment horizontal="center" wrapText="1"/>
      <protection locked="0" hidden="0"/>
    </xf>
    <xf numFmtId="0" fontId="18" fillId="45" borderId="20" applyAlignment="1" applyProtection="1" pivotButton="0" quotePrefix="0" xfId="0">
      <alignment horizontal="left" vertical="center"/>
      <protection locked="0" hidden="0"/>
    </xf>
    <xf numFmtId="0" fontId="14" fillId="45" borderId="20" applyAlignment="1" applyProtection="1" pivotButton="0" quotePrefix="0" xfId="0">
      <alignment horizontal="left" vertical="center" wrapText="1"/>
      <protection locked="0" hidden="0"/>
    </xf>
    <xf numFmtId="0" fontId="0" fillId="0" borderId="11" pivotButton="0" quotePrefix="0" xfId="0"/>
    <xf numFmtId="0" fontId="114" fillId="45" borderId="20" applyAlignment="1" applyProtection="1" pivotButton="0" quotePrefix="0" xfId="828">
      <alignment horizontal="left" vertical="center" wrapText="1"/>
      <protection locked="0" hidden="0"/>
    </xf>
    <xf numFmtId="0" fontId="0" fillId="0" borderId="53" applyProtection="1" pivotButton="0" quotePrefix="0" xfId="0">
      <protection locked="1" hidden="1"/>
    </xf>
    <xf numFmtId="0" fontId="0" fillId="0" borderId="55" applyProtection="1" pivotButton="0" quotePrefix="0" xfId="0">
      <protection locked="1" hidden="1"/>
    </xf>
    <xf numFmtId="0" fontId="14" fillId="45" borderId="58" applyAlignment="1" applyProtection="1" pivotButton="0" quotePrefix="1" xfId="0">
      <alignment horizontal="center" wrapText="1"/>
      <protection locked="1" hidden="1"/>
    </xf>
    <xf numFmtId="0" fontId="0" fillId="0" borderId="58" applyProtection="1" pivotButton="0" quotePrefix="0" xfId="0">
      <protection locked="1" hidden="1"/>
    </xf>
    <xf numFmtId="164" fontId="0" fillId="0" borderId="18" applyAlignment="1" applyProtection="1" pivotButton="0" quotePrefix="0" xfId="0">
      <alignment horizontal="left" vertical="center" wrapText="1"/>
      <protection locked="1" hidden="1"/>
    </xf>
    <xf numFmtId="0" fontId="0" fillId="0" borderId="74" applyProtection="1" pivotButton="0" quotePrefix="0" xfId="0">
      <protection locked="1" hidden="1"/>
    </xf>
    <xf numFmtId="0" fontId="0" fillId="0" borderId="30" applyProtection="1" pivotButton="0" quotePrefix="0" xfId="0">
      <protection locked="1" hidden="1"/>
    </xf>
    <xf numFmtId="0" fontId="0" fillId="0" borderId="13" applyProtection="1" pivotButton="0" quotePrefix="0" xfId="0">
      <protection locked="1" hidden="1"/>
    </xf>
    <xf numFmtId="0" fontId="0" fillId="0" borderId="62" applyProtection="1" pivotButton="0" quotePrefix="0" xfId="0">
      <protection locked="1" hidden="1"/>
    </xf>
  </cellXfs>
  <cellStyles count="831">
    <cellStyle name="Normal" xfId="0" builtinId="0"/>
    <cellStyle name="Percent" xfId="1"/>
    <cellStyle name="Currency" xfId="2"/>
    <cellStyle name="Currency [0]" xfId="3"/>
    <cellStyle name="Comma" xfId="4"/>
    <cellStyle name="Comma [0]" xfId="5"/>
    <cellStyle name="20% - Accent1 2" xfId="6"/>
    <cellStyle name="20% - Accent2 2" xfId="7"/>
    <cellStyle name="20% - Accent3 2" xfId="8"/>
    <cellStyle name="20% - Accent4 2" xfId="9"/>
    <cellStyle name="20% - Accent5 2" xfId="10"/>
    <cellStyle name="20% - Accent6 2" xfId="11"/>
    <cellStyle name="40% - Accent1 2" xfId="12"/>
    <cellStyle name="40% - Accent2 2" xfId="13"/>
    <cellStyle name="40% - Accent3 2" xfId="14"/>
    <cellStyle name="40% - Accent4 2" xfId="15"/>
    <cellStyle name="40% - Accent5 2" xfId="16"/>
    <cellStyle name="40% - Accent6 2" xfId="17"/>
    <cellStyle name="60% - Accent1 2" xfId="18"/>
    <cellStyle name="60% - Accent2 2" xfId="19"/>
    <cellStyle name="60% - Accent3 2" xfId="20"/>
    <cellStyle name="60% - Accent4 2" xfId="21"/>
    <cellStyle name="60% - Accent5 2" xfId="22"/>
    <cellStyle name="60% - Accent6 2" xfId="23"/>
    <cellStyle name="Accent1 2" xfId="24"/>
    <cellStyle name="Accent2 2" xfId="25"/>
    <cellStyle name="Accent3 2" xfId="26"/>
    <cellStyle name="Accent4 2" xfId="27"/>
    <cellStyle name="Accent5 2" xfId="28"/>
    <cellStyle name="Accent6 2" xfId="29"/>
    <cellStyle name="Bad 2" xfId="30"/>
    <cellStyle name="Bad 3" xfId="31"/>
    <cellStyle name="Calculation 2" xfId="32"/>
    <cellStyle name="Check Cell 2" xfId="33"/>
    <cellStyle name="Comma [0] 2" xfId="34"/>
    <cellStyle name="Comma [0] 3" xfId="35"/>
    <cellStyle name="Comma [0] 4" xfId="36"/>
    <cellStyle name="Comma 10" xfId="37"/>
    <cellStyle name="Comma 100" xfId="38"/>
    <cellStyle name="Comma 101" xfId="39"/>
    <cellStyle name="Comma 102" xfId="40"/>
    <cellStyle name="Comma 103" xfId="41"/>
    <cellStyle name="Comma 104" xfId="42"/>
    <cellStyle name="Comma 105" xfId="43"/>
    <cellStyle name="Comma 106" xfId="44"/>
    <cellStyle name="Comma 107" xfId="45"/>
    <cellStyle name="Comma 108" xfId="46"/>
    <cellStyle name="Comma 109" xfId="47"/>
    <cellStyle name="Comma 11" xfId="48"/>
    <cellStyle name="Comma 110" xfId="49"/>
    <cellStyle name="Comma 111" xfId="50"/>
    <cellStyle name="Comma 112" xfId="51"/>
    <cellStyle name="Comma 113" xfId="52"/>
    <cellStyle name="Comma 114" xfId="53"/>
    <cellStyle name="Comma 115" xfId="54"/>
    <cellStyle name="Comma 116" xfId="55"/>
    <cellStyle name="Comma 117" xfId="56"/>
    <cellStyle name="Comma 118" xfId="57"/>
    <cellStyle name="Comma 119" xfId="58"/>
    <cellStyle name="Comma 12" xfId="59"/>
    <cellStyle name="Comma 120" xfId="60"/>
    <cellStyle name="Comma 121" xfId="61"/>
    <cellStyle name="Comma 122" xfId="62"/>
    <cellStyle name="Comma 123" xfId="63"/>
    <cellStyle name="Comma 124" xfId="64"/>
    <cellStyle name="Comma 125" xfId="65"/>
    <cellStyle name="Comma 126" xfId="66"/>
    <cellStyle name="Comma 127" xfId="67"/>
    <cellStyle name="Comma 128" xfId="68"/>
    <cellStyle name="Comma 129" xfId="69"/>
    <cellStyle name="Comma 13" xfId="70"/>
    <cellStyle name="Comma 130" xfId="71"/>
    <cellStyle name="Comma 131" xfId="72"/>
    <cellStyle name="Comma 132" xfId="73"/>
    <cellStyle name="Comma 133" xfId="74"/>
    <cellStyle name="Comma 134" xfId="75"/>
    <cellStyle name="Comma 135" xfId="76"/>
    <cellStyle name="Comma 136" xfId="77"/>
    <cellStyle name="Comma 137" xfId="78"/>
    <cellStyle name="Comma 138" xfId="79"/>
    <cellStyle name="Comma 139" xfId="80"/>
    <cellStyle name="Comma 14" xfId="81"/>
    <cellStyle name="Comma 140" xfId="82"/>
    <cellStyle name="Comma 141" xfId="83"/>
    <cellStyle name="Comma 142" xfId="84"/>
    <cellStyle name="Comma 143" xfId="85"/>
    <cellStyle name="Comma 144" xfId="86"/>
    <cellStyle name="Comma 145" xfId="87"/>
    <cellStyle name="Comma 146" xfId="88"/>
    <cellStyle name="Comma 147" xfId="89"/>
    <cellStyle name="Comma 148" xfId="90"/>
    <cellStyle name="Comma 149" xfId="91"/>
    <cellStyle name="Comma 15" xfId="92"/>
    <cellStyle name="Comma 150" xfId="93"/>
    <cellStyle name="Comma 151" xfId="94"/>
    <cellStyle name="Comma 152" xfId="95"/>
    <cellStyle name="Comma 153" xfId="96"/>
    <cellStyle name="Comma 154" xfId="97"/>
    <cellStyle name="Comma 155" xfId="98"/>
    <cellStyle name="Comma 156" xfId="99"/>
    <cellStyle name="Comma 157" xfId="100"/>
    <cellStyle name="Comma 158" xfId="101"/>
    <cellStyle name="Comma 159" xfId="102"/>
    <cellStyle name="Comma 16" xfId="103"/>
    <cellStyle name="Comma 160" xfId="104"/>
    <cellStyle name="Comma 161" xfId="105"/>
    <cellStyle name="Comma 162" xfId="106"/>
    <cellStyle name="Comma 163" xfId="107"/>
    <cellStyle name="Comma 164" xfId="108"/>
    <cellStyle name="Comma 165" xfId="109"/>
    <cellStyle name="Comma 166" xfId="110"/>
    <cellStyle name="Comma 167" xfId="111"/>
    <cellStyle name="Comma 168" xfId="112"/>
    <cellStyle name="Comma 169" xfId="113"/>
    <cellStyle name="Comma 17" xfId="114"/>
    <cellStyle name="Comma 170" xfId="115"/>
    <cellStyle name="Comma 171" xfId="116"/>
    <cellStyle name="Comma 172" xfId="117"/>
    <cellStyle name="Comma 173" xfId="118"/>
    <cellStyle name="Comma 174" xfId="119"/>
    <cellStyle name="Comma 175" xfId="120"/>
    <cellStyle name="Comma 176" xfId="121"/>
    <cellStyle name="Comma 177" xfId="122"/>
    <cellStyle name="Comma 178" xfId="123"/>
    <cellStyle name="Comma 179" xfId="124"/>
    <cellStyle name="Comma 18" xfId="125"/>
    <cellStyle name="Comma 180" xfId="126"/>
    <cellStyle name="Comma 181" xfId="127"/>
    <cellStyle name="Comma 182" xfId="128"/>
    <cellStyle name="Comma 183" xfId="129"/>
    <cellStyle name="Comma 184" xfId="130"/>
    <cellStyle name="Comma 185" xfId="131"/>
    <cellStyle name="Comma 186" xfId="132"/>
    <cellStyle name="Comma 187" xfId="133"/>
    <cellStyle name="Comma 188" xfId="134"/>
    <cellStyle name="Comma 189" xfId="135"/>
    <cellStyle name="Comma 19" xfId="136"/>
    <cellStyle name="Comma 190" xfId="137"/>
    <cellStyle name="Comma 191" xfId="138"/>
    <cellStyle name="Comma 192" xfId="139"/>
    <cellStyle name="Comma 193" xfId="140"/>
    <cellStyle name="Comma 194" xfId="141"/>
    <cellStyle name="Comma 195" xfId="142"/>
    <cellStyle name="Comma 196" xfId="143"/>
    <cellStyle name="Comma 197" xfId="144"/>
    <cellStyle name="Comma 198" xfId="145"/>
    <cellStyle name="Comma 199" xfId="146"/>
    <cellStyle name="Comma 2" xfId="147"/>
    <cellStyle name="Comma 20" xfId="148"/>
    <cellStyle name="Comma 200" xfId="149"/>
    <cellStyle name="Comma 201" xfId="150"/>
    <cellStyle name="Comma 202" xfId="151"/>
    <cellStyle name="Comma 203" xfId="152"/>
    <cellStyle name="Comma 204" xfId="153"/>
    <cellStyle name="Comma 205" xfId="154"/>
    <cellStyle name="Comma 206" xfId="155"/>
    <cellStyle name="Comma 207" xfId="156"/>
    <cellStyle name="Comma 208" xfId="157"/>
    <cellStyle name="Comma 209" xfId="158"/>
    <cellStyle name="Comma 21" xfId="159"/>
    <cellStyle name="Comma 210" xfId="160"/>
    <cellStyle name="Comma 211" xfId="161"/>
    <cellStyle name="Comma 212" xfId="162"/>
    <cellStyle name="Comma 213" xfId="163"/>
    <cellStyle name="Comma 214" xfId="164"/>
    <cellStyle name="Comma 215" xfId="165"/>
    <cellStyle name="Comma 216" xfId="166"/>
    <cellStyle name="Comma 217" xfId="167"/>
    <cellStyle name="Comma 218" xfId="168"/>
    <cellStyle name="Comma 219" xfId="169"/>
    <cellStyle name="Comma 22" xfId="170"/>
    <cellStyle name="Comma 220" xfId="171"/>
    <cellStyle name="Comma 221" xfId="172"/>
    <cellStyle name="Comma 222" xfId="173"/>
    <cellStyle name="Comma 223" xfId="174"/>
    <cellStyle name="Comma 23" xfId="175"/>
    <cellStyle name="Comma 24" xfId="176"/>
    <cellStyle name="Comma 25" xfId="177"/>
    <cellStyle name="Comma 26" xfId="178"/>
    <cellStyle name="Comma 27" xfId="179"/>
    <cellStyle name="Comma 28" xfId="180"/>
    <cellStyle name="Comma 29" xfId="181"/>
    <cellStyle name="Comma 3" xfId="182"/>
    <cellStyle name="Comma 30" xfId="183"/>
    <cellStyle name="Comma 31" xfId="184"/>
    <cellStyle name="Comma 32" xfId="185"/>
    <cellStyle name="Comma 33" xfId="186"/>
    <cellStyle name="Comma 34" xfId="187"/>
    <cellStyle name="Comma 35" xfId="188"/>
    <cellStyle name="Comma 36" xfId="189"/>
    <cellStyle name="Comma 37" xfId="190"/>
    <cellStyle name="Comma 38" xfId="191"/>
    <cellStyle name="Comma 39" xfId="192"/>
    <cellStyle name="Comma 4" xfId="193"/>
    <cellStyle name="Comma 40" xfId="194"/>
    <cellStyle name="Comma 41" xfId="195"/>
    <cellStyle name="Comma 42" xfId="196"/>
    <cellStyle name="Comma 43" xfId="197"/>
    <cellStyle name="Comma 44" xfId="198"/>
    <cellStyle name="Comma 45" xfId="199"/>
    <cellStyle name="Comma 46" xfId="200"/>
    <cellStyle name="Comma 47" xfId="201"/>
    <cellStyle name="Comma 48" xfId="202"/>
    <cellStyle name="Comma 49" xfId="203"/>
    <cellStyle name="Comma 5" xfId="204"/>
    <cellStyle name="Comma 50" xfId="205"/>
    <cellStyle name="Comma 51" xfId="206"/>
    <cellStyle name="Comma 52" xfId="207"/>
    <cellStyle name="Comma 53" xfId="208"/>
    <cellStyle name="Comma 54" xfId="209"/>
    <cellStyle name="Comma 55" xfId="210"/>
    <cellStyle name="Comma 56" xfId="211"/>
    <cellStyle name="Comma 57" xfId="212"/>
    <cellStyle name="Comma 58" xfId="213"/>
    <cellStyle name="Comma 59" xfId="214"/>
    <cellStyle name="Comma 6" xfId="215"/>
    <cellStyle name="Comma 60" xfId="216"/>
    <cellStyle name="Comma 61" xfId="217"/>
    <cellStyle name="Comma 62" xfId="218"/>
    <cellStyle name="Comma 63" xfId="219"/>
    <cellStyle name="Comma 64" xfId="220"/>
    <cellStyle name="Comma 65" xfId="221"/>
    <cellStyle name="Comma 66" xfId="222"/>
    <cellStyle name="Comma 67" xfId="223"/>
    <cellStyle name="Comma 68" xfId="224"/>
    <cellStyle name="Comma 69" xfId="225"/>
    <cellStyle name="Comma 7" xfId="226"/>
    <cellStyle name="Comma 70" xfId="227"/>
    <cellStyle name="Comma 71" xfId="228"/>
    <cellStyle name="Comma 72" xfId="229"/>
    <cellStyle name="Comma 73" xfId="230"/>
    <cellStyle name="Comma 74" xfId="231"/>
    <cellStyle name="Comma 75" xfId="232"/>
    <cellStyle name="Comma 76" xfId="233"/>
    <cellStyle name="Comma 77" xfId="234"/>
    <cellStyle name="Comma 78" xfId="235"/>
    <cellStyle name="Comma 79" xfId="236"/>
    <cellStyle name="Comma 8" xfId="237"/>
    <cellStyle name="Comma 80" xfId="238"/>
    <cellStyle name="Comma 81" xfId="239"/>
    <cellStyle name="Comma 82" xfId="240"/>
    <cellStyle name="Comma 83" xfId="241"/>
    <cellStyle name="Comma 84" xfId="242"/>
    <cellStyle name="Comma 85" xfId="243"/>
    <cellStyle name="Comma 86" xfId="244"/>
    <cellStyle name="Comma 87" xfId="245"/>
    <cellStyle name="Comma 88" xfId="246"/>
    <cellStyle name="Comma 89" xfId="247"/>
    <cellStyle name="Comma 9" xfId="248"/>
    <cellStyle name="Comma 90" xfId="249"/>
    <cellStyle name="Comma 91" xfId="250"/>
    <cellStyle name="Comma 92" xfId="251"/>
    <cellStyle name="Comma 93" xfId="252"/>
    <cellStyle name="Comma 94" xfId="253"/>
    <cellStyle name="Comma 95" xfId="254"/>
    <cellStyle name="Comma 96" xfId="255"/>
    <cellStyle name="Comma 97" xfId="256"/>
    <cellStyle name="Comma 98" xfId="257"/>
    <cellStyle name="Comma 99" xfId="258"/>
    <cellStyle name="Currency [0] 2" xfId="259"/>
    <cellStyle name="Currency [0] 3" xfId="260"/>
    <cellStyle name="Currency [0] 4" xfId="261"/>
    <cellStyle name="Currency [0] 5" xfId="262"/>
    <cellStyle name="Currency 10" xfId="263"/>
    <cellStyle name="Currency 100" xfId="264"/>
    <cellStyle name="Currency 101" xfId="265"/>
    <cellStyle name="Currency 102" xfId="266"/>
    <cellStyle name="Currency 103" xfId="267"/>
    <cellStyle name="Currency 104" xfId="268"/>
    <cellStyle name="Currency 105" xfId="269"/>
    <cellStyle name="Currency 106" xfId="270"/>
    <cellStyle name="Currency 107" xfId="271"/>
    <cellStyle name="Currency 108" xfId="272"/>
    <cellStyle name="Currency 109" xfId="273"/>
    <cellStyle name="Currency 11" xfId="274"/>
    <cellStyle name="Currency 110" xfId="275"/>
    <cellStyle name="Currency 111" xfId="276"/>
    <cellStyle name="Currency 112" xfId="277"/>
    <cellStyle name="Currency 113" xfId="278"/>
    <cellStyle name="Currency 114" xfId="279"/>
    <cellStyle name="Currency 115" xfId="280"/>
    <cellStyle name="Currency 116" xfId="281"/>
    <cellStyle name="Currency 117" xfId="282"/>
    <cellStyle name="Currency 118" xfId="283"/>
    <cellStyle name="Currency 119" xfId="284"/>
    <cellStyle name="Currency 12" xfId="285"/>
    <cellStyle name="Currency 120" xfId="286"/>
    <cellStyle name="Currency 121" xfId="287"/>
    <cellStyle name="Currency 122" xfId="288"/>
    <cellStyle name="Currency 123" xfId="289"/>
    <cellStyle name="Currency 124" xfId="290"/>
    <cellStyle name="Currency 125" xfId="291"/>
    <cellStyle name="Currency 126" xfId="292"/>
    <cellStyle name="Currency 127" xfId="293"/>
    <cellStyle name="Currency 128" xfId="294"/>
    <cellStyle name="Currency 129" xfId="295"/>
    <cellStyle name="Currency 13" xfId="296"/>
    <cellStyle name="Currency 130" xfId="297"/>
    <cellStyle name="Currency 131" xfId="298"/>
    <cellStyle name="Currency 132" xfId="299"/>
    <cellStyle name="Currency 133" xfId="300"/>
    <cellStyle name="Currency 134" xfId="301"/>
    <cellStyle name="Currency 135" xfId="302"/>
    <cellStyle name="Currency 136" xfId="303"/>
    <cellStyle name="Currency 137" xfId="304"/>
    <cellStyle name="Currency 138" xfId="305"/>
    <cellStyle name="Currency 139" xfId="306"/>
    <cellStyle name="Currency 14" xfId="307"/>
    <cellStyle name="Currency 140" xfId="308"/>
    <cellStyle name="Currency 141" xfId="309"/>
    <cellStyle name="Currency 142" xfId="310"/>
    <cellStyle name="Currency 143" xfId="311"/>
    <cellStyle name="Currency 144" xfId="312"/>
    <cellStyle name="Currency 145" xfId="313"/>
    <cellStyle name="Currency 146" xfId="314"/>
    <cellStyle name="Currency 147" xfId="315"/>
    <cellStyle name="Currency 148" xfId="316"/>
    <cellStyle name="Currency 149" xfId="317"/>
    <cellStyle name="Currency 15" xfId="318"/>
    <cellStyle name="Currency 150" xfId="319"/>
    <cellStyle name="Currency 151" xfId="320"/>
    <cellStyle name="Currency 152" xfId="321"/>
    <cellStyle name="Currency 153" xfId="322"/>
    <cellStyle name="Currency 154" xfId="323"/>
    <cellStyle name="Currency 155" xfId="324"/>
    <cellStyle name="Currency 156" xfId="325"/>
    <cellStyle name="Currency 157" xfId="326"/>
    <cellStyle name="Currency 158" xfId="327"/>
    <cellStyle name="Currency 159" xfId="328"/>
    <cellStyle name="Currency 16" xfId="329"/>
    <cellStyle name="Currency 160" xfId="330"/>
    <cellStyle name="Currency 161" xfId="331"/>
    <cellStyle name="Currency 162" xfId="332"/>
    <cellStyle name="Currency 163" xfId="333"/>
    <cellStyle name="Currency 164" xfId="334"/>
    <cellStyle name="Currency 165" xfId="335"/>
    <cellStyle name="Currency 166" xfId="336"/>
    <cellStyle name="Currency 167" xfId="337"/>
    <cellStyle name="Currency 168" xfId="338"/>
    <cellStyle name="Currency 169" xfId="339"/>
    <cellStyle name="Currency 17" xfId="340"/>
    <cellStyle name="Currency 170" xfId="341"/>
    <cellStyle name="Currency 171" xfId="342"/>
    <cellStyle name="Currency 172" xfId="343"/>
    <cellStyle name="Currency 173" xfId="344"/>
    <cellStyle name="Currency 174" xfId="345"/>
    <cellStyle name="Currency 175" xfId="346"/>
    <cellStyle name="Currency 176" xfId="347"/>
    <cellStyle name="Currency 177" xfId="348"/>
    <cellStyle name="Currency 178" xfId="349"/>
    <cellStyle name="Currency 179" xfId="350"/>
    <cellStyle name="Currency 18" xfId="351"/>
    <cellStyle name="Currency 180" xfId="352"/>
    <cellStyle name="Currency 181" xfId="353"/>
    <cellStyle name="Currency 182" xfId="354"/>
    <cellStyle name="Currency 183" xfId="355"/>
    <cellStyle name="Currency 184" xfId="356"/>
    <cellStyle name="Currency 185" xfId="357"/>
    <cellStyle name="Currency 186" xfId="358"/>
    <cellStyle name="Currency 187" xfId="359"/>
    <cellStyle name="Currency 188" xfId="360"/>
    <cellStyle name="Currency 189" xfId="361"/>
    <cellStyle name="Currency 19" xfId="362"/>
    <cellStyle name="Currency 190" xfId="363"/>
    <cellStyle name="Currency 191" xfId="364"/>
    <cellStyle name="Currency 192" xfId="365"/>
    <cellStyle name="Currency 193" xfId="366"/>
    <cellStyle name="Currency 194" xfId="367"/>
    <cellStyle name="Currency 195" xfId="368"/>
    <cellStyle name="Currency 196" xfId="369"/>
    <cellStyle name="Currency 197" xfId="370"/>
    <cellStyle name="Currency 198" xfId="371"/>
    <cellStyle name="Currency 199" xfId="372"/>
    <cellStyle name="Currency 2" xfId="373"/>
    <cellStyle name="Currency 20" xfId="374"/>
    <cellStyle name="Currency 200" xfId="375"/>
    <cellStyle name="Currency 201" xfId="376"/>
    <cellStyle name="Currency 202" xfId="377"/>
    <cellStyle name="Currency 203" xfId="378"/>
    <cellStyle name="Currency 204" xfId="379"/>
    <cellStyle name="Currency 205" xfId="380"/>
    <cellStyle name="Currency 206" xfId="381"/>
    <cellStyle name="Currency 207" xfId="382"/>
    <cellStyle name="Currency 208" xfId="383"/>
    <cellStyle name="Currency 209" xfId="384"/>
    <cellStyle name="Currency 21" xfId="385"/>
    <cellStyle name="Currency 210" xfId="386"/>
    <cellStyle name="Currency 211" xfId="387"/>
    <cellStyle name="Currency 212" xfId="388"/>
    <cellStyle name="Currency 213" xfId="389"/>
    <cellStyle name="Currency 214" xfId="390"/>
    <cellStyle name="Currency 215" xfId="391"/>
    <cellStyle name="Currency 216" xfId="392"/>
    <cellStyle name="Currency 217" xfId="393"/>
    <cellStyle name="Currency 218" xfId="394"/>
    <cellStyle name="Currency 219" xfId="395"/>
    <cellStyle name="Currency 22" xfId="396"/>
    <cellStyle name="Currency 220" xfId="397"/>
    <cellStyle name="Currency 221" xfId="398"/>
    <cellStyle name="Currency 222" xfId="399"/>
    <cellStyle name="Currency 223" xfId="400"/>
    <cellStyle name="Currency 23" xfId="401"/>
    <cellStyle name="Currency 24" xfId="402"/>
    <cellStyle name="Currency 25" xfId="403"/>
    <cellStyle name="Currency 26" xfId="404"/>
    <cellStyle name="Currency 27" xfId="405"/>
    <cellStyle name="Currency 28" xfId="406"/>
    <cellStyle name="Currency 29" xfId="407"/>
    <cellStyle name="Currency 3" xfId="408"/>
    <cellStyle name="Currency 30" xfId="409"/>
    <cellStyle name="Currency 31" xfId="410"/>
    <cellStyle name="Currency 32" xfId="411"/>
    <cellStyle name="Currency 33" xfId="412"/>
    <cellStyle name="Currency 34" xfId="413"/>
    <cellStyle name="Currency 35" xfId="414"/>
    <cellStyle name="Currency 36" xfId="415"/>
    <cellStyle name="Currency 37" xfId="416"/>
    <cellStyle name="Currency 38" xfId="417"/>
    <cellStyle name="Currency 39" xfId="418"/>
    <cellStyle name="Currency 4" xfId="419"/>
    <cellStyle name="Currency 40" xfId="420"/>
    <cellStyle name="Currency 41" xfId="421"/>
    <cellStyle name="Currency 42" xfId="422"/>
    <cellStyle name="Currency 43" xfId="423"/>
    <cellStyle name="Currency 44" xfId="424"/>
    <cellStyle name="Currency 45" xfId="425"/>
    <cellStyle name="Currency 46" xfId="426"/>
    <cellStyle name="Currency 47" xfId="427"/>
    <cellStyle name="Currency 48" xfId="428"/>
    <cellStyle name="Currency 49" xfId="429"/>
    <cellStyle name="Currency 5" xfId="430"/>
    <cellStyle name="Currency 50" xfId="431"/>
    <cellStyle name="Currency 51" xfId="432"/>
    <cellStyle name="Currency 52" xfId="433"/>
    <cellStyle name="Currency 53" xfId="434"/>
    <cellStyle name="Currency 54" xfId="435"/>
    <cellStyle name="Currency 55" xfId="436"/>
    <cellStyle name="Currency 56" xfId="437"/>
    <cellStyle name="Currency 57" xfId="438"/>
    <cellStyle name="Currency 58" xfId="439"/>
    <cellStyle name="Currency 59" xfId="440"/>
    <cellStyle name="Currency 6" xfId="441"/>
    <cellStyle name="Currency 60" xfId="442"/>
    <cellStyle name="Currency 61" xfId="443"/>
    <cellStyle name="Currency 62" xfId="444"/>
    <cellStyle name="Currency 63" xfId="445"/>
    <cellStyle name="Currency 64" xfId="446"/>
    <cellStyle name="Currency 65" xfId="447"/>
    <cellStyle name="Currency 66" xfId="448"/>
    <cellStyle name="Currency 67" xfId="449"/>
    <cellStyle name="Currency 68" xfId="450"/>
    <cellStyle name="Currency 69" xfId="451"/>
    <cellStyle name="Currency 7" xfId="452"/>
    <cellStyle name="Currency 70" xfId="453"/>
    <cellStyle name="Currency 71" xfId="454"/>
    <cellStyle name="Currency 72" xfId="455"/>
    <cellStyle name="Currency 73" xfId="456"/>
    <cellStyle name="Currency 74" xfId="457"/>
    <cellStyle name="Currency 75" xfId="458"/>
    <cellStyle name="Currency 76" xfId="459"/>
    <cellStyle name="Currency 77" xfId="460"/>
    <cellStyle name="Currency 78" xfId="461"/>
    <cellStyle name="Currency 79" xfId="462"/>
    <cellStyle name="Currency 8" xfId="463"/>
    <cellStyle name="Currency 80" xfId="464"/>
    <cellStyle name="Currency 81" xfId="465"/>
    <cellStyle name="Currency 82" xfId="466"/>
    <cellStyle name="Currency 83" xfId="467"/>
    <cellStyle name="Currency 84" xfId="468"/>
    <cellStyle name="Currency 85" xfId="469"/>
    <cellStyle name="Currency 86" xfId="470"/>
    <cellStyle name="Currency 87" xfId="471"/>
    <cellStyle name="Currency 88" xfId="472"/>
    <cellStyle name="Currency 89" xfId="473"/>
    <cellStyle name="Currency 9" xfId="474"/>
    <cellStyle name="Currency 90" xfId="475"/>
    <cellStyle name="Currency 91" xfId="476"/>
    <cellStyle name="Currency 92" xfId="477"/>
    <cellStyle name="Currency 93" xfId="478"/>
    <cellStyle name="Currency 94" xfId="479"/>
    <cellStyle name="Currency 95" xfId="480"/>
    <cellStyle name="Currency 96" xfId="481"/>
    <cellStyle name="Currency 97" xfId="482"/>
    <cellStyle name="Currency 98" xfId="483"/>
    <cellStyle name="Currency 99" xfId="484"/>
    <cellStyle name="Excel Built-in Normal" xfId="485"/>
    <cellStyle name="Explanatory Text 2" xfId="486"/>
    <cellStyle name="Good 2" xfId="487"/>
    <cellStyle name="Heading 1 2" xfId="488"/>
    <cellStyle name="Heading 2 2" xfId="489"/>
    <cellStyle name="Heading 3 2" xfId="490"/>
    <cellStyle name="Heading 4 2" xfId="491"/>
    <cellStyle name="Hyperlink 2" xfId="492"/>
    <cellStyle name="Hyperlink 3" xfId="493"/>
    <cellStyle name="Hyperlink 4" xfId="494"/>
    <cellStyle name="Hyperlink 5" xfId="495"/>
    <cellStyle name="Hyperlink 5 2" xfId="496"/>
    <cellStyle name="Hyperlink 6" xfId="497"/>
    <cellStyle name="Hyperlink 7" xfId="498"/>
    <cellStyle name="Input 2" xfId="499"/>
    <cellStyle name="Linked Cell 2" xfId="500"/>
    <cellStyle name="Neutral 2" xfId="501"/>
    <cellStyle name="Normal 10" xfId="502"/>
    <cellStyle name="Normal 100" xfId="503"/>
    <cellStyle name="Normal 118" xfId="504"/>
    <cellStyle name="Normal 12" xfId="505"/>
    <cellStyle name="Normal 13" xfId="506"/>
    <cellStyle name="Normal 13 2" xfId="507"/>
    <cellStyle name="Normal 13 2 2" xfId="508"/>
    <cellStyle name="Normal 13 2 2 2" xfId="509"/>
    <cellStyle name="Normal 13 2 2 2 2" xfId="510"/>
    <cellStyle name="Normal 13 2 2 2 3" xfId="511"/>
    <cellStyle name="Normal 13 2 3" xfId="512"/>
    <cellStyle name="Normal 13 3" xfId="513"/>
    <cellStyle name="Normal 13 3 2" xfId="514"/>
    <cellStyle name="Normal 13 4" xfId="515"/>
    <cellStyle name="Normal 13 6" xfId="516"/>
    <cellStyle name="Normal 15" xfId="517"/>
    <cellStyle name="Normal 16" xfId="518"/>
    <cellStyle name="Normal 17" xfId="519"/>
    <cellStyle name="Normal 19" xfId="520"/>
    <cellStyle name="Normal 2" xfId="521"/>
    <cellStyle name="Normal 2 2" xfId="522"/>
    <cellStyle name="Normal 2 2 2" xfId="523"/>
    <cellStyle name="Normal 2 2 3" xfId="524"/>
    <cellStyle name="Normal 2 3" xfId="525"/>
    <cellStyle name="Normal 2 3 2" xfId="526"/>
    <cellStyle name="Normal 2 4" xfId="527"/>
    <cellStyle name="Normal 2 4 2" xfId="528"/>
    <cellStyle name="Normal 2 5" xfId="529"/>
    <cellStyle name="Normal 23" xfId="530"/>
    <cellStyle name="Normal 3" xfId="531"/>
    <cellStyle name="Normal 3 2" xfId="532"/>
    <cellStyle name="Normal 3 2 11" xfId="533"/>
    <cellStyle name="Normal 3 3" xfId="534"/>
    <cellStyle name="Normal 3 4" xfId="535"/>
    <cellStyle name="Normal 3 8" xfId="536"/>
    <cellStyle name="Normal 3 8 2" xfId="537"/>
    <cellStyle name="Normal 3 8 2 2" xfId="538"/>
    <cellStyle name="Normal 3 8 3" xfId="539"/>
    <cellStyle name="Normal 4" xfId="540"/>
    <cellStyle name="Normal 4 2" xfId="541"/>
    <cellStyle name="Normal 4 3" xfId="542"/>
    <cellStyle name="Normal 4 4" xfId="543"/>
    <cellStyle name="Normal 416" xfId="544"/>
    <cellStyle name="Normal 417" xfId="545"/>
    <cellStyle name="Normal 428" xfId="546"/>
    <cellStyle name="Normal 429" xfId="547"/>
    <cellStyle name="Normal 486" xfId="548"/>
    <cellStyle name="Normal 487" xfId="549"/>
    <cellStyle name="Normal 489" xfId="550"/>
    <cellStyle name="Normal 490" xfId="551"/>
    <cellStyle name="Normal 5" xfId="552"/>
    <cellStyle name="Normal 5 2" xfId="553"/>
    <cellStyle name="Normal 5 3" xfId="554"/>
    <cellStyle name="Normal 506" xfId="555"/>
    <cellStyle name="Normal 516" xfId="556"/>
    <cellStyle name="Normal 517" xfId="557"/>
    <cellStyle name="Normal 53" xfId="558"/>
    <cellStyle name="Normal 54" xfId="559"/>
    <cellStyle name="Normal 542" xfId="560"/>
    <cellStyle name="Normal 543" xfId="561"/>
    <cellStyle name="Normal 544" xfId="562"/>
    <cellStyle name="Normal 547" xfId="563"/>
    <cellStyle name="Normal 548" xfId="564"/>
    <cellStyle name="Normal 550" xfId="565"/>
    <cellStyle name="Normal 571" xfId="566"/>
    <cellStyle name="Normal 572" xfId="567"/>
    <cellStyle name="Normal 6" xfId="568"/>
    <cellStyle name="Normal 6 2" xfId="569"/>
    <cellStyle name="Normal 6 3" xfId="570"/>
    <cellStyle name="Normal 7" xfId="571"/>
    <cellStyle name="Normal 7 2" xfId="572"/>
    <cellStyle name="Normal 8" xfId="573"/>
    <cellStyle name="Normal_Sheet1" xfId="574"/>
    <cellStyle name="Note 2" xfId="575"/>
    <cellStyle name="Output 2" xfId="576"/>
    <cellStyle name="Percent 2" xfId="577"/>
    <cellStyle name="Standard 3" xfId="578"/>
    <cellStyle name="Standard 4" xfId="579"/>
    <cellStyle name="Standard 4 2" xfId="580"/>
    <cellStyle name="Standard 4 2 2" xfId="581"/>
    <cellStyle name="Standard 4 2 2 2" xfId="582"/>
    <cellStyle name="Standard 4 2 3" xfId="583"/>
    <cellStyle name="Standard 4 3" xfId="584"/>
    <cellStyle name="Standard 4 3 2" xfId="585"/>
    <cellStyle name="Standard 4 4" xfId="586"/>
    <cellStyle name="Standard 6" xfId="587"/>
    <cellStyle name="Title 2" xfId="588"/>
    <cellStyle name="Total 2" xfId="589"/>
    <cellStyle name="Warning Text 2" xfId="590"/>
    <cellStyle name="표준 2" xfId="591"/>
    <cellStyle name="一般 7" xfId="592"/>
    <cellStyle name="標準 2" xfId="593"/>
    <cellStyle name="標準 2 2" xfId="594"/>
    <cellStyle name="標準 2 3" xfId="595"/>
    <cellStyle name="20% - Accent1 2 2" xfId="596"/>
    <cellStyle name="20% - Accent2 2 2" xfId="597"/>
    <cellStyle name="20% - Accent3 2 2" xfId="598"/>
    <cellStyle name="20% - Accent4 2 2" xfId="599"/>
    <cellStyle name="20% - Accent5 2 2" xfId="600"/>
    <cellStyle name="20% - Accent6 2 2" xfId="601"/>
    <cellStyle name="40% - Accent1 2 2" xfId="602"/>
    <cellStyle name="40% - Accent2 2 2" xfId="603"/>
    <cellStyle name="40% - Accent3 2 2" xfId="604"/>
    <cellStyle name="40% - Accent4 2 2" xfId="605"/>
    <cellStyle name="40% - Accent5 2 2" xfId="606"/>
    <cellStyle name="40% - Accent6 2 2" xfId="607"/>
    <cellStyle name="60% - Accent1 2 2" xfId="608"/>
    <cellStyle name="60% - Accent2 2 2" xfId="609"/>
    <cellStyle name="60% - Accent3 2 2" xfId="610"/>
    <cellStyle name="60% - Accent4 2 2" xfId="611"/>
    <cellStyle name="60% - Accent5 2 2" xfId="612"/>
    <cellStyle name="60% - Accent6 2 2" xfId="613"/>
    <cellStyle name="Accent1 2 2" xfId="614"/>
    <cellStyle name="Accent2 2 2" xfId="615"/>
    <cellStyle name="Accent3 2 2" xfId="616"/>
    <cellStyle name="Accent4 2 2" xfId="617"/>
    <cellStyle name="Accent5 2 2" xfId="618"/>
    <cellStyle name="Accent6 2 2" xfId="619"/>
    <cellStyle name="Bad 2 2" xfId="620"/>
    <cellStyle name="Bad 3 2" xfId="621"/>
    <cellStyle name="Calculation 2 2" xfId="622"/>
    <cellStyle name="Check Cell 2 2" xfId="623"/>
    <cellStyle name="Good 2 2" xfId="624"/>
    <cellStyle name="Heading 2 2 2" xfId="625"/>
    <cellStyle name="Hyperlink 8" xfId="626"/>
    <cellStyle name="Hyperlink 2 2" xfId="627"/>
    <cellStyle name="Hyperlink 4 2" xfId="628"/>
    <cellStyle name="Hyperlink 5 3" xfId="629"/>
    <cellStyle name="Hyperlink 6 2" xfId="630"/>
    <cellStyle name="Hyperlink 7 2" xfId="631"/>
    <cellStyle name="Input 2 2" xfId="632"/>
    <cellStyle name="Neutral 2 2" xfId="633"/>
    <cellStyle name="Normal 13 5" xfId="634"/>
    <cellStyle name="Normal 13 2 4" xfId="635"/>
    <cellStyle name="Normal 13 2 2 3" xfId="636"/>
    <cellStyle name="Normal 13 2 2 2 4" xfId="637"/>
    <cellStyle name="Normal 13 2 2 2 2 2" xfId="638"/>
    <cellStyle name="Normal 13 2 2 2 3 2" xfId="639"/>
    <cellStyle name="Normal 13 2 3 2" xfId="640"/>
    <cellStyle name="Normal 13 3 3" xfId="641"/>
    <cellStyle name="Normal 13 3 2 2" xfId="642"/>
    <cellStyle name="Normal 13 4 2" xfId="643"/>
    <cellStyle name="Normal 13 6 2" xfId="644"/>
    <cellStyle name="Normal 2 2 2 2" xfId="645"/>
    <cellStyle name="Normal 2 2 3 2" xfId="646"/>
    <cellStyle name="Normal 2 3 2 2" xfId="647"/>
    <cellStyle name="Normal 2 4 2 2" xfId="648"/>
    <cellStyle name="Normal 3 2 2" xfId="649"/>
    <cellStyle name="Normal 3 4 2" xfId="650"/>
    <cellStyle name="Normal 3 8 4" xfId="651"/>
    <cellStyle name="Normal 3 8 2 3" xfId="652"/>
    <cellStyle name="Normal 3 8 2 2 2" xfId="653"/>
    <cellStyle name="Normal 3 8 3 2" xfId="654"/>
    <cellStyle name="Normal 4 2 2" xfId="655"/>
    <cellStyle name="Normal 4 4 2" xfId="656"/>
    <cellStyle name="Normal 5 3 2" xfId="657"/>
    <cellStyle name="Normal 6 4" xfId="658"/>
    <cellStyle name="Normal 6 2 2" xfId="659"/>
    <cellStyle name="Note 2 2" xfId="660"/>
    <cellStyle name="Output 2 2" xfId="661"/>
    <cellStyle name="Standard 4 5" xfId="662"/>
    <cellStyle name="Standard 4 2 4" xfId="663"/>
    <cellStyle name="Standard 4 2 2 3" xfId="664"/>
    <cellStyle name="Standard 4 2 2 2 2" xfId="665"/>
    <cellStyle name="Standard 4 2 3 2" xfId="666"/>
    <cellStyle name="Standard 4 3 3" xfId="667"/>
    <cellStyle name="Standard 4 3 2 2" xfId="668"/>
    <cellStyle name="Standard 4 4 2" xfId="669"/>
    <cellStyle name="Title" xfId="670" builtinId="15"/>
    <cellStyle name="Heading 1" xfId="671" builtinId="16"/>
    <cellStyle name="Heading 2" xfId="672" builtinId="17"/>
    <cellStyle name="Heading 3" xfId="673" builtinId="18"/>
    <cellStyle name="Heading 4" xfId="674" builtinId="19"/>
    <cellStyle name="Good" xfId="675" builtinId="26"/>
    <cellStyle name="Bad" xfId="676" builtinId="27"/>
    <cellStyle name="Neutral" xfId="677" builtinId="28"/>
    <cellStyle name="Input" xfId="678" builtinId="20"/>
    <cellStyle name="Output" xfId="679" builtinId="21"/>
    <cellStyle name="Calculation" xfId="680" builtinId="22"/>
    <cellStyle name="Linked Cell" xfId="681" builtinId="24"/>
    <cellStyle name="Check Cell" xfId="682" builtinId="23"/>
    <cellStyle name="Warning Text" xfId="683" builtinId="11"/>
    <cellStyle name="Explanatory Text" xfId="684" builtinId="53"/>
    <cellStyle name="Total" xfId="685" builtinId="25"/>
    <cellStyle name="Accent1" xfId="686" builtinId="29"/>
    <cellStyle name="20% - Accent1" xfId="687" builtinId="30"/>
    <cellStyle name="40% - Accent1" xfId="688" builtinId="31"/>
    <cellStyle name="60% - Accent1" xfId="689" builtinId="32"/>
    <cellStyle name="Accent2" xfId="690" builtinId="33"/>
    <cellStyle name="20% - Accent2" xfId="691" builtinId="34"/>
    <cellStyle name="40% - Accent2" xfId="692" builtinId="35"/>
    <cellStyle name="60% - Accent2" xfId="693" builtinId="36"/>
    <cellStyle name="Accent3" xfId="694" builtinId="37"/>
    <cellStyle name="20% - Accent3" xfId="695" builtinId="38"/>
    <cellStyle name="40% - Accent3" xfId="696" builtinId="39"/>
    <cellStyle name="60% - Accent3" xfId="697" builtinId="40"/>
    <cellStyle name="Accent4" xfId="698" builtinId="41"/>
    <cellStyle name="20% - Accent4" xfId="699" builtinId="42"/>
    <cellStyle name="40% - Accent4" xfId="700" builtinId="43"/>
    <cellStyle name="60% - Accent4" xfId="701" builtinId="44"/>
    <cellStyle name="Accent5" xfId="702" builtinId="45"/>
    <cellStyle name="20% - Accent5" xfId="703" builtinId="46"/>
    <cellStyle name="40% - Accent5" xfId="704" builtinId="47"/>
    <cellStyle name="60% - Accent5" xfId="705" builtinId="48"/>
    <cellStyle name="Accent6" xfId="706" builtinId="49"/>
    <cellStyle name="20% - Accent6" xfId="707" builtinId="50"/>
    <cellStyle name="40% - Accent6" xfId="708" builtinId="51"/>
    <cellStyle name="60% - Accent6" xfId="709" builtinId="52"/>
    <cellStyle name="Normal 9" xfId="710"/>
    <cellStyle name="Note 3" xfId="711"/>
    <cellStyle name="20% - Accent1 2 3" xfId="712"/>
    <cellStyle name="20% - Accent2 2 3" xfId="713"/>
    <cellStyle name="20% - Accent3 2 3" xfId="714"/>
    <cellStyle name="20% - Accent4 2 3" xfId="715"/>
    <cellStyle name="20% - Accent5 2 3" xfId="716"/>
    <cellStyle name="20% - Accent6 2 3" xfId="717"/>
    <cellStyle name="40% - Accent1 2 3" xfId="718"/>
    <cellStyle name="40% - Accent2 2 3" xfId="719"/>
    <cellStyle name="40% - Accent3 2 3" xfId="720"/>
    <cellStyle name="40% - Accent4 2 3" xfId="721"/>
    <cellStyle name="40% - Accent5 2 3" xfId="722"/>
    <cellStyle name="40% - Accent6 2 3" xfId="723"/>
    <cellStyle name="Normal 13 7" xfId="724"/>
    <cellStyle name="Normal 13 2 5" xfId="725"/>
    <cellStyle name="Normal 13 2 2 4" xfId="726"/>
    <cellStyle name="Normal 13 2 2 2 5" xfId="727"/>
    <cellStyle name="Normal 13 2 2 2 2 3" xfId="728"/>
    <cellStyle name="Normal 13 2 2 2 3 3" xfId="729"/>
    <cellStyle name="Normal 13 2 3 3" xfId="730"/>
    <cellStyle name="Normal 13 3 4" xfId="731"/>
    <cellStyle name="Normal 13 3 2 3" xfId="732"/>
    <cellStyle name="Normal 13 4 3" xfId="733"/>
    <cellStyle name="Normal 13 6 3" xfId="734"/>
    <cellStyle name="Normal 2 2 2 3" xfId="735"/>
    <cellStyle name="Normal 2 2 3 3" xfId="736"/>
    <cellStyle name="Normal 2 3 2 3" xfId="737"/>
    <cellStyle name="Normal 2 4 2 3" xfId="738"/>
    <cellStyle name="Normal 3 2 3" xfId="739"/>
    <cellStyle name="Normal 3 4 3" xfId="740"/>
    <cellStyle name="Normal 3 8 5" xfId="741"/>
    <cellStyle name="Normal 3 8 2 4" xfId="742"/>
    <cellStyle name="Normal 3 8 2 2 3" xfId="743"/>
    <cellStyle name="Normal 3 8 3 3" xfId="744"/>
    <cellStyle name="Normal 4 2 3" xfId="745"/>
    <cellStyle name="Normal 4 4 3" xfId="746"/>
    <cellStyle name="Normal 5 3 3" xfId="747"/>
    <cellStyle name="Normal 6 5" xfId="748"/>
    <cellStyle name="Normal 6 2 3" xfId="749"/>
    <cellStyle name="Note 2 3" xfId="750"/>
    <cellStyle name="Standard 4 6" xfId="751"/>
    <cellStyle name="Standard 4 2 5" xfId="752"/>
    <cellStyle name="Standard 4 2 2 4" xfId="753"/>
    <cellStyle name="Standard 4 2 2 2 3" xfId="754"/>
    <cellStyle name="Standard 4 2 3 3" xfId="755"/>
    <cellStyle name="Standard 4 3 4" xfId="756"/>
    <cellStyle name="Standard 4 3 2 3" xfId="757"/>
    <cellStyle name="Standard 4 4 3" xfId="758"/>
    <cellStyle name="20% - Accent1 2 2 2" xfId="759"/>
    <cellStyle name="20% - Accent2 2 2 2" xfId="760"/>
    <cellStyle name="20% - Accent3 2 2 2" xfId="761"/>
    <cellStyle name="20% - Accent4 2 2 2" xfId="762"/>
    <cellStyle name="20% - Accent5 2 2 2" xfId="763"/>
    <cellStyle name="20% - Accent6 2 2 2" xfId="764"/>
    <cellStyle name="40% - Accent1 2 2 2" xfId="765"/>
    <cellStyle name="40% - Accent2 2 2 2" xfId="766"/>
    <cellStyle name="40% - Accent3 2 2 2" xfId="767"/>
    <cellStyle name="40% - Accent4 2 2 2" xfId="768"/>
    <cellStyle name="40% - Accent5 2 2 2" xfId="769"/>
    <cellStyle name="40% - Accent6 2 2 2" xfId="770"/>
    <cellStyle name="Normal 13 5 2" xfId="771"/>
    <cellStyle name="Normal 13 2 4 2" xfId="772"/>
    <cellStyle name="Normal 13 2 2 3 2" xfId="773"/>
    <cellStyle name="Normal 13 2 2 2 4 2" xfId="774"/>
    <cellStyle name="Normal 13 2 2 2 2 2 2" xfId="775"/>
    <cellStyle name="Normal 13 2 2 2 3 2 2" xfId="776"/>
    <cellStyle name="Normal 13 2 3 2 2" xfId="777"/>
    <cellStyle name="Normal 13 3 3 2" xfId="778"/>
    <cellStyle name="Normal 13 3 2 2 2" xfId="779"/>
    <cellStyle name="Normal 13 4 2 2" xfId="780"/>
    <cellStyle name="Normal 13 6 2 2" xfId="781"/>
    <cellStyle name="Normal 2 2 2 2 2" xfId="782"/>
    <cellStyle name="Normal 2 2 3 2 2" xfId="783"/>
    <cellStyle name="Normal 2 3 2 2 2" xfId="784"/>
    <cellStyle name="Normal 2 4 2 2 2" xfId="785"/>
    <cellStyle name="Normal 3 2 2 2" xfId="786"/>
    <cellStyle name="Normal 3 4 2 2" xfId="787"/>
    <cellStyle name="Normal 3 8 4 2" xfId="788"/>
    <cellStyle name="Normal 3 8 2 3 2" xfId="789"/>
    <cellStyle name="Normal 3 8 2 2 2 2" xfId="790"/>
    <cellStyle name="Normal 3 8 3 2 2" xfId="791"/>
    <cellStyle name="Normal 4 2 2 2" xfId="792"/>
    <cellStyle name="Normal 4 4 2 2" xfId="793"/>
    <cellStyle name="Normal 5 3 2 2" xfId="794"/>
    <cellStyle name="Normal 6 4 2" xfId="795"/>
    <cellStyle name="Normal 6 2 2 2" xfId="796"/>
    <cellStyle name="Note 2 2 2" xfId="797"/>
    <cellStyle name="Standard 4 5 2" xfId="798"/>
    <cellStyle name="Standard 4 2 4 2" xfId="799"/>
    <cellStyle name="Standard 4 2 2 3 2" xfId="800"/>
    <cellStyle name="Standard 4 2 2 2 2 2" xfId="801"/>
    <cellStyle name="Standard 4 2 3 2 2" xfId="802"/>
    <cellStyle name="Standard 4 3 3 2" xfId="803"/>
    <cellStyle name="Standard 4 3 2 2 2" xfId="804"/>
    <cellStyle name="Standard 4 4 2 2" xfId="805"/>
    <cellStyle name="20% - Accent1 3" xfId="806"/>
    <cellStyle name="40% - Accent1 3" xfId="807"/>
    <cellStyle name="60% - Accent1 3" xfId="808"/>
    <cellStyle name="20% - Accent2 3" xfId="809"/>
    <cellStyle name="40% - Accent2 3" xfId="810"/>
    <cellStyle name="60% - Accent2 3" xfId="811"/>
    <cellStyle name="20% - Accent3 3" xfId="812"/>
    <cellStyle name="40% - Accent3 3" xfId="813"/>
    <cellStyle name="60% - Accent3 3" xfId="814"/>
    <cellStyle name="20% - Accent4 3" xfId="815"/>
    <cellStyle name="40% - Accent4 3" xfId="816"/>
    <cellStyle name="60% - Accent4 3" xfId="817"/>
    <cellStyle name="20% - Accent5 3" xfId="818"/>
    <cellStyle name="40% - Accent5 3" xfId="819"/>
    <cellStyle name="60% - Accent5 3" xfId="820"/>
    <cellStyle name="20% - Accent6 3" xfId="821"/>
    <cellStyle name="40% - Accent6 3" xfId="822"/>
    <cellStyle name="60% - Accent6 3" xfId="823"/>
    <cellStyle name="Normal 9 2" xfId="824"/>
    <cellStyle name="Note 3 2" xfId="825"/>
    <cellStyle name="Normal 13 9" xfId="826"/>
    <cellStyle name="Normal 13 8" xfId="827"/>
    <cellStyle name="Hyperlink" xfId="828"/>
    <cellStyle name="Normal 2 6" xfId="829"/>
    <cellStyle name="Hyperlink 2 3" xfId="83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
        </patternFill>
      </fill>
    </dxf>
    <dxf>
      <fill>
        <patternFill>
          <bgColor theme="0" tint="-0.49992370372631"/>
        </patternFill>
      </fill>
    </dxf>
    <dxf>
      <fill>
        <patternFill>
          <bgColor rgb="FFFFFF00"/>
        </patternFill>
      </fill>
    </dxf>
    <dxf>
      <fill>
        <patternFill>
          <bgColor rgb="FFFF0000"/>
        </patternFill>
      </fill>
    </dxf>
    <dxf>
      <fill>
        <patternFill>
          <bgColor rgb="FFFF0000"/>
        </patternFill>
      </fill>
    </dxf>
    <dxf>
      <fill>
        <patternFill>
          <bgColor theme="0" tint="-0.49992370372631"/>
        </patternFill>
      </fill>
    </dxf>
    <dxf>
      <fill>
        <patternFill>
          <bgColor theme="0" tint="-0.49992370372631"/>
        </patternFill>
      </fill>
    </dxf>
    <dxf>
      <fill>
        <patternFill>
          <bgColor rgb="FFFFFF00"/>
        </patternFill>
      </fill>
    </dxf>
    <dxf>
      <fill>
        <patternFill>
          <bgColor theme="0" tint="-0.49992370372631"/>
        </patternFill>
      </fill>
    </dxf>
    <dxf>
      <fill>
        <patternFill>
          <bgColor rgb="FFFFFF00"/>
        </patternFill>
      </fill>
    </dxf>
    <dxf>
      <fill>
        <patternFill>
          <bgColor theme="0" tint="-0.49992370372631"/>
        </patternFill>
      </fill>
    </dxf>
    <dxf>
      <fill>
        <patternFill>
          <bgColor rgb="FFFF0000"/>
        </patternFill>
      </fill>
    </dxf>
    <dxf>
      <fill>
        <patternFill>
          <bgColor rgb="FFFF0000"/>
        </patternFill>
      </fill>
    </dxf>
    <dxf>
      <fill>
        <patternFill>
          <bgColor rgb="FFFFFF00"/>
        </patternFill>
      </fill>
    </dxf>
    <dxf>
      <fill>
        <patternFill>
          <bgColor theme="0" tint="-0.49992370372631"/>
        </patternFill>
      </fill>
    </dxf>
    <dxf>
      <fill>
        <patternFill>
          <bgColor theme="0" tint="-0.49992370372631"/>
        </patternFill>
      </fill>
    </dxf>
    <dxf>
      <fill>
        <patternFill>
          <bgColor rgb="FFFF0000"/>
        </patternFill>
      </fill>
    </dxf>
    <dxf>
      <fill>
        <patternFill>
          <bgColor theme="0" tint="-0.49992370372631"/>
        </patternFill>
      </fill>
    </dxf>
    <dxf>
      <fill>
        <patternFill>
          <bgColor rgb="FFFFFF00"/>
        </patternFill>
      </fill>
    </dxf>
    <dxf>
      <fill>
        <patternFill>
          <bgColor theme="0" tint="-0.4999237037263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xl/worksheets/sheet8.xml"/><Relationship Id="rId13" Type="http://schemas.openxmlformats.org/officeDocument/2006/relationships/externalLink" Target="/xl/externalLinks/externalLink1.xml"/><Relationship Id="rId18" Type="http://schemas.openxmlformats.org/officeDocument/2006/relationships/customXml" Target="../customXml/item2.xml"/><Relationship Id="rId3" Type="http://schemas.openxmlformats.org/officeDocument/2006/relationships/worksheet" Target="/xl/worksheets/sheet3.xml"/><Relationship Id="rId7" Type="http://schemas.openxmlformats.org/officeDocument/2006/relationships/worksheet" Target="/xl/worksheets/sheet7.xml"/><Relationship Id="rId12" Type="http://schemas.openxmlformats.org/officeDocument/2006/relationships/worksheet" Target="/xl/worksheets/sheet12.xml"/><Relationship Id="rId17" Type="http://schemas.openxmlformats.org/officeDocument/2006/relationships/customXml" Target="../customXml/item1.xml"/><Relationship Id="rId2" Type="http://schemas.openxmlformats.org/officeDocument/2006/relationships/worksheet" Target="/xl/worksheets/sheet2.xml"/><Relationship Id="rId16" Type="http://schemas.openxmlformats.org/officeDocument/2006/relationships/theme" Target="theme/theme1.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worksheet" Target="/xl/worksheets/sheet11.xml"/><Relationship Id="rId5" Type="http://schemas.openxmlformats.org/officeDocument/2006/relationships/worksheet" Target="/xl/worksheets/sheet5.xml"/><Relationship Id="rId15" Type="http://schemas.openxmlformats.org/officeDocument/2006/relationships/styles" Target="styles.xml"/><Relationship Id="rId10" Type="http://schemas.openxmlformats.org/officeDocument/2006/relationships/worksheet" Target="/xl/worksheets/sheet10.xml"/><Relationship Id="rId19" Type="http://schemas.openxmlformats.org/officeDocument/2006/relationships/customXml" Target="../customXml/item3.xml"/><Relationship Id="rId4" Type="http://schemas.openxmlformats.org/officeDocument/2006/relationships/worksheet" Target="/xl/worksheets/sheet4.xml"/><Relationship Id="rId9" Type="http://schemas.openxmlformats.org/officeDocument/2006/relationships/worksheet" Target="/xl/worksheets/sheet9.xml"/><Relationship Id="rId14" Type="http://schemas.openxmlformats.org/officeDocument/2006/relationships/externalLink" Target="/xl/externalLinks/externalLink2.xml"/></Relationships>
</file>

<file path=xl/comments/comment1.xml><?xml version="1.0" encoding="utf-8"?>
<comments xmlns="http://schemas.openxmlformats.org/spreadsheetml/2006/main">
  <authors>
    <author>Connors, Jared M</author>
  </authors>
  <commentList>
    <comment ref="I161" authorId="0" shapeId="0">
      <text>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text>
    </comment>
  </commentList>
</comments>
</file>

<file path=xl/externalLinks/_rels/externalLink1.xml.rels><Relationships xmlns="http://schemas.openxmlformats.org/package/2006/relationships"><Relationship Type="http://schemas.openxmlformats.org/officeDocument/2006/relationships/externalLinkPath" Target="/Users/GavinWu/AppData/Local/Microsoft/Windows/INetCache/Content.Outlook/FKO212NX/20260316%20MRT_SorP_Checker(EMRT2.11).xlsm" TargetMode="External" Id="rId1"/></Relationships>
</file>

<file path=xl/externalLinks/_rels/externalLink2.xml.rels><Relationships xmlns="http://schemas.openxmlformats.org/package/2006/relationships"><Relationship Type="http://schemas.openxmlformats.org/officeDocument/2006/relationships/externalLinkPath" Target="/Users/GavinWu/AppData/Local/Microsoft/Windows/INetCache/Content.Outlook/FKO212NX/JEITA%20EMRT_SorP_Checker(EMRT2.11)%20(002).xlsm" TargetMode="External" Id="rId1"/></Relationships>
</file>

<file path=xl/externalLinks/externalLink1.xml><?xml version="1.0" encoding="utf-8"?>
<externalLink xmlns="http://schemas.openxmlformats.org/spreadsheetml/2006/main">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Relationships xmlns="http://schemas.openxmlformats.org/package/2006/relationships"><Relationship Type="http://schemas.openxmlformats.org/officeDocument/2006/relationships/hyperlink" Target="https://www.responsiblemineralsinitiative.org/facilities-lists/active-conformant-facilities-list/" TargetMode="External" Id="rId1"/></Relationships>
</file>

<file path=xl/worksheets/_rels/sheet10.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G23"/>
  <sheetViews>
    <sheetView showGridLines="0" tabSelected="1" topLeftCell="A2" zoomScaleNormal="100" workbookViewId="0">
      <pane xSplit="1" ySplit="11" topLeftCell="B21" activePane="bottomRight" state="frozen"/>
      <selection pane="bottomRight" activeCell="B22" sqref="B22"/>
      <selection pane="bottomLeft" activeCell="B24" sqref="B24:J24"/>
      <selection pane="topRight" activeCell="B24" sqref="B24:J24"/>
    </sheetView>
  </sheetViews>
  <sheetFormatPr baseColWidth="8" defaultColWidth="11" defaultRowHeight="13.5"/>
  <cols>
    <col width="1" customWidth="1" min="1" max="1"/>
    <col width="10" customWidth="1" min="2" max="2"/>
    <col width="11.5" customWidth="1" min="3" max="3"/>
    <col width="17" customWidth="1" style="484" min="4" max="4"/>
    <col width="42.125" customWidth="1" min="5" max="5"/>
    <col width="53.125" customWidth="1" min="6" max="6"/>
    <col width="1" customWidth="1" min="7" max="7"/>
  </cols>
  <sheetData>
    <row r="1" ht="14.1" customHeight="1" thickTop="1">
      <c r="A1" s="3" t="n"/>
      <c r="B1" s="4" t="n"/>
      <c r="C1" s="4" t="n"/>
      <c r="D1" s="485" t="n"/>
      <c r="E1" s="4" t="n"/>
      <c r="F1" s="4" t="n"/>
      <c r="G1" s="5" t="n"/>
    </row>
    <row r="2">
      <c r="A2" s="388" t="n"/>
      <c r="B2" s="1" t="inlineStr">
        <is>
          <t>DOCUMENT TITLE</t>
        </is>
      </c>
      <c r="C2" s="2" t="n"/>
      <c r="D2" s="486" t="n"/>
      <c r="E2" s="2" t="n"/>
      <c r="F2" s="2" t="n"/>
      <c r="G2" s="24" t="n"/>
    </row>
    <row r="3">
      <c r="A3" s="487" t="n"/>
      <c r="B3" s="2" t="inlineStr">
        <is>
          <t>Extended Mineral Reporting Template</t>
        </is>
      </c>
      <c r="C3" s="1" t="n"/>
      <c r="D3" s="488" t="n"/>
      <c r="E3" s="2" t="n"/>
      <c r="F3" s="1" t="n"/>
      <c r="G3" s="24" t="n"/>
    </row>
    <row r="4" ht="15" customHeight="1">
      <c r="A4" s="487" t="n"/>
      <c r="B4" s="178" t="inlineStr">
        <is>
          <t>SHEET</t>
        </is>
      </c>
      <c r="C4" s="179" t="n"/>
      <c r="D4" s="489" t="n"/>
      <c r="E4" s="2" t="n"/>
      <c r="F4" s="179" t="n"/>
      <c r="G4" s="24" t="n"/>
    </row>
    <row r="5">
      <c r="A5" s="487" t="n"/>
      <c r="B5" s="184" t="inlineStr">
        <is>
          <t>1 of 8</t>
        </is>
      </c>
      <c r="C5" s="181" t="n"/>
      <c r="D5" s="490" t="n"/>
      <c r="E5" s="2" t="n"/>
      <c r="F5" s="181" t="n"/>
      <c r="G5" s="24" t="n"/>
    </row>
    <row r="6">
      <c r="A6" s="487" t="n"/>
      <c r="B6" s="2" t="n"/>
      <c r="C6" s="2" t="n"/>
      <c r="D6" s="486" t="n"/>
      <c r="E6" s="2" t="n"/>
      <c r="F6" s="2" t="n"/>
      <c r="G6" s="24" t="n"/>
    </row>
    <row r="7">
      <c r="A7" s="487" t="n"/>
      <c r="B7" s="2" t="n"/>
      <c r="C7" s="2" t="n"/>
      <c r="D7" s="486" t="n"/>
      <c r="E7" s="2" t="n"/>
      <c r="F7" s="2" t="n"/>
      <c r="G7" s="24" t="n"/>
    </row>
    <row r="8">
      <c r="A8" s="487" t="n"/>
      <c r="B8" s="2" t="n"/>
      <c r="C8" s="2" t="n"/>
      <c r="D8" s="486" t="n"/>
      <c r="E8" s="2" t="n"/>
      <c r="F8" s="2" t="n"/>
      <c r="G8" s="24" t="n"/>
    </row>
    <row r="9" ht="20.25" customHeight="1">
      <c r="A9" s="487" t="n"/>
      <c r="B9" s="389" t="inlineStr">
        <is>
          <t>REVISION HISTORY</t>
        </is>
      </c>
      <c r="G9" s="24" t="n"/>
    </row>
    <row r="10" ht="27" customHeight="1">
      <c r="A10" s="487" t="n"/>
      <c r="B10" s="391" t="inlineStr">
        <is>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is>
      </c>
      <c r="G10" s="24" t="n"/>
    </row>
    <row r="11" ht="82.5" customHeight="1">
      <c r="A11" s="487" t="n"/>
      <c r="B11" s="491" t="n"/>
      <c r="C11" s="491" t="n"/>
      <c r="D11" s="491" t="n"/>
      <c r="E11" s="491" t="n"/>
      <c r="F11" s="491" t="n"/>
      <c r="G11" s="24" t="n"/>
    </row>
    <row r="12">
      <c r="A12" s="487" t="n"/>
      <c r="B12" s="168" t="inlineStr">
        <is>
          <t>REVISION</t>
        </is>
      </c>
      <c r="C12" s="169" t="inlineStr">
        <is>
          <t>ORIGINATOR</t>
        </is>
      </c>
      <c r="D12" s="492" t="inlineStr">
        <is>
          <t>RELEASE DATE</t>
        </is>
      </c>
      <c r="E12" s="169" t="inlineStr">
        <is>
          <t>DESCRIPTION OF FUNCTIONAL CHANGE</t>
        </is>
      </c>
      <c r="F12" s="169" t="inlineStr">
        <is>
          <t>UPDATES TO SMELTER LIST</t>
        </is>
      </c>
      <c r="G12" s="24" t="n"/>
    </row>
    <row r="13" ht="57.6" customHeight="1">
      <c r="A13" s="487" t="n"/>
      <c r="B13" s="493" t="n">
        <v>1</v>
      </c>
      <c r="C13" s="219" t="inlineStr">
        <is>
          <t>RMI</t>
        </is>
      </c>
      <c r="D13" s="494" t="n">
        <v>44489</v>
      </c>
      <c r="E13" s="219" t="inlineStr">
        <is>
          <t>Version 1.0: The Extended Mineral Reporting Template is the updated and renamed Cobalt Reporting Template that incorporates mica within its scope. This includes updates to the Declaration tab in line with the IPC-1755A October 2021 amendment.</t>
        </is>
      </c>
      <c r="F13" s="221" t="inlineStr">
        <is>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is>
      </c>
      <c r="G13" s="24" t="n"/>
    </row>
    <row r="14" ht="57.6" customHeight="1">
      <c r="A14" s="487" t="n"/>
      <c r="B14" s="218" t="n">
        <v>1.01</v>
      </c>
      <c r="C14" s="219" t="inlineStr">
        <is>
          <t>RMI</t>
        </is>
      </c>
      <c r="D14" s="494" t="n">
        <v>44523</v>
      </c>
      <c r="E14" s="219" t="inlineStr">
        <is>
          <t>1. Minor revisions to correct reported issues including those related to the “Declaration”, "Checker" and "Smelter List" tabs, and Chinese and Korean translations.</t>
        </is>
      </c>
      <c r="F14" s="221" t="inlineStr">
        <is>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is>
      </c>
      <c r="G14" s="24" t="n"/>
    </row>
    <row r="15" ht="57.6" customHeight="1">
      <c r="A15" s="487" t="n"/>
      <c r="B15" s="218" t="n">
        <v>1.02</v>
      </c>
      <c r="C15" s="219" t="inlineStr">
        <is>
          <t>RMI</t>
        </is>
      </c>
      <c r="D15" s="494" t="n">
        <v>44553</v>
      </c>
      <c r="E15" s="219" t="inlineStr">
        <is>
          <t>1. Minor revisions to correct reported issues for Chinese translations.</t>
        </is>
      </c>
      <c r="F15" s="221" t="inlineStr">
        <is>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is>
      </c>
      <c r="G15" s="24" t="n"/>
    </row>
    <row r="16" ht="92.09999999999999" customHeight="1">
      <c r="A16" s="487" t="n"/>
      <c r="B16" s="218" t="n">
        <v>1.1</v>
      </c>
      <c r="C16" s="219" t="inlineStr">
        <is>
          <t>RMI</t>
        </is>
      </c>
      <c r="D16" s="494" t="n">
        <v>44848</v>
      </c>
      <c r="E16" s="219" t="inlineStr">
        <is>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is>
      </c>
      <c r="F16" s="221" t="inlineStr">
        <is>
          <t>This version incorporates changes to the standard smelter lists for cobalt and mica as of July 25, 2022. The latest version of the Standard Smelter List is available at: https://www.responsiblemineralsinitiative.org/smelters-refiners-lists/smelter-reference-lists-export/</t>
        </is>
      </c>
      <c r="G16" s="24" t="n"/>
    </row>
    <row r="17" ht="57.6" customHeight="1">
      <c r="A17" s="487" t="n"/>
      <c r="B17" s="218" t="n">
        <v>1.11</v>
      </c>
      <c r="C17" s="219" t="inlineStr">
        <is>
          <t>RMI</t>
        </is>
      </c>
      <c r="D17" s="494" t="n">
        <v>44869</v>
      </c>
      <c r="E17" s="219" t="inlineStr">
        <is>
          <t>1. Minor revisions to correct reported issues including those related to the "Declaration" tab, and Chinese translations.</t>
        </is>
      </c>
      <c r="F17" s="221" t="inlineStr">
        <is>
          <t>This version incorporates changes to the standard smelter lists for cobalt and mica as of July 25, 2022. The latest version of the Standard Smelter List is available at: https://www.responsiblemineralsinitiative.org/smelters-refiners-lists/smelter-reference-lists-export/</t>
        </is>
      </c>
      <c r="G17" s="24" t="n"/>
    </row>
    <row r="18" ht="57.6" customHeight="1">
      <c r="A18" s="487" t="n"/>
      <c r="B18" s="218" t="n">
        <v>1.2</v>
      </c>
      <c r="C18" s="219" t="inlineStr">
        <is>
          <t>RMI</t>
        </is>
      </c>
      <c r="D18" s="494" t="n">
        <v>45058</v>
      </c>
      <c r="E18" s="219" t="inlineStr">
        <is>
          <t>1. Corrections to all bugs and errors.
2. Updates to the Smelter Reference List and Standard Smelter List.</t>
        </is>
      </c>
      <c r="F18" s="221" t="inlineStr">
        <is>
          <t>This version incorporates changes to the standard smelter lists for cobalt and mica as of March 27, 2023. The latest version of the Standard Smelter List is available at: https://www.responsiblemineralsinitiative.org/smelters-refiners-lists/smelter-reference-lists-export/</t>
        </is>
      </c>
      <c r="G18" s="24" t="n"/>
    </row>
    <row r="19" ht="57.6" customHeight="1">
      <c r="A19" s="487" t="n"/>
      <c r="B19" s="218" t="n">
        <v>1.3</v>
      </c>
      <c r="C19" s="219" t="inlineStr">
        <is>
          <t>RMI</t>
        </is>
      </c>
      <c r="D19" s="494" t="n">
        <v>45408</v>
      </c>
      <c r="E19" s="282" t="inlineStr">
        <is>
          <t>1. Corrections to all bugs and errors
2. Updates to highlighting on the Smelter List tabs.
3. Updates to Smelter Reference List and Standard Smelter List
4. Added German translation to file.</t>
        </is>
      </c>
      <c r="F19" s="221" t="inlineStr">
        <is>
          <t>This version incorporates changes to the standard smelter lists for cobalt and mica as of February 28, 2024.  The latest version of the Standard Smelter List is available at: https://www.responsiblemineralsinitiative.org/facilities-lists/smelter-reference-lists-export/</t>
        </is>
      </c>
      <c r="G19" s="24" t="n"/>
    </row>
    <row r="20" ht="57.6" customHeight="1">
      <c r="A20" s="487" t="n"/>
      <c r="B20" s="287" t="inlineStr">
        <is>
          <t>2.0</t>
        </is>
      </c>
      <c r="C20" s="219" t="inlineStr">
        <is>
          <t>RMI</t>
        </is>
      </c>
      <c r="D20" s="494" t="n">
        <v>45772</v>
      </c>
      <c r="E20" s="282" t="inlineStr">
        <is>
          <t>1. Addition of four new minerals: copper, graphite (natural), lithium, and nickel.
2. Added Mine List tab.
3. Updates to Smelter Reference List and Standard Smelter List</t>
        </is>
      </c>
      <c r="F20" s="221" t="inlineStr">
        <is>
          <t>This version incorporates changes to the smelter list as reflected in the Standard Smelter List as of March 5, 2025.  The latest version of the Standard Smelter List is available at: https://www.responsiblemineralsinitiative.org/facilities-lists/smelter-reference-lists-export/</t>
        </is>
      </c>
      <c r="G20" s="24" t="n"/>
    </row>
    <row r="21" ht="80.45" customHeight="1">
      <c r="A21" s="487" t="n"/>
      <c r="B21" s="287" t="inlineStr">
        <is>
          <t>2.1</t>
        </is>
      </c>
      <c r="C21" s="219" t="inlineStr">
        <is>
          <t>RMI</t>
        </is>
      </c>
      <c r="D21" s="495" t="n">
        <v>45947</v>
      </c>
      <c r="E21" s="378" t="inlineStr">
        <is>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is>
      </c>
      <c r="F21" s="221" t="inlineStr">
        <is>
          <t>This version incorporates changes to the smelter list as reflected in the Standard Smelter List as of September 5, 2025.  The latest version of the Standard Smelter List is available at: https://www.responsiblemineralsinitiative.org/facilities-lists/smelter-reference-lists-export/</t>
        </is>
      </c>
      <c r="G21" s="24" t="n"/>
    </row>
    <row r="22" ht="69" customHeight="1">
      <c r="A22" s="487" t="n"/>
      <c r="B22" s="287" t="n">
        <v>2.11</v>
      </c>
      <c r="C22" s="219" t="inlineStr">
        <is>
          <t>RMI</t>
        </is>
      </c>
      <c r="D22" s="495" t="n">
        <v>46129</v>
      </c>
      <c r="E22" s="378" t="inlineStr">
        <is>
          <t>1. Enhancements which do not conflict with IPC-1755
a. Update to ISO short names for countries, states / provinces
2. Corrected date input issue on Declaration tab
3. Updates to Smelter Reference List and Standard Smelter List</t>
        </is>
      </c>
      <c r="F22" s="221" t="inlineStr">
        <is>
          <t>This version incorporates changes to the smelter list as reflected in the Standard Smelter List as of March 11, 2026.  The latest version of the Standard Smelter List is available at: https://www.responsiblemineralsinitiative.org/facilities-lists/smelter-reference-lists-export/</t>
        </is>
      </c>
      <c r="G22" s="24" t="n"/>
    </row>
    <row r="23" ht="14.1" customHeight="1" thickBot="1">
      <c r="A23" s="496" t="n"/>
      <c r="B23" s="392">
        <f>OFFSET(L!$C$1,MATCH("General"&amp;"Cpy",L!$A:$A,0)-1,SL,,)</f>
        <v/>
      </c>
      <c r="C23" s="497" t="n"/>
      <c r="D23" s="497" t="n"/>
      <c r="E23" s="497" t="n"/>
      <c r="F23" s="497" t="n"/>
      <c r="G23" s="25" t="n"/>
    </row>
    <row r="24" ht="14.1" customHeight="1" thickTop="1"/>
  </sheetData>
  <sheetProtection selectLockedCells="0" selectUnlockedCells="0" algorithmName="SHA-512" sheet="1" objects="0" insertRows="1" insertHyperlinks="1" autoFilter="1" scenarios="0" formatColumns="1" deleteColumns="1" insertColumns="1" pivotTables="1" deleteRows="1" formatCells="1" saltValue="5/Ws+dqj2hvBmqqb76eJrQ==" formatRows="0" sort="1" spinCount="100000" hashValue="52B6NRcY4psZ2Ak9SPnLu+SIuWGONiED/c5yCCZ8siijVbFGeuPaOwxZB2Kgz0ExRGmAGKA1E5vIgew7LQYT+g=="/>
  <mergeCells count="4">
    <mergeCell ref="A2:A23"/>
    <mergeCell ref="B9:F9"/>
    <mergeCell ref="B23:F23"/>
    <mergeCell ref="B10:F11"/>
  </mergeCells>
  <pageMargins left="0.7086614173228347" right="0.7086614173228347" top="0.7480314960629921" bottom="0.7480314960629921" header="0.3149606299212598" footer="0.3149606299212598"/>
  <pageSetup orientation="portrait" scale="58"/>
  <headerFooter>
    <oddHeader>&amp;R&amp;"Calibri"&amp;1 &amp;KFF0000 L2: Internal use only#_x000d_</oddHeader>
    <oddFooter/>
    <evenHeader/>
    <evenFooter/>
    <firstHeader/>
    <firstFooter/>
  </headerFooter>
</worksheet>
</file>

<file path=xl/worksheets/sheet2.xml><?xml version="1.0" encoding="utf-8"?>
<worksheet xmlns="http://schemas.openxmlformats.org/spreadsheetml/2006/main">
  <sheetPr codeName="Sheet2">
    <outlinePr summaryBelow="1" summaryRight="1"/>
    <pageSetUpPr fitToPage="1"/>
  </sheetPr>
  <dimension ref="A1:B91"/>
  <sheetViews>
    <sheetView showGridLines="0" workbookViewId="0">
      <selection activeCell="A1" sqref="A1"/>
    </sheetView>
  </sheetViews>
  <sheetFormatPr baseColWidth="8" defaultColWidth="9" defaultRowHeight="13.5"/>
  <cols>
    <col width="143" customWidth="1" style="151" min="1" max="1"/>
    <col width="35" customWidth="1" style="151" min="2" max="2"/>
    <col width="9" customWidth="1" style="151" min="3" max="3"/>
    <col width="9" customWidth="1" style="151" min="4" max="16384"/>
  </cols>
  <sheetData>
    <row r="1" ht="104.25" customHeight="1">
      <c r="A1" s="166">
        <f>OFFSET(L!$C$1,MATCH("Instructions"&amp;ADDRESS(ROW(),COLUMN(),4),L!$A:$A,0)-1,SL,,)</f>
        <v/>
      </c>
      <c r="B1" s="174" t="n"/>
    </row>
    <row r="2" ht="15" customHeight="1">
      <c r="A2" s="91">
        <f>OFFSET(L!$C$1,MATCH("Instructions"&amp;ADDRESS(ROW(),COLUMN(),4),L!$A:$A,0)-1,SL,,)</f>
        <v/>
      </c>
      <c r="B2" s="174" t="n"/>
    </row>
    <row r="3" ht="168.75" customHeight="1">
      <c r="A3" s="90">
        <f>OFFSET(L!$C$1,MATCH("Instructions"&amp;ADDRESS(ROW(),COLUMN(),4),L!$A:$A,0)-1,SL,,)</f>
        <v/>
      </c>
      <c r="B3" s="174" t="n"/>
    </row>
    <row r="4" ht="16.5" customHeight="1">
      <c r="A4" s="212" t="n"/>
      <c r="B4" s="174" t="n"/>
    </row>
    <row r="5" ht="42" customHeight="1">
      <c r="A5" s="213">
        <f>OFFSET(L!$C$1,MATCH("Instructions"&amp;ADDRESS(ROW(),COLUMN(),4),L!$A:$A,0)-1,SL,,)</f>
        <v/>
      </c>
      <c r="B5" s="174" t="n"/>
    </row>
    <row r="6" ht="35.25" customHeight="1">
      <c r="A6" s="91">
        <f>OFFSET(L!$C$1,MATCH("Instructions"&amp;ADDRESS(ROW(),COLUMN(),4),L!$A:$A,0)-1,SL,,)</f>
        <v/>
      </c>
      <c r="B6" s="174" t="n"/>
    </row>
    <row r="7" ht="48" customHeight="1">
      <c r="A7" s="191">
        <f>OFFSET(L!$C$1,MATCH("Instructions"&amp;ADDRESS(ROW(),COLUMN(),4),L!$A:$A,0)-1,SL,,)</f>
        <v/>
      </c>
      <c r="B7" s="174" t="n"/>
    </row>
    <row r="8" ht="300" customHeight="1">
      <c r="A8" s="191">
        <f>OFFSET(L!$C$1,MATCH("Instructions"&amp;ADDRESS(ROW(),COLUMN(),4),L!$A:$A,0)-1,SL,,)</f>
        <v/>
      </c>
      <c r="B8" s="174" t="n"/>
    </row>
    <row r="9" ht="75" customHeight="1">
      <c r="A9" s="191">
        <f>OFFSET(L!$C$1,MATCH("Instructions"&amp;ADDRESS(ROW(),COLUMN(),4),L!$A:$A,0)-1,SL,,)</f>
        <v/>
      </c>
      <c r="B9" s="174" t="n"/>
    </row>
    <row r="10" ht="34.5" customHeight="1">
      <c r="A10" s="90">
        <f>OFFSET(L!$C$1,MATCH("Instructions"&amp;ADDRESS(ROW(),COLUMN(),4),L!$A:$A,0)-1,SL,,)</f>
        <v/>
      </c>
      <c r="B10" s="174" t="n"/>
    </row>
    <row r="11" ht="20.25" customHeight="1">
      <c r="A11" s="90">
        <f>OFFSET(L!$C$1,MATCH("Instructions"&amp;ADDRESS(ROW(),COLUMN(),4),L!$A:$A,0)-1,SL,,)</f>
        <v/>
      </c>
      <c r="B11" s="174" t="n"/>
    </row>
    <row r="12" ht="20.25" customHeight="1">
      <c r="A12" s="90">
        <f>OFFSET(L!$C$1,MATCH("Instructions"&amp;ADDRESS(ROW(),COLUMN(),4),L!$A:$A,0)-1,SL,,)</f>
        <v/>
      </c>
      <c r="B12" s="174" t="n"/>
    </row>
    <row r="13" ht="35.25" customHeight="1">
      <c r="A13" s="90">
        <f>OFFSET(L!$C$1,MATCH("Instructions"&amp;ADDRESS(ROW(),COLUMN(),4),L!$A:$A,0)-1,SL,,)</f>
        <v/>
      </c>
      <c r="B13" s="174" t="n"/>
    </row>
    <row r="14" ht="33" customHeight="1">
      <c r="A14" s="90">
        <f>OFFSET(L!$C$1,MATCH("Instructions"&amp;ADDRESS(ROW(),COLUMN(),4),L!$A:$A,0)-1,SL,,)</f>
        <v/>
      </c>
      <c r="B14" s="174" t="n"/>
    </row>
    <row r="15" ht="20.25" customHeight="1">
      <c r="A15" s="90">
        <f>OFFSET(L!$C$1,MATCH("Instructions"&amp;ADDRESS(ROW(),COLUMN(),4),L!$A:$A,0)-1,SL,,)</f>
        <v/>
      </c>
      <c r="B15" s="174" t="n"/>
    </row>
    <row r="16" ht="49.5" customHeight="1">
      <c r="A16" s="90">
        <f>OFFSET(L!$C$1,MATCH("Instructions"&amp;ADDRESS(ROW(),COLUMN(),4),L!$A:$A,0)-1,SL,,)</f>
        <v/>
      </c>
      <c r="B16" s="174" t="n"/>
    </row>
    <row r="17" ht="32.25" customHeight="1">
      <c r="A17" s="90">
        <f>OFFSET(L!$C$1,MATCH("Instructions"&amp;ADDRESS(ROW(),COLUMN(),4),L!$A:$A,0)-1,SL,,)</f>
        <v/>
      </c>
      <c r="B17" s="174" t="n"/>
    </row>
    <row r="18" ht="30" customHeight="1">
      <c r="A18" s="90">
        <f>OFFSET(L!$C$1,MATCH("Instructions"&amp;ADDRESS(ROW(),COLUMN(),4),L!$A:$A,0)-1,SL,,)</f>
        <v/>
      </c>
      <c r="B18" s="174" t="n"/>
    </row>
    <row r="19" ht="31.5" customHeight="1">
      <c r="A19" s="90">
        <f>OFFSET(L!$C$1,MATCH("Instructions"&amp;ADDRESS(ROW(),COLUMN(),4),L!$A:$A,0)-1,SL,,)</f>
        <v/>
      </c>
      <c r="B19" s="174" t="n"/>
    </row>
    <row r="20" ht="35.45" customHeight="1">
      <c r="A20" s="90">
        <f>OFFSET(L!$C$1,MATCH("Instructions"&amp;ADDRESS(ROW(),COLUMN(),4),L!$A:$A,0)-1,SL,,)</f>
        <v/>
      </c>
      <c r="B20" s="174" t="n"/>
    </row>
    <row r="21" ht="40.5" customHeight="1">
      <c r="A21" s="90">
        <f>OFFSET(L!$C$1,MATCH("Instructions"&amp;ADDRESS(ROW(),COLUMN(),4),L!$A:$A,0)-1,SL,,)</f>
        <v/>
      </c>
      <c r="B21" s="174" t="n"/>
    </row>
    <row r="22" ht="17.45" customHeight="1">
      <c r="A22" s="212" t="n"/>
      <c r="B22" s="174" t="n"/>
    </row>
    <row r="23" ht="42.75" customHeight="1">
      <c r="A23" s="91">
        <f>OFFSET(L!$C$1,MATCH("Instructions"&amp;ADDRESS(ROW(),COLUMN(),4),L!$A:$A,0)-1,SL,,)</f>
        <v/>
      </c>
      <c r="B23" s="174" t="n"/>
    </row>
    <row r="24" ht="45" customHeight="1">
      <c r="A24" s="91">
        <f>OFFSET(L!$C$1,MATCH("Instructions"&amp;ADDRESS(ROW(),COLUMN(),4),L!$A:$A,0)-1,SL,,)</f>
        <v/>
      </c>
      <c r="B24" s="174" t="n"/>
    </row>
    <row r="25" ht="30.75" customHeight="1">
      <c r="A25" s="91">
        <f>OFFSET(L!$C$1,MATCH("Instructions"&amp;ADDRESS(ROW(),COLUMN(),4),L!$A:$A,0)-1,SL,,)</f>
        <v/>
      </c>
      <c r="B25" s="174" t="n"/>
    </row>
    <row r="26" ht="46.5" customHeight="1">
      <c r="A26" s="91">
        <f>OFFSET(L!$C$1,MATCH("Instructions"&amp;ADDRESS(ROW(),COLUMN(),4),L!$A:$A,0)-1,SL,,)</f>
        <v/>
      </c>
      <c r="B26" s="174" t="n"/>
    </row>
    <row r="27" ht="120" customHeight="1">
      <c r="A27" s="90">
        <f>OFFSET(L!$C$1,MATCH("Instructions"&amp;ADDRESS(ROW(),COLUMN(),4),L!$A:$A,0)-1,SL,,)</f>
        <v/>
      </c>
      <c r="B27" s="174" t="n"/>
    </row>
    <row r="28" ht="36" customHeight="1">
      <c r="A28" s="90">
        <f>OFFSET(L!$C$1,MATCH("Instructions"&amp;ADDRESS(ROW(),COLUMN(),4),L!$A:$A,0)-1,SL,,)</f>
        <v/>
      </c>
      <c r="B28" s="174" t="n"/>
    </row>
    <row r="29" ht="195" customHeight="1">
      <c r="A29" s="90">
        <f>OFFSET(L!$C$1,MATCH("Instructions"&amp;ADDRESS(ROW(),COLUMN(),4),L!$A:$A,0)-1,SL,,)</f>
        <v/>
      </c>
      <c r="B29" s="174" t="n"/>
    </row>
    <row r="30" ht="105" customHeight="1">
      <c r="A30" s="90">
        <f>OFFSET(L!$C$1,MATCH("Instructions"&amp;ADDRESS(ROW(),COLUMN(),4),L!$A:$A,0)-1,SL,,)</f>
        <v/>
      </c>
      <c r="B30" s="174" t="n"/>
    </row>
    <row r="31" ht="135" customHeight="1">
      <c r="A31" s="90">
        <f>OFFSET(L!$C$1,MATCH("Instructions"&amp;ADDRESS(ROW(),COLUMN(),4),L!$A:$A,0)-1,SL,,)</f>
        <v/>
      </c>
      <c r="B31" s="174" t="n"/>
    </row>
    <row r="32" ht="195" customHeight="1">
      <c r="A32" s="90">
        <f>OFFSET(L!$C$1,MATCH("Instructions"&amp;ADDRESS(ROW(),COLUMN(),4),L!$A:$A,0)-1,SL,,)</f>
        <v/>
      </c>
      <c r="B32" s="174" t="n"/>
    </row>
    <row r="33" ht="45" customHeight="1">
      <c r="A33" s="90">
        <f>OFFSET(L!$C$1,MATCH("Instructions"&amp;ADDRESS(ROW(),COLUMN(),4),L!$A:$A,0)-1,SL,,)</f>
        <v/>
      </c>
      <c r="B33" s="174" t="n"/>
    </row>
    <row r="34" ht="60" customHeight="1">
      <c r="A34" s="90">
        <f>OFFSET(L!$C$1,MATCH("Instructions"&amp;ADDRESS(ROW(),COLUMN(),4),L!$A:$A,0)-1,SL,,)</f>
        <v/>
      </c>
      <c r="B34" s="174" t="n"/>
    </row>
    <row r="35" ht="15" customHeight="1">
      <c r="A35" s="222" t="n"/>
      <c r="B35" s="174" t="n"/>
    </row>
    <row r="36" ht="68.45" customHeight="1">
      <c r="A36" s="213">
        <f>OFFSET(L!$C$1,MATCH("Instructions"&amp;ADDRESS(ROW(),COLUMN(),4),L!$A:$A,0)-1,SL,,)</f>
        <v/>
      </c>
      <c r="B36" s="174" t="n"/>
    </row>
    <row r="37" ht="120" customHeight="1">
      <c r="A37" s="213">
        <f>OFFSET(L!$C$1,MATCH("Instructions"&amp;ADDRESS(ROW(),COLUMN(),4),L!$A:$A,0)-1,SL,,)</f>
        <v/>
      </c>
      <c r="B37" s="174" t="n"/>
    </row>
    <row r="38" ht="30" customHeight="1">
      <c r="A38" s="90">
        <f>OFFSET(L!$C$1,MATCH("Instructions"&amp;ADDRESS(ROW(),COLUMN(),4),L!$A:$A,0)-1,SL,,)</f>
        <v/>
      </c>
      <c r="B38" s="174" t="n"/>
    </row>
    <row r="39" ht="30" customHeight="1">
      <c r="A39" s="90">
        <f>OFFSET(L!$C$1,MATCH("Instructions"&amp;ADDRESS(ROW(),COLUMN(),4),L!$A:$A,0)-1,SL,,)</f>
        <v/>
      </c>
      <c r="B39" s="174" t="n"/>
    </row>
    <row r="40" ht="60" customHeight="1">
      <c r="A40" s="90">
        <f>OFFSET(L!$C$1,MATCH("Instructions"&amp;ADDRESS(ROW(),COLUMN(),4),L!$A:$A,0)-1,SL,,)</f>
        <v/>
      </c>
      <c r="B40" s="174" t="n"/>
    </row>
    <row r="41" ht="90" customHeight="1">
      <c r="A41" s="90">
        <f>OFFSET(L!$C$1,MATCH("Instructions"&amp;ADDRESS(ROW(),COLUMN(),4),L!$A:$A,0)-1,SL,,)</f>
        <v/>
      </c>
      <c r="B41" s="174" t="n"/>
    </row>
    <row r="42" ht="150" customHeight="1">
      <c r="A42" s="90">
        <f>OFFSET(L!$C$1,MATCH("Instructions"&amp;ADDRESS(ROW(),COLUMN(),4),L!$A:$A,0)-1,SL,,)</f>
        <v/>
      </c>
      <c r="B42" s="174" t="n"/>
    </row>
    <row r="43" ht="135" customHeight="1">
      <c r="A43" s="90">
        <f>OFFSET(L!$C$1,MATCH("Instructions"&amp;ADDRESS(ROW(),COLUMN(),4),L!$A:$A,0)-1,SL,,)</f>
        <v/>
      </c>
      <c r="B43" s="174" t="n"/>
    </row>
    <row r="44" ht="30" customHeight="1">
      <c r="A44" s="90">
        <f>OFFSET(L!$C$1,MATCH("Instructions"&amp;ADDRESS(ROW(),COLUMN(),4),L!$A:$A,0)-1,SL,,)</f>
        <v/>
      </c>
      <c r="B44" s="174" t="n"/>
    </row>
    <row r="45" ht="15.95" customHeight="1">
      <c r="A45" s="212" t="n"/>
      <c r="B45" s="174" t="n"/>
    </row>
    <row r="46" ht="60" customHeight="1">
      <c r="A46" s="91">
        <f>OFFSET(L!$C$1,MATCH("Instructions"&amp;ADDRESS(ROW(),COLUMN(),4),L!$A:$A,0)-1,SL,,)</f>
        <v/>
      </c>
      <c r="B46" s="174" t="n"/>
    </row>
    <row r="47" ht="63.75" customHeight="1">
      <c r="A47" s="91">
        <f>OFFSET(L!$C$1,MATCH("Instructions"&amp;ADDRESS(ROW(),COLUMN(),4),L!$A:$A,0)-1,SL,,)</f>
        <v/>
      </c>
      <c r="B47" s="174" t="n"/>
    </row>
    <row r="48" ht="51.95" customHeight="1">
      <c r="A48" s="90">
        <f>OFFSET(L!$C$1,MATCH("Instructions"&amp;ADDRESS(ROW(),COLUMN(),4),L!$A:$A,0)-1,SL,,)</f>
        <v/>
      </c>
      <c r="B48" s="174" t="n"/>
    </row>
    <row r="49" ht="43.5" customHeight="1">
      <c r="A49" s="90">
        <f>OFFSET(L!$C$1,MATCH("Instructions"&amp;ADDRESS(ROW(),COLUMN(),4),L!$A:$A,0)-1,SL,,)</f>
        <v/>
      </c>
      <c r="B49" s="174" t="n"/>
    </row>
    <row r="50" ht="60" customHeight="1">
      <c r="A50" s="90">
        <f>OFFSET(L!$C$1,MATCH("Instructions"&amp;ADDRESS(ROW(),COLUMN(),4),L!$A:$A,0)-1,SL,,)</f>
        <v/>
      </c>
      <c r="B50" s="174" t="n"/>
    </row>
    <row r="51" ht="30" customHeight="1">
      <c r="A51" s="90">
        <f>OFFSET(L!$C$1,MATCH("Instructions"&amp;ADDRESS(ROW(),COLUMN(),4),L!$A:$A,0)-1,SL,,)</f>
        <v/>
      </c>
      <c r="B51" s="174" t="n"/>
    </row>
    <row r="52" ht="45.75" customHeight="1">
      <c r="A52" s="90">
        <f>OFFSET(L!$C$1,MATCH("Instructions"&amp;ADDRESS(ROW(),COLUMN(),4),L!$A:$A,0)-1,SL,,)</f>
        <v/>
      </c>
      <c r="B52" s="174" t="n"/>
    </row>
    <row r="53" ht="45" customHeight="1">
      <c r="A53" s="90">
        <f>OFFSET(L!$C$1,MATCH("Instructions"&amp;ADDRESS(ROW(),COLUMN(),4),L!$A:$A,0)-1,SL,,)</f>
        <v/>
      </c>
      <c r="B53" s="174" t="n"/>
    </row>
    <row r="54" ht="30" customHeight="1">
      <c r="A54" s="90">
        <f>OFFSET(L!$C$1,MATCH("Instructions"&amp;ADDRESS(ROW(),COLUMN(),4),L!$A:$A,0)-1,SL,,)</f>
        <v/>
      </c>
      <c r="B54" s="174" t="n"/>
    </row>
    <row r="55" ht="35.45" customHeight="1">
      <c r="A55" s="90">
        <f>OFFSET(L!$C$1,MATCH("Instructions"&amp;ADDRESS(ROW(),COLUMN(),4),L!$A:$A,0)-1,SL,,)</f>
        <v/>
      </c>
      <c r="B55" s="174" t="n"/>
    </row>
    <row r="56" ht="15" customHeight="1">
      <c r="A56" s="90">
        <f>OFFSET(L!$C$1,MATCH("Instructions"&amp;ADDRESS(ROW(),COLUMN(),4),L!$A:$A,0)-1,SL,,)</f>
        <v/>
      </c>
      <c r="B56" s="174" t="n"/>
    </row>
    <row r="57" ht="33.95" customHeight="1">
      <c r="A57" s="90">
        <f>OFFSET(L!$C$1,MATCH("Instructions"&amp;ADDRESS(ROW(),COLUMN(),4),L!$A:$A,0)-1,SL,,)</f>
        <v/>
      </c>
      <c r="B57" s="174" t="n"/>
    </row>
    <row r="58" ht="150" customHeight="1">
      <c r="A58" s="90">
        <f>OFFSET(L!$C$1,MATCH("Instructions"&amp;ADDRESS(ROW(),COLUMN(),4),L!$A:$A,0)-1,SL,,)</f>
        <v/>
      </c>
      <c r="B58" s="174" t="n"/>
    </row>
    <row r="59" ht="45" customHeight="1">
      <c r="A59" s="90">
        <f>OFFSET(L!$C$1,MATCH("Instructions"&amp;ADDRESS(ROW(),COLUMN(),4),L!$A:$A,0)-1,SL,,)</f>
        <v/>
      </c>
      <c r="B59" s="174" t="n"/>
    </row>
    <row r="60" ht="45" customHeight="1">
      <c r="A60" s="90">
        <f>OFFSET(L!$C$1,MATCH("Instructions"&amp;ADDRESS(ROW(),COLUMN(),4),L!$A:$A,0)-1,SL,,)</f>
        <v/>
      </c>
      <c r="B60" s="174" t="n"/>
    </row>
    <row r="61" ht="60" customHeight="1">
      <c r="A61" s="90">
        <f>OFFSET(L!$C$1,MATCH("Instructions"&amp;ADDRESS(ROW(),COLUMN(),4),L!$A:$A,0)-1,SL,,)</f>
        <v/>
      </c>
      <c r="B61" s="174" t="n"/>
    </row>
    <row r="62" ht="99.95" customHeight="1">
      <c r="A62" s="90">
        <f>OFFSET(L!$C$1,MATCH("Instructions"&amp;ADDRESS(ROW(),COLUMN(),4),L!$A:$A,0)-1,SL,,)</f>
        <v/>
      </c>
      <c r="B62" s="174" t="n"/>
    </row>
    <row r="63" ht="30" customHeight="1">
      <c r="A63" s="90">
        <f>OFFSET(L!$C$1,MATCH("Instructions"&amp;ADDRESS(ROW(),COLUMN(),4),L!$A:$A,0)-1,SL,,)</f>
        <v/>
      </c>
      <c r="B63" s="174" t="n"/>
    </row>
    <row r="64" ht="15" customHeight="1">
      <c r="A64" s="212" t="n"/>
      <c r="B64" s="174" t="n"/>
    </row>
    <row r="65" ht="30" customHeight="1">
      <c r="A65" s="213">
        <f>OFFSET(L!$C$1,MATCH("Instructions"&amp;ADDRESS(ROW(),COLUMN(),4),L!$A:$A,0)-1,SL,,)</f>
        <v/>
      </c>
      <c r="B65" s="174" t="n"/>
    </row>
    <row r="66" ht="30" customHeight="1">
      <c r="A66" s="90">
        <f>OFFSET(L!$C$1,MATCH("Instructions"&amp;ADDRESS(ROW(),COLUMN(),4),L!$A:$A,0)-1,SL,,)</f>
        <v/>
      </c>
      <c r="B66" s="174" t="n"/>
    </row>
    <row r="67" ht="30" customHeight="1">
      <c r="A67" s="90">
        <f>OFFSET(L!$C$1,MATCH("Instructions"&amp;ADDRESS(ROW(),COLUMN(),4),L!$A:$A,0)-1,SL,,)</f>
        <v/>
      </c>
      <c r="B67" s="174" t="n"/>
    </row>
    <row r="68" ht="15" customHeight="1">
      <c r="A68" s="90">
        <f>OFFSET(L!$C$1,MATCH("Instructions"&amp;ADDRESS(ROW(),COLUMN(),4),L!$A:$A,0)-1,SL,,)</f>
        <v/>
      </c>
      <c r="B68" s="174" t="n"/>
    </row>
    <row r="69" ht="45" customHeight="1">
      <c r="A69" s="90">
        <f>OFFSET(L!$C$1,MATCH("Instructions"&amp;ADDRESS(ROW(),COLUMN(),4),L!$A:$A,0)-1,SL,,)</f>
        <v/>
      </c>
      <c r="B69" s="174" t="n"/>
    </row>
    <row r="70" ht="15" customHeight="1">
      <c r="A70" s="90">
        <f>OFFSET(L!$C$1,MATCH("Instructions"&amp;ADDRESS(ROW(),COLUMN(),4),L!$A:$A,0)-1,SL,,)</f>
        <v/>
      </c>
      <c r="B70" s="174" t="n"/>
    </row>
    <row r="71" ht="15" customHeight="1">
      <c r="A71" s="90">
        <f>OFFSET(L!$C$1,MATCH("Instructions"&amp;ADDRESS(ROW(),COLUMN(),4),L!$A:$A,0)-1,SL,,)</f>
        <v/>
      </c>
      <c r="B71" s="174" t="n"/>
    </row>
    <row r="72" ht="15" customHeight="1">
      <c r="A72" s="90">
        <f>OFFSET(L!$C$1,MATCH("Instructions"&amp;ADDRESS(ROW(),COLUMN(),4),L!$A:$A,0)-1,SL,,)</f>
        <v/>
      </c>
      <c r="B72" s="174" t="n"/>
    </row>
    <row r="73" ht="15" customHeight="1">
      <c r="A73" s="90">
        <f>OFFSET(L!$C$1,MATCH("Instructions"&amp;ADDRESS(ROW(),COLUMN(),4),L!$A:$A,0)-1,SL,,)</f>
        <v/>
      </c>
      <c r="B73" s="174" t="n"/>
    </row>
    <row r="74" ht="15" customHeight="1">
      <c r="A74" s="90">
        <f>OFFSET(L!$C$1,MATCH("Instructions"&amp;ADDRESS(ROW(),COLUMN(),4),L!$A:$A,0)-1,SL,,)</f>
        <v/>
      </c>
      <c r="B74" s="174" t="n"/>
    </row>
    <row r="75" ht="90" customHeight="1">
      <c r="A75" s="90">
        <f>OFFSET(L!$C$1,MATCH("Instructions"&amp;ADDRESS(ROW(),COLUMN(),4),L!$A:$A,0)-1,SL,,)</f>
        <v/>
      </c>
      <c r="B75" s="174" t="n"/>
    </row>
    <row r="76" ht="45" customHeight="1">
      <c r="A76" s="90">
        <f>OFFSET(L!$C$1,MATCH("Instructions"&amp;ADDRESS(ROW(),COLUMN(),4),L!$A:$A,0)-1,SL,,)</f>
        <v/>
      </c>
      <c r="B76" s="174" t="n"/>
    </row>
    <row r="77" ht="45" customHeight="1">
      <c r="A77" s="90">
        <f>OFFSET(L!$C$1,MATCH("Instructions"&amp;ADDRESS(ROW(),COLUMN(),4),L!$A:$A,0)-1,SL,,)</f>
        <v/>
      </c>
      <c r="B77" s="174" t="n"/>
    </row>
    <row r="78" ht="30" customHeight="1">
      <c r="A78" s="90">
        <f>OFFSET(L!$C$1,MATCH("Instructions"&amp;ADDRESS(ROW(),COLUMN(),4),L!$A:$A,0)-1,SL,,)</f>
        <v/>
      </c>
      <c r="B78" s="174" t="n"/>
    </row>
    <row r="79" ht="15" customHeight="1">
      <c r="A79" s="212" t="n"/>
      <c r="B79" s="174" t="n"/>
    </row>
    <row r="80" ht="90" customHeight="1">
      <c r="A80" s="213">
        <f>OFFSET(L!$C$1,MATCH("Instructions"&amp;ADDRESS(ROW(),COLUMN(),4),L!$A:$A,0)-1,SL,,)</f>
        <v/>
      </c>
      <c r="B80" s="174" t="n"/>
    </row>
    <row r="81" ht="15" customHeight="1">
      <c r="A81" s="212" t="n"/>
      <c r="B81" s="174" t="n"/>
    </row>
    <row r="82" ht="18" customHeight="1">
      <c r="A82" s="91">
        <f>OFFSET(L!$C$1,MATCH("Instructions"&amp;ADDRESS(ROW(),COLUMN(),4),L!$A:$A,0)-1,SL,,)</f>
        <v/>
      </c>
      <c r="B82" s="174" t="n"/>
    </row>
    <row r="83" ht="105" customHeight="1">
      <c r="A83" s="91">
        <f>OFFSET(L!$C$1,MATCH("Instructions"&amp;ADDRESS(ROW(),COLUMN(),4),L!$A:$A,0)-1,SL,,)</f>
        <v/>
      </c>
      <c r="B83" s="174" t="n"/>
    </row>
    <row r="84" ht="60" customHeight="1">
      <c r="A84" s="91">
        <f>OFFSET(L!$C$1,MATCH("Instructions"&amp;ADDRESS(ROW(),COLUMN(),4),L!$A:$A,0)-1,SL,,)</f>
        <v/>
      </c>
      <c r="B84" s="174" t="n"/>
    </row>
    <row r="85" ht="60" customHeight="1">
      <c r="A85" s="91">
        <f>OFFSET(L!$C$1,MATCH("Instructions"&amp;ADDRESS(ROW(),COLUMN(),4),L!$A:$A,0)-1,SL,,)</f>
        <v/>
      </c>
      <c r="B85" s="174" t="n"/>
    </row>
    <row r="86" ht="120" customHeight="1">
      <c r="A86" s="91">
        <f>OFFSET(L!$C$1,MATCH("Instructions"&amp;ADDRESS(ROW(),COLUMN(),4),L!$A:$A,0)-1,SL,,)</f>
        <v/>
      </c>
      <c r="B86" s="174" t="n"/>
    </row>
    <row r="87" ht="45" customHeight="1">
      <c r="A87" s="91">
        <f>OFFSET(L!$C$1,MATCH("Instructions"&amp;ADDRESS(ROW(),COLUMN(),4),L!$A:$A,0)-1,SL,,)</f>
        <v/>
      </c>
      <c r="B87" s="174" t="n"/>
    </row>
    <row r="88" ht="15" customHeight="1">
      <c r="A88" s="91">
        <f>OFFSET(L!$C$1,MATCH("Instructions"&amp;ADDRESS(ROW(),COLUMN(),4),L!$A:$A,0)-1,SL,,)</f>
        <v/>
      </c>
      <c r="B88" s="174" t="n"/>
    </row>
    <row r="89" ht="15" customHeight="1">
      <c r="A89" s="90">
        <f>OFFSET(L!$C$1,MATCH("General"&amp;"Cpy",L!$A:$A,0)-1,SL,,)</f>
        <v/>
      </c>
      <c r="B89" s="174" t="n"/>
    </row>
    <row r="90" ht="34.5" customHeight="1">
      <c r="A90" s="177" t="inlineStr">
        <is>
          <t>Return to declaration tab</t>
        </is>
      </c>
      <c r="B90" s="173" t="n"/>
    </row>
    <row r="91" ht="15" customHeight="1">
      <c r="A91" s="186" t="inlineStr">
        <is>
          <t>Revision 2.11 April 17, 2026</t>
        </is>
      </c>
      <c r="B91" s="173" t="n"/>
    </row>
  </sheetData>
  <sheetProtection selectLockedCells="0" selectUnlockedCells="0" algorithmName="SHA-512" sheet="1" objects="0" insertRows="1" insertHyperlinks="1" autoFilter="1" scenarios="0" formatColumns="1" deleteColumns="1" insertColumns="1" pivotTables="1" deleteRows="1" formatCells="1" saltValue="cgGAIOJe8/HA06CWpfkTTw==" formatRows="0" sort="1" spinCount="100000" hashValue="38l/sSPcWyUJUXe6lAsf8lFBwn8/O1Jv+kT9fYETP6jlNL3hOX0xc4qzM0Mig8DkwVWX7z+cUfPBhHGgbD62qw=="/>
  <hyperlinks>
    <hyperlink ref="A90" location="Declaration!A1" display="Return to declaration tab"/>
  </hyperlinks>
  <printOptions gridLines="1"/>
  <pageMargins left="0.7086614173228347" right="0.7086614173228347" top="0.7480314960629921" bottom="0.7480314960629921" header="0.3149606299212598" footer="0.3149606299212598"/>
  <pageSetup orientation="portrait" scale="38" fitToHeight="3"/>
  <headerFooter>
    <oddHeader>&amp;R&amp;"Calibri"&amp;1 &amp;KFF0000 L2: Internal use only#_x000d_</oddHeader>
    <oddFooter>&amp;C&amp;P / &amp;N ページ</oddFooter>
    <evenHeader/>
    <evenFooter/>
    <firstHeader/>
    <firstFooter/>
  </headerFooter>
</worksheet>
</file>

<file path=xl/worksheets/sheet3.xml><?xml version="1.0" encoding="utf-8"?>
<worksheet xmlns="http://schemas.openxmlformats.org/spreadsheetml/2006/main">
  <sheetPr codeName="Sheet3">
    <outlinePr summaryBelow="1" summaryRight="1"/>
    <pageSetUpPr fitToPage="1"/>
  </sheetPr>
  <dimension ref="A1:H30"/>
  <sheetViews>
    <sheetView showGridLines="0" workbookViewId="0">
      <pane ySplit="2" topLeftCell="A3" activePane="bottomLeft" state="frozen"/>
      <selection pane="bottomLeft" activeCell="B3" sqref="B3"/>
      <selection activeCell="B24" sqref="B24:J24"/>
    </sheetView>
  </sheetViews>
  <sheetFormatPr baseColWidth="8" defaultColWidth="9" defaultRowHeight="13.5"/>
  <cols>
    <col width="1.75" customWidth="1" style="151" min="1" max="1"/>
    <col width="35.5" customWidth="1" style="151" min="2" max="2"/>
    <col width="105.5" customWidth="1" style="151" min="3" max="3"/>
    <col width="1.75" customWidth="1" style="151" min="4" max="5"/>
    <col width="52" customWidth="1" style="151" min="6" max="6"/>
    <col width="5" customWidth="1" style="151" min="7" max="7"/>
    <col width="9" customWidth="1" style="151" min="8" max="16384"/>
  </cols>
  <sheetData>
    <row r="1" ht="90.75" customHeight="1" thickTop="1">
      <c r="A1" s="498" t="n"/>
      <c r="B1" s="499" t="n"/>
      <c r="C1" s="499" t="n"/>
      <c r="D1" s="500" t="n"/>
    </row>
    <row r="2" ht="15" customHeight="1">
      <c r="A2" s="171" t="n"/>
      <c r="B2" s="172">
        <f>OFFSET(L!$C$1,MATCH("Definitions"&amp;ADDRESS(ROW(),COLUMN(),4),L!$A:$A,0)-1,SL,,)</f>
        <v/>
      </c>
      <c r="C2" s="172">
        <f>OFFSET(L!$C$1,MATCH("Definitions"&amp;ADDRESS(ROW(),COLUMN(),4),L!$A:$A,0)-1,SL,,)</f>
        <v/>
      </c>
      <c r="D2" s="398" t="n"/>
      <c r="E2" s="173" t="n"/>
    </row>
    <row r="3" ht="45" customHeight="1">
      <c r="A3" s="171" t="n"/>
      <c r="B3" s="172">
        <f>OFFSET(L!$C$1,MATCH("Definitions"&amp;ADDRESS(ROW(),COLUMN(),4),L!$A:$A,0)-1,SL,,)</f>
        <v/>
      </c>
      <c r="C3" s="172">
        <f>OFFSET(L!$C$1,MATCH("Definitions"&amp;ADDRESS(ROW(),COLUMN(),4),L!$A:$A,0)-1,SL,,)</f>
        <v/>
      </c>
      <c r="D3" s="501" t="n"/>
      <c r="E3" s="174" t="n"/>
    </row>
    <row r="4" ht="60" customHeight="1">
      <c r="A4" s="171" t="n"/>
      <c r="B4" s="172">
        <f>OFFSET(L!$C$1,MATCH("Definitions"&amp;ADDRESS(ROW(),COLUMN(),4),L!$A:$A,0)-1,SL,,)</f>
        <v/>
      </c>
      <c r="C4" s="172">
        <f>OFFSET(L!$C$1,MATCH("Definitions"&amp;ADDRESS(ROW(),COLUMN(),4),L!$A:$A,0)-1,SL,,)</f>
        <v/>
      </c>
      <c r="D4" s="501" t="n"/>
      <c r="E4" s="174" t="inlineStr">
        <is>
          <t xml:space="preserve">
</t>
        </is>
      </c>
    </row>
    <row r="5" ht="120" customHeight="1">
      <c r="A5" s="171" t="n"/>
      <c r="B5" s="172">
        <f>OFFSET(L!$C$1,MATCH("Definitions"&amp;ADDRESS(ROW(),COLUMN(),4),L!$A:$A,0)-1,SL,,)</f>
        <v/>
      </c>
      <c r="C5" s="172">
        <f>OFFSET(L!$C$1,MATCH("Definitions"&amp;ADDRESS(ROW(),COLUMN(),4),L!$A:$A,0)-1,SL,,)</f>
        <v/>
      </c>
      <c r="D5" s="501" t="n"/>
      <c r="E5" s="174" t="n"/>
    </row>
    <row r="6" ht="60" customHeight="1">
      <c r="A6" s="171" t="n"/>
      <c r="B6" s="172">
        <f>OFFSET(L!$C$1,MATCH("Definitions"&amp;ADDRESS(ROW(),COLUMN(),4),L!$A:$A,0)-1,SL,,)</f>
        <v/>
      </c>
      <c r="C6" s="172">
        <f>OFFSET(L!$C$1,MATCH("Definitions"&amp;ADDRESS(ROW(),COLUMN(),4),L!$A:$A,0)-1,SL,,)</f>
        <v/>
      </c>
      <c r="D6" s="501" t="n"/>
      <c r="E6" s="174" t="n"/>
    </row>
    <row r="7" ht="91.5" customHeight="1">
      <c r="A7" s="171" t="n"/>
      <c r="B7" s="172">
        <f>OFFSET(L!$C$1,MATCH("Definitions"&amp;ADDRESS(ROW(),COLUMN(),4),L!$A:$A,0)-1,SL,,)</f>
        <v/>
      </c>
      <c r="C7" s="172">
        <f>OFFSET(L!$C$1,MATCH("Definitions"&amp;ADDRESS(ROW(),COLUMN(),4),L!$A:$A,0)-1,SL,,)</f>
        <v/>
      </c>
      <c r="D7" s="501" t="n"/>
      <c r="E7" s="174" t="inlineStr">
        <is>
          <t xml:space="preserve">
</t>
        </is>
      </c>
    </row>
    <row r="8" ht="91.5" customHeight="1">
      <c r="A8" s="171" t="n"/>
      <c r="B8" s="172">
        <f>OFFSET(L!$C$1,MATCH("Definitions"&amp;ADDRESS(ROW(),COLUMN(),4),L!$A:$A,0)-1,SL,,)</f>
        <v/>
      </c>
      <c r="C8" s="172">
        <f>OFFSET(L!$C$1,MATCH("Definitions"&amp;ADDRESS(ROW(),COLUMN(),4),L!$A:$A,0)-1,SL,,)</f>
        <v/>
      </c>
      <c r="D8" s="501" t="n"/>
      <c r="E8" s="174" t="n"/>
    </row>
    <row r="9" ht="60" customHeight="1">
      <c r="A9" s="171" t="n"/>
      <c r="B9" s="172">
        <f>OFFSET(L!$C$1,MATCH("Definitions"&amp;ADDRESS(ROW(),COLUMN(),4),L!$A:$A,0)-1,SL,,)</f>
        <v/>
      </c>
      <c r="C9" s="172">
        <f>OFFSET(L!$C$1,MATCH("Definitions"&amp;ADDRESS(ROW(),COLUMN(),4),L!$A:$A,0)-1,SL,,)</f>
        <v/>
      </c>
      <c r="D9" s="501" t="n"/>
      <c r="E9" s="174" t="inlineStr">
        <is>
          <t xml:space="preserve">
</t>
        </is>
      </c>
    </row>
    <row r="10" ht="75" customHeight="1">
      <c r="A10" s="171" t="n"/>
      <c r="B10" s="172">
        <f>OFFSET(L!$C$1,MATCH("Definitions"&amp;ADDRESS(ROW(),COLUMN(),4),L!$A:$A,0)-1,SL,,)</f>
        <v/>
      </c>
      <c r="C10" s="172">
        <f>OFFSET(L!$C$1,MATCH("Definitions"&amp;ADDRESS(ROW(),COLUMN(),4),L!$A:$A,0)-1,SL,,)</f>
        <v/>
      </c>
      <c r="D10" s="501" t="n"/>
      <c r="E10" s="174" t="inlineStr">
        <is>
          <t xml:space="preserve">
</t>
        </is>
      </c>
    </row>
    <row r="11" ht="60" customHeight="1">
      <c r="A11" s="171" t="n"/>
      <c r="B11" s="172">
        <f>OFFSET(L!$C$1,MATCH("Definitions"&amp;ADDRESS(ROW(),COLUMN(),4),L!$A:$A,0)-1,SL,,)</f>
        <v/>
      </c>
      <c r="C11" s="172">
        <f>OFFSET(L!$C$1,MATCH("Definitions"&amp;ADDRESS(ROW(),COLUMN(),4),L!$A:$A,0)-1,SL,,)</f>
        <v/>
      </c>
      <c r="D11" s="501" t="n"/>
      <c r="E11" s="174" t="inlineStr">
        <is>
          <t xml:space="preserve">
</t>
        </is>
      </c>
      <c r="H11" s="151" t="n">
        <v>14</v>
      </c>
    </row>
    <row r="12" ht="30" customHeight="1">
      <c r="A12" s="171" t="n"/>
      <c r="B12" s="172">
        <f>OFFSET(L!$C$1,MATCH("Definitions"&amp;ADDRESS(ROW(),COLUMN(),4),L!$A:$A,0)-1,SL,,)</f>
        <v/>
      </c>
      <c r="C12" s="172">
        <f>OFFSET(L!$C$1,MATCH("Definitions"&amp;ADDRESS(ROW(),COLUMN(),4),L!$A:$A,0)-1,SL,,)</f>
        <v/>
      </c>
      <c r="D12" s="501" t="n"/>
      <c r="E12" s="174" t="n"/>
    </row>
    <row r="13" ht="75" customHeight="1">
      <c r="A13" s="171" t="n"/>
      <c r="B13" s="172">
        <f>OFFSET(L!$C$1,MATCH("Definitions"&amp;ADDRESS(ROW(),COLUMN(),4),L!$A:$A,0)-1,SL,,)</f>
        <v/>
      </c>
      <c r="C13" s="172">
        <f>OFFSET(L!$C$1,MATCH("Definitions"&amp;ADDRESS(ROW(),COLUMN(),4),L!$A:$A,0)-1,SL,,)</f>
        <v/>
      </c>
      <c r="D13" s="501" t="n"/>
      <c r="E13" s="174" t="n"/>
    </row>
    <row r="14" ht="105" customHeight="1">
      <c r="A14" s="171" t="n"/>
      <c r="B14" s="172">
        <f>OFFSET(L!$C$1,MATCH("Definitions"&amp;ADDRESS(ROW(),COLUMN(),4),L!$A:$A,0)-1,SL,,)</f>
        <v/>
      </c>
      <c r="C14" s="172">
        <f>OFFSET(L!$C$1,MATCH("Definitions"&amp;ADDRESS(ROW(),COLUMN(),4),L!$A:$A,0)-1,SL,,)</f>
        <v/>
      </c>
      <c r="D14" s="501" t="n"/>
      <c r="E14" s="174" t="n"/>
    </row>
    <row r="15" ht="15" customHeight="1">
      <c r="A15" s="171" t="n"/>
      <c r="B15" s="172">
        <f>OFFSET(L!$C$1,MATCH("Definitions"&amp;ADDRESS(ROW(),COLUMN(),4),L!$A:$A,0)-1,SL,,)</f>
        <v/>
      </c>
      <c r="C15" s="172">
        <f>OFFSET(L!$C$1,MATCH("Definitions"&amp;ADDRESS(ROW(),COLUMN(),4),L!$A:$A,0)-1,SL,,)</f>
        <v/>
      </c>
      <c r="D15" s="501" t="n"/>
      <c r="E15" s="174" t="n"/>
    </row>
    <row r="16" ht="45" customHeight="1">
      <c r="A16" s="171" t="n"/>
      <c r="B16" s="172">
        <f>OFFSET(L!$C$1,MATCH("Definitions"&amp;ADDRESS(ROW(),COLUMN(),4),L!$A:$A,0)-1,SL,,)</f>
        <v/>
      </c>
      <c r="C16" s="172">
        <f>OFFSET(L!$C$1,MATCH("Definitions"&amp;ADDRESS(ROW(),COLUMN(),4),L!$A:$A,0)-1,SL,,)</f>
        <v/>
      </c>
      <c r="D16" s="501" t="n"/>
      <c r="E16" s="174" t="inlineStr">
        <is>
          <t xml:space="preserve">
</t>
        </is>
      </c>
    </row>
    <row r="17" ht="75" customHeight="1">
      <c r="A17" s="171" t="n"/>
      <c r="B17" s="172">
        <f>OFFSET(L!$C$1,MATCH("Definitions"&amp;ADDRESS(ROW(),COLUMN(),4),L!$A:$A,0)-1,SL,,)</f>
        <v/>
      </c>
      <c r="C17" s="172">
        <f>OFFSET(L!$C$1,MATCH("Definitions"&amp;ADDRESS(ROW(),COLUMN(),4),L!$A:$A,0)-1,SL,,)</f>
        <v/>
      </c>
      <c r="D17" s="501" t="n"/>
      <c r="E17" s="174" t="n"/>
    </row>
    <row r="18" ht="75" customHeight="1">
      <c r="A18" s="171" t="n"/>
      <c r="B18" s="172">
        <f>OFFSET(L!$C$1,MATCH("Definitions"&amp;ADDRESS(ROW(),COLUMN(),4),L!$A:$A,0)-1,SL,,)</f>
        <v/>
      </c>
      <c r="C18" s="172">
        <f>OFFSET(L!$C$1,MATCH("Definitions"&amp;ADDRESS(ROW(),COLUMN(),4),L!$A:$A,0)-1,SL,,)</f>
        <v/>
      </c>
      <c r="D18" s="501" t="n"/>
      <c r="E18" s="174" t="n"/>
    </row>
    <row r="19" ht="90" customHeight="1">
      <c r="A19" s="171" t="n"/>
      <c r="B19" s="172">
        <f>OFFSET(L!$C$1,MATCH("Definitions"&amp;ADDRESS(ROW(),COLUMN(),4),L!$A:$A,0)-1,SL,,)</f>
        <v/>
      </c>
      <c r="C19" s="172">
        <f>OFFSET(L!$C$1,MATCH("Definitions"&amp;ADDRESS(ROW(),COLUMN(),4),L!$A:$A,0)-1,SL,,)</f>
        <v/>
      </c>
      <c r="D19" s="501" t="n"/>
      <c r="E19" s="174" t="n"/>
    </row>
    <row r="20" ht="30" customHeight="1">
      <c r="A20" s="171" t="n"/>
      <c r="B20" s="172">
        <f>OFFSET(L!$C$1,MATCH("Definitions"&amp;ADDRESS(ROW(),COLUMN(),4),L!$A:$A,0)-1,SL,,)</f>
        <v/>
      </c>
      <c r="C20" s="172">
        <f>OFFSET(L!$C$1,MATCH("Definitions"&amp;ADDRESS(ROW(),COLUMN(),4),L!$A:$A,0)-1,SL,,)</f>
        <v/>
      </c>
      <c r="D20" s="501" t="n"/>
      <c r="E20" s="174" t="n"/>
    </row>
    <row r="21" ht="105" customHeight="1">
      <c r="A21" s="171" t="n"/>
      <c r="B21" s="172">
        <f>OFFSET(L!$C$1,MATCH("Definitions"&amp;ADDRESS(ROW(),COLUMN(),4),L!$A:$A,0)-1,SL,,)</f>
        <v/>
      </c>
      <c r="C21" s="172">
        <f>OFFSET(L!$C$1,MATCH("Definitions"&amp;ADDRESS(ROW(),COLUMN(),4),L!$A:$A,0)-1,SL,,)</f>
        <v/>
      </c>
      <c r="D21" s="501" t="n"/>
      <c r="E21" s="174" t="inlineStr">
        <is>
          <t xml:space="preserve">
</t>
        </is>
      </c>
    </row>
    <row r="22" ht="75" customHeight="1">
      <c r="A22" s="171" t="n"/>
      <c r="B22" s="172">
        <f>OFFSET(L!$C$1,MATCH("Definitions"&amp;ADDRESS(ROW(),COLUMN(),4),L!$A:$A,0)-1,SL,,)</f>
        <v/>
      </c>
      <c r="C22" s="172">
        <f>OFFSET(L!$C$1,MATCH("Definitions"&amp;ADDRESS(ROW(),COLUMN(),4),L!$A:$A,0)-1,SL,,)</f>
        <v/>
      </c>
      <c r="D22" s="501" t="n"/>
      <c r="E22" s="174" t="inlineStr">
        <is>
          <t xml:space="preserve">
</t>
        </is>
      </c>
    </row>
    <row r="23" ht="60" customHeight="1">
      <c r="A23" s="171" t="n"/>
      <c r="B23" s="172">
        <f>OFFSET(L!$C$1,MATCH("Definitions"&amp;ADDRESS(ROW(),COLUMN(),4),L!$A:$A,0)-1,SL,,)</f>
        <v/>
      </c>
      <c r="C23" s="172">
        <f>OFFSET(L!$C$1,MATCH("Definitions"&amp;ADDRESS(ROW(),COLUMN(),4),L!$A:$A,0)-1,SL,,)</f>
        <v/>
      </c>
      <c r="D23" s="501" t="n"/>
      <c r="E23" s="174" t="n"/>
    </row>
    <row r="24" ht="150" customHeight="1">
      <c r="A24" s="171" t="n"/>
      <c r="B24" s="172">
        <f>OFFSET(L!$C$1,MATCH("Definitions"&amp;ADDRESS(ROW(),COLUMN(),4),L!$A:$A,0)-1,SL,,)</f>
        <v/>
      </c>
      <c r="C24" s="172">
        <f>OFFSET(L!$C$1,MATCH("Definitions"&amp;ADDRESS(ROW(),COLUMN(),4),L!$A:$A,0)-1,SL,,)</f>
        <v/>
      </c>
      <c r="D24" s="501" t="n"/>
      <c r="E24" s="174" t="inlineStr">
        <is>
          <t xml:space="preserve">
</t>
        </is>
      </c>
    </row>
    <row r="25" ht="135" customHeight="1">
      <c r="A25" s="171" t="n"/>
      <c r="B25" s="172">
        <f>OFFSET(L!$C$1,MATCH("Definitions"&amp;ADDRESS(ROW(),COLUMN(),4),L!$A:$A,0)-1,SL,,)</f>
        <v/>
      </c>
      <c r="C25" s="172">
        <f>OFFSET(L!$C$1,MATCH("Definitions"&amp;ADDRESS(ROW(),COLUMN(),4),L!$A:$A,0)-1,SL,,)</f>
        <v/>
      </c>
      <c r="D25" s="501" t="n"/>
      <c r="E25" s="174" t="inlineStr">
        <is>
          <t xml:space="preserve">
</t>
        </is>
      </c>
    </row>
    <row r="26" ht="75" customHeight="1">
      <c r="A26" s="171" t="n"/>
      <c r="B26" s="172">
        <f>OFFSET(L!$C$1,MATCH("Definitions"&amp;ADDRESS(ROW(),COLUMN(),4),L!$A:$A,0)-1,SL,,)</f>
        <v/>
      </c>
      <c r="C26" s="172">
        <f>OFFSET(L!$C$1,MATCH("Definitions"&amp;ADDRESS(ROW(),COLUMN(),4),L!$A:$A,0)-1,SL,,)</f>
        <v/>
      </c>
      <c r="D26" s="501" t="n"/>
      <c r="E26" s="174" t="n"/>
    </row>
    <row r="27" ht="60" customHeight="1">
      <c r="A27" s="171" t="n"/>
      <c r="B27" s="172">
        <f>OFFSET(L!$C$1,MATCH("Definitions"&amp;ADDRESS(ROW(),COLUMN(),4),L!$A:$A,0)-1,SL,,)</f>
        <v/>
      </c>
      <c r="C27" s="172">
        <f>OFFSET(L!$C$1,MATCH("Definitions"&amp;ADDRESS(ROW(),COLUMN(),4),L!$A:$A,0)-1,SL,,)</f>
        <v/>
      </c>
      <c r="D27" s="501" t="n"/>
      <c r="E27" s="174" t="n"/>
    </row>
    <row r="28" ht="15" customHeight="1">
      <c r="A28" s="171" t="n"/>
      <c r="B28" s="399">
        <f>OFFSET(L!$C$1,MATCH("Definitions"&amp;ADDRESS(ROW(),COLUMN(),4),L!$A:$A,0)-1,SL,,)</f>
        <v/>
      </c>
      <c r="C28" s="502" t="n"/>
      <c r="D28" s="501" t="n"/>
      <c r="E28" s="174" t="n"/>
    </row>
    <row r="29" ht="15" customHeight="1">
      <c r="A29" s="171" t="n"/>
      <c r="B29" s="396">
        <f>OFFSET(L!$C$1,MATCH("General"&amp;"Cpy",L!$A:$A,0)-1,SL,,)</f>
        <v/>
      </c>
      <c r="C29" s="15" t="n"/>
      <c r="D29" s="501" t="n"/>
      <c r="E29" s="174" t="n"/>
    </row>
    <row r="30" ht="14.1" customHeight="1" thickBot="1">
      <c r="A30" s="175" t="n"/>
      <c r="B30" s="176" t="n"/>
      <c r="C30" s="176" t="n"/>
      <c r="D30" s="503" t="n"/>
    </row>
    <row r="31" ht="14.1" customHeight="1" thickTop="1"/>
  </sheetData>
  <sheetProtection selectLockedCells="0" selectUnlockedCells="0" algorithmName="SHA-512" sheet="1" objects="0" insertRows="1" insertHyperlinks="1" autoFilter="1" scenarios="0" formatColumns="1" deleteColumns="1" insertColumns="1" pivotTables="1" deleteRows="1" formatCells="1" saltValue="JRJqzA6fZ4Z6tVxu0TVs9g==" formatRows="0" sort="1" spinCount="100000" hashValue="2bGb5P/qYSvQab/7LKzSs4/tBx61bSFAFN7NzdAl2lJBJQboVzX3CX931PFtenNJpfqfXnrJ3knVLq09mEol/Q=="/>
  <mergeCells count="4">
    <mergeCell ref="A1:D1"/>
    <mergeCell ref="D2:D30"/>
    <mergeCell ref="B29:C29"/>
    <mergeCell ref="B28:C28"/>
  </mergeCells>
  <pageMargins left="0.7086614173228347" right="0.7086614173228347" top="0.7480314960629921" bottom="0.7480314960629921" header="0.3149606299212598" footer="0.3149606299212598"/>
  <pageSetup orientation="portrait" scale="37"/>
  <headerFooter>
    <oddHeader>&amp;R&amp;"Calibri"&amp;1 &amp;KFF0000 L2: Internal use only#_x000d_</oddHeader>
    <oddFooter/>
    <evenHeader/>
    <evenFooter/>
    <firstHeader/>
    <firstFooter/>
  </headerFooter>
</worksheet>
</file>

<file path=xl/worksheets/sheet4.xml><?xml version="1.0" encoding="utf-8"?>
<worksheet xmlns="http://schemas.openxmlformats.org/spreadsheetml/2006/main">
  <sheetPr codeName="Sheet4">
    <tabColor rgb="FF92D050"/>
    <outlinePr summaryBelow="1" summaryRight="1"/>
    <pageSetUpPr fitToPage="1"/>
  </sheetPr>
  <dimension ref="A1:AH188"/>
  <sheetViews>
    <sheetView showGridLines="0" showZeros="0" zoomScaleNormal="100" workbookViewId="0">
      <selection activeCell="D8" sqref="D8:J8"/>
    </sheetView>
  </sheetViews>
  <sheetFormatPr baseColWidth="8" defaultColWidth="9" defaultRowHeight="13.5"/>
  <cols>
    <col width="2" customWidth="1" min="1" max="1"/>
    <col width="84.125" customWidth="1" min="2" max="2"/>
    <col width="1.75" customWidth="1" min="3" max="3"/>
    <col width="16.75" customWidth="1" min="4" max="5"/>
    <col width="1.75" customWidth="1" min="6" max="6"/>
    <col width="16.75" customWidth="1" min="7" max="9"/>
    <col width="18" customWidth="1" min="10" max="10"/>
    <col width="3" customWidth="1" min="11" max="11"/>
    <col hidden="1" width="15.75" customWidth="1" min="12" max="29"/>
    <col width="9.125" customWidth="1" min="30" max="30"/>
    <col width="9" customWidth="1" min="31" max="32"/>
  </cols>
  <sheetData>
    <row r="1" ht="15.6" customHeight="1" thickTop="1">
      <c r="A1" s="504" t="n"/>
      <c r="B1" s="499" t="n"/>
      <c r="C1" s="499" t="n"/>
      <c r="D1" s="499" t="n"/>
      <c r="E1" s="499" t="n"/>
      <c r="F1" s="499" t="n"/>
      <c r="G1" s="499" t="n"/>
      <c r="H1" s="499" t="n"/>
      <c r="I1" s="499" t="n"/>
      <c r="J1" s="499" t="n"/>
      <c r="K1" s="500" t="n"/>
      <c r="L1" s="99" t="n"/>
      <c r="P1" s="2" t="n"/>
      <c r="Q1" s="2" t="n"/>
      <c r="R1" s="2" t="n"/>
      <c r="S1" s="2" t="n"/>
      <c r="T1" s="2" t="n"/>
      <c r="U1" s="2" t="n"/>
      <c r="V1" s="2" t="n"/>
      <c r="W1" s="2" t="n"/>
      <c r="X1" s="2" t="n"/>
      <c r="Y1" s="2" t="n"/>
      <c r="Z1" s="2" t="n"/>
      <c r="AA1" s="2" t="n"/>
      <c r="AB1" s="2" t="n"/>
      <c r="AC1" s="2" t="n"/>
      <c r="AD1" s="2" t="n"/>
      <c r="AE1" s="2" t="n"/>
      <c r="AF1" s="2" t="n"/>
      <c r="AG1" s="2" t="n"/>
      <c r="AH1" s="2" t="n"/>
    </row>
    <row r="2" ht="81.75" customHeight="1">
      <c r="A2" s="27" t="n"/>
      <c r="B2" s="277" t="n"/>
      <c r="C2" s="28" t="n"/>
      <c r="D2" s="505">
        <f>OFFSET(L!$C$1,MATCH("Declaration"&amp;ADDRESS(ROW(),COLUMN(),4),L!$A:$A,0)-1,SL,,)</f>
        <v/>
      </c>
      <c r="E2" s="506" t="n"/>
      <c r="F2" s="506" t="n"/>
      <c r="G2" s="506" t="n"/>
      <c r="H2" s="506" t="n"/>
      <c r="I2" s="506" t="n"/>
      <c r="J2" s="507" t="n"/>
      <c r="K2" s="29" t="n"/>
      <c r="L2" s="100" t="n"/>
      <c r="N2" s="93" t="n"/>
      <c r="O2" s="93" t="n"/>
      <c r="P2" s="2" t="n"/>
      <c r="Q2" s="2" t="n"/>
      <c r="R2" s="2" t="n"/>
      <c r="S2" s="2" t="n"/>
      <c r="T2" s="2" t="n"/>
      <c r="U2" s="2" t="n"/>
      <c r="V2" s="2" t="n"/>
      <c r="W2" s="2" t="n"/>
      <c r="X2" s="2" t="n"/>
      <c r="Y2" s="2" t="n"/>
      <c r="Z2" s="2" t="n"/>
      <c r="AA2" s="2" t="n"/>
      <c r="AB2" s="2" t="n"/>
      <c r="AC2" s="2" t="n"/>
      <c r="AD2" s="2" t="n"/>
      <c r="AE2" s="2" t="n"/>
      <c r="AF2" s="2" t="n"/>
      <c r="AG2" s="2" t="n"/>
      <c r="AH2" s="2" t="n"/>
    </row>
    <row r="3" ht="139.5" customHeight="1">
      <c r="A3" s="27" t="n"/>
      <c r="B3" s="216" t="inlineStr">
        <is>
          <t>Select Language Preference Here:
请选择你的语言:
表示言語をここから選択してください:
사용할 언어를 선택하시오:
Sélectionner la langue préférée ici:
Wählen sie hier die Sprache:</t>
        </is>
      </c>
      <c r="C3" s="11" t="n"/>
      <c r="D3" s="30" t="inlineStr">
        <is>
          <t>English</t>
        </is>
      </c>
      <c r="E3" s="421" t="n"/>
      <c r="F3" s="508" t="n"/>
      <c r="G3" s="508" t="n"/>
      <c r="H3" s="508" t="n"/>
      <c r="I3" s="508" t="n"/>
      <c r="J3" s="376" t="inlineStr">
        <is>
          <t>Revision 2.11
April 17, 2026</t>
        </is>
      </c>
      <c r="K3" s="29" t="n"/>
      <c r="L3" s="99" t="n"/>
      <c r="P3" s="38">
        <f>MATCH($D$3,LN,0)</f>
        <v/>
      </c>
    </row>
    <row r="4" ht="15" customHeight="1">
      <c r="A4" s="27" t="n"/>
      <c r="B4" s="446">
        <f>OFFSET(L!$C$1,MATCH("Declaration"&amp;ADDRESS(ROW(),COLUMN(),4),L!$A:$A,0)-1,SL,,)</f>
        <v/>
      </c>
      <c r="C4" s="15" t="n"/>
      <c r="D4" s="15" t="n"/>
      <c r="E4" s="15" t="n"/>
      <c r="F4" s="15" t="n"/>
      <c r="G4" s="15" t="n"/>
      <c r="H4" s="15" t="n"/>
      <c r="I4" s="450">
        <f>OFFSET(L!$C$1,MATCH("Declaration"&amp;ADDRESS(ROW(),COLUMN(),4),L!$A:$A,0)-1,SL,,)</f>
        <v/>
      </c>
      <c r="J4" s="280" t="n"/>
      <c r="K4" s="29" t="n"/>
      <c r="L4" s="101" t="n"/>
      <c r="P4" s="2" t="n"/>
      <c r="Q4" s="2" t="n"/>
      <c r="R4" s="2" t="n"/>
      <c r="S4" s="2" t="n"/>
      <c r="T4" s="2" t="n"/>
      <c r="U4" s="2" t="n"/>
      <c r="V4" s="2" t="n"/>
      <c r="W4" s="2" t="n"/>
      <c r="X4" s="2" t="n"/>
      <c r="Y4" s="2" t="n"/>
      <c r="Z4" s="2" t="n"/>
      <c r="AA4" s="2" t="n"/>
      <c r="AB4" s="2" t="n"/>
      <c r="AC4" s="2" t="n"/>
      <c r="AD4" s="2" t="n"/>
      <c r="AE4" s="2" t="n"/>
      <c r="AF4" s="2" t="n"/>
      <c r="AG4" s="2" t="n"/>
      <c r="AH4" s="2" t="n"/>
    </row>
    <row r="5" ht="15" customHeight="1">
      <c r="A5" s="121">
        <f>LEFT(D9,1)</f>
        <v/>
      </c>
      <c r="B5" s="12" t="n"/>
      <c r="C5" s="12" t="n"/>
      <c r="D5" s="12" t="n"/>
      <c r="E5" s="12" t="n"/>
      <c r="F5" s="12" t="n"/>
      <c r="G5" s="12" t="n"/>
      <c r="H5" s="12" t="n"/>
      <c r="I5" s="12" t="n"/>
      <c r="J5" s="12" t="n"/>
      <c r="K5" s="29" t="n"/>
      <c r="L5" s="101" t="n"/>
      <c r="M5" s="94" t="n"/>
      <c r="N5" s="94" t="n"/>
      <c r="O5" s="94" t="n"/>
      <c r="P5" s="10" t="n"/>
      <c r="Q5" s="10" t="n"/>
      <c r="R5" s="10" t="n"/>
      <c r="S5" s="10" t="n"/>
      <c r="T5" s="10" t="n"/>
      <c r="U5" s="10" t="n"/>
      <c r="V5" s="10" t="n"/>
      <c r="W5" s="10" t="n"/>
      <c r="X5" s="10" t="n"/>
      <c r="Y5" s="10" t="n"/>
      <c r="Z5" s="10" t="n"/>
      <c r="AA5" s="10" t="n"/>
      <c r="AB5" s="10" t="n"/>
      <c r="AC5" s="10" t="n"/>
      <c r="AD5" s="10" t="n"/>
      <c r="AE5" s="10" t="n"/>
      <c r="AF5" s="10" t="n"/>
      <c r="AG5" s="10" t="n"/>
      <c r="AH5" s="10" t="n"/>
    </row>
    <row r="6" ht="30" customHeight="1">
      <c r="A6" s="27" t="n"/>
      <c r="B6" s="446">
        <f>OFFSET(L!$C$1,MATCH("Declaration"&amp;ADDRESS(ROW(),COLUMN(),4),L!$A:$A,0)-1,SL,,)</f>
        <v/>
      </c>
      <c r="C6" s="15" t="n"/>
      <c r="D6" s="15" t="n"/>
      <c r="E6" s="15" t="n"/>
      <c r="F6" s="15" t="n"/>
      <c r="G6" s="15" t="n"/>
      <c r="H6" s="15" t="n"/>
      <c r="I6" s="15" t="n"/>
      <c r="J6" s="15" t="n"/>
      <c r="K6" s="29" t="n"/>
      <c r="L6" s="101" t="inlineStr">
        <is>
          <t xml:space="preserve">
</t>
        </is>
      </c>
      <c r="P6" s="2" t="n"/>
      <c r="Q6" s="2" t="n"/>
      <c r="R6" s="2" t="n"/>
      <c r="S6" s="2" t="n"/>
      <c r="T6" s="2" t="n"/>
      <c r="U6" s="2" t="n"/>
      <c r="V6" s="2" t="n"/>
      <c r="W6" s="2" t="n"/>
      <c r="X6" s="2" t="n"/>
      <c r="Y6" s="2" t="n"/>
      <c r="Z6" s="2" t="n"/>
      <c r="AA6" s="2" t="n"/>
      <c r="AB6" s="2" t="n"/>
      <c r="AC6" s="2" t="n"/>
      <c r="AD6" s="2" t="n"/>
      <c r="AE6" s="2" t="n"/>
      <c r="AF6" s="2" t="n"/>
      <c r="AG6" s="2" t="n"/>
      <c r="AH6" s="2" t="n"/>
    </row>
    <row r="7" ht="15" customHeight="1">
      <c r="A7" s="27" t="n"/>
      <c r="B7" s="451">
        <f>OFFSET(L!$C$1,MATCH("Declaration"&amp;ADDRESS(ROW(),COLUMN(),4),L!$A:$A,0)-1,SL,,)</f>
        <v/>
      </c>
      <c r="C7" s="509" t="n"/>
      <c r="D7" s="509" t="n"/>
      <c r="E7" s="509" t="n"/>
      <c r="F7" s="509" t="n"/>
      <c r="G7" s="509" t="n"/>
      <c r="H7" s="509" t="n"/>
      <c r="I7" s="509" t="n"/>
      <c r="J7" s="509" t="n"/>
      <c r="K7" s="29" t="n"/>
      <c r="L7" s="101" t="n"/>
      <c r="P7" s="2" t="n"/>
      <c r="Q7" s="2" t="n"/>
      <c r="R7" s="2" t="n"/>
      <c r="S7" s="2" t="n"/>
      <c r="T7" s="2" t="n"/>
      <c r="U7" s="2" t="n"/>
      <c r="V7" s="2" t="n"/>
      <c r="W7" s="2" t="n"/>
      <c r="X7" s="2" t="n"/>
      <c r="Y7" s="2" t="n"/>
      <c r="Z7" s="2" t="n"/>
      <c r="AA7" s="2" t="n"/>
      <c r="AB7" s="2" t="n"/>
      <c r="AC7" s="2" t="n"/>
      <c r="AD7" s="2" t="n"/>
      <c r="AE7" s="2" t="n"/>
      <c r="AF7" s="2" t="n"/>
      <c r="AG7" s="2" t="n"/>
      <c r="AH7" s="2" t="n"/>
    </row>
    <row r="8" ht="15" customHeight="1">
      <c r="A8" s="31" t="n"/>
      <c r="B8" s="453">
        <f>OFFSET(L!$C$1,MATCH("Declaration"&amp;ADDRESS(ROW(),COLUMN(),4),L!$A:$A,0)-1,SL,,)</f>
        <v/>
      </c>
      <c r="C8" s="63" t="n"/>
      <c r="D8" s="510" t="inlineStr">
        <is>
          <t>Nexperia B.V.</t>
        </is>
      </c>
      <c r="E8" s="511" t="n"/>
      <c r="F8" s="511" t="n"/>
      <c r="G8" s="511" t="n"/>
      <c r="H8" s="511" t="n"/>
      <c r="I8" s="511" t="n"/>
      <c r="J8" s="512" t="n"/>
      <c r="K8" s="32" t="n"/>
      <c r="L8" s="101" t="n"/>
      <c r="P8" s="2" t="n"/>
      <c r="Q8" s="2" t="n"/>
      <c r="R8" s="2" t="n"/>
      <c r="S8" s="2" t="n"/>
      <c r="T8" s="2" t="n"/>
      <c r="U8" s="2" t="n"/>
      <c r="V8" s="2" t="n"/>
      <c r="W8" s="2" t="n"/>
      <c r="X8" s="2" t="n"/>
      <c r="Y8" s="2" t="n"/>
      <c r="Z8" s="2" t="n"/>
      <c r="AA8" s="2" t="n"/>
      <c r="AB8" s="2" t="n"/>
      <c r="AC8" s="2" t="n"/>
      <c r="AD8" s="2" t="n"/>
      <c r="AE8" s="2" t="n"/>
      <c r="AF8" s="2" t="n"/>
      <c r="AG8" s="2" t="n"/>
      <c r="AH8" s="2" t="n"/>
    </row>
    <row r="9" ht="15" customHeight="1">
      <c r="A9" s="31" t="n"/>
      <c r="B9" s="453">
        <f>OFFSET(L!$C$1,MATCH("Declaration"&amp;ADDRESS(ROW(),COLUMN(),4),L!$A:$A,0)-1,SL,,)</f>
        <v/>
      </c>
      <c r="C9" s="63" t="n"/>
      <c r="D9" s="513" t="inlineStr">
        <is>
          <t>A. Company</t>
        </is>
      </c>
      <c r="E9" s="514" t="n"/>
      <c r="F9" s="514" t="n"/>
      <c r="G9" s="515" t="n"/>
      <c r="H9" s="188" t="n"/>
      <c r="I9" s="188" t="n"/>
      <c r="J9" s="188" t="n"/>
      <c r="K9" s="29" t="n"/>
      <c r="L9" s="101" t="n"/>
      <c r="P9" s="38" t="inlineStr">
        <is>
          <t>A. Company</t>
        </is>
      </c>
      <c r="Q9" s="38" t="inlineStr">
        <is>
          <t>B. Product (or List of Products)</t>
        </is>
      </c>
      <c r="R9" s="38" t="inlineStr">
        <is>
          <t>C. User defined [Specify in 'Description of scope']</t>
        </is>
      </c>
      <c r="S9" s="38" t="n"/>
      <c r="T9" s="26" t="n"/>
      <c r="U9" s="2" t="n"/>
      <c r="V9" s="2" t="n"/>
      <c r="W9" s="2" t="n"/>
      <c r="X9" s="2" t="n"/>
      <c r="Y9" s="2" t="n"/>
      <c r="Z9" s="2" t="n"/>
      <c r="AA9" s="2" t="n"/>
      <c r="AB9" s="2" t="n"/>
      <c r="AC9" s="2" t="n"/>
      <c r="AD9" s="2" t="n"/>
      <c r="AE9" s="2" t="n"/>
      <c r="AF9" s="2" t="n"/>
      <c r="AG9" s="2" t="n"/>
      <c r="AH9" s="2" t="n"/>
    </row>
    <row r="10" ht="32.25" customHeight="1">
      <c r="A10" s="31" t="n"/>
      <c r="B10" s="33">
        <f>OFFSET(L!$C$1,MATCH("Declaration"&amp;ADDRESS(ROW(),COLUMN(),4)&amp;LEFT($D$9,1),L!$A:$A,0)-1,SL,,)</f>
        <v/>
      </c>
      <c r="C10" s="108" t="n"/>
      <c r="D10" s="516" t="n"/>
      <c r="E10" s="517" t="n"/>
      <c r="F10" s="517" t="n"/>
      <c r="G10" s="517" t="n"/>
      <c r="H10" s="517" t="n"/>
      <c r="I10" s="517" t="n"/>
      <c r="J10" s="518" t="n"/>
      <c r="K10" s="29" t="n"/>
      <c r="L10" s="101" t="n"/>
      <c r="Q10" s="2" t="n"/>
      <c r="R10" s="2" t="n"/>
      <c r="S10" s="2" t="n"/>
      <c r="T10" s="2" t="n"/>
      <c r="U10" s="2" t="n"/>
      <c r="V10" s="2" t="n"/>
      <c r="W10" s="2" t="n"/>
      <c r="X10" s="2" t="n"/>
      <c r="Y10" s="2" t="n"/>
      <c r="Z10" s="2" t="n"/>
      <c r="AA10" s="2" t="n"/>
      <c r="AB10" s="2" t="n"/>
      <c r="AC10" s="2" t="n"/>
      <c r="AD10" s="2" t="n"/>
      <c r="AE10" s="2" t="n"/>
      <c r="AF10" s="2" t="n"/>
      <c r="AG10" s="2" t="n"/>
      <c r="AH10" s="2" t="n"/>
    </row>
    <row r="11" ht="15" customHeight="1">
      <c r="A11" s="31" t="n"/>
      <c r="B11" s="519" t="n"/>
      <c r="C11" s="108" t="n"/>
      <c r="D11" s="520">
        <f>IF(D9=Q9,OFFSET(L!$C$1,MATCH("Declaration"&amp;ADDRESS(ROW(),COLUMN(),4),L!$A:$A,0)-1,SL,,),"")</f>
        <v/>
      </c>
      <c r="E11" s="521" t="n"/>
      <c r="F11" s="521" t="n"/>
      <c r="G11" s="521" t="n"/>
      <c r="H11" s="521" t="n"/>
      <c r="I11" s="521" t="n"/>
      <c r="J11" s="522" t="n"/>
      <c r="K11" s="29" t="n"/>
      <c r="L11" s="101" t="n"/>
      <c r="Q11" s="2" t="n"/>
      <c r="R11" s="2" t="n"/>
      <c r="S11" s="2" t="n"/>
      <c r="T11" s="2" t="n"/>
      <c r="U11" s="2" t="n"/>
      <c r="V11" s="2" t="n"/>
      <c r="W11" s="2" t="n"/>
      <c r="X11" s="2" t="n"/>
      <c r="Y11" s="2" t="n"/>
      <c r="Z11" s="2" t="n"/>
      <c r="AA11" s="359" t="inlineStr">
        <is>
          <t>@@@</t>
        </is>
      </c>
      <c r="AB11" s="2" t="n"/>
      <c r="AC11" s="2" t="n"/>
      <c r="AD11" s="2" t="n"/>
      <c r="AE11" s="2" t="n"/>
      <c r="AF11" s="2" t="n"/>
      <c r="AG11" s="2" t="n"/>
      <c r="AH11" s="2" t="n"/>
    </row>
    <row r="12" ht="15" customHeight="1">
      <c r="A12" s="31" t="n"/>
      <c r="B12" s="375">
        <f>OFFSET(L!$C$1,MATCH("Declaration"&amp;ADDRESS(ROW(),COLUMN(),4),L!$A:$A,0)-1,SL,,)</f>
        <v/>
      </c>
      <c r="C12" s="108" t="n"/>
      <c r="D12" s="363" t="inlineStr">
        <is>
          <t>Cobalt</t>
        </is>
      </c>
      <c r="E12" s="363" t="inlineStr">
        <is>
          <t>Copper</t>
        </is>
      </c>
      <c r="F12" s="515" t="n"/>
      <c r="G12" s="363" t="inlineStr">
        <is>
          <t>Graphite</t>
        </is>
      </c>
      <c r="H12" s="289" t="n"/>
      <c r="I12" s="289" t="n"/>
      <c r="J12" s="289" t="n"/>
      <c r="K12" s="29" t="n"/>
      <c r="L12" s="101" t="n"/>
      <c r="P12" s="482">
        <f>IF(ISBLANK(D12),"",IF(D12="(Delete Cobalt)",IF(ISBLANK(D14),"",D14),D12))</f>
        <v/>
      </c>
      <c r="Q12" s="483">
        <f>IF(P13="",P12,IF(P12="",P13,IF(P12&gt;P13,P13,P12)))</f>
        <v/>
      </c>
      <c r="R12" s="483">
        <f>Q12</f>
        <v/>
      </c>
      <c r="S12" s="483">
        <f>IF(R13="",R12,IF(R12="",R13,IF(R12&gt;R13,R13,R12)))</f>
        <v/>
      </c>
      <c r="T12" s="483">
        <f>S12</f>
        <v/>
      </c>
      <c r="U12" s="483">
        <f>IF(T13="",T12,IF(T12="",T13,IF(T12&gt;T13,T13,T12)))</f>
        <v/>
      </c>
      <c r="V12" s="483">
        <f>U12</f>
        <v/>
      </c>
      <c r="W12" s="483">
        <f>IF(V13="",V12,IF(V12="",V13,IF(V12&gt;V13,V13,V12)))</f>
        <v/>
      </c>
      <c r="X12" s="483">
        <f>W12</f>
        <v/>
      </c>
      <c r="Y12" s="483">
        <f>IF(X13="",X12,IF(X12="",X13,IF(X12&gt;X13,X13,X12)))</f>
        <v/>
      </c>
      <c r="Z12" s="483">
        <f>Y12</f>
        <v/>
      </c>
      <c r="AA12" s="483">
        <f>Z12</f>
        <v/>
      </c>
      <c r="AB12" s="2" t="n"/>
      <c r="AC12" s="2" t="n"/>
      <c r="AD12" s="2" t="n"/>
      <c r="AE12" s="2" t="n"/>
      <c r="AF12" s="2" t="n"/>
      <c r="AG12" s="2" t="n"/>
    </row>
    <row r="13" ht="30" customHeight="1">
      <c r="A13" s="31" t="n"/>
      <c r="B13" s="380">
        <f>OFFSET(L!$C$1,MATCH("Declaration"&amp;ADDRESS(ROW(),COLUMN(),4),L!$A:$A,0)-1,SL,,)</f>
        <v/>
      </c>
      <c r="C13" s="108" t="n"/>
      <c r="D13" s="363" t="inlineStr">
        <is>
          <t>Lithium</t>
        </is>
      </c>
      <c r="E13" s="363" t="inlineStr">
        <is>
          <t>Mica</t>
        </is>
      </c>
      <c r="F13" s="515" t="n"/>
      <c r="G13" s="363" t="inlineStr">
        <is>
          <t>Nickel</t>
        </is>
      </c>
      <c r="H13" s="290" t="n"/>
      <c r="I13" s="290" t="n"/>
      <c r="J13" s="290" t="n"/>
      <c r="K13" s="29" t="n"/>
      <c r="L13" s="101" t="n"/>
      <c r="P13" s="482">
        <f>IF(ISBLANK(E12),"",IF(E12="(Delete Copper)",IF(ISBLANK(E14),"",E14),E12))</f>
        <v/>
      </c>
      <c r="Q13" s="483">
        <f>IF(P13="",P13,IF(P12="",P12,IF(P12&gt;P13,P12,P13)))</f>
        <v/>
      </c>
      <c r="R13" s="483">
        <f>IF(Q14="",Q13,IF(Q13="",Q14,IF(Q13&gt;Q14,Q14,Q13)))</f>
        <v/>
      </c>
      <c r="S13" s="483">
        <f>IF(R13="",R13,IF(R12="",R12,IF(R12&gt;R13,R12,R13)))</f>
        <v/>
      </c>
      <c r="T13" s="483">
        <f>IF(S14="",S13,IF(S13="",S14,IF(S13&gt;S14,S14,S13)))</f>
        <v/>
      </c>
      <c r="U13" s="483">
        <f>IF(T13="",T13,IF(T12="",T12,IF(T12&gt;T13,T12,T13)))</f>
        <v/>
      </c>
      <c r="V13" s="483">
        <f>IF(U14="",U13,IF(U13="",U14,IF(U13&gt;U14,U14,U13)))</f>
        <v/>
      </c>
      <c r="W13" s="483">
        <f>IF(V13="",V13,IF(V12="",V12,IF(V12&gt;V13,V12,V13)))</f>
        <v/>
      </c>
      <c r="X13" s="483">
        <f>IF(W14="",W13,IF(W13="",W14,IF(W13&gt;W14,W14,W13)))</f>
        <v/>
      </c>
      <c r="Y13" s="483">
        <f>IF(X13="",X13,IF(X12="",X12,IF(X12&gt;X13,X12,X13)))</f>
        <v/>
      </c>
      <c r="Z13" s="483">
        <f>IF(Y14="",Y13,IF(Y13="",Y14,IF(Y13&gt;Y14,Y14,Y13)))</f>
        <v/>
      </c>
      <c r="AA13" s="483">
        <f t="array" ref="AA13">_xlfn.IFNA(INDEX($Z$12:$Z$21,MATCH(0,COUNTIF($AA$12:$AA12,$Z$12:$Z$21),0)),"")</f>
        <v/>
      </c>
      <c r="AB13" s="2" t="n"/>
      <c r="AC13" s="2" t="n"/>
      <c r="AD13" s="2" t="n"/>
      <c r="AE13" s="2" t="n"/>
      <c r="AF13" s="2" t="n"/>
      <c r="AG13" s="2" t="n"/>
    </row>
    <row r="14" ht="15" customHeight="1">
      <c r="A14" s="31" t="n"/>
      <c r="B14" s="523" t="n"/>
      <c r="C14" s="108" t="n"/>
      <c r="D14" s="290" t="n"/>
      <c r="E14" s="289" t="n"/>
      <c r="F14" s="524" t="n"/>
      <c r="G14" s="290" t="n"/>
      <c r="H14" s="290" t="n"/>
      <c r="I14" s="290" t="n"/>
      <c r="J14" s="290" t="n"/>
      <c r="K14" s="29" t="n"/>
      <c r="L14" s="101" t="n"/>
      <c r="P14" s="482">
        <f>IF(ISBLANK(G12),"",IF(G12="(Delete Graphite)",IF(ISBLANK(G14),"",G14),G12))</f>
        <v/>
      </c>
      <c r="Q14" s="483">
        <f>IF(P15="",P14,IF(P14="",P15,IF(P14&gt;P15,P15,P14)))</f>
        <v/>
      </c>
      <c r="R14" s="483">
        <f>IF(Q14="",Q14,IF(Q13="",Q13,IF(Q13&gt;Q14,Q13,Q14)))</f>
        <v/>
      </c>
      <c r="S14" s="483">
        <f>IF(R15="",R14,IF(R14="",R15,IF(R14&gt;R15,R15,R14)))</f>
        <v/>
      </c>
      <c r="T14" s="483">
        <f>IF(S14="",S14,IF(S13="",S13,IF(S13&gt;S14,S13,S14)))</f>
        <v/>
      </c>
      <c r="U14" s="483">
        <f>IF(T15="",T14,IF(T14="",T15,IF(T14&gt;T15,T15,T14)))</f>
        <v/>
      </c>
      <c r="V14" s="483">
        <f>IF(U14="",U14,IF(U13="",U13,IF(U13&gt;U14,U13,U14)))</f>
        <v/>
      </c>
      <c r="W14" s="483">
        <f>IF(V15="",V14,IF(V14="",V15,IF(V14&gt;V15,V15,V14)))</f>
        <v/>
      </c>
      <c r="X14" s="483">
        <f>IF(W14="",W14,IF(W13="",W13,IF(W13&gt;W14,W13,W14)))</f>
        <v/>
      </c>
      <c r="Y14" s="483">
        <f>IF(X15="",X14,IF(X14="",X15,IF(X14&gt;X15,X15,X14)))</f>
        <v/>
      </c>
      <c r="Z14" s="483">
        <f>IF(Y14="",Y14,IF(Y13="",Y13,IF(Y13&gt;Y14,Y13,Y14)))</f>
        <v/>
      </c>
      <c r="AA14" s="483">
        <f t="array" ref="AA14">_xlfn.IFNA(INDEX($Z$12:$Z$21,MATCH(0,COUNTIF($AA$12:$AA13,$Z$12:$Z$21),0)),"")</f>
        <v/>
      </c>
      <c r="AB14" s="2" t="n"/>
      <c r="AC14" s="2" t="n"/>
      <c r="AD14" s="2" t="n"/>
      <c r="AE14" s="2" t="n"/>
      <c r="AF14" s="2" t="n"/>
      <c r="AG14" s="2" t="n"/>
    </row>
    <row r="15" ht="15" customHeight="1">
      <c r="A15" s="31" t="n"/>
      <c r="B15" s="519" t="n"/>
      <c r="C15" s="108" t="n"/>
      <c r="D15" s="290" t="n"/>
      <c r="E15" s="289" t="n"/>
      <c r="F15" s="524" t="n"/>
      <c r="G15" s="290" t="n"/>
      <c r="H15" s="290" t="n"/>
      <c r="I15" s="290" t="n"/>
      <c r="J15" s="290" t="n"/>
      <c r="K15" s="29" t="n"/>
      <c r="L15" s="101" t="n"/>
      <c r="P15" s="482">
        <f>IF(ISBLANK(H12),"",IF(H12="(Delete)",IF(ISBLANK(H14),"",H14),H12))</f>
        <v/>
      </c>
      <c r="Q15" s="483">
        <f>IF(P15="",P15,IF(P14="",P14,IF(P14&gt;P15,P14,P15)))</f>
        <v/>
      </c>
      <c r="R15" s="483">
        <f>IF(Q16="",Q15,IF(Q15="",Q16,IF(Q15&gt;Q16,Q16,Q15)))</f>
        <v/>
      </c>
      <c r="S15" s="483">
        <f>IF(R15="",R15,IF(R14="",R14,IF(R14&gt;R15,R14,R15)))</f>
        <v/>
      </c>
      <c r="T15" s="483">
        <f>IF(S16="",S15,IF(S15="",S16,IF(S15&gt;S16,S16,S15)))</f>
        <v/>
      </c>
      <c r="U15" s="483">
        <f>IF(T15="",T15,IF(T14="",T14,IF(T14&gt;T15,T14,T15)))</f>
        <v/>
      </c>
      <c r="V15" s="483">
        <f>IF(U16="",U15,IF(U15="",U16,IF(U15&gt;U16,U16,U15)))</f>
        <v/>
      </c>
      <c r="W15" s="483">
        <f>IF(V15="",V15,IF(V14="",V14,IF(V14&gt;V15,V14,V15)))</f>
        <v/>
      </c>
      <c r="X15" s="483">
        <f>IF(W16="",W15,IF(W15="",W16,IF(W15&gt;W16,W16,W15)))</f>
        <v/>
      </c>
      <c r="Y15" s="483">
        <f>IF(X15="",X15,IF(X14="",X14,IF(X14&gt;X15,X14,X15)))</f>
        <v/>
      </c>
      <c r="Z15" s="483">
        <f>IF(Y16="",Y15,IF(Y15="",Y16,IF(Y15&gt;Y16,Y16,Y15)))</f>
        <v/>
      </c>
      <c r="AA15" s="483">
        <f t="array" ref="AA15">_xlfn.IFNA(INDEX($Z$12:$Z$21,MATCH(0,COUNTIF($AA$12:$AA14,$Z$12:$Z$21),0)),"")</f>
        <v/>
      </c>
      <c r="AB15" s="2" t="n"/>
      <c r="AC15" s="2" t="n"/>
      <c r="AD15" s="2" t="n"/>
      <c r="AE15" s="2" t="n"/>
      <c r="AF15" s="2" t="n"/>
      <c r="AG15" s="2" t="n"/>
    </row>
    <row r="16" ht="15" customHeight="1">
      <c r="A16" s="31" t="n"/>
      <c r="B16" s="33">
        <f>OFFSET(L!$C$1,MATCH("Declaration"&amp;ADDRESS(ROW(),COLUMN(),4),L!$A:$A,0)-1,SL,,)</f>
        <v/>
      </c>
      <c r="C16" s="64" t="n"/>
      <c r="D16" s="525" t="inlineStr">
        <is>
          <t>49-202-0517</t>
        </is>
      </c>
      <c r="E16" s="514" t="n"/>
      <c r="F16" s="514" t="n"/>
      <c r="G16" s="514" t="n"/>
      <c r="H16" s="514" t="n"/>
      <c r="I16" s="514" t="n"/>
      <c r="J16" s="515" t="n"/>
      <c r="K16" s="29" t="n"/>
      <c r="L16" s="101" t="n"/>
      <c r="P16" s="482">
        <f>IF(ISBLANK(I12),"",IF(I12="(Delete)",IF(ISBLANK(I14),"",I14),I12))</f>
        <v/>
      </c>
      <c r="Q16" s="483">
        <f>IF(P17="",P16,IF(P16="",P17,IF(P16&gt;P17,P17,P16)))</f>
        <v/>
      </c>
      <c r="R16" s="483">
        <f>IF(Q16="",Q16,IF(Q15="",Q15,IF(Q15&gt;Q16,Q15,Q16)))</f>
        <v/>
      </c>
      <c r="S16" s="483">
        <f>IF(R17="",R16,IF(R16="",R17,IF(R16&gt;R17,R17,R16)))</f>
        <v/>
      </c>
      <c r="T16" s="483">
        <f>IF(S16="",S16,IF(S15="",S15,IF(S15&gt;S16,S15,S16)))</f>
        <v/>
      </c>
      <c r="U16" s="483">
        <f>IF(T17="",T16,IF(T16="",T17,IF(T16&gt;T17,T17,T16)))</f>
        <v/>
      </c>
      <c r="V16" s="483">
        <f>IF(U16="",U16,IF(U15="",U15,IF(U15&gt;U16,U15,U16)))</f>
        <v/>
      </c>
      <c r="W16" s="483">
        <f>IF(V17="",V16,IF(V16="",V17,IF(V16&gt;V17,V17,V16)))</f>
        <v/>
      </c>
      <c r="X16" s="483">
        <f>IF(W16="",W16,IF(W15="",W15,IF(W15&gt;W16,W15,W16)))</f>
        <v/>
      </c>
      <c r="Y16" s="483">
        <f>IF(X17="",X16,IF(X16="",X17,IF(X16&gt;X17,X17,X16)))</f>
        <v/>
      </c>
      <c r="Z16" s="483">
        <f>IF(Y16="",Y16,IF(Y15="",Y15,IF(Y15&gt;Y16,Y15,Y16)))</f>
        <v/>
      </c>
      <c r="AA16" s="483">
        <f t="array" ref="AA16">_xlfn.IFNA(INDEX($Z$12:$Z$21,MATCH(0,COUNTIF($AA$12:$AA15,$Z$12:$Z$21),0)),"")</f>
        <v/>
      </c>
      <c r="AB16" s="2" t="n"/>
      <c r="AC16" s="2" t="n"/>
      <c r="AD16" s="2" t="n"/>
      <c r="AE16" s="2" t="n"/>
      <c r="AF16" s="2" t="n"/>
      <c r="AG16" s="2" t="n"/>
    </row>
    <row r="17" ht="15" customHeight="1">
      <c r="A17" s="31" t="n"/>
      <c r="B17" s="33">
        <f>OFFSET(L!$C$1,MATCH("Declaration"&amp;ADDRESS(ROW(),COLUMN(),4),L!$A:$A,0)-1,SL,,)</f>
        <v/>
      </c>
      <c r="C17" s="64" t="n"/>
      <c r="D17" s="525" t="inlineStr">
        <is>
          <t>DUNS</t>
        </is>
      </c>
      <c r="E17" s="514" t="n"/>
      <c r="F17" s="514" t="n"/>
      <c r="G17" s="514" t="n"/>
      <c r="H17" s="514" t="n"/>
      <c r="I17" s="514" t="n"/>
      <c r="J17" s="515" t="n"/>
      <c r="K17" s="29" t="n"/>
      <c r="L17" s="101" t="n"/>
      <c r="P17" s="482">
        <f>IF(ISBLANK(D13),"",IF(D13="(Delete Lithium)",IF(ISBLANK(D15),"",D15),D13))</f>
        <v/>
      </c>
      <c r="Q17" s="483">
        <f>IF(P17="",P17,IF(P16="",P16,IF(P16&gt;P17,P16,P17)))</f>
        <v/>
      </c>
      <c r="R17" s="483">
        <f>IF(Q18="",Q17,IF(Q17="",Q18,IF(Q17&gt;Q18,Q18,Q17)))</f>
        <v/>
      </c>
      <c r="S17" s="483">
        <f>IF(R17="",R17,IF(R16="",R16,IF(R16&gt;R17,R16,R17)))</f>
        <v/>
      </c>
      <c r="T17" s="483">
        <f>IF(S18="",S17,IF(S17="",S18,IF(S17&gt;S18,S18,S17)))</f>
        <v/>
      </c>
      <c r="U17" s="483">
        <f>IF(T17="",T17,IF(T16="",T16,IF(T16&gt;T17,T16,T17)))</f>
        <v/>
      </c>
      <c r="V17" s="483">
        <f>IF(U18="",U17,IF(U17="",U18,IF(U17&gt;U18,U18,U17)))</f>
        <v/>
      </c>
      <c r="W17" s="483">
        <f>IF(V17="",V17,IF(V16="",V16,IF(V16&gt;V17,V16,V17)))</f>
        <v/>
      </c>
      <c r="X17" s="483">
        <f>IF(W18="",W17,IF(W17="",W18,IF(W17&gt;W18,W18,W17)))</f>
        <v/>
      </c>
      <c r="Y17" s="483">
        <f>IF(X17="",X17,IF(X16="",X16,IF(X16&gt;X17,X16,X17)))</f>
        <v/>
      </c>
      <c r="Z17" s="483">
        <f>IF(Y18="",Y17,IF(Y17="",Y18,IF(Y17&gt;Y18,Y18,Y17)))</f>
        <v/>
      </c>
      <c r="AA17" s="483">
        <f t="array" ref="AA17">_xlfn.IFNA(INDEX($Z$12:$Z$21,MATCH(0,COUNTIF($AA$12:$AA16,$Z$12:$Z$21),0)),"")</f>
        <v/>
      </c>
      <c r="AB17" s="2" t="n"/>
      <c r="AC17" s="2" t="n"/>
      <c r="AD17" s="2" t="n"/>
      <c r="AE17" s="2" t="n"/>
      <c r="AF17" s="2" t="n"/>
      <c r="AG17" s="2" t="n"/>
    </row>
    <row r="18" ht="15" customHeight="1">
      <c r="A18" s="31" t="n"/>
      <c r="B18" s="33">
        <f>OFFSET(L!$C$1,MATCH("Declaration"&amp;ADDRESS(ROW(),COLUMN(),4),L!$A:$A,0)-1,SL,,)</f>
        <v/>
      </c>
      <c r="C18" s="64" t="n"/>
      <c r="D18" s="525" t="inlineStr">
        <is>
          <t>Jonkerbosplein 52, 6534 AB Nijmegen, The Netherlands</t>
        </is>
      </c>
      <c r="E18" s="514" t="n"/>
      <c r="F18" s="514" t="n"/>
      <c r="G18" s="514" t="n"/>
      <c r="H18" s="514" t="n"/>
      <c r="I18" s="514" t="n"/>
      <c r="J18" s="515" t="n"/>
      <c r="K18" s="29" t="n"/>
      <c r="L18" s="101" t="n"/>
      <c r="P18" s="482">
        <f>IF(ISBLANK(E13),"",IF(E13="(Delete Mica)",IF(ISBLANK(E15),"",E15),E13))</f>
        <v/>
      </c>
      <c r="Q18" s="483">
        <f>IF(P19="",P18,IF(P18="",P19,IF(P18&gt;P19,P19,P18)))</f>
        <v/>
      </c>
      <c r="R18" s="483">
        <f>IF(Q18="",Q18,IF(Q17="",Q17,IF(Q17&gt;Q18,Q17,Q18)))</f>
        <v/>
      </c>
      <c r="S18" s="483">
        <f>IF(R19="",R18,IF(R18="",R19,IF(R18&gt;R19,R19,R18)))</f>
        <v/>
      </c>
      <c r="T18" s="483">
        <f>IF(S18="",S18,IF(S17="",S17,IF(S17&gt;S18,S17,S18)))</f>
        <v/>
      </c>
      <c r="U18" s="483">
        <f>IF(T19="",T18,IF(T18="",T19,IF(T18&gt;T19,T19,T18)))</f>
        <v/>
      </c>
      <c r="V18" s="483">
        <f>IF(U18="",U18,IF(U17="",U17,IF(U17&gt;U18,U17,U18)))</f>
        <v/>
      </c>
      <c r="W18" s="483">
        <f>IF(V19="",V18,IF(V18="",V19,IF(V18&gt;V19,V19,V18)))</f>
        <v/>
      </c>
      <c r="X18" s="483">
        <f>IF(W18="",W18,IF(W17="",W17,IF(W17&gt;W18,W17,W18)))</f>
        <v/>
      </c>
      <c r="Y18" s="483">
        <f>IF(X19="",X18,IF(X18="",X19,IF(X18&gt;X19,X19,X18)))</f>
        <v/>
      </c>
      <c r="Z18" s="483">
        <f>IF(Y18="",Y18,IF(Y17="",Y17,IF(Y17&gt;Y18,Y17,Y18)))</f>
        <v/>
      </c>
      <c r="AA18" s="483">
        <f t="array" ref="AA18">_xlfn.IFNA(INDEX($Z$12:$Z$21,MATCH(0,COUNTIF($AA$12:$AA17,$Z$12:$Z$21),0)),"")</f>
        <v/>
      </c>
      <c r="AB18" s="2" t="n"/>
      <c r="AC18" s="2" t="n"/>
      <c r="AD18" s="2" t="n"/>
      <c r="AE18" s="2" t="n"/>
      <c r="AF18" s="2" t="n"/>
      <c r="AG18" s="2" t="n"/>
    </row>
    <row r="19" ht="14.45" customHeight="1">
      <c r="A19" s="31" t="n"/>
      <c r="B19" s="33">
        <f>OFFSET(L!$C$1,MATCH("Declaration"&amp;ADDRESS(ROW(),COLUMN(),4),L!$A:$A,0)-1,SL,,)</f>
        <v/>
      </c>
      <c r="C19" s="64" t="n"/>
      <c r="D19" s="525" t="inlineStr">
        <is>
          <t>Szilard Bohon</t>
        </is>
      </c>
      <c r="E19" s="514" t="n"/>
      <c r="F19" s="514" t="n"/>
      <c r="G19" s="514" t="n"/>
      <c r="H19" s="514" t="n"/>
      <c r="I19" s="514" t="n"/>
      <c r="J19" s="515" t="n"/>
      <c r="K19" s="29" t="n"/>
      <c r="L19" s="101" t="n"/>
      <c r="P19" s="482">
        <f>IF(ISBLANK(G13),"",IF(G13="(Delete Nickel)",IF(ISBLANK(G15),"",G15),G13))</f>
        <v/>
      </c>
      <c r="Q19" s="483">
        <f>IF(P19="",P19,IF(P18="",P18,IF(P18&gt;P19,P18,P19)))</f>
        <v/>
      </c>
      <c r="R19" s="483">
        <f>IF(Q20="",Q19,IF(Q19="",Q20,IF(Q19&gt;Q20,Q20,Q19)))</f>
        <v/>
      </c>
      <c r="S19" s="483">
        <f>IF(R19="",R19,IF(R18="",R18,IF(R18&gt;R19,R18,R19)))</f>
        <v/>
      </c>
      <c r="T19" s="483">
        <f>IF(S20="",S19,IF(S19="",S20,IF(S19&gt;S20,S20,S19)))</f>
        <v/>
      </c>
      <c r="U19" s="483">
        <f>IF(T19="",T19,IF(T18="",T18,IF(T18&gt;T19,T18,T19)))</f>
        <v/>
      </c>
      <c r="V19" s="483">
        <f>IF(U20="",U19,IF(U19="",U20,IF(U19&gt;U20,U20,U19)))</f>
        <v/>
      </c>
      <c r="W19" s="483">
        <f>IF(V19="",V19,IF(V18="",V18,IF(V18&gt;V19,V18,V19)))</f>
        <v/>
      </c>
      <c r="X19" s="483">
        <f>IF(W20="",W19,IF(W19="",W20,IF(W19&gt;W20,W20,W19)))</f>
        <v/>
      </c>
      <c r="Y19" s="483">
        <f>IF(X19="",X19,IF(X18="",X18,IF(X18&gt;X19,X18,X19)))</f>
        <v/>
      </c>
      <c r="Z19" s="483">
        <f>IF(Y20="",Y19,IF(Y19="",Y20,IF(Y19&gt;Y20,Y20,Y19)))</f>
        <v/>
      </c>
      <c r="AA19" s="483">
        <f t="array" ref="AA19">_xlfn.IFNA(INDEX($Z$12:$Z$21,MATCH(0,COUNTIF($AA$12:$AA18,$Z$12:$Z$21),0)),"")</f>
        <v/>
      </c>
      <c r="AB19" s="2" t="n"/>
      <c r="AC19" s="2" t="n"/>
      <c r="AD19" s="2" t="n"/>
      <c r="AE19" s="2" t="n"/>
      <c r="AF19" s="2" t="n"/>
      <c r="AG19" s="2" t="n"/>
    </row>
    <row r="20" ht="15" customHeight="1">
      <c r="A20" s="31" t="n"/>
      <c r="B20" s="33">
        <f>OFFSET(L!$C$1,MATCH("Declaration"&amp;ADDRESS(ROW(),COLUMN(),4),L!$A:$A,0)-1,SL,,)</f>
        <v/>
      </c>
      <c r="C20" s="64" t="n"/>
      <c r="D20" s="526" t="inlineStr">
        <is>
          <t>eco-products@nexperia.com</t>
        </is>
      </c>
      <c r="E20" s="514" t="n"/>
      <c r="F20" s="514" t="n"/>
      <c r="G20" s="514" t="n"/>
      <c r="H20" s="514" t="n"/>
      <c r="I20" s="514" t="n"/>
      <c r="J20" s="515" t="n"/>
      <c r="K20" s="29" t="n"/>
      <c r="L20" s="101" t="n"/>
      <c r="P20" s="482">
        <f>IF(ISBLANK(H13),"",IF(H13="(Delete)",IF(ISBLANK(H15),"",H15),H13))</f>
        <v/>
      </c>
      <c r="Q20" s="483">
        <f>IF(P21="",P20,IF(P20="",P21,IF(P20&gt;P21,P21,P20)))</f>
        <v/>
      </c>
      <c r="R20" s="483">
        <f>IF(Q20="",Q20,IF(Q19="",Q19,IF(Q19&gt;Q20,Q19,Q20)))</f>
        <v/>
      </c>
      <c r="S20" s="483">
        <f>IF(R21="",R20,IF(R20="",R21,IF(R20&gt;R21,R21,R20)))</f>
        <v/>
      </c>
      <c r="T20" s="483">
        <f>IF(S20="",S20,IF(S19="",S19,IF(S19&gt;S20,S19,S20)))</f>
        <v/>
      </c>
      <c r="U20" s="483">
        <f>IF(T21="",T20,IF(T20="",T21,IF(T20&gt;T21,T21,T20)))</f>
        <v/>
      </c>
      <c r="V20" s="483">
        <f>IF(U20="",U20,IF(U19="",U19,IF(U19&gt;U20,U19,U20)))</f>
        <v/>
      </c>
      <c r="W20" s="483">
        <f>IF(V21="",V20,IF(V20="",V21,IF(V20&gt;V21,V21,V20)))</f>
        <v/>
      </c>
      <c r="X20" s="483">
        <f>IF(W20="",W20,IF(W19="",W19,IF(W19&gt;W20,W19,W20)))</f>
        <v/>
      </c>
      <c r="Y20" s="483">
        <f>IF(X21="",X20,IF(X20="",X21,IF(X20&gt;X21,X21,X20)))</f>
        <v/>
      </c>
      <c r="Z20" s="483">
        <f>IF(Y20="",Y20,IF(Y19="",Y19,IF(Y19&gt;Y20,Y19,Y20)))</f>
        <v/>
      </c>
      <c r="AA20" s="483">
        <f t="array" ref="AA20">_xlfn.IFNA(INDEX($Z$12:$Z$21,MATCH(0,COUNTIF($AA$12:$AA19,$Z$12:$Z$21),0)),"")</f>
        <v/>
      </c>
      <c r="AB20" s="2" t="n"/>
      <c r="AC20" s="2" t="n"/>
      <c r="AD20" s="2" t="n"/>
      <c r="AE20" s="2" t="n"/>
      <c r="AF20" s="2" t="n"/>
      <c r="AG20" s="2" t="n"/>
    </row>
    <row r="21" ht="15" customHeight="1">
      <c r="A21" s="31" t="n"/>
      <c r="B21" s="33">
        <f>OFFSET(L!$C$1,MATCH("Declaration"&amp;ADDRESS(ROW(),COLUMN(),4),L!$A:$A,0)-1,SL,,)</f>
        <v/>
      </c>
      <c r="C21" s="64" t="n"/>
      <c r="D21" s="525" t="inlineStr">
        <is>
          <t>+49 40 30708 2371</t>
        </is>
      </c>
      <c r="E21" s="514" t="n"/>
      <c r="F21" s="514" t="n"/>
      <c r="G21" s="514" t="n"/>
      <c r="H21" s="514" t="n"/>
      <c r="I21" s="514" t="n"/>
      <c r="J21" s="515" t="n"/>
      <c r="K21" s="29" t="n"/>
      <c r="L21" s="101" t="n"/>
      <c r="P21" s="482">
        <f>IF(ISBLANK(I13),"",IF(I13="(Delete)",IF(ISBLANK(I15),"",I15),I13))</f>
        <v/>
      </c>
      <c r="Q21" s="483">
        <f>IF(P21="",P21,IF(P20="",P20,IF(P20&gt;P21,P20,P21)))</f>
        <v/>
      </c>
      <c r="R21" s="483">
        <f>Q21</f>
        <v/>
      </c>
      <c r="S21" s="483">
        <f>IF(R21="",R21,IF(R20="",R20,IF(R20&gt;R21,R20,R21)))</f>
        <v/>
      </c>
      <c r="T21" s="483">
        <f>S21</f>
        <v/>
      </c>
      <c r="U21" s="483">
        <f>IF(T21="",T21,IF(T20="",T20,IF(T20&gt;T21,T20,T21)))</f>
        <v/>
      </c>
      <c r="V21" s="483">
        <f>U21</f>
        <v/>
      </c>
      <c r="W21" s="483">
        <f>IF(V21="",V21,IF(V20="",V20,IF(V20&gt;V21,V20,V21)))</f>
        <v/>
      </c>
      <c r="X21" s="483">
        <f>W21</f>
        <v/>
      </c>
      <c r="Y21" s="483">
        <f>IF(X21="",X21,IF(X20="",X20,IF(X20&gt;X21,X20,X21)))</f>
        <v/>
      </c>
      <c r="Z21" s="483">
        <f>Y21</f>
        <v/>
      </c>
      <c r="AA21" s="483">
        <f t="array" ref="AA21">_xlfn.IFNA(INDEX($Z$12:$Z$21,MATCH(0,COUNTIF($AA$12:$AA20,$Z$12:$Z$21),0)),"")</f>
        <v/>
      </c>
      <c r="AB21" s="2" t="n"/>
      <c r="AC21" s="2" t="n"/>
      <c r="AD21" s="2" t="n"/>
      <c r="AE21" s="2" t="n"/>
      <c r="AF21" s="2" t="n"/>
      <c r="AG21" s="2" t="n"/>
    </row>
    <row r="22" ht="23.1" customHeight="1">
      <c r="A22" s="31" t="n"/>
      <c r="B22" s="33">
        <f>OFFSET(L!$C$1,MATCH("Declaration"&amp;ADDRESS(ROW(),COLUMN(),4),L!$A:$A,0)-1,SL,,)</f>
        <v/>
      </c>
      <c r="C22" s="64" t="n"/>
      <c r="D22" s="525" t="inlineStr">
        <is>
          <t>Dr. Timo Stein</t>
        </is>
      </c>
      <c r="E22" s="514" t="n"/>
      <c r="F22" s="514" t="n"/>
      <c r="G22" s="514" t="n"/>
      <c r="H22" s="514" t="n"/>
      <c r="I22" s="514" t="n"/>
      <c r="J22" s="515" t="n"/>
      <c r="K22" s="29" t="n"/>
      <c r="L22" s="95" t="n"/>
      <c r="Q22" s="2" t="n"/>
      <c r="R22" s="2" t="n"/>
      <c r="S22" s="2" t="n"/>
      <c r="T22" s="2" t="n"/>
      <c r="U22" s="2" t="n"/>
      <c r="V22" s="2" t="n"/>
      <c r="W22" s="2" t="n"/>
      <c r="X22" s="2" t="n"/>
      <c r="Y22" s="2" t="n"/>
      <c r="Z22" s="2" t="n"/>
      <c r="AA22" s="2">
        <f>10-COUNTIF(AA12:AA21,"")</f>
        <v/>
      </c>
      <c r="AB22" s="2" t="n"/>
      <c r="AC22" s="2" t="n"/>
      <c r="AD22" s="2" t="n"/>
      <c r="AE22" s="2" t="n"/>
      <c r="AF22" s="2" t="n"/>
      <c r="AG22" s="2" t="n"/>
    </row>
    <row r="23" ht="23.1" customHeight="1">
      <c r="A23" s="31" t="n"/>
      <c r="B23" s="33">
        <f>OFFSET(L!$C$1,MATCH("Declaration"&amp;ADDRESS(ROW(),COLUMN(),4),L!$A:$A,0)-1,SL,,)</f>
        <v/>
      </c>
      <c r="C23" s="64" t="n"/>
      <c r="D23" s="525" t="inlineStr">
        <is>
          <t>Manager Environmental Compliance Organization for Products (ECO-Products)</t>
        </is>
      </c>
      <c r="E23" s="514" t="n"/>
      <c r="F23" s="514" t="n"/>
      <c r="G23" s="514" t="n"/>
      <c r="H23" s="514" t="n"/>
      <c r="I23" s="514" t="n"/>
      <c r="J23" s="515" t="n"/>
      <c r="K23" s="29" t="n"/>
      <c r="L23" s="95" t="n"/>
      <c r="P23" s="2" t="n"/>
      <c r="Q23" s="2" t="n"/>
      <c r="R23" s="2" t="n"/>
      <c r="S23" s="2" t="n"/>
      <c r="T23" s="2" t="n"/>
      <c r="U23" s="2" t="n"/>
      <c r="V23" s="2" t="n"/>
      <c r="W23" s="2" t="n"/>
      <c r="X23" s="2" t="n"/>
      <c r="Y23" s="2" t="n"/>
      <c r="Z23" s="2" t="n"/>
      <c r="AA23" s="2">
        <f>IF(AA22=0,0.1,AA22)</f>
        <v/>
      </c>
      <c r="AB23" s="2" t="n"/>
      <c r="AC23" s="2" t="n"/>
      <c r="AD23" s="2" t="n"/>
      <c r="AE23" s="2" t="n"/>
      <c r="AF23" s="2" t="n"/>
      <c r="AG23" s="2" t="n"/>
    </row>
    <row r="24" ht="23.1" customHeight="1">
      <c r="A24" s="31" t="n"/>
      <c r="B24" s="33">
        <f>OFFSET(L!$C$1,MATCH("Declaration"&amp;ADDRESS(ROW(),COLUMN(),4),L!$A:$A,0)-1,SL,,)</f>
        <v/>
      </c>
      <c r="C24" s="64" t="n"/>
      <c r="D24" s="526" t="inlineStr">
        <is>
          <t>eco-products@nexperia.com</t>
        </is>
      </c>
      <c r="E24" s="514" t="n"/>
      <c r="F24" s="514" t="n"/>
      <c r="G24" s="514" t="n"/>
      <c r="H24" s="514" t="n"/>
      <c r="I24" s="514" t="n"/>
      <c r="J24" s="515" t="n"/>
      <c r="K24" s="29" t="n"/>
      <c r="L24" s="95" t="n"/>
      <c r="P24" s="2" t="n"/>
      <c r="Q24" s="2" t="n"/>
      <c r="R24" s="2" t="n"/>
      <c r="S24" s="2" t="n"/>
      <c r="T24" s="2" t="n"/>
      <c r="U24" s="2" t="n"/>
      <c r="V24" s="2" t="n"/>
      <c r="W24" s="2" t="n"/>
      <c r="X24" s="2" t="n"/>
      <c r="Y24" s="2" t="n"/>
      <c r="Z24" s="2" t="n"/>
      <c r="AA24" s="2" t="n"/>
      <c r="AB24" s="2" t="n"/>
      <c r="AC24" s="2" t="n"/>
      <c r="AD24" s="2" t="n"/>
      <c r="AE24" s="2" t="n"/>
      <c r="AF24" s="2" t="n"/>
      <c r="AG24" s="2" t="n"/>
    </row>
    <row r="25" ht="15" customHeight="1">
      <c r="A25" s="31" t="n"/>
      <c r="B25" s="33">
        <f>OFFSET(L!$C$1,MATCH("Declaration"&amp;ADDRESS(ROW(),COLUMN(),4),L!$A:$A,0)-1,SL,,)</f>
        <v/>
      </c>
      <c r="C25" s="120" t="n"/>
      <c r="D25" s="525" t="inlineStr">
        <is>
          <t>+49 40 30708 2371</t>
        </is>
      </c>
      <c r="E25" s="514" t="n"/>
      <c r="F25" s="514" t="n"/>
      <c r="G25" s="514" t="n"/>
      <c r="H25" s="514" t="n"/>
      <c r="I25" s="514" t="n"/>
      <c r="J25" s="515" t="n"/>
      <c r="K25" s="29" t="n"/>
      <c r="L25" s="101" t="n"/>
      <c r="P25" s="2" t="n"/>
      <c r="Q25" s="2" t="n"/>
      <c r="R25" s="2" t="n"/>
      <c r="S25" s="2" t="n"/>
      <c r="T25" s="2" t="n"/>
      <c r="U25" s="2" t="n"/>
      <c r="V25" s="2" t="n"/>
      <c r="W25" s="2" t="n"/>
      <c r="X25" s="2" t="n"/>
      <c r="Y25" s="2" t="n"/>
      <c r="Z25" s="2" t="n"/>
      <c r="AA25" s="2" t="n"/>
      <c r="AB25" s="2" t="n"/>
      <c r="AC25" s="2" t="n"/>
      <c r="AD25" s="2" t="n"/>
      <c r="AE25" s="2" t="n"/>
      <c r="AF25" s="2" t="n"/>
      <c r="AG25" s="2" t="n"/>
    </row>
    <row r="26" ht="17.45" customHeight="1">
      <c r="A26" s="31" t="n"/>
      <c r="B26" s="33">
        <f>OFFSET(L!$C$1,MATCH("Declaration"&amp;ADDRESS(ROW(),COLUMN(),4),L!$A:$A,0)-1,SL,,)</f>
        <v/>
      </c>
      <c r="C26" s="65" t="n"/>
      <c r="D26" s="527" t="inlineStr">
        <is>
          <t>23-Oct-2026</t>
        </is>
      </c>
      <c r="E26" s="512" t="n"/>
      <c r="F26" s="189" t="n"/>
      <c r="G26" s="190" t="n"/>
      <c r="H26" s="190" t="n"/>
      <c r="I26" s="190" t="n"/>
      <c r="J26" s="190" t="n"/>
      <c r="K26" s="29" t="n"/>
      <c r="L26" s="99" t="n"/>
      <c r="P26" s="2" t="n"/>
      <c r="Q26" s="2" t="n"/>
      <c r="R26" s="2" t="n"/>
      <c r="S26" s="2" t="n"/>
      <c r="T26" s="2" t="n"/>
      <c r="U26" s="2" t="n"/>
      <c r="V26" s="2" t="n"/>
      <c r="W26" s="2" t="n"/>
      <c r="X26" s="2" t="n"/>
      <c r="Y26" s="2" t="n"/>
      <c r="Z26" s="2" t="n"/>
      <c r="AA26" s="2" t="n"/>
      <c r="AB26" s="2" t="n"/>
      <c r="AC26" s="2" t="n"/>
      <c r="AD26" s="2" t="n"/>
      <c r="AE26" s="2" t="n"/>
      <c r="AF26" s="2" t="n"/>
      <c r="AG26" s="2" t="n"/>
    </row>
    <row r="27" ht="17.45" customHeight="1">
      <c r="A27" s="34" t="n"/>
      <c r="B27" s="66" t="n"/>
      <c r="C27" s="13" t="n"/>
      <c r="D27" s="430" t="n"/>
      <c r="F27" s="7" t="n"/>
      <c r="G27" s="109" t="n"/>
      <c r="H27" s="109" t="n"/>
      <c r="I27" s="109" t="n"/>
      <c r="J27" s="109" t="n"/>
      <c r="K27" s="29" t="n"/>
      <c r="L27" s="96" t="n"/>
      <c r="P27" s="2" t="n"/>
      <c r="Q27" s="2" t="n"/>
      <c r="R27" s="2" t="n"/>
      <c r="S27" s="2" t="n"/>
      <c r="T27" s="2" t="n"/>
      <c r="U27" s="2" t="n"/>
      <c r="V27" s="2" t="n"/>
      <c r="W27" s="2" t="n"/>
      <c r="X27" s="2" t="n"/>
      <c r="Y27" s="2" t="n"/>
      <c r="Z27" s="2" t="n"/>
      <c r="AA27" s="2" t="n"/>
      <c r="AB27" s="2" t="n"/>
      <c r="AC27" s="2" t="n"/>
      <c r="AD27" s="2" t="n"/>
      <c r="AE27" s="2" t="n"/>
      <c r="AF27" s="2" t="n"/>
      <c r="AG27" s="2" t="n"/>
    </row>
    <row r="28" ht="15" customHeight="1">
      <c r="A28" s="35" t="n"/>
      <c r="B28" s="431">
        <f>OFFSET(L!$C$1,MATCH("Declaration"&amp;ADDRESS(ROW(),COLUMN(),4),L!$A:$A,0)-1,SL,,)</f>
        <v/>
      </c>
      <c r="C28" s="509" t="n"/>
      <c r="D28" s="509" t="n"/>
      <c r="E28" s="509" t="n"/>
      <c r="F28" s="509" t="n"/>
      <c r="G28" s="509" t="n"/>
      <c r="H28" s="509" t="n"/>
      <c r="I28" s="509" t="n"/>
      <c r="J28" s="509" t="n"/>
      <c r="K28" s="36" t="n"/>
      <c r="L28" s="96" t="n"/>
      <c r="P28" s="2" t="n"/>
      <c r="Q28" s="2" t="n"/>
      <c r="R28" s="2" t="n"/>
      <c r="S28" s="2" t="n"/>
      <c r="T28" s="2" t="n"/>
      <c r="U28" s="2" t="n"/>
      <c r="V28" s="2" t="n"/>
      <c r="W28" s="2" t="n"/>
      <c r="X28" s="2" t="n"/>
      <c r="Y28" s="2" t="n"/>
      <c r="Z28" s="2" t="n"/>
      <c r="AA28" s="2" t="n"/>
      <c r="AB28" s="2" t="n"/>
      <c r="AC28" s="2" t="n"/>
      <c r="AD28" s="2" t="n"/>
      <c r="AE28" s="2" t="n"/>
      <c r="AF28" s="2" t="n"/>
      <c r="AG28" s="2" t="n"/>
    </row>
    <row r="29" ht="45" customHeight="1">
      <c r="A29" s="34" t="n"/>
      <c r="B29" s="37">
        <f>OFFSET(L!$C$1,MATCH("Declaration"&amp;ADDRESS(ROW(),COLUMN(),4),L!$A:$A,0)-1,SL,,)</f>
        <v/>
      </c>
      <c r="C29" s="13" t="n"/>
      <c r="D29" s="412">
        <f>OFFSET(L!$C$1,MATCH("Declaration"&amp;ADDRESS(ROW(),COLUMN(),4),L!$A:$A,0)-1,SL,,)</f>
        <v/>
      </c>
      <c r="E29" s="506" t="n"/>
      <c r="F29" s="14" t="n"/>
      <c r="G29" s="37">
        <f>OFFSET(L!$C$1,MATCH("Declaration"&amp;ADDRESS(ROW(),COLUMN(),4),L!$A:$A,0)-1,SL,,)</f>
        <v/>
      </c>
      <c r="H29" s="37" t="n"/>
      <c r="I29" s="37" t="n"/>
      <c r="J29" s="70" t="n"/>
      <c r="K29" s="29" t="n"/>
      <c r="L29" s="96" t="inlineStr">
        <is>
          <t xml:space="preserve">
</t>
        </is>
      </c>
      <c r="P29" s="2" t="n"/>
      <c r="Q29" s="2" t="n"/>
      <c r="R29" s="2" t="n"/>
      <c r="S29" s="2" t="n"/>
      <c r="T29" s="2" t="n"/>
      <c r="U29" s="2" t="n"/>
      <c r="V29" s="2" t="n"/>
      <c r="W29" s="2" t="n"/>
      <c r="X29" s="2" t="n"/>
      <c r="Y29" s="2" t="n"/>
      <c r="Z29" s="2" t="n"/>
      <c r="AA29" s="2" t="n"/>
      <c r="AB29" s="2" t="n"/>
      <c r="AC29" s="2" t="n"/>
      <c r="AD29" s="2" t="n"/>
      <c r="AE29" s="2" t="n"/>
      <c r="AF29" s="2" t="n"/>
      <c r="AG29" s="2" t="n"/>
    </row>
    <row r="30" ht="23.1" customHeight="1">
      <c r="A30" s="34" t="n"/>
      <c r="B30" s="291">
        <f>IF(COUNTBLANK(AA12),"",AA12&amp;"(*)")</f>
        <v/>
      </c>
      <c r="C30" s="28" t="n"/>
      <c r="D30" s="528" t="inlineStr">
        <is>
          <t>Yes</t>
        </is>
      </c>
      <c r="E30" s="515" t="n"/>
      <c r="F30" s="8" t="n"/>
      <c r="G30" s="529" t="n"/>
      <c r="H30" s="514" t="n"/>
      <c r="I30" s="514" t="n"/>
      <c r="J30" s="515" t="n"/>
      <c r="K30" s="29" t="n"/>
      <c r="L30" s="102" t="n"/>
      <c r="M30">
        <f>IF(AND(B30="",D30&lt;&gt;""),1,0)</f>
        <v/>
      </c>
      <c r="O30" s="38">
        <f>IF(B30="","","(*)")</f>
        <v/>
      </c>
      <c r="P30" s="38">
        <f>IF(D30="Yes","(*)","")</f>
        <v/>
      </c>
      <c r="Q30" s="38">
        <f>IF(D42="Yes","(*)","")</f>
        <v/>
      </c>
      <c r="R30" s="2" t="n"/>
      <c r="S30" s="2" t="n"/>
      <c r="T30" s="2" t="n"/>
      <c r="U30" s="2" t="n"/>
      <c r="V30" s="2" t="n"/>
      <c r="W30" s="2" t="n"/>
      <c r="X30" s="2" t="n"/>
      <c r="Y30" s="2" t="n"/>
      <c r="Z30" s="2" t="n"/>
      <c r="AA30" s="2" t="n"/>
      <c r="AB30" s="2" t="n"/>
      <c r="AC30" s="2" t="n"/>
      <c r="AD30" s="2" t="n"/>
      <c r="AE30" s="2" t="n"/>
      <c r="AF30" s="2" t="n"/>
      <c r="AG30" s="2" t="n"/>
    </row>
    <row r="31" ht="23.1" customHeight="1">
      <c r="A31" s="34" t="n"/>
      <c r="B31" s="291">
        <f>IF(COUNTBLANK(AA13),"",AA13&amp;"(*)")</f>
        <v/>
      </c>
      <c r="C31" s="28" t="n"/>
      <c r="D31" s="528" t="inlineStr">
        <is>
          <t>Yes</t>
        </is>
      </c>
      <c r="E31" s="515" t="n"/>
      <c r="F31" s="8" t="n"/>
      <c r="G31" s="529" t="n"/>
      <c r="H31" s="514" t="n"/>
      <c r="I31" s="514" t="n"/>
      <c r="J31" s="515" t="n"/>
      <c r="K31" s="29" t="n"/>
      <c r="L31" s="102" t="n"/>
      <c r="M31">
        <f>IF(AND(B31="",D31&lt;&gt;""),1,0)</f>
        <v/>
      </c>
      <c r="O31" s="38">
        <f>IF(B31="","","(*)")</f>
        <v/>
      </c>
      <c r="P31" s="38">
        <f>IF(D31="Yes","(*)","")</f>
        <v/>
      </c>
      <c r="Q31" s="38">
        <f>IF(D43="Yes","(*)","")</f>
        <v/>
      </c>
      <c r="R31" s="2" t="n"/>
      <c r="S31" s="2" t="n"/>
      <c r="T31" s="2" t="n"/>
      <c r="U31" s="2" t="n"/>
      <c r="V31" s="2" t="n"/>
      <c r="W31" s="2" t="n"/>
      <c r="X31" s="2" t="n"/>
      <c r="Y31" s="2" t="n"/>
      <c r="Z31" s="2" t="n"/>
      <c r="AA31" s="2" t="n"/>
      <c r="AB31" s="2" t="n"/>
      <c r="AC31" s="2" t="n"/>
      <c r="AD31" s="2" t="n"/>
      <c r="AE31" s="2" t="n"/>
      <c r="AF31" s="2" t="n"/>
      <c r="AG31" s="2" t="n"/>
    </row>
    <row r="32" ht="23.1" customHeight="1">
      <c r="A32" s="34" t="n"/>
      <c r="B32" s="291">
        <f>IF(COUNTBLANK(AA14),"",AA14&amp;"(*)")</f>
        <v/>
      </c>
      <c r="C32" s="28" t="n"/>
      <c r="D32" s="528" t="inlineStr">
        <is>
          <t>No</t>
        </is>
      </c>
      <c r="E32" s="515" t="n"/>
      <c r="F32" s="8" t="n"/>
      <c r="G32" s="529" t="n"/>
      <c r="H32" s="514" t="n"/>
      <c r="I32" s="514" t="n"/>
      <c r="J32" s="515" t="n"/>
      <c r="K32" s="29" t="n"/>
      <c r="L32" s="102" t="n"/>
      <c r="M32">
        <f>IF(AND(B32="",D32&lt;&gt;""),1,0)</f>
        <v/>
      </c>
      <c r="O32" s="38">
        <f>IF(B32="","","(*)")</f>
        <v/>
      </c>
      <c r="P32" s="38">
        <f>IF(D32="Yes","(*)","")</f>
        <v/>
      </c>
      <c r="Q32" s="38">
        <f>IF(D44="Yes","(*)","")</f>
        <v/>
      </c>
      <c r="R32" s="2" t="n"/>
      <c r="S32" s="2" t="n"/>
      <c r="T32" s="2" t="n"/>
      <c r="U32" s="2" t="n"/>
      <c r="V32" s="2" t="n"/>
      <c r="W32" s="2" t="n"/>
      <c r="X32" s="2" t="n"/>
      <c r="Y32" s="2" t="n"/>
      <c r="Z32" s="2" t="n"/>
      <c r="AA32" s="2" t="n"/>
      <c r="AB32" s="2" t="n"/>
      <c r="AC32" s="2" t="n"/>
      <c r="AD32" s="2" t="n"/>
      <c r="AE32" s="2" t="n"/>
      <c r="AF32" s="2" t="n"/>
      <c r="AG32" s="2" t="n"/>
    </row>
    <row r="33" ht="23.1" customHeight="1">
      <c r="A33" s="34" t="n"/>
      <c r="B33" s="291">
        <f>IF(COUNTBLANK(AA15),"",AA15&amp;"(*)")</f>
        <v/>
      </c>
      <c r="C33" s="28" t="n"/>
      <c r="D33" s="528" t="inlineStr">
        <is>
          <t>No</t>
        </is>
      </c>
      <c r="E33" s="515" t="n"/>
      <c r="F33" s="8" t="n"/>
      <c r="G33" s="529" t="n"/>
      <c r="H33" s="514" t="n"/>
      <c r="I33" s="514" t="n"/>
      <c r="J33" s="515" t="n"/>
      <c r="K33" s="29" t="n"/>
      <c r="L33" s="102" t="n"/>
      <c r="M33">
        <f>IF(AND(B33="",D33&lt;&gt;""),1,0)</f>
        <v/>
      </c>
      <c r="O33" s="38">
        <f>IF(B33="","","(*)")</f>
        <v/>
      </c>
      <c r="P33" s="38">
        <f>IF(D33="Yes","(*)","")</f>
        <v/>
      </c>
      <c r="Q33" s="38">
        <f>IF(D45="Yes","(*)","")</f>
        <v/>
      </c>
      <c r="R33" s="2" t="n"/>
      <c r="S33" s="2" t="n"/>
      <c r="T33" s="2" t="n"/>
      <c r="U33" s="2" t="n"/>
      <c r="V33" s="2" t="n"/>
      <c r="W33" s="2" t="n"/>
      <c r="X33" s="2" t="n"/>
      <c r="Y33" s="2" t="n"/>
      <c r="Z33" s="2" t="n"/>
      <c r="AA33" s="2" t="n"/>
      <c r="AB33" s="2" t="n"/>
      <c r="AC33" s="2" t="n"/>
      <c r="AD33" s="2" t="n"/>
      <c r="AE33" s="2" t="n"/>
      <c r="AF33" s="2" t="n"/>
      <c r="AG33" s="2" t="n"/>
    </row>
    <row r="34" ht="23.1" customHeight="1">
      <c r="A34" s="34" t="n"/>
      <c r="B34" s="291">
        <f>IF(COUNTBLANK(AA16),"",AA16&amp;"(*)")</f>
        <v/>
      </c>
      <c r="C34" s="28" t="n"/>
      <c r="D34" s="528" t="inlineStr">
        <is>
          <t>No</t>
        </is>
      </c>
      <c r="E34" s="515" t="n"/>
      <c r="F34" s="8" t="n"/>
      <c r="G34" s="529" t="n"/>
      <c r="H34" s="514" t="n"/>
      <c r="I34" s="514" t="n"/>
      <c r="J34" s="515" t="n"/>
      <c r="K34" s="29" t="n"/>
      <c r="L34" s="102" t="n"/>
      <c r="M34">
        <f>IF(AND(B34="",D34&lt;&gt;""),1,0)</f>
        <v/>
      </c>
      <c r="O34" s="38">
        <f>IF(B34="","","(*)")</f>
        <v/>
      </c>
      <c r="P34" s="38">
        <f>IF(D34="Yes","(*)","")</f>
        <v/>
      </c>
      <c r="Q34" s="38">
        <f>IF(D46="Yes","(*)","")</f>
        <v/>
      </c>
      <c r="R34" s="2" t="n"/>
      <c r="S34" s="2" t="n"/>
      <c r="T34" s="2" t="n"/>
      <c r="U34" s="2" t="n"/>
      <c r="V34" s="2" t="n"/>
      <c r="W34" s="2" t="n"/>
      <c r="X34" s="2" t="n"/>
      <c r="Y34" s="2" t="n"/>
      <c r="Z34" s="2" t="n"/>
      <c r="AA34" s="2" t="n"/>
      <c r="AB34" s="2" t="n"/>
      <c r="AC34" s="2" t="n"/>
      <c r="AD34" s="2" t="n"/>
      <c r="AE34" s="2" t="n"/>
      <c r="AF34" s="2" t="n"/>
      <c r="AG34" s="2" t="n"/>
    </row>
    <row r="35" ht="23.1" customHeight="1">
      <c r="A35" s="34" t="n"/>
      <c r="B35" s="291">
        <f>IF(COUNTBLANK(AA17),"",AA17&amp;"(*)")</f>
        <v/>
      </c>
      <c r="C35" s="28" t="n"/>
      <c r="D35" s="528" t="inlineStr">
        <is>
          <t>Yes</t>
        </is>
      </c>
      <c r="E35" s="515" t="n"/>
      <c r="F35" s="8" t="n"/>
      <c r="G35" s="529" t="n"/>
      <c r="H35" s="514" t="n"/>
      <c r="I35" s="514" t="n"/>
      <c r="J35" s="515" t="n"/>
      <c r="K35" s="29" t="n"/>
      <c r="L35" s="102" t="n"/>
      <c r="M35">
        <f>IF(AND(B35="",D35&lt;&gt;""),1,0)</f>
        <v/>
      </c>
      <c r="O35" s="38">
        <f>IF(B35="","","(*)")</f>
        <v/>
      </c>
      <c r="P35" s="38">
        <f>IF(D35="Yes","(*)","")</f>
        <v/>
      </c>
      <c r="Q35" s="38">
        <f>IF(D47="Yes","(*)","")</f>
        <v/>
      </c>
      <c r="R35" s="2" t="n"/>
      <c r="S35" s="2" t="n"/>
      <c r="T35" s="2" t="n"/>
      <c r="U35" s="2" t="n"/>
      <c r="V35" s="2" t="n"/>
      <c r="W35" s="2" t="n"/>
      <c r="X35" s="2" t="n"/>
      <c r="Y35" s="2" t="n"/>
      <c r="Z35" s="2" t="n"/>
      <c r="AA35" s="2" t="n"/>
      <c r="AB35" s="2" t="n"/>
      <c r="AC35" s="2" t="n"/>
      <c r="AD35" s="2" t="n"/>
      <c r="AE35" s="2" t="n"/>
      <c r="AF35" s="2" t="n"/>
      <c r="AG35" s="2" t="n"/>
    </row>
    <row r="36" hidden="1" ht="23.1" customHeight="1">
      <c r="A36" s="34" t="n"/>
      <c r="B36" s="291">
        <f>IF(COUNTBLANK(AA18),"",AA18&amp;"(*)")</f>
        <v/>
      </c>
      <c r="C36" s="28" t="n"/>
      <c r="D36" s="528" t="n"/>
      <c r="E36" s="515" t="n"/>
      <c r="F36" s="8" t="n"/>
      <c r="G36" s="529" t="n"/>
      <c r="H36" s="514" t="n"/>
      <c r="I36" s="514" t="n"/>
      <c r="J36" s="515" t="n"/>
      <c r="K36" s="29" t="n"/>
      <c r="L36" s="102" t="n"/>
      <c r="M36">
        <f>IF(AND(B36="",D36&lt;&gt;""),1,0)</f>
        <v/>
      </c>
      <c r="O36" s="38">
        <f>IF(B36="","","(*)")</f>
        <v/>
      </c>
      <c r="P36" s="38">
        <f>IF(D36="Yes","(*)","")</f>
        <v/>
      </c>
      <c r="Q36" s="38">
        <f>IF(D48="Yes","(*)","")</f>
        <v/>
      </c>
      <c r="R36" s="2" t="n"/>
      <c r="S36" s="2" t="n"/>
      <c r="T36" s="2" t="n"/>
      <c r="U36" s="2" t="n"/>
      <c r="V36" s="2" t="n"/>
      <c r="W36" s="2" t="n"/>
      <c r="X36" s="2" t="n"/>
      <c r="Y36" s="2" t="n"/>
      <c r="Z36" s="2" t="n"/>
      <c r="AA36" s="2" t="n"/>
      <c r="AB36" s="2" t="n"/>
      <c r="AC36" s="2" t="n"/>
      <c r="AD36" s="2" t="n"/>
      <c r="AE36" s="2" t="n"/>
      <c r="AF36" s="2" t="n"/>
      <c r="AG36" s="2" t="n"/>
    </row>
    <row r="37" hidden="1" ht="23.1" customHeight="1">
      <c r="A37" s="34" t="n"/>
      <c r="B37" s="291">
        <f>IF(COUNTBLANK(AA19),"",AA19&amp;"(*)")</f>
        <v/>
      </c>
      <c r="C37" s="28" t="n"/>
      <c r="D37" s="528" t="n"/>
      <c r="E37" s="515" t="n"/>
      <c r="F37" s="8" t="n"/>
      <c r="G37" s="529" t="n"/>
      <c r="H37" s="514" t="n"/>
      <c r="I37" s="514" t="n"/>
      <c r="J37" s="515" t="n"/>
      <c r="K37" s="29" t="n"/>
      <c r="L37" s="102" t="n"/>
      <c r="M37">
        <f>IF(AND(B37="",D37&lt;&gt;""),1,0)</f>
        <v/>
      </c>
      <c r="O37" s="38">
        <f>IF(B37="","","(*)")</f>
        <v/>
      </c>
      <c r="P37" s="38">
        <f>IF(D37="Yes","(*)","")</f>
        <v/>
      </c>
      <c r="Q37" s="38">
        <f>IF(D49="Yes","(*)","")</f>
        <v/>
      </c>
      <c r="R37" s="2" t="n"/>
      <c r="S37" s="2" t="n"/>
      <c r="T37" s="2" t="n"/>
      <c r="U37" s="2" t="n"/>
      <c r="V37" s="2" t="n"/>
      <c r="W37" s="2" t="n"/>
      <c r="X37" s="2" t="n"/>
      <c r="Y37" s="2" t="n"/>
      <c r="Z37" s="2" t="n"/>
      <c r="AA37" s="2" t="n"/>
      <c r="AB37" s="2" t="n"/>
      <c r="AC37" s="2" t="n"/>
      <c r="AD37" s="2" t="n"/>
      <c r="AE37" s="2" t="n"/>
      <c r="AF37" s="2" t="n"/>
      <c r="AG37" s="2" t="n"/>
    </row>
    <row r="38" hidden="1" ht="23.1" customHeight="1">
      <c r="A38" s="34" t="n"/>
      <c r="B38" s="291">
        <f>IF(COUNTBLANK(AA20),"",AA20&amp;"(*)")</f>
        <v/>
      </c>
      <c r="C38" s="28" t="n"/>
      <c r="D38" s="528" t="n"/>
      <c r="E38" s="515" t="n"/>
      <c r="F38" s="8" t="n"/>
      <c r="G38" s="529" t="n"/>
      <c r="H38" s="514" t="n"/>
      <c r="I38" s="514" t="n"/>
      <c r="J38" s="515" t="n"/>
      <c r="K38" s="29" t="n"/>
      <c r="L38" s="102" t="n"/>
      <c r="M38">
        <f>IF(AND(B38="",D38&lt;&gt;""),1,0)</f>
        <v/>
      </c>
      <c r="O38" s="38">
        <f>IF(B38="","","(*)")</f>
        <v/>
      </c>
      <c r="P38" s="38">
        <f>IF(D38="Yes","(*)","")</f>
        <v/>
      </c>
      <c r="Q38" s="38">
        <f>IF(D50="Yes","(*)","")</f>
        <v/>
      </c>
      <c r="R38" s="2" t="n"/>
      <c r="S38" s="2" t="n"/>
      <c r="T38" s="2" t="n"/>
      <c r="U38" s="2" t="n"/>
      <c r="V38" s="2" t="n"/>
      <c r="W38" s="2" t="n"/>
      <c r="X38" s="2" t="n"/>
      <c r="Y38" s="2" t="n"/>
      <c r="Z38" s="2" t="n"/>
      <c r="AA38" s="2" t="n"/>
      <c r="AB38" s="2" t="n"/>
      <c r="AC38" s="2" t="n"/>
      <c r="AD38" s="2" t="n"/>
      <c r="AE38" s="2" t="n"/>
      <c r="AF38" s="2" t="n"/>
      <c r="AG38" s="2" t="n"/>
    </row>
    <row r="39" hidden="1" ht="23.1" customHeight="1">
      <c r="A39" s="34" t="n"/>
      <c r="B39" s="291">
        <f>IF(COUNTBLANK(AA21),"",AA21&amp;"(*)")</f>
        <v/>
      </c>
      <c r="C39" s="28" t="n"/>
      <c r="D39" s="528" t="n"/>
      <c r="E39" s="515" t="n"/>
      <c r="F39" s="8" t="n"/>
      <c r="G39" s="529" t="n"/>
      <c r="H39" s="514" t="n"/>
      <c r="I39" s="514" t="n"/>
      <c r="J39" s="515" t="n"/>
      <c r="K39" s="29" t="n"/>
      <c r="L39" s="102" t="n"/>
      <c r="M39">
        <f>IF(AND(B39="",D39&lt;&gt;""),1,0)</f>
        <v/>
      </c>
      <c r="O39" s="38">
        <f>IF(B39="","","(*)")</f>
        <v/>
      </c>
      <c r="P39" s="38">
        <f>IF(D39="Yes","(*)","")</f>
        <v/>
      </c>
      <c r="Q39" s="38">
        <f>IF(D51="Yes","(*)","")</f>
        <v/>
      </c>
      <c r="R39" s="2" t="n"/>
      <c r="S39" s="2" t="n"/>
      <c r="T39" s="2" t="n"/>
      <c r="U39" s="2" t="n"/>
      <c r="V39" s="2" t="n"/>
      <c r="W39" s="2" t="n"/>
      <c r="X39" s="2" t="n"/>
      <c r="Y39" s="2" t="n"/>
      <c r="Z39" s="2" t="n"/>
      <c r="AA39" s="2" t="n"/>
      <c r="AB39" s="2" t="n"/>
      <c r="AC39" s="2" t="n"/>
      <c r="AD39" s="2" t="n"/>
      <c r="AE39" s="2" t="n"/>
      <c r="AF39" s="2" t="n"/>
      <c r="AG39" s="2" t="n"/>
    </row>
    <row r="40" ht="23.1" customHeight="1">
      <c r="A40" s="34" t="n"/>
      <c r="B40" s="39" t="n"/>
      <c r="C40" s="6" t="n"/>
      <c r="D40" s="217" t="n"/>
      <c r="E40" s="18" t="n"/>
      <c r="F40" s="18" t="n"/>
      <c r="G40" s="39" t="n"/>
      <c r="H40" s="110" t="n"/>
      <c r="I40" s="110" t="n"/>
      <c r="J40" s="110" t="n"/>
      <c r="K40" s="29" t="n"/>
      <c r="L40" s="96" t="n"/>
      <c r="R40" s="2" t="n"/>
      <c r="S40" s="2" t="n"/>
      <c r="T40" s="2" t="n"/>
      <c r="U40" s="2" t="n"/>
      <c r="V40" s="2" t="n"/>
      <c r="W40" s="2" t="n"/>
      <c r="X40" s="2" t="n"/>
      <c r="Y40" s="2" t="n"/>
      <c r="Z40" s="2" t="n"/>
      <c r="AA40" s="2" t="n"/>
      <c r="AB40" s="2" t="n"/>
      <c r="AC40" s="2" t="n"/>
      <c r="AD40" s="2" t="n"/>
      <c r="AE40" s="2" t="n"/>
      <c r="AF40" s="2" t="n"/>
      <c r="AG40" s="2" t="n"/>
    </row>
    <row r="41" ht="18.95" customHeight="1">
      <c r="A41" s="34" t="n"/>
      <c r="B41" s="37">
        <f>OFFSET(L!$C$1,MATCH("Declaration"&amp;ADDRESS(ROW(),COLUMN(),4),L!$A:$A,0)-1,SL,,)&amp;Q41</f>
        <v/>
      </c>
      <c r="C41" s="13" t="n"/>
      <c r="D41" s="419">
        <f>D29</f>
        <v/>
      </c>
      <c r="E41" s="509" t="n"/>
      <c r="F41" s="14" t="n"/>
      <c r="G41" s="37">
        <f>G29</f>
        <v/>
      </c>
      <c r="H41" s="37" t="n"/>
      <c r="I41" s="37" t="n"/>
      <c r="J41" s="70" t="n"/>
      <c r="K41" s="29" t="n"/>
      <c r="L41" s="96" t="inlineStr">
        <is>
          <t xml:space="preserve">
</t>
        </is>
      </c>
      <c r="P41" s="293">
        <f>COUNTIF(D$30:E$39,"No")+COUNTIF(D$30:E$39,"Unknown")+COUNTIF(D$30:E$39,"Not declaring")</f>
        <v/>
      </c>
      <c r="Q41" s="38">
        <f>IF(P41=AA23,"","(*)")</f>
        <v/>
      </c>
      <c r="R41" s="2" t="n"/>
      <c r="S41" s="2" t="n"/>
      <c r="T41" s="2" t="n"/>
      <c r="U41" s="2" t="n"/>
      <c r="V41" s="2" t="n"/>
      <c r="W41" s="2" t="n"/>
      <c r="X41" s="2" t="n"/>
      <c r="Y41" s="2" t="n"/>
      <c r="Z41" s="2" t="n"/>
      <c r="AA41" s="2" t="n"/>
      <c r="AB41" s="2" t="n"/>
      <c r="AC41" s="2" t="n"/>
      <c r="AD41" s="2" t="n"/>
      <c r="AE41" s="2" t="n"/>
      <c r="AF41" s="2" t="n"/>
      <c r="AG41" s="2" t="n"/>
    </row>
    <row r="42" ht="23.1" customHeight="1">
      <c r="A42" s="34" t="n"/>
      <c r="B42" s="292">
        <f>IF(ISERROR(AA12),"",AA12&amp;"")&amp;P42</f>
        <v/>
      </c>
      <c r="C42" s="28" t="n"/>
      <c r="D42" s="528" t="inlineStr">
        <is>
          <t>Yes</t>
        </is>
      </c>
      <c r="E42" s="515" t="n"/>
      <c r="F42" s="8" t="n"/>
      <c r="G42" s="529" t="n"/>
      <c r="H42" s="514" t="n"/>
      <c r="I42" s="514" t="n"/>
      <c r="J42" s="515" t="n"/>
      <c r="K42" s="29" t="n"/>
      <c r="L42" s="102" t="n"/>
      <c r="M42">
        <f>IF(AND(B42="",D42&lt;&gt;""),1,0)</f>
        <v/>
      </c>
      <c r="P42" s="293">
        <f>IF(OR(D30="No",D30="Unknown",D30="Not declaring"),"",O30)</f>
        <v/>
      </c>
      <c r="R42" s="2" t="n"/>
      <c r="S42" s="294">
        <f>IF(COUNTIF(D42,"Yes"),AA12,"")</f>
        <v/>
      </c>
      <c r="T42" s="295">
        <f>IF(S43="",S42,IF(S42="",S43,IF(S42&gt;S43,S43,S42)))</f>
        <v/>
      </c>
      <c r="U42" s="295">
        <f>T42</f>
        <v/>
      </c>
      <c r="V42" s="295">
        <f>IF(U43="",U42,IF(U42="",U43,IF(U42&gt;U43,U43,U42)))</f>
        <v/>
      </c>
      <c r="W42" s="295">
        <f>V42</f>
        <v/>
      </c>
      <c r="X42" s="295">
        <f>IF(W43="",W42,IF(W42="",W43,IF(W42&gt;W43,W43,W42)))</f>
        <v/>
      </c>
      <c r="Y42" s="295">
        <f>X42</f>
        <v/>
      </c>
      <c r="Z42" s="295">
        <f>IF(Y43="",Y42,IF(Y42="",Y43,IF(Y42&gt;Y43,Y43,Y42)))</f>
        <v/>
      </c>
      <c r="AA42" s="295">
        <f>Z42</f>
        <v/>
      </c>
      <c r="AB42" s="295">
        <f>IF(AA43="",AA42,IF(AA42="",AA43,IF(AA42&gt;AA43,AA43,AA42)))</f>
        <v/>
      </c>
      <c r="AC42" s="295">
        <f>AB42</f>
        <v/>
      </c>
      <c r="AD42" s="2" t="n"/>
      <c r="AE42" s="2" t="n"/>
      <c r="AF42" s="2" t="n"/>
      <c r="AG42" s="2" t="n"/>
    </row>
    <row r="43" ht="23.1" customHeight="1">
      <c r="A43" s="34" t="n"/>
      <c r="B43" s="292">
        <f>IF(ISERROR(AA13),"",AA13&amp;"")&amp;P43</f>
        <v/>
      </c>
      <c r="C43" s="28" t="n"/>
      <c r="D43" s="528" t="inlineStr">
        <is>
          <t>Yes</t>
        </is>
      </c>
      <c r="E43" s="515" t="n"/>
      <c r="F43" s="8" t="n"/>
      <c r="G43" s="529" t="n"/>
      <c r="H43" s="514" t="n"/>
      <c r="I43" s="514" t="n"/>
      <c r="J43" s="515" t="n"/>
      <c r="K43" s="29" t="n"/>
      <c r="L43" s="102" t="n"/>
      <c r="M43">
        <f>IF(AND(B43="",D43&lt;&gt;""),1,0)</f>
        <v/>
      </c>
      <c r="P43" s="293">
        <f>IF(OR(D31="No",D31="Unknown",D31="Not declaring"),"",O31)</f>
        <v/>
      </c>
      <c r="R43" s="2" t="n"/>
      <c r="S43" s="294">
        <f>IF(COUNTIF(D43,"Yes"),AA13,"")</f>
        <v/>
      </c>
      <c r="T43" s="295">
        <f>IF(S43="",S43,IF(S42="",S42,IF(S42&gt;S43,S42,S43)))</f>
        <v/>
      </c>
      <c r="U43" s="295">
        <f>IF(T44="",T43,IF(T43="",T44,IF(T43&gt;T44,T44,T43)))</f>
        <v/>
      </c>
      <c r="V43" s="295">
        <f>IF(U43="",U43,IF(U42="",U42,IF(U42&gt;U43,U42,U43)))</f>
        <v/>
      </c>
      <c r="W43" s="295">
        <f>IF(V44="",V43,IF(V43="",V44,IF(V43&gt;V44,V44,V43)))</f>
        <v/>
      </c>
      <c r="X43" s="295">
        <f>IF(W43="",W43,IF(W42="",W42,IF(W42&gt;W43,W42,W43)))</f>
        <v/>
      </c>
      <c r="Y43" s="295">
        <f>IF(X44="",X43,IF(X43="",X44,IF(X43&gt;X44,X44,X43)))</f>
        <v/>
      </c>
      <c r="Z43" s="295">
        <f>IF(Y43="",Y43,IF(Y42="",Y42,IF(Y42&gt;Y43,Y42,Y43)))</f>
        <v/>
      </c>
      <c r="AA43" s="295">
        <f>IF(Z44="",Z43,IF(Z43="",Z44,IF(Z43&gt;Z44,Z44,Z43)))</f>
        <v/>
      </c>
      <c r="AB43" s="295">
        <f>IF(AA43="",AA43,IF(AA42="",AA42,IF(AA42&gt;AA43,AA42,AA43)))</f>
        <v/>
      </c>
      <c r="AC43" s="295">
        <f>IF(AB44="",AB43,IF(AB43="",AB44,IF(AB43&gt;AB44,AB44,AB43)))</f>
        <v/>
      </c>
      <c r="AD43" s="2" t="n"/>
      <c r="AE43" s="2" t="n"/>
      <c r="AF43" s="2" t="n"/>
      <c r="AG43" s="2" t="n"/>
    </row>
    <row r="44" ht="23.1" customHeight="1">
      <c r="A44" s="34" t="n"/>
      <c r="B44" s="292">
        <f>IF(ISERROR(AA14),"",AA14&amp;"")&amp;P44</f>
        <v/>
      </c>
      <c r="C44" s="28" t="n"/>
      <c r="D44" s="528" t="n"/>
      <c r="E44" s="515" t="n"/>
      <c r="F44" s="8" t="n"/>
      <c r="G44" s="529" t="n"/>
      <c r="H44" s="514" t="n"/>
      <c r="I44" s="514" t="n"/>
      <c r="J44" s="515" t="n"/>
      <c r="K44" s="29" t="n"/>
      <c r="L44" s="102" t="n"/>
      <c r="M44">
        <f>IF(AND(B44="",D44&lt;&gt;""),1,0)</f>
        <v/>
      </c>
      <c r="P44" s="293">
        <f>IF(OR(D32="No",D32="Unknown",D32="Not declaring"),"",O32)</f>
        <v/>
      </c>
      <c r="R44" s="2" t="n"/>
      <c r="S44" s="294">
        <f>IF(COUNTIF(D44,"Yes"),AA14,"")</f>
        <v/>
      </c>
      <c r="T44" s="295">
        <f>IF(S45="",S44,IF(S44="",S45,IF(S44&gt;S45,S45,S44)))</f>
        <v/>
      </c>
      <c r="U44" s="295">
        <f>IF(T44="",T44,IF(T43="",T43,IF(T43&gt;T44,T43,T44)))</f>
        <v/>
      </c>
      <c r="V44" s="295">
        <f>IF(U45="",U44,IF(U44="",U45,IF(U44&gt;U45,U45,U44)))</f>
        <v/>
      </c>
      <c r="W44" s="295">
        <f>IF(V44="",V44,IF(V43="",V43,IF(V43&gt;V44,V43,V44)))</f>
        <v/>
      </c>
      <c r="X44" s="295">
        <f>IF(W45="",W44,IF(W44="",W45,IF(W44&gt;W45,W45,W44)))</f>
        <v/>
      </c>
      <c r="Y44" s="295">
        <f>IF(X44="",X44,IF(X43="",X43,IF(X43&gt;X44,X43,X44)))</f>
        <v/>
      </c>
      <c r="Z44" s="295">
        <f>IF(Y45="",Y44,IF(Y44="",Y45,IF(Y44&gt;Y45,Y45,Y44)))</f>
        <v/>
      </c>
      <c r="AA44" s="295">
        <f>IF(Z44="",Z44,IF(Z43="",Z43,IF(Z43&gt;Z44,Z43,Z44)))</f>
        <v/>
      </c>
      <c r="AB44" s="295">
        <f>IF(AA45="",AA44,IF(AA44="",AA45,IF(AA44&gt;AA45,AA45,AA44)))</f>
        <v/>
      </c>
      <c r="AC44" s="295">
        <f>IF(AB44="",AB44,IF(AB43="",AB43,IF(AB43&gt;AB44,AB43,AB44)))</f>
        <v/>
      </c>
      <c r="AD44" s="2" t="n"/>
      <c r="AE44" s="2" t="n"/>
      <c r="AF44" s="2" t="n"/>
      <c r="AG44" s="2" t="n"/>
    </row>
    <row r="45" ht="23.1" customHeight="1">
      <c r="A45" s="34" t="n"/>
      <c r="B45" s="292">
        <f>IF(ISERROR(AA15),"",AA15&amp;"")&amp;P45</f>
        <v/>
      </c>
      <c r="C45" s="28" t="n"/>
      <c r="D45" s="528" t="n"/>
      <c r="E45" s="515" t="n"/>
      <c r="F45" s="8" t="n"/>
      <c r="G45" s="529" t="n"/>
      <c r="H45" s="514" t="n"/>
      <c r="I45" s="514" t="n"/>
      <c r="J45" s="515" t="n"/>
      <c r="K45" s="29" t="n"/>
      <c r="L45" s="102" t="n"/>
      <c r="M45">
        <f>IF(AND(B45="",D45&lt;&gt;""),1,0)</f>
        <v/>
      </c>
      <c r="P45" s="293">
        <f>IF(OR(D33="No",D33="Unknown",D33="Not declaring"),"",O33)</f>
        <v/>
      </c>
      <c r="R45" s="2" t="n"/>
      <c r="S45" s="294">
        <f>IF(COUNTIF(D45,"Yes"),AA15,"")</f>
        <v/>
      </c>
      <c r="T45" s="295">
        <f>IF(S45="",S45,IF(S44="",S44,IF(S44&gt;S45,S44,S45)))</f>
        <v/>
      </c>
      <c r="U45" s="295">
        <f>IF(T46="",T45,IF(T45="",T46,IF(T45&gt;T46,T46,T45)))</f>
        <v/>
      </c>
      <c r="V45" s="295">
        <f>IF(U45="",U45,IF(U44="",U44,IF(U44&gt;U45,U44,U45)))</f>
        <v/>
      </c>
      <c r="W45" s="295">
        <f>IF(V46="",V45,IF(V45="",V46,IF(V45&gt;V46,V46,V45)))</f>
        <v/>
      </c>
      <c r="X45" s="295">
        <f>IF(W45="",W45,IF(W44="",W44,IF(W44&gt;W45,W44,W45)))</f>
        <v/>
      </c>
      <c r="Y45" s="295">
        <f>IF(X46="",X45,IF(X45="",X46,IF(X45&gt;X46,X46,X45)))</f>
        <v/>
      </c>
      <c r="Z45" s="295">
        <f>IF(Y45="",Y45,IF(Y44="",Y44,IF(Y44&gt;Y45,Y44,Y45)))</f>
        <v/>
      </c>
      <c r="AA45" s="295">
        <f>IF(Z46="",Z45,IF(Z45="",Z46,IF(Z45&gt;Z46,Z46,Z45)))</f>
        <v/>
      </c>
      <c r="AB45" s="295">
        <f>IF(AA45="",AA45,IF(AA44="",AA44,IF(AA44&gt;AA45,AA44,AA45)))</f>
        <v/>
      </c>
      <c r="AC45" s="295">
        <f>IF(AB46="",AB45,IF(AB45="",AB46,IF(AB45&gt;AB46,AB46,AB45)))</f>
        <v/>
      </c>
      <c r="AD45" s="2" t="n"/>
      <c r="AE45" s="2" t="n"/>
      <c r="AF45" s="2" t="n"/>
      <c r="AG45" s="2" t="n"/>
    </row>
    <row r="46" ht="23.1" customHeight="1">
      <c r="A46" s="34" t="n"/>
      <c r="B46" s="292">
        <f>IF(ISERROR(AA16),"",AA16&amp;"")&amp;P46</f>
        <v/>
      </c>
      <c r="C46" s="28" t="n"/>
      <c r="D46" s="528" t="n"/>
      <c r="E46" s="515" t="n"/>
      <c r="F46" s="8" t="n"/>
      <c r="G46" s="529" t="n"/>
      <c r="H46" s="514" t="n"/>
      <c r="I46" s="514" t="n"/>
      <c r="J46" s="515" t="n"/>
      <c r="K46" s="29" t="n"/>
      <c r="L46" s="102" t="n"/>
      <c r="M46">
        <f>IF(AND(B46="",D46&lt;&gt;""),1,0)</f>
        <v/>
      </c>
      <c r="P46" s="293">
        <f>IF(OR(D34="No",D34="Unknown",D34="Not declaring"),"",O34)</f>
        <v/>
      </c>
      <c r="R46" s="2" t="n"/>
      <c r="S46" s="294">
        <f>IF(COUNTIF(D46,"Yes"),AA16,"")</f>
        <v/>
      </c>
      <c r="T46" s="295">
        <f>IF(S47="",S46,IF(S46="",S47,IF(S46&gt;S47,S47,S46)))</f>
        <v/>
      </c>
      <c r="U46" s="295">
        <f>IF(T46="",T46,IF(T45="",T45,IF(T45&gt;T46,T45,T46)))</f>
        <v/>
      </c>
      <c r="V46" s="295">
        <f>IF(U47="",U46,IF(U46="",U47,IF(U46&gt;U47,U47,U46)))</f>
        <v/>
      </c>
      <c r="W46" s="295">
        <f>IF(V46="",V46,IF(V45="",V45,IF(V45&gt;V46,V45,V46)))</f>
        <v/>
      </c>
      <c r="X46" s="295">
        <f>IF(W47="",W46,IF(W46="",W47,IF(W46&gt;W47,W47,W46)))</f>
        <v/>
      </c>
      <c r="Y46" s="295">
        <f>IF(X46="",X46,IF(X45="",X45,IF(X45&gt;X46,X45,X46)))</f>
        <v/>
      </c>
      <c r="Z46" s="295">
        <f>IF(Y47="",Y46,IF(Y46="",Y47,IF(Y46&gt;Y47,Y47,Y46)))</f>
        <v/>
      </c>
      <c r="AA46" s="295">
        <f>IF(Z46="",Z46,IF(Z45="",Z45,IF(Z45&gt;Z46,Z45,Z46)))</f>
        <v/>
      </c>
      <c r="AB46" s="295">
        <f>IF(AA47="",AA46,IF(AA46="",AA47,IF(AA46&gt;AA47,AA47,AA46)))</f>
        <v/>
      </c>
      <c r="AC46" s="295">
        <f>IF(AB46="",AB46,IF(AB45="",AB45,IF(AB45&gt;AB46,AB45,AB46)))</f>
        <v/>
      </c>
      <c r="AD46" s="2" t="n"/>
      <c r="AE46" s="2" t="n"/>
      <c r="AF46" s="2" t="n"/>
      <c r="AG46" s="2" t="n"/>
    </row>
    <row r="47" ht="23.1" customHeight="1">
      <c r="A47" s="34" t="n"/>
      <c r="B47" s="292">
        <f>IF(ISERROR(AA17),"",AA17&amp;"")&amp;P47</f>
        <v/>
      </c>
      <c r="C47" s="28" t="n"/>
      <c r="D47" s="528" t="inlineStr">
        <is>
          <t>Yes</t>
        </is>
      </c>
      <c r="E47" s="515" t="n"/>
      <c r="F47" s="8" t="n"/>
      <c r="G47" s="529" t="n"/>
      <c r="H47" s="514" t="n"/>
      <c r="I47" s="514" t="n"/>
      <c r="J47" s="515" t="n"/>
      <c r="K47" s="29" t="n"/>
      <c r="L47" s="102" t="n"/>
      <c r="M47">
        <f>IF(AND(B47="",D47&lt;&gt;""),1,0)</f>
        <v/>
      </c>
      <c r="P47" s="293">
        <f>IF(OR(D35="No",D35="Unknown",D35="Not declaring"),"",O35)</f>
        <v/>
      </c>
      <c r="R47" s="2" t="n"/>
      <c r="S47" s="294">
        <f>IF(COUNTIF(D47,"Yes"),AA17,"")</f>
        <v/>
      </c>
      <c r="T47" s="295">
        <f>IF(S47="",S47,IF(S46="",S46,IF(S46&gt;S47,S46,S47)))</f>
        <v/>
      </c>
      <c r="U47" s="295">
        <f>IF(T48="",T47,IF(T47="",T48,IF(T47&gt;T48,T48,T47)))</f>
        <v/>
      </c>
      <c r="V47" s="295">
        <f>IF(U47="",U47,IF(U46="",U46,IF(U46&gt;U47,U46,U47)))</f>
        <v/>
      </c>
      <c r="W47" s="295">
        <f>IF(V48="",V47,IF(V47="",V48,IF(V47&gt;V48,V48,V47)))</f>
        <v/>
      </c>
      <c r="X47" s="295">
        <f>IF(W47="",W47,IF(W46="",W46,IF(W46&gt;W47,W46,W47)))</f>
        <v/>
      </c>
      <c r="Y47" s="295">
        <f>IF(X48="",X47,IF(X47="",X48,IF(X47&gt;X48,X48,X47)))</f>
        <v/>
      </c>
      <c r="Z47" s="295">
        <f>IF(Y47="",Y47,IF(Y46="",Y46,IF(Y46&gt;Y47,Y46,Y47)))</f>
        <v/>
      </c>
      <c r="AA47" s="295">
        <f>IF(Z48="",Z47,IF(Z47="",Z48,IF(Z47&gt;Z48,Z48,Z47)))</f>
        <v/>
      </c>
      <c r="AB47" s="295">
        <f>IF(AA47="",AA47,IF(AA46="",AA46,IF(AA46&gt;AA47,AA46,AA47)))</f>
        <v/>
      </c>
      <c r="AC47" s="295">
        <f>IF(AB48="",AB47,IF(AB47="",AB48,IF(AB47&gt;AB48,AB48,AB47)))</f>
        <v/>
      </c>
      <c r="AD47" s="2" t="n"/>
      <c r="AE47" s="2" t="n"/>
      <c r="AF47" s="2" t="n"/>
      <c r="AG47" s="2" t="n"/>
    </row>
    <row r="48" hidden="1" ht="23.1" customHeight="1">
      <c r="A48" s="34" t="n"/>
      <c r="B48" s="292">
        <f>IF(ISERROR(AA18),"",AA18&amp;"")&amp;P48</f>
        <v/>
      </c>
      <c r="C48" s="28" t="n"/>
      <c r="D48" s="528" t="n"/>
      <c r="E48" s="515" t="n"/>
      <c r="F48" s="8" t="n"/>
      <c r="G48" s="529" t="n"/>
      <c r="H48" s="514" t="n"/>
      <c r="I48" s="514" t="n"/>
      <c r="J48" s="515" t="n"/>
      <c r="K48" s="29" t="n"/>
      <c r="L48" s="102" t="n"/>
      <c r="M48">
        <f>IF(AND(B48="",D48&lt;&gt;""),1,0)</f>
        <v/>
      </c>
      <c r="P48" s="293">
        <f>IF(OR(D36="No",D36="Unknown",D36="Not declaring"),"",O36)</f>
        <v/>
      </c>
      <c r="R48" s="2" t="n"/>
      <c r="S48" s="294">
        <f>IF(COUNTIF(D48,"Yes"),AA18,"")</f>
        <v/>
      </c>
      <c r="T48" s="295">
        <f>IF(S49="",S48,IF(S48="",S49,IF(S48&gt;S49,S49,S48)))</f>
        <v/>
      </c>
      <c r="U48" s="295">
        <f>IF(T48="",T48,IF(T47="",T47,IF(T47&gt;T48,T47,T48)))</f>
        <v/>
      </c>
      <c r="V48" s="295">
        <f>IF(U49="",U48,IF(U48="",U49,IF(U48&gt;U49,U49,U48)))</f>
        <v/>
      </c>
      <c r="W48" s="295">
        <f>IF(V48="",V48,IF(V47="",V47,IF(V47&gt;V48,V47,V48)))</f>
        <v/>
      </c>
      <c r="X48" s="295">
        <f>IF(W49="",W48,IF(W48="",W49,IF(W48&gt;W49,W49,W48)))</f>
        <v/>
      </c>
      <c r="Y48" s="295">
        <f>IF(X48="",X48,IF(X47="",X47,IF(X47&gt;X48,X47,X48)))</f>
        <v/>
      </c>
      <c r="Z48" s="295">
        <f>IF(Y49="",Y48,IF(Y48="",Y49,IF(Y48&gt;Y49,Y49,Y48)))</f>
        <v/>
      </c>
      <c r="AA48" s="295">
        <f>IF(Z48="",Z48,IF(Z47="",Z47,IF(Z47&gt;Z48,Z47,Z48)))</f>
        <v/>
      </c>
      <c r="AB48" s="295">
        <f>IF(AA49="",AA48,IF(AA48="",AA49,IF(AA48&gt;AA49,AA49,AA48)))</f>
        <v/>
      </c>
      <c r="AC48" s="295">
        <f>IF(AB48="",AB48,IF(AB47="",AB47,IF(AB47&gt;AB48,AB47,AB48)))</f>
        <v/>
      </c>
      <c r="AD48" s="2" t="n"/>
      <c r="AE48" s="2" t="n"/>
      <c r="AF48" s="2" t="n"/>
      <c r="AG48" s="2" t="n"/>
    </row>
    <row r="49" hidden="1" ht="23.1" customHeight="1">
      <c r="A49" s="34" t="n"/>
      <c r="B49" s="292">
        <f>IF(ISERROR(AA19),"",AA19&amp;"")&amp;P49</f>
        <v/>
      </c>
      <c r="C49" s="28" t="n"/>
      <c r="D49" s="528" t="n"/>
      <c r="E49" s="515" t="n"/>
      <c r="F49" s="8" t="n"/>
      <c r="G49" s="529" t="n"/>
      <c r="H49" s="514" t="n"/>
      <c r="I49" s="514" t="n"/>
      <c r="J49" s="515" t="n"/>
      <c r="K49" s="29" t="n"/>
      <c r="L49" s="102" t="n"/>
      <c r="M49">
        <f>IF(AND(B49="",D49&lt;&gt;""),1,0)</f>
        <v/>
      </c>
      <c r="P49" s="293">
        <f>IF(OR(D37="No",D37="Unknown",D37="Not declaring"),"",O37)</f>
        <v/>
      </c>
      <c r="R49" s="2" t="n"/>
      <c r="S49" s="294">
        <f>IF(COUNTIF(D49,"Yes"),AA19,"")</f>
        <v/>
      </c>
      <c r="T49" s="295">
        <f>IF(S49="",S49,IF(S48="",S48,IF(S48&gt;S49,S48,S49)))</f>
        <v/>
      </c>
      <c r="U49" s="295">
        <f>IF(T50="",T49,IF(T49="",T50,IF(T49&gt;T50,T50,T49)))</f>
        <v/>
      </c>
      <c r="V49" s="295">
        <f>IF(U49="",U49,IF(U48="",U48,IF(U48&gt;U49,U48,U49)))</f>
        <v/>
      </c>
      <c r="W49" s="295">
        <f>IF(V50="",V49,IF(V49="",V50,IF(V49&gt;V50,V50,V49)))</f>
        <v/>
      </c>
      <c r="X49" s="295">
        <f>IF(W49="",W49,IF(W48="",W48,IF(W48&gt;W49,W48,W49)))</f>
        <v/>
      </c>
      <c r="Y49" s="295">
        <f>IF(X50="",X49,IF(X49="",X50,IF(X49&gt;X50,X50,X49)))</f>
        <v/>
      </c>
      <c r="Z49" s="295">
        <f>IF(Y49="",Y49,IF(Y48="",Y48,IF(Y48&gt;Y49,Y48,Y49)))</f>
        <v/>
      </c>
      <c r="AA49" s="295">
        <f>IF(Z50="",Z49,IF(Z49="",Z50,IF(Z49&gt;Z50,Z50,Z49)))</f>
        <v/>
      </c>
      <c r="AB49" s="295">
        <f>IF(AA49="",AA49,IF(AA48="",AA48,IF(AA48&gt;AA49,AA48,AA49)))</f>
        <v/>
      </c>
      <c r="AC49" s="295">
        <f>IF(AB50="",AB49,IF(AB49="",AB50,IF(AB49&gt;AB50,AB50,AB49)))</f>
        <v/>
      </c>
      <c r="AD49" s="2" t="n"/>
      <c r="AE49" s="2" t="n"/>
      <c r="AF49" s="2" t="n"/>
      <c r="AG49" s="2" t="n"/>
    </row>
    <row r="50" hidden="1" ht="23.1" customHeight="1">
      <c r="A50" s="34" t="n"/>
      <c r="B50" s="292">
        <f>IF(ISERROR(AA20),"",AA20&amp;"")&amp;P50</f>
        <v/>
      </c>
      <c r="C50" s="28" t="n"/>
      <c r="D50" s="528" t="n"/>
      <c r="E50" s="515" t="n"/>
      <c r="F50" s="8" t="n"/>
      <c r="G50" s="529" t="n"/>
      <c r="H50" s="514" t="n"/>
      <c r="I50" s="514" t="n"/>
      <c r="J50" s="515" t="n"/>
      <c r="K50" s="29" t="n"/>
      <c r="L50" s="102" t="n"/>
      <c r="M50">
        <f>IF(AND(B50="",D50&lt;&gt;""),1,0)</f>
        <v/>
      </c>
      <c r="P50" s="293">
        <f>IF(OR(D38="No",D38="Unknown",D38="Not declaring"),"",O38)</f>
        <v/>
      </c>
      <c r="R50" s="2" t="n"/>
      <c r="S50" s="294">
        <f>IF(COUNTIF(D50,"Yes"),AA20,"")</f>
        <v/>
      </c>
      <c r="T50" s="295">
        <f>IF(S51="",S50,IF(S50="",S51,IF(S50&gt;S51,S51,S50)))</f>
        <v/>
      </c>
      <c r="U50" s="295">
        <f>IF(T50="",T50,IF(T49="",T49,IF(T49&gt;T50,T49,T50)))</f>
        <v/>
      </c>
      <c r="V50" s="295">
        <f>IF(U51="",U50,IF(U50="",U51,IF(U50&gt;U51,U51,U50)))</f>
        <v/>
      </c>
      <c r="W50" s="295">
        <f>IF(V50="",V50,IF(V49="",V49,IF(V49&gt;V50,V49,V50)))</f>
        <v/>
      </c>
      <c r="X50" s="295">
        <f>IF(W51="",W50,IF(W50="",W51,IF(W50&gt;W51,W51,W50)))</f>
        <v/>
      </c>
      <c r="Y50" s="295">
        <f>IF(X50="",X50,IF(X49="",X49,IF(X49&gt;X50,X49,X50)))</f>
        <v/>
      </c>
      <c r="Z50" s="295">
        <f>IF(Y51="",Y50,IF(Y50="",Y51,IF(Y50&gt;Y51,Y51,Y50)))</f>
        <v/>
      </c>
      <c r="AA50" s="295">
        <f>IF(Z50="",Z50,IF(Z49="",Z49,IF(Z49&gt;Z50,Z49,Z50)))</f>
        <v/>
      </c>
      <c r="AB50" s="295">
        <f>IF(AA51="",AA50,IF(AA50="",AA51,IF(AA50&gt;AA51,AA51,AA50)))</f>
        <v/>
      </c>
      <c r="AC50" s="295">
        <f>IF(AB50="",AB50,IF(AB49="",AB49,IF(AB49&gt;AB50,AB49,AB50)))</f>
        <v/>
      </c>
      <c r="AD50" s="2" t="n"/>
      <c r="AE50" s="2" t="n"/>
      <c r="AF50" s="2" t="n"/>
      <c r="AG50" s="2" t="n"/>
    </row>
    <row r="51" hidden="1" ht="23.1" customHeight="1">
      <c r="A51" s="34" t="n"/>
      <c r="B51" s="292">
        <f>IF(ISERROR(AA21),"",AA21&amp;"")&amp;P51</f>
        <v/>
      </c>
      <c r="C51" s="28" t="n"/>
      <c r="D51" s="528" t="n"/>
      <c r="E51" s="515" t="n"/>
      <c r="F51" s="8" t="n"/>
      <c r="G51" s="529" t="n"/>
      <c r="H51" s="514" t="n"/>
      <c r="I51" s="514" t="n"/>
      <c r="J51" s="515" t="n"/>
      <c r="K51" s="29" t="n"/>
      <c r="L51" s="102" t="n"/>
      <c r="M51">
        <f>IF(AND(B51="",D51&lt;&gt;""),1,0)</f>
        <v/>
      </c>
      <c r="P51" s="293">
        <f>IF(OR(D39="No",D39="Unknown",D39="Not declaring"),"",O39)</f>
        <v/>
      </c>
      <c r="R51" s="2" t="n"/>
      <c r="S51" s="294">
        <f>IF(COUNTIF(D51,"Yes"),AA21,"")</f>
        <v/>
      </c>
      <c r="T51" s="295">
        <f>IF(S51="",S51,IF(S50="",S50,IF(S50&gt;S51,S50,S51)))</f>
        <v/>
      </c>
      <c r="U51" s="295">
        <f>T51</f>
        <v/>
      </c>
      <c r="V51" s="295">
        <f>IF(U51="",U51,IF(U50="",U50,IF(U50&gt;U51,U50,U51)))</f>
        <v/>
      </c>
      <c r="W51" s="295">
        <f>V51</f>
        <v/>
      </c>
      <c r="X51" s="295">
        <f>IF(W51="",W51,IF(W50="",W50,IF(W50&gt;W51,W50,W51)))</f>
        <v/>
      </c>
      <c r="Y51" s="295">
        <f>X51</f>
        <v/>
      </c>
      <c r="Z51" s="295">
        <f>IF(Y51="",Y51,IF(Y50="",Y50,IF(Y50&gt;Y51,Y50,Y51)))</f>
        <v/>
      </c>
      <c r="AA51" s="295">
        <f>Z51</f>
        <v/>
      </c>
      <c r="AB51" s="295">
        <f>IF(AA51="",AA51,IF(AA50="",AA50,IF(AA50&gt;AA51,AA50,AA51)))</f>
        <v/>
      </c>
      <c r="AC51" s="295">
        <f>AB51</f>
        <v/>
      </c>
      <c r="AD51" s="2" t="n"/>
      <c r="AE51" s="2" t="n"/>
      <c r="AF51" s="2" t="n"/>
      <c r="AG51" s="2" t="n"/>
    </row>
    <row r="52" ht="23.1" customHeight="1">
      <c r="A52" s="34" t="n"/>
      <c r="B52" s="18" t="n"/>
      <c r="C52" s="6" t="n"/>
      <c r="D52" s="217" t="n"/>
      <c r="E52" s="18" t="n"/>
      <c r="F52" s="18" t="n"/>
      <c r="G52" s="18" t="n"/>
      <c r="H52" s="110" t="n"/>
      <c r="I52" s="110" t="n"/>
      <c r="J52" s="110" t="n"/>
      <c r="K52" s="29" t="n"/>
      <c r="L52" s="96" t="n"/>
      <c r="R52" s="2" t="n"/>
      <c r="S52" s="2" t="n"/>
      <c r="T52" s="2" t="n"/>
      <c r="U52" s="2" t="n"/>
      <c r="V52" s="2" t="n"/>
      <c r="W52" s="2" t="n"/>
      <c r="X52" s="2" t="n"/>
      <c r="Y52" s="2" t="n"/>
      <c r="Z52" s="2" t="n"/>
      <c r="AA52" s="2" t="n"/>
      <c r="AB52" s="2" t="n"/>
      <c r="AC52" s="2" t="n"/>
      <c r="AD52" s="2" t="n"/>
      <c r="AE52" s="2" t="n"/>
      <c r="AF52" s="2" t="n"/>
      <c r="AG52" s="2" t="n"/>
    </row>
    <row r="53" ht="55.5" customHeight="1">
      <c r="A53" s="34" t="n"/>
      <c r="B53" s="37">
        <f>OFFSET(L!$C$1,MATCH("Declaration"&amp;ADDRESS(ROW(),COLUMN(),4),L!$A:$A,0)-1,SL,,)&amp;Q53</f>
        <v/>
      </c>
      <c r="C53" s="6" t="n"/>
      <c r="D53" s="419">
        <f>D29</f>
        <v/>
      </c>
      <c r="E53" s="509" t="n"/>
      <c r="F53" s="14" t="n"/>
      <c r="G53" s="37">
        <f>G29</f>
        <v/>
      </c>
      <c r="H53" s="423" t="n"/>
      <c r="I53" s="509" t="n"/>
      <c r="J53" s="509" t="n"/>
      <c r="K53" s="29" t="n"/>
      <c r="L53" s="96" t="inlineStr">
        <is>
          <t xml:space="preserve">
</t>
        </is>
      </c>
      <c r="P53" s="38">
        <f>COUNTIF(D$30:E$39,"No")+COUNTIF(D$30:E$39,"Unknown")+COUNTIF(D$30:E$39,"Not declaring")+COUNTIF(D$42:E$51,"No")+COUNTIF(D$42:E$51,"Unknown")</f>
        <v/>
      </c>
      <c r="Q53" s="38">
        <f>IF(P53=AA23,"","(*)")</f>
        <v/>
      </c>
      <c r="R53" s="2" t="n"/>
      <c r="S53" s="2" t="n"/>
      <c r="T53" s="2" t="n"/>
      <c r="U53" s="2" t="n"/>
      <c r="V53" s="2" t="n"/>
      <c r="W53" s="2" t="n"/>
      <c r="X53" s="2" t="n"/>
      <c r="Y53" s="2" t="n">
        <v>37</v>
      </c>
      <c r="Z53" s="2" t="n"/>
      <c r="AA53" s="2" t="n"/>
      <c r="AB53" s="2" t="n"/>
      <c r="AC53" s="2" t="n"/>
      <c r="AD53" s="2" t="n"/>
      <c r="AE53" s="2" t="n"/>
      <c r="AF53" s="2" t="n"/>
      <c r="AG53" s="2" t="n"/>
    </row>
    <row r="54" ht="23.1" customHeight="1">
      <c r="A54" s="34" t="n"/>
      <c r="B54" s="292">
        <f>IF(ISERROR(AA$12),"",AA$12&amp;"")&amp;P$54</f>
        <v/>
      </c>
      <c r="C54" s="6" t="n"/>
      <c r="D54" s="528" t="inlineStr">
        <is>
          <t>Yes</t>
        </is>
      </c>
      <c r="E54" s="515" t="n"/>
      <c r="F54" s="40" t="n"/>
      <c r="G54" s="529" t="inlineStr">
        <is>
          <t>According to RMI data, some cobalt refiners in this declaration source material from conflict-affected and high-risk areas, including the Democratic Republic of the Congo (DRC). This answer describes where the mineral was mined, not where the refiner is located. RMI has no origin data for some cobalt refiners in this declaration. For some cobalt refiners RMI does not disclose the origin of indirectly sourced material.</t>
        </is>
      </c>
      <c r="H54" s="514" t="n"/>
      <c r="I54" s="514" t="n"/>
      <c r="J54" s="515" t="n"/>
      <c r="K54" s="29" t="n"/>
      <c r="L54" s="102" t="n"/>
      <c r="M54">
        <f>IF(AND(B54="",D54&lt;&gt;""),1,0)</f>
        <v/>
      </c>
      <c r="P54" s="293">
        <f>IF(OR(D30="No",D30="Unknown",D30="Not declaring",D42="No",D42="Unknown"),"",O30)</f>
        <v/>
      </c>
      <c r="Q54" s="2" t="n"/>
      <c r="R54" s="2" t="n"/>
      <c r="S54" s="2" t="n"/>
      <c r="T54" s="2" t="n"/>
      <c r="U54" s="2" t="n"/>
      <c r="V54" s="2" t="n"/>
      <c r="W54" s="2" t="n"/>
      <c r="X54" s="2" t="n"/>
      <c r="Y54" s="2" t="n">
        <v>38</v>
      </c>
      <c r="Z54" s="2" t="n"/>
      <c r="AA54" s="2" t="n"/>
      <c r="AB54" s="2" t="n"/>
      <c r="AC54" s="2" t="n"/>
      <c r="AD54" s="2" t="n"/>
      <c r="AE54" s="2" t="n"/>
      <c r="AF54" s="2" t="n"/>
    </row>
    <row r="55" ht="23.1" customHeight="1">
      <c r="A55" s="34" t="n"/>
      <c r="B55" s="292">
        <f>IF(ISERROR(AA$13),"",AA$13&amp;"")&amp;P$55</f>
        <v/>
      </c>
      <c r="C55" s="6" t="n"/>
      <c r="D55" s="528" t="inlineStr">
        <is>
          <t>Unknown</t>
        </is>
      </c>
      <c r="E55" s="515" t="n"/>
      <c r="F55" s="40" t="n"/>
      <c r="G55" s="529" t="inlineStr">
        <is>
          <t>RMI does not publish origin data for copper yet.</t>
        </is>
      </c>
      <c r="H55" s="514" t="n"/>
      <c r="I55" s="514" t="n"/>
      <c r="J55" s="515" t="n"/>
      <c r="K55" s="29" t="n"/>
      <c r="L55" s="102" t="n"/>
      <c r="M55">
        <f>IF(AND(B55="",D55&lt;&gt;""),1,0)</f>
        <v/>
      </c>
      <c r="P55" s="293">
        <f>IF(OR(D31="No",D31="Unknown",D31="Not declaring",D43="No",D43="Unknown"),"",O31)</f>
        <v/>
      </c>
      <c r="Q55" s="2" t="n"/>
      <c r="R55" s="2" t="n"/>
      <c r="S55" s="2" t="n"/>
      <c r="T55" s="2" t="n"/>
      <c r="U55" s="2" t="n"/>
      <c r="V55" s="2" t="n"/>
      <c r="W55" s="2" t="n"/>
      <c r="X55" s="2" t="n"/>
      <c r="Y55" s="2" t="n">
        <v>39</v>
      </c>
      <c r="Z55" s="2" t="n"/>
      <c r="AA55" s="2" t="n"/>
      <c r="AB55" s="2" t="n"/>
      <c r="AC55" s="2" t="n"/>
      <c r="AD55" s="2" t="n"/>
      <c r="AE55" s="2" t="n"/>
      <c r="AF55" s="2" t="n"/>
    </row>
    <row r="56" ht="21.95" customHeight="1">
      <c r="A56" s="34" t="n"/>
      <c r="B56" s="292">
        <f>IF(ISERROR(AA$14),"",AA$14&amp;"")&amp;P$56</f>
        <v/>
      </c>
      <c r="C56" s="6" t="n"/>
      <c r="D56" s="528" t="n"/>
      <c r="E56" s="515" t="n"/>
      <c r="F56" s="40" t="n"/>
      <c r="G56" s="529" t="n"/>
      <c r="H56" s="514" t="n"/>
      <c r="I56" s="514" t="n"/>
      <c r="J56" s="515" t="n"/>
      <c r="K56" s="29" t="n"/>
      <c r="L56" s="102" t="n"/>
      <c r="M56">
        <f>IF(AND(B56="",D56&lt;&gt;""),1,0)</f>
        <v/>
      </c>
      <c r="P56" s="293">
        <f>IF(OR(D32="No",D32="Unknown",D32="Not declaring",D44="No",D44="Unknown"),"",O32)</f>
        <v/>
      </c>
      <c r="Q56" s="2" t="n"/>
      <c r="R56" s="2" t="n"/>
      <c r="S56" s="2" t="n"/>
      <c r="T56" s="2" t="n"/>
      <c r="U56" s="2" t="n"/>
      <c r="V56" s="2" t="n"/>
      <c r="W56" s="2" t="n"/>
      <c r="X56" s="2" t="n"/>
      <c r="Y56" s="2" t="n">
        <v>40</v>
      </c>
      <c r="Z56" s="2" t="n"/>
      <c r="AA56" s="2" t="n"/>
      <c r="AB56" s="2" t="n"/>
      <c r="AC56" s="2" t="n"/>
      <c r="AD56" s="2" t="n"/>
      <c r="AE56" s="2" t="n"/>
      <c r="AF56" s="2" t="n"/>
    </row>
    <row r="57" ht="21.95" customHeight="1">
      <c r="A57" s="34" t="n"/>
      <c r="B57" s="292">
        <f>IF(ISERROR(AA$15),"",AA$15&amp;"")&amp;P$57</f>
        <v/>
      </c>
      <c r="C57" s="6" t="n"/>
      <c r="D57" s="528" t="n"/>
      <c r="E57" s="515" t="n"/>
      <c r="F57" s="40" t="n"/>
      <c r="G57" s="529" t="n"/>
      <c r="H57" s="514" t="n"/>
      <c r="I57" s="514" t="n"/>
      <c r="J57" s="515" t="n"/>
      <c r="K57" s="29" t="n"/>
      <c r="L57" s="102" t="n"/>
      <c r="M57">
        <f>IF(AND(B57="",D57&lt;&gt;""),1,0)</f>
        <v/>
      </c>
      <c r="P57" s="293">
        <f>IF(OR(D33="No",D33="Unknown",D33="Not declaring",D45="No",D45="Unknown"),"",O33)</f>
        <v/>
      </c>
      <c r="Q57" s="2" t="n"/>
      <c r="R57" s="2" t="n"/>
      <c r="S57" s="2" t="n"/>
      <c r="T57" s="2" t="n"/>
      <c r="U57" s="2" t="n"/>
      <c r="V57" s="2" t="n"/>
      <c r="W57" s="2" t="n"/>
      <c r="X57" s="2" t="n"/>
      <c r="Y57" s="2" t="n">
        <v>41</v>
      </c>
      <c r="Z57" s="2" t="n"/>
      <c r="AA57" s="2" t="n"/>
      <c r="AB57" s="2" t="n"/>
      <c r="AC57" s="2" t="n"/>
      <c r="AD57" s="2" t="n"/>
      <c r="AE57" s="2" t="n"/>
      <c r="AF57" s="2" t="n"/>
    </row>
    <row r="58" ht="23.1" customHeight="1">
      <c r="A58" s="34" t="n"/>
      <c r="B58" s="292">
        <f>IF(ISERROR(AA$16),"",AA$16&amp;"")&amp;P$58</f>
        <v/>
      </c>
      <c r="C58" s="6" t="n"/>
      <c r="D58" s="528" t="n"/>
      <c r="E58" s="515" t="n"/>
      <c r="F58" s="40" t="n"/>
      <c r="G58" s="529" t="n"/>
      <c r="H58" s="514" t="n"/>
      <c r="I58" s="514" t="n"/>
      <c r="J58" s="515" t="n"/>
      <c r="K58" s="29" t="n"/>
      <c r="L58" s="102" t="n"/>
      <c r="M58">
        <f>IF(AND(B58="",D58&lt;&gt;""),1,0)</f>
        <v/>
      </c>
      <c r="P58" s="293">
        <f>IF(OR(D34="No",D34="Unknown",D34="Not declaring",D46="No",D46="Unknown"),"",O34)</f>
        <v/>
      </c>
      <c r="Q58" s="2" t="n"/>
      <c r="R58" s="2" t="n"/>
      <c r="S58" s="2" t="n"/>
      <c r="T58" s="2" t="n"/>
      <c r="U58" s="2" t="n"/>
      <c r="V58" s="2" t="n"/>
      <c r="W58" s="2" t="n"/>
      <c r="X58" s="2" t="n"/>
      <c r="Y58" s="2" t="n">
        <v>39</v>
      </c>
      <c r="Z58" s="2" t="n"/>
      <c r="AA58" s="2" t="n"/>
      <c r="AB58" s="2" t="n"/>
      <c r="AC58" s="2" t="n"/>
      <c r="AD58" s="2" t="n"/>
      <c r="AE58" s="2" t="n"/>
      <c r="AF58" s="2" t="n"/>
    </row>
    <row r="59" ht="23.1" customHeight="1">
      <c r="A59" s="34" t="n"/>
      <c r="B59" s="292">
        <f>IF(ISERROR(AA$17),"",AA$17&amp;"")&amp;P$59</f>
        <v/>
      </c>
      <c r="C59" s="6" t="n"/>
      <c r="D59" s="528" t="inlineStr">
        <is>
          <t>Unknown</t>
        </is>
      </c>
      <c r="E59" s="515" t="n"/>
      <c r="F59" s="40" t="n"/>
      <c r="G59" s="529" t="inlineStr">
        <is>
          <t>RMI does not publish origin data for nickel yet.</t>
        </is>
      </c>
      <c r="H59" s="514" t="n"/>
      <c r="I59" s="514" t="n"/>
      <c r="J59" s="515" t="n"/>
      <c r="K59" s="29" t="n"/>
      <c r="L59" s="102" t="n"/>
      <c r="M59">
        <f>IF(AND(B59="",D59&lt;&gt;""),1,0)</f>
        <v/>
      </c>
      <c r="P59" s="293">
        <f>IF(OR(D35="No",D35="Unknown",D35="Not declaring",D47="No",D47="Unknown"),"",O35)</f>
        <v/>
      </c>
      <c r="Q59" s="2" t="n"/>
      <c r="R59" s="2" t="n"/>
      <c r="S59" s="2" t="n"/>
      <c r="T59" s="2" t="n"/>
      <c r="U59" s="2" t="n"/>
      <c r="V59" s="2" t="n"/>
      <c r="W59" s="2" t="n"/>
      <c r="X59" s="2" t="n"/>
      <c r="Y59" s="2" t="n">
        <v>39</v>
      </c>
      <c r="Z59" s="2" t="n"/>
      <c r="AA59" s="2" t="n"/>
      <c r="AB59" s="2" t="n"/>
      <c r="AC59" s="2" t="n"/>
      <c r="AD59" s="2" t="n"/>
      <c r="AE59" s="2" t="n"/>
      <c r="AF59" s="2" t="n"/>
    </row>
    <row r="60" hidden="1" ht="23.1" customHeight="1">
      <c r="A60" s="34" t="n"/>
      <c r="B60" s="292">
        <f>IF(ISERROR(AA$18),"",AA$18&amp;"")&amp;P$60</f>
        <v/>
      </c>
      <c r="C60" s="6" t="n"/>
      <c r="D60" s="528" t="n"/>
      <c r="E60" s="515" t="n"/>
      <c r="F60" s="40" t="n"/>
      <c r="G60" s="529" t="n"/>
      <c r="H60" s="514" t="n"/>
      <c r="I60" s="514" t="n"/>
      <c r="J60" s="515" t="n"/>
      <c r="K60" s="29" t="n"/>
      <c r="L60" s="102" t="n"/>
      <c r="M60">
        <f>IF(AND(B60="",D60&lt;&gt;""),1,0)</f>
        <v/>
      </c>
      <c r="P60" s="293">
        <f>IF(OR(D36="No",D36="Unknown",D36="Not declaring",D48="No",D48="Unknown"),"",O36)</f>
        <v/>
      </c>
      <c r="Q60" s="2" t="n"/>
      <c r="R60" s="2" t="n"/>
      <c r="S60" s="2" t="n"/>
      <c r="T60" s="2" t="n"/>
      <c r="U60" s="2" t="n"/>
      <c r="V60" s="2" t="n"/>
      <c r="W60" s="2" t="n"/>
      <c r="X60" s="2" t="n"/>
      <c r="Y60" s="2" t="n">
        <v>39</v>
      </c>
      <c r="Z60" s="2" t="n"/>
      <c r="AA60" s="2" t="n"/>
      <c r="AB60" s="2" t="n"/>
      <c r="AC60" s="2" t="n"/>
      <c r="AD60" s="2" t="n"/>
      <c r="AE60" s="2" t="n"/>
      <c r="AF60" s="2" t="n"/>
    </row>
    <row r="61" hidden="1" ht="23.1" customHeight="1">
      <c r="A61" s="34" t="n"/>
      <c r="B61" s="292">
        <f>IF(ISERROR(AA$19),"",AA$19&amp;"")&amp;P$61</f>
        <v/>
      </c>
      <c r="C61" s="6" t="n"/>
      <c r="D61" s="528" t="n"/>
      <c r="E61" s="515" t="n"/>
      <c r="F61" s="40" t="n"/>
      <c r="G61" s="529" t="n"/>
      <c r="H61" s="514" t="n"/>
      <c r="I61" s="514" t="n"/>
      <c r="J61" s="515" t="n"/>
      <c r="K61" s="29" t="n"/>
      <c r="L61" s="102" t="n"/>
      <c r="M61">
        <f>IF(AND(B61="",D61&lt;&gt;""),1,0)</f>
        <v/>
      </c>
      <c r="P61" s="293">
        <f>IF(OR(D37="No",D37="Unknown",D37="Not declaring",D49="No",D49="Unknown"),"",O37)</f>
        <v/>
      </c>
      <c r="Q61" s="2" t="n"/>
      <c r="R61" s="2" t="n"/>
      <c r="S61" s="2" t="n"/>
      <c r="T61" s="2" t="n"/>
      <c r="U61" s="2" t="n"/>
      <c r="V61" s="2" t="n"/>
      <c r="W61" s="2" t="n"/>
      <c r="X61" s="2" t="n"/>
      <c r="Y61" s="2" t="n">
        <v>39</v>
      </c>
      <c r="Z61" s="2" t="n"/>
      <c r="AA61" s="2" t="n"/>
      <c r="AB61" s="2" t="n"/>
      <c r="AC61" s="2" t="n"/>
      <c r="AD61" s="2" t="n"/>
      <c r="AE61" s="2" t="n"/>
      <c r="AF61" s="2" t="n"/>
    </row>
    <row r="62" hidden="1" ht="23.1" customHeight="1">
      <c r="A62" s="34" t="n"/>
      <c r="B62" s="292">
        <f>IF(ISERROR(AA$20),"",AA$20&amp;"")&amp;P$62</f>
        <v/>
      </c>
      <c r="C62" s="6" t="n"/>
      <c r="D62" s="528" t="n"/>
      <c r="E62" s="515" t="n"/>
      <c r="F62" s="40" t="n"/>
      <c r="G62" s="529" t="n"/>
      <c r="H62" s="514" t="n"/>
      <c r="I62" s="514" t="n"/>
      <c r="J62" s="515" t="n"/>
      <c r="K62" s="29" t="n"/>
      <c r="L62" s="102" t="n"/>
      <c r="M62">
        <f>IF(AND(B62="",D62&lt;&gt;""),1,0)</f>
        <v/>
      </c>
      <c r="P62" s="293">
        <f>IF(OR(D38="No",D38="Unknown",D38="Not declaring",D50="No",D50="Unknown"),"",O38)</f>
        <v/>
      </c>
      <c r="Q62" s="2" t="n"/>
      <c r="R62" s="2" t="n"/>
      <c r="S62" s="2" t="n"/>
      <c r="T62" s="2" t="n"/>
      <c r="U62" s="2" t="n"/>
      <c r="V62" s="2" t="n"/>
      <c r="W62" s="2" t="n"/>
      <c r="X62" s="2" t="n"/>
      <c r="Y62" s="2" t="n">
        <v>39</v>
      </c>
      <c r="Z62" s="2" t="n"/>
      <c r="AA62" s="2" t="n"/>
      <c r="AB62" s="2" t="n"/>
      <c r="AC62" s="2" t="n"/>
      <c r="AD62" s="2" t="n"/>
      <c r="AE62" s="2" t="n"/>
      <c r="AF62" s="2" t="n"/>
    </row>
    <row r="63" hidden="1" ht="23.1" customHeight="1">
      <c r="A63" s="34" t="n"/>
      <c r="B63" s="292">
        <f>IF(ISERROR(AA$21),"",AA$21&amp;"")&amp;P$63</f>
        <v/>
      </c>
      <c r="C63" s="6" t="n"/>
      <c r="D63" s="528" t="n"/>
      <c r="E63" s="515" t="n"/>
      <c r="F63" s="40" t="n"/>
      <c r="G63" s="529" t="n"/>
      <c r="H63" s="514" t="n"/>
      <c r="I63" s="514" t="n"/>
      <c r="J63" s="515" t="n"/>
      <c r="K63" s="29" t="n"/>
      <c r="L63" s="102" t="n"/>
      <c r="M63">
        <f>IF(AND(B63="",D63&lt;&gt;""),1,0)</f>
        <v/>
      </c>
      <c r="P63" s="293">
        <f>IF(OR(D39="No",D39="Unknown",D39="Not declaring",D51="No",D51="Unknown"),"",O39)</f>
        <v/>
      </c>
      <c r="Q63" s="2" t="n"/>
      <c r="R63" s="2" t="n"/>
      <c r="S63" s="2" t="n"/>
      <c r="T63" s="2" t="n"/>
      <c r="U63" s="2" t="n"/>
      <c r="V63" s="2" t="n"/>
      <c r="W63" s="2" t="n"/>
      <c r="X63" s="2" t="n"/>
      <c r="Y63" s="2" t="n">
        <v>39</v>
      </c>
      <c r="Z63" s="2" t="n"/>
      <c r="AA63" s="2" t="n"/>
      <c r="AB63" s="2" t="n"/>
      <c r="AC63" s="2" t="n"/>
      <c r="AD63" s="2" t="n"/>
      <c r="AE63" s="2" t="n"/>
      <c r="AF63" s="2" t="n"/>
    </row>
    <row r="64" ht="23.1" customHeight="1">
      <c r="A64" s="34" t="n"/>
      <c r="B64" s="18" t="n"/>
      <c r="C64" s="6" t="n"/>
      <c r="D64" s="18" t="n"/>
      <c r="E64" s="18" t="n"/>
      <c r="F64" s="71" t="n"/>
      <c r="G64" s="18" t="n"/>
      <c r="H64" s="110" t="n"/>
      <c r="I64" s="110" t="n"/>
      <c r="J64" s="110" t="n"/>
      <c r="K64" s="29" t="n"/>
      <c r="L64" s="96" t="n"/>
      <c r="Q64" s="2" t="n"/>
      <c r="R64" s="2" t="n"/>
      <c r="S64" s="2" t="n"/>
      <c r="T64" s="2" t="n"/>
      <c r="U64" s="2" t="n"/>
      <c r="V64" s="2" t="n"/>
      <c r="W64" s="2" t="n"/>
      <c r="X64" s="2" t="n"/>
      <c r="Y64" s="2" t="n">
        <v>42</v>
      </c>
      <c r="Z64" s="2" t="n"/>
      <c r="AA64" s="2" t="n"/>
      <c r="AB64" s="2" t="n"/>
      <c r="AC64" s="2" t="n"/>
      <c r="AD64" s="2" t="n"/>
      <c r="AE64" s="2" t="n"/>
      <c r="AF64" s="2" t="n"/>
      <c r="AG64" s="2" t="n"/>
    </row>
    <row r="65" ht="39.95" customHeight="1">
      <c r="A65" s="34" t="n"/>
      <c r="B65" s="37">
        <f>OFFSET(L!$C$1,MATCH("Declaration"&amp;ADDRESS(ROW(),COLUMN(),4),L!$A:$A,0)-1,SL,,)&amp;Q53</f>
        <v/>
      </c>
      <c r="C65" s="6" t="n"/>
      <c r="D65" s="419">
        <f>D29</f>
        <v/>
      </c>
      <c r="E65" s="509" t="n"/>
      <c r="F65" s="14" t="n"/>
      <c r="G65" s="37">
        <f>G29</f>
        <v/>
      </c>
      <c r="H65" s="37" t="n"/>
      <c r="I65" s="37" t="n"/>
      <c r="J65" s="70" t="n"/>
      <c r="K65" s="29" t="n"/>
      <c r="L65" s="96" t="inlineStr">
        <is>
          <t xml:space="preserve">
</t>
        </is>
      </c>
      <c r="O65" s="33" t="n"/>
      <c r="P65" s="2" t="n"/>
      <c r="Q65" s="2" t="n"/>
      <c r="R65" s="2" t="n"/>
      <c r="S65" s="2" t="n"/>
      <c r="T65" s="2" t="n"/>
      <c r="U65" s="2" t="n"/>
      <c r="V65" s="2" t="n"/>
      <c r="W65" s="2" t="n"/>
      <c r="X65" s="2" t="n"/>
      <c r="Y65" s="2" t="n">
        <v>43</v>
      </c>
      <c r="Z65" s="2" t="n"/>
      <c r="AA65" s="2" t="n"/>
      <c r="AB65" s="2" t="n"/>
      <c r="AC65" s="2" t="n"/>
      <c r="AD65" s="2" t="n"/>
      <c r="AE65" s="2" t="n"/>
      <c r="AF65" s="2" t="n"/>
      <c r="AG65" s="2" t="n"/>
    </row>
    <row r="66" ht="23.1" customHeight="1">
      <c r="A66" s="34" t="n"/>
      <c r="B66" s="292">
        <f>IF(ISERROR(AA$12),"",AA$12&amp;"")&amp;P$54</f>
        <v/>
      </c>
      <c r="C66" s="6" t="n"/>
      <c r="D66" s="528" t="inlineStr">
        <is>
          <t>No</t>
        </is>
      </c>
      <c r="E66" s="515" t="n"/>
      <c r="F66" s="40" t="n"/>
      <c r="G66" s="529" t="inlineStr">
        <is>
          <t>According to RMI data, not all of the cobalt processed by the refiners in this declaration comes from recycled or scrap sources.</t>
        </is>
      </c>
      <c r="H66" s="514" t="n"/>
      <c r="I66" s="514" t="n"/>
      <c r="J66" s="515" t="n"/>
      <c r="K66" s="29" t="n"/>
      <c r="L66" s="102" t="n"/>
      <c r="M66">
        <f>IF(AND(B66="",D66&lt;&gt;""),1,0)</f>
        <v/>
      </c>
      <c r="P66" s="2" t="n"/>
      <c r="Q66" s="2" t="n"/>
      <c r="R66" s="2" t="n"/>
      <c r="S66" s="2" t="n"/>
      <c r="T66" s="2" t="n"/>
      <c r="U66" s="2" t="n"/>
      <c r="V66" s="2" t="n"/>
      <c r="W66" s="2" t="n"/>
      <c r="X66" s="2" t="n"/>
      <c r="Y66" s="2" t="n">
        <v>44</v>
      </c>
      <c r="Z66" s="2" t="n"/>
      <c r="AA66" s="2" t="n"/>
      <c r="AB66" s="2" t="n"/>
      <c r="AC66" s="2" t="n"/>
      <c r="AD66" s="2" t="n"/>
      <c r="AE66" s="2" t="n"/>
      <c r="AF66" s="2" t="n"/>
      <c r="AG66" s="2" t="n"/>
    </row>
    <row r="67" ht="20.1" customHeight="1">
      <c r="A67" s="34" t="n"/>
      <c r="B67" s="292">
        <f>IF(ISERROR(AA$13),"",AA$13&amp;"")&amp;P$55</f>
        <v/>
      </c>
      <c r="C67" s="6" t="n"/>
      <c r="D67" s="528" t="inlineStr">
        <is>
          <t>Unknown</t>
        </is>
      </c>
      <c r="E67" s="515" t="n"/>
      <c r="F67" s="40" t="n"/>
      <c r="G67" s="529" t="n"/>
      <c r="H67" s="514" t="n"/>
      <c r="I67" s="514" t="n"/>
      <c r="J67" s="515" t="n"/>
      <c r="K67" s="29" t="n"/>
      <c r="L67" s="102" t="n"/>
      <c r="M67">
        <f>IF(AND(B67="",D67&lt;&gt;""),1,0)</f>
        <v/>
      </c>
      <c r="P67" s="2" t="n"/>
      <c r="Q67" s="2" t="n"/>
      <c r="R67" s="2" t="n"/>
      <c r="S67" s="2" t="n"/>
      <c r="T67" s="2" t="n"/>
      <c r="U67" s="2" t="n"/>
      <c r="V67" s="2" t="n"/>
      <c r="W67" s="2" t="n"/>
      <c r="X67" s="2" t="n"/>
      <c r="Y67" s="2" t="n">
        <v>45</v>
      </c>
      <c r="Z67" s="2" t="n"/>
      <c r="AA67" s="2" t="n"/>
      <c r="AB67" s="2" t="n"/>
      <c r="AC67" s="2" t="n"/>
      <c r="AD67" s="2" t="n"/>
      <c r="AE67" s="2" t="n"/>
      <c r="AF67" s="2" t="n"/>
      <c r="AG67" s="2" t="n"/>
    </row>
    <row r="68" ht="20.1" customHeight="1">
      <c r="A68" s="34" t="n"/>
      <c r="B68" s="292">
        <f>IF(ISERROR(AA$14),"",AA$14&amp;"")&amp;P$56</f>
        <v/>
      </c>
      <c r="C68" s="6" t="n"/>
      <c r="D68" s="528" t="n"/>
      <c r="E68" s="515" t="n"/>
      <c r="F68" s="40" t="n"/>
      <c r="G68" s="529" t="n"/>
      <c r="H68" s="514" t="n"/>
      <c r="I68" s="514" t="n"/>
      <c r="J68" s="515" t="n"/>
      <c r="K68" s="29" t="n"/>
      <c r="L68" s="102" t="n"/>
      <c r="M68">
        <f>IF(AND(B68="",D68&lt;&gt;""),1,0)</f>
        <v/>
      </c>
      <c r="P68" s="2" t="n"/>
      <c r="Q68" s="2" t="n"/>
      <c r="R68" s="2" t="n"/>
      <c r="S68" s="2" t="n"/>
      <c r="T68" s="2" t="n"/>
      <c r="U68" s="2" t="n"/>
      <c r="V68" s="2" t="n"/>
      <c r="W68" s="2" t="n"/>
      <c r="X68" s="2" t="n"/>
      <c r="Y68" s="2" t="n">
        <v>45</v>
      </c>
      <c r="Z68" s="2" t="n"/>
      <c r="AA68" s="2" t="n"/>
      <c r="AB68" s="2" t="n"/>
      <c r="AC68" s="2" t="n"/>
      <c r="AD68" s="2" t="n"/>
      <c r="AE68" s="2" t="n"/>
      <c r="AF68" s="2" t="n"/>
      <c r="AG68" s="2" t="n"/>
    </row>
    <row r="69" ht="20.1" customHeight="1">
      <c r="A69" s="34" t="n"/>
      <c r="B69" s="292">
        <f>IF(ISERROR(AA$15),"",AA$15&amp;"")&amp;P$57</f>
        <v/>
      </c>
      <c r="C69" s="6" t="n"/>
      <c r="D69" s="528" t="n"/>
      <c r="E69" s="515" t="n"/>
      <c r="F69" s="40" t="n"/>
      <c r="G69" s="529" t="n"/>
      <c r="H69" s="514" t="n"/>
      <c r="I69" s="514" t="n"/>
      <c r="J69" s="515" t="n"/>
      <c r="K69" s="29" t="n"/>
      <c r="L69" s="102" t="n"/>
      <c r="M69">
        <f>IF(AND(B69="",D69&lt;&gt;""),1,0)</f>
        <v/>
      </c>
      <c r="P69" s="2" t="n"/>
      <c r="Q69" s="2" t="n"/>
      <c r="R69" s="2" t="n"/>
      <c r="S69" s="2" t="n"/>
      <c r="T69" s="2" t="n"/>
      <c r="U69" s="2" t="n"/>
      <c r="V69" s="2" t="n"/>
      <c r="W69" s="2" t="n"/>
      <c r="X69" s="2" t="n"/>
      <c r="Y69" s="2" t="n">
        <v>45</v>
      </c>
      <c r="Z69" s="2" t="n"/>
      <c r="AA69" s="2" t="n"/>
      <c r="AB69" s="2" t="n"/>
      <c r="AC69" s="2" t="n"/>
      <c r="AD69" s="2" t="n"/>
      <c r="AE69" s="2" t="n"/>
      <c r="AF69" s="2" t="n"/>
      <c r="AG69" s="2" t="n"/>
    </row>
    <row r="70" ht="20.1" customHeight="1">
      <c r="A70" s="34" t="n"/>
      <c r="B70" s="292">
        <f>IF(ISERROR(AA$16),"",AA$16&amp;"")&amp;P$58</f>
        <v/>
      </c>
      <c r="C70" s="6" t="n"/>
      <c r="D70" s="528" t="n"/>
      <c r="E70" s="515" t="n"/>
      <c r="F70" s="40" t="n"/>
      <c r="G70" s="529" t="n"/>
      <c r="H70" s="514" t="n"/>
      <c r="I70" s="514" t="n"/>
      <c r="J70" s="515" t="n"/>
      <c r="K70" s="29" t="n"/>
      <c r="L70" s="102" t="n"/>
      <c r="M70">
        <f>IF(AND(B70="",D70&lt;&gt;""),1,0)</f>
        <v/>
      </c>
      <c r="P70" s="2" t="n"/>
      <c r="Q70" s="2" t="n"/>
      <c r="R70" s="2" t="n"/>
      <c r="S70" s="2" t="n"/>
      <c r="T70" s="2" t="n"/>
      <c r="U70" s="2" t="n"/>
      <c r="V70" s="2" t="n"/>
      <c r="W70" s="2" t="n"/>
      <c r="X70" s="2" t="n"/>
      <c r="Y70" s="2" t="n">
        <v>45</v>
      </c>
      <c r="Z70" s="2" t="n"/>
      <c r="AA70" s="2" t="n"/>
      <c r="AB70" s="2" t="n"/>
      <c r="AC70" s="2" t="n"/>
      <c r="AD70" s="2" t="n"/>
      <c r="AE70" s="2" t="n"/>
      <c r="AF70" s="2" t="n"/>
      <c r="AG70" s="2" t="n"/>
    </row>
    <row r="71" ht="23.1" customHeight="1">
      <c r="A71" s="34" t="n"/>
      <c r="B71" s="292">
        <f>IF(ISERROR(AA$17),"",AA$17&amp;"")&amp;P$59</f>
        <v/>
      </c>
      <c r="C71" s="6" t="n"/>
      <c r="D71" s="528" t="inlineStr">
        <is>
          <t>Unknown</t>
        </is>
      </c>
      <c r="E71" s="515" t="n"/>
      <c r="F71" s="40" t="n"/>
      <c r="G71" s="529" t="n"/>
      <c r="H71" s="514" t="n"/>
      <c r="I71" s="514" t="n"/>
      <c r="J71" s="515" t="n"/>
      <c r="K71" s="29" t="n"/>
      <c r="L71" s="102" t="n"/>
      <c r="M71">
        <f>IF(AND(B71="",D71&lt;&gt;""),1,0)</f>
        <v/>
      </c>
      <c r="P71" s="2" t="n"/>
      <c r="Q71" s="2" t="n"/>
      <c r="R71" s="2" t="n"/>
      <c r="S71" s="2" t="n"/>
      <c r="T71" s="2" t="n"/>
      <c r="U71" s="2" t="n"/>
      <c r="V71" s="2" t="n"/>
      <c r="W71" s="2" t="n"/>
      <c r="X71" s="2" t="n"/>
      <c r="Y71" s="2" t="n">
        <v>45</v>
      </c>
      <c r="Z71" s="2" t="n"/>
      <c r="AA71" s="2" t="n"/>
      <c r="AB71" s="2" t="n"/>
      <c r="AC71" s="2" t="n"/>
      <c r="AD71" s="2" t="n"/>
      <c r="AE71" s="2" t="n"/>
      <c r="AF71" s="2" t="n"/>
      <c r="AG71" s="2" t="n"/>
    </row>
    <row r="72" hidden="1" ht="23.1" customHeight="1">
      <c r="A72" s="34" t="n"/>
      <c r="B72" s="292">
        <f>IF(ISERROR(AA$18),"",AA$18&amp;"")&amp;P$60</f>
        <v/>
      </c>
      <c r="C72" s="6" t="n"/>
      <c r="D72" s="528" t="n"/>
      <c r="E72" s="515" t="n"/>
      <c r="F72" s="40" t="n"/>
      <c r="G72" s="529" t="n"/>
      <c r="H72" s="514" t="n"/>
      <c r="I72" s="514" t="n"/>
      <c r="J72" s="515" t="n"/>
      <c r="K72" s="29" t="n"/>
      <c r="L72" s="102" t="n"/>
      <c r="M72">
        <f>IF(AND(B72="",D72&lt;&gt;""),1,0)</f>
        <v/>
      </c>
      <c r="P72" s="2" t="n"/>
      <c r="Q72" s="2" t="n"/>
      <c r="R72" s="2" t="n"/>
      <c r="S72" s="2" t="n"/>
      <c r="T72" s="2" t="n"/>
      <c r="U72" s="2" t="n"/>
      <c r="V72" s="2" t="n"/>
      <c r="W72" s="2" t="n"/>
      <c r="X72" s="2" t="n"/>
      <c r="Y72" s="2" t="n">
        <v>45</v>
      </c>
      <c r="Z72" s="2" t="n"/>
      <c r="AA72" s="2" t="n"/>
      <c r="AB72" s="2" t="n"/>
      <c r="AC72" s="2" t="n"/>
      <c r="AD72" s="2" t="n"/>
      <c r="AE72" s="2" t="n"/>
      <c r="AF72" s="2" t="n"/>
      <c r="AG72" s="2" t="n"/>
    </row>
    <row r="73" hidden="1" ht="23.1" customHeight="1">
      <c r="A73" s="34" t="n"/>
      <c r="B73" s="292">
        <f>IF(ISERROR(AA$19),"",AA$19&amp;"")&amp;P$61</f>
        <v/>
      </c>
      <c r="C73" s="6" t="n"/>
      <c r="D73" s="528" t="n"/>
      <c r="E73" s="515" t="n"/>
      <c r="F73" s="40" t="n"/>
      <c r="G73" s="529" t="n"/>
      <c r="H73" s="514" t="n"/>
      <c r="I73" s="514" t="n"/>
      <c r="J73" s="515" t="n"/>
      <c r="K73" s="29" t="n"/>
      <c r="L73" s="102" t="n"/>
      <c r="M73">
        <f>IF(AND(B73="",D73&lt;&gt;""),1,0)</f>
        <v/>
      </c>
      <c r="P73" s="2" t="n"/>
      <c r="Q73" s="2" t="n"/>
      <c r="R73" s="2" t="n"/>
      <c r="S73" s="2" t="n"/>
      <c r="T73" s="2" t="n"/>
      <c r="U73" s="2" t="n"/>
      <c r="V73" s="2" t="n"/>
      <c r="W73" s="2" t="n"/>
      <c r="X73" s="2" t="n"/>
      <c r="Y73" s="2" t="n">
        <v>45</v>
      </c>
      <c r="Z73" s="2" t="n"/>
      <c r="AA73" s="2" t="n"/>
      <c r="AB73" s="2" t="n"/>
      <c r="AC73" s="2" t="n"/>
      <c r="AD73" s="2" t="n"/>
      <c r="AE73" s="2" t="n"/>
      <c r="AF73" s="2" t="n"/>
      <c r="AG73" s="2" t="n"/>
    </row>
    <row r="74" hidden="1" ht="23.1" customHeight="1">
      <c r="A74" s="34" t="n"/>
      <c r="B74" s="292">
        <f>IF(ISERROR(AA$20),"",AA$20&amp;"")&amp;P$62</f>
        <v/>
      </c>
      <c r="C74" s="6" t="n"/>
      <c r="D74" s="528" t="n"/>
      <c r="E74" s="515" t="n"/>
      <c r="F74" s="40" t="n"/>
      <c r="G74" s="529" t="n"/>
      <c r="H74" s="514" t="n"/>
      <c r="I74" s="514" t="n"/>
      <c r="J74" s="515" t="n"/>
      <c r="K74" s="29" t="n"/>
      <c r="L74" s="102" t="n"/>
      <c r="M74">
        <f>IF(AND(B74="",D74&lt;&gt;""),1,0)</f>
        <v/>
      </c>
      <c r="P74" s="2" t="n"/>
      <c r="Q74" s="2" t="n"/>
      <c r="R74" s="2" t="n"/>
      <c r="S74" s="2" t="n"/>
      <c r="T74" s="2" t="n"/>
      <c r="U74" s="2" t="n"/>
      <c r="V74" s="2" t="n"/>
      <c r="W74" s="2" t="n"/>
      <c r="X74" s="2" t="n"/>
      <c r="Y74" s="2" t="n">
        <v>45</v>
      </c>
      <c r="Z74" s="2" t="n"/>
      <c r="AA74" s="2" t="n"/>
      <c r="AB74" s="2" t="n"/>
      <c r="AC74" s="2" t="n"/>
      <c r="AD74" s="2" t="n"/>
      <c r="AE74" s="2" t="n"/>
      <c r="AF74" s="2" t="n"/>
      <c r="AG74" s="2" t="n"/>
    </row>
    <row r="75" hidden="1" ht="23.1" customHeight="1">
      <c r="A75" s="34" t="n"/>
      <c r="B75" s="292">
        <f>IF(ISERROR(AA$21),"",AA$21&amp;"")&amp;P$63</f>
        <v/>
      </c>
      <c r="C75" s="6" t="n"/>
      <c r="D75" s="528" t="n"/>
      <c r="E75" s="515" t="n"/>
      <c r="F75" s="40" t="n"/>
      <c r="G75" s="529" t="n"/>
      <c r="H75" s="514" t="n"/>
      <c r="I75" s="514" t="n"/>
      <c r="J75" s="515" t="n"/>
      <c r="K75" s="29" t="n"/>
      <c r="L75" s="102" t="n"/>
      <c r="M75">
        <f>IF(AND(B75="",D75&lt;&gt;""),1,0)</f>
        <v/>
      </c>
      <c r="P75" s="2" t="n"/>
      <c r="Q75" s="2" t="n"/>
      <c r="R75" s="2" t="n"/>
      <c r="S75" s="2" t="n"/>
      <c r="T75" s="2" t="n"/>
      <c r="U75" s="2" t="n"/>
      <c r="V75" s="2" t="n"/>
      <c r="W75" s="2" t="n"/>
      <c r="X75" s="2" t="n"/>
      <c r="Y75" s="2" t="n">
        <v>45</v>
      </c>
      <c r="Z75" s="2" t="n"/>
      <c r="AA75" s="2" t="n"/>
      <c r="AB75" s="2" t="n"/>
      <c r="AC75" s="2" t="n"/>
      <c r="AD75" s="2" t="n"/>
      <c r="AE75" s="2" t="n"/>
      <c r="AF75" s="2" t="n"/>
      <c r="AG75" s="2" t="n"/>
    </row>
    <row r="76" ht="23.1" customHeight="1">
      <c r="A76" s="34" t="n"/>
      <c r="B76" s="18" t="n"/>
      <c r="C76" s="6" t="n"/>
      <c r="D76" s="18" t="n"/>
      <c r="E76" s="18" t="n"/>
      <c r="F76" s="71" t="n"/>
      <c r="G76" s="18" t="n"/>
      <c r="H76" s="110" t="n"/>
      <c r="I76" s="110" t="n"/>
      <c r="J76" s="110" t="n"/>
      <c r="K76" s="29" t="n"/>
      <c r="L76" s="96" t="n"/>
      <c r="P76" s="2" t="n"/>
      <c r="Q76" s="2" t="n"/>
      <c r="R76" s="2" t="n"/>
      <c r="S76" s="2" t="n"/>
      <c r="T76" s="2" t="n"/>
      <c r="U76" s="2" t="n"/>
      <c r="V76" s="2" t="n"/>
      <c r="W76" s="2" t="n"/>
      <c r="X76" s="2" t="n"/>
      <c r="Y76" s="2" t="n">
        <v>48</v>
      </c>
      <c r="Z76" s="2" t="n"/>
      <c r="AA76" s="2" t="n"/>
      <c r="AB76" s="2" t="n"/>
      <c r="AC76" s="2" t="n"/>
      <c r="AD76" s="2" t="n"/>
      <c r="AE76" s="2" t="n"/>
      <c r="AF76" s="2" t="n"/>
      <c r="AG76" s="2" t="n"/>
    </row>
    <row r="77" ht="28.5" customHeight="1">
      <c r="A77" s="34" t="n"/>
      <c r="B77" s="118">
        <f>OFFSET(L!$C$1,MATCH("Declaration"&amp;ADDRESS(ROW(),COLUMN(),4),L!$A:$A,0)-1,SL,,)&amp;Q53</f>
        <v/>
      </c>
      <c r="C77" s="6" t="n"/>
      <c r="D77" s="419">
        <f>D29</f>
        <v/>
      </c>
      <c r="E77" s="509" t="n"/>
      <c r="F77" s="14" t="n"/>
      <c r="G77" s="37">
        <f>G29</f>
        <v/>
      </c>
      <c r="H77" s="111" t="n"/>
      <c r="I77" s="111" t="n"/>
      <c r="J77" s="111" t="n"/>
      <c r="K77" s="29" t="n"/>
      <c r="L77" s="96" t="inlineStr">
        <is>
          <t xml:space="preserve">
</t>
        </is>
      </c>
      <c r="P77" s="2" t="n"/>
      <c r="Q77" s="2" t="n"/>
      <c r="R77" s="2" t="n"/>
      <c r="S77" s="2" t="n"/>
      <c r="T77" s="2" t="n"/>
      <c r="U77" s="2" t="n"/>
      <c r="V77" s="2" t="n"/>
      <c r="W77" s="2" t="n"/>
      <c r="X77" s="2" t="n"/>
      <c r="Y77" s="2" t="n">
        <v>49</v>
      </c>
      <c r="Z77" s="2" t="n"/>
      <c r="AA77" s="2" t="n"/>
      <c r="AB77" s="2" t="n"/>
      <c r="AC77" s="2" t="n"/>
      <c r="AD77" s="2" t="n"/>
      <c r="AE77" s="2" t="n"/>
      <c r="AF77" s="2" t="n"/>
      <c r="AG77" s="2" t="n"/>
    </row>
    <row r="78" ht="23.1" customHeight="1">
      <c r="A78" s="34" t="n"/>
      <c r="B78" s="292">
        <f>IF(ISERROR(AA$12),"",AA$12&amp;"")&amp;P$54</f>
        <v/>
      </c>
      <c r="C78" s="28" t="n"/>
      <c r="D78" s="528" t="inlineStr">
        <is>
          <t>100%</t>
        </is>
      </c>
      <c r="E78" s="515" t="n"/>
      <c r="F78" s="40" t="n"/>
      <c r="G78" s="529" t="n"/>
      <c r="H78" s="514" t="n"/>
      <c r="I78" s="514" t="n"/>
      <c r="J78" s="515" t="n"/>
      <c r="K78" s="29" t="n"/>
      <c r="L78" s="102" t="n"/>
      <c r="M78">
        <f>IF(AND(B78="",D78&lt;&gt;""),1,0)</f>
        <v/>
      </c>
      <c r="P78" s="2" t="n"/>
      <c r="Q78" s="2" t="n"/>
      <c r="R78" s="2" t="n"/>
      <c r="S78" s="2" t="n"/>
      <c r="T78" s="2" t="n"/>
      <c r="U78" s="2" t="n"/>
      <c r="V78" s="2" t="n"/>
      <c r="W78" s="2" t="n"/>
      <c r="X78" s="2" t="n"/>
      <c r="Y78" s="2" t="n">
        <v>50</v>
      </c>
      <c r="Z78" s="2" t="n"/>
      <c r="AA78" s="2" t="n"/>
      <c r="AB78" s="2" t="n"/>
      <c r="AC78" s="2" t="n"/>
      <c r="AD78" s="2" t="n"/>
      <c r="AE78" s="2" t="n"/>
      <c r="AF78" s="2" t="n"/>
      <c r="AG78" s="2" t="n"/>
    </row>
    <row r="79" ht="23.1" customHeight="1">
      <c r="A79" s="34" t="n"/>
      <c r="B79" s="292">
        <f>IF(ISERROR(AA$13),"",AA$13&amp;"")&amp;P$55</f>
        <v/>
      </c>
      <c r="C79" s="28" t="n"/>
      <c r="D79" s="528" t="inlineStr">
        <is>
          <t>100%</t>
        </is>
      </c>
      <c r="E79" s="515" t="n"/>
      <c r="F79" s="40" t="n"/>
      <c r="G79" s="529" t="n"/>
      <c r="H79" s="514" t="n"/>
      <c r="I79" s="514" t="n"/>
      <c r="J79" s="515" t="n"/>
      <c r="K79" s="29" t="n"/>
      <c r="L79" s="102" t="n"/>
      <c r="M79">
        <f>IF(AND(B79="",D79&lt;&gt;""),1,0)</f>
        <v/>
      </c>
      <c r="P79" s="2" t="n"/>
      <c r="Q79" s="2" t="n"/>
      <c r="R79" s="2" t="n"/>
      <c r="S79" s="2" t="n"/>
      <c r="T79" s="2" t="n"/>
      <c r="U79" s="2" t="n"/>
      <c r="V79" s="2" t="n"/>
      <c r="W79" s="2" t="n"/>
      <c r="X79" s="2" t="n"/>
      <c r="Y79" s="2" t="n">
        <v>51</v>
      </c>
      <c r="Z79" s="2" t="n"/>
      <c r="AA79" s="2" t="n"/>
      <c r="AB79" s="2" t="n"/>
      <c r="AC79" s="2" t="n"/>
      <c r="AD79" s="2" t="n"/>
      <c r="AE79" s="2" t="n"/>
      <c r="AF79" s="2" t="n"/>
      <c r="AG79" s="2" t="n"/>
    </row>
    <row r="80" ht="26.1" customHeight="1">
      <c r="A80" s="34" t="n"/>
      <c r="B80" s="292">
        <f>IF(ISERROR(AA$14),"",AA$14&amp;"")&amp;P$56</f>
        <v/>
      </c>
      <c r="C80" s="28" t="n"/>
      <c r="D80" s="528" t="n"/>
      <c r="E80" s="515" t="n"/>
      <c r="F80" s="40" t="n"/>
      <c r="G80" s="529" t="n"/>
      <c r="H80" s="514" t="n"/>
      <c r="I80" s="514" t="n"/>
      <c r="J80" s="515" t="n"/>
      <c r="K80" s="29" t="n"/>
      <c r="L80" s="102" t="n"/>
      <c r="M80">
        <f>IF(AND(B80="",D80&lt;&gt;""),1,0)</f>
        <v/>
      </c>
      <c r="P80" s="2" t="n"/>
      <c r="Q80" s="2" t="n"/>
      <c r="R80" s="2" t="n"/>
      <c r="S80" s="2" t="n"/>
      <c r="T80" s="2" t="n"/>
      <c r="U80" s="2" t="n"/>
      <c r="V80" s="2" t="n"/>
      <c r="W80" s="2" t="n"/>
      <c r="X80" s="2" t="n"/>
      <c r="Y80" s="2" t="n">
        <v>52</v>
      </c>
      <c r="Z80" s="2" t="n"/>
      <c r="AA80" s="2" t="n"/>
      <c r="AB80" s="2" t="n"/>
      <c r="AC80" s="2" t="n"/>
      <c r="AD80" s="2" t="n"/>
      <c r="AE80" s="2" t="n"/>
      <c r="AF80" s="2" t="n"/>
      <c r="AG80" s="2" t="n"/>
    </row>
    <row r="81" ht="24" customHeight="1">
      <c r="A81" s="34" t="n"/>
      <c r="B81" s="292">
        <f>IF(ISERROR(AA$15),"",AA$15&amp;"")&amp;P$57</f>
        <v/>
      </c>
      <c r="C81" s="28" t="n"/>
      <c r="D81" s="528" t="n"/>
      <c r="E81" s="515" t="n"/>
      <c r="F81" s="40" t="n"/>
      <c r="G81" s="529" t="n"/>
      <c r="H81" s="514" t="n"/>
      <c r="I81" s="514" t="n"/>
      <c r="J81" s="515" t="n"/>
      <c r="K81" s="29" t="n"/>
      <c r="L81" s="102" t="n"/>
      <c r="M81">
        <f>IF(AND(B81="",D81&lt;&gt;""),1,0)</f>
        <v/>
      </c>
      <c r="P81" s="2" t="n"/>
      <c r="Q81" s="2" t="n"/>
      <c r="R81" s="2" t="n"/>
      <c r="S81" s="2" t="n"/>
      <c r="T81" s="2" t="n"/>
      <c r="U81" s="2" t="n"/>
      <c r="V81" s="2" t="n"/>
      <c r="W81" s="2" t="n"/>
      <c r="X81" s="2" t="n"/>
      <c r="Y81" s="2" t="n">
        <v>53</v>
      </c>
      <c r="Z81" s="2" t="n"/>
      <c r="AA81" s="2" t="n"/>
      <c r="AB81" s="2" t="n"/>
      <c r="AC81" s="2" t="n"/>
      <c r="AD81" s="2" t="n"/>
      <c r="AE81" s="2" t="n"/>
      <c r="AF81" s="2" t="n"/>
      <c r="AG81" s="2" t="n"/>
    </row>
    <row r="82" ht="24" customHeight="1">
      <c r="A82" s="34" t="n"/>
      <c r="B82" s="292">
        <f>IF(ISERROR(AA$16),"",AA$16&amp;"")&amp;P$58</f>
        <v/>
      </c>
      <c r="C82" s="28" t="n"/>
      <c r="D82" s="528" t="n"/>
      <c r="E82" s="515" t="n"/>
      <c r="F82" s="40" t="n"/>
      <c r="G82" s="529" t="n"/>
      <c r="H82" s="514" t="n"/>
      <c r="I82" s="514" t="n"/>
      <c r="J82" s="515" t="n"/>
      <c r="K82" s="29" t="n"/>
      <c r="L82" s="102" t="n"/>
      <c r="M82">
        <f>IF(AND(B82="",D82&lt;&gt;""),1,0)</f>
        <v/>
      </c>
      <c r="P82" s="2" t="n"/>
      <c r="Q82" s="2" t="n"/>
      <c r="R82" s="2" t="n"/>
      <c r="S82" s="2" t="n"/>
      <c r="T82" s="2" t="n"/>
      <c r="U82" s="2" t="n"/>
      <c r="V82" s="2" t="n"/>
      <c r="W82" s="2" t="n"/>
      <c r="X82" s="2" t="n"/>
      <c r="Y82" s="2" t="n">
        <v>53</v>
      </c>
      <c r="Z82" s="2" t="n"/>
      <c r="AA82" s="2" t="n"/>
      <c r="AB82" s="2" t="n"/>
      <c r="AC82" s="2" t="n"/>
      <c r="AD82" s="2" t="n"/>
      <c r="AE82" s="2" t="n"/>
      <c r="AF82" s="2" t="n"/>
      <c r="AG82" s="2" t="n"/>
    </row>
    <row r="83" ht="23.1" customHeight="1">
      <c r="A83" s="34" t="n"/>
      <c r="B83" s="292">
        <f>IF(ISERROR(AA$17),"",AA$17&amp;"")&amp;P$59</f>
        <v/>
      </c>
      <c r="C83" s="28" t="n"/>
      <c r="D83" s="528" t="inlineStr">
        <is>
          <t>100%</t>
        </is>
      </c>
      <c r="E83" s="515" t="n"/>
      <c r="F83" s="40" t="n"/>
      <c r="G83" s="529" t="n"/>
      <c r="H83" s="514" t="n"/>
      <c r="I83" s="514" t="n"/>
      <c r="J83" s="515" t="n"/>
      <c r="K83" s="29" t="n"/>
      <c r="L83" s="102" t="n"/>
      <c r="M83">
        <f>IF(AND(B83="",D83&lt;&gt;""),1,0)</f>
        <v/>
      </c>
      <c r="P83" s="2" t="n"/>
      <c r="Q83" s="2" t="n"/>
      <c r="R83" s="2" t="n"/>
      <c r="S83" s="2" t="n"/>
      <c r="T83" s="2" t="n"/>
      <c r="U83" s="2" t="n"/>
      <c r="V83" s="2" t="n"/>
      <c r="W83" s="2" t="n"/>
      <c r="X83" s="2" t="n"/>
      <c r="Y83" s="2" t="n">
        <v>53</v>
      </c>
      <c r="Z83" s="2" t="n"/>
      <c r="AA83" s="2" t="n"/>
      <c r="AB83" s="2" t="n"/>
      <c r="AC83" s="2" t="n"/>
      <c r="AD83" s="2" t="n"/>
      <c r="AE83" s="2" t="n"/>
      <c r="AF83" s="2" t="n"/>
      <c r="AG83" s="2" t="n"/>
    </row>
    <row r="84" hidden="1" ht="23.1" customHeight="1">
      <c r="A84" s="34" t="n"/>
      <c r="B84" s="292">
        <f>IF(ISERROR(AA$18),"",AA$18&amp;"")&amp;P$60</f>
        <v/>
      </c>
      <c r="C84" s="28" t="n"/>
      <c r="D84" s="528" t="n"/>
      <c r="E84" s="515" t="n"/>
      <c r="F84" s="40" t="n"/>
      <c r="G84" s="529" t="n"/>
      <c r="H84" s="514" t="n"/>
      <c r="I84" s="514" t="n"/>
      <c r="J84" s="515" t="n"/>
      <c r="K84" s="29" t="n"/>
      <c r="L84" s="102" t="n"/>
      <c r="M84">
        <f>IF(AND(B84="",D84&lt;&gt;""),1,0)</f>
        <v/>
      </c>
      <c r="P84" s="2" t="n"/>
      <c r="Q84" s="2" t="n"/>
      <c r="R84" s="2" t="n"/>
      <c r="S84" s="2" t="n"/>
      <c r="T84" s="2" t="n"/>
      <c r="U84" s="2" t="n"/>
      <c r="V84" s="2" t="n"/>
      <c r="W84" s="2" t="n"/>
      <c r="X84" s="2" t="n"/>
      <c r="Y84" s="2" t="n">
        <v>53</v>
      </c>
      <c r="Z84" s="2" t="n"/>
      <c r="AA84" s="2" t="n"/>
      <c r="AB84" s="2" t="n"/>
      <c r="AC84" s="2" t="n"/>
      <c r="AD84" s="2" t="n"/>
      <c r="AE84" s="2" t="n"/>
      <c r="AF84" s="2" t="n"/>
      <c r="AG84" s="2" t="n"/>
    </row>
    <row r="85" hidden="1" ht="23.1" customHeight="1">
      <c r="A85" s="34" t="n"/>
      <c r="B85" s="292">
        <f>IF(ISERROR(AA$19),"",AA$19&amp;"")&amp;P$61</f>
        <v/>
      </c>
      <c r="C85" s="28" t="n"/>
      <c r="D85" s="528" t="n"/>
      <c r="E85" s="515" t="n"/>
      <c r="F85" s="40" t="n"/>
      <c r="G85" s="529" t="n"/>
      <c r="H85" s="514" t="n"/>
      <c r="I85" s="514" t="n"/>
      <c r="J85" s="515" t="n"/>
      <c r="K85" s="29" t="n"/>
      <c r="L85" s="102" t="n"/>
      <c r="M85">
        <f>IF(AND(B85="",D85&lt;&gt;""),1,0)</f>
        <v/>
      </c>
      <c r="P85" s="2" t="n"/>
      <c r="Q85" s="2" t="n"/>
      <c r="R85" s="2" t="n"/>
      <c r="S85" s="2" t="n"/>
      <c r="T85" s="2" t="n"/>
      <c r="U85" s="2" t="n"/>
      <c r="V85" s="2" t="n"/>
      <c r="W85" s="2" t="n"/>
      <c r="X85" s="2" t="n"/>
      <c r="Y85" s="2" t="n">
        <v>53</v>
      </c>
      <c r="Z85" s="2" t="n"/>
      <c r="AA85" s="2" t="n"/>
      <c r="AB85" s="2" t="n"/>
      <c r="AC85" s="2" t="n"/>
      <c r="AD85" s="2" t="n"/>
      <c r="AE85" s="2" t="n"/>
      <c r="AF85" s="2" t="n"/>
      <c r="AG85" s="2" t="n"/>
    </row>
    <row r="86" hidden="1" ht="23.1" customHeight="1">
      <c r="A86" s="34" t="n"/>
      <c r="B86" s="292">
        <f>IF(ISERROR(AA$20),"",AA$20&amp;"")&amp;P$62</f>
        <v/>
      </c>
      <c r="C86" s="28" t="n"/>
      <c r="D86" s="528" t="n"/>
      <c r="E86" s="515" t="n"/>
      <c r="F86" s="40" t="n"/>
      <c r="G86" s="529" t="n"/>
      <c r="H86" s="514" t="n"/>
      <c r="I86" s="514" t="n"/>
      <c r="J86" s="515" t="n"/>
      <c r="K86" s="29" t="n"/>
      <c r="L86" s="102" t="n"/>
      <c r="M86">
        <f>IF(AND(B86="",D86&lt;&gt;""),1,0)</f>
        <v/>
      </c>
      <c r="P86" s="2" t="n"/>
      <c r="Q86" s="2" t="n"/>
      <c r="R86" s="2" t="n"/>
      <c r="S86" s="2" t="n"/>
      <c r="T86" s="2" t="n"/>
      <c r="U86" s="2" t="n"/>
      <c r="V86" s="2" t="n"/>
      <c r="W86" s="2" t="n"/>
      <c r="X86" s="2" t="n"/>
      <c r="Y86" s="2" t="n">
        <v>53</v>
      </c>
      <c r="Z86" s="2" t="n"/>
      <c r="AA86" s="2" t="n"/>
      <c r="AB86" s="2" t="n"/>
      <c r="AC86" s="2" t="n"/>
      <c r="AD86" s="2" t="n"/>
      <c r="AE86" s="2" t="n"/>
      <c r="AF86" s="2" t="n"/>
      <c r="AG86" s="2" t="n"/>
    </row>
    <row r="87" hidden="1" ht="23.1" customHeight="1">
      <c r="A87" s="34" t="n"/>
      <c r="B87" s="292">
        <f>IF(ISERROR(AA$21),"",AA$21&amp;"")&amp;P$63</f>
        <v/>
      </c>
      <c r="C87" s="28" t="n"/>
      <c r="D87" s="528" t="n"/>
      <c r="E87" s="515" t="n"/>
      <c r="F87" s="40" t="n"/>
      <c r="G87" s="529" t="n"/>
      <c r="H87" s="514" t="n"/>
      <c r="I87" s="514" t="n"/>
      <c r="J87" s="515" t="n"/>
      <c r="K87" s="29" t="n"/>
      <c r="L87" s="102" t="n"/>
      <c r="M87">
        <f>IF(AND(B87="",D87&lt;&gt;""),1,0)</f>
        <v/>
      </c>
      <c r="P87" s="2" t="n"/>
      <c r="Q87" s="2" t="n"/>
      <c r="R87" s="2" t="n"/>
      <c r="S87" s="2" t="n"/>
      <c r="T87" s="2" t="n"/>
      <c r="U87" s="2" t="n"/>
      <c r="V87" s="2" t="n"/>
      <c r="W87" s="2" t="n"/>
      <c r="X87" s="2" t="n"/>
      <c r="Y87" s="2" t="n">
        <v>53</v>
      </c>
      <c r="Z87" s="2" t="n"/>
      <c r="AA87" s="2" t="n"/>
      <c r="AB87" s="2" t="n"/>
      <c r="AC87" s="2" t="n"/>
      <c r="AD87" s="2" t="n"/>
      <c r="AE87" s="2" t="n"/>
      <c r="AF87" s="2" t="n"/>
      <c r="AG87" s="2" t="n"/>
    </row>
    <row r="88" ht="23.1" customHeight="1">
      <c r="A88" s="34" t="n"/>
      <c r="B88" s="39" t="n"/>
      <c r="C88" s="6" t="n"/>
      <c r="D88" s="72" t="n"/>
      <c r="E88" s="72" t="n"/>
      <c r="F88" s="71" t="n"/>
      <c r="G88" s="73" t="n"/>
      <c r="H88" s="73" t="n"/>
      <c r="I88" s="73" t="n"/>
      <c r="J88" s="73" t="n"/>
      <c r="K88" s="29" t="n"/>
      <c r="L88" s="96" t="n"/>
      <c r="M88" s="97" t="n"/>
      <c r="P88" s="2" t="n"/>
      <c r="Q88" s="2" t="n"/>
      <c r="R88" s="2" t="n"/>
      <c r="S88" s="2" t="n"/>
      <c r="T88" s="2" t="n"/>
      <c r="U88" s="2" t="n"/>
      <c r="V88" s="2" t="n"/>
      <c r="W88" s="2" t="n"/>
      <c r="X88" s="2" t="n"/>
      <c r="Y88" s="2" t="n">
        <v>54</v>
      </c>
      <c r="Z88" s="2" t="n"/>
      <c r="AA88" s="2" t="n"/>
      <c r="AB88" s="2" t="n"/>
      <c r="AC88" s="2" t="n"/>
      <c r="AD88" s="2" t="n"/>
      <c r="AE88" s="2" t="n"/>
      <c r="AF88" s="2" t="n"/>
      <c r="AG88" s="2" t="n"/>
    </row>
    <row r="89" ht="45.6" customHeight="1">
      <c r="A89" s="34" t="n"/>
      <c r="B89" s="118">
        <f>OFFSET(L!$C$1,MATCH("Declaration"&amp;ADDRESS(ROW(),COLUMN(),4),L!$A:$A,0)-1,SL,,)&amp;Q53</f>
        <v/>
      </c>
      <c r="C89" s="6" t="n"/>
      <c r="D89" s="419">
        <f>D29</f>
        <v/>
      </c>
      <c r="E89" s="509" t="n"/>
      <c r="F89" s="14" t="n"/>
      <c r="G89" s="37">
        <f>G29</f>
        <v/>
      </c>
      <c r="H89" s="420" t="n"/>
      <c r="I89" s="509" t="n"/>
      <c r="J89" s="509" t="n"/>
      <c r="K89" s="29" t="n"/>
      <c r="L89" s="96" t="inlineStr">
        <is>
          <t xml:space="preserve">
</t>
        </is>
      </c>
      <c r="M89" s="97" t="n"/>
      <c r="P89" s="2" t="n"/>
      <c r="Q89" s="2" t="n"/>
      <c r="R89" s="2" t="n"/>
      <c r="S89" s="2" t="n"/>
      <c r="T89" s="2" t="n"/>
      <c r="U89" s="2" t="n"/>
      <c r="V89" s="2" t="n"/>
      <c r="W89" s="2" t="n"/>
      <c r="X89" s="2" t="n"/>
      <c r="Y89" s="2" t="n">
        <v>55</v>
      </c>
      <c r="Z89" s="2" t="n"/>
      <c r="AA89" s="2" t="n"/>
      <c r="AB89" s="2" t="n"/>
      <c r="AC89" s="2" t="n"/>
      <c r="AD89" s="2" t="n"/>
      <c r="AE89" s="2" t="n"/>
      <c r="AF89" s="2" t="n"/>
      <c r="AG89" s="2" t="n"/>
    </row>
    <row r="90" ht="23.1" customHeight="1">
      <c r="A90" s="34" t="n"/>
      <c r="B90" s="292">
        <f>IF(ISERROR(AA$12),"",AA$12&amp;"")&amp;P$54</f>
        <v/>
      </c>
      <c r="C90" s="6" t="n"/>
      <c r="D90" s="528" t="inlineStr">
        <is>
          <t>Yes</t>
        </is>
      </c>
      <c r="E90" s="515" t="n"/>
      <c r="F90" s="40" t="n"/>
      <c r="G90" s="529" t="inlineStr">
        <is>
          <t>Based upon supplier inputs.</t>
        </is>
      </c>
      <c r="H90" s="514" t="n"/>
      <c r="I90" s="514" t="n"/>
      <c r="J90" s="515" t="n"/>
      <c r="K90" s="29" t="n"/>
      <c r="L90" s="102" t="n"/>
      <c r="M90">
        <f>IF(AND(B90="",D90&lt;&gt;""),1,0)</f>
        <v/>
      </c>
      <c r="P90" s="2" t="n"/>
      <c r="Q90" s="2" t="n"/>
      <c r="R90" s="2" t="n"/>
      <c r="S90" s="2" t="n"/>
      <c r="T90" s="2" t="n"/>
      <c r="U90" s="2" t="n"/>
      <c r="V90" s="2" t="n"/>
      <c r="W90" s="2" t="n"/>
      <c r="X90" s="2" t="n"/>
      <c r="Y90" s="2" t="n">
        <v>56</v>
      </c>
      <c r="Z90" s="2" t="n"/>
      <c r="AA90" s="2" t="n"/>
      <c r="AB90" s="2" t="n"/>
      <c r="AC90" s="2" t="n"/>
      <c r="AD90" s="2" t="n"/>
      <c r="AE90" s="2" t="n"/>
      <c r="AF90" s="2" t="n"/>
      <c r="AG90" s="2" t="n"/>
    </row>
    <row r="91" ht="23.1" customHeight="1">
      <c r="A91" s="34" t="n"/>
      <c r="B91" s="292">
        <f>IF(ISERROR(AA$13),"",AA$13&amp;"")&amp;P$55</f>
        <v/>
      </c>
      <c r="C91" s="6" t="n"/>
      <c r="D91" s="528" t="inlineStr">
        <is>
          <t>Yes</t>
        </is>
      </c>
      <c r="E91" s="515" t="n"/>
      <c r="F91" s="40" t="n"/>
      <c r="G91" s="529" t="inlineStr">
        <is>
          <t>Based upon supplier inputs.</t>
        </is>
      </c>
      <c r="H91" s="514" t="n"/>
      <c r="I91" s="514" t="n"/>
      <c r="J91" s="515" t="n"/>
      <c r="K91" s="29" t="n"/>
      <c r="L91" s="102" t="n"/>
      <c r="M91">
        <f>IF(AND(B91="",D91&lt;&gt;""),1,0)</f>
        <v/>
      </c>
      <c r="P91" s="2" t="n"/>
      <c r="Q91" s="2" t="n"/>
      <c r="R91" s="2" t="n"/>
      <c r="S91" s="2" t="n"/>
      <c r="T91" s="2" t="n"/>
      <c r="U91" s="2" t="n"/>
      <c r="V91" s="2" t="n"/>
      <c r="W91" s="2" t="n"/>
      <c r="X91" s="2" t="n"/>
      <c r="Y91" s="2" t="n">
        <v>57</v>
      </c>
      <c r="Z91" s="2" t="n"/>
      <c r="AA91" s="2" t="n"/>
      <c r="AB91" s="2" t="n"/>
      <c r="AC91" s="2" t="n"/>
      <c r="AD91" s="2" t="n"/>
      <c r="AE91" s="2" t="n"/>
      <c r="AF91" s="2" t="n"/>
      <c r="AG91" s="2" t="n"/>
    </row>
    <row r="92" ht="23.1" customHeight="1">
      <c r="A92" s="34" t="n"/>
      <c r="B92" s="292">
        <f>IF(ISERROR(AA$14),"",AA$14&amp;"")&amp;P$56</f>
        <v/>
      </c>
      <c r="C92" s="6" t="n"/>
      <c r="D92" s="528" t="n"/>
      <c r="E92" s="515" t="n"/>
      <c r="F92" s="40" t="n"/>
      <c r="G92" s="529" t="n"/>
      <c r="H92" s="514" t="n"/>
      <c r="I92" s="514" t="n"/>
      <c r="J92" s="515" t="n"/>
      <c r="K92" s="29" t="n"/>
      <c r="L92" s="102" t="n"/>
      <c r="M92">
        <f>IF(AND(B92="",D92&lt;&gt;""),1,0)</f>
        <v/>
      </c>
      <c r="P92" s="2" t="n"/>
      <c r="Q92" s="2" t="n"/>
      <c r="R92" s="2" t="n"/>
      <c r="S92" s="2" t="n"/>
      <c r="T92" s="2" t="n"/>
      <c r="U92" s="2" t="n"/>
      <c r="V92" s="2" t="n"/>
      <c r="W92" s="2" t="n"/>
      <c r="X92" s="2" t="n"/>
      <c r="Y92" s="2" t="n">
        <v>58</v>
      </c>
      <c r="Z92" s="2" t="n"/>
      <c r="AA92" s="2" t="n"/>
      <c r="AB92" s="2" t="n"/>
      <c r="AC92" s="2" t="n"/>
      <c r="AD92" s="2" t="n"/>
      <c r="AE92" s="2" t="n"/>
      <c r="AF92" s="2" t="n"/>
      <c r="AG92" s="2" t="n"/>
    </row>
    <row r="93" ht="23.1" customHeight="1">
      <c r="A93" s="34" t="n"/>
      <c r="B93" s="292">
        <f>IF(ISERROR(AA$15),"",AA$15&amp;"")&amp;P$57</f>
        <v/>
      </c>
      <c r="C93" s="6" t="n"/>
      <c r="D93" s="528" t="n"/>
      <c r="E93" s="515" t="n"/>
      <c r="F93" s="40" t="n"/>
      <c r="G93" s="529" t="n"/>
      <c r="H93" s="514" t="n"/>
      <c r="I93" s="514" t="n"/>
      <c r="J93" s="515" t="n"/>
      <c r="K93" s="29" t="n"/>
      <c r="L93" s="102" t="n"/>
      <c r="M93">
        <f>IF(AND(B93="",D93&lt;&gt;""),1,0)</f>
        <v/>
      </c>
      <c r="P93" s="2" t="n"/>
      <c r="Q93" s="2" t="n"/>
      <c r="R93" s="2" t="n"/>
      <c r="S93" s="2" t="n"/>
      <c r="T93" s="2" t="n"/>
      <c r="U93" s="2" t="n"/>
      <c r="V93" s="2" t="n"/>
      <c r="W93" s="2" t="n"/>
      <c r="X93" s="2" t="n"/>
      <c r="Y93" s="2" t="n">
        <v>59</v>
      </c>
      <c r="Z93" s="2" t="n"/>
      <c r="AA93" s="2" t="n"/>
      <c r="AB93" s="2" t="n"/>
      <c r="AC93" s="2" t="n"/>
      <c r="AD93" s="2" t="n"/>
      <c r="AE93" s="2" t="n"/>
      <c r="AF93" s="2" t="n"/>
      <c r="AG93" s="2" t="n"/>
    </row>
    <row r="94" ht="23.1" customHeight="1">
      <c r="A94" s="34" t="n"/>
      <c r="B94" s="292">
        <f>IF(ISERROR(AA$16),"",AA$16&amp;"")&amp;P$58</f>
        <v/>
      </c>
      <c r="C94" s="6" t="n"/>
      <c r="D94" s="528" t="n"/>
      <c r="E94" s="515" t="n"/>
      <c r="F94" s="40" t="n"/>
      <c r="G94" s="529" t="n"/>
      <c r="H94" s="514" t="n"/>
      <c r="I94" s="514" t="n"/>
      <c r="J94" s="515" t="n"/>
      <c r="K94" s="29" t="n"/>
      <c r="L94" s="102" t="n"/>
      <c r="M94">
        <f>IF(AND(B94="",D94&lt;&gt;""),1,0)</f>
        <v/>
      </c>
      <c r="P94" s="2" t="n"/>
      <c r="Q94" s="2" t="n"/>
      <c r="R94" s="2" t="n"/>
      <c r="S94" s="2" t="n"/>
      <c r="T94" s="2" t="n"/>
      <c r="U94" s="2" t="n"/>
      <c r="V94" s="2" t="n"/>
      <c r="W94" s="2" t="n"/>
      <c r="X94" s="2" t="n"/>
      <c r="Y94" s="2" t="n">
        <v>58</v>
      </c>
      <c r="Z94" s="2" t="n"/>
      <c r="AA94" s="2" t="n"/>
      <c r="AB94" s="2" t="n"/>
      <c r="AC94" s="2" t="n"/>
      <c r="AD94" s="2" t="n"/>
      <c r="AE94" s="2" t="n"/>
      <c r="AF94" s="2" t="n"/>
      <c r="AG94" s="2" t="n"/>
    </row>
    <row r="95" ht="23.1" customHeight="1">
      <c r="A95" s="34" t="n"/>
      <c r="B95" s="292">
        <f>IF(ISERROR(AA$17),"",AA$17&amp;"")&amp;P$59</f>
        <v/>
      </c>
      <c r="C95" s="6" t="n"/>
      <c r="D95" s="528" t="inlineStr">
        <is>
          <t>Yes</t>
        </is>
      </c>
      <c r="E95" s="515" t="n"/>
      <c r="F95" s="40" t="n"/>
      <c r="G95" s="529" t="inlineStr">
        <is>
          <t>Based upon supplier inputs.</t>
        </is>
      </c>
      <c r="H95" s="514" t="n"/>
      <c r="I95" s="514" t="n"/>
      <c r="J95" s="515" t="n"/>
      <c r="K95" s="29" t="n"/>
      <c r="L95" s="102" t="n"/>
      <c r="M95">
        <f>IF(AND(B95="",D95&lt;&gt;""),1,0)</f>
        <v/>
      </c>
      <c r="P95" s="2" t="n"/>
      <c r="Q95" s="2" t="n"/>
      <c r="R95" s="2" t="n"/>
      <c r="S95" s="2" t="n"/>
      <c r="T95" s="2" t="n"/>
      <c r="U95" s="2" t="n"/>
      <c r="V95" s="2" t="n"/>
      <c r="W95" s="2" t="n"/>
      <c r="X95" s="2" t="n"/>
      <c r="Y95" s="2" t="n">
        <v>58</v>
      </c>
      <c r="Z95" s="2" t="n"/>
      <c r="AA95" s="2" t="n"/>
      <c r="AB95" s="2" t="n"/>
      <c r="AC95" s="2" t="n"/>
      <c r="AD95" s="2" t="n"/>
      <c r="AE95" s="2" t="n"/>
      <c r="AF95" s="2" t="n"/>
      <c r="AG95" s="2" t="n"/>
    </row>
    <row r="96" hidden="1" ht="23.1" customHeight="1">
      <c r="A96" s="34" t="n"/>
      <c r="B96" s="292">
        <f>IF(ISERROR(AA$18),"",AA$18&amp;"")&amp;P$60</f>
        <v/>
      </c>
      <c r="C96" s="6" t="n"/>
      <c r="D96" s="528" t="n"/>
      <c r="E96" s="515" t="n"/>
      <c r="F96" s="40" t="n"/>
      <c r="G96" s="529" t="n"/>
      <c r="H96" s="514" t="n"/>
      <c r="I96" s="514" t="n"/>
      <c r="J96" s="515" t="n"/>
      <c r="K96" s="29" t="n"/>
      <c r="L96" s="102" t="n"/>
      <c r="M96">
        <f>IF(AND(B96="",D96&lt;&gt;""),1,0)</f>
        <v/>
      </c>
      <c r="P96" s="2" t="n"/>
      <c r="Q96" s="2" t="n"/>
      <c r="R96" s="2" t="n"/>
      <c r="S96" s="2" t="n"/>
      <c r="T96" s="2" t="n"/>
      <c r="U96" s="2" t="n"/>
      <c r="V96" s="2" t="n"/>
      <c r="W96" s="2" t="n"/>
      <c r="X96" s="2" t="n"/>
      <c r="Y96" s="2" t="n">
        <v>58</v>
      </c>
      <c r="Z96" s="2" t="n"/>
      <c r="AA96" s="2" t="n"/>
      <c r="AB96" s="2" t="n"/>
      <c r="AC96" s="2" t="n"/>
      <c r="AD96" s="2" t="n"/>
      <c r="AE96" s="2" t="n"/>
      <c r="AF96" s="2" t="n"/>
      <c r="AG96" s="2" t="n"/>
    </row>
    <row r="97" hidden="1" ht="23.1" customHeight="1">
      <c r="A97" s="34" t="n"/>
      <c r="B97" s="292">
        <f>IF(ISERROR(AA$19),"",AA$19&amp;"")&amp;P$61</f>
        <v/>
      </c>
      <c r="C97" s="6" t="n"/>
      <c r="D97" s="528" t="n"/>
      <c r="E97" s="515" t="n"/>
      <c r="F97" s="40" t="n"/>
      <c r="G97" s="529" t="n"/>
      <c r="H97" s="514" t="n"/>
      <c r="I97" s="514" t="n"/>
      <c r="J97" s="515" t="n"/>
      <c r="K97" s="29" t="n"/>
      <c r="L97" s="102" t="n"/>
      <c r="M97">
        <f>IF(AND(B97="",D97&lt;&gt;""),1,0)</f>
        <v/>
      </c>
      <c r="P97" s="2" t="n"/>
      <c r="Q97" s="2" t="n"/>
      <c r="R97" s="2" t="n"/>
      <c r="S97" s="2" t="n"/>
      <c r="T97" s="2" t="n"/>
      <c r="U97" s="2" t="n"/>
      <c r="V97" s="2" t="n"/>
      <c r="W97" s="2" t="n"/>
      <c r="X97" s="2" t="n"/>
      <c r="Y97" s="2" t="n">
        <v>58</v>
      </c>
      <c r="Z97" s="2" t="n"/>
      <c r="AA97" s="2" t="n"/>
      <c r="AB97" s="2" t="n"/>
      <c r="AC97" s="2" t="n"/>
      <c r="AD97" s="2" t="n"/>
      <c r="AE97" s="2" t="n"/>
      <c r="AF97" s="2" t="n"/>
      <c r="AG97" s="2" t="n"/>
    </row>
    <row r="98" hidden="1" ht="23.1" customHeight="1">
      <c r="A98" s="34" t="n"/>
      <c r="B98" s="292">
        <f>IF(ISERROR(AA$20),"",AA$20&amp;"")&amp;P$62</f>
        <v/>
      </c>
      <c r="C98" s="6" t="n"/>
      <c r="D98" s="528" t="n"/>
      <c r="E98" s="515" t="n"/>
      <c r="F98" s="40" t="n"/>
      <c r="G98" s="529" t="n"/>
      <c r="H98" s="514" t="n"/>
      <c r="I98" s="514" t="n"/>
      <c r="J98" s="515" t="n"/>
      <c r="K98" s="29" t="n"/>
      <c r="L98" s="102" t="n"/>
      <c r="M98">
        <f>IF(AND(B98="",D98&lt;&gt;""),1,0)</f>
        <v/>
      </c>
      <c r="P98" s="2" t="n"/>
      <c r="Q98" s="2" t="n"/>
      <c r="R98" s="2" t="n"/>
      <c r="S98" s="2" t="n"/>
      <c r="T98" s="2" t="n"/>
      <c r="U98" s="2" t="n"/>
      <c r="V98" s="2" t="n"/>
      <c r="W98" s="2" t="n"/>
      <c r="X98" s="2" t="n"/>
      <c r="Y98" s="2" t="n">
        <v>58</v>
      </c>
      <c r="Z98" s="2" t="n"/>
      <c r="AA98" s="2" t="n"/>
      <c r="AB98" s="2" t="n"/>
      <c r="AC98" s="2" t="n"/>
      <c r="AD98" s="2" t="n"/>
      <c r="AE98" s="2" t="n"/>
      <c r="AF98" s="2" t="n"/>
      <c r="AG98" s="2" t="n"/>
    </row>
    <row r="99" hidden="1" ht="23.1" customHeight="1">
      <c r="A99" s="34" t="n"/>
      <c r="B99" s="292">
        <f>IF(ISERROR(AA$21),"",AA$21&amp;"")&amp;P$63</f>
        <v/>
      </c>
      <c r="C99" s="6" t="n"/>
      <c r="D99" s="528" t="n"/>
      <c r="E99" s="515" t="n"/>
      <c r="F99" s="40" t="n"/>
      <c r="G99" s="529" t="n"/>
      <c r="H99" s="514" t="n"/>
      <c r="I99" s="514" t="n"/>
      <c r="J99" s="515" t="n"/>
      <c r="K99" s="29" t="n"/>
      <c r="L99" s="102" t="n"/>
      <c r="M99">
        <f>IF(AND(B99="",D99&lt;&gt;""),1,0)</f>
        <v/>
      </c>
      <c r="P99" s="2" t="n"/>
      <c r="Q99" s="2" t="n"/>
      <c r="R99" s="2" t="n"/>
      <c r="S99" s="2" t="n"/>
      <c r="T99" s="2" t="n"/>
      <c r="U99" s="2" t="n"/>
      <c r="V99" s="2" t="n"/>
      <c r="W99" s="2" t="n"/>
      <c r="X99" s="2" t="n"/>
      <c r="Y99" s="2" t="n">
        <v>58</v>
      </c>
      <c r="Z99" s="2" t="n"/>
      <c r="AA99" s="2" t="n"/>
      <c r="AB99" s="2" t="n"/>
      <c r="AC99" s="2" t="n"/>
      <c r="AD99" s="2" t="n"/>
      <c r="AE99" s="2" t="n"/>
      <c r="AF99" s="2" t="n"/>
      <c r="AG99" s="2" t="n"/>
    </row>
    <row r="100" ht="23.1" customHeight="1">
      <c r="A100" s="34" t="n"/>
      <c r="B100" s="18" t="n"/>
      <c r="C100" s="6" t="n"/>
      <c r="D100" s="74" t="n"/>
      <c r="E100" s="74" t="n"/>
      <c r="F100" s="71" t="n"/>
      <c r="G100" s="75" t="n"/>
      <c r="H100" s="75" t="n"/>
      <c r="I100" s="75" t="n"/>
      <c r="J100" s="75" t="n"/>
      <c r="K100" s="29" t="n"/>
      <c r="L100" s="96" t="n"/>
      <c r="M100" s="97" t="n"/>
      <c r="P100" s="2" t="n"/>
      <c r="Q100" s="2" t="n"/>
      <c r="R100" s="2" t="n"/>
      <c r="S100" s="2" t="n"/>
      <c r="T100" s="2" t="n"/>
      <c r="U100" s="2" t="n"/>
      <c r="V100" s="2" t="n"/>
      <c r="W100" s="2" t="n"/>
      <c r="X100" s="2" t="n"/>
      <c r="Y100" s="2" t="n">
        <v>60</v>
      </c>
      <c r="Z100" s="2" t="n"/>
      <c r="AA100" s="2" t="n"/>
      <c r="AB100" s="2" t="n"/>
      <c r="AC100" s="2" t="n"/>
      <c r="AD100" s="2" t="n"/>
      <c r="AE100" s="2" t="n"/>
      <c r="AF100" s="2" t="n"/>
      <c r="AG100" s="2" t="n"/>
    </row>
    <row r="101" ht="45.6" customHeight="1">
      <c r="A101" s="34" t="n"/>
      <c r="B101" s="37">
        <f>OFFSET(L!$C$1,MATCH("Declaration"&amp;ADDRESS(ROW(),COLUMN(),4),L!$A:$A,0)-1,SL,,)&amp;Q53</f>
        <v/>
      </c>
      <c r="C101" s="6" t="n"/>
      <c r="D101" s="419">
        <f>D29</f>
        <v/>
      </c>
      <c r="E101" s="509" t="n"/>
      <c r="F101" s="14" t="n"/>
      <c r="G101" s="37">
        <f>G29</f>
        <v/>
      </c>
      <c r="H101" s="420">
        <f>IF(Q115="(*)","Click here to enter smelter names","")</f>
        <v/>
      </c>
      <c r="I101" s="509" t="n"/>
      <c r="J101" s="509" t="n"/>
      <c r="K101" s="29" t="n"/>
      <c r="L101" s="96" t="inlineStr">
        <is>
          <t xml:space="preserve">
</t>
        </is>
      </c>
      <c r="M101" s="97" t="n"/>
      <c r="P101" s="2" t="n"/>
      <c r="Q101" s="2" t="n"/>
      <c r="R101" s="2" t="n"/>
      <c r="S101" s="2" t="n"/>
      <c r="T101" s="2" t="n"/>
      <c r="U101" s="2" t="n"/>
      <c r="V101" s="2" t="n"/>
      <c r="W101" s="2" t="n"/>
      <c r="X101" s="2" t="n"/>
      <c r="Y101" s="2" t="n">
        <v>61</v>
      </c>
      <c r="Z101" s="2" t="n"/>
      <c r="AA101" s="2" t="n"/>
      <c r="AB101" s="2" t="n"/>
      <c r="AC101" s="2" t="n"/>
      <c r="AD101" s="2" t="n"/>
      <c r="AE101" s="2" t="n"/>
      <c r="AF101" s="2" t="n"/>
      <c r="AG101" s="2" t="n"/>
    </row>
    <row r="102" ht="23.1" customHeight="1">
      <c r="A102" s="34" t="n"/>
      <c r="B102" s="292">
        <f>IF(ISERROR(AA$12),"",AA$12&amp;"")&amp;P$54</f>
        <v/>
      </c>
      <c r="C102" s="28" t="n"/>
      <c r="D102" s="528" t="inlineStr">
        <is>
          <t>Yes</t>
        </is>
      </c>
      <c r="E102" s="515" t="n"/>
      <c r="F102" s="41" t="n"/>
      <c r="G102" s="529" t="n"/>
      <c r="H102" s="514" t="n"/>
      <c r="I102" s="514" t="n"/>
      <c r="J102" s="515" t="n"/>
      <c r="K102" s="29" t="n"/>
      <c r="L102" s="102" t="n"/>
      <c r="M102">
        <f>IF(AND(B102="",D102&lt;&gt;""),1,0)</f>
        <v/>
      </c>
      <c r="P102" s="2" t="n"/>
      <c r="Q102" s="2" t="n"/>
      <c r="R102" s="2" t="n"/>
      <c r="S102" s="2" t="n"/>
      <c r="T102" s="2" t="n"/>
      <c r="U102" s="2" t="n"/>
      <c r="V102" s="2" t="n"/>
      <c r="W102" s="2" t="n"/>
      <c r="X102" s="2" t="n"/>
      <c r="Y102" s="2" t="n">
        <v>62</v>
      </c>
      <c r="Z102" s="2" t="n"/>
      <c r="AA102" s="2" t="n"/>
      <c r="AB102" s="2" t="n"/>
      <c r="AC102" s="2" t="n"/>
      <c r="AD102" s="2" t="n"/>
      <c r="AE102" s="2" t="n"/>
      <c r="AF102" s="2" t="n"/>
      <c r="AG102" s="2" t="n"/>
    </row>
    <row r="103" ht="23.1" customHeight="1">
      <c r="A103" s="34" t="n"/>
      <c r="B103" s="292">
        <f>IF(ISERROR(AA$13),"",AA$13&amp;"")&amp;P$55</f>
        <v/>
      </c>
      <c r="C103" s="28" t="n"/>
      <c r="D103" s="528" t="inlineStr">
        <is>
          <t>Yes</t>
        </is>
      </c>
      <c r="E103" s="515" t="n"/>
      <c r="F103" s="41" t="n"/>
      <c r="G103" s="529" t="n"/>
      <c r="H103" s="514" t="n"/>
      <c r="I103" s="514" t="n"/>
      <c r="J103" s="515" t="n"/>
      <c r="K103" s="29" t="n"/>
      <c r="L103" s="102" t="n"/>
      <c r="M103">
        <f>IF(AND(B103="",D103&lt;&gt;""),1,0)</f>
        <v/>
      </c>
      <c r="P103" s="2" t="n"/>
      <c r="Q103" s="2" t="n"/>
      <c r="R103" s="2" t="n"/>
      <c r="S103" s="2" t="n"/>
      <c r="T103" s="2" t="n"/>
      <c r="U103" s="2" t="n"/>
      <c r="V103" s="2" t="n"/>
      <c r="W103" s="2" t="n"/>
      <c r="X103" s="2" t="n"/>
      <c r="Y103" s="2" t="n">
        <v>63</v>
      </c>
      <c r="Z103" s="2" t="n"/>
      <c r="AA103" s="2" t="n"/>
      <c r="AB103" s="2" t="n"/>
      <c r="AC103" s="2" t="n"/>
      <c r="AD103" s="2" t="n"/>
      <c r="AE103" s="2" t="n"/>
      <c r="AF103" s="2" t="n"/>
      <c r="AG103" s="2" t="n"/>
    </row>
    <row r="104" ht="23.1" customHeight="1">
      <c r="A104" s="34" t="n"/>
      <c r="B104" s="292">
        <f>IF(ISERROR(AA$14),"",AA$14&amp;"")&amp;P$56</f>
        <v/>
      </c>
      <c r="C104" s="28" t="n"/>
      <c r="D104" s="528" t="n"/>
      <c r="E104" s="515" t="n"/>
      <c r="F104" s="41" t="n"/>
      <c r="G104" s="529" t="n"/>
      <c r="H104" s="514" t="n"/>
      <c r="I104" s="514" t="n"/>
      <c r="J104" s="515" t="n"/>
      <c r="K104" s="29" t="n"/>
      <c r="L104" s="102" t="n"/>
      <c r="M104">
        <f>IF(AND(B104="",D104&lt;&gt;""),1,0)</f>
        <v/>
      </c>
      <c r="P104" s="2" t="n"/>
      <c r="Q104" s="2" t="n"/>
      <c r="R104" s="2" t="n"/>
      <c r="S104" s="2" t="n"/>
      <c r="T104" s="2" t="n"/>
      <c r="U104" s="2" t="n"/>
      <c r="V104" s="2" t="n"/>
      <c r="W104" s="2" t="n"/>
      <c r="X104" s="2" t="n"/>
      <c r="Y104" s="2" t="n">
        <v>64</v>
      </c>
      <c r="Z104" s="2" t="n"/>
      <c r="AA104" s="2" t="n"/>
      <c r="AB104" s="2" t="n"/>
      <c r="AC104" s="2" t="n"/>
      <c r="AD104" s="2" t="n"/>
      <c r="AE104" s="2" t="n"/>
      <c r="AF104" s="2" t="n"/>
      <c r="AG104" s="2" t="n"/>
    </row>
    <row r="105" ht="23.1" customHeight="1">
      <c r="A105" s="34" t="n"/>
      <c r="B105" s="292">
        <f>IF(ISERROR(AA$15),"",AA$15&amp;"")&amp;P$57</f>
        <v/>
      </c>
      <c r="C105" s="28" t="n"/>
      <c r="D105" s="528" t="n"/>
      <c r="E105" s="515" t="n"/>
      <c r="F105" s="41" t="n"/>
      <c r="G105" s="529" t="n"/>
      <c r="H105" s="514" t="n"/>
      <c r="I105" s="514" t="n"/>
      <c r="J105" s="515" t="n"/>
      <c r="K105" s="29" t="n"/>
      <c r="L105" s="102" t="n"/>
      <c r="M105">
        <f>IF(AND(B105="",D105&lt;&gt;""),1,0)</f>
        <v/>
      </c>
      <c r="P105" s="2" t="n"/>
      <c r="Q105" s="2" t="n"/>
      <c r="R105" s="2" t="n"/>
      <c r="S105" s="2" t="n"/>
      <c r="T105" s="2" t="n"/>
      <c r="U105" s="2" t="n"/>
      <c r="V105" s="2" t="n"/>
      <c r="W105" s="2" t="n"/>
      <c r="X105" s="2" t="n"/>
      <c r="Y105" s="2" t="n">
        <v>64</v>
      </c>
      <c r="Z105" s="2" t="n"/>
      <c r="AA105" s="2" t="n"/>
      <c r="AB105" s="2" t="n"/>
      <c r="AC105" s="2" t="n"/>
      <c r="AD105" s="2" t="n"/>
      <c r="AE105" s="2" t="n"/>
      <c r="AF105" s="2" t="n"/>
      <c r="AG105" s="2" t="n"/>
    </row>
    <row r="106" ht="23.1" customHeight="1">
      <c r="A106" s="34" t="n"/>
      <c r="B106" s="292">
        <f>IF(ISERROR(AA$16),"",AA$16&amp;"")&amp;P$58</f>
        <v/>
      </c>
      <c r="C106" s="28" t="n"/>
      <c r="D106" s="528" t="n"/>
      <c r="E106" s="515" t="n"/>
      <c r="F106" s="41" t="n"/>
      <c r="G106" s="529" t="n"/>
      <c r="H106" s="514" t="n"/>
      <c r="I106" s="514" t="n"/>
      <c r="J106" s="515" t="n"/>
      <c r="K106" s="29" t="n"/>
      <c r="L106" s="102" t="n"/>
      <c r="M106">
        <f>IF(AND(B106="",D106&lt;&gt;""),1,0)</f>
        <v/>
      </c>
      <c r="P106" s="2" t="n"/>
      <c r="Q106" s="2" t="n"/>
      <c r="R106" s="2" t="n"/>
      <c r="S106" s="2" t="n"/>
      <c r="T106" s="2" t="n"/>
      <c r="U106" s="2" t="n"/>
      <c r="V106" s="2" t="n"/>
      <c r="W106" s="2" t="n"/>
      <c r="X106" s="2" t="n"/>
      <c r="Y106" s="2" t="n">
        <v>64</v>
      </c>
      <c r="Z106" s="2" t="n"/>
      <c r="AA106" s="2" t="n"/>
      <c r="AB106" s="2" t="n"/>
      <c r="AC106" s="2" t="n"/>
      <c r="AD106" s="2" t="n"/>
      <c r="AE106" s="2" t="n"/>
      <c r="AF106" s="2" t="n"/>
      <c r="AG106" s="2" t="n"/>
    </row>
    <row r="107" ht="23.1" customHeight="1">
      <c r="A107" s="34" t="n"/>
      <c r="B107" s="292">
        <f>IF(ISERROR(AA$17),"",AA$17&amp;"")&amp;P$59</f>
        <v/>
      </c>
      <c r="C107" s="28" t="n"/>
      <c r="D107" s="528" t="inlineStr">
        <is>
          <t>Yes</t>
        </is>
      </c>
      <c r="E107" s="515" t="n"/>
      <c r="F107" s="41" t="n"/>
      <c r="G107" s="529" t="n"/>
      <c r="H107" s="514" t="n"/>
      <c r="I107" s="514" t="n"/>
      <c r="J107" s="515" t="n"/>
      <c r="K107" s="29" t="n"/>
      <c r="L107" s="102" t="n"/>
      <c r="M107">
        <f>IF(AND(B107="",D107&lt;&gt;""),1,0)</f>
        <v/>
      </c>
      <c r="P107" s="2" t="n"/>
      <c r="Q107" s="2" t="n"/>
      <c r="R107" s="2" t="n"/>
      <c r="S107" s="2" t="n"/>
      <c r="T107" s="2" t="n"/>
      <c r="U107" s="2" t="n"/>
      <c r="V107" s="2" t="n"/>
      <c r="W107" s="2" t="n"/>
      <c r="X107" s="2" t="n"/>
      <c r="Y107" s="2" t="n">
        <v>64</v>
      </c>
      <c r="Z107" s="2" t="n"/>
      <c r="AA107" s="2" t="n"/>
      <c r="AB107" s="2" t="n"/>
      <c r="AC107" s="2" t="n"/>
      <c r="AD107" s="2" t="n"/>
      <c r="AE107" s="2" t="n"/>
      <c r="AF107" s="2" t="n"/>
      <c r="AG107" s="2" t="n"/>
    </row>
    <row r="108" hidden="1" ht="23.1" customHeight="1">
      <c r="A108" s="34" t="n"/>
      <c r="B108" s="292">
        <f>IF(ISERROR(AA$18),"",AA$18&amp;"")&amp;P$60</f>
        <v/>
      </c>
      <c r="C108" s="28" t="n"/>
      <c r="D108" s="528" t="n"/>
      <c r="E108" s="515" t="n"/>
      <c r="F108" s="41" t="n"/>
      <c r="G108" s="529" t="n"/>
      <c r="H108" s="514" t="n"/>
      <c r="I108" s="514" t="n"/>
      <c r="J108" s="515" t="n"/>
      <c r="K108" s="29" t="n"/>
      <c r="L108" s="102" t="n"/>
      <c r="M108">
        <f>IF(AND(B108="",D108&lt;&gt;""),1,0)</f>
        <v/>
      </c>
      <c r="P108" s="2" t="n"/>
      <c r="Q108" s="2" t="n"/>
      <c r="R108" s="2" t="n"/>
      <c r="S108" s="2" t="n"/>
      <c r="T108" s="2" t="n"/>
      <c r="U108" s="2" t="n"/>
      <c r="V108" s="2" t="n"/>
      <c r="W108" s="2" t="n"/>
      <c r="X108" s="2" t="n"/>
      <c r="Y108" s="2" t="n">
        <v>64</v>
      </c>
      <c r="Z108" s="2" t="n"/>
      <c r="AA108" s="2" t="n"/>
      <c r="AB108" s="2" t="n"/>
      <c r="AC108" s="2" t="n"/>
      <c r="AD108" s="2" t="n"/>
      <c r="AE108" s="2" t="n"/>
      <c r="AF108" s="2" t="n"/>
      <c r="AG108" s="2" t="n"/>
    </row>
    <row r="109" hidden="1" ht="23.1" customHeight="1">
      <c r="A109" s="34" t="n"/>
      <c r="B109" s="292">
        <f>IF(ISERROR(AA$19),"",AA$19&amp;"")&amp;P$61</f>
        <v/>
      </c>
      <c r="C109" s="28" t="n"/>
      <c r="D109" s="528" t="n"/>
      <c r="E109" s="515" t="n"/>
      <c r="F109" s="41" t="n"/>
      <c r="G109" s="529" t="n"/>
      <c r="H109" s="514" t="n"/>
      <c r="I109" s="514" t="n"/>
      <c r="J109" s="515" t="n"/>
      <c r="K109" s="29" t="n"/>
      <c r="L109" s="102" t="n"/>
      <c r="M109">
        <f>IF(AND(B109="",D109&lt;&gt;""),1,0)</f>
        <v/>
      </c>
      <c r="P109" s="2" t="n"/>
      <c r="Q109" s="2" t="n"/>
      <c r="R109" s="2" t="n"/>
      <c r="S109" s="2" t="n"/>
      <c r="T109" s="2" t="n"/>
      <c r="U109" s="2" t="n"/>
      <c r="V109" s="2" t="n"/>
      <c r="W109" s="2" t="n"/>
      <c r="X109" s="2" t="n"/>
      <c r="Y109" s="2" t="n">
        <v>64</v>
      </c>
      <c r="Z109" s="2" t="n"/>
      <c r="AA109" s="2" t="n"/>
      <c r="AB109" s="2" t="n"/>
      <c r="AC109" s="2" t="n"/>
      <c r="AD109" s="2" t="n"/>
      <c r="AE109" s="2" t="n"/>
      <c r="AF109" s="2" t="n"/>
      <c r="AG109" s="2" t="n"/>
    </row>
    <row r="110" hidden="1" ht="23.1" customHeight="1">
      <c r="A110" s="34" t="n"/>
      <c r="B110" s="292">
        <f>IF(ISERROR(AA$20),"",AA$20&amp;"")&amp;P$62</f>
        <v/>
      </c>
      <c r="C110" s="28" t="n"/>
      <c r="D110" s="528" t="n"/>
      <c r="E110" s="515" t="n"/>
      <c r="F110" s="41" t="n"/>
      <c r="G110" s="529" t="n"/>
      <c r="H110" s="514" t="n"/>
      <c r="I110" s="514" t="n"/>
      <c r="J110" s="515" t="n"/>
      <c r="K110" s="29" t="n"/>
      <c r="L110" s="102" t="n"/>
      <c r="M110">
        <f>IF(AND(B110="",D110&lt;&gt;""),1,0)</f>
        <v/>
      </c>
      <c r="P110" s="2" t="n"/>
      <c r="Q110" s="2" t="n"/>
      <c r="R110" s="2" t="n"/>
      <c r="S110" s="2" t="n"/>
      <c r="T110" s="2" t="n"/>
      <c r="U110" s="2" t="n"/>
      <c r="V110" s="2" t="n"/>
      <c r="W110" s="2" t="n"/>
      <c r="X110" s="2" t="n"/>
      <c r="Y110" s="2" t="n">
        <v>64</v>
      </c>
      <c r="Z110" s="2" t="n"/>
      <c r="AA110" s="2" t="n"/>
      <c r="AB110" s="2" t="n"/>
      <c r="AC110" s="2" t="n"/>
      <c r="AD110" s="2" t="n"/>
      <c r="AE110" s="2" t="n"/>
      <c r="AF110" s="2" t="n"/>
      <c r="AG110" s="2" t="n"/>
    </row>
    <row r="111" hidden="1" ht="23.1" customHeight="1">
      <c r="A111" s="31" t="n"/>
      <c r="B111" s="292">
        <f>IF(ISERROR(AA$21),"",AA$21&amp;"")&amp;P$63</f>
        <v/>
      </c>
      <c r="C111" s="42" t="n"/>
      <c r="D111" s="528" t="n"/>
      <c r="E111" s="515" t="n"/>
      <c r="F111" s="43" t="n"/>
      <c r="G111" s="529" t="n"/>
      <c r="H111" s="514" t="n"/>
      <c r="I111" s="514" t="n"/>
      <c r="J111" s="515" t="n"/>
      <c r="K111" s="32" t="n"/>
      <c r="L111" s="103" t="n"/>
      <c r="M111">
        <f>IF(AND(B111="",D111&lt;&gt;""),1,0)</f>
        <v/>
      </c>
      <c r="P111" s="2" t="n"/>
      <c r="Q111" s="2" t="n"/>
      <c r="R111" s="2" t="n"/>
      <c r="S111" s="2" t="n"/>
      <c r="T111" s="2" t="n"/>
      <c r="U111" s="2" t="n"/>
      <c r="V111" s="2" t="n"/>
      <c r="W111" s="2" t="n"/>
      <c r="X111" s="2" t="n"/>
      <c r="Y111" s="2" t="n">
        <v>65</v>
      </c>
      <c r="Z111" s="2" t="n"/>
      <c r="AA111" s="2" t="n"/>
      <c r="AB111" s="2" t="n"/>
      <c r="AC111" s="2" t="n"/>
      <c r="AD111" s="2" t="n"/>
      <c r="AE111" s="2" t="n"/>
      <c r="AF111" s="2" t="n"/>
      <c r="AG111" s="2" t="n"/>
    </row>
    <row r="112" ht="23.1" customHeight="1">
      <c r="A112" s="34" t="n"/>
      <c r="B112" s="13" t="n"/>
      <c r="C112" s="13" t="n"/>
      <c r="D112" s="13" t="n"/>
      <c r="E112" s="13" t="n"/>
      <c r="F112" s="13" t="n"/>
      <c r="G112" s="67" t="n"/>
      <c r="H112" s="67" t="n"/>
      <c r="I112" s="67" t="n"/>
      <c r="J112" s="67" t="n"/>
      <c r="K112" s="29" t="n"/>
      <c r="L112" s="99" t="n"/>
      <c r="P112" s="2" t="n"/>
      <c r="Q112" s="2" t="n"/>
      <c r="R112" s="2" t="n"/>
      <c r="S112" s="2" t="n"/>
      <c r="T112" s="2" t="n"/>
      <c r="U112" s="2" t="n"/>
      <c r="V112" s="2" t="n"/>
      <c r="W112" s="2" t="n"/>
      <c r="X112" s="2" t="n"/>
      <c r="Y112" s="2" t="n">
        <v>66</v>
      </c>
      <c r="Z112" s="2" t="n"/>
      <c r="AA112" s="2" t="n"/>
      <c r="AB112" s="2" t="n"/>
      <c r="AC112" s="2" t="n"/>
      <c r="AD112" s="2" t="n"/>
      <c r="AE112" s="2" t="n"/>
      <c r="AF112" s="2" t="n"/>
      <c r="AG112" s="2" t="n"/>
    </row>
    <row r="113" ht="15" customHeight="1">
      <c r="A113" s="34" t="n"/>
      <c r="B113" s="418">
        <f>OFFSET(L!$C$1,MATCH("Declaration"&amp;ADDRESS(ROW(),COLUMN(),4),L!$A:$A,0)-1,SL,,)</f>
        <v/>
      </c>
      <c r="C113" s="509" t="n"/>
      <c r="D113" s="509" t="n"/>
      <c r="E113" s="509" t="n"/>
      <c r="F113" s="509" t="n"/>
      <c r="G113" s="509" t="n"/>
      <c r="H113" s="509" t="n"/>
      <c r="I113" s="509" t="n"/>
      <c r="J113" s="509" t="n"/>
      <c r="K113" s="29" t="n"/>
      <c r="L113" s="99" t="n"/>
      <c r="P113" s="2" t="n"/>
      <c r="Q113" s="2" t="n"/>
      <c r="R113" s="2" t="n"/>
      <c r="S113" s="2" t="n"/>
      <c r="T113" s="2" t="n"/>
      <c r="U113" s="2" t="n"/>
      <c r="V113" s="2" t="n"/>
      <c r="W113" s="2" t="n"/>
      <c r="X113" s="2" t="n"/>
      <c r="Y113" s="2" t="n">
        <v>67</v>
      </c>
      <c r="Z113" s="2" t="n"/>
      <c r="AA113" s="2" t="n"/>
      <c r="AB113" s="2" t="n"/>
      <c r="AC113" s="2" t="n"/>
      <c r="AD113" s="2" t="n"/>
      <c r="AE113" s="2" t="n"/>
      <c r="AF113" s="2" t="n"/>
      <c r="AG113" s="2" t="n"/>
    </row>
    <row r="114" ht="15" customHeight="1">
      <c r="A114" s="44" t="n"/>
      <c r="B114" s="45">
        <f>OFFSET(L!$C$1,MATCH("Declaration"&amp;ADDRESS(ROW(),COLUMN(),4),L!$A:$A,0)-1,SL,,)</f>
        <v/>
      </c>
      <c r="C114" s="68" t="n"/>
      <c r="D114" s="412">
        <f>D29</f>
        <v/>
      </c>
      <c r="E114" s="506" t="n"/>
      <c r="F114" s="46" t="n"/>
      <c r="G114" s="412">
        <f>G29</f>
        <v/>
      </c>
      <c r="H114" s="506" t="n"/>
      <c r="I114" s="506" t="n"/>
      <c r="J114" s="69" t="n"/>
      <c r="K114" s="48" t="n"/>
      <c r="L114" s="98" t="n"/>
      <c r="M114" s="97" t="n"/>
      <c r="P114" s="2" t="n"/>
      <c r="Q114" s="2" t="n"/>
      <c r="R114" s="2" t="n"/>
      <c r="S114" s="2" t="n"/>
      <c r="T114" s="2" t="n"/>
      <c r="U114" s="2" t="n"/>
      <c r="V114" s="2" t="n"/>
      <c r="W114" s="2" t="n"/>
      <c r="X114" s="2" t="n"/>
      <c r="Y114" s="2" t="n">
        <v>68</v>
      </c>
      <c r="Z114" s="2" t="n"/>
      <c r="AA114" s="2" t="n"/>
      <c r="AB114" s="2" t="n"/>
      <c r="AC114" s="2" t="n"/>
      <c r="AD114" s="2" t="n"/>
      <c r="AE114" s="2" t="n"/>
      <c r="AF114" s="2" t="n"/>
      <c r="AG114" s="2" t="n"/>
    </row>
    <row r="115" ht="72" customHeight="1">
      <c r="A115" s="34" t="n"/>
      <c r="B115" s="379">
        <f>OFFSET(L!$C$1,MATCH("Declaration"&amp;ADDRESS(ROW(),COLUMN(),4),L!$A:$A,0)-1,SL,,)&amp;Q53</f>
        <v/>
      </c>
      <c r="C115" s="49" t="n"/>
      <c r="D115" s="528" t="inlineStr">
        <is>
          <t>Yes</t>
        </is>
      </c>
      <c r="E115" s="515" t="n"/>
      <c r="F115" s="49" t="n"/>
      <c r="G115" s="529" t="inlineStr">
        <is>
          <t>Please find Nexperia's updated EMRT declaration at https://www.nexperia.com/about/corporate-social-responsibility/responsible-minerals-sourcing
Additionally, please do not use the above email address to request updates. Instead, please contact your Sales Quality contact or fill in the technical support form on https://www.nexperia.com/support/technical-support-form.html</t>
        </is>
      </c>
      <c r="H115" s="514" t="n"/>
      <c r="I115" s="514" t="n"/>
      <c r="J115" s="515" t="n"/>
      <c r="K115" s="29" t="n"/>
      <c r="L115" s="98" t="inlineStr">
        <is>
          <t xml:space="preserve">
</t>
        </is>
      </c>
      <c r="M115" s="97" t="n"/>
      <c r="P115" s="2" t="n"/>
      <c r="Q115" s="2" t="n"/>
      <c r="R115" s="2" t="n"/>
      <c r="S115" s="2" t="n"/>
      <c r="T115" s="2" t="n"/>
      <c r="U115" s="2" t="n"/>
      <c r="V115" s="2" t="n"/>
      <c r="W115" s="2" t="n"/>
      <c r="X115" s="2" t="n"/>
      <c r="Y115" s="2" t="n">
        <v>69</v>
      </c>
      <c r="Z115" s="2" t="n"/>
      <c r="AA115" s="2" t="n"/>
      <c r="AB115" s="2" t="n"/>
      <c r="AC115" s="2" t="n"/>
      <c r="AD115" s="2" t="n"/>
      <c r="AE115" s="2" t="n"/>
      <c r="AF115" s="2" t="n"/>
      <c r="AG115" s="2" t="n"/>
    </row>
    <row r="116" ht="15" customHeight="1">
      <c r="A116" s="34" t="n"/>
      <c r="B116" s="50" t="n"/>
      <c r="C116" s="8" t="n"/>
      <c r="D116" s="410" t="n"/>
      <c r="E116" s="410" t="n"/>
      <c r="F116" s="8" t="n"/>
      <c r="G116" s="410" t="n"/>
      <c r="H116" s="530" t="n"/>
      <c r="I116" s="530" t="n"/>
      <c r="J116" s="530" t="n"/>
      <c r="K116" s="29" t="n"/>
      <c r="L116" s="98" t="n"/>
      <c r="M116" s="97" t="n"/>
      <c r="P116" s="2" t="n"/>
      <c r="Q116" s="2" t="n"/>
      <c r="R116" s="2" t="n"/>
      <c r="S116" s="2" t="n"/>
      <c r="T116" s="2" t="n"/>
      <c r="U116" s="2" t="n"/>
      <c r="V116" s="2" t="n"/>
      <c r="W116" s="2" t="n"/>
      <c r="X116" s="2" t="n"/>
      <c r="Y116" s="2" t="n">
        <v>70</v>
      </c>
      <c r="Z116" s="2" t="n"/>
      <c r="AA116" s="2" t="n"/>
      <c r="AB116" s="2" t="n"/>
      <c r="AC116" s="2" t="n"/>
      <c r="AD116" s="2" t="n"/>
      <c r="AE116" s="2" t="n"/>
      <c r="AF116" s="2" t="n"/>
      <c r="AG116" s="2" t="n"/>
    </row>
    <row r="117" ht="42.75" customHeight="1">
      <c r="A117" s="34" t="n"/>
      <c r="B117" s="379">
        <f>OFFSET(L!$C$1,MATCH("Declaration"&amp;ADDRESS(ROW(),COLUMN(),4),L!$A:$A,0)-1,SL,,)&amp;Q53</f>
        <v/>
      </c>
      <c r="C117" s="49" t="n"/>
      <c r="D117" s="528" t="inlineStr">
        <is>
          <t>Yes</t>
        </is>
      </c>
      <c r="E117" s="515" t="n"/>
      <c r="F117" s="49" t="n"/>
      <c r="G117" s="531" t="inlineStr">
        <is>
          <t>https://www.nexperia.com/about/corporate-social-responsibility/responsible-minerals-sourcing</t>
        </is>
      </c>
      <c r="H117" s="514" t="n"/>
      <c r="I117" s="514" t="n"/>
      <c r="J117" s="515" t="n"/>
      <c r="K117" s="29" t="n"/>
      <c r="L117" s="98" t="inlineStr">
        <is>
          <t xml:space="preserve">
</t>
        </is>
      </c>
      <c r="M117" s="97" t="n"/>
      <c r="P117" s="2" t="n"/>
      <c r="Q117" s="2" t="n"/>
      <c r="R117" s="2" t="n"/>
      <c r="S117" s="2" t="n"/>
      <c r="T117" s="2" t="n"/>
      <c r="U117" s="2" t="n"/>
      <c r="V117" s="2" t="n"/>
      <c r="W117" s="2" t="n"/>
      <c r="X117" s="2" t="n"/>
      <c r="Y117" s="2" t="n">
        <v>71</v>
      </c>
      <c r="Z117" s="2" t="n"/>
      <c r="AA117" s="2" t="n"/>
      <c r="AB117" s="2" t="n"/>
      <c r="AC117" s="2" t="n"/>
      <c r="AD117" s="2" t="n"/>
      <c r="AE117" s="2" t="n"/>
      <c r="AF117" s="2" t="n"/>
      <c r="AG117" s="2" t="n"/>
    </row>
    <row r="118" ht="15" customHeight="1">
      <c r="A118" s="34" t="n"/>
      <c r="B118" s="50" t="n"/>
      <c r="C118" s="8" t="n"/>
      <c r="D118" s="225" t="n"/>
      <c r="E118" s="225" t="n"/>
      <c r="F118" s="8" t="n"/>
      <c r="G118" s="226" t="n"/>
      <c r="H118" s="226" t="n"/>
      <c r="I118" s="226" t="n"/>
      <c r="J118" s="226" t="n"/>
      <c r="K118" s="29" t="n"/>
      <c r="L118" s="98" t="n"/>
      <c r="M118" s="97" t="n"/>
      <c r="P118" s="2" t="n"/>
      <c r="Q118" s="2" t="n"/>
      <c r="R118" s="2" t="n"/>
      <c r="S118" s="2" t="n"/>
      <c r="T118" s="2" t="n"/>
      <c r="U118" s="2" t="n"/>
      <c r="V118" s="2" t="n"/>
      <c r="W118" s="2" t="n"/>
      <c r="X118" s="2" t="n"/>
      <c r="Y118" s="2" t="n">
        <v>72</v>
      </c>
      <c r="Z118" s="2" t="n"/>
      <c r="AA118" s="2" t="n"/>
      <c r="AB118" s="2" t="n"/>
      <c r="AC118" s="2" t="n"/>
      <c r="AD118" s="2" t="n"/>
      <c r="AE118" s="2" t="n"/>
      <c r="AF118" s="2" t="n"/>
      <c r="AG118" s="2" t="n"/>
    </row>
    <row r="119" ht="51.75" customHeight="1">
      <c r="A119" s="34" t="n"/>
      <c r="B119" s="379">
        <f>OFFSET(L!$C$1,MATCH("Declaration"&amp;ADDRESS(ROW(),COLUMN(),4),L!$A:$A,0)-1,SL,,)&amp;Q53</f>
        <v/>
      </c>
      <c r="C119" s="224" t="n"/>
      <c r="D119" s="416" t="n"/>
      <c r="E119" s="280" t="n"/>
      <c r="F119" s="227" t="n"/>
      <c r="G119" s="417" t="n"/>
      <c r="H119" s="280" t="n"/>
      <c r="I119" s="280" t="n"/>
      <c r="J119" s="280" t="n"/>
      <c r="K119" s="29" t="n"/>
      <c r="L119" s="98" t="inlineStr">
        <is>
          <t xml:space="preserve">
</t>
        </is>
      </c>
      <c r="M119" s="97" t="n"/>
      <c r="P119" s="2" t="n"/>
      <c r="Q119" s="2" t="n"/>
      <c r="R119" s="2" t="n"/>
      <c r="S119" s="2" t="n"/>
      <c r="T119" s="2" t="n"/>
      <c r="U119" s="2" t="n"/>
      <c r="V119" s="2" t="n"/>
      <c r="W119" s="2" t="n"/>
      <c r="X119" s="2" t="n"/>
      <c r="Y119" s="2" t="n">
        <v>75</v>
      </c>
      <c r="Z119" s="2" t="n"/>
      <c r="AA119" s="2" t="n"/>
      <c r="AB119" s="2" t="n"/>
      <c r="AC119" s="2" t="n"/>
      <c r="AD119" s="2" t="n"/>
      <c r="AE119" s="2" t="n"/>
      <c r="AF119" s="2" t="n"/>
      <c r="AG119" s="2" t="n"/>
    </row>
    <row r="120" ht="15" customHeight="1">
      <c r="A120" s="34" t="n"/>
      <c r="B120" s="292">
        <f>IF(ISERROR(AA$12),"",AA$12&amp;"")&amp;P$54</f>
        <v/>
      </c>
      <c r="C120" s="288" t="n"/>
      <c r="D120" s="528" t="inlineStr">
        <is>
          <t>Yes</t>
        </is>
      </c>
      <c r="E120" s="515" t="n"/>
      <c r="F120" s="8" t="n"/>
      <c r="G120" s="529" t="n"/>
      <c r="H120" s="514" t="n"/>
      <c r="I120" s="514" t="n"/>
      <c r="J120" s="515" t="n"/>
      <c r="K120" s="29" t="n"/>
      <c r="L120" s="98" t="n"/>
      <c r="M120">
        <f>IF(AND(B120="",D120&lt;&gt;""),1,0)</f>
        <v/>
      </c>
      <c r="P120" s="2" t="n"/>
      <c r="Q120" s="2" t="n"/>
      <c r="R120" s="2" t="n"/>
      <c r="S120" s="2" t="n"/>
      <c r="T120" s="2" t="n"/>
      <c r="U120" s="2" t="n"/>
      <c r="V120" s="2" t="n"/>
      <c r="W120" s="2" t="n"/>
      <c r="X120" s="2" t="n"/>
      <c r="Y120" s="2" t="n"/>
      <c r="Z120" s="2" t="n"/>
      <c r="AA120" s="2" t="n"/>
      <c r="AB120" s="2" t="n"/>
      <c r="AC120" s="2" t="n"/>
      <c r="AD120" s="2" t="n"/>
      <c r="AE120" s="2" t="n"/>
      <c r="AF120" s="2" t="n"/>
      <c r="AG120" s="2" t="n"/>
    </row>
    <row r="121" ht="15" customHeight="1">
      <c r="A121" s="34" t="n"/>
      <c r="B121" s="292">
        <f>IF(ISERROR(AA$13),"",AA$13&amp;"")&amp;P$55</f>
        <v/>
      </c>
      <c r="C121" s="288" t="n"/>
      <c r="D121" s="528" t="inlineStr">
        <is>
          <t>Yes</t>
        </is>
      </c>
      <c r="E121" s="515" t="n"/>
      <c r="F121" s="8" t="n"/>
      <c r="G121" s="529" t="n"/>
      <c r="H121" s="514" t="n"/>
      <c r="I121" s="514" t="n"/>
      <c r="J121" s="515" t="n"/>
      <c r="K121" s="29" t="n"/>
      <c r="L121" s="98" t="n"/>
      <c r="M121">
        <f>IF(AND(B121="",D121&lt;&gt;""),1,0)</f>
        <v/>
      </c>
      <c r="P121" s="2" t="n"/>
      <c r="Q121" s="2" t="n"/>
      <c r="R121" s="2" t="n"/>
      <c r="S121" s="2" t="n"/>
      <c r="T121" s="2" t="n"/>
      <c r="U121" s="2" t="n"/>
      <c r="V121" s="2" t="n"/>
      <c r="W121" s="2" t="n"/>
      <c r="X121" s="2" t="n"/>
      <c r="Y121" s="2" t="n"/>
      <c r="Z121" s="2" t="n"/>
      <c r="AA121" s="2" t="n"/>
      <c r="AB121" s="2" t="n"/>
      <c r="AC121" s="2" t="n"/>
      <c r="AD121" s="2" t="n"/>
      <c r="AE121" s="2" t="n"/>
      <c r="AF121" s="2" t="n"/>
      <c r="AG121" s="2" t="n"/>
    </row>
    <row r="122" ht="15" customHeight="1">
      <c r="A122" s="34" t="n"/>
      <c r="B122" s="292">
        <f>IF(ISERROR(AA$14),"",AA$14&amp;"")&amp;P$56</f>
        <v/>
      </c>
      <c r="C122" s="6" t="n"/>
      <c r="D122" s="528" t="inlineStr">
        <is>
          <t>Yes</t>
        </is>
      </c>
      <c r="E122" s="515" t="n"/>
      <c r="F122" s="8" t="n"/>
      <c r="G122" s="529" t="n"/>
      <c r="H122" s="514" t="n"/>
      <c r="I122" s="514" t="n"/>
      <c r="J122" s="515" t="n"/>
      <c r="K122" s="29" t="n"/>
      <c r="L122" s="98" t="n"/>
      <c r="M122">
        <f>IF(AND(B122="",D122&lt;&gt;""),1,0)</f>
        <v/>
      </c>
      <c r="P122" s="2" t="n"/>
      <c r="Q122" s="2" t="n"/>
      <c r="R122" s="2" t="n"/>
      <c r="S122" s="2" t="n"/>
      <c r="T122" s="2" t="n"/>
      <c r="U122" s="2" t="n"/>
      <c r="V122" s="2" t="n"/>
      <c r="W122" s="2" t="n"/>
      <c r="X122" s="2" t="n"/>
      <c r="Y122" s="2" t="n"/>
      <c r="Z122" s="2" t="n"/>
      <c r="AA122" s="2" t="n"/>
      <c r="AB122" s="2" t="n"/>
      <c r="AC122" s="2" t="n"/>
      <c r="AD122" s="2" t="n"/>
      <c r="AE122" s="2" t="n"/>
      <c r="AF122" s="2" t="n"/>
      <c r="AG122" s="2" t="n"/>
    </row>
    <row r="123" ht="15" customHeight="1">
      <c r="A123" s="34" t="n"/>
      <c r="B123" s="292">
        <f>IF(ISERROR(AA$15),"",AA$15&amp;"")&amp;P$57</f>
        <v/>
      </c>
      <c r="C123" s="6" t="n"/>
      <c r="D123" s="528" t="inlineStr">
        <is>
          <t>Yes</t>
        </is>
      </c>
      <c r="E123" s="515" t="n"/>
      <c r="F123" s="8" t="n"/>
      <c r="G123" s="529" t="n"/>
      <c r="H123" s="514" t="n"/>
      <c r="I123" s="514" t="n"/>
      <c r="J123" s="515" t="n"/>
      <c r="K123" s="29" t="n"/>
      <c r="L123" s="98" t="n"/>
      <c r="M123">
        <f>IF(AND(B123="",D123&lt;&gt;""),1,0)</f>
        <v/>
      </c>
      <c r="P123" s="2" t="n"/>
      <c r="Q123" s="2" t="n"/>
      <c r="R123" s="2" t="n"/>
      <c r="S123" s="2" t="n"/>
      <c r="T123" s="2" t="n"/>
      <c r="U123" s="2" t="n"/>
      <c r="V123" s="2" t="n"/>
      <c r="W123" s="2" t="n"/>
      <c r="X123" s="2" t="n"/>
      <c r="Y123" s="2" t="n"/>
      <c r="Z123" s="2" t="n"/>
      <c r="AA123" s="2" t="n"/>
      <c r="AB123" s="2" t="n"/>
      <c r="AC123" s="2" t="n"/>
      <c r="AD123" s="2" t="n"/>
      <c r="AE123" s="2" t="n"/>
      <c r="AF123" s="2" t="n"/>
      <c r="AG123" s="2" t="n"/>
    </row>
    <row r="124" ht="15" customHeight="1">
      <c r="A124" s="34" t="n"/>
      <c r="B124" s="292">
        <f>IF(ISERROR(AA$16),"",AA$16&amp;"")&amp;P$58</f>
        <v/>
      </c>
      <c r="C124" s="6" t="n"/>
      <c r="D124" s="528" t="inlineStr">
        <is>
          <t>Yes</t>
        </is>
      </c>
      <c r="E124" s="515" t="n"/>
      <c r="F124" s="8" t="n"/>
      <c r="G124" s="529" t="n"/>
      <c r="H124" s="514" t="n"/>
      <c r="I124" s="514" t="n"/>
      <c r="J124" s="515" t="n"/>
      <c r="K124" s="29" t="n"/>
      <c r="L124" s="98" t="n"/>
      <c r="M124">
        <f>IF(AND(B124="",D124&lt;&gt;""),1,0)</f>
        <v/>
      </c>
      <c r="P124" s="2" t="n"/>
      <c r="Q124" s="2" t="n"/>
      <c r="R124" s="2" t="n"/>
      <c r="S124" s="2" t="n"/>
      <c r="T124" s="2" t="n"/>
      <c r="U124" s="2" t="n"/>
      <c r="V124" s="2" t="n"/>
      <c r="W124" s="2" t="n"/>
      <c r="X124" s="2" t="n"/>
      <c r="Y124" s="2" t="n"/>
      <c r="Z124" s="2" t="n"/>
      <c r="AA124" s="2" t="n"/>
      <c r="AB124" s="2" t="n"/>
      <c r="AC124" s="2" t="n"/>
      <c r="AD124" s="2" t="n"/>
      <c r="AE124" s="2" t="n"/>
      <c r="AF124" s="2" t="n"/>
      <c r="AG124" s="2" t="n"/>
    </row>
    <row r="125" ht="17.1" customHeight="1">
      <c r="A125" s="34" t="n"/>
      <c r="B125" s="292">
        <f>IF(ISERROR(AA$17),"",AA$17&amp;"")&amp;P$59</f>
        <v/>
      </c>
      <c r="C125" s="6" t="n"/>
      <c r="D125" s="528" t="inlineStr">
        <is>
          <t>Yes</t>
        </is>
      </c>
      <c r="E125" s="515" t="n"/>
      <c r="F125" s="8" t="n"/>
      <c r="G125" s="529" t="n"/>
      <c r="H125" s="514" t="n"/>
      <c r="I125" s="514" t="n"/>
      <c r="J125" s="515" t="n"/>
      <c r="K125" s="29" t="n"/>
      <c r="L125" s="98" t="n"/>
      <c r="M125">
        <f>IF(AND(B125="",D125&lt;&gt;""),1,0)</f>
        <v/>
      </c>
      <c r="P125" s="2" t="n"/>
      <c r="Q125" s="2" t="n"/>
      <c r="R125" s="2" t="n"/>
      <c r="S125" s="2" t="n"/>
      <c r="T125" s="2" t="n"/>
      <c r="U125" s="2" t="n"/>
      <c r="V125" s="2" t="n"/>
      <c r="W125" s="2" t="n"/>
      <c r="X125" s="2" t="n"/>
      <c r="Y125" s="2" t="n"/>
      <c r="Z125" s="2" t="n"/>
      <c r="AA125" s="2" t="n"/>
      <c r="AB125" s="2" t="n"/>
      <c r="AC125" s="2" t="n"/>
      <c r="AD125" s="2" t="n"/>
      <c r="AE125" s="2" t="n"/>
      <c r="AF125" s="2" t="n"/>
      <c r="AG125" s="2" t="n"/>
    </row>
    <row r="126" hidden="1" ht="17.1" customHeight="1">
      <c r="A126" s="34" t="n"/>
      <c r="B126" s="292">
        <f>IF(ISERROR(AA$18),"",AA$18&amp;"")&amp;P$60</f>
        <v/>
      </c>
      <c r="C126" s="6" t="n"/>
      <c r="D126" s="528" t="n"/>
      <c r="E126" s="515" t="n"/>
      <c r="F126" s="8" t="n"/>
      <c r="G126" s="529" t="n"/>
      <c r="H126" s="514" t="n"/>
      <c r="I126" s="514" t="n"/>
      <c r="J126" s="515" t="n"/>
      <c r="K126" s="29" t="n"/>
      <c r="L126" s="98" t="n"/>
      <c r="M126">
        <f>IF(AND(B126="",D126&lt;&gt;""),1,0)</f>
        <v/>
      </c>
      <c r="P126" s="2" t="n"/>
      <c r="Q126" s="2" t="n"/>
      <c r="R126" s="2" t="n"/>
      <c r="S126" s="2" t="n"/>
      <c r="T126" s="2" t="n"/>
      <c r="U126" s="2" t="n"/>
      <c r="V126" s="2" t="n"/>
      <c r="W126" s="2" t="n"/>
      <c r="X126" s="2" t="n"/>
      <c r="Y126" s="2" t="n"/>
      <c r="Z126" s="2" t="n"/>
      <c r="AA126" s="2" t="n"/>
      <c r="AB126" s="2" t="n"/>
      <c r="AC126" s="2" t="n"/>
      <c r="AD126" s="2" t="n"/>
      <c r="AE126" s="2" t="n"/>
      <c r="AF126" s="2" t="n"/>
      <c r="AG126" s="2" t="n"/>
    </row>
    <row r="127" hidden="1" ht="17.1" customHeight="1">
      <c r="A127" s="34" t="n"/>
      <c r="B127" s="292">
        <f>IF(ISERROR(AA$19),"",AA$19&amp;"")&amp;P$61</f>
        <v/>
      </c>
      <c r="C127" s="6" t="n"/>
      <c r="D127" s="528" t="n"/>
      <c r="E127" s="515" t="n"/>
      <c r="F127" s="8" t="n"/>
      <c r="G127" s="529" t="n"/>
      <c r="H127" s="514" t="n"/>
      <c r="I127" s="514" t="n"/>
      <c r="J127" s="515" t="n"/>
      <c r="K127" s="29" t="n"/>
      <c r="L127" s="98" t="n"/>
      <c r="M127">
        <f>IF(AND(B127="",D127&lt;&gt;""),1,0)</f>
        <v/>
      </c>
      <c r="P127" s="2" t="n"/>
      <c r="Q127" s="2" t="n"/>
      <c r="R127" s="2" t="n"/>
      <c r="S127" s="2" t="n"/>
      <c r="T127" s="2" t="n"/>
      <c r="U127" s="2" t="n"/>
      <c r="V127" s="2" t="n"/>
      <c r="W127" s="2" t="n"/>
      <c r="X127" s="2" t="n"/>
      <c r="Y127" s="2" t="n"/>
      <c r="Z127" s="2" t="n"/>
      <c r="AA127" s="2" t="n"/>
      <c r="AB127" s="2" t="n"/>
      <c r="AC127" s="2" t="n"/>
      <c r="AD127" s="2" t="n"/>
      <c r="AE127" s="2" t="n"/>
      <c r="AF127" s="2" t="n"/>
      <c r="AG127" s="2" t="n"/>
    </row>
    <row r="128" hidden="1" ht="17.1" customHeight="1">
      <c r="A128" s="34" t="n"/>
      <c r="B128" s="292">
        <f>IF(ISERROR(AA$20),"",AA$20&amp;"")&amp;P$62</f>
        <v/>
      </c>
      <c r="C128" s="6" t="n"/>
      <c r="D128" s="528" t="n"/>
      <c r="E128" s="515" t="n"/>
      <c r="F128" s="8" t="n"/>
      <c r="G128" s="529" t="n"/>
      <c r="H128" s="514" t="n"/>
      <c r="I128" s="514" t="n"/>
      <c r="J128" s="515" t="n"/>
      <c r="K128" s="29" t="n"/>
      <c r="L128" s="98" t="n"/>
      <c r="M128">
        <f>IF(AND(B128="",D128&lt;&gt;""),1,0)</f>
        <v/>
      </c>
      <c r="P128" s="2" t="n"/>
      <c r="Q128" s="2" t="n"/>
      <c r="R128" s="2" t="n"/>
      <c r="S128" s="2" t="n"/>
      <c r="T128" s="2" t="n"/>
      <c r="U128" s="2" t="n"/>
      <c r="V128" s="2" t="n"/>
      <c r="W128" s="2" t="n"/>
      <c r="X128" s="2" t="n"/>
      <c r="Y128" s="2" t="n"/>
      <c r="Z128" s="2" t="n"/>
      <c r="AA128" s="2" t="n"/>
      <c r="AB128" s="2" t="n"/>
      <c r="AC128" s="2" t="n"/>
      <c r="AD128" s="2" t="n"/>
      <c r="AE128" s="2" t="n"/>
      <c r="AF128" s="2" t="n"/>
      <c r="AG128" s="2" t="n"/>
    </row>
    <row r="129" hidden="1" ht="17.1" customHeight="1">
      <c r="A129" s="34" t="n"/>
      <c r="B129" s="292">
        <f>IF(ISERROR(AA$21),"",AA$21&amp;"")&amp;P$63</f>
        <v/>
      </c>
      <c r="C129" s="6" t="n"/>
      <c r="D129" s="528" t="n"/>
      <c r="E129" s="515" t="n"/>
      <c r="F129" s="8" t="n"/>
      <c r="G129" s="529" t="n"/>
      <c r="H129" s="514" t="n"/>
      <c r="I129" s="514" t="n"/>
      <c r="J129" s="515" t="n"/>
      <c r="K129" s="29" t="n"/>
      <c r="L129" s="98" t="n"/>
      <c r="M129">
        <f>IF(AND(B129="",D129&lt;&gt;""),1,0)</f>
        <v/>
      </c>
      <c r="P129" s="2" t="n"/>
      <c r="Q129" s="2" t="n"/>
      <c r="R129" s="2" t="n"/>
      <c r="S129" s="2" t="n"/>
      <c r="T129" s="2" t="n"/>
      <c r="U129" s="2" t="n"/>
      <c r="V129" s="2" t="n"/>
      <c r="W129" s="2" t="n"/>
      <c r="X129" s="2" t="n"/>
      <c r="Y129" s="2" t="n"/>
      <c r="Z129" s="2" t="n"/>
      <c r="AA129" s="2" t="n"/>
      <c r="AB129" s="2" t="n"/>
      <c r="AC129" s="2" t="n"/>
      <c r="AD129" s="2" t="n"/>
      <c r="AE129" s="2" t="n"/>
      <c r="AF129" s="2" t="n"/>
      <c r="AG129" s="2" t="n"/>
    </row>
    <row r="130" ht="17.1" customHeight="1">
      <c r="A130" s="34" t="n"/>
      <c r="B130" s="51" t="n"/>
      <c r="C130" s="8" t="n"/>
      <c r="D130" s="52" t="n"/>
      <c r="E130" s="52" t="n"/>
      <c r="F130" s="8" t="n"/>
      <c r="G130" s="47" t="n"/>
      <c r="H130" s="47" t="n"/>
      <c r="I130" s="47" t="n"/>
      <c r="J130" s="47" t="n"/>
      <c r="K130" s="29" t="n"/>
      <c r="L130" s="98" t="n"/>
      <c r="M130" s="97" t="n"/>
      <c r="P130" s="2" t="n"/>
      <c r="Q130" s="2" t="n"/>
      <c r="R130" s="2" t="n"/>
      <c r="S130" s="2" t="n"/>
      <c r="T130" s="2" t="n"/>
      <c r="U130" s="2" t="n"/>
      <c r="V130" s="2" t="n"/>
      <c r="W130" s="2" t="n"/>
      <c r="X130" s="2" t="n"/>
      <c r="Y130" s="2" t="n">
        <v>76</v>
      </c>
      <c r="Z130" s="2" t="n"/>
      <c r="AA130" s="2" t="n"/>
      <c r="AB130" s="2" t="n"/>
      <c r="AC130" s="2" t="n"/>
      <c r="AD130" s="2" t="n"/>
      <c r="AE130" s="2" t="n"/>
      <c r="AF130" s="2" t="n"/>
      <c r="AG130" s="2" t="n"/>
    </row>
    <row r="131" ht="48" customHeight="1">
      <c r="A131" s="34" t="n"/>
      <c r="B131" s="379">
        <f>OFFSET(L!$C$1,MATCH("Declaration"&amp;ADDRESS(ROW(),COLUMN(),4),L!$A:$A,0)-1,SL,,)&amp;Q53</f>
        <v/>
      </c>
      <c r="C131" s="49" t="n"/>
      <c r="D131" s="528" t="inlineStr">
        <is>
          <t>Yes</t>
        </is>
      </c>
      <c r="E131" s="515" t="n"/>
      <c r="F131" s="49" t="n"/>
      <c r="G131" s="529" t="n"/>
      <c r="H131" s="514" t="n"/>
      <c r="I131" s="514" t="n"/>
      <c r="J131" s="515" t="n"/>
      <c r="K131" s="29" t="n"/>
      <c r="L131" s="98" t="inlineStr">
        <is>
          <t xml:space="preserve">
</t>
        </is>
      </c>
      <c r="M131" s="97" t="n"/>
      <c r="P131" s="2" t="n"/>
      <c r="Q131" s="2" t="n"/>
      <c r="R131" s="2" t="n"/>
      <c r="S131" s="2" t="n"/>
      <c r="T131" s="2" t="n"/>
      <c r="U131" s="2" t="n"/>
      <c r="V131" s="2" t="n"/>
      <c r="W131" s="2" t="n"/>
      <c r="X131" s="2" t="n"/>
      <c r="Y131" s="2" t="n">
        <v>77</v>
      </c>
      <c r="Z131" s="2" t="n"/>
      <c r="AA131" s="2" t="n"/>
      <c r="AB131" s="2" t="n"/>
      <c r="AC131" s="2" t="n"/>
      <c r="AD131" s="2" t="n"/>
      <c r="AE131" s="2" t="n"/>
      <c r="AF131" s="2" t="n"/>
      <c r="AG131" s="2" t="n"/>
    </row>
    <row r="132" ht="15" customHeight="1">
      <c r="A132" s="34" t="n"/>
      <c r="K132" s="29" t="n"/>
      <c r="L132" s="98" t="n"/>
      <c r="M132" s="97" t="n"/>
      <c r="P132" s="2" t="n"/>
      <c r="Q132" s="2" t="n"/>
      <c r="R132" s="2" t="n"/>
      <c r="S132" s="2" t="n"/>
      <c r="T132" s="2" t="n"/>
      <c r="U132" s="2" t="n"/>
      <c r="V132" s="2" t="n"/>
      <c r="W132" s="2" t="n"/>
      <c r="X132" s="2" t="n"/>
      <c r="Y132" s="2" t="n">
        <v>78</v>
      </c>
      <c r="Z132" s="2" t="n"/>
      <c r="AA132" s="2" t="n"/>
      <c r="AB132" s="2" t="n"/>
      <c r="AC132" s="2" t="n"/>
      <c r="AD132" s="2" t="n"/>
      <c r="AE132" s="2" t="n"/>
      <c r="AF132" s="2" t="n"/>
      <c r="AG132" s="2" t="n"/>
    </row>
    <row r="133" ht="72" customHeight="1">
      <c r="A133" s="34" t="n"/>
      <c r="B133" s="379">
        <f>OFFSET(L!$C$1,MATCH("Declaration"&amp;ADDRESS(ROW(),COLUMN(),4),L!$A:$A,0)-1,SL,,)&amp;Q53</f>
        <v/>
      </c>
      <c r="C133" s="49" t="n"/>
      <c r="D133" s="86" t="inlineStr">
        <is>
          <t>Yes, in conformance with IPC1755 (e.g. EMRT)</t>
        </is>
      </c>
      <c r="E133" s="515" t="n"/>
      <c r="F133" s="49" t="n"/>
      <c r="G133" s="529" t="n"/>
      <c r="H133" s="514" t="n"/>
      <c r="I133" s="514" t="n"/>
      <c r="J133" s="515" t="n"/>
      <c r="K133" s="29" t="n"/>
      <c r="L133" s="98" t="inlineStr">
        <is>
          <t xml:space="preserve">
</t>
        </is>
      </c>
      <c r="M133" s="97" t="n"/>
      <c r="P133" s="2" t="n"/>
      <c r="Q133" s="2" t="n"/>
      <c r="R133" s="2" t="n"/>
      <c r="S133" s="2" t="n"/>
      <c r="T133" s="2" t="n"/>
      <c r="U133" s="2" t="n"/>
      <c r="V133" s="2" t="n"/>
      <c r="W133" s="2" t="n"/>
      <c r="X133" t="inlineStr">
        <is>
          <t>CHANGE DROP DOWN MENU: YES / NO</t>
        </is>
      </c>
      <c r="Y133" s="2" t="n">
        <v>79</v>
      </c>
      <c r="Z133" s="2" t="n"/>
      <c r="AA133" s="2" t="n"/>
      <c r="AB133" s="2" t="n"/>
      <c r="AC133" s="2" t="n"/>
      <c r="AD133" s="2" t="n"/>
      <c r="AE133" s="2" t="n"/>
      <c r="AF133" s="2" t="n"/>
      <c r="AG133" s="2" t="n"/>
    </row>
    <row r="134" ht="15" customHeight="1">
      <c r="A134" s="34" t="n"/>
      <c r="B134" s="53" t="n"/>
      <c r="C134" s="8" t="n"/>
      <c r="D134" s="410" t="n"/>
      <c r="E134" s="410" t="n"/>
      <c r="F134" s="9" t="n"/>
      <c r="G134" s="410" t="n"/>
      <c r="H134" s="530" t="n"/>
      <c r="I134" s="530" t="n"/>
      <c r="J134" s="530" t="n"/>
      <c r="K134" s="29" t="n"/>
      <c r="L134" s="98" t="n"/>
      <c r="M134" s="97" t="n"/>
      <c r="P134" s="2" t="n"/>
      <c r="Q134" s="2" t="n"/>
      <c r="R134" s="2" t="n"/>
      <c r="S134" s="2" t="n"/>
      <c r="T134" s="2" t="n"/>
      <c r="U134" s="2" t="n"/>
      <c r="V134" s="2" t="n"/>
      <c r="W134" s="2" t="n"/>
      <c r="X134" s="2" t="n"/>
      <c r="Y134" s="2" t="n">
        <v>80</v>
      </c>
      <c r="Z134" s="2" t="n"/>
      <c r="AA134" s="2" t="n"/>
      <c r="AB134" s="2" t="n"/>
      <c r="AC134" s="2" t="n"/>
      <c r="AD134" s="2" t="n"/>
      <c r="AE134" s="2" t="n"/>
      <c r="AF134" s="2" t="n"/>
      <c r="AG134" s="2" t="n"/>
    </row>
    <row r="135" ht="44.25" customHeight="1">
      <c r="A135" s="34" t="n"/>
      <c r="B135" s="379">
        <f>OFFSET(L!$C$1,MATCH("Declaration"&amp;ADDRESS(ROW(),COLUMN(),4),L!$A:$A,0)-1,SL,,)&amp;Q53</f>
        <v/>
      </c>
      <c r="C135" s="49" t="n"/>
      <c r="D135" s="528" t="inlineStr">
        <is>
          <t>Yes</t>
        </is>
      </c>
      <c r="E135" s="515" t="n"/>
      <c r="F135" s="49" t="n"/>
      <c r="G135" s="529" t="n"/>
      <c r="H135" s="514" t="n"/>
      <c r="I135" s="514" t="n"/>
      <c r="J135" s="515" t="n"/>
      <c r="K135" s="29" t="n"/>
      <c r="L135" s="98" t="inlineStr">
        <is>
          <t xml:space="preserve">
</t>
        </is>
      </c>
      <c r="M135" s="97" t="n"/>
      <c r="P135" s="2" t="n"/>
      <c r="Q135" s="2" t="n"/>
      <c r="R135" s="2" t="n"/>
      <c r="S135" s="2" t="n"/>
      <c r="T135" s="2" t="n"/>
      <c r="U135" s="2" t="n"/>
      <c r="V135" s="2" t="n"/>
      <c r="W135" s="2" t="n"/>
      <c r="X135" s="2" t="inlineStr">
        <is>
          <t>CHANGE DROP DOWN MENU: YES, RMRT / YES, USING OTHER FORMAT (DESCRIBE) / NO</t>
        </is>
      </c>
      <c r="Y135" s="2" t="n">
        <v>81</v>
      </c>
      <c r="Z135" s="2" t="n"/>
      <c r="AA135" s="2" t="n"/>
      <c r="AB135" s="2" t="n"/>
      <c r="AC135" s="2" t="n"/>
      <c r="AD135" s="2" t="n"/>
      <c r="AE135" s="2" t="n"/>
      <c r="AF135" s="2" t="n"/>
      <c r="AG135" s="2" t="n"/>
    </row>
    <row r="136" ht="15" customHeight="1">
      <c r="A136" s="34" t="n"/>
      <c r="B136" s="50" t="n"/>
      <c r="C136" s="8" t="n"/>
      <c r="D136" s="410" t="n"/>
      <c r="E136" s="410" t="n"/>
      <c r="F136" s="9" t="n"/>
      <c r="G136" s="411" t="n"/>
      <c r="H136" s="530" t="n"/>
      <c r="I136" s="530" t="n"/>
      <c r="J136" s="530" t="n"/>
      <c r="K136" s="29" t="n"/>
      <c r="L136" s="98" t="n"/>
      <c r="M136" s="97" t="n"/>
      <c r="P136" s="2" t="n"/>
      <c r="Q136" s="2" t="n"/>
      <c r="R136" s="2" t="n"/>
      <c r="S136" s="2" t="n"/>
      <c r="T136" s="2" t="n"/>
      <c r="U136" s="2" t="n"/>
      <c r="V136" s="2" t="n"/>
      <c r="W136" s="2" t="n"/>
      <c r="X136" s="2" t="n"/>
      <c r="Y136" s="2" t="n">
        <v>82</v>
      </c>
      <c r="Z136" s="2" t="n"/>
      <c r="AA136" s="2" t="n"/>
      <c r="AB136" s="2" t="n"/>
      <c r="AC136" s="2" t="n"/>
      <c r="AD136" s="2" t="n"/>
      <c r="AE136" s="2" t="n"/>
      <c r="AF136" s="2" t="n"/>
      <c r="AG136" s="2" t="n"/>
    </row>
    <row r="137" ht="45.75" customHeight="1">
      <c r="A137" s="34" t="n"/>
      <c r="B137" s="379">
        <f>OFFSET(L!$C$1,MATCH("Declaration"&amp;ADDRESS(ROW(),COLUMN(),4),L!$A:$A,0)-1,SL,,)&amp;Q53</f>
        <v/>
      </c>
      <c r="C137" s="49" t="n"/>
      <c r="D137" s="528" t="inlineStr">
        <is>
          <t>Yes</t>
        </is>
      </c>
      <c r="E137" s="515" t="n"/>
      <c r="F137" s="49" t="n"/>
      <c r="G137" s="529" t="n"/>
      <c r="H137" s="514" t="n"/>
      <c r="I137" s="514" t="n"/>
      <c r="J137" s="515" t="n"/>
      <c r="K137" s="29" t="n"/>
      <c r="L137" s="98" t="inlineStr">
        <is>
          <t xml:space="preserve">
</t>
        </is>
      </c>
      <c r="M137" s="97" t="n"/>
      <c r="P137" s="2" t="n"/>
      <c r="Q137" s="2" t="n"/>
      <c r="R137" s="2" t="n"/>
      <c r="S137" s="2" t="n"/>
      <c r="T137" s="2" t="n"/>
      <c r="U137" s="2" t="n"/>
      <c r="V137" s="2" t="n"/>
      <c r="W137" s="2" t="n"/>
      <c r="X137" s="2" t="n"/>
      <c r="Y137" s="2" t="n">
        <v>83</v>
      </c>
      <c r="Z137" s="2" t="n"/>
      <c r="AA137" s="2" t="n"/>
      <c r="AB137" s="2" t="n"/>
      <c r="AC137" s="2" t="n"/>
      <c r="AD137" s="2" t="n"/>
      <c r="AE137" s="2" t="n"/>
      <c r="AF137" s="2" t="n"/>
      <c r="AG137" s="2" t="n"/>
    </row>
    <row r="138" ht="15" customHeight="1">
      <c r="A138" s="34" t="n"/>
      <c r="B138" s="400">
        <f>IF(OR($D$8="",$I$3=""),"","Click here to check required fields completion")</f>
        <v/>
      </c>
      <c r="C138" s="15" t="n"/>
      <c r="D138" s="15" t="n"/>
      <c r="E138" s="15" t="n"/>
      <c r="F138" s="15" t="n"/>
      <c r="G138" s="15" t="n"/>
      <c r="H138" s="15" t="n"/>
      <c r="I138" s="15" t="n"/>
      <c r="J138" s="15" t="n"/>
      <c r="K138" s="29" t="n"/>
      <c r="L138" s="99" t="n"/>
      <c r="P138" s="2" t="n"/>
      <c r="Q138" s="2" t="n"/>
      <c r="R138" s="2" t="n"/>
      <c r="S138" s="2" t="n"/>
      <c r="T138" s="2" t="n"/>
      <c r="U138" s="2" t="n"/>
      <c r="V138" s="2" t="n"/>
      <c r="W138" s="2" t="n"/>
      <c r="X138" s="2" t="n"/>
      <c r="Y138" s="2" t="n">
        <v>86</v>
      </c>
      <c r="Z138" s="2" t="n"/>
      <c r="AA138" s="2" t="n"/>
      <c r="AB138" s="2" t="n"/>
      <c r="AC138" s="2" t="n"/>
      <c r="AD138" s="2" t="n"/>
      <c r="AE138" s="2" t="n"/>
      <c r="AF138" s="2" t="n"/>
      <c r="AG138" s="2" t="n"/>
    </row>
    <row r="139" ht="15.6" customHeight="1" thickBot="1">
      <c r="A139" s="401">
        <f>OFFSET(L!$C$1,MATCH("General"&amp;"Cpy",L!$A:$A,0)-1,SL,,)</f>
        <v/>
      </c>
      <c r="B139" s="532" t="n"/>
      <c r="C139" s="532" t="n"/>
      <c r="D139" s="532" t="n"/>
      <c r="E139" s="532" t="n"/>
      <c r="F139" s="532" t="n"/>
      <c r="G139" s="532" t="n"/>
      <c r="H139" s="532" t="n"/>
      <c r="I139" s="532" t="n"/>
      <c r="J139" s="532" t="n"/>
      <c r="K139" s="54" t="n"/>
      <c r="L139" s="99" t="n"/>
      <c r="P139" s="2" t="n"/>
      <c r="Q139" s="2" t="n"/>
      <c r="R139" s="2" t="n"/>
      <c r="S139" s="2" t="n"/>
      <c r="T139" s="2" t="n"/>
      <c r="U139" s="2" t="n"/>
      <c r="V139" s="2" t="n"/>
      <c r="W139" s="2" t="n"/>
      <c r="X139" s="2" t="n"/>
      <c r="Y139" s="2" t="n">
        <v>87</v>
      </c>
      <c r="Z139" s="2" t="n"/>
      <c r="AA139" s="2" t="n"/>
      <c r="AB139" s="2" t="n"/>
      <c r="AC139" s="2" t="n"/>
      <c r="AD139" s="2" t="n"/>
      <c r="AE139" s="2" t="n"/>
      <c r="AF139" s="2" t="n"/>
      <c r="AG139" s="2" t="n"/>
    </row>
    <row r="140" ht="15.6" customHeight="1" thickTop="1">
      <c r="L140" s="92" t="n"/>
      <c r="P140" s="2" t="n"/>
      <c r="Q140" s="2" t="n"/>
      <c r="R140" s="2" t="n"/>
      <c r="S140" s="2" t="n"/>
      <c r="T140" s="2" t="n"/>
      <c r="U140" s="2" t="n"/>
      <c r="V140" s="2" t="n"/>
      <c r="W140" s="2" t="n"/>
      <c r="X140" s="2" t="n"/>
      <c r="Y140" s="2" t="n"/>
      <c r="Z140" s="2" t="n"/>
      <c r="AA140" s="2" t="n"/>
      <c r="AB140" s="2" t="n"/>
      <c r="AC140" s="2" t="n"/>
      <c r="AD140" s="2" t="n"/>
      <c r="AE140" s="2" t="n"/>
      <c r="AF140" s="2" t="n"/>
      <c r="AG140" s="2" t="n"/>
    </row>
    <row r="141" ht="17.45" customHeight="1"/>
    <row r="142" hidden="1" ht="17.45" customHeight="1">
      <c r="B142" s="360" t="n"/>
    </row>
    <row r="143" hidden="1" ht="17.45" customHeight="1"/>
    <row r="144" hidden="1" ht="17.45" customHeight="1">
      <c r="B144" s="167" t="inlineStr">
        <is>
          <t>Yes</t>
        </is>
      </c>
    </row>
    <row r="145" hidden="1" ht="17.45" customHeight="1">
      <c r="B145" s="167" t="inlineStr">
        <is>
          <t>No</t>
        </is>
      </c>
    </row>
    <row r="146" hidden="1" ht="17.45" customHeight="1">
      <c r="B146" s="167" t="inlineStr">
        <is>
          <t>Unknown</t>
        </is>
      </c>
    </row>
    <row r="147" hidden="1" ht="17.45" customHeight="1">
      <c r="B147" s="167" t="inlineStr">
        <is>
          <t>Not declaring</t>
        </is>
      </c>
    </row>
    <row r="148" hidden="1" ht="17.45" customHeight="1">
      <c r="B148" s="167" t="inlineStr">
        <is>
          <t>Yes</t>
        </is>
      </c>
    </row>
    <row r="149" hidden="1" ht="17.45" customHeight="1">
      <c r="B149" s="167" t="inlineStr">
        <is>
          <t>No</t>
        </is>
      </c>
    </row>
    <row r="150" hidden="1" ht="17.45" customHeight="1">
      <c r="B150" s="167" t="inlineStr">
        <is>
          <t>Unknown</t>
        </is>
      </c>
    </row>
    <row r="151" hidden="1" ht="17.45" customHeight="1">
      <c r="B151" s="301" t="inlineStr">
        <is>
          <t>100%</t>
        </is>
      </c>
    </row>
    <row r="152" hidden="1" ht="17.45" customHeight="1">
      <c r="B152" s="167" t="inlineStr">
        <is>
          <t>Greater than 90%</t>
        </is>
      </c>
    </row>
    <row r="153" hidden="1" ht="17.45" customHeight="1">
      <c r="B153" s="167" t="inlineStr">
        <is>
          <t>Greater than 75%</t>
        </is>
      </c>
    </row>
    <row r="154" hidden="1" ht="17.45" customHeight="1">
      <c r="B154" s="167" t="inlineStr">
        <is>
          <t>Greater than 50%</t>
        </is>
      </c>
    </row>
    <row r="155" hidden="1" ht="17.45" customHeight="1">
      <c r="B155" s="167" t="inlineStr">
        <is>
          <t>50% or less</t>
        </is>
      </c>
    </row>
    <row r="156" hidden="1" ht="17.45" customHeight="1">
      <c r="B156" s="167" t="inlineStr">
        <is>
          <t>None</t>
        </is>
      </c>
    </row>
    <row r="157" hidden="1" ht="17.45" customHeight="1">
      <c r="B157" s="167" t="inlineStr">
        <is>
          <t>Did not survey</t>
        </is>
      </c>
    </row>
    <row r="158" hidden="1" ht="17.45" customHeight="1">
      <c r="B158" s="167" t="inlineStr">
        <is>
          <t>Yes, in conformance with IPC1755 (e.g. EMRT)</t>
        </is>
      </c>
    </row>
    <row r="159" hidden="1" ht="17.45" customHeight="1">
      <c r="B159" s="167" t="inlineStr">
        <is>
          <t>Yes</t>
        </is>
      </c>
    </row>
    <row r="160" hidden="1" ht="17.45" customHeight="1">
      <c r="B160" s="167" t="inlineStr">
        <is>
          <t>No</t>
        </is>
      </c>
    </row>
    <row r="161" hidden="1" ht="17.45" customHeight="1">
      <c r="B161" s="167" t="inlineStr">
        <is>
          <t>Yes, in conformance with IPC1755 (e.g. EMRT)</t>
        </is>
      </c>
    </row>
    <row r="162" hidden="1" ht="17.45" customHeight="1">
      <c r="B162" s="167" t="inlineStr">
        <is>
          <t>Yes, Using Other Format (Describe)</t>
        </is>
      </c>
    </row>
    <row r="163" hidden="1" ht="17.45" customHeight="1">
      <c r="B163" s="167" t="inlineStr">
        <is>
          <t>No</t>
        </is>
      </c>
    </row>
    <row r="164" hidden="1" ht="17.45" customHeight="1">
      <c r="B164" s="167" t="inlineStr">
        <is>
          <t>Yes</t>
        </is>
      </c>
    </row>
    <row r="165" hidden="1" ht="17.45" customHeight="1">
      <c r="B165" s="167" t="inlineStr">
        <is>
          <t>No</t>
        </is>
      </c>
    </row>
    <row r="166" hidden="1" ht="17.45" customHeight="1">
      <c r="B166" s="167" t="inlineStr">
        <is>
          <t>Unknown</t>
        </is>
      </c>
    </row>
    <row r="167" hidden="1" ht="17.45" customHeight="1">
      <c r="B167" s="167" t="inlineStr">
        <is>
          <t>India and/or Madagascar only</t>
        </is>
      </c>
    </row>
    <row r="168" hidden="1" ht="17.45" customHeight="1">
      <c r="B168" s="167" t="inlineStr">
        <is>
          <t>Yes, cobalt only</t>
        </is>
      </c>
    </row>
    <row r="169" hidden="1" ht="17.45" customHeight="1">
      <c r="B169" s="167" t="inlineStr">
        <is>
          <t>Yes, natural mica only</t>
        </is>
      </c>
    </row>
    <row r="170" hidden="1" ht="17.45" customHeight="1">
      <c r="B170" s="167" t="inlineStr">
        <is>
          <t>Yes, both cobalt and natural mica</t>
        </is>
      </c>
    </row>
    <row r="171" hidden="1" ht="17.45" customHeight="1">
      <c r="B171" s="167" t="inlineStr">
        <is>
          <t>No</t>
        </is>
      </c>
    </row>
    <row r="172" hidden="1" ht="17.45" customHeight="1">
      <c r="B172" s="167" t="inlineStr">
        <is>
          <t>Yes</t>
        </is>
      </c>
    </row>
    <row r="173" hidden="1" ht="17.45" customHeight="1">
      <c r="B173" s="167" t="inlineStr">
        <is>
          <t>Yes, when more processors are validated</t>
        </is>
      </c>
    </row>
    <row r="174" hidden="1" ht="17.45" customHeight="1">
      <c r="B174" s="167" t="inlineStr">
        <is>
          <t>No</t>
        </is>
      </c>
    </row>
    <row r="175" hidden="1" ht="17.45" customHeight="1">
      <c r="B175" s="167" t="inlineStr">
        <is>
          <t>Cobalt</t>
        </is>
      </c>
      <c r="C175" t="inlineStr">
        <is>
          <t>(Delete Cobalt)</t>
        </is>
      </c>
    </row>
    <row r="176" hidden="1" ht="17.45" customHeight="1">
      <c r="B176" s="167" t="inlineStr">
        <is>
          <t>Copper</t>
        </is>
      </c>
      <c r="C176" t="inlineStr">
        <is>
          <t>(Delete Copper)</t>
        </is>
      </c>
    </row>
    <row r="177" hidden="1" ht="17.45" customHeight="1">
      <c r="B177" s="167" t="inlineStr">
        <is>
          <t>Graphite</t>
        </is>
      </c>
      <c r="C177" t="inlineStr">
        <is>
          <t>(Delete Graphite)</t>
        </is>
      </c>
    </row>
    <row r="178" hidden="1" ht="17.45" customHeight="1">
      <c r="B178" s="167" t="inlineStr">
        <is>
          <t>Lithium</t>
        </is>
      </c>
      <c r="C178" t="inlineStr">
        <is>
          <t>(Delete Lithium)</t>
        </is>
      </c>
    </row>
    <row r="179" hidden="1" ht="17.45" customHeight="1">
      <c r="B179" s="167" t="inlineStr">
        <is>
          <t>Mica</t>
        </is>
      </c>
      <c r="C179" t="inlineStr">
        <is>
          <t>(Delete Mica)</t>
        </is>
      </c>
    </row>
    <row r="180" hidden="1" ht="17.45" customHeight="1">
      <c r="B180" s="167" t="inlineStr">
        <is>
          <t>Nickel</t>
        </is>
      </c>
      <c r="C180" t="inlineStr">
        <is>
          <t>(Delete Nickel)</t>
        </is>
      </c>
    </row>
    <row r="181" hidden="1" ht="17.45" customHeight="1">
      <c r="B181" s="167" t="n"/>
    </row>
    <row r="182" hidden="1" ht="17.45" customHeight="1">
      <c r="B182" s="167" t="n"/>
    </row>
    <row r="183" hidden="1" ht="17.45" customHeight="1">
      <c r="B183" s="167" t="n"/>
    </row>
    <row r="184" hidden="1" ht="17.45" customHeight="1">
      <c r="B184" s="167" t="n"/>
    </row>
    <row r="185" hidden="1" ht="17.45" customHeight="1">
      <c r="B185" s="167" t="inlineStr">
        <is>
          <t>Other [specify below]</t>
        </is>
      </c>
    </row>
    <row r="186" hidden="1" ht="17.45" customHeight="1"/>
    <row r="187" hidden="1" ht="17.45" customHeight="1"/>
    <row r="188" hidden="1" ht="17.45" customHeight="1">
      <c r="B188" s="361" t="n"/>
    </row>
    <row r="189" ht="17.45" customHeight="1"/>
    <row r="193"/>
    <row r="194"/>
    <row r="195"/>
    <row r="196"/>
    <row r="197"/>
    <row r="198"/>
    <row r="199"/>
    <row r="200"/>
  </sheetData>
  <sheetProtection selectLockedCells="0" selectUnlockedCells="0" algorithmName="SHA-512" sheet="1" objects="0" insertRows="1" insertHyperlinks="0" autoFilter="1" scenarios="0" formatColumns="1" deleteColumns="1" insertColumns="1" pivotTables="1" deleteRows="1" formatCells="1" saltValue="2Uko7R4RDlJ/PcUSdIFVUg==" formatRows="0" sort="1" spinCount="100000" hashValue="sUsNksIEBHBGrAs1oqGgQxfUOkIH3P3PWryG6tl5ESlfwS7E3l0o0kIWpDI5uJP1mUcrRz0198q1QgNgRicrjQ=="/>
  <mergeCells count="222">
    <mergeCell ref="E3:I3"/>
    <mergeCell ref="D60:E60"/>
    <mergeCell ref="G55:J55"/>
    <mergeCell ref="G135:J135"/>
    <mergeCell ref="G109:J109"/>
    <mergeCell ref="G47:J47"/>
    <mergeCell ref="D84:E84"/>
    <mergeCell ref="D24:J24"/>
    <mergeCell ref="D36:E36"/>
    <mergeCell ref="D31:E31"/>
    <mergeCell ref="D50:E50"/>
    <mergeCell ref="G119:J119"/>
    <mergeCell ref="G32:J32"/>
    <mergeCell ref="D45:E45"/>
    <mergeCell ref="B14:B15"/>
    <mergeCell ref="G46:J46"/>
    <mergeCell ref="D77:E77"/>
    <mergeCell ref="D108:E108"/>
    <mergeCell ref="G111:J111"/>
    <mergeCell ref="D86:E86"/>
    <mergeCell ref="G72:J72"/>
    <mergeCell ref="G81:J81"/>
    <mergeCell ref="G96:J96"/>
    <mergeCell ref="D61:E61"/>
    <mergeCell ref="D10:J10"/>
    <mergeCell ref="D70:E70"/>
    <mergeCell ref="D135:E135"/>
    <mergeCell ref="D48:E48"/>
    <mergeCell ref="D19:J19"/>
    <mergeCell ref="G71:J71"/>
    <mergeCell ref="G136:J136"/>
    <mergeCell ref="D125:E125"/>
    <mergeCell ref="D72:E72"/>
    <mergeCell ref="D78:E78"/>
    <mergeCell ref="G82:J82"/>
    <mergeCell ref="D62:E62"/>
    <mergeCell ref="D2:J2"/>
    <mergeCell ref="D56:E56"/>
    <mergeCell ref="D71:E71"/>
    <mergeCell ref="D127:E127"/>
    <mergeCell ref="D11:J11"/>
    <mergeCell ref="G57:J57"/>
    <mergeCell ref="G128:J128"/>
    <mergeCell ref="B138:J138"/>
    <mergeCell ref="G66:J66"/>
    <mergeCell ref="D114:E114"/>
    <mergeCell ref="G137:J137"/>
    <mergeCell ref="D33:E33"/>
    <mergeCell ref="D98:E98"/>
    <mergeCell ref="D73:E73"/>
    <mergeCell ref="G121:J121"/>
    <mergeCell ref="D51:E51"/>
    <mergeCell ref="G34:J34"/>
    <mergeCell ref="G74:J74"/>
    <mergeCell ref="G68:J68"/>
    <mergeCell ref="G108:J108"/>
    <mergeCell ref="D26:E26"/>
    <mergeCell ref="G58:J58"/>
    <mergeCell ref="D35:E35"/>
    <mergeCell ref="E12:F12"/>
    <mergeCell ref="G123:J123"/>
    <mergeCell ref="D115:E115"/>
    <mergeCell ref="G110:J110"/>
    <mergeCell ref="D34:E34"/>
    <mergeCell ref="D90:E90"/>
    <mergeCell ref="G91:J91"/>
    <mergeCell ref="D99:E99"/>
    <mergeCell ref="G85:J85"/>
    <mergeCell ref="E14:F14"/>
    <mergeCell ref="G94:J94"/>
    <mergeCell ref="D131:E131"/>
    <mergeCell ref="D23:J23"/>
    <mergeCell ref="G44:J44"/>
    <mergeCell ref="G84:J84"/>
    <mergeCell ref="G75:J75"/>
    <mergeCell ref="D101:E101"/>
    <mergeCell ref="G31:J31"/>
    <mergeCell ref="D124:E124"/>
    <mergeCell ref="G102:J102"/>
    <mergeCell ref="G86:J86"/>
    <mergeCell ref="H101:J101"/>
    <mergeCell ref="D66:E66"/>
    <mergeCell ref="D126:E126"/>
    <mergeCell ref="B6:J6"/>
    <mergeCell ref="G67:J67"/>
    <mergeCell ref="D75:E75"/>
    <mergeCell ref="D53:E53"/>
    <mergeCell ref="G61:J61"/>
    <mergeCell ref="D47:E47"/>
    <mergeCell ref="G70:J70"/>
    <mergeCell ref="G48:J48"/>
    <mergeCell ref="G97:J97"/>
    <mergeCell ref="D103:E103"/>
    <mergeCell ref="D37:E37"/>
    <mergeCell ref="G125:J125"/>
    <mergeCell ref="G38:J38"/>
    <mergeCell ref="D39:E39"/>
    <mergeCell ref="B7:J7"/>
    <mergeCell ref="G62:J62"/>
    <mergeCell ref="G127:J127"/>
    <mergeCell ref="D17:J17"/>
    <mergeCell ref="G49:J49"/>
    <mergeCell ref="D29:E29"/>
    <mergeCell ref="D38:E38"/>
    <mergeCell ref="D89:E89"/>
    <mergeCell ref="D129:E129"/>
    <mergeCell ref="G33:J33"/>
    <mergeCell ref="G104:J104"/>
    <mergeCell ref="D79:E79"/>
    <mergeCell ref="D9:G9"/>
    <mergeCell ref="H89:J89"/>
    <mergeCell ref="G35:J35"/>
    <mergeCell ref="D63:E63"/>
    <mergeCell ref="D128:E128"/>
    <mergeCell ref="D25:J25"/>
    <mergeCell ref="D81:E81"/>
    <mergeCell ref="G129:J129"/>
    <mergeCell ref="G90:J90"/>
    <mergeCell ref="A1:K1"/>
    <mergeCell ref="D65:E65"/>
    <mergeCell ref="D96:E96"/>
    <mergeCell ref="G99:J99"/>
    <mergeCell ref="D105:E105"/>
    <mergeCell ref="G60:J60"/>
    <mergeCell ref="G131:J131"/>
    <mergeCell ref="B28:J28"/>
    <mergeCell ref="B4:H4"/>
    <mergeCell ref="D49:E49"/>
    <mergeCell ref="D27:E27"/>
    <mergeCell ref="D120:E120"/>
    <mergeCell ref="G59:J59"/>
    <mergeCell ref="E13:F13"/>
    <mergeCell ref="D107:E107"/>
    <mergeCell ref="G115:J115"/>
    <mergeCell ref="G117:J117"/>
    <mergeCell ref="D91:E91"/>
    <mergeCell ref="E15:F15"/>
    <mergeCell ref="G39:J39"/>
    <mergeCell ref="G126:J126"/>
    <mergeCell ref="G122:J122"/>
    <mergeCell ref="D106:E106"/>
    <mergeCell ref="D21:J21"/>
    <mergeCell ref="D93:E93"/>
    <mergeCell ref="G116:J116"/>
    <mergeCell ref="D102:E102"/>
    <mergeCell ref="H53:J53"/>
    <mergeCell ref="G103:J103"/>
    <mergeCell ref="G37:J37"/>
    <mergeCell ref="D83:E83"/>
    <mergeCell ref="D117:E117"/>
    <mergeCell ref="D92:E92"/>
    <mergeCell ref="D55:E55"/>
    <mergeCell ref="D30:E30"/>
    <mergeCell ref="G78:J78"/>
    <mergeCell ref="G87:J87"/>
    <mergeCell ref="D67:E67"/>
    <mergeCell ref="A139:J139"/>
    <mergeCell ref="D133:E133"/>
    <mergeCell ref="D16:J16"/>
    <mergeCell ref="D85:E85"/>
    <mergeCell ref="D54:E54"/>
    <mergeCell ref="D94:E94"/>
    <mergeCell ref="G80:J80"/>
    <mergeCell ref="G95:J95"/>
    <mergeCell ref="D69:E69"/>
    <mergeCell ref="D109:E109"/>
    <mergeCell ref="D18:J18"/>
    <mergeCell ref="G79:J79"/>
    <mergeCell ref="G73:J73"/>
    <mergeCell ref="D59:E59"/>
    <mergeCell ref="G51:J51"/>
    <mergeCell ref="D8:J8"/>
    <mergeCell ref="D119:E119"/>
    <mergeCell ref="D46:E46"/>
    <mergeCell ref="G54:J54"/>
    <mergeCell ref="G63:J63"/>
    <mergeCell ref="D80:E80"/>
    <mergeCell ref="D111:E111"/>
    <mergeCell ref="G134:J134"/>
    <mergeCell ref="G50:J50"/>
    <mergeCell ref="G106:J106"/>
    <mergeCell ref="D95:E95"/>
    <mergeCell ref="G56:J56"/>
    <mergeCell ref="D104:E104"/>
    <mergeCell ref="D57:E57"/>
    <mergeCell ref="G105:J105"/>
    <mergeCell ref="G114:I114"/>
    <mergeCell ref="G43:J43"/>
    <mergeCell ref="D20:J20"/>
    <mergeCell ref="D32:E32"/>
    <mergeCell ref="D41:E41"/>
    <mergeCell ref="B10:B11"/>
    <mergeCell ref="D97:E97"/>
    <mergeCell ref="G120:J120"/>
    <mergeCell ref="G98:J98"/>
    <mergeCell ref="G36:J36"/>
    <mergeCell ref="G42:J42"/>
    <mergeCell ref="G107:J107"/>
    <mergeCell ref="D22:J22"/>
    <mergeCell ref="D87:E87"/>
    <mergeCell ref="D43:E43"/>
    <mergeCell ref="D122:E122"/>
    <mergeCell ref="D137:E137"/>
    <mergeCell ref="D58:E58"/>
    <mergeCell ref="B113:J113"/>
    <mergeCell ref="G93:J93"/>
    <mergeCell ref="D121:E121"/>
    <mergeCell ref="D74:E74"/>
    <mergeCell ref="I4:J4"/>
    <mergeCell ref="D68:E68"/>
    <mergeCell ref="D42:E42"/>
    <mergeCell ref="D82:E82"/>
    <mergeCell ref="G69:J69"/>
    <mergeCell ref="G83:J83"/>
    <mergeCell ref="G92:J92"/>
    <mergeCell ref="G30:J30"/>
    <mergeCell ref="D123:E123"/>
    <mergeCell ref="G124:J124"/>
    <mergeCell ref="D110:E110"/>
    <mergeCell ref="D44:E44"/>
    <mergeCell ref="G133:J133"/>
    <mergeCell ref="G45:J45"/>
  </mergeCells>
  <conditionalFormatting sqref="B30">
    <cfRule type="expression" priority="648" dxfId="10" stopIfTrue="1">
      <formula>IF($B$30="",TRUE)</formula>
    </cfRule>
  </conditionalFormatting>
  <conditionalFormatting sqref="B31">
    <cfRule type="expression" priority="646" dxfId="141">
      <formula>IF($B$31="",TRUE)</formula>
    </cfRule>
  </conditionalFormatting>
  <conditionalFormatting sqref="B32">
    <cfRule type="expression" priority="645" dxfId="10">
      <formula>IF($B$32="",TRUE)</formula>
    </cfRule>
  </conditionalFormatting>
  <conditionalFormatting sqref="B33">
    <cfRule type="expression" priority="644" dxfId="10">
      <formula>IF($B$33="",TRUE)</formula>
    </cfRule>
  </conditionalFormatting>
  <conditionalFormatting sqref="B34">
    <cfRule type="expression" priority="643" dxfId="10">
      <formula>IF($B$34="",TRUE)</formula>
    </cfRule>
  </conditionalFormatting>
  <conditionalFormatting sqref="B35">
    <cfRule type="expression" priority="642" dxfId="10">
      <formula>IF($B$35="",TRUE)</formula>
    </cfRule>
  </conditionalFormatting>
  <conditionalFormatting sqref="B36">
    <cfRule type="expression" priority="641" dxfId="10">
      <formula>IF($B$36="",TRUE)</formula>
    </cfRule>
  </conditionalFormatting>
  <conditionalFormatting sqref="B37">
    <cfRule type="expression" priority="640" dxfId="10">
      <formula>IF($B$37="",TRUE)</formula>
    </cfRule>
  </conditionalFormatting>
  <conditionalFormatting sqref="B38">
    <cfRule type="expression" priority="639" dxfId="10">
      <formula>IF($B$38="",TRUE)</formula>
    </cfRule>
  </conditionalFormatting>
  <conditionalFormatting sqref="B39">
    <cfRule type="expression" priority="638" dxfId="10">
      <formula>IF($B$39="",TRUE)</formula>
    </cfRule>
  </conditionalFormatting>
  <conditionalFormatting sqref="B42">
    <cfRule type="expression" priority="620" dxfId="132" stopIfTrue="1">
      <formula>IF($B$42="",TRUE)</formula>
    </cfRule>
  </conditionalFormatting>
  <conditionalFormatting sqref="B43">
    <cfRule type="expression" priority="619" dxfId="10" stopIfTrue="1">
      <formula>IF($B$43="",TRUE)</formula>
    </cfRule>
  </conditionalFormatting>
  <conditionalFormatting sqref="B44">
    <cfRule type="expression" priority="618" dxfId="10" stopIfTrue="1">
      <formula>IF($B$44="",TRUE)</formula>
    </cfRule>
  </conditionalFormatting>
  <conditionalFormatting sqref="B45">
    <cfRule type="expression" priority="617" dxfId="10" stopIfTrue="1">
      <formula>IF($B$45="",TRUE)</formula>
    </cfRule>
  </conditionalFormatting>
  <conditionalFormatting sqref="B46">
    <cfRule type="expression" priority="616" dxfId="10" stopIfTrue="1">
      <formula>IF($B$46="",TRUE)</formula>
    </cfRule>
  </conditionalFormatting>
  <conditionalFormatting sqref="B47">
    <cfRule type="expression" priority="615" dxfId="10" stopIfTrue="1">
      <formula>IF($B$47="",TRUE)</formula>
    </cfRule>
  </conditionalFormatting>
  <conditionalFormatting sqref="B48">
    <cfRule type="expression" priority="614" dxfId="10" stopIfTrue="1">
      <formula>IF($B$48="",TRUE)</formula>
    </cfRule>
  </conditionalFormatting>
  <conditionalFormatting sqref="B49">
    <cfRule type="expression" priority="613" dxfId="10" stopIfTrue="1">
      <formula>IF($B$49="",TRUE)</formula>
    </cfRule>
  </conditionalFormatting>
  <conditionalFormatting sqref="B50">
    <cfRule type="expression" priority="612" dxfId="10" stopIfTrue="1">
      <formula>IF($B$50="",TRUE)</formula>
    </cfRule>
  </conditionalFormatting>
  <conditionalFormatting sqref="B51">
    <cfRule type="expression" priority="611" dxfId="10" stopIfTrue="1">
      <formula>IF($B$51="",TRUE)</formula>
    </cfRule>
  </conditionalFormatting>
  <conditionalFormatting sqref="B54">
    <cfRule type="expression" priority="603" dxfId="10" stopIfTrue="1">
      <formula>IF($B$54="",TRUE)</formula>
    </cfRule>
  </conditionalFormatting>
  <conditionalFormatting sqref="B55">
    <cfRule type="expression" priority="585" dxfId="10" stopIfTrue="1">
      <formula>IF($B$55="",TRUE)</formula>
    </cfRule>
  </conditionalFormatting>
  <conditionalFormatting sqref="B56">
    <cfRule type="expression" priority="602" dxfId="10" stopIfTrue="1">
      <formula>IF($B$56="",TRUE)</formula>
    </cfRule>
  </conditionalFormatting>
  <conditionalFormatting sqref="B57">
    <cfRule type="expression" priority="601" dxfId="10" stopIfTrue="1">
      <formula>IF($B$57="",TRUE)</formula>
    </cfRule>
  </conditionalFormatting>
  <conditionalFormatting sqref="B58">
    <cfRule type="expression" priority="600" dxfId="10" stopIfTrue="1">
      <formula>IF($B$58="",TRUE)</formula>
    </cfRule>
  </conditionalFormatting>
  <conditionalFormatting sqref="B59">
    <cfRule type="expression" priority="599" dxfId="10" stopIfTrue="1">
      <formula>IF($B$59="",TRUE)</formula>
    </cfRule>
  </conditionalFormatting>
  <conditionalFormatting sqref="B60">
    <cfRule type="expression" priority="598" dxfId="10" stopIfTrue="1">
      <formula>IF($B$60="",TRUE)</formula>
    </cfRule>
  </conditionalFormatting>
  <conditionalFormatting sqref="B61">
    <cfRule type="expression" priority="597" dxfId="10" stopIfTrue="1">
      <formula>IF($B$61="",TRUE)</formula>
    </cfRule>
  </conditionalFormatting>
  <conditionalFormatting sqref="B62">
    <cfRule type="expression" priority="596" dxfId="10" stopIfTrue="1">
      <formula>IF($B$62="",TRUE)</formula>
    </cfRule>
  </conditionalFormatting>
  <conditionalFormatting sqref="B63">
    <cfRule type="expression" priority="595" dxfId="10" stopIfTrue="1">
      <formula>IF($B$63="",TRUE)</formula>
    </cfRule>
  </conditionalFormatting>
  <conditionalFormatting sqref="B66">
    <cfRule type="expression" priority="594" dxfId="10" stopIfTrue="1">
      <formula>IF($B$54="",TRUE)</formula>
    </cfRule>
  </conditionalFormatting>
  <conditionalFormatting sqref="B67">
    <cfRule type="expression" priority="584" dxfId="10" stopIfTrue="1">
      <formula>IF($B$55="",TRUE)</formula>
    </cfRule>
  </conditionalFormatting>
  <conditionalFormatting sqref="B68">
    <cfRule type="expression" priority="593" dxfId="10" stopIfTrue="1">
      <formula>IF($B$56="",TRUE)</formula>
    </cfRule>
  </conditionalFormatting>
  <conditionalFormatting sqref="B69">
    <cfRule type="expression" priority="592" dxfId="10" stopIfTrue="1">
      <formula>IF($B$57="",TRUE)</formula>
    </cfRule>
  </conditionalFormatting>
  <conditionalFormatting sqref="B70">
    <cfRule type="expression" priority="591" dxfId="10" stopIfTrue="1">
      <formula>IF($B$58="",TRUE)</formula>
    </cfRule>
  </conditionalFormatting>
  <conditionalFormatting sqref="B71">
    <cfRule type="expression" priority="590" dxfId="10" stopIfTrue="1">
      <formula>IF($B$59="",TRUE)</formula>
    </cfRule>
  </conditionalFormatting>
  <conditionalFormatting sqref="B72">
    <cfRule type="expression" priority="589" dxfId="10" stopIfTrue="1">
      <formula>IF($B$60="",TRUE)</formula>
    </cfRule>
  </conditionalFormatting>
  <conditionalFormatting sqref="B73">
    <cfRule type="expression" priority="588" dxfId="10" stopIfTrue="1">
      <formula>IF($B$61="",TRUE)</formula>
    </cfRule>
  </conditionalFormatting>
  <conditionalFormatting sqref="B74">
    <cfRule type="expression" priority="587" dxfId="10" stopIfTrue="1">
      <formula>IF($B$62="",TRUE)</formula>
    </cfRule>
  </conditionalFormatting>
  <conditionalFormatting sqref="B75">
    <cfRule type="expression" priority="586" dxfId="10" stopIfTrue="1">
      <formula>IF($B$63="",TRUE)</formula>
    </cfRule>
  </conditionalFormatting>
  <conditionalFormatting sqref="B78">
    <cfRule type="expression" priority="583" dxfId="10" stopIfTrue="1">
      <formula>IF($B$54="",TRUE)</formula>
    </cfRule>
  </conditionalFormatting>
  <conditionalFormatting sqref="B79">
    <cfRule type="expression" priority="574" dxfId="10" stopIfTrue="1">
      <formula>IF($B$55="",TRUE)</formula>
    </cfRule>
  </conditionalFormatting>
  <conditionalFormatting sqref="B80">
    <cfRule type="expression" priority="582" dxfId="10" stopIfTrue="1">
      <formula>IF($B$56="",TRUE)</formula>
    </cfRule>
  </conditionalFormatting>
  <conditionalFormatting sqref="B81">
    <cfRule type="expression" priority="581" dxfId="10" stopIfTrue="1">
      <formula>IF($B$57="",TRUE)</formula>
    </cfRule>
  </conditionalFormatting>
  <conditionalFormatting sqref="B82">
    <cfRule type="expression" priority="580" dxfId="10" stopIfTrue="1">
      <formula>IF($B$58="",TRUE)</formula>
    </cfRule>
  </conditionalFormatting>
  <conditionalFormatting sqref="B83">
    <cfRule type="expression" priority="579" dxfId="10" stopIfTrue="1">
      <formula>IF($B$59="",TRUE)</formula>
    </cfRule>
  </conditionalFormatting>
  <conditionalFormatting sqref="B84">
    <cfRule type="expression" priority="578" dxfId="10" stopIfTrue="1">
      <formula>IF($B$60="",TRUE)</formula>
    </cfRule>
  </conditionalFormatting>
  <conditionalFormatting sqref="B85">
    <cfRule type="expression" priority="577" dxfId="10" stopIfTrue="1">
      <formula>IF($B$61="",TRUE)</formula>
    </cfRule>
  </conditionalFormatting>
  <conditionalFormatting sqref="B86">
    <cfRule type="expression" priority="576" dxfId="10" stopIfTrue="1">
      <formula>IF($B$62="",TRUE)</formula>
    </cfRule>
  </conditionalFormatting>
  <conditionalFormatting sqref="B87">
    <cfRule type="expression" priority="575" dxfId="10" stopIfTrue="1">
      <formula>IF($B$63="",TRUE)</formula>
    </cfRule>
  </conditionalFormatting>
  <conditionalFormatting sqref="B90">
    <cfRule type="expression" priority="573" dxfId="10" stopIfTrue="1">
      <formula>IF($B$54="",TRUE)</formula>
    </cfRule>
  </conditionalFormatting>
  <conditionalFormatting sqref="B91">
    <cfRule type="expression" priority="564" dxfId="10" stopIfTrue="1">
      <formula>IF($B$55="",TRUE)</formula>
    </cfRule>
  </conditionalFormatting>
  <conditionalFormatting sqref="B92">
    <cfRule type="expression" priority="572" dxfId="10" stopIfTrue="1">
      <formula>IF($B$56="",TRUE)</formula>
    </cfRule>
  </conditionalFormatting>
  <conditionalFormatting sqref="B93">
    <cfRule type="expression" priority="571" dxfId="10" stopIfTrue="1">
      <formula>IF($B$57="",TRUE)</formula>
    </cfRule>
  </conditionalFormatting>
  <conditionalFormatting sqref="B94">
    <cfRule type="expression" priority="570" dxfId="10" stopIfTrue="1">
      <formula>IF($B$58="",TRUE)</formula>
    </cfRule>
  </conditionalFormatting>
  <conditionalFormatting sqref="B95">
    <cfRule type="expression" priority="569" dxfId="10" stopIfTrue="1">
      <formula>IF($B$59="",TRUE)</formula>
    </cfRule>
  </conditionalFormatting>
  <conditionalFormatting sqref="B96">
    <cfRule type="expression" priority="568" dxfId="10" stopIfTrue="1">
      <formula>IF($B$60="",TRUE)</formula>
    </cfRule>
  </conditionalFormatting>
  <conditionalFormatting sqref="B97">
    <cfRule type="expression" priority="567" dxfId="10" stopIfTrue="1">
      <formula>IF($B$61="",TRUE)</formula>
    </cfRule>
  </conditionalFormatting>
  <conditionalFormatting sqref="B98">
    <cfRule type="expression" priority="566" dxfId="10" stopIfTrue="1">
      <formula>IF($B$62="",TRUE)</formula>
    </cfRule>
  </conditionalFormatting>
  <conditionalFormatting sqref="B99">
    <cfRule type="expression" priority="565" dxfId="10" stopIfTrue="1">
      <formula>IF($B$63="",TRUE)</formula>
    </cfRule>
  </conditionalFormatting>
  <conditionalFormatting sqref="B102">
    <cfRule type="expression" priority="563" dxfId="10" stopIfTrue="1">
      <formula>IF($B$54="",TRUE)</formula>
    </cfRule>
  </conditionalFormatting>
  <conditionalFormatting sqref="B103">
    <cfRule type="expression" priority="554" dxfId="10" stopIfTrue="1">
      <formula>IF($B$55="",TRUE)</formula>
    </cfRule>
  </conditionalFormatting>
  <conditionalFormatting sqref="B104">
    <cfRule type="expression" priority="562" dxfId="10" stopIfTrue="1">
      <formula>IF($B$56="",TRUE)</formula>
    </cfRule>
  </conditionalFormatting>
  <conditionalFormatting sqref="B105">
    <cfRule type="expression" priority="561" dxfId="10" stopIfTrue="1">
      <formula>IF($B$57="",TRUE)</formula>
    </cfRule>
  </conditionalFormatting>
  <conditionalFormatting sqref="B106">
    <cfRule type="expression" priority="560" dxfId="10" stopIfTrue="1">
      <formula>IF($B$58="",TRUE)</formula>
    </cfRule>
  </conditionalFormatting>
  <conditionalFormatting sqref="B107">
    <cfRule type="expression" priority="559" dxfId="10" stopIfTrue="1">
      <formula>IF($B$59="",TRUE)</formula>
    </cfRule>
  </conditionalFormatting>
  <conditionalFormatting sqref="B108">
    <cfRule type="expression" priority="558" dxfId="10" stopIfTrue="1">
      <formula>IF($B$60="",TRUE)</formula>
    </cfRule>
  </conditionalFormatting>
  <conditionalFormatting sqref="B109">
    <cfRule type="expression" priority="557" dxfId="10" stopIfTrue="1">
      <formula>IF($B$61="",TRUE)</formula>
    </cfRule>
  </conditionalFormatting>
  <conditionalFormatting sqref="B110">
    <cfRule type="expression" priority="556" dxfId="10" stopIfTrue="1">
      <formula>IF($B$62="",TRUE)</formula>
    </cfRule>
  </conditionalFormatting>
  <conditionalFormatting sqref="B111">
    <cfRule type="expression" priority="555" dxfId="10" stopIfTrue="1">
      <formula>IF($B$63="",TRUE)</formula>
    </cfRule>
  </conditionalFormatting>
  <conditionalFormatting sqref="B120">
    <cfRule type="expression" priority="532" dxfId="10" stopIfTrue="1">
      <formula>IF($B$54="",TRUE)</formula>
    </cfRule>
  </conditionalFormatting>
  <conditionalFormatting sqref="B121">
    <cfRule type="expression" priority="523" dxfId="10" stopIfTrue="1">
      <formula>IF($B$55="",TRUE)</formula>
    </cfRule>
  </conditionalFormatting>
  <conditionalFormatting sqref="B122">
    <cfRule type="expression" priority="531" dxfId="10" stopIfTrue="1">
      <formula>IF($B$56="",TRUE)</formula>
    </cfRule>
  </conditionalFormatting>
  <conditionalFormatting sqref="B123">
    <cfRule type="expression" priority="530" dxfId="10" stopIfTrue="1">
      <formula>IF($B$57="",TRUE)</formula>
    </cfRule>
  </conditionalFormatting>
  <conditionalFormatting sqref="B124">
    <cfRule type="expression" priority="529" dxfId="10" stopIfTrue="1">
      <formula>IF($B$58="",TRUE)</formula>
    </cfRule>
  </conditionalFormatting>
  <conditionalFormatting sqref="B125">
    <cfRule type="expression" priority="528" dxfId="10" stopIfTrue="1">
      <formula>IF($B$59="",TRUE)</formula>
    </cfRule>
  </conditionalFormatting>
  <conditionalFormatting sqref="B126">
    <cfRule type="expression" priority="527" dxfId="10" stopIfTrue="1">
      <formula>IF($B$60="",TRUE)</formula>
    </cfRule>
  </conditionalFormatting>
  <conditionalFormatting sqref="B127">
    <cfRule type="expression" priority="526" dxfId="10" stopIfTrue="1">
      <formula>IF($B$61="",TRUE)</formula>
    </cfRule>
  </conditionalFormatting>
  <conditionalFormatting sqref="B128">
    <cfRule type="expression" priority="525" dxfId="10" stopIfTrue="1">
      <formula>IF($B$62="",TRUE)</formula>
    </cfRule>
  </conditionalFormatting>
  <conditionalFormatting sqref="B129">
    <cfRule type="expression" priority="524" dxfId="10" stopIfTrue="1">
      <formula>IF($B$63="",TRUE)</formula>
    </cfRule>
  </conditionalFormatting>
  <conditionalFormatting sqref="D12">
    <cfRule type="expression" priority="647" dxfId="62">
      <formula>IF($D$12="",TRUE)</formula>
    </cfRule>
  </conditionalFormatting>
  <conditionalFormatting sqref="D20">
    <cfRule type="expression" priority="661" dxfId="5" stopIfTrue="1">
      <formula>IF($D$20="",TRUE)</formula>
    </cfRule>
  </conditionalFormatting>
  <conditionalFormatting sqref="D24">
    <cfRule type="expression" priority="656" dxfId="5" stopIfTrue="1">
      <formula>IF($D$24="",TRUE)</formula>
    </cfRule>
  </conditionalFormatting>
  <conditionalFormatting sqref="D26:E26">
    <cfRule type="expression" priority="1" dxfId="5" stopIfTrue="1">
      <formula>IF($D$26="",TRUE)</formula>
    </cfRule>
  </conditionalFormatting>
  <conditionalFormatting sqref="D30:E39">
    <cfRule type="expression" priority="263" dxfId="5" stopIfTrue="1">
      <formula>IF($D30="",TRUE)</formula>
    </cfRule>
    <cfRule type="expression" priority="261" dxfId="27" stopIfTrue="1">
      <formula>IF($M30=1,TRUE)</formula>
    </cfRule>
    <cfRule type="expression" priority="262" dxfId="10" stopIfTrue="1">
      <formula>IF($B30="",TRUE)</formula>
    </cfRule>
  </conditionalFormatting>
  <conditionalFormatting sqref="D42:E51">
    <cfRule type="expression" priority="224" dxfId="55" stopIfTrue="1">
      <formula>IF($M42=1,TRUE)</formula>
    </cfRule>
    <cfRule type="expression" priority="227" dxfId="52" stopIfTrue="1">
      <formula>IF($P30="",TRUE)</formula>
    </cfRule>
    <cfRule type="expression" priority="226" dxfId="5" stopIfTrue="1">
      <formula>IF(AND(OR($D30="Yes",$D30=""),$D42=""),1,0)</formula>
    </cfRule>
    <cfRule type="expression" priority="225" dxfId="52" stopIfTrue="1">
      <formula>IF($B42="",TRUE)</formula>
    </cfRule>
  </conditionalFormatting>
  <conditionalFormatting sqref="D54:E63">
    <cfRule type="expression" priority="188" dxfId="26" stopIfTrue="1">
      <formula>IF($B54="",TRUE)</formula>
    </cfRule>
    <cfRule type="expression" priority="190" dxfId="5" stopIfTrue="1">
      <formula>IF(AND(OR($D42="Yes",$D42=""),$D54=""),1,0)</formula>
    </cfRule>
    <cfRule type="expression" priority="189" dxfId="26" stopIfTrue="1">
      <formula>IF($P54="",TRUE)</formula>
    </cfRule>
    <cfRule type="expression" priority="187" dxfId="27" stopIfTrue="1">
      <formula>IF($M54=1,TRUE)</formula>
    </cfRule>
  </conditionalFormatting>
  <conditionalFormatting sqref="D66:E75">
    <cfRule type="expression" priority="151" dxfId="26" stopIfTrue="1">
      <formula>IF($B54="",TRUE)</formula>
    </cfRule>
    <cfRule type="expression" priority="152" dxfId="26" stopIfTrue="1">
      <formula>IF($P54="",TRUE)</formula>
    </cfRule>
    <cfRule type="expression" priority="153" dxfId="5" stopIfTrue="1">
      <formula>IF(AND(OR($D42="Yes",$D42=""),$D66=""),1,0)</formula>
    </cfRule>
    <cfRule type="expression" priority="150" dxfId="27" stopIfTrue="1">
      <formula>IF($M66=1,TRUE)</formula>
    </cfRule>
  </conditionalFormatting>
  <conditionalFormatting sqref="D78:E87">
    <cfRule type="expression" priority="113" dxfId="27" stopIfTrue="1">
      <formula>IF($M78=1,TRUE)</formula>
    </cfRule>
    <cfRule type="expression" priority="115" dxfId="26" stopIfTrue="1">
      <formula>IF($P54="",TRUE)</formula>
    </cfRule>
    <cfRule type="expression" priority="116" dxfId="5" stopIfTrue="1">
      <formula>IF(AND(OR($D42="Yes",$D42=""),$D78=""),1,0)</formula>
    </cfRule>
    <cfRule type="expression" priority="114" dxfId="26" stopIfTrue="1">
      <formula>IF($B54="",TRUE)</formula>
    </cfRule>
  </conditionalFormatting>
  <conditionalFormatting sqref="D90:E99">
    <cfRule type="expression" priority="79" dxfId="5" stopIfTrue="1">
      <formula>IF(AND(OR($D42="Yes",$D42=""),$D90=""),1,0)</formula>
    </cfRule>
    <cfRule type="expression" priority="78" dxfId="26" stopIfTrue="1">
      <formula>IF($P54="",TRUE)</formula>
    </cfRule>
    <cfRule type="expression" priority="77" dxfId="26" stopIfTrue="1">
      <formula>IF($B54="",TRUE)</formula>
    </cfRule>
    <cfRule type="expression" priority="76" dxfId="27" stopIfTrue="1">
      <formula>IF($M90=1,TRUE)</formula>
    </cfRule>
  </conditionalFormatting>
  <conditionalFormatting sqref="D102:E111">
    <cfRule type="expression" priority="39" dxfId="27" stopIfTrue="1">
      <formula>IF($M102=1,TRUE)</formula>
    </cfRule>
    <cfRule type="expression" priority="42" dxfId="5" stopIfTrue="1">
      <formula>IF(AND(OR($D42="Yes",$D42=""),$D102=""),1,0)</formula>
    </cfRule>
    <cfRule type="expression" priority="41" dxfId="26" stopIfTrue="1">
      <formula>IF($P54="",TRUE)</formula>
    </cfRule>
    <cfRule type="expression" priority="40" dxfId="26" stopIfTrue="1">
      <formula>IF($B54="",TRUE)</formula>
    </cfRule>
  </conditionalFormatting>
  <conditionalFormatting sqref="D115:E115 D117:E117 D131:E131 D133:E133 D135:E135 D137:E137">
    <cfRule type="expression" priority="650" dxfId="29" stopIfTrue="1">
      <formula>AND(OR($D$30="No",$D$30="Unknown",$D$30="Not applicable for this declaration"),OR($D$31="No",$D$31="Unknown",$D$31="Not applicable for this declaration"))</formula>
    </cfRule>
    <cfRule type="expression" priority="651" dxfId="5" stopIfTrue="1">
      <formula>IF(D115="",TRUE)</formula>
    </cfRule>
  </conditionalFormatting>
  <conditionalFormatting sqref="D120:E129">
    <cfRule type="expression" priority="4" dxfId="29" stopIfTrue="1">
      <formula>IF($P54="",TRUE)</formula>
    </cfRule>
    <cfRule type="expression" priority="5" dxfId="5" stopIfTrue="1">
      <formula>IF(AND(OR($D42="Yes",$D42=""),$D120=""),1,0)</formula>
    </cfRule>
    <cfRule type="expression" priority="2" dxfId="27" stopIfTrue="1">
      <formula>IF($M120=1,TRUE)</formula>
    </cfRule>
    <cfRule type="expression" priority="3" dxfId="26" stopIfTrue="1">
      <formula>IF($B54="",TRUE)</formula>
    </cfRule>
  </conditionalFormatting>
  <conditionalFormatting sqref="D9:G9">
    <cfRule type="expression" priority="803" dxfId="5" stopIfTrue="1">
      <formula>IF($D$9="",TRUE)</formula>
    </cfRule>
  </conditionalFormatting>
  <conditionalFormatting sqref="D8:J8">
    <cfRule type="expression" priority="802" dxfId="5" stopIfTrue="1">
      <formula>IF($D$8="",TRUE)</formula>
    </cfRule>
  </conditionalFormatting>
  <conditionalFormatting sqref="D10:J10">
    <cfRule type="expression" priority="817" dxfId="5" stopIfTrue="1">
      <formula>IF(AND($D$10="",$D$9=$R$9),TRUE)</formula>
    </cfRule>
    <cfRule type="expression" priority="707" dxfId="22" stopIfTrue="1">
      <formula>IF($D$9=$Q$9,TRUE)</formula>
    </cfRule>
  </conditionalFormatting>
  <conditionalFormatting sqref="D19:J19">
    <cfRule type="expression" priority="660" dxfId="5" stopIfTrue="1">
      <formula>IF($D$19="",TRUE)</formula>
    </cfRule>
  </conditionalFormatting>
  <conditionalFormatting sqref="D21:J21">
    <cfRule type="expression" priority="662" dxfId="5" stopIfTrue="1">
      <formula>IF($D$21="",TRUE)</formula>
    </cfRule>
  </conditionalFormatting>
  <conditionalFormatting sqref="D22:J22">
    <cfRule type="expression" priority="663" dxfId="5" stopIfTrue="1">
      <formula>IF($D$22="",TRUE)</formula>
    </cfRule>
  </conditionalFormatting>
  <conditionalFormatting sqref="G117:J117">
    <cfRule type="expression" priority="655" dxfId="5">
      <formula>IF(AND($D$117="Yes",$G$117=""),TRUE)</formula>
    </cfRule>
  </conditionalFormatting>
  <conditionalFormatting sqref="G133:J133">
    <cfRule type="expression" priority="657" dxfId="5" stopIfTrue="1">
      <formula>IF(AND($D$133="Yes, using other format (describe)",$G$133=""),TRUE)</formula>
    </cfRule>
  </conditionalFormatting>
  <conditionalFormatting sqref="G135:J135">
    <cfRule type="expression" priority="654" dxfId="5">
      <formula>IF(AND($D$135="Yes, using other format (describe)",$G$135=""),TRUE)</formula>
    </cfRule>
  </conditionalFormatting>
  <dataValidations count="16">
    <dataValidation sqref="D9:G9" showDropDown="0" showInputMessage="1" showErrorMessage="1" allowBlank="1" errorTitle="Required Field" error="Select from dropdown options to declare survey scope" type="list">
      <formula1>$P$9:$R$9</formula1>
    </dataValidation>
    <dataValidation sqref="D3" showDropDown="0" showInputMessage="1" showErrorMessage="1" allowBlank="1" type="list">
      <formula1>LN</formula1>
    </dataValidation>
    <dataValidation sqref="G13" showDropDown="0" showInputMessage="1" showErrorMessage="1" allowBlank="1" type="list">
      <formula1>$B$180:$C$180</formula1>
    </dataValidation>
    <dataValidation sqref="D115:E115 D117:E117 D135:E135 D137:E137" showDropDown="0" showInputMessage="1" showErrorMessage="1" allowBlank="1" type="list">
      <formula1>$B$144:$B$145</formula1>
    </dataValidation>
    <dataValidation sqref="D42:E51 D54:E63 D66:E75 D90:E99 D102:E111" showDropDown="0" showInputMessage="1" showErrorMessage="1" allowBlank="1" type="list">
      <formula1>$B$144:$B$146</formula1>
    </dataValidation>
    <dataValidation sqref="D78:E87" showDropDown="0" showInputMessage="1" showErrorMessage="1" allowBlank="1" type="list">
      <formula1>$B$151:$B$157</formula1>
    </dataValidation>
    <dataValidation sqref="D131:E131" showDropDown="0" showInputMessage="1" showErrorMessage="1" allowBlank="1" type="list">
      <formula1>$B$159:$B$160</formula1>
    </dataValidation>
    <dataValidation sqref="D133:E133" showDropDown="0" showInputMessage="1" showErrorMessage="1" allowBlank="1" type="list">
      <formula1>$B$161:$B$163</formula1>
    </dataValidation>
    <dataValidation sqref="D30:E39" showDropDown="0" showInputMessage="1" showErrorMessage="1" allowBlank="1" type="list">
      <formula1>$B$144:$B$147</formula1>
    </dataValidation>
    <dataValidation sqref="D120:E129" showDropDown="0" showInputMessage="1" showErrorMessage="1" allowBlank="1" type="list">
      <formula1>$B$172:$B$174</formula1>
    </dataValidation>
    <dataValidation sqref="D12" showDropDown="0" showInputMessage="1" showErrorMessage="1" allowBlank="1" type="list">
      <formula1>$B$175:$C$175</formula1>
    </dataValidation>
    <dataValidation sqref="E12:F12" showDropDown="0" showInputMessage="1" showErrorMessage="1" allowBlank="1" type="list">
      <formula1>$B$176:$C$176</formula1>
    </dataValidation>
    <dataValidation sqref="G12" showDropDown="0" showInputMessage="1" showErrorMessage="1" allowBlank="1" type="list">
      <formula1>$B$177:$C$177</formula1>
    </dataValidation>
    <dataValidation sqref="D13" showDropDown="0" showInputMessage="1" showErrorMessage="1" allowBlank="1" type="list">
      <formula1>$B$178:$C$178</formula1>
    </dataValidation>
    <dataValidation sqref="E13:F13" showDropDown="0" showInputMessage="1" showErrorMessage="1" allowBlank="1" type="list">
      <formula1>$B$179:$C$179</formula1>
    </dataValidation>
    <dataValidation sqref="D26:E26" showDropDown="0" showInputMessage="1" showErrorMessage="1" allowBlank="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type="date" operator="greaterThan">
      <formula1>39082</formula1>
    </dataValidation>
  </dataValidations>
  <hyperlinks>
    <hyperlink ref="I4" location="Instructions!A82" display="Instructions!A82"/>
    <hyperlink ref="D11" location="'Product List'!B6" display="'Product List'!B6"/>
    <hyperlink ref="H101" location="'Smelter List'!A1" display="'Smelter List'!A1"/>
    <hyperlink ref="B138" location="Checker!A1" display="Checker!A1"/>
  </hyperlinks>
  <pageMargins left="0.7086614173228351" right="0.7086614173228351" top="0.748031496062992" bottom="0.748031496062992" header="0.31496062992126" footer="0.31496062992126"/>
  <pageSetup orientation="portrait" scale="41" fitToHeight="0"/>
  <headerFooter>
    <oddHeader>&amp;R&amp;"Calibri"&amp;1 &amp;KFF0000 L2: Internal use only#_x000d_</oddHeader>
    <oddFooter/>
    <evenHeader/>
    <evenFooter/>
    <firstHeader/>
    <firstFooter/>
  </headerFooter>
  <rowBreaks count="2" manualBreakCount="2">
    <brk id="58" min="0" max="11" man="1"/>
    <brk id="60" min="0" max="11" man="1"/>
  </rowBreaks>
</worksheet>
</file>

<file path=xl/worksheets/sheet5.xml><?xml version="1.0" encoding="utf-8"?>
<worksheet xmlns="http://schemas.openxmlformats.org/spreadsheetml/2006/main">
  <sheetPr codeName="Sheet7">
    <tabColor rgb="FF92D050"/>
    <outlinePr summaryBelow="1" summaryRight="1"/>
    <pageSetUpPr fitToPage="1"/>
  </sheetPr>
  <dimension ref="A1:AI2504"/>
  <sheetViews>
    <sheetView showGridLines="0" showZeros="0" topLeftCell="A2" zoomScaleNormal="100" workbookViewId="0">
      <pane ySplit="3" topLeftCell="A5" activePane="bottomLeft" state="frozen"/>
      <selection pane="bottomLeft" activeCell="A5" sqref="A5"/>
      <selection activeCell="B24" sqref="B24:J24"/>
    </sheetView>
  </sheetViews>
  <sheetFormatPr baseColWidth="8" defaultColWidth="9" defaultRowHeight="13.5"/>
  <cols>
    <col width="13.75" customWidth="1" style="165" min="1" max="1"/>
    <col width="13.125" customWidth="1" style="93" min="2" max="2"/>
    <col width="40.5" customWidth="1" style="93" min="3" max="3"/>
    <col width="30.75" customWidth="1" style="93" min="4" max="4"/>
    <col width="21" customWidth="1" style="93" min="5" max="5"/>
    <col width="14" customWidth="1" style="93" min="6" max="7"/>
    <col width="25" customWidth="1" style="93" min="8" max="8"/>
    <col width="24" customWidth="1" style="93" min="9" max="9"/>
    <col width="18.125" customWidth="1" style="93" min="10" max="10"/>
    <col width="27.125" customWidth="1" style="93" min="11" max="11"/>
    <col width="20.75" customWidth="1" style="93" min="12" max="12"/>
    <col width="35" customWidth="1" style="93" min="13" max="13"/>
    <col width="42" customWidth="1" style="93" min="14" max="14"/>
    <col width="32" customWidth="1" style="93" min="15" max="15"/>
    <col width="23" customWidth="1" style="93" min="16" max="16"/>
    <col width="43.5" customWidth="1" style="93" min="17" max="17"/>
    <col hidden="1" width="7.25" customWidth="1" style="93" min="18" max="18"/>
    <col hidden="1" width="19" customWidth="1" style="93" min="19" max="19"/>
    <col hidden="1" width="13.125" customWidth="1" style="93" min="20" max="20"/>
    <col hidden="1" width="19.5" customWidth="1" style="93" min="21" max="21"/>
    <col hidden="1" width="5.75" customWidth="1" style="93" min="22" max="22"/>
    <col hidden="1" width="14.5" customWidth="1" style="93" min="23" max="23"/>
    <col hidden="1" width="27.25" customWidth="1" style="93" min="24" max="24"/>
    <col hidden="1" width="25.75" customWidth="1" style="93" min="25" max="25"/>
    <col hidden="1" width="22" customWidth="1" style="93" min="26" max="26"/>
    <col hidden="1" width="20.75" customWidth="1" style="93" min="27" max="27"/>
    <col hidden="1" width="20.125" customWidth="1" style="307" min="28" max="28"/>
    <col hidden="1" width="26.25" customWidth="1" style="93" min="29" max="29"/>
    <col hidden="1" width="23.25" customWidth="1" style="93" min="30" max="30"/>
    <col hidden="1" width="26" customWidth="1" style="93" min="31" max="31"/>
    <col hidden="1" width="30.125" customWidth="1" style="93" min="32" max="32"/>
    <col hidden="1" width="26" customWidth="1" style="93" min="33" max="33"/>
    <col hidden="1" width="21" customWidth="1" style="93" min="34" max="34"/>
    <col hidden="1" width="9" customWidth="1" style="93" min="35" max="35"/>
    <col width="9" customWidth="1" style="93" min="36" max="39"/>
    <col width="9" customWidth="1" style="93" min="40" max="16384"/>
  </cols>
  <sheetData>
    <row r="1" ht="14.1" customFormat="1" customHeight="1" s="16" thickTop="1">
      <c r="A1" s="194" t="n"/>
      <c r="B1" s="132" t="n"/>
      <c r="C1" s="132" t="n"/>
      <c r="D1" s="132" t="n"/>
      <c r="E1" s="132" t="n"/>
      <c r="F1" s="132" t="n"/>
      <c r="G1" s="132" t="n"/>
      <c r="H1" s="132" t="n"/>
      <c r="I1" s="132" t="n"/>
      <c r="J1" s="132" t="n"/>
      <c r="K1" s="132" t="n"/>
      <c r="L1" s="132" t="n"/>
      <c r="M1" s="132" t="n"/>
      <c r="N1" s="132" t="n"/>
      <c r="O1" s="132" t="n"/>
      <c r="P1" s="132" t="n"/>
      <c r="Q1" s="133" t="n"/>
      <c r="R1" s="106" t="n"/>
      <c r="S1" s="106" t="n"/>
      <c r="T1" s="106" t="n"/>
      <c r="U1" s="16" t="inlineStr">
        <is>
          <t>z</t>
        </is>
      </c>
      <c r="AB1" s="304" t="n"/>
    </row>
    <row r="2" ht="27" customFormat="1" customHeight="1" s="16">
      <c r="A2" s="195" t="n"/>
      <c r="B2" s="148">
        <f>OFFSET(L!$C$1,MATCH("Smelter List"&amp;ADDRESS(ROW(),COLUMN(),4),L!$A:$A,0)-1,SL,,)</f>
        <v/>
      </c>
      <c r="C2" s="137" t="n"/>
      <c r="D2" s="137" t="n"/>
      <c r="E2" s="137" t="n"/>
      <c r="F2" s="156" t="n"/>
      <c r="G2" s="156" t="n"/>
      <c r="H2" s="156" t="n"/>
      <c r="I2" s="278" t="n"/>
      <c r="J2" s="463">
        <f>OFFSET(L!$C$1,MATCH("Smelter List"&amp;ADDRESS(ROW(),COLUMN(),4),L!$A:$A,0)-1,SL,,)</f>
        <v/>
      </c>
      <c r="K2" s="280" t="n"/>
      <c r="L2" s="280" t="n"/>
      <c r="M2" s="280" t="n"/>
      <c r="N2" s="280" t="n"/>
      <c r="O2" s="280" t="n"/>
      <c r="P2" s="157" t="n"/>
      <c r="Q2" s="158" t="n"/>
      <c r="R2" s="159" t="n"/>
      <c r="S2" s="159" t="n"/>
      <c r="T2" s="159" t="n"/>
      <c r="AB2" s="304" t="n"/>
      <c r="AH2" s="125" t="inlineStr">
        <is>
          <t>Yes</t>
        </is>
      </c>
    </row>
    <row r="3" ht="249.6" customFormat="1" customHeight="1" s="16">
      <c r="A3" s="196" t="n"/>
      <c r="B3" s="465">
        <f>OFFSET(L!$C$1,MATCH("Smelter List"&amp;ADDRESS(ROW(),COLUMN(),4),L!$A:$A,0)-1,SL,,)</f>
        <v/>
      </c>
      <c r="C3" s="533" t="n"/>
      <c r="D3" s="533" t="n"/>
      <c r="E3" s="533" t="n"/>
      <c r="F3" s="160" t="n"/>
      <c r="G3" s="534">
        <f>OFFSET(L!$C$1,MATCH("General"&amp;"Cpy",L!$A:$A,0)-1,SL,,)</f>
        <v/>
      </c>
      <c r="H3" s="509" t="n"/>
      <c r="I3" s="535" t="n"/>
      <c r="J3" s="112" t="n"/>
      <c r="K3" s="113" t="n"/>
      <c r="M3" s="161" t="n"/>
      <c r="N3" s="161" t="n"/>
      <c r="O3" s="87" t="n"/>
      <c r="P3" s="87" t="n"/>
      <c r="Q3" s="185" t="inlineStr">
        <is>
          <t>Revision 2.11
April 17, 2026</t>
        </is>
      </c>
      <c r="R3" s="446" t="n"/>
      <c r="S3" s="446" t="n"/>
      <c r="T3" s="446" t="n"/>
      <c r="W3" s="134" t="n"/>
      <c r="X3" s="134" t="n"/>
      <c r="Y3" s="134" t="n"/>
      <c r="Z3" s="134" t="n"/>
      <c r="AB3" s="304" t="n"/>
      <c r="AH3" s="125" t="inlineStr">
        <is>
          <t>No</t>
        </is>
      </c>
    </row>
    <row r="4" ht="68.25" customFormat="1" customHeight="1" s="135">
      <c r="A4" s="197">
        <f>OFFSET(L!$C$1,MATCH("Smelter List"&amp;ADDRESS(ROW(),COLUMN(),4),L!$A:$A,0)-1,SL,,)</f>
        <v/>
      </c>
      <c r="B4" s="446">
        <f>OFFSET(L!$C$1,MATCH("Smelter List"&amp;ADDRESS(ROW(),COLUMN(),4),L!$A:$A,0)-1,SL,,)</f>
        <v/>
      </c>
      <c r="C4" s="446">
        <f>OFFSET(L!$C$1,MATCH("Smelter List"&amp;ADDRESS(ROW(),COLUMN(),4),L!$A:$A,0)-1,SL,,)</f>
        <v/>
      </c>
      <c r="D4" s="446">
        <f>OFFSET(L!$C$1,MATCH("Smelter List"&amp;ADDRESS(ROW(),COLUMN(),4),L!$A:$A,0)-1,SL,,)</f>
        <v/>
      </c>
      <c r="E4" s="446">
        <f>OFFSET(L!$C$1,MATCH("Smelter List"&amp;ADDRESS(ROW(),COLUMN(),4),L!$A:$A,0)-1,SL,,)</f>
        <v/>
      </c>
      <c r="F4" s="446">
        <f>OFFSET(L!$C$1,MATCH("Smelter List"&amp;ADDRESS(ROW(),COLUMN(),4),L!$A:$A,0)-1,SL,,)</f>
        <v/>
      </c>
      <c r="G4" s="446">
        <f>OFFSET(L!$C$1,MATCH("Smelter List"&amp;ADDRESS(ROW(),COLUMN(),4),L!$A:$A,0)-1,SL,,)</f>
        <v/>
      </c>
      <c r="H4" s="124">
        <f>OFFSET(L!$C$1,MATCH("Smelter List"&amp;ADDRESS(ROW(),COLUMN(),4),L!$A:$A,0)-1,SL,,)</f>
        <v/>
      </c>
      <c r="I4" s="124">
        <f>OFFSET(L!$C$1,MATCH("Smelter List"&amp;ADDRESS(ROW(),COLUMN(),4),L!$A:$A,0)-1,SL,,)</f>
        <v/>
      </c>
      <c r="J4" s="124">
        <f>OFFSET(L!$C$1,MATCH("Smelter List"&amp;ADDRESS(ROW(),COLUMN(),4),L!$A:$A,0)-1,SL,,)</f>
        <v/>
      </c>
      <c r="K4" s="124">
        <f>OFFSET(L!$C$1,MATCH("Smelter List"&amp;ADDRESS(ROW(),COLUMN(),4),L!$A:$A,0)-1,SL,,)</f>
        <v/>
      </c>
      <c r="L4" s="124">
        <f>OFFSET(L!$C$1,MATCH("Smelter List"&amp;ADDRESS(ROW(),COLUMN(),4),L!$A:$A,0)-1,SL,,)</f>
        <v/>
      </c>
      <c r="M4" s="124">
        <f>OFFSET(L!$C$1,MATCH("Smelter List"&amp;ADDRESS(ROW(),COLUMN(),4),L!$A:$A,0)-1,SL,,)</f>
        <v/>
      </c>
      <c r="N4" s="124">
        <f>OFFSET(L!$C$1,MATCH("Smelter List"&amp;ADDRESS(ROW(),COLUMN(),4),L!$A:$A,0)-1,SL,,)</f>
        <v/>
      </c>
      <c r="O4" s="124">
        <f>OFFSET(L!$C$1,MATCH("Smelter List"&amp;ADDRESS(ROW(),COLUMN(),4),L!$A:$A,0)-1,SL,,)</f>
        <v/>
      </c>
      <c r="P4" s="124">
        <f>OFFSET(L!$C$1,MATCH("Smelter List"&amp;ADDRESS(ROW(),COLUMN(),4),L!$A:$A,0)-1,SL,,)</f>
        <v/>
      </c>
      <c r="Q4" s="125">
        <f>OFFSET(L!$C$1,MATCH("Smelter List"&amp;ADDRESS(ROW(),COLUMN(),4),L!$A:$A,0)-1,SL,,)</f>
        <v/>
      </c>
      <c r="R4" s="446" t="inlineStr">
        <is>
          <t>Standard Smelter Name</t>
        </is>
      </c>
      <c r="S4" s="446" t="inlineStr">
        <is>
          <t>Country Code</t>
        </is>
      </c>
      <c r="T4" s="446" t="inlineStr">
        <is>
          <t>State / Province Code</t>
        </is>
      </c>
      <c r="U4" s="162" t="n"/>
      <c r="W4" s="135" t="inlineStr">
        <is>
          <t>Smelter not yet identified</t>
        </is>
      </c>
      <c r="X4" s="135" t="inlineStr">
        <is>
          <t>Smelter Not Listed</t>
        </is>
      </c>
      <c r="AB4" s="305" t="n"/>
      <c r="AC4" s="135" t="inlineStr">
        <is>
          <t>Combined Metal</t>
        </is>
      </c>
      <c r="AD4" s="135" t="inlineStr">
        <is>
          <t>Combined Smelter</t>
        </is>
      </c>
      <c r="AH4" s="125" t="inlineStr">
        <is>
          <t>Unknown</t>
        </is>
      </c>
    </row>
    <row r="5" ht="20.1" customFormat="1" customHeight="1" s="165">
      <c r="A5" s="192" t="inlineStr">
        <is>
          <t>CID003209</t>
        </is>
      </c>
      <c r="B5" s="296" t="inlineStr">
        <is>
          <t>Cobalt</t>
        </is>
      </c>
      <c r="C5" s="147">
        <f>IF(LEN(A5)=0,"",INDEX('Smelter Look-up'!$C:$C,MATCH($A5,'Smelter Look-up'!$E:$E,0)))</f>
        <v/>
      </c>
      <c r="D5" s="144" t="n"/>
      <c r="E5" s="144" t="inlineStr">
        <is>
          <t>CHINA</t>
        </is>
      </c>
      <c r="F5" s="144" t="inlineStr">
        <is>
          <t>CID003209</t>
        </is>
      </c>
      <c r="G5" s="144" t="inlineStr">
        <is>
          <t>RMI</t>
        </is>
      </c>
      <c r="H5" s="200">
        <f>IF(ISERROR($V5),"",OFFSET('Smelter Look-up'!$G$4,$V5-4,0))</f>
        <v/>
      </c>
      <c r="I5" s="201">
        <f>IF(ISERROR($V5),"",OFFSET('Smelter Look-up'!$H$4,$V5-4,0))</f>
        <v/>
      </c>
      <c r="J5" s="201">
        <f>IF(ISERROR($V5),"",OFFSET('Smelter Look-up'!$I$4,$V5-4,0))</f>
        <v/>
      </c>
      <c r="K5" s="145" t="n"/>
      <c r="L5" s="145" t="n"/>
      <c r="M5" s="145" t="n"/>
      <c r="N5" s="145" t="n"/>
      <c r="O5" s="145" t="n"/>
      <c r="P5" s="203" t="n"/>
      <c r="Q5" s="146" t="n"/>
      <c r="R5" s="144">
        <f>IF(ISERROR($V5),"",OFFSET('Smelter Look-up'!$C$4,$V5-4,0)&amp;"")</f>
        <v/>
      </c>
      <c r="S5" s="150">
        <f>IF(B5="","",IF(ISERROR(MATCH($E5,CL,0)),"Unknown",INDIRECT("'C'!$A$"&amp;MATCH($E5,CL,0)+1)))</f>
        <v/>
      </c>
      <c r="T5" s="150">
        <f>IF(B5="","",IF(ISERROR(MATCH($J5,SorP!$B$1:$B$6261,0)),"",INDIRECT("'SorP'!$A$"&amp;MATCH($S5&amp;$J5,SorP!C:C,0))))</f>
        <v/>
      </c>
      <c r="U5" s="163" t="n"/>
      <c r="V5" s="164">
        <f>IF(C5="",NA(),MATCH($B5&amp;$C5,'Smelter Look-up'!$J:$J,0))</f>
        <v/>
      </c>
      <c r="X5" s="165">
        <f>IF(AND(C5="Smelter not listed",OR(LEN(D5)=0,LEN(E5)=0)),1,0)</f>
        <v/>
      </c>
      <c r="AB5" s="306">
        <f>IF(C5="","",B5)</f>
        <v/>
      </c>
      <c r="AC5" s="165">
        <f>B5</f>
        <v/>
      </c>
      <c r="AD5" s="165">
        <f>IF(C5="Smelter not listed",D5,C5)</f>
        <v/>
      </c>
    </row>
    <row r="6" ht="20.1" customFormat="1" customHeight="1" s="165">
      <c r="A6" s="192" t="inlineStr">
        <is>
          <t>CID003210</t>
        </is>
      </c>
      <c r="B6" s="296" t="inlineStr">
        <is>
          <t>Cobalt</t>
        </is>
      </c>
      <c r="C6" s="147">
        <f>IF(LEN(A6)=0,"",INDEX('Smelter Look-up'!$C:$C,MATCH($A6,'Smelter Look-up'!$E:$E,0)))</f>
        <v/>
      </c>
      <c r="D6" s="144" t="n"/>
      <c r="E6" s="144" t="inlineStr">
        <is>
          <t>CHINA</t>
        </is>
      </c>
      <c r="F6" s="144" t="inlineStr">
        <is>
          <t>CID003210</t>
        </is>
      </c>
      <c r="G6" s="144" t="inlineStr">
        <is>
          <t>RMI</t>
        </is>
      </c>
      <c r="H6" s="200">
        <f>IF(ISERROR($V6),"",OFFSET('Smelter Look-up'!$G$4,$V6-4,0))</f>
        <v/>
      </c>
      <c r="I6" s="201">
        <f>IF(ISERROR($V6),"",OFFSET('Smelter Look-up'!$H$4,$V6-4,0))</f>
        <v/>
      </c>
      <c r="J6" s="201">
        <f>IF(ISERROR($V6),"",OFFSET('Smelter Look-up'!$I$4,$V6-4,0))</f>
        <v/>
      </c>
      <c r="K6" s="145" t="n"/>
      <c r="L6" s="145" t="n"/>
      <c r="M6" s="145" t="n"/>
      <c r="N6" s="145" t="n"/>
      <c r="O6" s="145" t="n"/>
      <c r="P6" s="203" t="n"/>
      <c r="Q6" s="146" t="n"/>
      <c r="R6" s="144">
        <f>IF(ISERROR($V6),"",OFFSET('Smelter Look-up'!$C$4,$V6-4,0)&amp;"")</f>
        <v/>
      </c>
      <c r="S6" s="150">
        <f>IF(B6="","",IF(ISERROR(MATCH($E6,CL,0)),"Unknown",INDIRECT("'C'!$A$"&amp;MATCH($E6,CL,0)+1)))</f>
        <v/>
      </c>
      <c r="T6" s="150">
        <f>IF(B6="","",IF(ISERROR(MATCH($J6,SorP!$B$1:$B$6261,0)),"",INDIRECT("'SorP'!$A$"&amp;MATCH($S6&amp;$J6,SorP!C:C,0))))</f>
        <v/>
      </c>
      <c r="U6" s="163" t="n"/>
      <c r="V6" s="164">
        <f>IF(C6="",NA(),MATCH($B6&amp;$C6,'Smelter Look-up'!$J:$J,0))</f>
        <v/>
      </c>
      <c r="X6" s="165">
        <f>IF(AND(C6="Smelter not listed",OR(LEN(D6)=0,LEN(E6)=0)),1,0)</f>
        <v/>
      </c>
      <c r="AB6" s="306">
        <f>IF(C6="","",B6)</f>
        <v/>
      </c>
      <c r="AC6" s="165">
        <f>B6</f>
        <v/>
      </c>
      <c r="AD6" s="165">
        <f>IF(C6="Smelter not listed",D6,C6)</f>
        <v/>
      </c>
    </row>
    <row r="7" ht="20.1" customFormat="1" customHeight="1" s="165">
      <c r="A7" s="192" t="inlineStr">
        <is>
          <t>CID003212</t>
        </is>
      </c>
      <c r="B7" s="296" t="inlineStr">
        <is>
          <t>Cobalt</t>
        </is>
      </c>
      <c r="C7" s="147">
        <f>IF(LEN(A7)=0,"",INDEX('Smelter Look-up'!$C:$C,MATCH($A7,'Smelter Look-up'!$E:$E,0)))</f>
        <v/>
      </c>
      <c r="D7" s="144" t="n"/>
      <c r="E7" s="144" t="inlineStr">
        <is>
          <t>CHINA</t>
        </is>
      </c>
      <c r="F7" s="144" t="inlineStr">
        <is>
          <t>CID003212</t>
        </is>
      </c>
      <c r="G7" s="144" t="inlineStr">
        <is>
          <t>RMI</t>
        </is>
      </c>
      <c r="H7" s="200">
        <f>IF(ISERROR($V7),"",OFFSET('Smelter Look-up'!$G$4,$V7-4,0))</f>
        <v/>
      </c>
      <c r="I7" s="201">
        <f>IF(ISERROR($V7),"",OFFSET('Smelter Look-up'!$H$4,$V7-4,0))</f>
        <v/>
      </c>
      <c r="J7" s="201">
        <f>IF(ISERROR($V7),"",OFFSET('Smelter Look-up'!$I$4,$V7-4,0))</f>
        <v/>
      </c>
      <c r="K7" s="145" t="n"/>
      <c r="L7" s="145" t="n"/>
      <c r="M7" s="145" t="n"/>
      <c r="N7" s="145" t="n"/>
      <c r="O7" s="145" t="n"/>
      <c r="P7" s="203" t="n"/>
      <c r="Q7" s="146" t="n"/>
      <c r="R7" s="144">
        <f>IF(ISERROR($V7),"",OFFSET('Smelter Look-up'!$C$4,$V7-4,0)&amp;"")</f>
        <v/>
      </c>
      <c r="S7" s="150">
        <f>IF(B7="","",IF(ISERROR(MATCH($E7,CL,0)),"Unknown",INDIRECT("'C'!$A$"&amp;MATCH($E7,CL,0)+1)))</f>
        <v/>
      </c>
      <c r="T7" s="150">
        <f>IF(B7="","",IF(ISERROR(MATCH($J7,SorP!$B$1:$B$6261,0)),"",INDIRECT("'SorP'!$A$"&amp;MATCH($S7&amp;$J7,SorP!C:C,0))))</f>
        <v/>
      </c>
      <c r="U7" s="163" t="n"/>
      <c r="V7" s="164">
        <f>IF(C7="",NA(),MATCH($B7&amp;$C7,'Smelter Look-up'!$J:$J,0))</f>
        <v/>
      </c>
      <c r="X7" s="165">
        <f>IF(AND(C7="Smelter not listed",OR(LEN(D7)=0,LEN(E7)=0)),1,0)</f>
        <v/>
      </c>
      <c r="AB7" s="306">
        <f>IF(C7="","",B7)</f>
        <v/>
      </c>
      <c r="AC7" s="165">
        <f>B7</f>
        <v/>
      </c>
      <c r="AD7" s="165">
        <f>IF(C7="Smelter not listed",D7,C7)</f>
        <v/>
      </c>
    </row>
    <row r="8" ht="20.1" customFormat="1" customHeight="1" s="165">
      <c r="A8" s="192" t="inlineStr">
        <is>
          <t>CID003213</t>
        </is>
      </c>
      <c r="B8" s="296" t="inlineStr">
        <is>
          <t>Cobalt</t>
        </is>
      </c>
      <c r="C8" s="147">
        <f>IF(LEN(A8)=0,"",INDEX('Smelter Look-up'!$C:$C,MATCH($A8,'Smelter Look-up'!$E:$E,0)))</f>
        <v/>
      </c>
      <c r="D8" s="144" t="n"/>
      <c r="E8" s="144" t="inlineStr">
        <is>
          <t>CHINA</t>
        </is>
      </c>
      <c r="F8" s="144" t="inlineStr">
        <is>
          <t>CID003213</t>
        </is>
      </c>
      <c r="G8" s="144" t="inlineStr">
        <is>
          <t>RMI</t>
        </is>
      </c>
      <c r="H8" s="200">
        <f>IF(ISERROR($V8),"",OFFSET('Smelter Look-up'!$G$4,$V8-4,0))</f>
        <v/>
      </c>
      <c r="I8" s="201">
        <f>IF(ISERROR($V8),"",OFFSET('Smelter Look-up'!$H$4,$V8-4,0))</f>
        <v/>
      </c>
      <c r="J8" s="201">
        <f>IF(ISERROR($V8),"",OFFSET('Smelter Look-up'!$I$4,$V8-4,0))</f>
        <v/>
      </c>
      <c r="K8" s="145" t="n"/>
      <c r="L8" s="145" t="n"/>
      <c r="M8" s="145" t="n"/>
      <c r="N8" s="145" t="n"/>
      <c r="O8" s="145" t="n"/>
      <c r="P8" s="203" t="n"/>
      <c r="Q8" s="146" t="n"/>
      <c r="R8" s="144">
        <f>IF(ISERROR($V8),"",OFFSET('Smelter Look-up'!$C$4,$V8-4,0)&amp;"")</f>
        <v/>
      </c>
      <c r="S8" s="150">
        <f>IF(B8="","",IF(ISERROR(MATCH($E8,CL,0)),"Unknown",INDIRECT("'C'!$A$"&amp;MATCH($E8,CL,0)+1)))</f>
        <v/>
      </c>
      <c r="T8" s="150">
        <f>IF(B8="","",IF(ISERROR(MATCH($J8,SorP!$B$1:$B$6261,0)),"",INDIRECT("'SorP'!$A$"&amp;MATCH($S8&amp;$J8,SorP!C:C,0))))</f>
        <v/>
      </c>
      <c r="U8" s="163" t="n"/>
      <c r="V8" s="164">
        <f>IF(C8="",NA(),MATCH($B8&amp;$C8,'Smelter Look-up'!$J:$J,0))</f>
        <v/>
      </c>
      <c r="X8" s="165">
        <f>IF(AND(C8="Smelter not listed",OR(LEN(D8)=0,LEN(E8)=0)),1,0)</f>
        <v/>
      </c>
      <c r="AB8" s="306">
        <f>IF(C8="","",B8)</f>
        <v/>
      </c>
      <c r="AC8" s="165">
        <f>B8</f>
        <v/>
      </c>
      <c r="AD8" s="165">
        <f>IF(C8="Smelter not listed",D8,C8)</f>
        <v/>
      </c>
    </row>
    <row r="9" ht="20.1" customFormat="1" customHeight="1" s="165">
      <c r="A9" s="192" t="inlineStr">
        <is>
          <t>CID003225</t>
        </is>
      </c>
      <c r="B9" s="296" t="inlineStr">
        <is>
          <t>Cobalt</t>
        </is>
      </c>
      <c r="C9" s="147">
        <f>IF(LEN(A9)=0,"",INDEX('Smelter Look-up'!$C:$C,MATCH($A9,'Smelter Look-up'!$E:$E,0)))</f>
        <v/>
      </c>
      <c r="D9" s="144" t="n"/>
      <c r="E9" s="144" t="inlineStr">
        <is>
          <t>CHINA</t>
        </is>
      </c>
      <c r="F9" s="144" t="inlineStr">
        <is>
          <t>CID003225</t>
        </is>
      </c>
      <c r="G9" s="144" t="inlineStr">
        <is>
          <t>RMI</t>
        </is>
      </c>
      <c r="H9" s="200">
        <f>IF(ISERROR($V9),"",OFFSET('Smelter Look-up'!$G$4,$V9-4,0))</f>
        <v/>
      </c>
      <c r="I9" s="201">
        <f>IF(ISERROR($V9),"",OFFSET('Smelter Look-up'!$H$4,$V9-4,0))</f>
        <v/>
      </c>
      <c r="J9" s="201">
        <f>IF(ISERROR($V9),"",OFFSET('Smelter Look-up'!$I$4,$V9-4,0))</f>
        <v/>
      </c>
      <c r="K9" s="145" t="n"/>
      <c r="L9" s="145" t="n"/>
      <c r="M9" s="145" t="n"/>
      <c r="N9" s="145" t="n"/>
      <c r="O9" s="145" t="n"/>
      <c r="P9" s="203" t="n"/>
      <c r="Q9" s="146" t="n"/>
      <c r="R9" s="144">
        <f>IF(ISERROR($V9),"",OFFSET('Smelter Look-up'!$C$4,$V9-4,0)&amp;"")</f>
        <v/>
      </c>
      <c r="S9" s="150">
        <f>IF(B9="","",IF(ISERROR(MATCH($E9,CL,0)),"Unknown",INDIRECT("'C'!$A$"&amp;MATCH($E9,CL,0)+1)))</f>
        <v/>
      </c>
      <c r="T9" s="150">
        <f>IF(B9="","",IF(ISERROR(MATCH($J9,SorP!$B$1:$B$6261,0)),"",INDIRECT("'SorP'!$A$"&amp;MATCH($S9&amp;$J9,SorP!C:C,0))))</f>
        <v/>
      </c>
      <c r="U9" s="163" t="n"/>
      <c r="V9" s="164">
        <f>IF(C9="",NA(),MATCH($B9&amp;$C9,'Smelter Look-up'!$J:$J,0))</f>
        <v/>
      </c>
      <c r="X9" s="165">
        <f>IF(AND(C9="Smelter not listed",OR(LEN(D9)=0,LEN(E9)=0)),1,0)</f>
        <v/>
      </c>
      <c r="AB9" s="306">
        <f>IF(C9="","",B9)</f>
        <v/>
      </c>
      <c r="AC9" s="165">
        <f>B9</f>
        <v/>
      </c>
      <c r="AD9" s="165">
        <f>IF(C9="Smelter not listed",D9,C9)</f>
        <v/>
      </c>
    </row>
    <row r="10" ht="20.1" customFormat="1" customHeight="1" s="165">
      <c r="A10" s="192" t="inlineStr">
        <is>
          <t>CID003226</t>
        </is>
      </c>
      <c r="B10" s="296" t="inlineStr">
        <is>
          <t>Cobalt</t>
        </is>
      </c>
      <c r="C10" s="147">
        <f>IF(LEN(A10)=0,"",INDEX('Smelter Look-up'!$C:$C,MATCH($A10,'Smelter Look-up'!$E:$E,0)))</f>
        <v/>
      </c>
      <c r="D10" s="144" t="n"/>
      <c r="E10" s="144" t="inlineStr">
        <is>
          <t>FINLAND</t>
        </is>
      </c>
      <c r="F10" s="144" t="inlineStr">
        <is>
          <t>CID003226</t>
        </is>
      </c>
      <c r="G10" s="144" t="inlineStr">
        <is>
          <t>RMI</t>
        </is>
      </c>
      <c r="H10" s="200">
        <f>IF(ISERROR($V10),"",OFFSET('Smelter Look-up'!$G$4,$V10-4,0))</f>
        <v/>
      </c>
      <c r="I10" s="201">
        <f>IF(ISERROR($V10),"",OFFSET('Smelter Look-up'!$H$4,$V10-4,0))</f>
        <v/>
      </c>
      <c r="J10" s="201">
        <f>IF(ISERROR($V10),"",OFFSET('Smelter Look-up'!$I$4,$V10-4,0))</f>
        <v/>
      </c>
      <c r="K10" s="145" t="n"/>
      <c r="L10" s="145" t="n"/>
      <c r="M10" s="145" t="n"/>
      <c r="N10" s="145" t="n"/>
      <c r="O10" s="145" t="n"/>
      <c r="P10" s="203" t="n"/>
      <c r="Q10" s="146" t="n"/>
      <c r="R10" s="144">
        <f>IF(ISERROR($V10),"",OFFSET('Smelter Look-up'!$C$4,$V10-4,0)&amp;"")</f>
        <v/>
      </c>
      <c r="S10" s="150">
        <f>IF(B10="","",IF(ISERROR(MATCH($E10,CL,0)),"Unknown",INDIRECT("'C'!$A$"&amp;MATCH($E10,CL,0)+1)))</f>
        <v/>
      </c>
      <c r="T10" s="150">
        <f>IF(B10="","",IF(ISERROR(MATCH($J10,SorP!$B$1:$B$6261,0)),"",INDIRECT("'SorP'!$A$"&amp;MATCH($S10&amp;$J10,SorP!C:C,0))))</f>
        <v/>
      </c>
      <c r="U10" s="163" t="n"/>
      <c r="V10" s="164">
        <f>IF(C10="",NA(),MATCH($B10&amp;$C10,'Smelter Look-up'!$J:$J,0))</f>
        <v/>
      </c>
      <c r="X10" s="165">
        <f>IF(AND(C10="Smelter not listed",OR(LEN(D10)=0,LEN(E10)=0)),1,0)</f>
        <v/>
      </c>
      <c r="AB10" s="306">
        <f>IF(C10="","",B10)</f>
        <v/>
      </c>
      <c r="AC10" s="165">
        <f>B10</f>
        <v/>
      </c>
      <c r="AD10" s="165">
        <f>IF(C10="Smelter not listed",D10,C10)</f>
        <v/>
      </c>
    </row>
    <row r="11" ht="20.1" customFormat="1" customHeight="1" s="165">
      <c r="A11" s="193" t="inlineStr">
        <is>
          <t>CID003228</t>
        </is>
      </c>
      <c r="B11" s="296" t="inlineStr">
        <is>
          <t>Cobalt</t>
        </is>
      </c>
      <c r="C11" s="147">
        <f>IF(LEN(A11)=0,"",INDEX('Smelter Look-up'!$C:$C,MATCH($A11,'Smelter Look-up'!$E:$E,0)))</f>
        <v/>
      </c>
      <c r="D11" s="144" t="n"/>
      <c r="E11" s="144" t="inlineStr">
        <is>
          <t>BELGIUM</t>
        </is>
      </c>
      <c r="F11" s="144" t="inlineStr">
        <is>
          <t>CID003228</t>
        </is>
      </c>
      <c r="G11" s="144" t="inlineStr">
        <is>
          <t>RMI</t>
        </is>
      </c>
      <c r="H11" s="200">
        <f>IF(ISERROR($V11),"",OFFSET('Smelter Look-up'!$G$4,$V11-4,0))</f>
        <v/>
      </c>
      <c r="I11" s="201">
        <f>IF(ISERROR($V11),"",OFFSET('Smelter Look-up'!$H$4,$V11-4,0))</f>
        <v/>
      </c>
      <c r="J11" s="201">
        <f>IF(ISERROR($V11),"",OFFSET('Smelter Look-up'!$I$4,$V11-4,0))</f>
        <v/>
      </c>
      <c r="K11" s="145" t="n"/>
      <c r="L11" s="145" t="n"/>
      <c r="M11" s="145" t="n"/>
      <c r="N11" s="145" t="n"/>
      <c r="O11" s="145" t="n"/>
      <c r="P11" s="203" t="n"/>
      <c r="Q11" s="146" t="n"/>
      <c r="R11" s="144">
        <f>IF(ISERROR($V11),"",OFFSET('Smelter Look-up'!$C$4,$V11-4,0)&amp;"")</f>
        <v/>
      </c>
      <c r="S11" s="150">
        <f>IF(B11="","",IF(ISERROR(MATCH($E11,CL,0)),"Unknown",INDIRECT("'C'!$A$"&amp;MATCH($E11,CL,0)+1)))</f>
        <v/>
      </c>
      <c r="T11" s="150">
        <f>IF(B11="","",IF(ISERROR(MATCH($J11,SorP!$B$1:$B$6261,0)),"",INDIRECT("'SorP'!$A$"&amp;MATCH($S11&amp;$J11,SorP!C:C,0))))</f>
        <v/>
      </c>
      <c r="U11" s="163" t="n"/>
      <c r="V11" s="164">
        <f>IF(C11="",NA(),MATCH($B11&amp;$C11,'Smelter Look-up'!$J:$J,0))</f>
        <v/>
      </c>
      <c r="X11" s="165">
        <f>IF(AND(C11="Smelter not listed",OR(LEN(D11)=0,LEN(E11)=0)),1,0)</f>
        <v/>
      </c>
      <c r="AB11" s="306">
        <f>IF(C11="","",B11)</f>
        <v/>
      </c>
      <c r="AC11" s="165">
        <f>B11</f>
        <v/>
      </c>
      <c r="AD11" s="165">
        <f>IF(C11="Smelter not listed",D11,C11)</f>
        <v/>
      </c>
    </row>
    <row r="12" ht="20.1" customFormat="1" customHeight="1" s="165">
      <c r="A12" s="192" t="inlineStr">
        <is>
          <t>CID003232</t>
        </is>
      </c>
      <c r="B12" s="296" t="inlineStr">
        <is>
          <t>Cobalt</t>
        </is>
      </c>
      <c r="C12" s="147">
        <f>IF(LEN(A12)=0,"",INDEX('Smelter Look-up'!$C:$C,MATCH($A12,'Smelter Look-up'!$E:$E,0)))</f>
        <v/>
      </c>
      <c r="D12" s="144" t="n"/>
      <c r="E12" s="144" t="inlineStr">
        <is>
          <t>MADAGASCAR</t>
        </is>
      </c>
      <c r="F12" s="144" t="inlineStr">
        <is>
          <t>CID003232</t>
        </is>
      </c>
      <c r="G12" s="144" t="inlineStr">
        <is>
          <t>RMI</t>
        </is>
      </c>
      <c r="H12" s="200">
        <f>IF(ISERROR($V12),"",OFFSET('Smelter Look-up'!$G$4,$V12-4,0))</f>
        <v/>
      </c>
      <c r="I12" s="201">
        <f>IF(ISERROR($V12),"",OFFSET('Smelter Look-up'!$H$4,$V12-4,0))</f>
        <v/>
      </c>
      <c r="J12" s="201">
        <f>IF(ISERROR($V12),"",OFFSET('Smelter Look-up'!$I$4,$V12-4,0))</f>
        <v/>
      </c>
      <c r="K12" s="145" t="n"/>
      <c r="L12" s="145" t="n"/>
      <c r="M12" s="145" t="n"/>
      <c r="N12" s="145" t="n"/>
      <c r="O12" s="145" t="n"/>
      <c r="P12" s="203" t="n"/>
      <c r="Q12" s="146" t="n"/>
      <c r="R12" s="144">
        <f>IF(ISERROR($V12),"",OFFSET('Smelter Look-up'!$C$4,$V12-4,0)&amp;"")</f>
        <v/>
      </c>
      <c r="S12" s="150">
        <f>IF(B12="","",IF(ISERROR(MATCH($E12,CL,0)),"Unknown",INDIRECT("'C'!$A$"&amp;MATCH($E12,CL,0)+1)))</f>
        <v/>
      </c>
      <c r="T12" s="150">
        <f>IF(B12="","",IF(ISERROR(MATCH($J12,SorP!$B$1:$B$6261,0)),"",INDIRECT("'SorP'!$A$"&amp;MATCH($S12&amp;$J12,SorP!C:C,0))))</f>
        <v/>
      </c>
      <c r="U12" s="163" t="n"/>
      <c r="V12" s="164">
        <f>IF(C12="",NA(),MATCH($B12&amp;$C12,'Smelter Look-up'!$J:$J,0))</f>
        <v/>
      </c>
      <c r="X12" s="165">
        <f>IF(AND(C12="Smelter not listed",OR(LEN(D12)=0,LEN(E12)=0)),1,0)</f>
        <v/>
      </c>
      <c r="AB12" s="306">
        <f>IF(C12="","",B12)</f>
        <v/>
      </c>
      <c r="AC12" s="165">
        <f>B12</f>
        <v/>
      </c>
      <c r="AD12" s="165">
        <f>IF(C12="Smelter not listed",D12,C12)</f>
        <v/>
      </c>
    </row>
    <row r="13" ht="20.1" customFormat="1" customHeight="1" s="165">
      <c r="A13" s="192" t="inlineStr">
        <is>
          <t>CID003239</t>
        </is>
      </c>
      <c r="B13" s="296" t="inlineStr">
        <is>
          <t>Cobalt</t>
        </is>
      </c>
      <c r="C13" s="147">
        <f>IF(LEN(A13)=0,"",INDEX('Smelter Look-up'!$C:$C,MATCH($A13,'Smelter Look-up'!$E:$E,0)))</f>
        <v/>
      </c>
      <c r="D13" s="144" t="n"/>
      <c r="E13" s="144" t="inlineStr">
        <is>
          <t>CANADA</t>
        </is>
      </c>
      <c r="F13" s="144" t="inlineStr">
        <is>
          <t>CID003239</t>
        </is>
      </c>
      <c r="G13" s="144" t="inlineStr">
        <is>
          <t>RMI</t>
        </is>
      </c>
      <c r="H13" s="200">
        <f>IF(ISERROR($V13),"",OFFSET('Smelter Look-up'!$G$4,$V13-4,0))</f>
        <v/>
      </c>
      <c r="I13" s="201">
        <f>IF(ISERROR($V13),"",OFFSET('Smelter Look-up'!$H$4,$V13-4,0))</f>
        <v/>
      </c>
      <c r="J13" s="201">
        <f>IF(ISERROR($V13),"",OFFSET('Smelter Look-up'!$I$4,$V13-4,0))</f>
        <v/>
      </c>
      <c r="K13" s="145" t="n"/>
      <c r="L13" s="145" t="n"/>
      <c r="M13" s="145" t="n"/>
      <c r="N13" s="145" t="n"/>
      <c r="O13" s="145" t="n"/>
      <c r="P13" s="203" t="n"/>
      <c r="Q13" s="146" t="n"/>
      <c r="R13" s="144">
        <f>IF(ISERROR($V13),"",OFFSET('Smelter Look-up'!$C$4,$V13-4,0)&amp;"")</f>
        <v/>
      </c>
      <c r="S13" s="150">
        <f>IF(B13="","",IF(ISERROR(MATCH($E13,CL,0)),"Unknown",INDIRECT("'C'!$A$"&amp;MATCH($E13,CL,0)+1)))</f>
        <v/>
      </c>
      <c r="T13" s="150">
        <f>IF(B13="","",IF(ISERROR(MATCH($J13,SorP!$B$1:$B$6261,0)),"",INDIRECT("'SorP'!$A$"&amp;MATCH($S13&amp;$J13,SorP!C:C,0))))</f>
        <v/>
      </c>
      <c r="U13" s="163" t="n"/>
      <c r="V13" s="164">
        <f>IF(C13="",NA(),MATCH($B13&amp;$C13,'Smelter Look-up'!$J:$J,0))</f>
        <v/>
      </c>
      <c r="X13" s="165">
        <f>IF(AND(C13="Smelter not listed",OR(LEN(D13)=0,LEN(E13)=0)),1,0)</f>
        <v/>
      </c>
      <c r="AB13" s="306">
        <f>IF(C13="","",B13)</f>
        <v/>
      </c>
      <c r="AC13" s="165">
        <f>B13</f>
        <v/>
      </c>
      <c r="AD13" s="165">
        <f>IF(C13="Smelter not listed",D13,C13)</f>
        <v/>
      </c>
    </row>
    <row r="14" ht="20.1" customFormat="1" customHeight="1" s="165">
      <c r="A14" s="193" t="inlineStr">
        <is>
          <t>CID003255</t>
        </is>
      </c>
      <c r="B14" s="296" t="inlineStr">
        <is>
          <t>Cobalt</t>
        </is>
      </c>
      <c r="C14" s="147">
        <f>IF(LEN(A14)=0,"",INDEX('Smelter Look-up'!$C:$C,MATCH($A14,'Smelter Look-up'!$E:$E,0)))</f>
        <v/>
      </c>
      <c r="D14" s="144" t="n"/>
      <c r="E14" s="144" t="inlineStr">
        <is>
          <t>CHINA</t>
        </is>
      </c>
      <c r="F14" s="144" t="inlineStr">
        <is>
          <t>CID003255</t>
        </is>
      </c>
      <c r="G14" s="144" t="inlineStr">
        <is>
          <t>RMI</t>
        </is>
      </c>
      <c r="H14" s="200">
        <f>IF(ISERROR($V14),"",OFFSET('Smelter Look-up'!$G$4,$V14-4,0))</f>
        <v/>
      </c>
      <c r="I14" s="201">
        <f>IF(ISERROR($V14),"",OFFSET('Smelter Look-up'!$H$4,$V14-4,0))</f>
        <v/>
      </c>
      <c r="J14" s="201">
        <f>IF(ISERROR($V14),"",OFFSET('Smelter Look-up'!$I$4,$V14-4,0))</f>
        <v/>
      </c>
      <c r="K14" s="145" t="n"/>
      <c r="L14" s="145" t="n"/>
      <c r="M14" s="145" t="n"/>
      <c r="N14" s="145" t="n"/>
      <c r="O14" s="145" t="n"/>
      <c r="P14" s="203" t="n"/>
      <c r="Q14" s="146" t="n"/>
      <c r="R14" s="144">
        <f>IF(ISERROR($V14),"",OFFSET('Smelter Look-up'!$C$4,$V14-4,0)&amp;"")</f>
        <v/>
      </c>
      <c r="S14" s="150">
        <f>IF(B14="","",IF(ISERROR(MATCH($E14,CL,0)),"Unknown",INDIRECT("'C'!$A$"&amp;MATCH($E14,CL,0)+1)))</f>
        <v/>
      </c>
      <c r="T14" s="150">
        <f>IF(B14="","",IF(ISERROR(MATCH($J14,SorP!$B$1:$B$6261,0)),"",INDIRECT("'SorP'!$A$"&amp;MATCH($S14&amp;$J14,SorP!C:C,0))))</f>
        <v/>
      </c>
      <c r="U14" s="163" t="n"/>
      <c r="V14" s="164">
        <f>IF(C14="",NA(),MATCH($B14&amp;$C14,'Smelter Look-up'!$J:$J,0))</f>
        <v/>
      </c>
      <c r="X14" s="165">
        <f>IF(AND(C14="Smelter not listed",OR(LEN(D14)=0,LEN(E14)=0)),1,0)</f>
        <v/>
      </c>
      <c r="AB14" s="306">
        <f>IF(C14="","",B14)</f>
        <v/>
      </c>
      <c r="AC14" s="165">
        <f>B14</f>
        <v/>
      </c>
      <c r="AD14" s="165">
        <f>IF(C14="Smelter not listed",D14,C14)</f>
        <v/>
      </c>
    </row>
    <row r="15" ht="20.1" customFormat="1" customHeight="1" s="165">
      <c r="A15" s="193" t="inlineStr">
        <is>
          <t>CID003261</t>
        </is>
      </c>
      <c r="B15" s="296" t="inlineStr">
        <is>
          <t>Cobalt</t>
        </is>
      </c>
      <c r="C15" s="147">
        <f>IF(LEN(A15)=0,"",INDEX('Smelter Look-up'!$C:$C,MATCH($A15,'Smelter Look-up'!$E:$E,0)))</f>
        <v/>
      </c>
      <c r="D15" s="144" t="n"/>
      <c r="E15" s="144" t="inlineStr">
        <is>
          <t>CONGO, DEMOCRATIC REPUBLIC OF THE</t>
        </is>
      </c>
      <c r="F15" s="144" t="inlineStr">
        <is>
          <t>CID003261</t>
        </is>
      </c>
      <c r="G15" s="144" t="inlineStr">
        <is>
          <t>RMI</t>
        </is>
      </c>
      <c r="H15" s="200">
        <f>IF(ISERROR($V15),"",OFFSET('Smelter Look-up'!$G$4,$V15-4,0))</f>
        <v/>
      </c>
      <c r="I15" s="201">
        <f>IF(ISERROR($V15),"",OFFSET('Smelter Look-up'!$H$4,$V15-4,0))</f>
        <v/>
      </c>
      <c r="J15" s="201">
        <f>IF(ISERROR($V15),"",OFFSET('Smelter Look-up'!$I$4,$V15-4,0))</f>
        <v/>
      </c>
      <c r="K15" s="145" t="n"/>
      <c r="L15" s="145" t="n"/>
      <c r="M15" s="145" t="n"/>
      <c r="N15" s="145" t="n"/>
      <c r="O15" s="145" t="n"/>
      <c r="P15" s="203" t="n"/>
      <c r="Q15" s="146" t="n"/>
      <c r="R15" s="144">
        <f>IF(ISERROR($V15),"",OFFSET('Smelter Look-up'!$C$4,$V15-4,0)&amp;"")</f>
        <v/>
      </c>
      <c r="S15" s="150">
        <f>IF(B15="","",IF(ISERROR(MATCH($E15,CL,0)),"Unknown",INDIRECT("'C'!$A$"&amp;MATCH($E15,CL,0)+1)))</f>
        <v/>
      </c>
      <c r="T15" s="150">
        <f>IF(B15="","",IF(ISERROR(MATCH($J15,SorP!$B$1:$B$6261,0)),"",INDIRECT("'SorP'!$A$"&amp;MATCH($S15&amp;$J15,SorP!C:C,0))))</f>
        <v/>
      </c>
      <c r="U15" s="163" t="n"/>
      <c r="V15" s="164">
        <f>IF(C15="",NA(),MATCH($B15&amp;$C15,'Smelter Look-up'!$J:$J,0))</f>
        <v/>
      </c>
      <c r="X15" s="165">
        <f>IF(AND(C15="Smelter not listed",OR(LEN(D15)=0,LEN(E15)=0)),1,0)</f>
        <v/>
      </c>
      <c r="AB15" s="306">
        <f>IF(C15="","",B15)</f>
        <v/>
      </c>
      <c r="AC15" s="165">
        <f>B15</f>
        <v/>
      </c>
      <c r="AD15" s="165">
        <f>IF(C15="Smelter not listed",D15,C15)</f>
        <v/>
      </c>
    </row>
    <row r="16" ht="20.1" customFormat="1" customHeight="1" s="165">
      <c r="A16" s="192" t="inlineStr">
        <is>
          <t>CID003278</t>
        </is>
      </c>
      <c r="B16" s="296" t="inlineStr">
        <is>
          <t>Cobalt</t>
        </is>
      </c>
      <c r="C16" s="147">
        <f>IF(LEN(A16)=0,"",INDEX('Smelter Look-up'!$C:$C,MATCH($A16,'Smelter Look-up'!$E:$E,0)))</f>
        <v/>
      </c>
      <c r="D16" s="144" t="n"/>
      <c r="E16" s="144" t="inlineStr">
        <is>
          <t>JAPAN</t>
        </is>
      </c>
      <c r="F16" s="144" t="inlineStr">
        <is>
          <t>CID003278</t>
        </is>
      </c>
      <c r="G16" s="144" t="inlineStr">
        <is>
          <t>RMI</t>
        </is>
      </c>
      <c r="H16" s="200">
        <f>IF(ISERROR($V16),"",OFFSET('Smelter Look-up'!$G$4,$V16-4,0))</f>
        <v/>
      </c>
      <c r="I16" s="201">
        <f>IF(ISERROR($V16),"",OFFSET('Smelter Look-up'!$H$4,$V16-4,0))</f>
        <v/>
      </c>
      <c r="J16" s="201">
        <f>IF(ISERROR($V16),"",OFFSET('Smelter Look-up'!$I$4,$V16-4,0))</f>
        <v/>
      </c>
      <c r="K16" s="145" t="n"/>
      <c r="L16" s="145" t="n"/>
      <c r="M16" s="145" t="n"/>
      <c r="N16" s="145" t="n"/>
      <c r="O16" s="145" t="n"/>
      <c r="P16" s="203" t="n"/>
      <c r="Q16" s="146" t="n"/>
      <c r="R16" s="144">
        <f>IF(ISERROR($V16),"",OFFSET('Smelter Look-up'!$C$4,$V16-4,0)&amp;"")</f>
        <v/>
      </c>
      <c r="S16" s="150">
        <f>IF(B16="","",IF(ISERROR(MATCH($E16,CL,0)),"Unknown",INDIRECT("'C'!$A$"&amp;MATCH($E16,CL,0)+1)))</f>
        <v/>
      </c>
      <c r="T16" s="150">
        <f>IF(B16="","",IF(ISERROR(MATCH($J16,SorP!$B$1:$B$6261,0)),"",INDIRECT("'SorP'!$A$"&amp;MATCH($S16&amp;$J16,SorP!C:C,0))))</f>
        <v/>
      </c>
      <c r="U16" s="163" t="n"/>
      <c r="V16" s="164">
        <f>IF(C16="",NA(),MATCH($B16&amp;$C16,'Smelter Look-up'!$J:$J,0))</f>
        <v/>
      </c>
      <c r="X16" s="165">
        <f>IF(AND(C16="Smelter not listed",OR(LEN(D16)=0,LEN(E16)=0)),1,0)</f>
        <v/>
      </c>
      <c r="AB16" s="306">
        <f>IF(C16="","",B16)</f>
        <v/>
      </c>
      <c r="AC16" s="165">
        <f>B16</f>
        <v/>
      </c>
      <c r="AD16" s="165">
        <f>IF(C16="Smelter not listed",D16,C16)</f>
        <v/>
      </c>
    </row>
    <row r="17" ht="20.1" customFormat="1" customHeight="1" s="165">
      <c r="A17" s="192" t="inlineStr">
        <is>
          <t>CID003280</t>
        </is>
      </c>
      <c r="B17" s="296" t="inlineStr">
        <is>
          <t>Cobalt</t>
        </is>
      </c>
      <c r="C17" s="147">
        <f>IF(LEN(A17)=0,"",INDEX('Smelter Look-up'!$C:$C,MATCH($A17,'Smelter Look-up'!$E:$E,0)))</f>
        <v/>
      </c>
      <c r="D17" s="144" t="n"/>
      <c r="E17" s="144" t="inlineStr">
        <is>
          <t>MOROCCO</t>
        </is>
      </c>
      <c r="F17" s="144" t="inlineStr">
        <is>
          <t>CID003280</t>
        </is>
      </c>
      <c r="G17" s="144" t="inlineStr">
        <is>
          <t>RMI</t>
        </is>
      </c>
      <c r="H17" s="200">
        <f>IF(ISERROR($V17),"",OFFSET('Smelter Look-up'!$G$4,$V17-4,0))</f>
        <v/>
      </c>
      <c r="I17" s="201">
        <f>IF(ISERROR($V17),"",OFFSET('Smelter Look-up'!$H$4,$V17-4,0))</f>
        <v/>
      </c>
      <c r="J17" s="201">
        <f>IF(ISERROR($V17),"",OFFSET('Smelter Look-up'!$I$4,$V17-4,0))</f>
        <v/>
      </c>
      <c r="K17" s="145" t="n"/>
      <c r="L17" s="145" t="n"/>
      <c r="M17" s="145" t="n"/>
      <c r="N17" s="145" t="n"/>
      <c r="O17" s="145" t="n"/>
      <c r="P17" s="203" t="n"/>
      <c r="Q17" s="146" t="n"/>
      <c r="R17" s="144">
        <f>IF(ISERROR($V17),"",OFFSET('Smelter Look-up'!$C$4,$V17-4,0)&amp;"")</f>
        <v/>
      </c>
      <c r="S17" s="150">
        <f>IF(B17="","",IF(ISERROR(MATCH($E17,CL,0)),"Unknown",INDIRECT("'C'!$A$"&amp;MATCH($E17,CL,0)+1)))</f>
        <v/>
      </c>
      <c r="T17" s="150">
        <f>IF(B17="","",IF(ISERROR(MATCH($J17,SorP!$B$1:$B$6261,0)),"",INDIRECT("'SorP'!$A$"&amp;MATCH($S17&amp;$J17,SorP!C:C,0))))</f>
        <v/>
      </c>
      <c r="U17" s="163" t="n"/>
      <c r="V17" s="164">
        <f>IF(C17="",NA(),MATCH($B17&amp;$C17,'Smelter Look-up'!$J:$J,0))</f>
        <v/>
      </c>
      <c r="X17" s="165">
        <f>IF(AND(C17="Smelter not listed",OR(LEN(D17)=0,LEN(E17)=0)),1,0)</f>
        <v/>
      </c>
      <c r="AB17" s="306">
        <f>IF(C17="","",B17)</f>
        <v/>
      </c>
      <c r="AC17" s="165">
        <f>B17</f>
        <v/>
      </c>
      <c r="AD17" s="165">
        <f>IF(C17="Smelter not listed",D17,C17)</f>
        <v/>
      </c>
    </row>
    <row r="18" ht="20.1" customFormat="1" customHeight="1" s="165">
      <c r="A18" s="192" t="inlineStr">
        <is>
          <t>CID003291</t>
        </is>
      </c>
      <c r="B18" s="296" t="inlineStr">
        <is>
          <t>Cobalt</t>
        </is>
      </c>
      <c r="C18" s="147">
        <f>IF(LEN(A18)=0,"",INDEX('Smelter Look-up'!$C:$C,MATCH($A18,'Smelter Look-up'!$E:$E,0)))</f>
        <v/>
      </c>
      <c r="D18" s="144" t="n"/>
      <c r="E18" s="144" t="inlineStr">
        <is>
          <t>CHINA</t>
        </is>
      </c>
      <c r="F18" s="144" t="inlineStr">
        <is>
          <t>CID003291</t>
        </is>
      </c>
      <c r="G18" s="144" t="inlineStr">
        <is>
          <t>RMI</t>
        </is>
      </c>
      <c r="H18" s="200">
        <f>IF(ISERROR($V18),"",OFFSET('Smelter Look-up'!$G$4,$V18-4,0))</f>
        <v/>
      </c>
      <c r="I18" s="201">
        <f>IF(ISERROR($V18),"",OFFSET('Smelter Look-up'!$H$4,$V18-4,0))</f>
        <v/>
      </c>
      <c r="J18" s="201">
        <f>IF(ISERROR($V18),"",OFFSET('Smelter Look-up'!$I$4,$V18-4,0))</f>
        <v/>
      </c>
      <c r="K18" s="145" t="n"/>
      <c r="L18" s="145" t="n"/>
      <c r="M18" s="145" t="n"/>
      <c r="N18" s="145" t="n"/>
      <c r="O18" s="145" t="n"/>
      <c r="P18" s="203" t="n"/>
      <c r="Q18" s="146" t="n"/>
      <c r="R18" s="144">
        <f>IF(ISERROR($V18),"",OFFSET('Smelter Look-up'!$C$4,$V18-4,0)&amp;"")</f>
        <v/>
      </c>
      <c r="S18" s="150">
        <f>IF(B18="","",IF(ISERROR(MATCH($E18,CL,0)),"Unknown",INDIRECT("'C'!$A$"&amp;MATCH($E18,CL,0)+1)))</f>
        <v/>
      </c>
      <c r="T18" s="150">
        <f>IF(B18="","",IF(ISERROR(MATCH($J18,SorP!$B$1:$B$6261,0)),"",INDIRECT("'SorP'!$A$"&amp;MATCH($S18&amp;$J18,SorP!C:C,0))))</f>
        <v/>
      </c>
      <c r="U18" s="163" t="n"/>
      <c r="V18" s="164">
        <f>IF(C18="",NA(),MATCH($B18&amp;$C18,'Smelter Look-up'!$J:$J,0))</f>
        <v/>
      </c>
      <c r="X18" s="165">
        <f>IF(AND(C18="Smelter not listed",OR(LEN(D18)=0,LEN(E18)=0)),1,0)</f>
        <v/>
      </c>
      <c r="AB18" s="306">
        <f>IF(C18="","",B18)</f>
        <v/>
      </c>
      <c r="AC18" s="165">
        <f>B18</f>
        <v/>
      </c>
      <c r="AD18" s="165">
        <f>IF(C18="Smelter not listed",D18,C18)</f>
        <v/>
      </c>
    </row>
    <row r="19" ht="20.1" customFormat="1" customHeight="1" s="165">
      <c r="A19" s="192" t="inlineStr">
        <is>
          <t>CID003301</t>
        </is>
      </c>
      <c r="B19" s="296" t="inlineStr">
        <is>
          <t>Cobalt</t>
        </is>
      </c>
      <c r="C19" s="147">
        <f>IF(LEN(A19)=0,"",INDEX('Smelter Look-up'!$C:$C,MATCH($A19,'Smelter Look-up'!$E:$E,0)))</f>
        <v/>
      </c>
      <c r="D19" s="144" t="n"/>
      <c r="E19" s="144" t="inlineStr">
        <is>
          <t>CONGO, DEMOCRATIC REPUBLIC OF THE</t>
        </is>
      </c>
      <c r="F19" s="144" t="inlineStr">
        <is>
          <t>CID003301</t>
        </is>
      </c>
      <c r="G19" s="144" t="inlineStr">
        <is>
          <t>RMI</t>
        </is>
      </c>
      <c r="H19" s="200">
        <f>IF(ISERROR($V19),"",OFFSET('Smelter Look-up'!$G$4,$V19-4,0))</f>
        <v/>
      </c>
      <c r="I19" s="201">
        <f>IF(ISERROR($V19),"",OFFSET('Smelter Look-up'!$H$4,$V19-4,0))</f>
        <v/>
      </c>
      <c r="J19" s="201">
        <f>IF(ISERROR($V19),"",OFFSET('Smelter Look-up'!$I$4,$V19-4,0))</f>
        <v/>
      </c>
      <c r="K19" s="145" t="n"/>
      <c r="L19" s="145" t="n"/>
      <c r="M19" s="145" t="n"/>
      <c r="N19" s="145" t="n"/>
      <c r="O19" s="145" t="n"/>
      <c r="P19" s="203" t="n"/>
      <c r="Q19" s="146" t="n"/>
      <c r="R19" s="144">
        <f>IF(ISERROR($V19),"",OFFSET('Smelter Look-up'!$C$4,$V19-4,0)&amp;"")</f>
        <v/>
      </c>
      <c r="S19" s="150">
        <f>IF(B19="","",IF(ISERROR(MATCH($E19,CL,0)),"Unknown",INDIRECT("'C'!$A$"&amp;MATCH($E19,CL,0)+1)))</f>
        <v/>
      </c>
      <c r="T19" s="150">
        <f>IF(B19="","",IF(ISERROR(MATCH($J19,SorP!$B$1:$B$6261,0)),"",INDIRECT("'SorP'!$A$"&amp;MATCH($S19&amp;$J19,SorP!C:C,0))))</f>
        <v/>
      </c>
      <c r="U19" s="163" t="n"/>
      <c r="V19" s="164">
        <f>IF(C19="",NA(),MATCH($B19&amp;$C19,'Smelter Look-up'!$J:$J,0))</f>
        <v/>
      </c>
      <c r="X19" s="165">
        <f>IF(AND(C19="Smelter not listed",OR(LEN(D19)=0,LEN(E19)=0)),1,0)</f>
        <v/>
      </c>
      <c r="AB19" s="306">
        <f>IF(C19="","",B19)</f>
        <v/>
      </c>
      <c r="AC19" s="165">
        <f>B19</f>
        <v/>
      </c>
      <c r="AD19" s="165">
        <f>IF(C19="Smelter not listed",D19,C19)</f>
        <v/>
      </c>
    </row>
    <row r="20" ht="20.1" customFormat="1" customHeight="1" s="165">
      <c r="A20" s="193" t="inlineStr">
        <is>
          <t>CID003338</t>
        </is>
      </c>
      <c r="B20" s="296" t="inlineStr">
        <is>
          <t>Cobalt</t>
        </is>
      </c>
      <c r="C20" s="147">
        <f>IF(LEN(A20)=0,"",INDEX('Smelter Look-up'!$C:$C,MATCH($A20,'Smelter Look-up'!$E:$E,0)))</f>
        <v/>
      </c>
      <c r="D20" s="144" t="n"/>
      <c r="E20" s="144" t="inlineStr">
        <is>
          <t>KOREA, REPUBLIC OF</t>
        </is>
      </c>
      <c r="F20" s="144" t="inlineStr">
        <is>
          <t>CID003338</t>
        </is>
      </c>
      <c r="G20" s="144" t="inlineStr">
        <is>
          <t>RMI</t>
        </is>
      </c>
      <c r="H20" s="200">
        <f>IF(ISERROR($V20),"",OFFSET('Smelter Look-up'!$G$4,$V20-4,0))</f>
        <v/>
      </c>
      <c r="I20" s="201">
        <f>IF(ISERROR($V20),"",OFFSET('Smelter Look-up'!$H$4,$V20-4,0))</f>
        <v/>
      </c>
      <c r="J20" s="201">
        <f>IF(ISERROR($V20),"",OFFSET('Smelter Look-up'!$I$4,$V20-4,0))</f>
        <v/>
      </c>
      <c r="K20" s="145" t="n"/>
      <c r="L20" s="145" t="n"/>
      <c r="M20" s="145" t="n"/>
      <c r="N20" s="145" t="n"/>
      <c r="O20" s="145" t="n"/>
      <c r="P20" s="203" t="n"/>
      <c r="Q20" s="146" t="n"/>
      <c r="R20" s="144">
        <f>IF(ISERROR($V20),"",OFFSET('Smelter Look-up'!$C$4,$V20-4,0)&amp;"")</f>
        <v/>
      </c>
      <c r="S20" s="150">
        <f>IF(B20="","",IF(ISERROR(MATCH($E20,CL,0)),"Unknown",INDIRECT("'C'!$A$"&amp;MATCH($E20,CL,0)+1)))</f>
        <v/>
      </c>
      <c r="T20" s="150">
        <f>IF(B20="","",IF(ISERROR(MATCH($J20,SorP!$B$1:$B$6261,0)),"",INDIRECT("'SorP'!$A$"&amp;MATCH($S20&amp;$J20,SorP!C:C,0))))</f>
        <v/>
      </c>
      <c r="U20" s="163" t="n"/>
      <c r="V20" s="164">
        <f>IF(C20="",NA(),MATCH($B20&amp;$C20,'Smelter Look-up'!$J:$J,0))</f>
        <v/>
      </c>
      <c r="X20" s="165">
        <f>IF(AND(C20="Smelter not listed",OR(LEN(D20)=0,LEN(E20)=0)),1,0)</f>
        <v/>
      </c>
      <c r="AB20" s="306">
        <f>IF(C20="","",B20)</f>
        <v/>
      </c>
      <c r="AC20" s="165">
        <f>B20</f>
        <v/>
      </c>
      <c r="AD20" s="165">
        <f>IF(C20="Smelter not listed",D20,C20)</f>
        <v/>
      </c>
    </row>
    <row r="21" ht="20.1" customFormat="1" customHeight="1" s="165">
      <c r="A21" s="192" t="inlineStr">
        <is>
          <t>CID003378</t>
        </is>
      </c>
      <c r="B21" s="296" t="inlineStr">
        <is>
          <t>Cobalt</t>
        </is>
      </c>
      <c r="C21" s="147">
        <f>IF(LEN(A21)=0,"",INDEX('Smelter Look-up'!$C:$C,MATCH($A21,'Smelter Look-up'!$E:$E,0)))</f>
        <v/>
      </c>
      <c r="D21" s="144" t="n"/>
      <c r="E21" s="144" t="inlineStr">
        <is>
          <t>CHINA</t>
        </is>
      </c>
      <c r="F21" s="144" t="inlineStr">
        <is>
          <t>CID003378</t>
        </is>
      </c>
      <c r="G21" s="144" t="inlineStr">
        <is>
          <t>RMI</t>
        </is>
      </c>
      <c r="H21" s="200">
        <f>IF(ISERROR($V21),"",OFFSET('Smelter Look-up'!$G$4,$V21-4,0))</f>
        <v/>
      </c>
      <c r="I21" s="201">
        <f>IF(ISERROR($V21),"",OFFSET('Smelter Look-up'!$H$4,$V21-4,0))</f>
        <v/>
      </c>
      <c r="J21" s="201">
        <f>IF(ISERROR($V21),"",OFFSET('Smelter Look-up'!$I$4,$V21-4,0))</f>
        <v/>
      </c>
      <c r="K21" s="145" t="n"/>
      <c r="L21" s="145" t="n"/>
      <c r="M21" s="145" t="n"/>
      <c r="N21" s="145" t="n"/>
      <c r="O21" s="145" t="n"/>
      <c r="P21" s="203" t="n"/>
      <c r="Q21" s="146" t="n"/>
      <c r="R21" s="144">
        <f>IF(ISERROR($V21),"",OFFSET('Smelter Look-up'!$C$4,$V21-4,0)&amp;"")</f>
        <v/>
      </c>
      <c r="S21" s="150">
        <f>IF(B21="","",IF(ISERROR(MATCH($E21,CL,0)),"Unknown",INDIRECT("'C'!$A$"&amp;MATCH($E21,CL,0)+1)))</f>
        <v/>
      </c>
      <c r="T21" s="150">
        <f>IF(B21="","",IF(ISERROR(MATCH($J21,SorP!$B$1:$B$6261,0)),"",INDIRECT("'SorP'!$A$"&amp;MATCH($S21&amp;$J21,SorP!C:C,0))))</f>
        <v/>
      </c>
      <c r="U21" s="163" t="n"/>
      <c r="V21" s="164">
        <f>IF(C21="",NA(),MATCH($B21&amp;$C21,'Smelter Look-up'!$J:$J,0))</f>
        <v/>
      </c>
      <c r="X21" s="165">
        <f>IF(AND(C21="Smelter not listed",OR(LEN(D21)=0,LEN(E21)=0)),1,0)</f>
        <v/>
      </c>
      <c r="AB21" s="306">
        <f>IF(C21="","",B21)</f>
        <v/>
      </c>
      <c r="AC21" s="165">
        <f>B21</f>
        <v/>
      </c>
      <c r="AD21" s="165">
        <f>IF(C21="Smelter not listed",D21,C21)</f>
        <v/>
      </c>
    </row>
    <row r="22" ht="20.1" customFormat="1" customHeight="1" s="165">
      <c r="A22" s="192" t="inlineStr">
        <is>
          <t>CID003384</t>
        </is>
      </c>
      <c r="B22" s="296" t="inlineStr">
        <is>
          <t>Cobalt</t>
        </is>
      </c>
      <c r="C22" s="147">
        <f>IF(LEN(A22)=0,"",INDEX('Smelter Look-up'!$C:$C,MATCH($A22,'Smelter Look-up'!$E:$E,0)))</f>
        <v/>
      </c>
      <c r="D22" s="144" t="n"/>
      <c r="E22" s="144" t="inlineStr">
        <is>
          <t>CHINA</t>
        </is>
      </c>
      <c r="F22" s="144" t="inlineStr">
        <is>
          <t>CID003384</t>
        </is>
      </c>
      <c r="G22" s="144" t="inlineStr">
        <is>
          <t>RMI</t>
        </is>
      </c>
      <c r="H22" s="200">
        <f>IF(ISERROR($V22),"",OFFSET('Smelter Look-up'!$G$4,$V22-4,0))</f>
        <v/>
      </c>
      <c r="I22" s="201">
        <f>IF(ISERROR($V22),"",OFFSET('Smelter Look-up'!$H$4,$V22-4,0))</f>
        <v/>
      </c>
      <c r="J22" s="201">
        <f>IF(ISERROR($V22),"",OFFSET('Smelter Look-up'!$I$4,$V22-4,0))</f>
        <v/>
      </c>
      <c r="K22" s="145" t="n"/>
      <c r="L22" s="145" t="n"/>
      <c r="M22" s="145" t="n"/>
      <c r="N22" s="145" t="n"/>
      <c r="O22" s="145" t="n"/>
      <c r="P22" s="203" t="n"/>
      <c r="Q22" s="146" t="n"/>
      <c r="R22" s="144">
        <f>IF(ISERROR($V22),"",OFFSET('Smelter Look-up'!$C$4,$V22-4,0)&amp;"")</f>
        <v/>
      </c>
      <c r="S22" s="150">
        <f>IF(B22="","",IF(ISERROR(MATCH($E22,CL,0)),"Unknown",INDIRECT("'C'!$A$"&amp;MATCH($E22,CL,0)+1)))</f>
        <v/>
      </c>
      <c r="T22" s="150">
        <f>IF(B22="","",IF(ISERROR(MATCH($J22,SorP!$B$1:$B$6261,0)),"",INDIRECT("'SorP'!$A$"&amp;MATCH($S22&amp;$J22,SorP!C:C,0))))</f>
        <v/>
      </c>
      <c r="U22" s="163" t="n"/>
      <c r="V22" s="164">
        <f>IF(C22="",NA(),MATCH($B22&amp;$C22,'Smelter Look-up'!$J:$J,0))</f>
        <v/>
      </c>
      <c r="X22" s="165">
        <f>IF(AND(C22="Smelter not listed",OR(LEN(D22)=0,LEN(E22)=0)),1,0)</f>
        <v/>
      </c>
      <c r="AB22" s="306">
        <f>IF(C22="","",B22)</f>
        <v/>
      </c>
      <c r="AC22" s="165">
        <f>B22</f>
        <v/>
      </c>
      <c r="AD22" s="165">
        <f>IF(C22="Smelter not listed",D22,C22)</f>
        <v/>
      </c>
    </row>
    <row r="23" ht="20.1" customFormat="1" customHeight="1" s="165">
      <c r="A23" s="192" t="inlineStr">
        <is>
          <t>CID003403</t>
        </is>
      </c>
      <c r="B23" s="296" t="inlineStr">
        <is>
          <t>Cobalt</t>
        </is>
      </c>
      <c r="C23" s="147">
        <f>IF(LEN(A23)=0,"",INDEX('Smelter Look-up'!$C:$C,MATCH($A23,'Smelter Look-up'!$E:$E,0)))</f>
        <v/>
      </c>
      <c r="D23" s="144" t="n"/>
      <c r="E23" s="144" t="inlineStr">
        <is>
          <t>NORWAY</t>
        </is>
      </c>
      <c r="F23" s="144" t="inlineStr">
        <is>
          <t>CID003403</t>
        </is>
      </c>
      <c r="G23" s="144" t="inlineStr">
        <is>
          <t>RMI</t>
        </is>
      </c>
      <c r="H23" s="200">
        <f>IF(ISERROR($V23),"",OFFSET('Smelter Look-up'!$G$4,$V23-4,0))</f>
        <v/>
      </c>
      <c r="I23" s="201">
        <f>IF(ISERROR($V23),"",OFFSET('Smelter Look-up'!$H$4,$V23-4,0))</f>
        <v/>
      </c>
      <c r="J23" s="201">
        <f>IF(ISERROR($V23),"",OFFSET('Smelter Look-up'!$I$4,$V23-4,0))</f>
        <v/>
      </c>
      <c r="K23" s="145" t="n"/>
      <c r="L23" s="145" t="n"/>
      <c r="M23" s="145" t="n"/>
      <c r="N23" s="145" t="n"/>
      <c r="O23" s="145" t="n"/>
      <c r="P23" s="203" t="n"/>
      <c r="Q23" s="146" t="n"/>
      <c r="R23" s="144">
        <f>IF(ISERROR($V23),"",OFFSET('Smelter Look-up'!$C$4,$V23-4,0)&amp;"")</f>
        <v/>
      </c>
      <c r="S23" s="150">
        <f>IF(B23="","",IF(ISERROR(MATCH($E23,CL,0)),"Unknown",INDIRECT("'C'!$A$"&amp;MATCH($E23,CL,0)+1)))</f>
        <v/>
      </c>
      <c r="T23" s="150">
        <f>IF(B23="","",IF(ISERROR(MATCH($J23,SorP!$B$1:$B$6261,0)),"",INDIRECT("'SorP'!$A$"&amp;MATCH($S23&amp;$J23,SorP!C:C,0))))</f>
        <v/>
      </c>
      <c r="U23" s="163" t="n"/>
      <c r="V23" s="164">
        <f>IF(C23="",NA(),MATCH($B23&amp;$C23,'Smelter Look-up'!$J:$J,0))</f>
        <v/>
      </c>
      <c r="X23" s="165">
        <f>IF(AND(C23="Smelter not listed",OR(LEN(D23)=0,LEN(E23)=0)),1,0)</f>
        <v/>
      </c>
      <c r="AB23" s="306">
        <f>IF(C23="","",B23)</f>
        <v/>
      </c>
      <c r="AC23" s="165">
        <f>B23</f>
        <v/>
      </c>
      <c r="AD23" s="165">
        <f>IF(C23="Smelter not listed",D23,C23)</f>
        <v/>
      </c>
    </row>
    <row r="24" ht="20.1" customFormat="1" customHeight="1" s="165">
      <c r="A24" s="150" t="inlineStr">
        <is>
          <t>CID003404</t>
        </is>
      </c>
      <c r="B24" s="296" t="inlineStr">
        <is>
          <t>Cobalt</t>
        </is>
      </c>
      <c r="C24" s="147">
        <f>IF(LEN(A24)=0,"",INDEX('Smelter Look-up'!$C:$C,MATCH($A24,'Smelter Look-up'!$E:$E,0)))</f>
        <v/>
      </c>
      <c r="D24" s="144" t="n"/>
      <c r="E24" s="144" t="inlineStr">
        <is>
          <t>CHINA</t>
        </is>
      </c>
      <c r="F24" s="144" t="inlineStr">
        <is>
          <t>CID003404</t>
        </is>
      </c>
      <c r="G24" s="144" t="inlineStr">
        <is>
          <t>RMI</t>
        </is>
      </c>
      <c r="H24" s="200">
        <f>IF(ISERROR($V24),"",OFFSET('Smelter Look-up'!$G$4,$V24-4,0))</f>
        <v/>
      </c>
      <c r="I24" s="201">
        <f>IF(ISERROR($V24),"",OFFSET('Smelter Look-up'!$H$4,$V24-4,0))</f>
        <v/>
      </c>
      <c r="J24" s="201">
        <f>IF(ISERROR($V24),"",OFFSET('Smelter Look-up'!$I$4,$V24-4,0))</f>
        <v/>
      </c>
      <c r="K24" s="145" t="n"/>
      <c r="L24" s="145" t="n"/>
      <c r="M24" s="145" t="n"/>
      <c r="N24" s="145" t="n"/>
      <c r="O24" s="145" t="n"/>
      <c r="P24" s="203" t="n"/>
      <c r="Q24" s="146" t="n"/>
      <c r="R24" s="144">
        <f>IF(ISERROR($V24),"",OFFSET('Smelter Look-up'!$C$4,$V24-4,0)&amp;"")</f>
        <v/>
      </c>
      <c r="S24" s="150">
        <f>IF(B24="","",IF(ISERROR(MATCH($E24,CL,0)),"Unknown",INDIRECT("'C'!$A$"&amp;MATCH($E24,CL,0)+1)))</f>
        <v/>
      </c>
      <c r="T24" s="150">
        <f>IF(B24="","",IF(ISERROR(MATCH($J24,SorP!$B$1:$B$6261,0)),"",INDIRECT("'SorP'!$A$"&amp;MATCH($S24&amp;$J24,SorP!C:C,0))))</f>
        <v/>
      </c>
      <c r="U24" s="163" t="n"/>
      <c r="V24" s="164">
        <f>IF(C24="",NA(),MATCH($B24&amp;$C24,'Smelter Look-up'!$J:$J,0))</f>
        <v/>
      </c>
      <c r="X24" s="165">
        <f>IF(AND(C24="Smelter not listed",OR(LEN(D24)=0,LEN(E24)=0)),1,0)</f>
        <v/>
      </c>
      <c r="AB24" s="306">
        <f>IF(C24="","",B24)</f>
        <v/>
      </c>
      <c r="AC24" s="165">
        <f>B24</f>
        <v/>
      </c>
      <c r="AD24" s="165">
        <f>IF(C24="Smelter not listed",D24,C24)</f>
        <v/>
      </c>
    </row>
    <row r="25" ht="20.1" customFormat="1" customHeight="1" s="165">
      <c r="A25" s="150" t="inlineStr">
        <is>
          <t>CID003406</t>
        </is>
      </c>
      <c r="B25" s="296" t="inlineStr">
        <is>
          <t>Cobalt</t>
        </is>
      </c>
      <c r="C25" s="147">
        <f>IF(LEN(A25)=0,"",INDEX('Smelter Look-up'!$C:$C,MATCH($A25,'Smelter Look-up'!$E:$E,0)))</f>
        <v/>
      </c>
      <c r="D25" s="144" t="n"/>
      <c r="E25" s="144" t="inlineStr">
        <is>
          <t>AUSTRALIA</t>
        </is>
      </c>
      <c r="F25" s="144" t="inlineStr">
        <is>
          <t>CID003406</t>
        </is>
      </c>
      <c r="G25" s="144" t="inlineStr">
        <is>
          <t>RMI</t>
        </is>
      </c>
      <c r="H25" s="200">
        <f>IF(ISERROR($V25),"",OFFSET('Smelter Look-up'!$G$4,$V25-4,0))</f>
        <v/>
      </c>
      <c r="I25" s="201">
        <f>IF(ISERROR($V25),"",OFFSET('Smelter Look-up'!$H$4,$V25-4,0))</f>
        <v/>
      </c>
      <c r="J25" s="201">
        <f>IF(ISERROR($V25),"",OFFSET('Smelter Look-up'!$I$4,$V25-4,0))</f>
        <v/>
      </c>
      <c r="K25" s="145" t="n"/>
      <c r="L25" s="145" t="n"/>
      <c r="M25" s="145" t="n"/>
      <c r="N25" s="145" t="n"/>
      <c r="O25" s="145" t="n"/>
      <c r="P25" s="203" t="n"/>
      <c r="Q25" s="146" t="n"/>
      <c r="R25" s="144">
        <f>IF(ISERROR($V25),"",OFFSET('Smelter Look-up'!$C$4,$V25-4,0)&amp;"")</f>
        <v/>
      </c>
      <c r="S25" s="150">
        <f>IF(B25="","",IF(ISERROR(MATCH($E25,CL,0)),"Unknown",INDIRECT("'C'!$A$"&amp;MATCH($E25,CL,0)+1)))</f>
        <v/>
      </c>
      <c r="T25" s="150">
        <f>IF(B25="","",IF(ISERROR(MATCH($J25,SorP!$B$1:$B$6261,0)),"",INDIRECT("'SorP'!$A$"&amp;MATCH($S25&amp;$J25,SorP!C:C,0))))</f>
        <v/>
      </c>
      <c r="U25" s="163" t="n"/>
      <c r="V25" s="164">
        <f>IF(C25="",NA(),MATCH($B25&amp;$C25,'Smelter Look-up'!$J:$J,0))</f>
        <v/>
      </c>
      <c r="X25" s="165">
        <f>IF(AND(C25="Smelter not listed",OR(LEN(D25)=0,LEN(E25)=0)),1,0)</f>
        <v/>
      </c>
      <c r="AB25" s="306">
        <f>IF(C25="","",B25)</f>
        <v/>
      </c>
      <c r="AC25" s="165">
        <f>B25</f>
        <v/>
      </c>
      <c r="AD25" s="165">
        <f>IF(C25="Smelter not listed",D25,C25)</f>
        <v/>
      </c>
    </row>
    <row r="26" ht="20.1" customFormat="1" customHeight="1" s="165">
      <c r="A26" s="150" t="inlineStr">
        <is>
          <t>CID003411</t>
        </is>
      </c>
      <c r="B26" s="296" t="inlineStr">
        <is>
          <t>Cobalt</t>
        </is>
      </c>
      <c r="C26" s="147">
        <f>IF(LEN(A26)=0,"",INDEX('Smelter Look-up'!$C:$C,MATCH($A26,'Smelter Look-up'!$E:$E,0)))</f>
        <v/>
      </c>
      <c r="D26" s="144" t="n"/>
      <c r="E26" s="144" t="inlineStr">
        <is>
          <t>CHINA</t>
        </is>
      </c>
      <c r="F26" s="144" t="inlineStr">
        <is>
          <t>CID003411</t>
        </is>
      </c>
      <c r="G26" s="144" t="inlineStr">
        <is>
          <t>RMI</t>
        </is>
      </c>
      <c r="H26" s="200">
        <f>IF(ISERROR($V26),"",OFFSET('Smelter Look-up'!$G$4,$V26-4,0))</f>
        <v/>
      </c>
      <c r="I26" s="201">
        <f>IF(ISERROR($V26),"",OFFSET('Smelter Look-up'!$H$4,$V26-4,0))</f>
        <v/>
      </c>
      <c r="J26" s="201">
        <f>IF(ISERROR($V26),"",OFFSET('Smelter Look-up'!$I$4,$V26-4,0))</f>
        <v/>
      </c>
      <c r="K26" s="145" t="n"/>
      <c r="L26" s="145" t="n"/>
      <c r="M26" s="145" t="n"/>
      <c r="N26" s="145" t="n"/>
      <c r="O26" s="145" t="n"/>
      <c r="P26" s="203" t="n"/>
      <c r="Q26" s="146" t="n"/>
      <c r="R26" s="144">
        <f>IF(ISERROR($V26),"",OFFSET('Smelter Look-up'!$C$4,$V26-4,0)&amp;"")</f>
        <v/>
      </c>
      <c r="S26" s="150">
        <f>IF(B26="","",IF(ISERROR(MATCH($E26,CL,0)),"Unknown",INDIRECT("'C'!$A$"&amp;MATCH($E26,CL,0)+1)))</f>
        <v/>
      </c>
      <c r="T26" s="150">
        <f>IF(B26="","",IF(ISERROR(MATCH($J26,SorP!$B$1:$B$6261,0)),"",INDIRECT("'SorP'!$A$"&amp;MATCH($S26&amp;$J26,SorP!C:C,0))))</f>
        <v/>
      </c>
      <c r="U26" s="163" t="n"/>
      <c r="V26" s="164">
        <f>IF(C26="",NA(),MATCH($B26&amp;$C26,'Smelter Look-up'!$J:$J,0))</f>
        <v/>
      </c>
      <c r="X26" s="165">
        <f>IF(AND(C26="Smelter not listed",OR(LEN(D26)=0,LEN(E26)=0)),1,0)</f>
        <v/>
      </c>
      <c r="AB26" s="306">
        <f>IF(C26="","",B26)</f>
        <v/>
      </c>
      <c r="AC26" s="165">
        <f>B26</f>
        <v/>
      </c>
      <c r="AD26" s="165">
        <f>IF(C26="Smelter not listed",D26,C26)</f>
        <v/>
      </c>
    </row>
    <row r="27" ht="20.1" customFormat="1" customHeight="1" s="165">
      <c r="A27" s="150" t="inlineStr">
        <is>
          <t>CID003473</t>
        </is>
      </c>
      <c r="B27" s="296" t="inlineStr">
        <is>
          <t>Cobalt</t>
        </is>
      </c>
      <c r="C27" s="147">
        <f>IF(LEN(A27)=0,"",INDEX('Smelter Look-up'!$C:$C,MATCH($A27,'Smelter Look-up'!$E:$E,0)))</f>
        <v/>
      </c>
      <c r="D27" s="144" t="n"/>
      <c r="E27" s="144" t="inlineStr">
        <is>
          <t>TAIWAN, PROVINCE OF CHINA</t>
        </is>
      </c>
      <c r="F27" s="144" t="inlineStr">
        <is>
          <t>CID003473</t>
        </is>
      </c>
      <c r="G27" s="144" t="inlineStr">
        <is>
          <t>RMI</t>
        </is>
      </c>
      <c r="H27" s="200">
        <f>IF(ISERROR($V27),"",OFFSET('Smelter Look-up'!$G$4,$V27-4,0))</f>
        <v/>
      </c>
      <c r="I27" s="201">
        <f>IF(ISERROR($V27),"",OFFSET('Smelter Look-up'!$H$4,$V27-4,0))</f>
        <v/>
      </c>
      <c r="J27" s="201">
        <f>IF(ISERROR($V27),"",OFFSET('Smelter Look-up'!$I$4,$V27-4,0))</f>
        <v/>
      </c>
      <c r="K27" s="145" t="n"/>
      <c r="L27" s="145" t="n"/>
      <c r="M27" s="145" t="n"/>
      <c r="N27" s="145" t="n"/>
      <c r="O27" s="145" t="n"/>
      <c r="P27" s="203" t="n"/>
      <c r="Q27" s="146" t="n"/>
      <c r="R27" s="144">
        <f>IF(ISERROR($V27),"",OFFSET('Smelter Look-up'!$C$4,$V27-4,0)&amp;"")</f>
        <v/>
      </c>
      <c r="S27" s="150">
        <f>IF(B27="","",IF(ISERROR(MATCH($E27,CL,0)),"Unknown",INDIRECT("'C'!$A$"&amp;MATCH($E27,CL,0)+1)))</f>
        <v/>
      </c>
      <c r="T27" s="150">
        <f>IF(B27="","",IF(ISERROR(MATCH($J27,SorP!$B$1:$B$6261,0)),"",INDIRECT("'SorP'!$A$"&amp;MATCH($S27&amp;$J27,SorP!C:C,0))))</f>
        <v/>
      </c>
      <c r="U27" s="163" t="n"/>
      <c r="V27" s="164">
        <f>IF(C27="",NA(),MATCH($B27&amp;$C27,'Smelter Look-up'!$J:$J,0))</f>
        <v/>
      </c>
      <c r="X27" s="165">
        <f>IF(AND(C27="Smelter not listed",OR(LEN(D27)=0,LEN(E27)=0)),1,0)</f>
        <v/>
      </c>
      <c r="AB27" s="306">
        <f>IF(C27="","",B27)</f>
        <v/>
      </c>
      <c r="AC27" s="165">
        <f>B27</f>
        <v/>
      </c>
      <c r="AD27" s="165">
        <f>IF(C27="Smelter not listed",D27,C27)</f>
        <v/>
      </c>
    </row>
    <row r="28" ht="20.1" customFormat="1" customHeight="1" s="165">
      <c r="A28" s="150" t="inlineStr">
        <is>
          <t>CID003491</t>
        </is>
      </c>
      <c r="B28" s="296" t="inlineStr">
        <is>
          <t>Cobalt</t>
        </is>
      </c>
      <c r="C28" s="147">
        <f>IF(LEN(A28)=0,"",INDEX('Smelter Look-up'!$C:$C,MATCH($A28,'Smelter Look-up'!$E:$E,0)))</f>
        <v/>
      </c>
      <c r="D28" s="144" t="n"/>
      <c r="E28" s="144" t="inlineStr">
        <is>
          <t>UNITED KINGDOM OF GREAT BRITAIN AND NORTHERN IRELAND</t>
        </is>
      </c>
      <c r="F28" s="144" t="inlineStr">
        <is>
          <t>CID003491</t>
        </is>
      </c>
      <c r="G28" s="144" t="inlineStr">
        <is>
          <t>RMI</t>
        </is>
      </c>
      <c r="H28" s="200">
        <f>IF(ISERROR($V28),"",OFFSET('Smelter Look-up'!$G$4,$V28-4,0))</f>
        <v/>
      </c>
      <c r="I28" s="201">
        <f>IF(ISERROR($V28),"",OFFSET('Smelter Look-up'!$H$4,$V28-4,0))</f>
        <v/>
      </c>
      <c r="J28" s="201">
        <f>IF(ISERROR($V28),"",OFFSET('Smelter Look-up'!$I$4,$V28-4,0))</f>
        <v/>
      </c>
      <c r="K28" s="145" t="n"/>
      <c r="L28" s="145" t="n"/>
      <c r="M28" s="145" t="n"/>
      <c r="N28" s="145" t="n"/>
      <c r="O28" s="145" t="n"/>
      <c r="P28" s="203" t="n"/>
      <c r="Q28" s="146" t="n"/>
      <c r="R28" s="144">
        <f>IF(ISERROR($V28),"",OFFSET('Smelter Look-up'!$C$4,$V28-4,0)&amp;"")</f>
        <v/>
      </c>
      <c r="S28" s="150">
        <f>IF(B28="","",IF(ISERROR(MATCH($E28,CL,0)),"Unknown",INDIRECT("'C'!$A$"&amp;MATCH($E28,CL,0)+1)))</f>
        <v/>
      </c>
      <c r="T28" s="150">
        <f>IF(B28="","",IF(ISERROR(MATCH($J28,SorP!$B$1:$B$6261,0)),"",INDIRECT("'SorP'!$A$"&amp;MATCH($S28&amp;$J28,SorP!C:C,0))))</f>
        <v/>
      </c>
      <c r="U28" s="163" t="n"/>
      <c r="V28" s="164">
        <f>IF(C28="",NA(),MATCH($B28&amp;$C28,'Smelter Look-up'!$J:$J,0))</f>
        <v/>
      </c>
      <c r="X28" s="165">
        <f>IF(AND(C28="Smelter not listed",OR(LEN(D28)=0,LEN(E28)=0)),1,0)</f>
        <v/>
      </c>
      <c r="AB28" s="306">
        <f>IF(C28="","",B28)</f>
        <v/>
      </c>
      <c r="AC28" s="165">
        <f>B28</f>
        <v/>
      </c>
      <c r="AD28" s="165">
        <f>IF(C28="Smelter not listed",D28,C28)</f>
        <v/>
      </c>
    </row>
    <row r="29" ht="20.1" customFormat="1" customHeight="1" s="165">
      <c r="A29" s="150" t="inlineStr">
        <is>
          <t>CID003526</t>
        </is>
      </c>
      <c r="B29" s="296" t="inlineStr">
        <is>
          <t>Cobalt</t>
        </is>
      </c>
      <c r="C29" s="147">
        <f>IF(LEN(A29)=0,"",INDEX('Smelter Look-up'!$C:$C,MATCH($A29,'Smelter Look-up'!$E:$E,0)))</f>
        <v/>
      </c>
      <c r="D29" s="144" t="n"/>
      <c r="E29" s="144" t="inlineStr">
        <is>
          <t>CHINA</t>
        </is>
      </c>
      <c r="F29" s="144" t="inlineStr">
        <is>
          <t>CID003526</t>
        </is>
      </c>
      <c r="G29" s="144" t="inlineStr">
        <is>
          <t>RMI</t>
        </is>
      </c>
      <c r="H29" s="200">
        <f>IF(ISERROR($V29),"",OFFSET('Smelter Look-up'!$G$4,$V29-4,0))</f>
        <v/>
      </c>
      <c r="I29" s="201">
        <f>IF(ISERROR($V29),"",OFFSET('Smelter Look-up'!$H$4,$V29-4,0))</f>
        <v/>
      </c>
      <c r="J29" s="201">
        <f>IF(ISERROR($V29),"",OFFSET('Smelter Look-up'!$I$4,$V29-4,0))</f>
        <v/>
      </c>
      <c r="K29" s="145" t="n"/>
      <c r="L29" s="145" t="n"/>
      <c r="M29" s="145" t="n"/>
      <c r="N29" s="145" t="n"/>
      <c r="O29" s="145" t="n"/>
      <c r="P29" s="203" t="n"/>
      <c r="Q29" s="146" t="n"/>
      <c r="R29" s="144">
        <f>IF(ISERROR($V29),"",OFFSET('Smelter Look-up'!$C$4,$V29-4,0)&amp;"")</f>
        <v/>
      </c>
      <c r="S29" s="150">
        <f>IF(B29="","",IF(ISERROR(MATCH($E29,CL,0)),"Unknown",INDIRECT("'C'!$A$"&amp;MATCH($E29,CL,0)+1)))</f>
        <v/>
      </c>
      <c r="T29" s="150">
        <f>IF(B29="","",IF(ISERROR(MATCH($J29,SorP!$B$1:$B$6261,0)),"",INDIRECT("'SorP'!$A$"&amp;MATCH($S29&amp;$J29,SorP!C:C,0))))</f>
        <v/>
      </c>
      <c r="U29" s="163" t="n"/>
      <c r="V29" s="164">
        <f>IF(C29="",NA(),MATCH($B29&amp;$C29,'Smelter Look-up'!$J:$J,0))</f>
        <v/>
      </c>
      <c r="X29" s="165">
        <f>IF(AND(C29="Smelter not listed",OR(LEN(D29)=0,LEN(E29)=0)),1,0)</f>
        <v/>
      </c>
      <c r="AB29" s="306">
        <f>IF(C29="","",B29)</f>
        <v/>
      </c>
      <c r="AC29" s="165">
        <f>B29</f>
        <v/>
      </c>
      <c r="AD29" s="165">
        <f>IF(C29="Smelter not listed",D29,C29)</f>
        <v/>
      </c>
    </row>
    <row r="30" ht="20.1" customFormat="1" customHeight="1" s="165">
      <c r="A30" s="150" t="inlineStr">
        <is>
          <t>CID003534</t>
        </is>
      </c>
      <c r="B30" s="296" t="inlineStr">
        <is>
          <t>Cobalt</t>
        </is>
      </c>
      <c r="C30" s="147">
        <f>IF(LEN(A30)=0,"",INDEX('Smelter Look-up'!$C:$C,MATCH($A30,'Smelter Look-up'!$E:$E,0)))</f>
        <v/>
      </c>
      <c r="D30" s="144" t="n"/>
      <c r="E30" s="144" t="inlineStr">
        <is>
          <t>TAIWAN, PROVINCE OF CHINA</t>
        </is>
      </c>
      <c r="F30" s="144" t="inlineStr">
        <is>
          <t>CID003534</t>
        </is>
      </c>
      <c r="G30" s="144" t="inlineStr">
        <is>
          <t>RMI</t>
        </is>
      </c>
      <c r="H30" s="200">
        <f>IF(ISERROR($V30),"",OFFSET('Smelter Look-up'!$G$4,$V30-4,0))</f>
        <v/>
      </c>
      <c r="I30" s="201">
        <f>IF(ISERROR($V30),"",OFFSET('Smelter Look-up'!$H$4,$V30-4,0))</f>
        <v/>
      </c>
      <c r="J30" s="201">
        <f>IF(ISERROR($V30),"",OFFSET('Smelter Look-up'!$I$4,$V30-4,0))</f>
        <v/>
      </c>
      <c r="K30" s="145" t="n"/>
      <c r="L30" s="145" t="n"/>
      <c r="M30" s="145" t="n"/>
      <c r="N30" s="145" t="n"/>
      <c r="O30" s="145" t="n"/>
      <c r="P30" s="203" t="n"/>
      <c r="Q30" s="146" t="n"/>
      <c r="R30" s="144">
        <f>IF(ISERROR($V30),"",OFFSET('Smelter Look-up'!$C$4,$V30-4,0)&amp;"")</f>
        <v/>
      </c>
      <c r="S30" s="150">
        <f>IF(B30="","",IF(ISERROR(MATCH($E30,CL,0)),"Unknown",INDIRECT("'C'!$A$"&amp;MATCH($E30,CL,0)+1)))</f>
        <v/>
      </c>
      <c r="T30" s="150">
        <f>IF(B30="","",IF(ISERROR(MATCH($J30,SorP!$B$1:$B$6261,0)),"",INDIRECT("'SorP'!$A$"&amp;MATCH($S30&amp;$J30,SorP!C:C,0))))</f>
        <v/>
      </c>
      <c r="U30" s="163" t="n"/>
      <c r="V30" s="164">
        <f>IF(C30="",NA(),MATCH($B30&amp;$C30,'Smelter Look-up'!$J:$J,0))</f>
        <v/>
      </c>
      <c r="X30" s="165">
        <f>IF(AND(C30="Smelter not listed",OR(LEN(D30)=0,LEN(E30)=0)),1,0)</f>
        <v/>
      </c>
      <c r="AB30" s="306">
        <f>IF(C30="","",B30)</f>
        <v/>
      </c>
      <c r="AC30" s="165">
        <f>B30</f>
        <v/>
      </c>
      <c r="AD30" s="165">
        <f>IF(C30="Smelter not listed",D30,C30)</f>
        <v/>
      </c>
    </row>
    <row r="31" ht="20.1" customFormat="1" customHeight="1" s="165">
      <c r="A31" s="150" t="inlineStr">
        <is>
          <t>CID003577</t>
        </is>
      </c>
      <c r="B31" s="296" t="inlineStr">
        <is>
          <t>Cobalt</t>
        </is>
      </c>
      <c r="C31" s="147">
        <f>IF(LEN(A31)=0,"",INDEX('Smelter Look-up'!$C:$C,MATCH($A31,'Smelter Look-up'!$E:$E,0)))</f>
        <v/>
      </c>
      <c r="D31" s="144" t="n"/>
      <c r="E31" s="144" t="inlineStr">
        <is>
          <t>JAPAN</t>
        </is>
      </c>
      <c r="F31" s="144" t="inlineStr">
        <is>
          <t>CID003577</t>
        </is>
      </c>
      <c r="G31" s="144" t="inlineStr">
        <is>
          <t>RMI</t>
        </is>
      </c>
      <c r="H31" s="200">
        <f>IF(ISERROR($V31),"",OFFSET('Smelter Look-up'!$G$4,$V31-4,0))</f>
        <v/>
      </c>
      <c r="I31" s="201">
        <f>IF(ISERROR($V31),"",OFFSET('Smelter Look-up'!$H$4,$V31-4,0))</f>
        <v/>
      </c>
      <c r="J31" s="201">
        <f>IF(ISERROR($V31),"",OFFSET('Smelter Look-up'!$I$4,$V31-4,0))</f>
        <v/>
      </c>
      <c r="K31" s="145" t="n"/>
      <c r="L31" s="145" t="n"/>
      <c r="M31" s="145" t="n"/>
      <c r="N31" s="145" t="n"/>
      <c r="O31" s="145" t="n"/>
      <c r="P31" s="203" t="n"/>
      <c r="Q31" s="146" t="n"/>
      <c r="R31" s="144">
        <f>IF(ISERROR($V31),"",OFFSET('Smelter Look-up'!$C$4,$V31-4,0)&amp;"")</f>
        <v/>
      </c>
      <c r="S31" s="150">
        <f>IF(B31="","",IF(ISERROR(MATCH($E31,CL,0)),"Unknown",INDIRECT("'C'!$A$"&amp;MATCH($E31,CL,0)+1)))</f>
        <v/>
      </c>
      <c r="T31" s="150">
        <f>IF(B31="","",IF(ISERROR(MATCH($J31,SorP!$B$1:$B$6261,0)),"",INDIRECT("'SorP'!$A$"&amp;MATCH($S31&amp;$J31,SorP!C:C,0))))</f>
        <v/>
      </c>
      <c r="U31" s="163" t="n"/>
      <c r="V31" s="164">
        <f>IF(C31="",NA(),MATCH($B31&amp;$C31,'Smelter Look-up'!$J:$J,0))</f>
        <v/>
      </c>
      <c r="X31" s="165">
        <f>IF(AND(C31="Smelter not listed",OR(LEN(D31)=0,LEN(E31)=0)),1,0)</f>
        <v/>
      </c>
      <c r="AB31" s="306">
        <f>IF(C31="","",B31)</f>
        <v/>
      </c>
      <c r="AC31" s="165">
        <f>B31</f>
        <v/>
      </c>
      <c r="AD31" s="165">
        <f>IF(C31="Smelter not listed",D31,C31)</f>
        <v/>
      </c>
    </row>
    <row r="32" ht="20.1" customFormat="1" customHeight="1" s="165">
      <c r="A32" s="150" t="inlineStr">
        <is>
          <t>CID003795</t>
        </is>
      </c>
      <c r="B32" s="296" t="inlineStr">
        <is>
          <t>Copper</t>
        </is>
      </c>
      <c r="C32" s="147">
        <f>IF(LEN(A32)=0,"",INDEX('Smelter Look-up'!$C:$C,MATCH($A32,'Smelter Look-up'!$E:$E,0)))</f>
        <v/>
      </c>
      <c r="D32" s="144" t="n"/>
      <c r="E32" s="144" t="inlineStr">
        <is>
          <t>CONGO, DEMOCRATIC REPUBLIC OF THE</t>
        </is>
      </c>
      <c r="F32" s="144" t="inlineStr">
        <is>
          <t>CID003795</t>
        </is>
      </c>
      <c r="G32" s="144" t="inlineStr">
        <is>
          <t>RMI</t>
        </is>
      </c>
      <c r="H32" s="200">
        <f>IF(ISERROR($V32),"",OFFSET('Smelter Look-up'!$G$4,$V32-4,0))</f>
        <v/>
      </c>
      <c r="I32" s="201">
        <f>IF(ISERROR($V32),"",OFFSET('Smelter Look-up'!$H$4,$V32-4,0))</f>
        <v/>
      </c>
      <c r="J32" s="201">
        <f>IF(ISERROR($V32),"",OFFSET('Smelter Look-up'!$I$4,$V32-4,0))</f>
        <v/>
      </c>
      <c r="K32" s="145" t="n"/>
      <c r="L32" s="145" t="n"/>
      <c r="M32" s="145" t="n"/>
      <c r="N32" s="145" t="n"/>
      <c r="O32" s="145" t="n"/>
      <c r="P32" s="203" t="n"/>
      <c r="Q32" s="146" t="n"/>
      <c r="R32" s="144">
        <f>IF(ISERROR($V32),"",OFFSET('Smelter Look-up'!$C$4,$V32-4,0)&amp;"")</f>
        <v/>
      </c>
      <c r="S32" s="150">
        <f>IF(B32="","",IF(ISERROR(MATCH($E32,CL,0)),"Unknown",INDIRECT("'C'!$A$"&amp;MATCH($E32,CL,0)+1)))</f>
        <v/>
      </c>
      <c r="T32" s="150">
        <f>IF(B32="","",IF(ISERROR(MATCH($J32,SorP!$B$1:$B$6261,0)),"",INDIRECT("'SorP'!$A$"&amp;MATCH($S32&amp;$J32,SorP!C:C,0))))</f>
        <v/>
      </c>
      <c r="U32" s="163" t="n"/>
      <c r="V32" s="164">
        <f>IF(C32="",NA(),MATCH($B32&amp;$C32,'Smelter Look-up'!$J:$J,0))</f>
        <v/>
      </c>
      <c r="X32" s="165">
        <f>IF(AND(C32="Smelter not listed",OR(LEN(D32)=0,LEN(E32)=0)),1,0)</f>
        <v/>
      </c>
      <c r="AB32" s="306">
        <f>IF(C32="","",B32)</f>
        <v/>
      </c>
      <c r="AC32" s="165">
        <f>B32</f>
        <v/>
      </c>
      <c r="AD32" s="165">
        <f>IF(C32="Smelter not listed",D32,C32)</f>
        <v/>
      </c>
    </row>
    <row r="33" ht="20.1" customFormat="1" customHeight="1" s="165">
      <c r="A33" s="150" t="inlineStr">
        <is>
          <t>CID003805</t>
        </is>
      </c>
      <c r="B33" s="296" t="inlineStr">
        <is>
          <t>Copper</t>
        </is>
      </c>
      <c r="C33" s="147">
        <f>IF(LEN(A33)=0,"",INDEX('Smelter Look-up'!$C:$C,MATCH($A33,'Smelter Look-up'!$E:$E,0)))</f>
        <v/>
      </c>
      <c r="D33" s="144" t="n"/>
      <c r="E33" s="144" t="inlineStr">
        <is>
          <t>CONGO, DEMOCRATIC REPUBLIC OF THE</t>
        </is>
      </c>
      <c r="F33" s="144" t="inlineStr">
        <is>
          <t>CID003805</t>
        </is>
      </c>
      <c r="G33" s="144" t="inlineStr">
        <is>
          <t>RMI</t>
        </is>
      </c>
      <c r="H33" s="200">
        <f>IF(ISERROR($V33),"",OFFSET('Smelter Look-up'!$G$4,$V33-4,0))</f>
        <v/>
      </c>
      <c r="I33" s="201">
        <f>IF(ISERROR($V33),"",OFFSET('Smelter Look-up'!$H$4,$V33-4,0))</f>
        <v/>
      </c>
      <c r="J33" s="201">
        <f>IF(ISERROR($V33),"",OFFSET('Smelter Look-up'!$I$4,$V33-4,0))</f>
        <v/>
      </c>
      <c r="K33" s="145" t="n"/>
      <c r="L33" s="145" t="n"/>
      <c r="M33" s="145" t="n"/>
      <c r="N33" s="145" t="n"/>
      <c r="O33" s="145" t="n"/>
      <c r="P33" s="203" t="n"/>
      <c r="Q33" s="146" t="n"/>
      <c r="R33" s="144">
        <f>IF(ISERROR($V33),"",OFFSET('Smelter Look-up'!$C$4,$V33-4,0)&amp;"")</f>
        <v/>
      </c>
      <c r="S33" s="150">
        <f>IF(B33="","",IF(ISERROR(MATCH($E33,CL,0)),"Unknown",INDIRECT("'C'!$A$"&amp;MATCH($E33,CL,0)+1)))</f>
        <v/>
      </c>
      <c r="T33" s="150">
        <f>IF(B33="","",IF(ISERROR(MATCH($J33,SorP!$B$1:$B$6261,0)),"",INDIRECT("'SorP'!$A$"&amp;MATCH($S33&amp;$J33,SorP!C:C,0))))</f>
        <v/>
      </c>
      <c r="U33" s="163" t="n"/>
      <c r="V33" s="164">
        <f>IF(C33="",NA(),MATCH($B33&amp;$C33,'Smelter Look-up'!$J:$J,0))</f>
        <v/>
      </c>
      <c r="X33" s="165">
        <f>IF(AND(C33="Smelter not listed",OR(LEN(D33)=0,LEN(E33)=0)),1,0)</f>
        <v/>
      </c>
      <c r="AB33" s="306">
        <f>IF(C33="","",B33)</f>
        <v/>
      </c>
      <c r="AC33" s="165">
        <f>B33</f>
        <v/>
      </c>
      <c r="AD33" s="165">
        <f>IF(C33="Smelter not listed",D33,C33)</f>
        <v/>
      </c>
    </row>
    <row r="34" ht="20.1" customFormat="1" customHeight="1" s="165">
      <c r="A34" s="150" t="inlineStr">
        <is>
          <t>CID003829</t>
        </is>
      </c>
      <c r="B34" s="296" t="inlineStr">
        <is>
          <t>Copper</t>
        </is>
      </c>
      <c r="C34" s="147">
        <f>IF(LEN(A34)=0,"",INDEX('Smelter Look-up'!$C:$C,MATCH($A34,'Smelter Look-up'!$E:$E,0)))</f>
        <v/>
      </c>
      <c r="D34" s="144" t="n"/>
      <c r="E34" s="144" t="inlineStr">
        <is>
          <t>CHILE</t>
        </is>
      </c>
      <c r="F34" s="144" t="inlineStr">
        <is>
          <t>CID003829</t>
        </is>
      </c>
      <c r="G34" s="144" t="inlineStr">
        <is>
          <t>RMI</t>
        </is>
      </c>
      <c r="H34" s="200">
        <f>IF(ISERROR($V34),"",OFFSET('Smelter Look-up'!$G$4,$V34-4,0))</f>
        <v/>
      </c>
      <c r="I34" s="201">
        <f>IF(ISERROR($V34),"",OFFSET('Smelter Look-up'!$H$4,$V34-4,0))</f>
        <v/>
      </c>
      <c r="J34" s="201">
        <f>IF(ISERROR($V34),"",OFFSET('Smelter Look-up'!$I$4,$V34-4,0))</f>
        <v/>
      </c>
      <c r="K34" s="145" t="n"/>
      <c r="L34" s="145" t="n"/>
      <c r="M34" s="145" t="n"/>
      <c r="N34" s="145" t="n"/>
      <c r="O34" s="145" t="n"/>
      <c r="P34" s="203" t="n"/>
      <c r="Q34" s="146" t="n"/>
      <c r="R34" s="144">
        <f>IF(ISERROR($V34),"",OFFSET('Smelter Look-up'!$C$4,$V34-4,0)&amp;"")</f>
        <v/>
      </c>
      <c r="S34" s="150">
        <f>IF(B34="","",IF(ISERROR(MATCH($E34,CL,0)),"Unknown",INDIRECT("'C'!$A$"&amp;MATCH($E34,CL,0)+1)))</f>
        <v/>
      </c>
      <c r="T34" s="150">
        <f>IF(B34="","",IF(ISERROR(MATCH($J34,SorP!$B$1:$B$6261,0)),"",INDIRECT("'SorP'!$A$"&amp;MATCH($S34&amp;$J34,SorP!C:C,0))))</f>
        <v/>
      </c>
      <c r="U34" s="163" t="n"/>
      <c r="V34" s="164">
        <f>IF(C34="",NA(),MATCH($B34&amp;$C34,'Smelter Look-up'!$J:$J,0))</f>
        <v/>
      </c>
      <c r="X34" s="165">
        <f>IF(AND(C34="Smelter not listed",OR(LEN(D34)=0,LEN(E34)=0)),1,0)</f>
        <v/>
      </c>
      <c r="AB34" s="306">
        <f>IF(C34="","",B34)</f>
        <v/>
      </c>
      <c r="AC34" s="165">
        <f>B34</f>
        <v/>
      </c>
      <c r="AD34" s="165">
        <f>IF(C34="Smelter not listed",D34,C34)</f>
        <v/>
      </c>
    </row>
    <row r="35" ht="20.1" customFormat="1" customHeight="1" s="165">
      <c r="A35" s="150" t="inlineStr">
        <is>
          <t>CID003878</t>
        </is>
      </c>
      <c r="B35" s="296" t="inlineStr">
        <is>
          <t>Copper</t>
        </is>
      </c>
      <c r="C35" s="147">
        <f>IF(LEN(A35)=0,"",INDEX('Smelter Look-up'!$C:$C,MATCH($A35,'Smelter Look-up'!$E:$E,0)))</f>
        <v/>
      </c>
      <c r="D35" s="144" t="n"/>
      <c r="E35" s="144" t="inlineStr">
        <is>
          <t>JAPAN</t>
        </is>
      </c>
      <c r="F35" s="144" t="inlineStr">
        <is>
          <t>CID003878</t>
        </is>
      </c>
      <c r="G35" s="144" t="inlineStr">
        <is>
          <t>RMI</t>
        </is>
      </c>
      <c r="H35" s="200">
        <f>IF(ISERROR($V35),"",OFFSET('Smelter Look-up'!$G$4,$V35-4,0))</f>
        <v/>
      </c>
      <c r="I35" s="201">
        <f>IF(ISERROR($V35),"",OFFSET('Smelter Look-up'!$H$4,$V35-4,0))</f>
        <v/>
      </c>
      <c r="J35" s="201">
        <f>IF(ISERROR($V35),"",OFFSET('Smelter Look-up'!$I$4,$V35-4,0))</f>
        <v/>
      </c>
      <c r="K35" s="145" t="n"/>
      <c r="L35" s="145" t="n"/>
      <c r="M35" s="145" t="n"/>
      <c r="N35" s="145" t="n"/>
      <c r="O35" s="145" t="n"/>
      <c r="P35" s="203" t="n"/>
      <c r="Q35" s="146" t="n"/>
      <c r="R35" s="144">
        <f>IF(ISERROR($V35),"",OFFSET('Smelter Look-up'!$C$4,$V35-4,0)&amp;"")</f>
        <v/>
      </c>
      <c r="S35" s="150">
        <f>IF(B35="","",IF(ISERROR(MATCH($E35,CL,0)),"Unknown",INDIRECT("'C'!$A$"&amp;MATCH($E35,CL,0)+1)))</f>
        <v/>
      </c>
      <c r="T35" s="150">
        <f>IF(B35="","",IF(ISERROR(MATCH($J35,SorP!$B$1:$B$6261,0)),"",INDIRECT("'SorP'!$A$"&amp;MATCH($S35&amp;$J35,SorP!C:C,0))))</f>
        <v/>
      </c>
      <c r="U35" s="163" t="n"/>
      <c r="V35" s="164">
        <f>IF(C35="",NA(),MATCH($B35&amp;$C35,'Smelter Look-up'!$J:$J,0))</f>
        <v/>
      </c>
      <c r="X35" s="165">
        <f>IF(AND(C35="Smelter not listed",OR(LEN(D35)=0,LEN(E35)=0)),1,0)</f>
        <v/>
      </c>
      <c r="AB35" s="306">
        <f>IF(C35="","",B35)</f>
        <v/>
      </c>
      <c r="AC35" s="165">
        <f>B35</f>
        <v/>
      </c>
      <c r="AD35" s="165">
        <f>IF(C35="Smelter not listed",D35,C35)</f>
        <v/>
      </c>
    </row>
    <row r="36" ht="20.1" customFormat="1" customHeight="1" s="165">
      <c r="A36" s="150" t="inlineStr">
        <is>
          <t>CID003882</t>
        </is>
      </c>
      <c r="B36" s="296" t="inlineStr">
        <is>
          <t>Nickel</t>
        </is>
      </c>
      <c r="C36" s="147">
        <f>IF(LEN(A36)=0,"",INDEX('Smelter Look-up'!$C:$C,MATCH($A36,'Smelter Look-up'!$E:$E,0)))</f>
        <v/>
      </c>
      <c r="D36" s="144" t="n"/>
      <c r="E36" s="144" t="inlineStr">
        <is>
          <t>JAPAN</t>
        </is>
      </c>
      <c r="F36" s="144" t="inlineStr">
        <is>
          <t>CID003882</t>
        </is>
      </c>
      <c r="G36" s="144" t="inlineStr">
        <is>
          <t>RMI</t>
        </is>
      </c>
      <c r="H36" s="200">
        <f>IF(ISERROR($V36),"",OFFSET('Smelter Look-up'!$G$4,$V36-4,0))</f>
        <v/>
      </c>
      <c r="I36" s="201">
        <f>IF(ISERROR($V36),"",OFFSET('Smelter Look-up'!$H$4,$V36-4,0))</f>
        <v/>
      </c>
      <c r="J36" s="201">
        <f>IF(ISERROR($V36),"",OFFSET('Smelter Look-up'!$I$4,$V36-4,0))</f>
        <v/>
      </c>
      <c r="K36" s="145" t="n"/>
      <c r="L36" s="145" t="n"/>
      <c r="M36" s="145" t="n"/>
      <c r="N36" s="145" t="n"/>
      <c r="O36" s="145" t="n"/>
      <c r="P36" s="203" t="n"/>
      <c r="Q36" s="146" t="n"/>
      <c r="R36" s="144">
        <f>IF(ISERROR($V36),"",OFFSET('Smelter Look-up'!$C$4,$V36-4,0)&amp;"")</f>
        <v/>
      </c>
      <c r="S36" s="150">
        <f>IF(B36="","",IF(ISERROR(MATCH($E36,CL,0)),"Unknown",INDIRECT("'C'!$A$"&amp;MATCH($E36,CL,0)+1)))</f>
        <v/>
      </c>
      <c r="T36" s="150">
        <f>IF(B36="","",IF(ISERROR(MATCH($J36,SorP!$B$1:$B$6261,0)),"",INDIRECT("'SorP'!$A$"&amp;MATCH($S36&amp;$J36,SorP!C:C,0))))</f>
        <v/>
      </c>
      <c r="U36" s="163" t="n"/>
      <c r="V36" s="164">
        <f>IF(C36="",NA(),MATCH($B36&amp;$C36,'Smelter Look-up'!$J:$J,0))</f>
        <v/>
      </c>
      <c r="X36" s="165">
        <f>IF(AND(C36="Smelter not listed",OR(LEN(D36)=0,LEN(E36)=0)),1,0)</f>
        <v/>
      </c>
      <c r="AB36" s="306">
        <f>IF(C36="","",B36)</f>
        <v/>
      </c>
      <c r="AC36" s="165">
        <f>B36</f>
        <v/>
      </c>
      <c r="AD36" s="165">
        <f>IF(C36="Smelter not listed",D36,C36)</f>
        <v/>
      </c>
    </row>
    <row r="37" ht="20.1" customFormat="1" customHeight="1" s="165">
      <c r="A37" s="150" t="inlineStr">
        <is>
          <t>CID003900</t>
        </is>
      </c>
      <c r="B37" s="296" t="inlineStr">
        <is>
          <t>Copper</t>
        </is>
      </c>
      <c r="C37" s="147" t="inlineStr">
        <is>
          <t>Northparkes Mine</t>
        </is>
      </c>
      <c r="D37" s="144" t="n"/>
      <c r="E37" s="144" t="inlineStr">
        <is>
          <t>AUSTRALIA</t>
        </is>
      </c>
      <c r="F37" s="144" t="inlineStr">
        <is>
          <t>CID003900</t>
        </is>
      </c>
      <c r="G37" s="144" t="inlineStr">
        <is>
          <t>RMI</t>
        </is>
      </c>
      <c r="H37" s="200">
        <f>IF(ISERROR($V37),"",OFFSET('Smelter Look-up'!$G$4,$V37-4,0))</f>
        <v/>
      </c>
      <c r="I37" s="201">
        <f>IF(ISERROR($V37),"",OFFSET('Smelter Look-up'!$H$4,$V37-4,0))</f>
        <v/>
      </c>
      <c r="J37" s="201">
        <f>IF(ISERROR($V37),"",OFFSET('Smelter Look-up'!$I$4,$V37-4,0))</f>
        <v/>
      </c>
      <c r="K37" s="145" t="n"/>
      <c r="L37" s="145" t="n"/>
      <c r="M37" s="145" t="n"/>
      <c r="N37" s="145" t="n"/>
      <c r="O37" s="145" t="n"/>
      <c r="P37" s="203" t="n"/>
      <c r="Q37" s="146" t="n"/>
      <c r="R37" s="144">
        <f>IF(ISERROR($V37),"",OFFSET('Smelter Look-up'!$C$4,$V37-4,0)&amp;"")</f>
        <v/>
      </c>
      <c r="S37" s="150">
        <f>IF(B37="","",IF(ISERROR(MATCH($E37,CL,0)),"Unknown",INDIRECT("'C'!$A$"&amp;MATCH($E37,CL,0)+1)))</f>
        <v/>
      </c>
      <c r="T37" s="150">
        <f>IF(B37="","",IF(ISERROR(MATCH($J37,SorP!$B$1:$B$6261,0)),"",INDIRECT("'SorP'!$A$"&amp;MATCH($S37&amp;$J37,SorP!C:C,0))))</f>
        <v/>
      </c>
      <c r="U37" s="163" t="n"/>
      <c r="V37" s="164">
        <f>IF(C37="",NA(),MATCH($B37&amp;$C37,'Smelter Look-up'!$J:$J,0))</f>
        <v/>
      </c>
      <c r="X37" s="165">
        <f>IF(AND(C37="Smelter not listed",OR(LEN(D37)=0,LEN(E37)=0)),1,0)</f>
        <v/>
      </c>
      <c r="AB37" s="306">
        <f>IF(C37="","",B37)</f>
        <v/>
      </c>
      <c r="AC37" s="165">
        <f>B37</f>
        <v/>
      </c>
      <c r="AD37" s="165">
        <f>IF(C37="Smelter not listed",D37,C37)</f>
        <v/>
      </c>
    </row>
    <row r="38" ht="20.1" customFormat="1" customHeight="1" s="165">
      <c r="A38" s="150" t="inlineStr">
        <is>
          <t>CID003927</t>
        </is>
      </c>
      <c r="B38" s="296" t="inlineStr">
        <is>
          <t>Cobalt</t>
        </is>
      </c>
      <c r="C38" s="147">
        <f>IF(LEN(A38)=0,"",INDEX('Smelter Look-up'!$C:$C,MATCH($A38,'Smelter Look-up'!$E:$E,0)))</f>
        <v/>
      </c>
      <c r="D38" s="144" t="n"/>
      <c r="E38" s="144" t="inlineStr">
        <is>
          <t>CHINA</t>
        </is>
      </c>
      <c r="F38" s="144" t="inlineStr">
        <is>
          <t>CID003927</t>
        </is>
      </c>
      <c r="G38" s="144" t="inlineStr">
        <is>
          <t>RMI</t>
        </is>
      </c>
      <c r="H38" s="200">
        <f>IF(ISERROR($V38),"",OFFSET('Smelter Look-up'!$G$4,$V38-4,0))</f>
        <v/>
      </c>
      <c r="I38" s="201">
        <f>IF(ISERROR($V38),"",OFFSET('Smelter Look-up'!$H$4,$V38-4,0))</f>
        <v/>
      </c>
      <c r="J38" s="201">
        <f>IF(ISERROR($V38),"",OFFSET('Smelter Look-up'!$I$4,$V38-4,0))</f>
        <v/>
      </c>
      <c r="K38" s="145" t="n"/>
      <c r="L38" s="145" t="n"/>
      <c r="M38" s="145" t="n"/>
      <c r="N38" s="145" t="n"/>
      <c r="O38" s="145" t="n"/>
      <c r="P38" s="203" t="n"/>
      <c r="Q38" s="146" t="n"/>
      <c r="R38" s="144">
        <f>IF(ISERROR($V38),"",OFFSET('Smelter Look-up'!$C$4,$V38-4,0)&amp;"")</f>
        <v/>
      </c>
      <c r="S38" s="150">
        <f>IF(B38="","",IF(ISERROR(MATCH($E38,CL,0)),"Unknown",INDIRECT("'C'!$A$"&amp;MATCH($E38,CL,0)+1)))</f>
        <v/>
      </c>
      <c r="T38" s="150">
        <f>IF(B38="","",IF(ISERROR(MATCH($J38,SorP!$B$1:$B$6261,0)),"",INDIRECT("'SorP'!$A$"&amp;MATCH($S38&amp;$J38,SorP!C:C,0))))</f>
        <v/>
      </c>
      <c r="U38" s="163" t="n"/>
      <c r="V38" s="164">
        <f>IF(C38="",NA(),MATCH($B38&amp;$C38,'Smelter Look-up'!$J:$J,0))</f>
        <v/>
      </c>
      <c r="X38" s="165">
        <f>IF(AND(C38="Smelter not listed",OR(LEN(D38)=0,LEN(E38)=0)),1,0)</f>
        <v/>
      </c>
      <c r="AB38" s="306">
        <f>IF(C38="","",B38)</f>
        <v/>
      </c>
      <c r="AC38" s="165">
        <f>B38</f>
        <v/>
      </c>
      <c r="AD38" s="165">
        <f>IF(C38="Smelter not listed",D38,C38)</f>
        <v/>
      </c>
    </row>
    <row r="39" ht="20.1" customFormat="1" customHeight="1" s="165">
      <c r="A39" s="150" t="inlineStr">
        <is>
          <t>CID003928</t>
        </is>
      </c>
      <c r="B39" s="296" t="inlineStr">
        <is>
          <t>Nickel</t>
        </is>
      </c>
      <c r="C39" s="147">
        <f>IF(LEN(A39)=0,"",INDEX('Smelter Look-up'!$C:$C,MATCH($A39,'Smelter Look-up'!$E:$E,0)))</f>
        <v/>
      </c>
      <c r="D39" s="144" t="n"/>
      <c r="E39" s="144" t="inlineStr">
        <is>
          <t>AUSTRALIA</t>
        </is>
      </c>
      <c r="F39" s="144" t="inlineStr">
        <is>
          <t>CID003928</t>
        </is>
      </c>
      <c r="G39" s="144" t="inlineStr">
        <is>
          <t>RMI</t>
        </is>
      </c>
      <c r="H39" s="200">
        <f>IF(ISERROR($V39),"",OFFSET('Smelter Look-up'!$G$4,$V39-4,0))</f>
        <v/>
      </c>
      <c r="I39" s="201">
        <f>IF(ISERROR($V39),"",OFFSET('Smelter Look-up'!$H$4,$V39-4,0))</f>
        <v/>
      </c>
      <c r="J39" s="201">
        <f>IF(ISERROR($V39),"",OFFSET('Smelter Look-up'!$I$4,$V39-4,0))</f>
        <v/>
      </c>
      <c r="K39" s="145" t="n"/>
      <c r="L39" s="145" t="n"/>
      <c r="M39" s="145" t="n"/>
      <c r="N39" s="145" t="n"/>
      <c r="O39" s="145" t="n"/>
      <c r="P39" s="203" t="n"/>
      <c r="Q39" s="146" t="n"/>
      <c r="R39" s="144">
        <f>IF(ISERROR($V39),"",OFFSET('Smelter Look-up'!$C$4,$V39-4,0)&amp;"")</f>
        <v/>
      </c>
      <c r="S39" s="150">
        <f>IF(B39="","",IF(ISERROR(MATCH($E39,CL,0)),"Unknown",INDIRECT("'C'!$A$"&amp;MATCH($E39,CL,0)+1)))</f>
        <v/>
      </c>
      <c r="T39" s="150">
        <f>IF(B39="","",IF(ISERROR(MATCH($J39,SorP!$B$1:$B$6261,0)),"",INDIRECT("'SorP'!$A$"&amp;MATCH($S39&amp;$J39,SorP!C:C,0))))</f>
        <v/>
      </c>
      <c r="U39" s="163" t="n"/>
      <c r="V39" s="164">
        <f>IF(C39="",NA(),MATCH($B39&amp;$C39,'Smelter Look-up'!$J:$J,0))</f>
        <v/>
      </c>
      <c r="X39" s="165">
        <f>IF(AND(C39="Smelter not listed",OR(LEN(D39)=0,LEN(E39)=0)),1,0)</f>
        <v/>
      </c>
      <c r="AB39" s="306">
        <f>IF(C39="","",B39)</f>
        <v/>
      </c>
      <c r="AC39" s="165">
        <f>B39</f>
        <v/>
      </c>
      <c r="AD39" s="165">
        <f>IF(C39="Smelter not listed",D39,C39)</f>
        <v/>
      </c>
    </row>
    <row r="40" ht="20.1" customFormat="1" customHeight="1" s="165">
      <c r="A40" s="150" t="inlineStr">
        <is>
          <t>CID003948</t>
        </is>
      </c>
      <c r="B40" s="296" t="inlineStr">
        <is>
          <t>Copper</t>
        </is>
      </c>
      <c r="C40" s="147">
        <f>IF(LEN(A40)=0,"",INDEX('Smelter Look-up'!$C:$C,MATCH($A40,'Smelter Look-up'!$E:$E,0)))</f>
        <v/>
      </c>
      <c r="D40" s="144" t="n"/>
      <c r="E40" s="144" t="inlineStr">
        <is>
          <t>CONGO, DEMOCRATIC REPUBLIC OF THE</t>
        </is>
      </c>
      <c r="F40" s="144" t="inlineStr">
        <is>
          <t>CID003948</t>
        </is>
      </c>
      <c r="G40" s="144" t="inlineStr">
        <is>
          <t>RMI</t>
        </is>
      </c>
      <c r="H40" s="200">
        <f>IF(ISERROR($V40),"",OFFSET('Smelter Look-up'!$G$4,$V40-4,0))</f>
        <v/>
      </c>
      <c r="I40" s="201">
        <f>IF(ISERROR($V40),"",OFFSET('Smelter Look-up'!$H$4,$V40-4,0))</f>
        <v/>
      </c>
      <c r="J40" s="201">
        <f>IF(ISERROR($V40),"",OFFSET('Smelter Look-up'!$I$4,$V40-4,0))</f>
        <v/>
      </c>
      <c r="K40" s="145" t="n"/>
      <c r="L40" s="145" t="n"/>
      <c r="M40" s="145" t="n"/>
      <c r="N40" s="145" t="n"/>
      <c r="O40" s="145" t="n"/>
      <c r="P40" s="203" t="n"/>
      <c r="Q40" s="146" t="n"/>
      <c r="R40" s="144">
        <f>IF(ISERROR($V40),"",OFFSET('Smelter Look-up'!$C$4,$V40-4,0)&amp;"")</f>
        <v/>
      </c>
      <c r="S40" s="150">
        <f>IF(B40="","",IF(ISERROR(MATCH($E40,CL,0)),"Unknown",INDIRECT("'C'!$A$"&amp;MATCH($E40,CL,0)+1)))</f>
        <v/>
      </c>
      <c r="T40" s="150">
        <f>IF(B40="","",IF(ISERROR(MATCH($J40,SorP!$B$1:$B$6261,0)),"",INDIRECT("'SorP'!$A$"&amp;MATCH($S40&amp;$J40,SorP!C:C,0))))</f>
        <v/>
      </c>
      <c r="U40" s="163" t="n"/>
      <c r="V40" s="164">
        <f>IF(C40="",NA(),MATCH($B40&amp;$C40,'Smelter Look-up'!$J:$J,0))</f>
        <v/>
      </c>
      <c r="X40" s="165">
        <f>IF(AND(C40="Smelter not listed",OR(LEN(D40)=0,LEN(E40)=0)),1,0)</f>
        <v/>
      </c>
      <c r="AB40" s="306">
        <f>IF(C40="","",B40)</f>
        <v/>
      </c>
      <c r="AC40" s="165">
        <f>B40</f>
        <v/>
      </c>
      <c r="AD40" s="165">
        <f>IF(C40="Smelter not listed",D40,C40)</f>
        <v/>
      </c>
    </row>
    <row r="41" ht="20.1" customFormat="1" customHeight="1" s="165">
      <c r="A41" s="150" t="inlineStr">
        <is>
          <t>CID003968</t>
        </is>
      </c>
      <c r="B41" s="296" t="inlineStr">
        <is>
          <t>Nickel</t>
        </is>
      </c>
      <c r="C41" s="147">
        <f>IF(LEN(A41)=0,"",INDEX('Smelter Look-up'!$C:$C,MATCH($A41,'Smelter Look-up'!$E:$E,0)))</f>
        <v/>
      </c>
      <c r="D41" s="144" t="n"/>
      <c r="E41" s="144" t="inlineStr">
        <is>
          <t>MADAGASCAR</t>
        </is>
      </c>
      <c r="F41" s="144" t="inlineStr">
        <is>
          <t>CID003968</t>
        </is>
      </c>
      <c r="G41" s="144" t="inlineStr">
        <is>
          <t>RMI</t>
        </is>
      </c>
      <c r="H41" s="200">
        <f>IF(ISERROR($V41),"",OFFSET('Smelter Look-up'!$G$4,$V41-4,0))</f>
        <v/>
      </c>
      <c r="I41" s="201">
        <f>IF(ISERROR($V41),"",OFFSET('Smelter Look-up'!$H$4,$V41-4,0))</f>
        <v/>
      </c>
      <c r="J41" s="201">
        <f>IF(ISERROR($V41),"",OFFSET('Smelter Look-up'!$I$4,$V41-4,0))</f>
        <v/>
      </c>
      <c r="K41" s="145" t="n"/>
      <c r="L41" s="145" t="n"/>
      <c r="M41" s="145" t="n"/>
      <c r="N41" s="145" t="n"/>
      <c r="O41" s="145" t="n"/>
      <c r="P41" s="203" t="n"/>
      <c r="Q41" s="146" t="n"/>
      <c r="R41" s="144">
        <f>IF(ISERROR($V41),"",OFFSET('Smelter Look-up'!$C$4,$V41-4,0)&amp;"")</f>
        <v/>
      </c>
      <c r="S41" s="150">
        <f>IF(B41="","",IF(ISERROR(MATCH($E41,CL,0)),"Unknown",INDIRECT("'C'!$A$"&amp;MATCH($E41,CL,0)+1)))</f>
        <v/>
      </c>
      <c r="T41" s="150">
        <f>IF(B41="","",IF(ISERROR(MATCH($J41,SorP!$B$1:$B$6261,0)),"",INDIRECT("'SorP'!$A$"&amp;MATCH($S41&amp;$J41,SorP!C:C,0))))</f>
        <v/>
      </c>
      <c r="U41" s="163" t="n"/>
      <c r="V41" s="164">
        <f>IF(C41="",NA(),MATCH($B41&amp;$C41,'Smelter Look-up'!$J:$J,0))</f>
        <v/>
      </c>
      <c r="X41" s="165">
        <f>IF(AND(C41="Smelter not listed",OR(LEN(D41)=0,LEN(E41)=0)),1,0)</f>
        <v/>
      </c>
      <c r="AB41" s="306">
        <f>IF(C41="","",B41)</f>
        <v/>
      </c>
      <c r="AC41" s="165">
        <f>B41</f>
        <v/>
      </c>
      <c r="AD41" s="165">
        <f>IF(C41="Smelter not listed",D41,C41)</f>
        <v/>
      </c>
    </row>
    <row r="42" ht="20.1" customFormat="1" customHeight="1" s="165">
      <c r="A42" s="150" t="inlineStr">
        <is>
          <t>CID003976</t>
        </is>
      </c>
      <c r="B42" s="296" t="inlineStr">
        <is>
          <t>Nickel</t>
        </is>
      </c>
      <c r="C42" s="147" t="inlineStr">
        <is>
          <t>Jinchuan Group Co., Ltd.</t>
        </is>
      </c>
      <c r="D42" s="144" t="n"/>
      <c r="E42" s="144" t="inlineStr">
        <is>
          <t>CHINA</t>
        </is>
      </c>
      <c r="F42" s="144" t="inlineStr">
        <is>
          <t>CID003976</t>
        </is>
      </c>
      <c r="G42" s="144" t="inlineStr">
        <is>
          <t>RMI</t>
        </is>
      </c>
      <c r="H42" s="200">
        <f>IF(ISERROR($V42),"",OFFSET('Smelter Look-up'!$G$4,$V42-4,0))</f>
        <v/>
      </c>
      <c r="I42" s="201">
        <f>IF(ISERROR($V42),"",OFFSET('Smelter Look-up'!$H$4,$V42-4,0))</f>
        <v/>
      </c>
      <c r="J42" s="201">
        <f>IF(ISERROR($V42),"",OFFSET('Smelter Look-up'!$I$4,$V42-4,0))</f>
        <v/>
      </c>
      <c r="K42" s="145" t="n"/>
      <c r="L42" s="145" t="n"/>
      <c r="M42" s="145" t="n"/>
      <c r="N42" s="145" t="n"/>
      <c r="O42" s="145" t="n"/>
      <c r="P42" s="203" t="n"/>
      <c r="Q42" s="146" t="n"/>
      <c r="R42" s="144">
        <f>IF(ISERROR($V42),"",OFFSET('Smelter Look-up'!$C$4,$V42-4,0)&amp;"")</f>
        <v/>
      </c>
      <c r="S42" s="150">
        <f>IF(B42="","",IF(ISERROR(MATCH($E42,CL,0)),"Unknown",INDIRECT("'C'!$A$"&amp;MATCH($E42,CL,0)+1)))</f>
        <v/>
      </c>
      <c r="T42" s="150">
        <f>IF(B42="","",IF(ISERROR(MATCH($J42,SorP!$B$1:$B$6261,0)),"",INDIRECT("'SorP'!$A$"&amp;MATCH($S42&amp;$J42,SorP!C:C,0))))</f>
        <v/>
      </c>
      <c r="U42" s="163" t="n"/>
      <c r="V42" s="164">
        <f>IF(C42="",NA(),MATCH($B42&amp;$C42,'Smelter Look-up'!$J:$J,0))</f>
        <v/>
      </c>
      <c r="X42" s="165">
        <f>IF(AND(C42="Smelter not listed",OR(LEN(D42)=0,LEN(E42)=0)),1,0)</f>
        <v/>
      </c>
      <c r="AB42" s="306">
        <f>IF(C42="","",B42)</f>
        <v/>
      </c>
      <c r="AC42" s="165">
        <f>B42</f>
        <v/>
      </c>
      <c r="AD42" s="165">
        <f>IF(C42="Smelter not listed",D42,C42)</f>
        <v/>
      </c>
    </row>
    <row r="43" ht="20.1" customFormat="1" customHeight="1" s="165">
      <c r="A43" s="150" t="inlineStr">
        <is>
          <t>CID003996</t>
        </is>
      </c>
      <c r="B43" s="296" t="inlineStr">
        <is>
          <t>Copper</t>
        </is>
      </c>
      <c r="C43" s="147">
        <f>IF(LEN(A43)=0,"",INDEX('Smelter Look-up'!$C:$C,MATCH($A43,'Smelter Look-up'!$E:$E,0)))</f>
        <v/>
      </c>
      <c r="D43" s="144" t="n"/>
      <c r="E43" s="144" t="inlineStr">
        <is>
          <t>JAPAN</t>
        </is>
      </c>
      <c r="F43" s="144" t="inlineStr">
        <is>
          <t>CID003996</t>
        </is>
      </c>
      <c r="G43" s="144" t="inlineStr">
        <is>
          <t>RMI</t>
        </is>
      </c>
      <c r="H43" s="200">
        <f>IF(ISERROR($V43),"",OFFSET('Smelter Look-up'!$G$4,$V43-4,0))</f>
        <v/>
      </c>
      <c r="I43" s="201">
        <f>IF(ISERROR($V43),"",OFFSET('Smelter Look-up'!$H$4,$V43-4,0))</f>
        <v/>
      </c>
      <c r="J43" s="201">
        <f>IF(ISERROR($V43),"",OFFSET('Smelter Look-up'!$I$4,$V43-4,0))</f>
        <v/>
      </c>
      <c r="K43" s="145" t="n"/>
      <c r="L43" s="145" t="n"/>
      <c r="M43" s="145" t="n"/>
      <c r="N43" s="145" t="n"/>
      <c r="O43" s="145" t="n"/>
      <c r="P43" s="203" t="n"/>
      <c r="Q43" s="146" t="n"/>
      <c r="R43" s="144">
        <f>IF(ISERROR($V43),"",OFFSET('Smelter Look-up'!$C$4,$V43-4,0)&amp;"")</f>
        <v/>
      </c>
      <c r="S43" s="150">
        <f>IF(B43="","",IF(ISERROR(MATCH($E43,CL,0)),"Unknown",INDIRECT("'C'!$A$"&amp;MATCH($E43,CL,0)+1)))</f>
        <v/>
      </c>
      <c r="T43" s="150">
        <f>IF(B43="","",IF(ISERROR(MATCH($J43,SorP!$B$1:$B$6261,0)),"",INDIRECT("'SorP'!$A$"&amp;MATCH($S43&amp;$J43,SorP!C:C,0))))</f>
        <v/>
      </c>
      <c r="U43" s="163" t="n"/>
      <c r="V43" s="164">
        <f>IF(C43="",NA(),MATCH($B43&amp;$C43,'Smelter Look-up'!$J:$J,0))</f>
        <v/>
      </c>
      <c r="X43" s="165">
        <f>IF(AND(C43="Smelter not listed",OR(LEN(D43)=0,LEN(E43)=0)),1,0)</f>
        <v/>
      </c>
      <c r="AB43" s="306">
        <f>IF(C43="","",B43)</f>
        <v/>
      </c>
      <c r="AC43" s="165">
        <f>B43</f>
        <v/>
      </c>
      <c r="AD43" s="165">
        <f>IF(C43="Smelter not listed",D43,C43)</f>
        <v/>
      </c>
    </row>
    <row r="44" ht="20.1" customFormat="1" customHeight="1" s="165">
      <c r="A44" s="150" t="inlineStr">
        <is>
          <t>CID004055</t>
        </is>
      </c>
      <c r="B44" s="296" t="inlineStr">
        <is>
          <t>Nickel</t>
        </is>
      </c>
      <c r="C44" s="147">
        <f>IF(LEN(A44)=0,"",INDEX('Smelter Look-up'!$C:$C,MATCH($A44,'Smelter Look-up'!$E:$E,0)))</f>
        <v/>
      </c>
      <c r="D44" s="144" t="n"/>
      <c r="E44" s="144" t="inlineStr">
        <is>
          <t>JAPAN</t>
        </is>
      </c>
      <c r="F44" s="144" t="inlineStr">
        <is>
          <t>CID004055</t>
        </is>
      </c>
      <c r="G44" s="144" t="inlineStr">
        <is>
          <t>RMI</t>
        </is>
      </c>
      <c r="H44" s="200">
        <f>IF(ISERROR($V44),"",OFFSET('Smelter Look-up'!$G$4,$V44-4,0))</f>
        <v/>
      </c>
      <c r="I44" s="201">
        <f>IF(ISERROR($V44),"",OFFSET('Smelter Look-up'!$H$4,$V44-4,0))</f>
        <v/>
      </c>
      <c r="J44" s="201">
        <f>IF(ISERROR($V44),"",OFFSET('Smelter Look-up'!$I$4,$V44-4,0))</f>
        <v/>
      </c>
      <c r="K44" s="145" t="n"/>
      <c r="L44" s="145" t="n"/>
      <c r="M44" s="145" t="n"/>
      <c r="N44" s="145" t="n"/>
      <c r="O44" s="145" t="n"/>
      <c r="P44" s="203" t="n"/>
      <c r="Q44" s="146" t="n"/>
      <c r="R44" s="144">
        <f>IF(ISERROR($V44),"",OFFSET('Smelter Look-up'!$C$4,$V44-4,0)&amp;"")</f>
        <v/>
      </c>
      <c r="S44" s="150">
        <f>IF(B44="","",IF(ISERROR(MATCH($E44,CL,0)),"Unknown",INDIRECT("'C'!$A$"&amp;MATCH($E44,CL,0)+1)))</f>
        <v/>
      </c>
      <c r="T44" s="150">
        <f>IF(B44="","",IF(ISERROR(MATCH($J44,SorP!$B$1:$B$6261,0)),"",INDIRECT("'SorP'!$A$"&amp;MATCH($S44&amp;$J44,SorP!C:C,0))))</f>
        <v/>
      </c>
      <c r="U44" s="163" t="n"/>
      <c r="V44" s="164">
        <f>IF(C44="",NA(),MATCH($B44&amp;$C44,'Smelter Look-up'!$J:$J,0))</f>
        <v/>
      </c>
      <c r="X44" s="165">
        <f>IF(AND(C44="Smelter not listed",OR(LEN(D44)=0,LEN(E44)=0)),1,0)</f>
        <v/>
      </c>
      <c r="AB44" s="306">
        <f>IF(C44="","",B44)</f>
        <v/>
      </c>
      <c r="AC44" s="165">
        <f>B44</f>
        <v/>
      </c>
      <c r="AD44" s="165">
        <f>IF(C44="Smelter not listed",D44,C44)</f>
        <v/>
      </c>
    </row>
    <row r="45" ht="20.1" customFormat="1" customHeight="1" s="165">
      <c r="A45" s="150" t="inlineStr">
        <is>
          <t>CID004058</t>
        </is>
      </c>
      <c r="B45" s="296" t="inlineStr">
        <is>
          <t>Copper</t>
        </is>
      </c>
      <c r="C45" s="147">
        <f>IF(LEN(A45)=0,"",INDEX('Smelter Look-up'!$C:$C,MATCH($A45,'Smelter Look-up'!$E:$E,0)))</f>
        <v/>
      </c>
      <c r="D45" s="144" t="n"/>
      <c r="E45" s="144" t="inlineStr">
        <is>
          <t>TURKEY</t>
        </is>
      </c>
      <c r="F45" s="144" t="inlineStr">
        <is>
          <t>CID004058</t>
        </is>
      </c>
      <c r="G45" s="144" t="inlineStr">
        <is>
          <t>RMI</t>
        </is>
      </c>
      <c r="H45" s="200">
        <f>IF(ISERROR($V45),"",OFFSET('Smelter Look-up'!$G$4,$V45-4,0))</f>
        <v/>
      </c>
      <c r="I45" s="201">
        <f>IF(ISERROR($V45),"",OFFSET('Smelter Look-up'!$H$4,$V45-4,0))</f>
        <v/>
      </c>
      <c r="J45" s="201">
        <f>IF(ISERROR($V45),"",OFFSET('Smelter Look-up'!$I$4,$V45-4,0))</f>
        <v/>
      </c>
      <c r="K45" s="145" t="n"/>
      <c r="L45" s="145" t="n"/>
      <c r="M45" s="145" t="n"/>
      <c r="N45" s="145" t="n"/>
      <c r="O45" s="145" t="n"/>
      <c r="P45" s="203" t="n"/>
      <c r="Q45" s="146" t="n"/>
      <c r="R45" s="144">
        <f>IF(ISERROR($V45),"",OFFSET('Smelter Look-up'!$C$4,$V45-4,0)&amp;"")</f>
        <v/>
      </c>
      <c r="S45" s="150">
        <f>IF(B45="","",IF(ISERROR(MATCH($E45,CL,0)),"Unknown",INDIRECT("'C'!$A$"&amp;MATCH($E45,CL,0)+1)))</f>
        <v/>
      </c>
      <c r="T45" s="150">
        <f>IF(B45="","",IF(ISERROR(MATCH($J45,SorP!$B$1:$B$6261,0)),"",INDIRECT("'SorP'!$A$"&amp;MATCH($S45&amp;$J45,SorP!C:C,0))))</f>
        <v/>
      </c>
      <c r="U45" s="163" t="n"/>
      <c r="V45" s="164">
        <f>IF(C45="",NA(),MATCH($B45&amp;$C45,'Smelter Look-up'!$J:$J,0))</f>
        <v/>
      </c>
      <c r="X45" s="165">
        <f>IF(AND(C45="Smelter not listed",OR(LEN(D45)=0,LEN(E45)=0)),1,0)</f>
        <v/>
      </c>
      <c r="AB45" s="306">
        <f>IF(C45="","",B45)</f>
        <v/>
      </c>
      <c r="AC45" s="165">
        <f>B45</f>
        <v/>
      </c>
      <c r="AD45" s="165">
        <f>IF(C45="Smelter not listed",D45,C45)</f>
        <v/>
      </c>
    </row>
    <row r="46" ht="20.1" customFormat="1" customHeight="1" s="165">
      <c r="A46" s="150" t="inlineStr">
        <is>
          <t>CID004071</t>
        </is>
      </c>
      <c r="B46" s="296" t="inlineStr">
        <is>
          <t>Copper</t>
        </is>
      </c>
      <c r="C46" s="147">
        <f>IF(LEN(A46)=0,"",INDEX('Smelter Look-up'!$C:$C,MATCH($A46,'Smelter Look-up'!$E:$E,0)))</f>
        <v/>
      </c>
      <c r="D46" s="144" t="n"/>
      <c r="E46" s="144" t="inlineStr">
        <is>
          <t>AUSTRALIA</t>
        </is>
      </c>
      <c r="F46" s="144" t="inlineStr">
        <is>
          <t>CID004071</t>
        </is>
      </c>
      <c r="G46" s="144" t="inlineStr">
        <is>
          <t>RMI</t>
        </is>
      </c>
      <c r="H46" s="200">
        <f>IF(ISERROR($V46),"",OFFSET('Smelter Look-up'!$G$4,$V46-4,0))</f>
        <v/>
      </c>
      <c r="I46" s="201">
        <f>IF(ISERROR($V46),"",OFFSET('Smelter Look-up'!$H$4,$V46-4,0))</f>
        <v/>
      </c>
      <c r="J46" s="201">
        <f>IF(ISERROR($V46),"",OFFSET('Smelter Look-up'!$I$4,$V46-4,0))</f>
        <v/>
      </c>
      <c r="K46" s="145" t="n"/>
      <c r="L46" s="145" t="n"/>
      <c r="M46" s="145" t="n"/>
      <c r="N46" s="145" t="n"/>
      <c r="O46" s="145" t="n"/>
      <c r="P46" s="203" t="n"/>
      <c r="Q46" s="146" t="n"/>
      <c r="R46" s="144">
        <f>IF(ISERROR($V46),"",OFFSET('Smelter Look-up'!$C$4,$V46-4,0)&amp;"")</f>
        <v/>
      </c>
      <c r="S46" s="150">
        <f>IF(B46="","",IF(ISERROR(MATCH($E46,CL,0)),"Unknown",INDIRECT("'C'!$A$"&amp;MATCH($E46,CL,0)+1)))</f>
        <v/>
      </c>
      <c r="T46" s="150">
        <f>IF(B46="","",IF(ISERROR(MATCH($J46,SorP!$B$1:$B$6261,0)),"",INDIRECT("'SorP'!$A$"&amp;MATCH($S46&amp;$J46,SorP!C:C,0))))</f>
        <v/>
      </c>
      <c r="U46" s="163" t="n"/>
      <c r="V46" s="164">
        <f>IF(C46="",NA(),MATCH($B46&amp;$C46,'Smelter Look-up'!$J:$J,0))</f>
        <v/>
      </c>
      <c r="X46" s="165">
        <f>IF(AND(C46="Smelter not listed",OR(LEN(D46)=0,LEN(E46)=0)),1,0)</f>
        <v/>
      </c>
      <c r="AB46" s="306">
        <f>IF(C46="","",B46)</f>
        <v/>
      </c>
      <c r="AC46" s="165">
        <f>B46</f>
        <v/>
      </c>
      <c r="AD46" s="165">
        <f>IF(C46="Smelter not listed",D46,C46)</f>
        <v/>
      </c>
    </row>
    <row r="47" ht="20.1" customFormat="1" customHeight="1" s="165">
      <c r="A47" s="150" t="inlineStr">
        <is>
          <t>CID004074</t>
        </is>
      </c>
      <c r="B47" s="296" t="inlineStr">
        <is>
          <t>Copper</t>
        </is>
      </c>
      <c r="C47" s="147">
        <f>IF(LEN(A47)=0,"",INDEX('Smelter Look-up'!$C:$C,MATCH($A47,'Smelter Look-up'!$E:$E,0)))</f>
        <v/>
      </c>
      <c r="D47" s="144" t="n"/>
      <c r="E47" s="144" t="inlineStr">
        <is>
          <t>CONGO, DEMOCRATIC REPUBLIC OF THE</t>
        </is>
      </c>
      <c r="F47" s="144" t="inlineStr">
        <is>
          <t>CID004074</t>
        </is>
      </c>
      <c r="G47" s="144" t="inlineStr">
        <is>
          <t>RMI</t>
        </is>
      </c>
      <c r="H47" s="200">
        <f>IF(ISERROR($V47),"",OFFSET('Smelter Look-up'!$G$4,$V47-4,0))</f>
        <v/>
      </c>
      <c r="I47" s="201">
        <f>IF(ISERROR($V47),"",OFFSET('Smelter Look-up'!$H$4,$V47-4,0))</f>
        <v/>
      </c>
      <c r="J47" s="201">
        <f>IF(ISERROR($V47),"",OFFSET('Smelter Look-up'!$I$4,$V47-4,0))</f>
        <v/>
      </c>
      <c r="K47" s="145" t="n"/>
      <c r="L47" s="145" t="n"/>
      <c r="M47" s="145" t="n"/>
      <c r="N47" s="145" t="n"/>
      <c r="O47" s="145" t="n"/>
      <c r="P47" s="203" t="n"/>
      <c r="Q47" s="146" t="n"/>
      <c r="R47" s="144">
        <f>IF(ISERROR($V47),"",OFFSET('Smelter Look-up'!$C$4,$V47-4,0)&amp;"")</f>
        <v/>
      </c>
      <c r="S47" s="150">
        <f>IF(B47="","",IF(ISERROR(MATCH($E47,CL,0)),"Unknown",INDIRECT("'C'!$A$"&amp;MATCH($E47,CL,0)+1)))</f>
        <v/>
      </c>
      <c r="T47" s="150">
        <f>IF(B47="","",IF(ISERROR(MATCH($J47,SorP!$B$1:$B$6261,0)),"",INDIRECT("'SorP'!$A$"&amp;MATCH($S47&amp;$J47,SorP!C:C,0))))</f>
        <v/>
      </c>
      <c r="U47" s="163" t="n"/>
      <c r="V47" s="164">
        <f>IF(C47="",NA(),MATCH($B47&amp;$C47,'Smelter Look-up'!$J:$J,0))</f>
        <v/>
      </c>
      <c r="X47" s="165">
        <f>IF(AND(C47="Smelter not listed",OR(LEN(D47)=0,LEN(E47)=0)),1,0)</f>
        <v/>
      </c>
      <c r="AB47" s="306">
        <f>IF(C47="","",B47)</f>
        <v/>
      </c>
      <c r="AC47" s="165">
        <f>B47</f>
        <v/>
      </c>
      <c r="AD47" s="165">
        <f>IF(C47="Smelter not listed",D47,C47)</f>
        <v/>
      </c>
    </row>
    <row r="48" ht="20.1" customFormat="1" customHeight="1" s="165">
      <c r="A48" s="150" t="inlineStr">
        <is>
          <t>CID004078</t>
        </is>
      </c>
      <c r="B48" s="296" t="inlineStr">
        <is>
          <t>Copper</t>
        </is>
      </c>
      <c r="C48" s="147">
        <f>IF(LEN(A48)=0,"",INDEX('Smelter Look-up'!$C:$C,MATCH($A48,'Smelter Look-up'!$E:$E,0)))</f>
        <v/>
      </c>
      <c r="D48" s="144" t="n"/>
      <c r="E48" s="144" t="inlineStr">
        <is>
          <t>BELGIUM</t>
        </is>
      </c>
      <c r="F48" s="144" t="inlineStr">
        <is>
          <t>CID004078</t>
        </is>
      </c>
      <c r="G48" s="144" t="inlineStr">
        <is>
          <t>RMI</t>
        </is>
      </c>
      <c r="H48" s="200">
        <f>IF(ISERROR($V48),"",OFFSET('Smelter Look-up'!$G$4,$V48-4,0))</f>
        <v/>
      </c>
      <c r="I48" s="201">
        <f>IF(ISERROR($V48),"",OFFSET('Smelter Look-up'!$H$4,$V48-4,0))</f>
        <v/>
      </c>
      <c r="J48" s="201">
        <f>IF(ISERROR($V48),"",OFFSET('Smelter Look-up'!$I$4,$V48-4,0))</f>
        <v/>
      </c>
      <c r="K48" s="145" t="n"/>
      <c r="L48" s="145" t="n"/>
      <c r="M48" s="145" t="n"/>
      <c r="N48" s="145" t="n"/>
      <c r="O48" s="145" t="n"/>
      <c r="P48" s="203" t="n"/>
      <c r="Q48" s="146" t="n"/>
      <c r="R48" s="144">
        <f>IF(ISERROR($V48),"",OFFSET('Smelter Look-up'!$C$4,$V48-4,0)&amp;"")</f>
        <v/>
      </c>
      <c r="S48" s="150">
        <f>IF(B48="","",IF(ISERROR(MATCH($E48,CL,0)),"Unknown",INDIRECT("'C'!$A$"&amp;MATCH($E48,CL,0)+1)))</f>
        <v/>
      </c>
      <c r="T48" s="150">
        <f>IF(B48="","",IF(ISERROR(MATCH($J48,SorP!$B$1:$B$6261,0)),"",INDIRECT("'SorP'!$A$"&amp;MATCH($S48&amp;$J48,SorP!C:C,0))))</f>
        <v/>
      </c>
      <c r="U48" s="163" t="n"/>
      <c r="V48" s="164">
        <f>IF(C48="",NA(),MATCH($B48&amp;$C48,'Smelter Look-up'!$J:$J,0))</f>
        <v/>
      </c>
      <c r="X48" s="165">
        <f>IF(AND(C48="Smelter not listed",OR(LEN(D48)=0,LEN(E48)=0)),1,0)</f>
        <v/>
      </c>
      <c r="AB48" s="306">
        <f>IF(C48="","",B48)</f>
        <v/>
      </c>
      <c r="AC48" s="165">
        <f>B48</f>
        <v/>
      </c>
      <c r="AD48" s="165">
        <f>IF(C48="Smelter not listed",D48,C48)</f>
        <v/>
      </c>
    </row>
    <row r="49" ht="20.1" customFormat="1" customHeight="1" s="165">
      <c r="A49" s="150" t="inlineStr">
        <is>
          <t>CID004080</t>
        </is>
      </c>
      <c r="B49" s="296" t="inlineStr">
        <is>
          <t>Copper</t>
        </is>
      </c>
      <c r="C49" s="147">
        <f>IF(LEN(A49)=0,"",INDEX('Smelter Look-up'!$C:$C,MATCH($A49,'Smelter Look-up'!$E:$E,0)))</f>
        <v/>
      </c>
      <c r="D49" s="144" t="n"/>
      <c r="E49" s="144" t="inlineStr">
        <is>
          <t>BELGIUM</t>
        </is>
      </c>
      <c r="F49" s="144" t="inlineStr">
        <is>
          <t>CID004080</t>
        </is>
      </c>
      <c r="G49" s="144" t="inlineStr">
        <is>
          <t>RMI</t>
        </is>
      </c>
      <c r="H49" s="200">
        <f>IF(ISERROR($V49),"",OFFSET('Smelter Look-up'!$G$4,$V49-4,0))</f>
        <v/>
      </c>
      <c r="I49" s="201">
        <f>IF(ISERROR($V49),"",OFFSET('Smelter Look-up'!$H$4,$V49-4,0))</f>
        <v/>
      </c>
      <c r="J49" s="201">
        <f>IF(ISERROR($V49),"",OFFSET('Smelter Look-up'!$I$4,$V49-4,0))</f>
        <v/>
      </c>
      <c r="K49" s="145" t="n"/>
      <c r="L49" s="145" t="n"/>
      <c r="M49" s="145" t="n"/>
      <c r="N49" s="145" t="n"/>
      <c r="O49" s="145" t="n"/>
      <c r="P49" s="203" t="n"/>
      <c r="Q49" s="146" t="n"/>
      <c r="R49" s="144">
        <f>IF(ISERROR($V49),"",OFFSET('Smelter Look-up'!$C$4,$V49-4,0)&amp;"")</f>
        <v/>
      </c>
      <c r="S49" s="150">
        <f>IF(B49="","",IF(ISERROR(MATCH($E49,CL,0)),"Unknown",INDIRECT("'C'!$A$"&amp;MATCH($E49,CL,0)+1)))</f>
        <v/>
      </c>
      <c r="T49" s="150">
        <f>IF(B49="","",IF(ISERROR(MATCH($J49,SorP!$B$1:$B$6261,0)),"",INDIRECT("'SorP'!$A$"&amp;MATCH($S49&amp;$J49,SorP!C:C,0))))</f>
        <v/>
      </c>
      <c r="U49" s="163" t="n"/>
      <c r="V49" s="164">
        <f>IF(C49="",NA(),MATCH($B49&amp;$C49,'Smelter Look-up'!$J:$J,0))</f>
        <v/>
      </c>
      <c r="X49" s="165">
        <f>IF(AND(C49="Smelter not listed",OR(LEN(D49)=0,LEN(E49)=0)),1,0)</f>
        <v/>
      </c>
      <c r="AB49" s="306">
        <f>IF(C49="","",B49)</f>
        <v/>
      </c>
      <c r="AC49" s="165">
        <f>B49</f>
        <v/>
      </c>
      <c r="AD49" s="165">
        <f>IF(C49="Smelter not listed",D49,C49)</f>
        <v/>
      </c>
    </row>
    <row r="50" ht="20.1" customFormat="1" customHeight="1" s="165">
      <c r="A50" s="150" t="inlineStr">
        <is>
          <t>CID004085</t>
        </is>
      </c>
      <c r="B50" s="296" t="inlineStr">
        <is>
          <t>Copper</t>
        </is>
      </c>
      <c r="C50" s="147">
        <f>IF(LEN(A50)=0,"",INDEX('Smelter Look-up'!$C:$C,MATCH($A50,'Smelter Look-up'!$E:$E,0)))</f>
        <v/>
      </c>
      <c r="D50" s="144" t="n"/>
      <c r="E50" s="144" t="inlineStr">
        <is>
          <t>BULGARIA</t>
        </is>
      </c>
      <c r="F50" s="144" t="inlineStr">
        <is>
          <t>CID004085</t>
        </is>
      </c>
      <c r="G50" s="144" t="inlineStr">
        <is>
          <t>RMI</t>
        </is>
      </c>
      <c r="H50" s="200">
        <f>IF(ISERROR($V50),"",OFFSET('Smelter Look-up'!$G$4,$V50-4,0))</f>
        <v/>
      </c>
      <c r="I50" s="201">
        <f>IF(ISERROR($V50),"",OFFSET('Smelter Look-up'!$H$4,$V50-4,0))</f>
        <v/>
      </c>
      <c r="J50" s="201">
        <f>IF(ISERROR($V50),"",OFFSET('Smelter Look-up'!$I$4,$V50-4,0))</f>
        <v/>
      </c>
      <c r="K50" s="145" t="n"/>
      <c r="L50" s="145" t="n"/>
      <c r="M50" s="145" t="n"/>
      <c r="N50" s="145" t="n"/>
      <c r="O50" s="145" t="n"/>
      <c r="P50" s="203" t="n"/>
      <c r="Q50" s="146" t="n"/>
      <c r="R50" s="144">
        <f>IF(ISERROR($V50),"",OFFSET('Smelter Look-up'!$C$4,$V50-4,0)&amp;"")</f>
        <v/>
      </c>
      <c r="S50" s="150">
        <f>IF(B50="","",IF(ISERROR(MATCH($E50,CL,0)),"Unknown",INDIRECT("'C'!$A$"&amp;MATCH($E50,CL,0)+1)))</f>
        <v/>
      </c>
      <c r="T50" s="150">
        <f>IF(B50="","",IF(ISERROR(MATCH($J50,SorP!$B$1:$B$6261,0)),"",INDIRECT("'SorP'!$A$"&amp;MATCH($S50&amp;$J50,SorP!C:C,0))))</f>
        <v/>
      </c>
      <c r="U50" s="163" t="n"/>
      <c r="V50" s="164">
        <f>IF(C50="",NA(),MATCH($B50&amp;$C50,'Smelter Look-up'!$J:$J,0))</f>
        <v/>
      </c>
      <c r="X50" s="165">
        <f>IF(AND(C50="Smelter not listed",OR(LEN(D50)=0,LEN(E50)=0)),1,0)</f>
        <v/>
      </c>
      <c r="AB50" s="306">
        <f>IF(C50="","",B50)</f>
        <v/>
      </c>
      <c r="AC50" s="165">
        <f>B50</f>
        <v/>
      </c>
      <c r="AD50" s="165">
        <f>IF(C50="Smelter not listed",D50,C50)</f>
        <v/>
      </c>
    </row>
    <row r="51" ht="20.1" customFormat="1" customHeight="1" s="165">
      <c r="A51" s="150" t="inlineStr">
        <is>
          <t>CID004087</t>
        </is>
      </c>
      <c r="B51" s="296" t="inlineStr">
        <is>
          <t>Copper</t>
        </is>
      </c>
      <c r="C51" s="147">
        <f>IF(LEN(A51)=0,"",INDEX('Smelter Look-up'!$C:$C,MATCH($A51,'Smelter Look-up'!$E:$E,0)))</f>
        <v/>
      </c>
      <c r="D51" s="144" t="n"/>
      <c r="E51" s="144" t="inlineStr">
        <is>
          <t>CANADA</t>
        </is>
      </c>
      <c r="F51" s="144" t="inlineStr">
        <is>
          <t>CID004087</t>
        </is>
      </c>
      <c r="G51" s="144" t="inlineStr">
        <is>
          <t>RMI</t>
        </is>
      </c>
      <c r="H51" s="200">
        <f>IF(ISERROR($V51),"",OFFSET('Smelter Look-up'!$G$4,$V51-4,0))</f>
        <v/>
      </c>
      <c r="I51" s="201">
        <f>IF(ISERROR($V51),"",OFFSET('Smelter Look-up'!$H$4,$V51-4,0))</f>
        <v/>
      </c>
      <c r="J51" s="201">
        <f>IF(ISERROR($V51),"",OFFSET('Smelter Look-up'!$I$4,$V51-4,0))</f>
        <v/>
      </c>
      <c r="K51" s="145" t="n"/>
      <c r="L51" s="145" t="n"/>
      <c r="M51" s="145" t="n"/>
      <c r="N51" s="145" t="n"/>
      <c r="O51" s="145" t="n"/>
      <c r="P51" s="203" t="n"/>
      <c r="Q51" s="146" t="n"/>
      <c r="R51" s="144">
        <f>IF(ISERROR($V51),"",OFFSET('Smelter Look-up'!$C$4,$V51-4,0)&amp;"")</f>
        <v/>
      </c>
      <c r="S51" s="150">
        <f>IF(B51="","",IF(ISERROR(MATCH($E51,CL,0)),"Unknown",INDIRECT("'C'!$A$"&amp;MATCH($E51,CL,0)+1)))</f>
        <v/>
      </c>
      <c r="T51" s="150">
        <f>IF(B51="","",IF(ISERROR(MATCH($J51,SorP!$B$1:$B$6261,0)),"",INDIRECT("'SorP'!$A$"&amp;MATCH($S51&amp;$J51,SorP!C:C,0))))</f>
        <v/>
      </c>
      <c r="U51" s="163" t="n"/>
      <c r="V51" s="164">
        <f>IF(C51="",NA(),MATCH($B51&amp;$C51,'Smelter Look-up'!$J:$J,0))</f>
        <v/>
      </c>
      <c r="X51" s="165">
        <f>IF(AND(C51="Smelter not listed",OR(LEN(D51)=0,LEN(E51)=0)),1,0)</f>
        <v/>
      </c>
      <c r="AB51" s="306">
        <f>IF(C51="","",B51)</f>
        <v/>
      </c>
      <c r="AC51" s="165">
        <f>B51</f>
        <v/>
      </c>
      <c r="AD51" s="165">
        <f>IF(C51="Smelter not listed",D51,C51)</f>
        <v/>
      </c>
    </row>
    <row r="52" ht="20.1" customFormat="1" customHeight="1" s="165">
      <c r="A52" s="150" t="inlineStr">
        <is>
          <t>CID004090</t>
        </is>
      </c>
      <c r="B52" s="296" t="inlineStr">
        <is>
          <t>Copper</t>
        </is>
      </c>
      <c r="C52" s="147" t="inlineStr">
        <is>
          <t>Glencore Kidd Creek</t>
        </is>
      </c>
      <c r="D52" s="144" t="n"/>
      <c r="E52" s="144" t="inlineStr">
        <is>
          <t>CANADA</t>
        </is>
      </c>
      <c r="F52" s="144" t="inlineStr">
        <is>
          <t>CID004090</t>
        </is>
      </c>
      <c r="G52" s="144" t="inlineStr">
        <is>
          <t>RMI</t>
        </is>
      </c>
      <c r="H52" s="200">
        <f>IF(ISERROR($V52),"",OFFSET('Smelter Look-up'!$G$4,$V52-4,0))</f>
        <v/>
      </c>
      <c r="I52" s="201">
        <f>IF(ISERROR($V52),"",OFFSET('Smelter Look-up'!$H$4,$V52-4,0))</f>
        <v/>
      </c>
      <c r="J52" s="201">
        <f>IF(ISERROR($V52),"",OFFSET('Smelter Look-up'!$I$4,$V52-4,0))</f>
        <v/>
      </c>
      <c r="K52" s="145" t="n"/>
      <c r="L52" s="145" t="n"/>
      <c r="M52" s="145" t="n"/>
      <c r="N52" s="145" t="n"/>
      <c r="O52" s="145" t="n"/>
      <c r="P52" s="203" t="n"/>
      <c r="Q52" s="146" t="n"/>
      <c r="R52" s="144">
        <f>IF(ISERROR($V52),"",OFFSET('Smelter Look-up'!$C$4,$V52-4,0)&amp;"")</f>
        <v/>
      </c>
      <c r="S52" s="150">
        <f>IF(B52="","",IF(ISERROR(MATCH($E52,CL,0)),"Unknown",INDIRECT("'C'!$A$"&amp;MATCH($E52,CL,0)+1)))</f>
        <v/>
      </c>
      <c r="T52" s="150">
        <f>IF(B52="","",IF(ISERROR(MATCH($J52,SorP!$B$1:$B$6261,0)),"",INDIRECT("'SorP'!$A$"&amp;MATCH($S52&amp;$J52,SorP!C:C,0))))</f>
        <v/>
      </c>
      <c r="U52" s="163" t="n"/>
      <c r="V52" s="164">
        <f>IF(C52="",NA(),MATCH($B52&amp;$C52,'Smelter Look-up'!$J:$J,0))</f>
        <v/>
      </c>
      <c r="X52" s="165">
        <f>IF(AND(C52="Smelter not listed",OR(LEN(D52)=0,LEN(E52)=0)),1,0)</f>
        <v/>
      </c>
      <c r="AB52" s="306">
        <f>IF(C52="","",B52)</f>
        <v/>
      </c>
      <c r="AC52" s="165">
        <f>B52</f>
        <v/>
      </c>
      <c r="AD52" s="165">
        <f>IF(C52="Smelter not listed",D52,C52)</f>
        <v/>
      </c>
    </row>
    <row r="53" ht="20.1" customFormat="1" customHeight="1" s="165">
      <c r="A53" s="150" t="inlineStr">
        <is>
          <t>CID004094</t>
        </is>
      </c>
      <c r="B53" s="296" t="inlineStr">
        <is>
          <t>Copper</t>
        </is>
      </c>
      <c r="C53" s="147" t="inlineStr">
        <is>
          <t>Minera Antucoya</t>
        </is>
      </c>
      <c r="D53" s="144" t="n"/>
      <c r="E53" s="144" t="inlineStr">
        <is>
          <t>CHILE</t>
        </is>
      </c>
      <c r="F53" s="144" t="inlineStr">
        <is>
          <t>CID004094</t>
        </is>
      </c>
      <c r="G53" s="144" t="inlineStr">
        <is>
          <t>RMI</t>
        </is>
      </c>
      <c r="H53" s="200">
        <f>IF(ISERROR($V53),"",OFFSET('Smelter Look-up'!$G$4,$V53-4,0))</f>
        <v/>
      </c>
      <c r="I53" s="201">
        <f>IF(ISERROR($V53),"",OFFSET('Smelter Look-up'!$H$4,$V53-4,0))</f>
        <v/>
      </c>
      <c r="J53" s="201">
        <f>IF(ISERROR($V53),"",OFFSET('Smelter Look-up'!$I$4,$V53-4,0))</f>
        <v/>
      </c>
      <c r="K53" s="145" t="n"/>
      <c r="L53" s="145" t="n"/>
      <c r="M53" s="145" t="n"/>
      <c r="N53" s="145" t="n"/>
      <c r="O53" s="145" t="n"/>
      <c r="P53" s="203" t="n"/>
      <c r="Q53" s="146" t="n"/>
      <c r="R53" s="144">
        <f>IF(ISERROR($V53),"",OFFSET('Smelter Look-up'!$C$4,$V53-4,0)&amp;"")</f>
        <v/>
      </c>
      <c r="S53" s="150">
        <f>IF(B53="","",IF(ISERROR(MATCH($E53,CL,0)),"Unknown",INDIRECT("'C'!$A$"&amp;MATCH($E53,CL,0)+1)))</f>
        <v/>
      </c>
      <c r="T53" s="150">
        <f>IF(B53="","",IF(ISERROR(MATCH($J53,SorP!$B$1:$B$6261,0)),"",INDIRECT("'SorP'!$A$"&amp;MATCH($S53&amp;$J53,SorP!C:C,0))))</f>
        <v/>
      </c>
      <c r="U53" s="163" t="n"/>
      <c r="V53" s="164">
        <f>IF(C53="",NA(),MATCH($B53&amp;$C53,'Smelter Look-up'!$J:$J,0))</f>
        <v/>
      </c>
      <c r="X53" s="165">
        <f>IF(AND(C53="Smelter not listed",OR(LEN(D53)=0,LEN(E53)=0)),1,0)</f>
        <v/>
      </c>
      <c r="AB53" s="306">
        <f>IF(C53="","",B53)</f>
        <v/>
      </c>
      <c r="AC53" s="165">
        <f>B53</f>
        <v/>
      </c>
      <c r="AD53" s="165">
        <f>IF(C53="Smelter not listed",D53,C53)</f>
        <v/>
      </c>
    </row>
    <row r="54" ht="20.1" customFormat="1" customHeight="1" s="165">
      <c r="A54" s="150" t="inlineStr">
        <is>
          <t>CID004096</t>
        </is>
      </c>
      <c r="B54" s="296" t="inlineStr">
        <is>
          <t>Copper</t>
        </is>
      </c>
      <c r="C54" s="147">
        <f>IF(LEN(A54)=0,"",INDEX('Smelter Look-up'!$C:$C,MATCH($A54,'Smelter Look-up'!$E:$E,0)))</f>
        <v/>
      </c>
      <c r="D54" s="144" t="n"/>
      <c r="E54" s="144" t="inlineStr">
        <is>
          <t>CHILE</t>
        </is>
      </c>
      <c r="F54" s="144" t="inlineStr">
        <is>
          <t>CID004096</t>
        </is>
      </c>
      <c r="G54" s="144" t="inlineStr">
        <is>
          <t>RMI</t>
        </is>
      </c>
      <c r="H54" s="200">
        <f>IF(ISERROR($V54),"",OFFSET('Smelter Look-up'!$G$4,$V54-4,0))</f>
        <v/>
      </c>
      <c r="I54" s="201">
        <f>IF(ISERROR($V54),"",OFFSET('Smelter Look-up'!$H$4,$V54-4,0))</f>
        <v/>
      </c>
      <c r="J54" s="201">
        <f>IF(ISERROR($V54),"",OFFSET('Smelter Look-up'!$I$4,$V54-4,0))</f>
        <v/>
      </c>
      <c r="K54" s="145" t="n"/>
      <c r="L54" s="145" t="n"/>
      <c r="M54" s="145" t="n"/>
      <c r="N54" s="145" t="n"/>
      <c r="O54" s="145" t="n"/>
      <c r="P54" s="203" t="n"/>
      <c r="Q54" s="146" t="n"/>
      <c r="R54" s="144">
        <f>IF(ISERROR($V54),"",OFFSET('Smelter Look-up'!$C$4,$V54-4,0)&amp;"")</f>
        <v/>
      </c>
      <c r="S54" s="150">
        <f>IF(B54="","",IF(ISERROR(MATCH($E54,CL,0)),"Unknown",INDIRECT("'C'!$A$"&amp;MATCH($E54,CL,0)+1)))</f>
        <v/>
      </c>
      <c r="T54" s="150">
        <f>IF(B54="","",IF(ISERROR(MATCH($J54,SorP!$B$1:$B$6261,0)),"",INDIRECT("'SorP'!$A$"&amp;MATCH($S54&amp;$J54,SorP!C:C,0))))</f>
        <v/>
      </c>
      <c r="U54" s="163" t="n"/>
      <c r="V54" s="164">
        <f>IF(C54="",NA(),MATCH($B54&amp;$C54,'Smelter Look-up'!$J:$J,0))</f>
        <v/>
      </c>
      <c r="X54" s="165">
        <f>IF(AND(C54="Smelter not listed",OR(LEN(D54)=0,LEN(E54)=0)),1,0)</f>
        <v/>
      </c>
      <c r="AB54" s="306">
        <f>IF(C54="","",B54)</f>
        <v/>
      </c>
      <c r="AC54" s="165">
        <f>B54</f>
        <v/>
      </c>
      <c r="AD54" s="165">
        <f>IF(C54="Smelter not listed",D54,C54)</f>
        <v/>
      </c>
    </row>
    <row r="55" ht="20.1" customFormat="1" customHeight="1" s="165">
      <c r="A55" s="150" t="inlineStr">
        <is>
          <t>CID004101</t>
        </is>
      </c>
      <c r="B55" s="296" t="inlineStr">
        <is>
          <t>Copper</t>
        </is>
      </c>
      <c r="C55" s="147">
        <f>IF(LEN(A55)=0,"",INDEX('Smelter Look-up'!$C:$C,MATCH($A55,'Smelter Look-up'!$E:$E,0)))</f>
        <v/>
      </c>
      <c r="D55" s="144" t="n"/>
      <c r="E55" s="144" t="inlineStr">
        <is>
          <t>CHILE</t>
        </is>
      </c>
      <c r="F55" s="144" t="inlineStr">
        <is>
          <t>CID004101</t>
        </is>
      </c>
      <c r="G55" s="144" t="inlineStr">
        <is>
          <t>RMI</t>
        </is>
      </c>
      <c r="H55" s="200">
        <f>IF(ISERROR($V55),"",OFFSET('Smelter Look-up'!$G$4,$V55-4,0))</f>
        <v/>
      </c>
      <c r="I55" s="201">
        <f>IF(ISERROR($V55),"",OFFSET('Smelter Look-up'!$H$4,$V55-4,0))</f>
        <v/>
      </c>
      <c r="J55" s="201">
        <f>IF(ISERROR($V55),"",OFFSET('Smelter Look-up'!$I$4,$V55-4,0))</f>
        <v/>
      </c>
      <c r="K55" s="145" t="n"/>
      <c r="L55" s="145" t="n"/>
      <c r="M55" s="145" t="n"/>
      <c r="N55" s="145" t="n"/>
      <c r="O55" s="145" t="n"/>
      <c r="P55" s="203" t="n"/>
      <c r="Q55" s="146" t="n"/>
      <c r="R55" s="144">
        <f>IF(ISERROR($V55),"",OFFSET('Smelter Look-up'!$C$4,$V55-4,0)&amp;"")</f>
        <v/>
      </c>
      <c r="S55" s="150">
        <f>IF(B55="","",IF(ISERROR(MATCH($E55,CL,0)),"Unknown",INDIRECT("'C'!$A$"&amp;MATCH($E55,CL,0)+1)))</f>
        <v/>
      </c>
      <c r="T55" s="150">
        <f>IF(B55="","",IF(ISERROR(MATCH($J55,SorP!$B$1:$B$6261,0)),"",INDIRECT("'SorP'!$A$"&amp;MATCH($S55&amp;$J55,SorP!C:C,0))))</f>
        <v/>
      </c>
      <c r="U55" s="163" t="n"/>
      <c r="V55" s="164">
        <f>IF(C55="",NA(),MATCH($B55&amp;$C55,'Smelter Look-up'!$J:$J,0))</f>
        <v/>
      </c>
      <c r="X55" s="165">
        <f>IF(AND(C55="Smelter not listed",OR(LEN(D55)=0,LEN(E55)=0)),1,0)</f>
        <v/>
      </c>
      <c r="AB55" s="306">
        <f>IF(C55="","",B55)</f>
        <v/>
      </c>
      <c r="AC55" s="165">
        <f>B55</f>
        <v/>
      </c>
      <c r="AD55" s="165">
        <f>IF(C55="Smelter not listed",D55,C55)</f>
        <v/>
      </c>
    </row>
    <row r="56" ht="20.1" customFormat="1" customHeight="1" s="165">
      <c r="A56" s="150" t="inlineStr">
        <is>
          <t>CID004108</t>
        </is>
      </c>
      <c r="B56" s="296" t="inlineStr">
        <is>
          <t>Copper</t>
        </is>
      </c>
      <c r="C56" s="147" t="inlineStr">
        <is>
          <t>Anglo American (El Soldado)</t>
        </is>
      </c>
      <c r="D56" s="144" t="n"/>
      <c r="E56" s="144" t="inlineStr">
        <is>
          <t>CHILE</t>
        </is>
      </c>
      <c r="F56" s="144" t="inlineStr">
        <is>
          <t>CID004108</t>
        </is>
      </c>
      <c r="G56" s="144" t="inlineStr">
        <is>
          <t>RMI</t>
        </is>
      </c>
      <c r="H56" s="200">
        <f>IF(ISERROR($V56),"",OFFSET('Smelter Look-up'!$G$4,$V56-4,0))</f>
        <v/>
      </c>
      <c r="I56" s="201">
        <f>IF(ISERROR($V56),"",OFFSET('Smelter Look-up'!$H$4,$V56-4,0))</f>
        <v/>
      </c>
      <c r="J56" s="201">
        <f>IF(ISERROR($V56),"",OFFSET('Smelter Look-up'!$I$4,$V56-4,0))</f>
        <v/>
      </c>
      <c r="K56" s="145" t="n"/>
      <c r="L56" s="145" t="n"/>
      <c r="M56" s="145" t="n"/>
      <c r="N56" s="145" t="n"/>
      <c r="O56" s="145" t="n"/>
      <c r="P56" s="203" t="n"/>
      <c r="Q56" s="146" t="n"/>
      <c r="R56" s="144">
        <f>IF(ISERROR($V56),"",OFFSET('Smelter Look-up'!$C$4,$V56-4,0)&amp;"")</f>
        <v/>
      </c>
      <c r="S56" s="150">
        <f>IF(B56="","",IF(ISERROR(MATCH($E56,CL,0)),"Unknown",INDIRECT("'C'!$A$"&amp;MATCH($E56,CL,0)+1)))</f>
        <v/>
      </c>
      <c r="T56" s="150">
        <f>IF(B56="","",IF(ISERROR(MATCH($J56,SorP!$B$1:$B$6261,0)),"",INDIRECT("'SorP'!$A$"&amp;MATCH($S56&amp;$J56,SorP!C:C,0))))</f>
        <v/>
      </c>
      <c r="U56" s="163" t="n"/>
      <c r="V56" s="164">
        <f>IF(C56="",NA(),MATCH($B56&amp;$C56,'Smelter Look-up'!$J:$J,0))</f>
        <v/>
      </c>
      <c r="X56" s="165">
        <f>IF(AND(C56="Smelter not listed",OR(LEN(D56)=0,LEN(E56)=0)),1,0)</f>
        <v/>
      </c>
      <c r="AB56" s="306">
        <f>IF(C56="","",B56)</f>
        <v/>
      </c>
      <c r="AC56" s="165">
        <f>B56</f>
        <v/>
      </c>
      <c r="AD56" s="165">
        <f>IF(C56="Smelter not listed",D56,C56)</f>
        <v/>
      </c>
    </row>
    <row r="57" ht="20.1" customFormat="1" customHeight="1" s="165">
      <c r="A57" s="150" t="inlineStr">
        <is>
          <t>CID004109</t>
        </is>
      </c>
      <c r="B57" s="296" t="inlineStr">
        <is>
          <t>Copper</t>
        </is>
      </c>
      <c r="C57" s="147">
        <f>IF(LEN(A57)=0,"",INDEX('Smelter Look-up'!$C:$C,MATCH($A57,'Smelter Look-up'!$E:$E,0)))</f>
        <v/>
      </c>
      <c r="D57" s="144" t="n"/>
      <c r="E57" s="144" t="inlineStr">
        <is>
          <t>CHILE</t>
        </is>
      </c>
      <c r="F57" s="144" t="inlineStr">
        <is>
          <t>CID004109</t>
        </is>
      </c>
      <c r="G57" s="144" t="inlineStr">
        <is>
          <t>RMI</t>
        </is>
      </c>
      <c r="H57" s="200">
        <f>IF(ISERROR($V57),"",OFFSET('Smelter Look-up'!$G$4,$V57-4,0))</f>
        <v/>
      </c>
      <c r="I57" s="201">
        <f>IF(ISERROR($V57),"",OFFSET('Smelter Look-up'!$H$4,$V57-4,0))</f>
        <v/>
      </c>
      <c r="J57" s="201">
        <f>IF(ISERROR($V57),"",OFFSET('Smelter Look-up'!$I$4,$V57-4,0))</f>
        <v/>
      </c>
      <c r="K57" s="145" t="n"/>
      <c r="L57" s="145" t="n"/>
      <c r="M57" s="145" t="n"/>
      <c r="N57" s="145" t="n"/>
      <c r="O57" s="145" t="n"/>
      <c r="P57" s="203" t="n"/>
      <c r="Q57" s="146" t="n"/>
      <c r="R57" s="144">
        <f>IF(ISERROR($V57),"",OFFSET('Smelter Look-up'!$C$4,$V57-4,0)&amp;"")</f>
        <v/>
      </c>
      <c r="S57" s="150">
        <f>IF(B57="","",IF(ISERROR(MATCH($E57,CL,0)),"Unknown",INDIRECT("'C'!$A$"&amp;MATCH($E57,CL,0)+1)))</f>
        <v/>
      </c>
      <c r="T57" s="150">
        <f>IF(B57="","",IF(ISERROR(MATCH($J57,SorP!$B$1:$B$6261,0)),"",INDIRECT("'SorP'!$A$"&amp;MATCH($S57&amp;$J57,SorP!C:C,0))))</f>
        <v/>
      </c>
      <c r="U57" s="163" t="n"/>
      <c r="V57" s="164">
        <f>IF(C57="",NA(),MATCH($B57&amp;$C57,'Smelter Look-up'!$J:$J,0))</f>
        <v/>
      </c>
      <c r="X57" s="165">
        <f>IF(AND(C57="Smelter not listed",OR(LEN(D57)=0,LEN(E57)=0)),1,0)</f>
        <v/>
      </c>
      <c r="AB57" s="306">
        <f>IF(C57="","",B57)</f>
        <v/>
      </c>
      <c r="AC57" s="165">
        <f>B57</f>
        <v/>
      </c>
      <c r="AD57" s="165">
        <f>IF(C57="Smelter not listed",D57,C57)</f>
        <v/>
      </c>
    </row>
    <row r="58" ht="20.1" customFormat="1" customHeight="1" s="165">
      <c r="A58" s="150" t="inlineStr">
        <is>
          <t>CID004115</t>
        </is>
      </c>
      <c r="B58" s="296" t="inlineStr">
        <is>
          <t>Copper</t>
        </is>
      </c>
      <c r="C58" s="147">
        <f>IF(LEN(A58)=0,"",INDEX('Smelter Look-up'!$C:$C,MATCH($A58,'Smelter Look-up'!$E:$E,0)))</f>
        <v/>
      </c>
      <c r="D58" s="144" t="n"/>
      <c r="E58" s="144" t="inlineStr">
        <is>
          <t>CHILE</t>
        </is>
      </c>
      <c r="F58" s="144" t="inlineStr">
        <is>
          <t>CID004115</t>
        </is>
      </c>
      <c r="G58" s="144" t="inlineStr">
        <is>
          <t>RMI</t>
        </is>
      </c>
      <c r="H58" s="200">
        <f>IF(ISERROR($V58),"",OFFSET('Smelter Look-up'!$G$4,$V58-4,0))</f>
        <v/>
      </c>
      <c r="I58" s="201">
        <f>IF(ISERROR($V58),"",OFFSET('Smelter Look-up'!$H$4,$V58-4,0))</f>
        <v/>
      </c>
      <c r="J58" s="201">
        <f>IF(ISERROR($V58),"",OFFSET('Smelter Look-up'!$I$4,$V58-4,0))</f>
        <v/>
      </c>
      <c r="K58" s="145" t="n"/>
      <c r="L58" s="145" t="n"/>
      <c r="M58" s="145" t="n"/>
      <c r="N58" s="145" t="n"/>
      <c r="O58" s="145" t="n"/>
      <c r="P58" s="203" t="n"/>
      <c r="Q58" s="146" t="n"/>
      <c r="R58" s="144">
        <f>IF(ISERROR($V58),"",OFFSET('Smelter Look-up'!$C$4,$V58-4,0)&amp;"")</f>
        <v/>
      </c>
      <c r="S58" s="150">
        <f>IF(B58="","",IF(ISERROR(MATCH($E58,CL,0)),"Unknown",INDIRECT("'C'!$A$"&amp;MATCH($E58,CL,0)+1)))</f>
        <v/>
      </c>
      <c r="T58" s="150">
        <f>IF(B58="","",IF(ISERROR(MATCH($J58,SorP!$B$1:$B$6261,0)),"",INDIRECT("'SorP'!$A$"&amp;MATCH($S58&amp;$J58,SorP!C:C,0))))</f>
        <v/>
      </c>
      <c r="U58" s="163" t="n"/>
      <c r="V58" s="164">
        <f>IF(C58="",NA(),MATCH($B58&amp;$C58,'Smelter Look-up'!$J:$J,0))</f>
        <v/>
      </c>
      <c r="X58" s="165">
        <f>IF(AND(C58="Smelter not listed",OR(LEN(D58)=0,LEN(E58)=0)),1,0)</f>
        <v/>
      </c>
      <c r="AB58" s="306">
        <f>IF(C58="","",B58)</f>
        <v/>
      </c>
      <c r="AC58" s="165">
        <f>B58</f>
        <v/>
      </c>
      <c r="AD58" s="165">
        <f>IF(C58="Smelter not listed",D58,C58)</f>
        <v/>
      </c>
    </row>
    <row r="59" ht="20.1" customFormat="1" customHeight="1" s="165">
      <c r="A59" s="150" t="inlineStr">
        <is>
          <t>CID004118</t>
        </is>
      </c>
      <c r="B59" s="296" t="inlineStr">
        <is>
          <t>Copper</t>
        </is>
      </c>
      <c r="C59" s="147">
        <f>IF(LEN(A59)=0,"",INDEX('Smelter Look-up'!$C:$C,MATCH($A59,'Smelter Look-up'!$E:$E,0)))</f>
        <v/>
      </c>
      <c r="D59" s="144" t="n"/>
      <c r="E59" s="144" t="inlineStr">
        <is>
          <t>CHILE</t>
        </is>
      </c>
      <c r="F59" s="144" t="inlineStr">
        <is>
          <t>CID004118</t>
        </is>
      </c>
      <c r="G59" s="144" t="inlineStr">
        <is>
          <t>RMI</t>
        </is>
      </c>
      <c r="H59" s="200">
        <f>IF(ISERROR($V59),"",OFFSET('Smelter Look-up'!$G$4,$V59-4,0))</f>
        <v/>
      </c>
      <c r="I59" s="201">
        <f>IF(ISERROR($V59),"",OFFSET('Smelter Look-up'!$H$4,$V59-4,0))</f>
        <v/>
      </c>
      <c r="J59" s="201">
        <f>IF(ISERROR($V59),"",OFFSET('Smelter Look-up'!$I$4,$V59-4,0))</f>
        <v/>
      </c>
      <c r="K59" s="145" t="n"/>
      <c r="L59" s="145" t="n"/>
      <c r="M59" s="145" t="n"/>
      <c r="N59" s="145" t="n"/>
      <c r="O59" s="145" t="n"/>
      <c r="P59" s="203" t="n"/>
      <c r="Q59" s="146" t="n"/>
      <c r="R59" s="144">
        <f>IF(ISERROR($V59),"",OFFSET('Smelter Look-up'!$C$4,$V59-4,0)&amp;"")</f>
        <v/>
      </c>
      <c r="S59" s="150">
        <f>IF(B59="","",IF(ISERROR(MATCH($E59,CL,0)),"Unknown",INDIRECT("'C'!$A$"&amp;MATCH($E59,CL,0)+1)))</f>
        <v/>
      </c>
      <c r="T59" s="150">
        <f>IF(B59="","",IF(ISERROR(MATCH($J59,SorP!$B$1:$B$6261,0)),"",INDIRECT("'SorP'!$A$"&amp;MATCH($S59&amp;$J59,SorP!C:C,0))))</f>
        <v/>
      </c>
      <c r="U59" s="163" t="n"/>
      <c r="V59" s="164">
        <f>IF(C59="",NA(),MATCH($B59&amp;$C59,'Smelter Look-up'!$J:$J,0))</f>
        <v/>
      </c>
      <c r="X59" s="165">
        <f>IF(AND(C59="Smelter not listed",OR(LEN(D59)=0,LEN(E59)=0)),1,0)</f>
        <v/>
      </c>
      <c r="AB59" s="306">
        <f>IF(C59="","",B59)</f>
        <v/>
      </c>
      <c r="AC59" s="165">
        <f>B59</f>
        <v/>
      </c>
      <c r="AD59" s="165">
        <f>IF(C59="Smelter not listed",D59,C59)</f>
        <v/>
      </c>
    </row>
    <row r="60" ht="20.1" customFormat="1" customHeight="1" s="165">
      <c r="A60" s="150" t="inlineStr">
        <is>
          <t>CID004120</t>
        </is>
      </c>
      <c r="B60" s="296" t="inlineStr">
        <is>
          <t>Copper</t>
        </is>
      </c>
      <c r="C60" s="147">
        <f>IF(LEN(A60)=0,"",INDEX('Smelter Look-up'!$C:$C,MATCH($A60,'Smelter Look-up'!$E:$E,0)))</f>
        <v/>
      </c>
      <c r="D60" s="144" t="n"/>
      <c r="E60" s="144" t="inlineStr">
        <is>
          <t>CHILE</t>
        </is>
      </c>
      <c r="F60" s="144" t="inlineStr">
        <is>
          <t>CID004120</t>
        </is>
      </c>
      <c r="G60" s="144" t="inlineStr">
        <is>
          <t>RMI</t>
        </is>
      </c>
      <c r="H60" s="200">
        <f>IF(ISERROR($V60),"",OFFSET('Smelter Look-up'!$G$4,$V60-4,0))</f>
        <v/>
      </c>
      <c r="I60" s="201">
        <f>IF(ISERROR($V60),"",OFFSET('Smelter Look-up'!$H$4,$V60-4,0))</f>
        <v/>
      </c>
      <c r="J60" s="201">
        <f>IF(ISERROR($V60),"",OFFSET('Smelter Look-up'!$I$4,$V60-4,0))</f>
        <v/>
      </c>
      <c r="K60" s="145" t="n"/>
      <c r="L60" s="145" t="n"/>
      <c r="M60" s="145" t="n"/>
      <c r="N60" s="145" t="n"/>
      <c r="O60" s="145" t="n"/>
      <c r="P60" s="203" t="n"/>
      <c r="Q60" s="146" t="n"/>
      <c r="R60" s="144">
        <f>IF(ISERROR($V60),"",OFFSET('Smelter Look-up'!$C$4,$V60-4,0)&amp;"")</f>
        <v/>
      </c>
      <c r="S60" s="150">
        <f>IF(B60="","",IF(ISERROR(MATCH($E60,CL,0)),"Unknown",INDIRECT("'C'!$A$"&amp;MATCH($E60,CL,0)+1)))</f>
        <v/>
      </c>
      <c r="T60" s="150">
        <f>IF(B60="","",IF(ISERROR(MATCH($J60,SorP!$B$1:$B$6261,0)),"",INDIRECT("'SorP'!$A$"&amp;MATCH($S60&amp;$J60,SorP!C:C,0))))</f>
        <v/>
      </c>
      <c r="U60" s="163" t="n"/>
      <c r="V60" s="164">
        <f>IF(C60="",NA(),MATCH($B60&amp;$C60,'Smelter Look-up'!$J:$J,0))</f>
        <v/>
      </c>
      <c r="X60" s="165">
        <f>IF(AND(C60="Smelter not listed",OR(LEN(D60)=0,LEN(E60)=0)),1,0)</f>
        <v/>
      </c>
      <c r="AB60" s="306">
        <f>IF(C60="","",B60)</f>
        <v/>
      </c>
      <c r="AC60" s="165">
        <f>B60</f>
        <v/>
      </c>
      <c r="AD60" s="165">
        <f>IF(C60="Smelter not listed",D60,C60)</f>
        <v/>
      </c>
    </row>
    <row r="61" ht="20.1" customFormat="1" customHeight="1" s="165">
      <c r="A61" s="150" t="inlineStr">
        <is>
          <t>CID004121</t>
        </is>
      </c>
      <c r="B61" s="296" t="inlineStr">
        <is>
          <t>Copper</t>
        </is>
      </c>
      <c r="C61" s="147">
        <f>IF(LEN(A61)=0,"",INDEX('Smelter Look-up'!$C:$C,MATCH($A61,'Smelter Look-up'!$E:$E,0)))</f>
        <v/>
      </c>
      <c r="D61" s="144" t="n"/>
      <c r="E61" s="144" t="inlineStr">
        <is>
          <t>CHILE</t>
        </is>
      </c>
      <c r="F61" s="144" t="inlineStr">
        <is>
          <t>CID004121</t>
        </is>
      </c>
      <c r="G61" s="144" t="inlineStr">
        <is>
          <t>RMI</t>
        </is>
      </c>
      <c r="H61" s="200">
        <f>IF(ISERROR($V61),"",OFFSET('Smelter Look-up'!$G$4,$V61-4,0))</f>
        <v/>
      </c>
      <c r="I61" s="201">
        <f>IF(ISERROR($V61),"",OFFSET('Smelter Look-up'!$H$4,$V61-4,0))</f>
        <v/>
      </c>
      <c r="J61" s="201">
        <f>IF(ISERROR($V61),"",OFFSET('Smelter Look-up'!$I$4,$V61-4,0))</f>
        <v/>
      </c>
      <c r="K61" s="145" t="n"/>
      <c r="L61" s="145" t="n"/>
      <c r="M61" s="145" t="n"/>
      <c r="N61" s="145" t="n"/>
      <c r="O61" s="145" t="n"/>
      <c r="P61" s="203" t="n"/>
      <c r="Q61" s="146" t="n"/>
      <c r="R61" s="144">
        <f>IF(ISERROR($V61),"",OFFSET('Smelter Look-up'!$C$4,$V61-4,0)&amp;"")</f>
        <v/>
      </c>
      <c r="S61" s="150">
        <f>IF(B61="","",IF(ISERROR(MATCH($E61,CL,0)),"Unknown",INDIRECT("'C'!$A$"&amp;MATCH($E61,CL,0)+1)))</f>
        <v/>
      </c>
      <c r="T61" s="150">
        <f>IF(B61="","",IF(ISERROR(MATCH($J61,SorP!$B$1:$B$6261,0)),"",INDIRECT("'SorP'!$A$"&amp;MATCH($S61&amp;$J61,SorP!C:C,0))))</f>
        <v/>
      </c>
      <c r="U61" s="163" t="n"/>
      <c r="V61" s="164">
        <f>IF(C61="",NA(),MATCH($B61&amp;$C61,'Smelter Look-up'!$J:$J,0))</f>
        <v/>
      </c>
      <c r="X61" s="165">
        <f>IF(AND(C61="Smelter not listed",OR(LEN(D61)=0,LEN(E61)=0)),1,0)</f>
        <v/>
      </c>
      <c r="AB61" s="306">
        <f>IF(C61="","",B61)</f>
        <v/>
      </c>
      <c r="AC61" s="165">
        <f>B61</f>
        <v/>
      </c>
      <c r="AD61" s="165">
        <f>IF(C61="Smelter not listed",D61,C61)</f>
        <v/>
      </c>
    </row>
    <row r="62" ht="20.1" customFormat="1" customHeight="1" s="165">
      <c r="A62" s="150" t="inlineStr">
        <is>
          <t>CID004123</t>
        </is>
      </c>
      <c r="B62" s="296" t="inlineStr">
        <is>
          <t>Copper</t>
        </is>
      </c>
      <c r="C62" s="147">
        <f>IF(LEN(A62)=0,"",INDEX('Smelter Look-up'!$C:$C,MATCH($A62,'Smelter Look-up'!$E:$E,0)))</f>
        <v/>
      </c>
      <c r="D62" s="144" t="n"/>
      <c r="E62" s="144" t="inlineStr">
        <is>
          <t>CHILE</t>
        </is>
      </c>
      <c r="F62" s="144" t="inlineStr">
        <is>
          <t>CID004123</t>
        </is>
      </c>
      <c r="G62" s="144" t="inlineStr">
        <is>
          <t>RMI</t>
        </is>
      </c>
      <c r="H62" s="200">
        <f>IF(ISERROR($V62),"",OFFSET('Smelter Look-up'!$G$4,$V62-4,0))</f>
        <v/>
      </c>
      <c r="I62" s="201">
        <f>IF(ISERROR($V62),"",OFFSET('Smelter Look-up'!$H$4,$V62-4,0))</f>
        <v/>
      </c>
      <c r="J62" s="201">
        <f>IF(ISERROR($V62),"",OFFSET('Smelter Look-up'!$I$4,$V62-4,0))</f>
        <v/>
      </c>
      <c r="K62" s="145" t="n"/>
      <c r="L62" s="145" t="n"/>
      <c r="M62" s="145" t="n"/>
      <c r="N62" s="145" t="n"/>
      <c r="O62" s="145" t="n"/>
      <c r="P62" s="203" t="n"/>
      <c r="Q62" s="146" t="n"/>
      <c r="R62" s="144">
        <f>IF(ISERROR($V62),"",OFFSET('Smelter Look-up'!$C$4,$V62-4,0)&amp;"")</f>
        <v/>
      </c>
      <c r="S62" s="150">
        <f>IF(B62="","",IF(ISERROR(MATCH($E62,CL,0)),"Unknown",INDIRECT("'C'!$A$"&amp;MATCH($E62,CL,0)+1)))</f>
        <v/>
      </c>
      <c r="T62" s="150">
        <f>IF(B62="","",IF(ISERROR(MATCH($J62,SorP!$B$1:$B$6261,0)),"",INDIRECT("'SorP'!$A$"&amp;MATCH($S62&amp;$J62,SorP!C:C,0))))</f>
        <v/>
      </c>
      <c r="U62" s="163" t="n"/>
      <c r="V62" s="164">
        <f>IF(C62="",NA(),MATCH($B62&amp;$C62,'Smelter Look-up'!$J:$J,0))</f>
        <v/>
      </c>
      <c r="X62" s="165">
        <f>IF(AND(C62="Smelter not listed",OR(LEN(D62)=0,LEN(E62)=0)),1,0)</f>
        <v/>
      </c>
      <c r="AB62" s="306">
        <f>IF(C62="","",B62)</f>
        <v/>
      </c>
      <c r="AC62" s="165">
        <f>B62</f>
        <v/>
      </c>
      <c r="AD62" s="165">
        <f>IF(C62="Smelter not listed",D62,C62)</f>
        <v/>
      </c>
    </row>
    <row r="63" ht="20.1" customFormat="1" customHeight="1" s="165">
      <c r="A63" s="150" t="inlineStr">
        <is>
          <t>CID004125</t>
        </is>
      </c>
      <c r="B63" s="296" t="inlineStr">
        <is>
          <t>Copper</t>
        </is>
      </c>
      <c r="C63" s="147">
        <f>IF(LEN(A63)=0,"",INDEX('Smelter Look-up'!$C:$C,MATCH($A63,'Smelter Look-up'!$E:$E,0)))</f>
        <v/>
      </c>
      <c r="D63" s="144" t="n"/>
      <c r="E63" s="144" t="inlineStr">
        <is>
          <t>CHILE</t>
        </is>
      </c>
      <c r="F63" s="144" t="inlineStr">
        <is>
          <t>CID004125</t>
        </is>
      </c>
      <c r="G63" s="144" t="inlineStr">
        <is>
          <t>RMI</t>
        </is>
      </c>
      <c r="H63" s="200">
        <f>IF(ISERROR($V63),"",OFFSET('Smelter Look-up'!$G$4,$V63-4,0))</f>
        <v/>
      </c>
      <c r="I63" s="201">
        <f>IF(ISERROR($V63),"",OFFSET('Smelter Look-up'!$H$4,$V63-4,0))</f>
        <v/>
      </c>
      <c r="J63" s="201">
        <f>IF(ISERROR($V63),"",OFFSET('Smelter Look-up'!$I$4,$V63-4,0))</f>
        <v/>
      </c>
      <c r="K63" s="145" t="n"/>
      <c r="L63" s="145" t="n"/>
      <c r="M63" s="145" t="n"/>
      <c r="N63" s="145" t="n"/>
      <c r="O63" s="145" t="n"/>
      <c r="P63" s="203" t="n"/>
      <c r="Q63" s="146" t="n"/>
      <c r="R63" s="144">
        <f>IF(ISERROR($V63),"",OFFSET('Smelter Look-up'!$C$4,$V63-4,0)&amp;"")</f>
        <v/>
      </c>
      <c r="S63" s="150">
        <f>IF(B63="","",IF(ISERROR(MATCH($E63,CL,0)),"Unknown",INDIRECT("'C'!$A$"&amp;MATCH($E63,CL,0)+1)))</f>
        <v/>
      </c>
      <c r="T63" s="150">
        <f>IF(B63="","",IF(ISERROR(MATCH($J63,SorP!$B$1:$B$6261,0)),"",INDIRECT("'SorP'!$A$"&amp;MATCH($S63&amp;$J63,SorP!C:C,0))))</f>
        <v/>
      </c>
      <c r="U63" s="163" t="n"/>
      <c r="V63" s="164">
        <f>IF(C63="",NA(),MATCH($B63&amp;$C63,'Smelter Look-up'!$J:$J,0))</f>
        <v/>
      </c>
      <c r="X63" s="165">
        <f>IF(AND(C63="Smelter not listed",OR(LEN(D63)=0,LEN(E63)=0)),1,0)</f>
        <v/>
      </c>
      <c r="AB63" s="306">
        <f>IF(C63="","",B63)</f>
        <v/>
      </c>
      <c r="AC63" s="165">
        <f>B63</f>
        <v/>
      </c>
      <c r="AD63" s="165">
        <f>IF(C63="Smelter not listed",D63,C63)</f>
        <v/>
      </c>
    </row>
    <row r="64" ht="20.1" customFormat="1" customHeight="1" s="165">
      <c r="A64" s="150" t="inlineStr">
        <is>
          <t>CID004128</t>
        </is>
      </c>
      <c r="B64" s="296" t="inlineStr">
        <is>
          <t>Copper</t>
        </is>
      </c>
      <c r="C64" s="147">
        <f>IF(LEN(A64)=0,"",INDEX('Smelter Look-up'!$C:$C,MATCH($A64,'Smelter Look-up'!$E:$E,0)))</f>
        <v/>
      </c>
      <c r="D64" s="144" t="n"/>
      <c r="E64" s="144" t="inlineStr">
        <is>
          <t>CHILE</t>
        </is>
      </c>
      <c r="F64" s="144" t="inlineStr">
        <is>
          <t>CID004128</t>
        </is>
      </c>
      <c r="G64" s="144" t="inlineStr">
        <is>
          <t>RMI</t>
        </is>
      </c>
      <c r="H64" s="200">
        <f>IF(ISERROR($V64),"",OFFSET('Smelter Look-up'!$G$4,$V64-4,0))</f>
        <v/>
      </c>
      <c r="I64" s="201">
        <f>IF(ISERROR($V64),"",OFFSET('Smelter Look-up'!$H$4,$V64-4,0))</f>
        <v/>
      </c>
      <c r="J64" s="201">
        <f>IF(ISERROR($V64),"",OFFSET('Smelter Look-up'!$I$4,$V64-4,0))</f>
        <v/>
      </c>
      <c r="K64" s="145" t="n"/>
      <c r="L64" s="145" t="n"/>
      <c r="M64" s="145" t="n"/>
      <c r="N64" s="145" t="n"/>
      <c r="O64" s="145" t="n"/>
      <c r="P64" s="203" t="n"/>
      <c r="Q64" s="146" t="n"/>
      <c r="R64" s="144">
        <f>IF(ISERROR($V64),"",OFFSET('Smelter Look-up'!$C$4,$V64-4,0)&amp;"")</f>
        <v/>
      </c>
      <c r="S64" s="150">
        <f>IF(B64="","",IF(ISERROR(MATCH($E64,CL,0)),"Unknown",INDIRECT("'C'!$A$"&amp;MATCH($E64,CL,0)+1)))</f>
        <v/>
      </c>
      <c r="T64" s="150">
        <f>IF(B64="","",IF(ISERROR(MATCH($J64,SorP!$B$1:$B$6261,0)),"",INDIRECT("'SorP'!$A$"&amp;MATCH($S64&amp;$J64,SorP!C:C,0))))</f>
        <v/>
      </c>
      <c r="U64" s="163" t="n"/>
      <c r="V64" s="164">
        <f>IF(C64="",NA(),MATCH($B64&amp;$C64,'Smelter Look-up'!$J:$J,0))</f>
        <v/>
      </c>
      <c r="X64" s="165">
        <f>IF(AND(C64="Smelter not listed",OR(LEN(D64)=0,LEN(E64)=0)),1,0)</f>
        <v/>
      </c>
      <c r="AB64" s="306">
        <f>IF(C64="","",B64)</f>
        <v/>
      </c>
      <c r="AC64" s="165">
        <f>B64</f>
        <v/>
      </c>
      <c r="AD64" s="165">
        <f>IF(C64="Smelter not listed",D64,C64)</f>
        <v/>
      </c>
    </row>
    <row r="65" ht="20.1" customFormat="1" customHeight="1" s="165">
      <c r="A65" s="150" t="inlineStr">
        <is>
          <t>CID004131</t>
        </is>
      </c>
      <c r="B65" s="296" t="inlineStr">
        <is>
          <t>Copper</t>
        </is>
      </c>
      <c r="C65" s="147">
        <f>IF(LEN(A65)=0,"",INDEX('Smelter Look-up'!$C:$C,MATCH($A65,'Smelter Look-up'!$E:$E,0)))</f>
        <v/>
      </c>
      <c r="D65" s="144" t="n"/>
      <c r="E65" s="144" t="inlineStr">
        <is>
          <t>CHILE</t>
        </is>
      </c>
      <c r="F65" s="144" t="inlineStr">
        <is>
          <t>CID004131</t>
        </is>
      </c>
      <c r="G65" s="144" t="inlineStr">
        <is>
          <t>RMI</t>
        </is>
      </c>
      <c r="H65" s="200">
        <f>IF(ISERROR($V65),"",OFFSET('Smelter Look-up'!$G$4,$V65-4,0))</f>
        <v/>
      </c>
      <c r="I65" s="201">
        <f>IF(ISERROR($V65),"",OFFSET('Smelter Look-up'!$H$4,$V65-4,0))</f>
        <v/>
      </c>
      <c r="J65" s="201">
        <f>IF(ISERROR($V65),"",OFFSET('Smelter Look-up'!$I$4,$V65-4,0))</f>
        <v/>
      </c>
      <c r="K65" s="145" t="n"/>
      <c r="L65" s="145" t="n"/>
      <c r="M65" s="145" t="n"/>
      <c r="N65" s="145" t="n"/>
      <c r="O65" s="145" t="n"/>
      <c r="P65" s="203" t="n"/>
      <c r="Q65" s="146" t="n"/>
      <c r="R65" s="144">
        <f>IF(ISERROR($V65),"",OFFSET('Smelter Look-up'!$C$4,$V65-4,0)&amp;"")</f>
        <v/>
      </c>
      <c r="S65" s="150">
        <f>IF(B65="","",IF(ISERROR(MATCH($E65,CL,0)),"Unknown",INDIRECT("'C'!$A$"&amp;MATCH($E65,CL,0)+1)))</f>
        <v/>
      </c>
      <c r="T65" s="150">
        <f>IF(B65="","",IF(ISERROR(MATCH($J65,SorP!$B$1:$B$6261,0)),"",INDIRECT("'SorP'!$A$"&amp;MATCH($S65&amp;$J65,SorP!C:C,0))))</f>
        <v/>
      </c>
      <c r="U65" s="163" t="n"/>
      <c r="V65" s="164">
        <f>IF(C65="",NA(),MATCH($B65&amp;$C65,'Smelter Look-up'!$J:$J,0))</f>
        <v/>
      </c>
      <c r="X65" s="165">
        <f>IF(AND(C65="Smelter not listed",OR(LEN(D65)=0,LEN(E65)=0)),1,0)</f>
        <v/>
      </c>
      <c r="AB65" s="306">
        <f>IF(C65="","",B65)</f>
        <v/>
      </c>
      <c r="AC65" s="165">
        <f>B65</f>
        <v/>
      </c>
      <c r="AD65" s="165">
        <f>IF(C65="Smelter not listed",D65,C65)</f>
        <v/>
      </c>
    </row>
    <row r="66" ht="20.1" customFormat="1" customHeight="1" s="165">
      <c r="A66" s="150" t="inlineStr">
        <is>
          <t>CID004147</t>
        </is>
      </c>
      <c r="B66" s="296" t="inlineStr">
        <is>
          <t>Copper</t>
        </is>
      </c>
      <c r="C66" s="147" t="inlineStr">
        <is>
          <t>Daye Non-Ferrous Metals Mining Ltd.</t>
        </is>
      </c>
      <c r="D66" s="144" t="n"/>
      <c r="E66" s="144" t="inlineStr">
        <is>
          <t>CHINA</t>
        </is>
      </c>
      <c r="F66" s="144" t="inlineStr">
        <is>
          <t>CID004147</t>
        </is>
      </c>
      <c r="G66" s="144" t="inlineStr">
        <is>
          <t>RMI</t>
        </is>
      </c>
      <c r="H66" s="200">
        <f>IF(ISERROR($V66),"",OFFSET('Smelter Look-up'!$G$4,$V66-4,0))</f>
        <v/>
      </c>
      <c r="I66" s="201">
        <f>IF(ISERROR($V66),"",OFFSET('Smelter Look-up'!$H$4,$V66-4,0))</f>
        <v/>
      </c>
      <c r="J66" s="201">
        <f>IF(ISERROR($V66),"",OFFSET('Smelter Look-up'!$I$4,$V66-4,0))</f>
        <v/>
      </c>
      <c r="K66" s="145" t="n"/>
      <c r="L66" s="145" t="n"/>
      <c r="M66" s="145" t="n"/>
      <c r="N66" s="145" t="n"/>
      <c r="O66" s="145" t="n"/>
      <c r="P66" s="203" t="n"/>
      <c r="Q66" s="146" t="n"/>
      <c r="R66" s="144">
        <f>IF(ISERROR($V66),"",OFFSET('Smelter Look-up'!$C$4,$V66-4,0)&amp;"")</f>
        <v/>
      </c>
      <c r="S66" s="150">
        <f>IF(B66="","",IF(ISERROR(MATCH($E66,CL,0)),"Unknown",INDIRECT("'C'!$A$"&amp;MATCH($E66,CL,0)+1)))</f>
        <v/>
      </c>
      <c r="T66" s="150">
        <f>IF(B66="","",IF(ISERROR(MATCH($J66,SorP!$B$1:$B$6261,0)),"",INDIRECT("'SorP'!$A$"&amp;MATCH($S66&amp;$J66,SorP!C:C,0))))</f>
        <v/>
      </c>
      <c r="U66" s="163" t="n"/>
      <c r="V66" s="164">
        <f>IF(C66="",NA(),MATCH($B66&amp;$C66,'Smelter Look-up'!$J:$J,0))</f>
        <v/>
      </c>
      <c r="X66" s="165">
        <f>IF(AND(C66="Smelter not listed",OR(LEN(D66)=0,LEN(E66)=0)),1,0)</f>
        <v/>
      </c>
      <c r="AB66" s="306">
        <f>IF(C66="","",B66)</f>
        <v/>
      </c>
      <c r="AC66" s="165">
        <f>B66</f>
        <v/>
      </c>
      <c r="AD66" s="165">
        <f>IF(C66="Smelter not listed",D66,C66)</f>
        <v/>
      </c>
    </row>
    <row r="67" ht="20.1" customFormat="1" customHeight="1" s="165">
      <c r="A67" s="150" t="inlineStr">
        <is>
          <t>CID004162</t>
        </is>
      </c>
      <c r="B67" s="296" t="inlineStr">
        <is>
          <t>Copper</t>
        </is>
      </c>
      <c r="C67" s="147" t="inlineStr">
        <is>
          <t>Jiangxi Copper Qingyuan</t>
        </is>
      </c>
      <c r="D67" s="144" t="n"/>
      <c r="E67" s="144" t="inlineStr">
        <is>
          <t>CHINA</t>
        </is>
      </c>
      <c r="F67" s="144" t="inlineStr">
        <is>
          <t>CID004162</t>
        </is>
      </c>
      <c r="G67" s="144" t="inlineStr">
        <is>
          <t>RMI</t>
        </is>
      </c>
      <c r="H67" s="200">
        <f>IF(ISERROR($V67),"",OFFSET('Smelter Look-up'!$G$4,$V67-4,0))</f>
        <v/>
      </c>
      <c r="I67" s="201">
        <f>IF(ISERROR($V67),"",OFFSET('Smelter Look-up'!$H$4,$V67-4,0))</f>
        <v/>
      </c>
      <c r="J67" s="201">
        <f>IF(ISERROR($V67),"",OFFSET('Smelter Look-up'!$I$4,$V67-4,0))</f>
        <v/>
      </c>
      <c r="K67" s="145" t="n"/>
      <c r="L67" s="145" t="n"/>
      <c r="M67" s="145" t="n"/>
      <c r="N67" s="145" t="n"/>
      <c r="O67" s="145" t="n"/>
      <c r="P67" s="203" t="n"/>
      <c r="Q67" s="146" t="n"/>
      <c r="R67" s="144">
        <f>IF(ISERROR($V67),"",OFFSET('Smelter Look-up'!$C$4,$V67-4,0)&amp;"")</f>
        <v/>
      </c>
      <c r="S67" s="150">
        <f>IF(B67="","",IF(ISERROR(MATCH($E67,CL,0)),"Unknown",INDIRECT("'C'!$A$"&amp;MATCH($E67,CL,0)+1)))</f>
        <v/>
      </c>
      <c r="T67" s="150">
        <f>IF(B67="","",IF(ISERROR(MATCH($J67,SorP!$B$1:$B$6261,0)),"",INDIRECT("'SorP'!$A$"&amp;MATCH($S67&amp;$J67,SorP!C:C,0))))</f>
        <v/>
      </c>
      <c r="U67" s="163" t="n"/>
      <c r="V67" s="164">
        <f>IF(C67="",NA(),MATCH($B67&amp;$C67,'Smelter Look-up'!$J:$J,0))</f>
        <v/>
      </c>
      <c r="X67" s="165">
        <f>IF(AND(C67="Smelter not listed",OR(LEN(D67)=0,LEN(E67)=0)),1,0)</f>
        <v/>
      </c>
      <c r="AB67" s="306">
        <f>IF(C67="","",B67)</f>
        <v/>
      </c>
      <c r="AC67" s="165">
        <f>B67</f>
        <v/>
      </c>
      <c r="AD67" s="165">
        <f>IF(C67="Smelter not listed",D67,C67)</f>
        <v/>
      </c>
    </row>
    <row r="68" ht="20.1" customFormat="1" customHeight="1" s="165">
      <c r="A68" s="150" t="inlineStr">
        <is>
          <t>CID004170</t>
        </is>
      </c>
      <c r="B68" s="296" t="inlineStr">
        <is>
          <t>Copper</t>
        </is>
      </c>
      <c r="C68" s="147" t="inlineStr">
        <is>
          <t>Sanmenxia</t>
        </is>
      </c>
      <c r="D68" s="144" t="n"/>
      <c r="E68" s="144" t="inlineStr">
        <is>
          <t>CHINA</t>
        </is>
      </c>
      <c r="F68" s="144" t="inlineStr">
        <is>
          <t>CID004170</t>
        </is>
      </c>
      <c r="G68" s="144" t="inlineStr">
        <is>
          <t>RMI</t>
        </is>
      </c>
      <c r="H68" s="200">
        <f>IF(ISERROR($V68),"",OFFSET('Smelter Look-up'!$G$4,$V68-4,0))</f>
        <v/>
      </c>
      <c r="I68" s="201">
        <f>IF(ISERROR($V68),"",OFFSET('Smelter Look-up'!$H$4,$V68-4,0))</f>
        <v/>
      </c>
      <c r="J68" s="201">
        <f>IF(ISERROR($V68),"",OFFSET('Smelter Look-up'!$I$4,$V68-4,0))</f>
        <v/>
      </c>
      <c r="K68" s="145" t="n"/>
      <c r="L68" s="145" t="n"/>
      <c r="M68" s="145" t="n"/>
      <c r="N68" s="145" t="n"/>
      <c r="O68" s="145" t="n"/>
      <c r="P68" s="203" t="n"/>
      <c r="Q68" s="146" t="n"/>
      <c r="R68" s="144">
        <f>IF(ISERROR($V68),"",OFFSET('Smelter Look-up'!$C$4,$V68-4,0)&amp;"")</f>
        <v/>
      </c>
      <c r="S68" s="150">
        <f>IF(B68="","",IF(ISERROR(MATCH($E68,CL,0)),"Unknown",INDIRECT("'C'!$A$"&amp;MATCH($E68,CL,0)+1)))</f>
        <v/>
      </c>
      <c r="T68" s="150">
        <f>IF(B68="","",IF(ISERROR(MATCH($J68,SorP!$B$1:$B$6261,0)),"",INDIRECT("'SorP'!$A$"&amp;MATCH($S68&amp;$J68,SorP!C:C,0))))</f>
        <v/>
      </c>
      <c r="U68" s="163" t="n"/>
      <c r="V68" s="164">
        <f>IF(C68="",NA(),MATCH($B68&amp;$C68,'Smelter Look-up'!$J:$J,0))</f>
        <v/>
      </c>
      <c r="X68" s="165">
        <f>IF(AND(C68="Smelter not listed",OR(LEN(D68)=0,LEN(E68)=0)),1,0)</f>
        <v/>
      </c>
      <c r="AB68" s="306">
        <f>IF(C68="","",B68)</f>
        <v/>
      </c>
      <c r="AC68" s="165">
        <f>B68</f>
        <v/>
      </c>
      <c r="AD68" s="165">
        <f>IF(C68="Smelter not listed",D68,C68)</f>
        <v/>
      </c>
    </row>
    <row r="69" ht="20.1" customFormat="1" customHeight="1" s="165">
      <c r="A69" s="150" t="inlineStr">
        <is>
          <t>CID004201</t>
        </is>
      </c>
      <c r="B69" s="296" t="inlineStr">
        <is>
          <t>Copper</t>
        </is>
      </c>
      <c r="C69" s="147">
        <f>IF(LEN(A69)=0,"",INDEX('Smelter Look-up'!$C:$C,MATCH($A69,'Smelter Look-up'!$E:$E,0)))</f>
        <v/>
      </c>
      <c r="D69" s="144" t="n"/>
      <c r="E69" s="144" t="inlineStr">
        <is>
          <t>CONGO, DEMOCRATIC REPUBLIC OF THE</t>
        </is>
      </c>
      <c r="F69" s="144" t="inlineStr">
        <is>
          <t>CID004201</t>
        </is>
      </c>
      <c r="G69" s="144" t="inlineStr">
        <is>
          <t>RMI</t>
        </is>
      </c>
      <c r="H69" s="200">
        <f>IF(ISERROR($V69),"",OFFSET('Smelter Look-up'!$G$4,$V69-4,0))</f>
        <v/>
      </c>
      <c r="I69" s="201">
        <f>IF(ISERROR($V69),"",OFFSET('Smelter Look-up'!$H$4,$V69-4,0))</f>
        <v/>
      </c>
      <c r="J69" s="201">
        <f>IF(ISERROR($V69),"",OFFSET('Smelter Look-up'!$I$4,$V69-4,0))</f>
        <v/>
      </c>
      <c r="K69" s="145" t="n"/>
      <c r="L69" s="145" t="n"/>
      <c r="M69" s="145" t="n"/>
      <c r="N69" s="145" t="n"/>
      <c r="O69" s="145" t="n"/>
      <c r="P69" s="203" t="n"/>
      <c r="Q69" s="146" t="n"/>
      <c r="R69" s="144">
        <f>IF(ISERROR($V69),"",OFFSET('Smelter Look-up'!$C$4,$V69-4,0)&amp;"")</f>
        <v/>
      </c>
      <c r="S69" s="150">
        <f>IF(B69="","",IF(ISERROR(MATCH($E69,CL,0)),"Unknown",INDIRECT("'C'!$A$"&amp;MATCH($E69,CL,0)+1)))</f>
        <v/>
      </c>
      <c r="T69" s="150">
        <f>IF(B69="","",IF(ISERROR(MATCH($J69,SorP!$B$1:$B$6261,0)),"",INDIRECT("'SorP'!$A$"&amp;MATCH($S69&amp;$J69,SorP!C:C,0))))</f>
        <v/>
      </c>
      <c r="U69" s="163" t="n"/>
      <c r="V69" s="164">
        <f>IF(C69="",NA(),MATCH($B69&amp;$C69,'Smelter Look-up'!$J:$J,0))</f>
        <v/>
      </c>
      <c r="X69" s="165">
        <f>IF(AND(C69="Smelter not listed",OR(LEN(D69)=0,LEN(E69)=0)),1,0)</f>
        <v/>
      </c>
      <c r="AB69" s="306">
        <f>IF(C69="","",B69)</f>
        <v/>
      </c>
      <c r="AC69" s="165">
        <f>B69</f>
        <v/>
      </c>
      <c r="AD69" s="165">
        <f>IF(C69="Smelter not listed",D69,C69)</f>
        <v/>
      </c>
    </row>
    <row r="70" ht="20.1" customFormat="1" customHeight="1" s="165">
      <c r="A70" s="150" t="inlineStr">
        <is>
          <t>CID004206</t>
        </is>
      </c>
      <c r="B70" s="296" t="inlineStr">
        <is>
          <t>Copper</t>
        </is>
      </c>
      <c r="C70" s="147">
        <f>IF(LEN(A70)=0,"",INDEX('Smelter Look-up'!$C:$C,MATCH($A70,'Smelter Look-up'!$E:$E,0)))</f>
        <v/>
      </c>
      <c r="D70" s="144" t="n"/>
      <c r="E70" s="144" t="inlineStr">
        <is>
          <t>CONGO, DEMOCRATIC REPUBLIC OF THE</t>
        </is>
      </c>
      <c r="F70" s="144" t="inlineStr">
        <is>
          <t>CID004206</t>
        </is>
      </c>
      <c r="G70" s="144" t="inlineStr">
        <is>
          <t>RMI</t>
        </is>
      </c>
      <c r="H70" s="200">
        <f>IF(ISERROR($V70),"",OFFSET('Smelter Look-up'!$G$4,$V70-4,0))</f>
        <v/>
      </c>
      <c r="I70" s="201">
        <f>IF(ISERROR($V70),"",OFFSET('Smelter Look-up'!$H$4,$V70-4,0))</f>
        <v/>
      </c>
      <c r="J70" s="201">
        <f>IF(ISERROR($V70),"",OFFSET('Smelter Look-up'!$I$4,$V70-4,0))</f>
        <v/>
      </c>
      <c r="K70" s="145" t="n"/>
      <c r="L70" s="145" t="n"/>
      <c r="M70" s="145" t="n"/>
      <c r="N70" s="145" t="n"/>
      <c r="O70" s="145" t="n"/>
      <c r="P70" s="203" t="n"/>
      <c r="Q70" s="146" t="n"/>
      <c r="R70" s="144">
        <f>IF(ISERROR($V70),"",OFFSET('Smelter Look-up'!$C$4,$V70-4,0)&amp;"")</f>
        <v/>
      </c>
      <c r="S70" s="150">
        <f>IF(B70="","",IF(ISERROR(MATCH($E70,CL,0)),"Unknown",INDIRECT("'C'!$A$"&amp;MATCH($E70,CL,0)+1)))</f>
        <v/>
      </c>
      <c r="T70" s="150">
        <f>IF(B70="","",IF(ISERROR(MATCH($J70,SorP!$B$1:$B$6261,0)),"",INDIRECT("'SorP'!$A$"&amp;MATCH($S70&amp;$J70,SorP!C:C,0))))</f>
        <v/>
      </c>
      <c r="U70" s="163" t="n"/>
      <c r="V70" s="164">
        <f>IF(C70="",NA(),MATCH($B70&amp;$C70,'Smelter Look-up'!$J:$J,0))</f>
        <v/>
      </c>
      <c r="X70" s="165">
        <f>IF(AND(C70="Smelter not listed",OR(LEN(D70)=0,LEN(E70)=0)),1,0)</f>
        <v/>
      </c>
      <c r="AB70" s="306">
        <f>IF(C70="","",B70)</f>
        <v/>
      </c>
      <c r="AC70" s="165">
        <f>B70</f>
        <v/>
      </c>
      <c r="AD70" s="165">
        <f>IF(C70="Smelter not listed",D70,C70)</f>
        <v/>
      </c>
    </row>
    <row r="71" ht="20.1" customFormat="1" customHeight="1" s="165">
      <c r="A71" s="150" t="inlineStr">
        <is>
          <t>CID004218</t>
        </is>
      </c>
      <c r="B71" s="296" t="inlineStr">
        <is>
          <t>Copper</t>
        </is>
      </c>
      <c r="C71" s="147">
        <f>IF(LEN(A71)=0,"",INDEX('Smelter Look-up'!$C:$C,MATCH($A71,'Smelter Look-up'!$E:$E,0)))</f>
        <v/>
      </c>
      <c r="D71" s="144" t="n"/>
      <c r="E71" s="144" t="inlineStr">
        <is>
          <t>FINLAND</t>
        </is>
      </c>
      <c r="F71" s="144" t="inlineStr">
        <is>
          <t>CID004218</t>
        </is>
      </c>
      <c r="G71" s="144" t="inlineStr">
        <is>
          <t>RMI</t>
        </is>
      </c>
      <c r="H71" s="200">
        <f>IF(ISERROR($V71),"",OFFSET('Smelter Look-up'!$G$4,$V71-4,0))</f>
        <v/>
      </c>
      <c r="I71" s="201">
        <f>IF(ISERROR($V71),"",OFFSET('Smelter Look-up'!$H$4,$V71-4,0))</f>
        <v/>
      </c>
      <c r="J71" s="201">
        <f>IF(ISERROR($V71),"",OFFSET('Smelter Look-up'!$I$4,$V71-4,0))</f>
        <v/>
      </c>
      <c r="K71" s="145" t="n"/>
      <c r="L71" s="145" t="n"/>
      <c r="M71" s="145" t="n"/>
      <c r="N71" s="145" t="n"/>
      <c r="O71" s="145" t="n"/>
      <c r="P71" s="203" t="n"/>
      <c r="Q71" s="146" t="n"/>
      <c r="R71" s="144">
        <f>IF(ISERROR($V71),"",OFFSET('Smelter Look-up'!$C$4,$V71-4,0)&amp;"")</f>
        <v/>
      </c>
      <c r="S71" s="150">
        <f>IF(B71="","",IF(ISERROR(MATCH($E71,CL,0)),"Unknown",INDIRECT("'C'!$A$"&amp;MATCH($E71,CL,0)+1)))</f>
        <v/>
      </c>
      <c r="T71" s="150">
        <f>IF(B71="","",IF(ISERROR(MATCH($J71,SorP!$B$1:$B$6261,0)),"",INDIRECT("'SorP'!$A$"&amp;MATCH($S71&amp;$J71,SorP!C:C,0))))</f>
        <v/>
      </c>
      <c r="U71" s="163" t="n"/>
      <c r="V71" s="164">
        <f>IF(C71="",NA(),MATCH($B71&amp;$C71,'Smelter Look-up'!$J:$J,0))</f>
        <v/>
      </c>
      <c r="X71" s="165">
        <f>IF(AND(C71="Smelter not listed",OR(LEN(D71)=0,LEN(E71)=0)),1,0)</f>
        <v/>
      </c>
      <c r="AB71" s="306">
        <f>IF(C71="","",B71)</f>
        <v/>
      </c>
      <c r="AC71" s="165">
        <f>B71</f>
        <v/>
      </c>
      <c r="AD71" s="165">
        <f>IF(C71="Smelter not listed",D71,C71)</f>
        <v/>
      </c>
    </row>
    <row r="72" ht="20.1" customFormat="1" customHeight="1" s="165">
      <c r="A72" s="150" t="inlineStr">
        <is>
          <t>CID004220</t>
        </is>
      </c>
      <c r="B72" s="296" t="inlineStr">
        <is>
          <t>Copper</t>
        </is>
      </c>
      <c r="C72" s="147">
        <f>IF(LEN(A72)=0,"",INDEX('Smelter Look-up'!$C:$C,MATCH($A72,'Smelter Look-up'!$E:$E,0)))</f>
        <v/>
      </c>
      <c r="D72" s="144" t="n"/>
      <c r="E72" s="144" t="inlineStr">
        <is>
          <t>GERMANY</t>
        </is>
      </c>
      <c r="F72" s="144" t="inlineStr">
        <is>
          <t>CID004220</t>
        </is>
      </c>
      <c r="G72" s="144" t="inlineStr">
        <is>
          <t>RMI</t>
        </is>
      </c>
      <c r="H72" s="200">
        <f>IF(ISERROR($V72),"",OFFSET('Smelter Look-up'!$G$4,$V72-4,0))</f>
        <v/>
      </c>
      <c r="I72" s="201">
        <f>IF(ISERROR($V72),"",OFFSET('Smelter Look-up'!$H$4,$V72-4,0))</f>
        <v/>
      </c>
      <c r="J72" s="201">
        <f>IF(ISERROR($V72),"",OFFSET('Smelter Look-up'!$I$4,$V72-4,0))</f>
        <v/>
      </c>
      <c r="K72" s="145" t="n"/>
      <c r="L72" s="145" t="n"/>
      <c r="M72" s="145" t="n"/>
      <c r="N72" s="145" t="n"/>
      <c r="O72" s="145" t="n"/>
      <c r="P72" s="203" t="n"/>
      <c r="Q72" s="146" t="n"/>
      <c r="R72" s="144">
        <f>IF(ISERROR($V72),"",OFFSET('Smelter Look-up'!$C$4,$V72-4,0)&amp;"")</f>
        <v/>
      </c>
      <c r="S72" s="150">
        <f>IF(B72="","",IF(ISERROR(MATCH($E72,CL,0)),"Unknown",INDIRECT("'C'!$A$"&amp;MATCH($E72,CL,0)+1)))</f>
        <v/>
      </c>
      <c r="T72" s="150">
        <f>IF(B72="","",IF(ISERROR(MATCH($J72,SorP!$B$1:$B$6261,0)),"",INDIRECT("'SorP'!$A$"&amp;MATCH($S72&amp;$J72,SorP!C:C,0))))</f>
        <v/>
      </c>
      <c r="U72" s="163" t="n"/>
      <c r="V72" s="164">
        <f>IF(C72="",NA(),MATCH($B72&amp;$C72,'Smelter Look-up'!$J:$J,0))</f>
        <v/>
      </c>
      <c r="X72" s="165">
        <f>IF(AND(C72="Smelter not listed",OR(LEN(D72)=0,LEN(E72)=0)),1,0)</f>
        <v/>
      </c>
      <c r="AB72" s="306">
        <f>IF(C72="","",B72)</f>
        <v/>
      </c>
      <c r="AC72" s="165">
        <f>B72</f>
        <v/>
      </c>
      <c r="AD72" s="165">
        <f>IF(C72="Smelter not listed",D72,C72)</f>
        <v/>
      </c>
    </row>
    <row r="73" ht="20.1" customFormat="1" customHeight="1" s="165">
      <c r="A73" s="150" t="inlineStr">
        <is>
          <t>CID004224</t>
        </is>
      </c>
      <c r="B73" s="296" t="inlineStr">
        <is>
          <t>Copper</t>
        </is>
      </c>
      <c r="C73" s="147">
        <f>IF(LEN(A73)=0,"",INDEX('Smelter Look-up'!$C:$C,MATCH($A73,'Smelter Look-up'!$E:$E,0)))</f>
        <v/>
      </c>
      <c r="D73" s="144" t="n"/>
      <c r="E73" s="144" t="inlineStr">
        <is>
          <t>INDIA</t>
        </is>
      </c>
      <c r="F73" s="144" t="inlineStr">
        <is>
          <t>CID004224</t>
        </is>
      </c>
      <c r="G73" s="144" t="inlineStr">
        <is>
          <t>RMI</t>
        </is>
      </c>
      <c r="H73" s="200">
        <f>IF(ISERROR($V73),"",OFFSET('Smelter Look-up'!$G$4,$V73-4,0))</f>
        <v/>
      </c>
      <c r="I73" s="201">
        <f>IF(ISERROR($V73),"",OFFSET('Smelter Look-up'!$H$4,$V73-4,0))</f>
        <v/>
      </c>
      <c r="J73" s="201">
        <f>IF(ISERROR($V73),"",OFFSET('Smelter Look-up'!$I$4,$V73-4,0))</f>
        <v/>
      </c>
      <c r="K73" s="145" t="n"/>
      <c r="L73" s="145" t="n"/>
      <c r="M73" s="145" t="n"/>
      <c r="N73" s="145" t="n"/>
      <c r="O73" s="145" t="n"/>
      <c r="P73" s="203" t="n"/>
      <c r="Q73" s="146" t="n"/>
      <c r="R73" s="144">
        <f>IF(ISERROR($V73),"",OFFSET('Smelter Look-up'!$C$4,$V73-4,0)&amp;"")</f>
        <v/>
      </c>
      <c r="S73" s="150">
        <f>IF(B73="","",IF(ISERROR(MATCH($E73,CL,0)),"Unknown",INDIRECT("'C'!$A$"&amp;MATCH($E73,CL,0)+1)))</f>
        <v/>
      </c>
      <c r="T73" s="150">
        <f>IF(B73="","",IF(ISERROR(MATCH($J73,SorP!$B$1:$B$6261,0)),"",INDIRECT("'SorP'!$A$"&amp;MATCH($S73&amp;$J73,SorP!C:C,0))))</f>
        <v/>
      </c>
      <c r="U73" s="163" t="n"/>
      <c r="V73" s="164">
        <f>IF(C73="",NA(),MATCH($B73&amp;$C73,'Smelter Look-up'!$J:$J,0))</f>
        <v/>
      </c>
      <c r="X73" s="165">
        <f>IF(AND(C73="Smelter not listed",OR(LEN(D73)=0,LEN(E73)=0)),1,0)</f>
        <v/>
      </c>
      <c r="AB73" s="306">
        <f>IF(C73="","",B73)</f>
        <v/>
      </c>
      <c r="AC73" s="165">
        <f>B73</f>
        <v/>
      </c>
      <c r="AD73" s="165">
        <f>IF(C73="Smelter not listed",D73,C73)</f>
        <v/>
      </c>
    </row>
    <row r="74" ht="20.1" customFormat="1" customHeight="1" s="165">
      <c r="A74" s="150" t="inlineStr">
        <is>
          <t>CID004228</t>
        </is>
      </c>
      <c r="B74" s="296" t="inlineStr">
        <is>
          <t>Copper</t>
        </is>
      </c>
      <c r="C74" s="147">
        <f>IF(LEN(A74)=0,"",INDEX('Smelter Look-up'!$C:$C,MATCH($A74,'Smelter Look-up'!$E:$E,0)))</f>
        <v/>
      </c>
      <c r="D74" s="144" t="n"/>
      <c r="E74" s="144" t="inlineStr">
        <is>
          <t>INDIA</t>
        </is>
      </c>
      <c r="F74" s="144" t="inlineStr">
        <is>
          <t>CID004228</t>
        </is>
      </c>
      <c r="G74" s="144" t="inlineStr">
        <is>
          <t>RMI</t>
        </is>
      </c>
      <c r="H74" s="200">
        <f>IF(ISERROR($V74),"",OFFSET('Smelter Look-up'!$G$4,$V74-4,0))</f>
        <v/>
      </c>
      <c r="I74" s="201">
        <f>IF(ISERROR($V74),"",OFFSET('Smelter Look-up'!$H$4,$V74-4,0))</f>
        <v/>
      </c>
      <c r="J74" s="201">
        <f>IF(ISERROR($V74),"",OFFSET('Smelter Look-up'!$I$4,$V74-4,0))</f>
        <v/>
      </c>
      <c r="K74" s="145" t="n"/>
      <c r="L74" s="145" t="n"/>
      <c r="M74" s="145" t="n"/>
      <c r="N74" s="145" t="n"/>
      <c r="O74" s="145" t="n"/>
      <c r="P74" s="203" t="n"/>
      <c r="Q74" s="146" t="n"/>
      <c r="R74" s="144">
        <f>IF(ISERROR($V74),"",OFFSET('Smelter Look-up'!$C$4,$V74-4,0)&amp;"")</f>
        <v/>
      </c>
      <c r="S74" s="150">
        <f>IF(B74="","",IF(ISERROR(MATCH($E74,CL,0)),"Unknown",INDIRECT("'C'!$A$"&amp;MATCH($E74,CL,0)+1)))</f>
        <v/>
      </c>
      <c r="T74" s="150">
        <f>IF(B74="","",IF(ISERROR(MATCH($J74,SorP!$B$1:$B$6261,0)),"",INDIRECT("'SorP'!$A$"&amp;MATCH($S74&amp;$J74,SorP!C:C,0))))</f>
        <v/>
      </c>
      <c r="U74" s="163" t="n"/>
      <c r="V74" s="164">
        <f>IF(C74="",NA(),MATCH($B74&amp;$C74,'Smelter Look-up'!$J:$J,0))</f>
        <v/>
      </c>
      <c r="X74" s="165">
        <f>IF(AND(C74="Smelter not listed",OR(LEN(D74)=0,LEN(E74)=0)),1,0)</f>
        <v/>
      </c>
      <c r="AB74" s="306">
        <f>IF(C74="","",B74)</f>
        <v/>
      </c>
      <c r="AC74" s="165">
        <f>B74</f>
        <v/>
      </c>
      <c r="AD74" s="165">
        <f>IF(C74="Smelter not listed",D74,C74)</f>
        <v/>
      </c>
    </row>
    <row r="75" ht="20.1" customFormat="1" customHeight="1" s="165">
      <c r="A75" s="150" t="inlineStr">
        <is>
          <t>CID004232</t>
        </is>
      </c>
      <c r="B75" s="296" t="inlineStr">
        <is>
          <t>Copper</t>
        </is>
      </c>
      <c r="C75" s="147" t="inlineStr">
        <is>
          <t>Gresik</t>
        </is>
      </c>
      <c r="D75" s="144" t="n"/>
      <c r="E75" s="144" t="inlineStr">
        <is>
          <t>INDONESIA</t>
        </is>
      </c>
      <c r="F75" s="144" t="inlineStr">
        <is>
          <t>CID004232</t>
        </is>
      </c>
      <c r="G75" s="144" t="inlineStr">
        <is>
          <t>RMI</t>
        </is>
      </c>
      <c r="H75" s="200">
        <f>IF(ISERROR($V75),"",OFFSET('Smelter Look-up'!$G$4,$V75-4,0))</f>
        <v/>
      </c>
      <c r="I75" s="201">
        <f>IF(ISERROR($V75),"",OFFSET('Smelter Look-up'!$H$4,$V75-4,0))</f>
        <v/>
      </c>
      <c r="J75" s="201">
        <f>IF(ISERROR($V75),"",OFFSET('Smelter Look-up'!$I$4,$V75-4,0))</f>
        <v/>
      </c>
      <c r="K75" s="145" t="n"/>
      <c r="L75" s="145" t="n"/>
      <c r="M75" s="145" t="n"/>
      <c r="N75" s="145" t="n"/>
      <c r="O75" s="145" t="n"/>
      <c r="P75" s="203" t="n"/>
      <c r="Q75" s="146" t="n"/>
      <c r="R75" s="144">
        <f>IF(ISERROR($V75),"",OFFSET('Smelter Look-up'!$C$4,$V75-4,0)&amp;"")</f>
        <v/>
      </c>
      <c r="S75" s="150">
        <f>IF(B75="","",IF(ISERROR(MATCH($E75,CL,0)),"Unknown",INDIRECT("'C'!$A$"&amp;MATCH($E75,CL,0)+1)))</f>
        <v/>
      </c>
      <c r="T75" s="150">
        <f>IF(B75="","",IF(ISERROR(MATCH($J75,SorP!$B$1:$B$6261,0)),"",INDIRECT("'SorP'!$A$"&amp;MATCH($S75&amp;$J75,SorP!C:C,0))))</f>
        <v/>
      </c>
      <c r="U75" s="163" t="n"/>
      <c r="V75" s="164">
        <f>IF(C75="",NA(),MATCH($B75&amp;$C75,'Smelter Look-up'!$J:$J,0))</f>
        <v/>
      </c>
      <c r="X75" s="165">
        <f>IF(AND(C75="Smelter not listed",OR(LEN(D75)=0,LEN(E75)=0)),1,0)</f>
        <v/>
      </c>
      <c r="AB75" s="306">
        <f>IF(C75="","",B75)</f>
        <v/>
      </c>
      <c r="AC75" s="165">
        <f>B75</f>
        <v/>
      </c>
      <c r="AD75" s="165">
        <f>IF(C75="Smelter not listed",D75,C75)</f>
        <v/>
      </c>
    </row>
    <row r="76" ht="20.1" customFormat="1" customHeight="1" s="165">
      <c r="A76" s="150" t="inlineStr">
        <is>
          <t>CID004248</t>
        </is>
      </c>
      <c r="B76" s="296" t="inlineStr">
        <is>
          <t>Copper</t>
        </is>
      </c>
      <c r="C76" s="147">
        <f>IF(LEN(A76)=0,"",INDEX('Smelter Look-up'!$C:$C,MATCH($A76,'Smelter Look-up'!$E:$E,0)))</f>
        <v/>
      </c>
      <c r="D76" s="144" t="n"/>
      <c r="E76" s="144" t="inlineStr">
        <is>
          <t>JAPAN</t>
        </is>
      </c>
      <c r="F76" s="144" t="inlineStr">
        <is>
          <t>CID004248</t>
        </is>
      </c>
      <c r="G76" s="144" t="inlineStr">
        <is>
          <t>RMI</t>
        </is>
      </c>
      <c r="H76" s="200">
        <f>IF(ISERROR($V76),"",OFFSET('Smelter Look-up'!$G$4,$V76-4,0))</f>
        <v/>
      </c>
      <c r="I76" s="201">
        <f>IF(ISERROR($V76),"",OFFSET('Smelter Look-up'!$H$4,$V76-4,0))</f>
        <v/>
      </c>
      <c r="J76" s="201">
        <f>IF(ISERROR($V76),"",OFFSET('Smelter Look-up'!$I$4,$V76-4,0))</f>
        <v/>
      </c>
      <c r="K76" s="145" t="n"/>
      <c r="L76" s="145" t="n"/>
      <c r="M76" s="145" t="n"/>
      <c r="N76" s="145" t="n"/>
      <c r="O76" s="145" t="n"/>
      <c r="P76" s="203" t="n"/>
      <c r="Q76" s="146" t="n"/>
      <c r="R76" s="144">
        <f>IF(ISERROR($V76),"",OFFSET('Smelter Look-up'!$C$4,$V76-4,0)&amp;"")</f>
        <v/>
      </c>
      <c r="S76" s="150">
        <f>IF(B76="","",IF(ISERROR(MATCH($E76,CL,0)),"Unknown",INDIRECT("'C'!$A$"&amp;MATCH($E76,CL,0)+1)))</f>
        <v/>
      </c>
      <c r="T76" s="150">
        <f>IF(B76="","",IF(ISERROR(MATCH($J76,SorP!$B$1:$B$6261,0)),"",INDIRECT("'SorP'!$A$"&amp;MATCH($S76&amp;$J76,SorP!C:C,0))))</f>
        <v/>
      </c>
      <c r="U76" s="163" t="n"/>
      <c r="V76" s="164">
        <f>IF(C76="",NA(),MATCH($B76&amp;$C76,'Smelter Look-up'!$J:$J,0))</f>
        <v/>
      </c>
      <c r="X76" s="165">
        <f>IF(AND(C76="Smelter not listed",OR(LEN(D76)=0,LEN(E76)=0)),1,0)</f>
        <v/>
      </c>
      <c r="AB76" s="306">
        <f>IF(C76="","",B76)</f>
        <v/>
      </c>
      <c r="AC76" s="165">
        <f>B76</f>
        <v/>
      </c>
      <c r="AD76" s="165">
        <f>IF(C76="Smelter not listed",D76,C76)</f>
        <v/>
      </c>
    </row>
    <row r="77" ht="20.1" customFormat="1" customHeight="1" s="165">
      <c r="A77" s="150" t="inlineStr">
        <is>
          <t>CID004249</t>
        </is>
      </c>
      <c r="B77" s="296" t="inlineStr">
        <is>
          <t>Copper</t>
        </is>
      </c>
      <c r="C77" s="147">
        <f>IF(LEN(A77)=0,"",INDEX('Smelter Look-up'!$C:$C,MATCH($A77,'Smelter Look-up'!$E:$E,0)))</f>
        <v/>
      </c>
      <c r="D77" s="144" t="n"/>
      <c r="E77" s="144" t="inlineStr">
        <is>
          <t>JAPAN</t>
        </is>
      </c>
      <c r="F77" s="144" t="inlineStr">
        <is>
          <t>CID004249</t>
        </is>
      </c>
      <c r="G77" s="144" t="inlineStr">
        <is>
          <t>RMI</t>
        </is>
      </c>
      <c r="H77" s="200">
        <f>IF(ISERROR($V77),"",OFFSET('Smelter Look-up'!$G$4,$V77-4,0))</f>
        <v/>
      </c>
      <c r="I77" s="201">
        <f>IF(ISERROR($V77),"",OFFSET('Smelter Look-up'!$H$4,$V77-4,0))</f>
        <v/>
      </c>
      <c r="J77" s="201">
        <f>IF(ISERROR($V77),"",OFFSET('Smelter Look-up'!$I$4,$V77-4,0))</f>
        <v/>
      </c>
      <c r="K77" s="145" t="n"/>
      <c r="L77" s="145" t="n"/>
      <c r="M77" s="145" t="n"/>
      <c r="N77" s="145" t="n"/>
      <c r="O77" s="145" t="n"/>
      <c r="P77" s="203" t="n"/>
      <c r="Q77" s="146" t="n"/>
      <c r="R77" s="144">
        <f>IF(ISERROR($V77),"",OFFSET('Smelter Look-up'!$C$4,$V77-4,0)&amp;"")</f>
        <v/>
      </c>
      <c r="S77" s="150">
        <f>IF(B77="","",IF(ISERROR(MATCH($E77,CL,0)),"Unknown",INDIRECT("'C'!$A$"&amp;MATCH($E77,CL,0)+1)))</f>
        <v/>
      </c>
      <c r="T77" s="150">
        <f>IF(B77="","",IF(ISERROR(MATCH($J77,SorP!$B$1:$B$6261,0)),"",INDIRECT("'SorP'!$A$"&amp;MATCH($S77&amp;$J77,SorP!C:C,0))))</f>
        <v/>
      </c>
      <c r="U77" s="163" t="n"/>
      <c r="V77" s="164">
        <f>IF(C77="",NA(),MATCH($B77&amp;$C77,'Smelter Look-up'!$J:$J,0))</f>
        <v/>
      </c>
      <c r="X77" s="165">
        <f>IF(AND(C77="Smelter not listed",OR(LEN(D77)=0,LEN(E77)=0)),1,0)</f>
        <v/>
      </c>
      <c r="AB77" s="306">
        <f>IF(C77="","",B77)</f>
        <v/>
      </c>
      <c r="AC77" s="165">
        <f>B77</f>
        <v/>
      </c>
      <c r="AD77" s="165">
        <f>IF(C77="Smelter not listed",D77,C77)</f>
        <v/>
      </c>
    </row>
    <row r="78" ht="20.1" customFormat="1" customHeight="1" s="165">
      <c r="A78" s="150" t="inlineStr">
        <is>
          <t>CID004271</t>
        </is>
      </c>
      <c r="B78" s="296" t="inlineStr">
        <is>
          <t>Copper</t>
        </is>
      </c>
      <c r="C78" s="147">
        <f>IF(LEN(A78)=0,"",INDEX('Smelter Look-up'!$C:$C,MATCH($A78,'Smelter Look-up'!$E:$E,0)))</f>
        <v/>
      </c>
      <c r="D78" s="144" t="n"/>
      <c r="E78" s="144" t="inlineStr">
        <is>
          <t>MEXICO</t>
        </is>
      </c>
      <c r="F78" s="144" t="inlineStr">
        <is>
          <t>CID004271</t>
        </is>
      </c>
      <c r="G78" s="144" t="inlineStr">
        <is>
          <t>RMI</t>
        </is>
      </c>
      <c r="H78" s="200">
        <f>IF(ISERROR($V78),"",OFFSET('Smelter Look-up'!$G$4,$V78-4,0))</f>
        <v/>
      </c>
      <c r="I78" s="201">
        <f>IF(ISERROR($V78),"",OFFSET('Smelter Look-up'!$H$4,$V78-4,0))</f>
        <v/>
      </c>
      <c r="J78" s="201">
        <f>IF(ISERROR($V78),"",OFFSET('Smelter Look-up'!$I$4,$V78-4,0))</f>
        <v/>
      </c>
      <c r="K78" s="145" t="n"/>
      <c r="L78" s="145" t="n"/>
      <c r="M78" s="145" t="n"/>
      <c r="N78" s="145" t="n"/>
      <c r="O78" s="145" t="n"/>
      <c r="P78" s="203" t="n"/>
      <c r="Q78" s="146" t="n"/>
      <c r="R78" s="144">
        <f>IF(ISERROR($V78),"",OFFSET('Smelter Look-up'!$C$4,$V78-4,0)&amp;"")</f>
        <v/>
      </c>
      <c r="S78" s="150">
        <f>IF(B78="","",IF(ISERROR(MATCH($E78,CL,0)),"Unknown",INDIRECT("'C'!$A$"&amp;MATCH($E78,CL,0)+1)))</f>
        <v/>
      </c>
      <c r="T78" s="150">
        <f>IF(B78="","",IF(ISERROR(MATCH($J78,SorP!$B$1:$B$6261,0)),"",INDIRECT("'SorP'!$A$"&amp;MATCH($S78&amp;$J78,SorP!C:C,0))))</f>
        <v/>
      </c>
      <c r="U78" s="163" t="n"/>
      <c r="V78" s="164">
        <f>IF(C78="",NA(),MATCH($B78&amp;$C78,'Smelter Look-up'!$J:$J,0))</f>
        <v/>
      </c>
      <c r="X78" s="165">
        <f>IF(AND(C78="Smelter not listed",OR(LEN(D78)=0,LEN(E78)=0)),1,0)</f>
        <v/>
      </c>
      <c r="AB78" s="306">
        <f>IF(C78="","",B78)</f>
        <v/>
      </c>
      <c r="AC78" s="165">
        <f>B78</f>
        <v/>
      </c>
      <c r="AD78" s="165">
        <f>IF(C78="Smelter not listed",D78,C78)</f>
        <v/>
      </c>
    </row>
    <row r="79" ht="20.1" customFormat="1" customHeight="1" s="165">
      <c r="A79" s="150" t="inlineStr">
        <is>
          <t>CID004288</t>
        </is>
      </c>
      <c r="B79" s="296" t="inlineStr">
        <is>
          <t>Copper</t>
        </is>
      </c>
      <c r="C79" s="147">
        <f>IF(LEN(A79)=0,"",INDEX('Smelter Look-up'!$C:$C,MATCH($A79,'Smelter Look-up'!$E:$E,0)))</f>
        <v/>
      </c>
      <c r="D79" s="144" t="n"/>
      <c r="E79" s="144" t="inlineStr">
        <is>
          <t>NORWAY</t>
        </is>
      </c>
      <c r="F79" s="144" t="inlineStr">
        <is>
          <t>CID004288</t>
        </is>
      </c>
      <c r="G79" s="144" t="inlineStr">
        <is>
          <t>RMI</t>
        </is>
      </c>
      <c r="H79" s="200">
        <f>IF(ISERROR($V79),"",OFFSET('Smelter Look-up'!$G$4,$V79-4,0))</f>
        <v/>
      </c>
      <c r="I79" s="201">
        <f>IF(ISERROR($V79),"",OFFSET('Smelter Look-up'!$H$4,$V79-4,0))</f>
        <v/>
      </c>
      <c r="J79" s="201">
        <f>IF(ISERROR($V79),"",OFFSET('Smelter Look-up'!$I$4,$V79-4,0))</f>
        <v/>
      </c>
      <c r="K79" s="145" t="n"/>
      <c r="L79" s="145" t="n"/>
      <c r="M79" s="145" t="n"/>
      <c r="N79" s="145" t="n"/>
      <c r="O79" s="145" t="n"/>
      <c r="P79" s="203" t="n"/>
      <c r="Q79" s="146" t="n"/>
      <c r="R79" s="144">
        <f>IF(ISERROR($V79),"",OFFSET('Smelter Look-up'!$C$4,$V79-4,0)&amp;"")</f>
        <v/>
      </c>
      <c r="S79" s="150">
        <f>IF(B79="","",IF(ISERROR(MATCH($E79,CL,0)),"Unknown",INDIRECT("'C'!$A$"&amp;MATCH($E79,CL,0)+1)))</f>
        <v/>
      </c>
      <c r="T79" s="150">
        <f>IF(B79="","",IF(ISERROR(MATCH($J79,SorP!$B$1:$B$6261,0)),"",INDIRECT("'SorP'!$A$"&amp;MATCH($S79&amp;$J79,SorP!C:C,0))))</f>
        <v/>
      </c>
      <c r="U79" s="163" t="n"/>
      <c r="V79" s="164">
        <f>IF(C79="",NA(),MATCH($B79&amp;$C79,'Smelter Look-up'!$J:$J,0))</f>
        <v/>
      </c>
      <c r="X79" s="165">
        <f>IF(AND(C79="Smelter not listed",OR(LEN(D79)=0,LEN(E79)=0)),1,0)</f>
        <v/>
      </c>
      <c r="AB79" s="306">
        <f>IF(C79="","",B79)</f>
        <v/>
      </c>
      <c r="AC79" s="165">
        <f>B79</f>
        <v/>
      </c>
      <c r="AD79" s="165">
        <f>IF(C79="Smelter not listed",D79,C79)</f>
        <v/>
      </c>
    </row>
    <row r="80" ht="20.1" customFormat="1" customHeight="1" s="165">
      <c r="A80" s="150" t="inlineStr">
        <is>
          <t>CID004300</t>
        </is>
      </c>
      <c r="B80" s="296" t="inlineStr">
        <is>
          <t>Copper</t>
        </is>
      </c>
      <c r="C80" s="147">
        <f>IF(LEN(A80)=0,"",INDEX('Smelter Look-up'!$C:$C,MATCH($A80,'Smelter Look-up'!$E:$E,0)))</f>
        <v/>
      </c>
      <c r="D80" s="144" t="n"/>
      <c r="E80" s="144" t="inlineStr">
        <is>
          <t>PERU</t>
        </is>
      </c>
      <c r="F80" s="144" t="inlineStr">
        <is>
          <t>CID004300</t>
        </is>
      </c>
      <c r="G80" s="144" t="inlineStr">
        <is>
          <t>RMI</t>
        </is>
      </c>
      <c r="H80" s="200">
        <f>IF(ISERROR($V80),"",OFFSET('Smelter Look-up'!$G$4,$V80-4,0))</f>
        <v/>
      </c>
      <c r="I80" s="201">
        <f>IF(ISERROR($V80),"",OFFSET('Smelter Look-up'!$H$4,$V80-4,0))</f>
        <v/>
      </c>
      <c r="J80" s="201">
        <f>IF(ISERROR($V80),"",OFFSET('Smelter Look-up'!$I$4,$V80-4,0))</f>
        <v/>
      </c>
      <c r="K80" s="145" t="n"/>
      <c r="L80" s="145" t="n"/>
      <c r="M80" s="145" t="n"/>
      <c r="N80" s="145" t="n"/>
      <c r="O80" s="145" t="n"/>
      <c r="P80" s="203" t="n"/>
      <c r="Q80" s="146" t="n"/>
      <c r="R80" s="144">
        <f>IF(ISERROR($V80),"",OFFSET('Smelter Look-up'!$C$4,$V80-4,0)&amp;"")</f>
        <v/>
      </c>
      <c r="S80" s="150">
        <f>IF(B80="","",IF(ISERROR(MATCH($E80,CL,0)),"Unknown",INDIRECT("'C'!$A$"&amp;MATCH($E80,CL,0)+1)))</f>
        <v/>
      </c>
      <c r="T80" s="150">
        <f>IF(B80="","",IF(ISERROR(MATCH($J80,SorP!$B$1:$B$6261,0)),"",INDIRECT("'SorP'!$A$"&amp;MATCH($S80&amp;$J80,SorP!C:C,0))))</f>
        <v/>
      </c>
      <c r="U80" s="163" t="n"/>
      <c r="V80" s="164">
        <f>IF(C80="",NA(),MATCH($B80&amp;$C80,'Smelter Look-up'!$J:$J,0))</f>
        <v/>
      </c>
      <c r="X80" s="165">
        <f>IF(AND(C80="Smelter not listed",OR(LEN(D80)=0,LEN(E80)=0)),1,0)</f>
        <v/>
      </c>
      <c r="AB80" s="306">
        <f>IF(C80="","",B80)</f>
        <v/>
      </c>
      <c r="AC80" s="165">
        <f>B80</f>
        <v/>
      </c>
      <c r="AD80" s="165">
        <f>IF(C80="Smelter not listed",D80,C80)</f>
        <v/>
      </c>
    </row>
    <row r="81" ht="20.1" customFormat="1" customHeight="1" s="165">
      <c r="A81" s="150" t="inlineStr">
        <is>
          <t>CID004304</t>
        </is>
      </c>
      <c r="B81" s="296" t="inlineStr">
        <is>
          <t>Copper</t>
        </is>
      </c>
      <c r="C81" s="147">
        <f>IF(LEN(A81)=0,"",INDEX('Smelter Look-up'!$C:$C,MATCH($A81,'Smelter Look-up'!$E:$E,0)))</f>
        <v/>
      </c>
      <c r="D81" s="144" t="n"/>
      <c r="E81" s="144" t="inlineStr">
        <is>
          <t>PHILIPPINES</t>
        </is>
      </c>
      <c r="F81" s="144" t="inlineStr">
        <is>
          <t>CID004304</t>
        </is>
      </c>
      <c r="G81" s="144" t="inlineStr">
        <is>
          <t>RMI</t>
        </is>
      </c>
      <c r="H81" s="200">
        <f>IF(ISERROR($V81),"",OFFSET('Smelter Look-up'!$G$4,$V81-4,0))</f>
        <v/>
      </c>
      <c r="I81" s="201">
        <f>IF(ISERROR($V81),"",OFFSET('Smelter Look-up'!$H$4,$V81-4,0))</f>
        <v/>
      </c>
      <c r="J81" s="201">
        <f>IF(ISERROR($V81),"",OFFSET('Smelter Look-up'!$I$4,$V81-4,0))</f>
        <v/>
      </c>
      <c r="K81" s="145" t="n"/>
      <c r="L81" s="145" t="n"/>
      <c r="M81" s="145" t="n"/>
      <c r="N81" s="145" t="n"/>
      <c r="O81" s="145" t="n"/>
      <c r="P81" s="203" t="n"/>
      <c r="Q81" s="146" t="n"/>
      <c r="R81" s="144">
        <f>IF(ISERROR($V81),"",OFFSET('Smelter Look-up'!$C$4,$V81-4,0)&amp;"")</f>
        <v/>
      </c>
      <c r="S81" s="150">
        <f>IF(B81="","",IF(ISERROR(MATCH($E81,CL,0)),"Unknown",INDIRECT("'C'!$A$"&amp;MATCH($E81,CL,0)+1)))</f>
        <v/>
      </c>
      <c r="T81" s="150">
        <f>IF(B81="","",IF(ISERROR(MATCH($J81,SorP!$B$1:$B$6261,0)),"",INDIRECT("'SorP'!$A$"&amp;MATCH($S81&amp;$J81,SorP!C:C,0))))</f>
        <v/>
      </c>
      <c r="U81" s="163" t="n"/>
      <c r="V81" s="164">
        <f>IF(C81="",NA(),MATCH($B81&amp;$C81,'Smelter Look-up'!$J:$J,0))</f>
        <v/>
      </c>
      <c r="X81" s="165">
        <f>IF(AND(C81="Smelter not listed",OR(LEN(D81)=0,LEN(E81)=0)),1,0)</f>
        <v/>
      </c>
      <c r="AB81" s="306">
        <f>IF(C81="","",B81)</f>
        <v/>
      </c>
      <c r="AC81" s="165">
        <f>B81</f>
        <v/>
      </c>
      <c r="AD81" s="165">
        <f>IF(C81="Smelter not listed",D81,C81)</f>
        <v/>
      </c>
    </row>
    <row r="82" ht="20.1" customFormat="1" customHeight="1" s="165">
      <c r="A82" s="150" t="inlineStr">
        <is>
          <t>CID004327</t>
        </is>
      </c>
      <c r="B82" s="296" t="inlineStr">
        <is>
          <t>Copper</t>
        </is>
      </c>
      <c r="C82" s="147">
        <f>IF(LEN(A82)=0,"",INDEX('Smelter Look-up'!$C:$C,MATCH($A82,'Smelter Look-up'!$E:$E,0)))</f>
        <v/>
      </c>
      <c r="D82" s="144" t="n"/>
      <c r="E82" s="144" t="inlineStr">
        <is>
          <t>SPAIN</t>
        </is>
      </c>
      <c r="F82" s="144" t="inlineStr">
        <is>
          <t>CID004327</t>
        </is>
      </c>
      <c r="G82" s="144" t="inlineStr">
        <is>
          <t>RMI</t>
        </is>
      </c>
      <c r="H82" s="200">
        <f>IF(ISERROR($V82),"",OFFSET('Smelter Look-up'!$G$4,$V82-4,0))</f>
        <v/>
      </c>
      <c r="I82" s="201">
        <f>IF(ISERROR($V82),"",OFFSET('Smelter Look-up'!$H$4,$V82-4,0))</f>
        <v/>
      </c>
      <c r="J82" s="201">
        <f>IF(ISERROR($V82),"",OFFSET('Smelter Look-up'!$I$4,$V82-4,0))</f>
        <v/>
      </c>
      <c r="K82" s="145" t="n"/>
      <c r="L82" s="145" t="n"/>
      <c r="M82" s="145" t="n"/>
      <c r="N82" s="145" t="n"/>
      <c r="O82" s="145" t="n"/>
      <c r="P82" s="203" t="n"/>
      <c r="Q82" s="146" t="n"/>
      <c r="R82" s="144">
        <f>IF(ISERROR($V82),"",OFFSET('Smelter Look-up'!$C$4,$V82-4,0)&amp;"")</f>
        <v/>
      </c>
      <c r="S82" s="150">
        <f>IF(B82="","",IF(ISERROR(MATCH($E82,CL,0)),"Unknown",INDIRECT("'C'!$A$"&amp;MATCH($E82,CL,0)+1)))</f>
        <v/>
      </c>
      <c r="T82" s="150">
        <f>IF(B82="","",IF(ISERROR(MATCH($J82,SorP!$B$1:$B$6261,0)),"",INDIRECT("'SorP'!$A$"&amp;MATCH($S82&amp;$J82,SorP!C:C,0))))</f>
        <v/>
      </c>
      <c r="U82" s="163" t="n"/>
      <c r="V82" s="164">
        <f>IF(C82="",NA(),MATCH($B82&amp;$C82,'Smelter Look-up'!$J:$J,0))</f>
        <v/>
      </c>
      <c r="X82" s="165">
        <f>IF(AND(C82="Smelter not listed",OR(LEN(D82)=0,LEN(E82)=0)),1,0)</f>
        <v/>
      </c>
      <c r="AB82" s="306">
        <f>IF(C82="","",B82)</f>
        <v/>
      </c>
      <c r="AC82" s="165">
        <f>B82</f>
        <v/>
      </c>
      <c r="AD82" s="165">
        <f>IF(C82="Smelter not listed",D82,C82)</f>
        <v/>
      </c>
    </row>
    <row r="83" ht="20.1" customFormat="1" customHeight="1" s="165">
      <c r="A83" s="150" t="inlineStr">
        <is>
          <t>CID004339</t>
        </is>
      </c>
      <c r="B83" s="296" t="inlineStr">
        <is>
          <t>Copper</t>
        </is>
      </c>
      <c r="C83" s="147" t="inlineStr">
        <is>
          <t>Bagdad</t>
        </is>
      </c>
      <c r="D83" s="144" t="n"/>
      <c r="E83" s="144" t="inlineStr">
        <is>
          <t>UNITED STATES OF AMERICA</t>
        </is>
      </c>
      <c r="F83" s="144" t="inlineStr">
        <is>
          <t>CID004339</t>
        </is>
      </c>
      <c r="G83" s="144" t="inlineStr">
        <is>
          <t>RMI</t>
        </is>
      </c>
      <c r="H83" s="200">
        <f>IF(ISERROR($V83),"",OFFSET('Smelter Look-up'!$G$4,$V83-4,0))</f>
        <v/>
      </c>
      <c r="I83" s="201">
        <f>IF(ISERROR($V83),"",OFFSET('Smelter Look-up'!$H$4,$V83-4,0))</f>
        <v/>
      </c>
      <c r="J83" s="201">
        <f>IF(ISERROR($V83),"",OFFSET('Smelter Look-up'!$I$4,$V83-4,0))</f>
        <v/>
      </c>
      <c r="K83" s="145" t="n"/>
      <c r="L83" s="145" t="n"/>
      <c r="M83" s="145" t="n"/>
      <c r="N83" s="145" t="n"/>
      <c r="O83" s="145" t="n"/>
      <c r="P83" s="203" t="n"/>
      <c r="Q83" s="146" t="n"/>
      <c r="R83" s="144">
        <f>IF(ISERROR($V83),"",OFFSET('Smelter Look-up'!$C$4,$V83-4,0)&amp;"")</f>
        <v/>
      </c>
      <c r="S83" s="150">
        <f>IF(B83="","",IF(ISERROR(MATCH($E83,CL,0)),"Unknown",INDIRECT("'C'!$A$"&amp;MATCH($E83,CL,0)+1)))</f>
        <v/>
      </c>
      <c r="T83" s="150">
        <f>IF(B83="","",IF(ISERROR(MATCH($J83,SorP!$B$1:$B$6261,0)),"",INDIRECT("'SorP'!$A$"&amp;MATCH($S83&amp;$J83,SorP!C:C,0))))</f>
        <v/>
      </c>
      <c r="U83" s="163" t="n"/>
      <c r="V83" s="164">
        <f>IF(C83="",NA(),MATCH($B83&amp;$C83,'Smelter Look-up'!$J:$J,0))</f>
        <v/>
      </c>
      <c r="X83" s="165">
        <f>IF(AND(C83="Smelter not listed",OR(LEN(D83)=0,LEN(E83)=0)),1,0)</f>
        <v/>
      </c>
      <c r="AB83" s="306">
        <f>IF(C83="","",B83)</f>
        <v/>
      </c>
      <c r="AC83" s="165">
        <f>B83</f>
        <v/>
      </c>
      <c r="AD83" s="165">
        <f>IF(C83="Smelter not listed",D83,C83)</f>
        <v/>
      </c>
    </row>
    <row r="84" ht="20.1" customFormat="1" customHeight="1" s="165">
      <c r="A84" s="150" t="inlineStr">
        <is>
          <t>CID004341</t>
        </is>
      </c>
      <c r="B84" s="296" t="inlineStr">
        <is>
          <t>Copper</t>
        </is>
      </c>
      <c r="C84" s="147">
        <f>IF(LEN(A84)=0,"",INDEX('Smelter Look-up'!$C:$C,MATCH($A84,'Smelter Look-up'!$E:$E,0)))</f>
        <v/>
      </c>
      <c r="D84" s="144" t="n"/>
      <c r="E84" s="144" t="inlineStr">
        <is>
          <t>UNITED STATES OF AMERICA</t>
        </is>
      </c>
      <c r="F84" s="144" t="inlineStr">
        <is>
          <t>CID004341</t>
        </is>
      </c>
      <c r="G84" s="144" t="inlineStr">
        <is>
          <t>RMI</t>
        </is>
      </c>
      <c r="H84" s="200">
        <f>IF(ISERROR($V84),"",OFFSET('Smelter Look-up'!$G$4,$V84-4,0))</f>
        <v/>
      </c>
      <c r="I84" s="201">
        <f>IF(ISERROR($V84),"",OFFSET('Smelter Look-up'!$H$4,$V84-4,0))</f>
        <v/>
      </c>
      <c r="J84" s="201">
        <f>IF(ISERROR($V84),"",OFFSET('Smelter Look-up'!$I$4,$V84-4,0))</f>
        <v/>
      </c>
      <c r="K84" s="145" t="n"/>
      <c r="L84" s="145" t="n"/>
      <c r="M84" s="145" t="n"/>
      <c r="N84" s="145" t="n"/>
      <c r="O84" s="145" t="n"/>
      <c r="P84" s="203" t="n"/>
      <c r="Q84" s="146" t="n"/>
      <c r="R84" s="144">
        <f>IF(ISERROR($V84),"",OFFSET('Smelter Look-up'!$C$4,$V84-4,0)&amp;"")</f>
        <v/>
      </c>
      <c r="S84" s="150">
        <f>IF(B84="","",IF(ISERROR(MATCH($E84,CL,0)),"Unknown",INDIRECT("'C'!$A$"&amp;MATCH($E84,CL,0)+1)))</f>
        <v/>
      </c>
      <c r="T84" s="150">
        <f>IF(B84="","",IF(ISERROR(MATCH($J84,SorP!$B$1:$B$6261,0)),"",INDIRECT("'SorP'!$A$"&amp;MATCH($S84&amp;$J84,SorP!C:C,0))))</f>
        <v/>
      </c>
      <c r="U84" s="163" t="n"/>
      <c r="V84" s="164">
        <f>IF(C84="",NA(),MATCH($B84&amp;$C84,'Smelter Look-up'!$J:$J,0))</f>
        <v/>
      </c>
      <c r="X84" s="165">
        <f>IF(AND(C84="Smelter not listed",OR(LEN(D84)=0,LEN(E84)=0)),1,0)</f>
        <v/>
      </c>
      <c r="AB84" s="306">
        <f>IF(C84="","",B84)</f>
        <v/>
      </c>
      <c r="AC84" s="165">
        <f>B84</f>
        <v/>
      </c>
      <c r="AD84" s="165">
        <f>IF(C84="Smelter not listed",D84,C84)</f>
        <v/>
      </c>
    </row>
    <row r="85" ht="20.1" customFormat="1" customHeight="1" s="165">
      <c r="A85" s="150" t="inlineStr">
        <is>
          <t>CID004344</t>
        </is>
      </c>
      <c r="B85" s="296" t="inlineStr">
        <is>
          <t>Copper</t>
        </is>
      </c>
      <c r="C85" s="147">
        <f>IF(LEN(A85)=0,"",INDEX('Smelter Look-up'!$C:$C,MATCH($A85,'Smelter Look-up'!$E:$E,0)))</f>
        <v/>
      </c>
      <c r="D85" s="144" t="n"/>
      <c r="E85" s="144" t="inlineStr">
        <is>
          <t>UNITED STATES OF AMERICA</t>
        </is>
      </c>
      <c r="F85" s="144" t="inlineStr">
        <is>
          <t>CID004344</t>
        </is>
      </c>
      <c r="G85" s="144" t="inlineStr">
        <is>
          <t>RMI</t>
        </is>
      </c>
      <c r="H85" s="200">
        <f>IF(ISERROR($V85),"",OFFSET('Smelter Look-up'!$G$4,$V85-4,0))</f>
        <v/>
      </c>
      <c r="I85" s="201">
        <f>IF(ISERROR($V85),"",OFFSET('Smelter Look-up'!$H$4,$V85-4,0))</f>
        <v/>
      </c>
      <c r="J85" s="201">
        <f>IF(ISERROR($V85),"",OFFSET('Smelter Look-up'!$I$4,$V85-4,0))</f>
        <v/>
      </c>
      <c r="K85" s="145" t="n"/>
      <c r="L85" s="145" t="n"/>
      <c r="M85" s="145" t="n"/>
      <c r="N85" s="145" t="n"/>
      <c r="O85" s="145" t="n"/>
      <c r="P85" s="203" t="n"/>
      <c r="Q85" s="146" t="n"/>
      <c r="R85" s="144">
        <f>IF(ISERROR($V85),"",OFFSET('Smelter Look-up'!$C$4,$V85-4,0)&amp;"")</f>
        <v/>
      </c>
      <c r="S85" s="150">
        <f>IF(B85="","",IF(ISERROR(MATCH($E85,CL,0)),"Unknown",INDIRECT("'C'!$A$"&amp;MATCH($E85,CL,0)+1)))</f>
        <v/>
      </c>
      <c r="T85" s="150">
        <f>IF(B85="","",IF(ISERROR(MATCH($J85,SorP!$B$1:$B$6261,0)),"",INDIRECT("'SorP'!$A$"&amp;MATCH($S85&amp;$J85,SorP!C:C,0))))</f>
        <v/>
      </c>
      <c r="U85" s="163" t="n"/>
      <c r="V85" s="164">
        <f>IF(C85="",NA(),MATCH($B85&amp;$C85,'Smelter Look-up'!$J:$J,0))</f>
        <v/>
      </c>
      <c r="X85" s="165">
        <f>IF(AND(C85="Smelter not listed",OR(LEN(D85)=0,LEN(E85)=0)),1,0)</f>
        <v/>
      </c>
      <c r="AB85" s="306">
        <f>IF(C85="","",B85)</f>
        <v/>
      </c>
      <c r="AC85" s="165">
        <f>B85</f>
        <v/>
      </c>
      <c r="AD85" s="165">
        <f>IF(C85="Smelter not listed",D85,C85)</f>
        <v/>
      </c>
    </row>
    <row r="86" ht="20.1" customFormat="1" customHeight="1" s="165">
      <c r="A86" s="150" t="inlineStr">
        <is>
          <t>CID004353</t>
        </is>
      </c>
      <c r="B86" s="296" t="inlineStr">
        <is>
          <t>Copper</t>
        </is>
      </c>
      <c r="C86" s="147">
        <f>IF(LEN(A86)=0,"",INDEX('Smelter Look-up'!$C:$C,MATCH($A86,'Smelter Look-up'!$E:$E,0)))</f>
        <v/>
      </c>
      <c r="D86" s="144" t="n"/>
      <c r="E86" s="144" t="inlineStr">
        <is>
          <t>UNITED STATES OF AMERICA</t>
        </is>
      </c>
      <c r="F86" s="144" t="inlineStr">
        <is>
          <t>CID004353</t>
        </is>
      </c>
      <c r="G86" s="144" t="inlineStr">
        <is>
          <t>RMI</t>
        </is>
      </c>
      <c r="H86" s="200">
        <f>IF(ISERROR($V86),"",OFFSET('Smelter Look-up'!$G$4,$V86-4,0))</f>
        <v/>
      </c>
      <c r="I86" s="201">
        <f>IF(ISERROR($V86),"",OFFSET('Smelter Look-up'!$H$4,$V86-4,0))</f>
        <v/>
      </c>
      <c r="J86" s="201">
        <f>IF(ISERROR($V86),"",OFFSET('Smelter Look-up'!$I$4,$V86-4,0))</f>
        <v/>
      </c>
      <c r="K86" s="145" t="n"/>
      <c r="L86" s="145" t="n"/>
      <c r="M86" s="145" t="n"/>
      <c r="N86" s="145" t="n"/>
      <c r="O86" s="145" t="n"/>
      <c r="P86" s="203" t="n"/>
      <c r="Q86" s="146" t="n"/>
      <c r="R86" s="144">
        <f>IF(ISERROR($V86),"",OFFSET('Smelter Look-up'!$C$4,$V86-4,0)&amp;"")</f>
        <v/>
      </c>
      <c r="S86" s="150">
        <f>IF(B86="","",IF(ISERROR(MATCH($E86,CL,0)),"Unknown",INDIRECT("'C'!$A$"&amp;MATCH($E86,CL,0)+1)))</f>
        <v/>
      </c>
      <c r="T86" s="150">
        <f>IF(B86="","",IF(ISERROR(MATCH($J86,SorP!$B$1:$B$6261,0)),"",INDIRECT("'SorP'!$A$"&amp;MATCH($S86&amp;$J86,SorP!C:C,0))))</f>
        <v/>
      </c>
      <c r="U86" s="163" t="n"/>
      <c r="V86" s="164">
        <f>IF(C86="",NA(),MATCH($B86&amp;$C86,'Smelter Look-up'!$J:$J,0))</f>
        <v/>
      </c>
      <c r="X86" s="165">
        <f>IF(AND(C86="Smelter not listed",OR(LEN(D86)=0,LEN(E86)=0)),1,0)</f>
        <v/>
      </c>
      <c r="AB86" s="306">
        <f>IF(C86="","",B86)</f>
        <v/>
      </c>
      <c r="AC86" s="165">
        <f>B86</f>
        <v/>
      </c>
      <c r="AD86" s="165">
        <f>IF(C86="Smelter not listed",D86,C86)</f>
        <v/>
      </c>
    </row>
    <row r="87" ht="20.1" customFormat="1" customHeight="1" s="165">
      <c r="A87" s="150" t="inlineStr">
        <is>
          <t>CID004356</t>
        </is>
      </c>
      <c r="B87" s="296" t="inlineStr">
        <is>
          <t>Copper</t>
        </is>
      </c>
      <c r="C87" s="147">
        <f>IF(LEN(A87)=0,"",INDEX('Smelter Look-up'!$C:$C,MATCH($A87,'Smelter Look-up'!$E:$E,0)))</f>
        <v/>
      </c>
      <c r="D87" s="144" t="n"/>
      <c r="E87" s="144" t="inlineStr">
        <is>
          <t>UNITED STATES OF AMERICA</t>
        </is>
      </c>
      <c r="F87" s="144" t="inlineStr">
        <is>
          <t>CID004356</t>
        </is>
      </c>
      <c r="G87" s="144" t="inlineStr">
        <is>
          <t>RMI</t>
        </is>
      </c>
      <c r="H87" s="200">
        <f>IF(ISERROR($V87),"",OFFSET('Smelter Look-up'!$G$4,$V87-4,0))</f>
        <v/>
      </c>
      <c r="I87" s="201">
        <f>IF(ISERROR($V87),"",OFFSET('Smelter Look-up'!$H$4,$V87-4,0))</f>
        <v/>
      </c>
      <c r="J87" s="201">
        <f>IF(ISERROR($V87),"",OFFSET('Smelter Look-up'!$I$4,$V87-4,0))</f>
        <v/>
      </c>
      <c r="K87" s="145" t="n"/>
      <c r="L87" s="145" t="n"/>
      <c r="M87" s="145" t="n"/>
      <c r="N87" s="145" t="n"/>
      <c r="O87" s="145" t="n"/>
      <c r="P87" s="203" t="n"/>
      <c r="Q87" s="146" t="n"/>
      <c r="R87" s="144">
        <f>IF(ISERROR($V87),"",OFFSET('Smelter Look-up'!$C$4,$V87-4,0)&amp;"")</f>
        <v/>
      </c>
      <c r="S87" s="150">
        <f>IF(B87="","",IF(ISERROR(MATCH($E87,CL,0)),"Unknown",INDIRECT("'C'!$A$"&amp;MATCH($E87,CL,0)+1)))</f>
        <v/>
      </c>
      <c r="T87" s="150">
        <f>IF(B87="","",IF(ISERROR(MATCH($J87,SorP!$B$1:$B$6261,0)),"",INDIRECT("'SorP'!$A$"&amp;MATCH($S87&amp;$J87,SorP!C:C,0))))</f>
        <v/>
      </c>
      <c r="U87" s="163" t="n"/>
      <c r="V87" s="164">
        <f>IF(C87="",NA(),MATCH($B87&amp;$C87,'Smelter Look-up'!$J:$J,0))</f>
        <v/>
      </c>
      <c r="X87" s="165">
        <f>IF(AND(C87="Smelter not listed",OR(LEN(D87)=0,LEN(E87)=0)),1,0)</f>
        <v/>
      </c>
      <c r="AB87" s="306">
        <f>IF(C87="","",B87)</f>
        <v/>
      </c>
      <c r="AC87" s="165">
        <f>B87</f>
        <v/>
      </c>
      <c r="AD87" s="165">
        <f>IF(C87="Smelter not listed",D87,C87)</f>
        <v/>
      </c>
    </row>
    <row r="88" ht="20.1" customFormat="1" customHeight="1" s="165">
      <c r="A88" s="150" t="inlineStr">
        <is>
          <t>CID004362</t>
        </is>
      </c>
      <c r="B88" s="296" t="inlineStr">
        <is>
          <t>Copper</t>
        </is>
      </c>
      <c r="C88" s="147">
        <f>IF(LEN(A88)=0,"",INDEX('Smelter Look-up'!$C:$C,MATCH($A88,'Smelter Look-up'!$E:$E,0)))</f>
        <v/>
      </c>
      <c r="D88" s="144" t="n"/>
      <c r="E88" s="144" t="inlineStr">
        <is>
          <t>UNITED STATES OF AMERICA</t>
        </is>
      </c>
      <c r="F88" s="144" t="inlineStr">
        <is>
          <t>CID004362</t>
        </is>
      </c>
      <c r="G88" s="144" t="inlineStr">
        <is>
          <t>RMI</t>
        </is>
      </c>
      <c r="H88" s="200">
        <f>IF(ISERROR($V88),"",OFFSET('Smelter Look-up'!$G$4,$V88-4,0))</f>
        <v/>
      </c>
      <c r="I88" s="201">
        <f>IF(ISERROR($V88),"",OFFSET('Smelter Look-up'!$H$4,$V88-4,0))</f>
        <v/>
      </c>
      <c r="J88" s="201">
        <f>IF(ISERROR($V88),"",OFFSET('Smelter Look-up'!$I$4,$V88-4,0))</f>
        <v/>
      </c>
      <c r="K88" s="145" t="n"/>
      <c r="L88" s="145" t="n"/>
      <c r="M88" s="145" t="n"/>
      <c r="N88" s="145" t="n"/>
      <c r="O88" s="145" t="n"/>
      <c r="P88" s="203" t="n"/>
      <c r="Q88" s="146" t="n"/>
      <c r="R88" s="144">
        <f>IF(ISERROR($V88),"",OFFSET('Smelter Look-up'!$C$4,$V88-4,0)&amp;"")</f>
        <v/>
      </c>
      <c r="S88" s="150">
        <f>IF(B88="","",IF(ISERROR(MATCH($E88,CL,0)),"Unknown",INDIRECT("'C'!$A$"&amp;MATCH($E88,CL,0)+1)))</f>
        <v/>
      </c>
      <c r="T88" s="150">
        <f>IF(B88="","",IF(ISERROR(MATCH($J88,SorP!$B$1:$B$6261,0)),"",INDIRECT("'SorP'!$A$"&amp;MATCH($S88&amp;$J88,SorP!C:C,0))))</f>
        <v/>
      </c>
      <c r="U88" s="163" t="n"/>
      <c r="V88" s="164">
        <f>IF(C88="",NA(),MATCH($B88&amp;$C88,'Smelter Look-up'!$J:$J,0))</f>
        <v/>
      </c>
      <c r="X88" s="165">
        <f>IF(AND(C88="Smelter not listed",OR(LEN(D88)=0,LEN(E88)=0)),1,0)</f>
        <v/>
      </c>
      <c r="AB88" s="306">
        <f>IF(C88="","",B88)</f>
        <v/>
      </c>
      <c r="AC88" s="165">
        <f>B88</f>
        <v/>
      </c>
      <c r="AD88" s="165">
        <f>IF(C88="Smelter not listed",D88,C88)</f>
        <v/>
      </c>
    </row>
    <row r="89" ht="20.1" customFormat="1" customHeight="1" s="165">
      <c r="A89" s="150" t="inlineStr">
        <is>
          <t>CID004363</t>
        </is>
      </c>
      <c r="B89" s="296" t="inlineStr">
        <is>
          <t>Copper</t>
        </is>
      </c>
      <c r="C89" s="147">
        <f>IF(LEN(A89)=0,"",INDEX('Smelter Look-up'!$C:$C,MATCH($A89,'Smelter Look-up'!$E:$E,0)))</f>
        <v/>
      </c>
      <c r="D89" s="144" t="n"/>
      <c r="E89" s="144" t="inlineStr">
        <is>
          <t>UNITED STATES OF AMERICA</t>
        </is>
      </c>
      <c r="F89" s="144" t="inlineStr">
        <is>
          <t>CID004363</t>
        </is>
      </c>
      <c r="G89" s="144" t="inlineStr">
        <is>
          <t>RMI</t>
        </is>
      </c>
      <c r="H89" s="200">
        <f>IF(ISERROR($V89),"",OFFSET('Smelter Look-up'!$G$4,$V89-4,0))</f>
        <v/>
      </c>
      <c r="I89" s="201">
        <f>IF(ISERROR($V89),"",OFFSET('Smelter Look-up'!$H$4,$V89-4,0))</f>
        <v/>
      </c>
      <c r="J89" s="201">
        <f>IF(ISERROR($V89),"",OFFSET('Smelter Look-up'!$I$4,$V89-4,0))</f>
        <v/>
      </c>
      <c r="K89" s="145" t="n"/>
      <c r="L89" s="145" t="n"/>
      <c r="M89" s="145" t="n"/>
      <c r="N89" s="145" t="n"/>
      <c r="O89" s="145" t="n"/>
      <c r="P89" s="203" t="n"/>
      <c r="Q89" s="146" t="n"/>
      <c r="R89" s="144">
        <f>IF(ISERROR($V89),"",OFFSET('Smelter Look-up'!$C$4,$V89-4,0)&amp;"")</f>
        <v/>
      </c>
      <c r="S89" s="150">
        <f>IF(B89="","",IF(ISERROR(MATCH($E89,CL,0)),"Unknown",INDIRECT("'C'!$A$"&amp;MATCH($E89,CL,0)+1)))</f>
        <v/>
      </c>
      <c r="T89" s="150">
        <f>IF(B89="","",IF(ISERROR(MATCH($J89,SorP!$B$1:$B$6261,0)),"",INDIRECT("'SorP'!$A$"&amp;MATCH($S89&amp;$J89,SorP!C:C,0))))</f>
        <v/>
      </c>
      <c r="U89" s="163" t="n"/>
      <c r="V89" s="164">
        <f>IF(C89="",NA(),MATCH($B89&amp;$C89,'Smelter Look-up'!$J:$J,0))</f>
        <v/>
      </c>
      <c r="X89" s="165">
        <f>IF(AND(C89="Smelter not listed",OR(LEN(D89)=0,LEN(E89)=0)),1,0)</f>
        <v/>
      </c>
      <c r="AB89" s="306">
        <f>IF(C89="","",B89)</f>
        <v/>
      </c>
      <c r="AC89" s="165">
        <f>B89</f>
        <v/>
      </c>
      <c r="AD89" s="165">
        <f>IF(C89="Smelter not listed",D89,C89)</f>
        <v/>
      </c>
    </row>
    <row r="90" ht="20.1" customFormat="1" customHeight="1" s="165">
      <c r="A90" s="150" t="inlineStr">
        <is>
          <t>CID004367</t>
        </is>
      </c>
      <c r="B90" s="296" t="inlineStr">
        <is>
          <t>Copper</t>
        </is>
      </c>
      <c r="C90" s="147">
        <f>IF(LEN(A90)=0,"",INDEX('Smelter Look-up'!$C:$C,MATCH($A90,'Smelter Look-up'!$E:$E,0)))</f>
        <v/>
      </c>
      <c r="D90" s="144" t="n"/>
      <c r="E90" s="144" t="inlineStr">
        <is>
          <t>UNITED STATES OF AMERICA</t>
        </is>
      </c>
      <c r="F90" s="144" t="inlineStr">
        <is>
          <t>CID004367</t>
        </is>
      </c>
      <c r="G90" s="144" t="inlineStr">
        <is>
          <t>RMI</t>
        </is>
      </c>
      <c r="H90" s="200">
        <f>IF(ISERROR($V90),"",OFFSET('Smelter Look-up'!$G$4,$V90-4,0))</f>
        <v/>
      </c>
      <c r="I90" s="201">
        <f>IF(ISERROR($V90),"",OFFSET('Smelter Look-up'!$H$4,$V90-4,0))</f>
        <v/>
      </c>
      <c r="J90" s="201">
        <f>IF(ISERROR($V90),"",OFFSET('Smelter Look-up'!$I$4,$V90-4,0))</f>
        <v/>
      </c>
      <c r="K90" s="145" t="n"/>
      <c r="L90" s="145" t="n"/>
      <c r="M90" s="145" t="n"/>
      <c r="N90" s="145" t="n"/>
      <c r="O90" s="145" t="n"/>
      <c r="P90" s="203" t="n"/>
      <c r="Q90" s="146" t="n"/>
      <c r="R90" s="144">
        <f>IF(ISERROR($V90),"",OFFSET('Smelter Look-up'!$C$4,$V90-4,0)&amp;"")</f>
        <v/>
      </c>
      <c r="S90" s="150">
        <f>IF(B90="","",IF(ISERROR(MATCH($E90,CL,0)),"Unknown",INDIRECT("'C'!$A$"&amp;MATCH($E90,CL,0)+1)))</f>
        <v/>
      </c>
      <c r="T90" s="150">
        <f>IF(B90="","",IF(ISERROR(MATCH($J90,SorP!$B$1:$B$6261,0)),"",INDIRECT("'SorP'!$A$"&amp;MATCH($S90&amp;$J90,SorP!C:C,0))))</f>
        <v/>
      </c>
      <c r="U90" s="163" t="n"/>
      <c r="V90" s="164">
        <f>IF(C90="",NA(),MATCH($B90&amp;$C90,'Smelter Look-up'!$J:$J,0))</f>
        <v/>
      </c>
      <c r="X90" s="165">
        <f>IF(AND(C90="Smelter not listed",OR(LEN(D90)=0,LEN(E90)=0)),1,0)</f>
        <v/>
      </c>
      <c r="AB90" s="306">
        <f>IF(C90="","",B90)</f>
        <v/>
      </c>
      <c r="AC90" s="165">
        <f>B90</f>
        <v/>
      </c>
      <c r="AD90" s="165">
        <f>IF(C90="Smelter not listed",D90,C90)</f>
        <v/>
      </c>
    </row>
    <row r="91" ht="20.1" customFormat="1" customHeight="1" s="165">
      <c r="A91" s="150" t="inlineStr">
        <is>
          <t>CID004387</t>
        </is>
      </c>
      <c r="B91" s="296" t="inlineStr">
        <is>
          <t>Copper</t>
        </is>
      </c>
      <c r="C91" s="147">
        <f>IF(LEN(A91)=0,"",INDEX('Smelter Look-up'!$C:$C,MATCH($A91,'Smelter Look-up'!$E:$E,0)))</f>
        <v/>
      </c>
      <c r="D91" s="144" t="n"/>
      <c r="E91" s="144" t="inlineStr">
        <is>
          <t>ZAMBIA</t>
        </is>
      </c>
      <c r="F91" s="144" t="inlineStr">
        <is>
          <t>CID004387</t>
        </is>
      </c>
      <c r="G91" s="144" t="inlineStr">
        <is>
          <t>RMI</t>
        </is>
      </c>
      <c r="H91" s="200">
        <f>IF(ISERROR($V91),"",OFFSET('Smelter Look-up'!$G$4,$V91-4,0))</f>
        <v/>
      </c>
      <c r="I91" s="201">
        <f>IF(ISERROR($V91),"",OFFSET('Smelter Look-up'!$H$4,$V91-4,0))</f>
        <v/>
      </c>
      <c r="J91" s="201">
        <f>IF(ISERROR($V91),"",OFFSET('Smelter Look-up'!$I$4,$V91-4,0))</f>
        <v/>
      </c>
      <c r="K91" s="145" t="n"/>
      <c r="L91" s="145" t="n"/>
      <c r="M91" s="145" t="n"/>
      <c r="N91" s="145" t="n"/>
      <c r="O91" s="145" t="n"/>
      <c r="P91" s="203" t="n"/>
      <c r="Q91" s="146" t="n"/>
      <c r="R91" s="144">
        <f>IF(ISERROR($V91),"",OFFSET('Smelter Look-up'!$C$4,$V91-4,0)&amp;"")</f>
        <v/>
      </c>
      <c r="S91" s="150">
        <f>IF(B91="","",IF(ISERROR(MATCH($E91,CL,0)),"Unknown",INDIRECT("'C'!$A$"&amp;MATCH($E91,CL,0)+1)))</f>
        <v/>
      </c>
      <c r="T91" s="150">
        <f>IF(B91="","",IF(ISERROR(MATCH($J91,SorP!$B$1:$B$6261,0)),"",INDIRECT("'SorP'!$A$"&amp;MATCH($S91&amp;$J91,SorP!C:C,0))))</f>
        <v/>
      </c>
      <c r="U91" s="163" t="n"/>
      <c r="V91" s="164">
        <f>IF(C91="",NA(),MATCH($B91&amp;$C91,'Smelter Look-up'!$J:$J,0))</f>
        <v/>
      </c>
      <c r="X91" s="165">
        <f>IF(AND(C91="Smelter not listed",OR(LEN(D91)=0,LEN(E91)=0)),1,0)</f>
        <v/>
      </c>
      <c r="AB91" s="306">
        <f>IF(C91="","",B91)</f>
        <v/>
      </c>
      <c r="AC91" s="165">
        <f>B91</f>
        <v/>
      </c>
      <c r="AD91" s="165">
        <f>IF(C91="Smelter not listed",D91,C91)</f>
        <v/>
      </c>
    </row>
    <row r="92" ht="20.1" customFormat="1" customHeight="1" s="165">
      <c r="A92" s="150" t="inlineStr">
        <is>
          <t>CID004394</t>
        </is>
      </c>
      <c r="B92" s="296" t="inlineStr">
        <is>
          <t>Copper</t>
        </is>
      </c>
      <c r="C92" s="147">
        <f>IF(LEN(A92)=0,"",INDEX('Smelter Look-up'!$C:$C,MATCH($A92,'Smelter Look-up'!$E:$E,0)))</f>
        <v/>
      </c>
      <c r="D92" s="144" t="n"/>
      <c r="E92" s="144" t="inlineStr">
        <is>
          <t>CONGO, DEMOCRATIC REPUBLIC OF THE</t>
        </is>
      </c>
      <c r="F92" s="144" t="inlineStr">
        <is>
          <t>CID004394</t>
        </is>
      </c>
      <c r="G92" s="144" t="inlineStr">
        <is>
          <t>RMI</t>
        </is>
      </c>
      <c r="H92" s="200">
        <f>IF(ISERROR($V92),"",OFFSET('Smelter Look-up'!$G$4,$V92-4,0))</f>
        <v/>
      </c>
      <c r="I92" s="201">
        <f>IF(ISERROR($V92),"",OFFSET('Smelter Look-up'!$H$4,$V92-4,0))</f>
        <v/>
      </c>
      <c r="J92" s="201">
        <f>IF(ISERROR($V92),"",OFFSET('Smelter Look-up'!$I$4,$V92-4,0))</f>
        <v/>
      </c>
      <c r="K92" s="145" t="n"/>
      <c r="L92" s="145" t="n"/>
      <c r="M92" s="145" t="n"/>
      <c r="N92" s="145" t="n"/>
      <c r="O92" s="145" t="n"/>
      <c r="P92" s="203" t="n"/>
      <c r="Q92" s="146" t="n"/>
      <c r="R92" s="144">
        <f>IF(ISERROR($V92),"",OFFSET('Smelter Look-up'!$C$4,$V92-4,0)&amp;"")</f>
        <v/>
      </c>
      <c r="S92" s="150">
        <f>IF(B92="","",IF(ISERROR(MATCH($E92,CL,0)),"Unknown",INDIRECT("'C'!$A$"&amp;MATCH($E92,CL,0)+1)))</f>
        <v/>
      </c>
      <c r="T92" s="150">
        <f>IF(B92="","",IF(ISERROR(MATCH($J92,SorP!$B$1:$B$6261,0)),"",INDIRECT("'SorP'!$A$"&amp;MATCH($S92&amp;$J92,SorP!C:C,0))))</f>
        <v/>
      </c>
      <c r="U92" s="163" t="n"/>
      <c r="V92" s="164">
        <f>IF(C92="",NA(),MATCH($B92&amp;$C92,'Smelter Look-up'!$J:$J,0))</f>
        <v/>
      </c>
      <c r="X92" s="165">
        <f>IF(AND(C92="Smelter not listed",OR(LEN(D92)=0,LEN(E92)=0)),1,0)</f>
        <v/>
      </c>
      <c r="AB92" s="306">
        <f>IF(C92="","",B92)</f>
        <v/>
      </c>
      <c r="AC92" s="165">
        <f>B92</f>
        <v/>
      </c>
      <c r="AD92" s="165">
        <f>IF(C92="Smelter not listed",D92,C92)</f>
        <v/>
      </c>
    </row>
    <row r="93" ht="20.1" customFormat="1" customHeight="1" s="165">
      <c r="A93" s="150" t="inlineStr">
        <is>
          <t>CID004395</t>
        </is>
      </c>
      <c r="B93" s="296" t="inlineStr">
        <is>
          <t>Nickel</t>
        </is>
      </c>
      <c r="C93" s="147">
        <f>IF(LEN(A93)=0,"",INDEX('Smelter Look-up'!$C:$C,MATCH($A93,'Smelter Look-up'!$E:$E,0)))</f>
        <v/>
      </c>
      <c r="D93" s="144" t="n"/>
      <c r="E93" s="144" t="inlineStr">
        <is>
          <t>CHINA</t>
        </is>
      </c>
      <c r="F93" s="144" t="inlineStr">
        <is>
          <t>CID004395</t>
        </is>
      </c>
      <c r="G93" s="144" t="inlineStr">
        <is>
          <t>RMI</t>
        </is>
      </c>
      <c r="H93" s="200">
        <f>IF(ISERROR($V93),"",OFFSET('Smelter Look-up'!$G$4,$V93-4,0))</f>
        <v/>
      </c>
      <c r="I93" s="201">
        <f>IF(ISERROR($V93),"",OFFSET('Smelter Look-up'!$H$4,$V93-4,0))</f>
        <v/>
      </c>
      <c r="J93" s="201">
        <f>IF(ISERROR($V93),"",OFFSET('Smelter Look-up'!$I$4,$V93-4,0))</f>
        <v/>
      </c>
      <c r="K93" s="145" t="n"/>
      <c r="L93" s="145" t="n"/>
      <c r="M93" s="145" t="n"/>
      <c r="N93" s="145" t="n"/>
      <c r="O93" s="145" t="n"/>
      <c r="P93" s="203" t="n"/>
      <c r="Q93" s="146" t="n"/>
      <c r="R93" s="144">
        <f>IF(ISERROR($V93),"",OFFSET('Smelter Look-up'!$C$4,$V93-4,0)&amp;"")</f>
        <v/>
      </c>
      <c r="S93" s="150">
        <f>IF(B93="","",IF(ISERROR(MATCH($E93,CL,0)),"Unknown",INDIRECT("'C'!$A$"&amp;MATCH($E93,CL,0)+1)))</f>
        <v/>
      </c>
      <c r="T93" s="150">
        <f>IF(B93="","",IF(ISERROR(MATCH($J93,SorP!$B$1:$B$6261,0)),"",INDIRECT("'SorP'!$A$"&amp;MATCH($S93&amp;$J93,SorP!C:C,0))))</f>
        <v/>
      </c>
      <c r="U93" s="163" t="n"/>
      <c r="V93" s="164">
        <f>IF(C93="",NA(),MATCH($B93&amp;$C93,'Smelter Look-up'!$J:$J,0))</f>
        <v/>
      </c>
      <c r="X93" s="165">
        <f>IF(AND(C93="Smelter not listed",OR(LEN(D93)=0,LEN(E93)=0)),1,0)</f>
        <v/>
      </c>
      <c r="AB93" s="306">
        <f>IF(C93="","",B93)</f>
        <v/>
      </c>
      <c r="AC93" s="165">
        <f>B93</f>
        <v/>
      </c>
      <c r="AD93" s="165">
        <f>IF(C93="Smelter not listed",D93,C93)</f>
        <v/>
      </c>
    </row>
    <row r="94" ht="20.1" customFormat="1" customHeight="1" s="165">
      <c r="A94" s="150" t="inlineStr">
        <is>
          <t>CID004398</t>
        </is>
      </c>
      <c r="B94" s="296" t="inlineStr">
        <is>
          <t>Nickel</t>
        </is>
      </c>
      <c r="C94" s="147">
        <f>IF(LEN(A94)=0,"",INDEX('Smelter Look-up'!$C:$C,MATCH($A94,'Smelter Look-up'!$E:$E,0)))</f>
        <v/>
      </c>
      <c r="D94" s="144" t="n"/>
      <c r="E94" s="144" t="inlineStr">
        <is>
          <t>CHINA</t>
        </is>
      </c>
      <c r="F94" s="144" t="inlineStr">
        <is>
          <t>CID004398</t>
        </is>
      </c>
      <c r="G94" s="144" t="inlineStr">
        <is>
          <t>RMI</t>
        </is>
      </c>
      <c r="H94" s="200">
        <f>IF(ISERROR($V94),"",OFFSET('Smelter Look-up'!$G$4,$V94-4,0))</f>
        <v/>
      </c>
      <c r="I94" s="201">
        <f>IF(ISERROR($V94),"",OFFSET('Smelter Look-up'!$H$4,$V94-4,0))</f>
        <v/>
      </c>
      <c r="J94" s="201">
        <f>IF(ISERROR($V94),"",OFFSET('Smelter Look-up'!$I$4,$V94-4,0))</f>
        <v/>
      </c>
      <c r="K94" s="145" t="n"/>
      <c r="L94" s="145" t="n"/>
      <c r="M94" s="145" t="n"/>
      <c r="N94" s="145" t="n"/>
      <c r="O94" s="145" t="n"/>
      <c r="P94" s="203" t="n"/>
      <c r="Q94" s="146" t="n"/>
      <c r="R94" s="144">
        <f>IF(ISERROR($V94),"",OFFSET('Smelter Look-up'!$C$4,$V94-4,0)&amp;"")</f>
        <v/>
      </c>
      <c r="S94" s="150">
        <f>IF(B94="","",IF(ISERROR(MATCH($E94,CL,0)),"Unknown",INDIRECT("'C'!$A$"&amp;MATCH($E94,CL,0)+1)))</f>
        <v/>
      </c>
      <c r="T94" s="150">
        <f>IF(B94="","",IF(ISERROR(MATCH($J94,SorP!$B$1:$B$6261,0)),"",INDIRECT("'SorP'!$A$"&amp;MATCH($S94&amp;$J94,SorP!C:C,0))))</f>
        <v/>
      </c>
      <c r="U94" s="163" t="n"/>
      <c r="V94" s="164">
        <f>IF(C94="",NA(),MATCH($B94&amp;$C94,'Smelter Look-up'!$J:$J,0))</f>
        <v/>
      </c>
      <c r="X94" s="165">
        <f>IF(AND(C94="Smelter not listed",OR(LEN(D94)=0,LEN(E94)=0)),1,0)</f>
        <v/>
      </c>
      <c r="AB94" s="306">
        <f>IF(C94="","",B94)</f>
        <v/>
      </c>
      <c r="AC94" s="165">
        <f>B94</f>
        <v/>
      </c>
      <c r="AD94" s="165">
        <f>IF(C94="Smelter not listed",D94,C94)</f>
        <v/>
      </c>
    </row>
    <row r="95" ht="20.1" customFormat="1" customHeight="1" s="165">
      <c r="A95" s="150" t="inlineStr">
        <is>
          <t>CID004428</t>
        </is>
      </c>
      <c r="B95" s="296" t="inlineStr">
        <is>
          <t>Copper</t>
        </is>
      </c>
      <c r="C95" s="147">
        <f>IF(LEN(A95)=0,"",INDEX('Smelter Look-up'!$C:$C,MATCH($A95,'Smelter Look-up'!$E:$E,0)))</f>
        <v/>
      </c>
      <c r="D95" s="144" t="n"/>
      <c r="E95" s="144" t="inlineStr">
        <is>
          <t>CANADA</t>
        </is>
      </c>
      <c r="F95" s="144" t="inlineStr">
        <is>
          <t>CID004428</t>
        </is>
      </c>
      <c r="G95" s="144" t="inlineStr">
        <is>
          <t>RMI</t>
        </is>
      </c>
      <c r="H95" s="200">
        <f>IF(ISERROR($V95),"",OFFSET('Smelter Look-up'!$G$4,$V95-4,0))</f>
        <v/>
      </c>
      <c r="I95" s="201">
        <f>IF(ISERROR($V95),"",OFFSET('Smelter Look-up'!$H$4,$V95-4,0))</f>
        <v/>
      </c>
      <c r="J95" s="201">
        <f>IF(ISERROR($V95),"",OFFSET('Smelter Look-up'!$I$4,$V95-4,0))</f>
        <v/>
      </c>
      <c r="K95" s="145" t="n"/>
      <c r="L95" s="145" t="n"/>
      <c r="M95" s="145" t="n"/>
      <c r="N95" s="145" t="n"/>
      <c r="O95" s="145" t="n"/>
      <c r="P95" s="203" t="n"/>
      <c r="Q95" s="146" t="n"/>
      <c r="R95" s="144">
        <f>IF(ISERROR($V95),"",OFFSET('Smelter Look-up'!$C$4,$V95-4,0)&amp;"")</f>
        <v/>
      </c>
      <c r="S95" s="150">
        <f>IF(B95="","",IF(ISERROR(MATCH($E95,CL,0)),"Unknown",INDIRECT("'C'!$A$"&amp;MATCH($E95,CL,0)+1)))</f>
        <v/>
      </c>
      <c r="T95" s="150">
        <f>IF(B95="","",IF(ISERROR(MATCH($J95,SorP!$B$1:$B$6261,0)),"",INDIRECT("'SorP'!$A$"&amp;MATCH($S95&amp;$J95,SorP!C:C,0))))</f>
        <v/>
      </c>
      <c r="U95" s="163" t="n"/>
      <c r="V95" s="164">
        <f>IF(C95="",NA(),MATCH($B95&amp;$C95,'Smelter Look-up'!$J:$J,0))</f>
        <v/>
      </c>
      <c r="X95" s="165">
        <f>IF(AND(C95="Smelter not listed",OR(LEN(D95)=0,LEN(E95)=0)),1,0)</f>
        <v/>
      </c>
      <c r="AB95" s="306">
        <f>IF(C95="","",B95)</f>
        <v/>
      </c>
      <c r="AC95" s="165">
        <f>B95</f>
        <v/>
      </c>
      <c r="AD95" s="165">
        <f>IF(C95="Smelter not listed",D95,C95)</f>
        <v/>
      </c>
    </row>
    <row r="96" ht="20.1" customFormat="1" customHeight="1" s="165">
      <c r="A96" s="150" t="inlineStr">
        <is>
          <t>CID004429</t>
        </is>
      </c>
      <c r="B96" s="296" t="inlineStr">
        <is>
          <t>Copper</t>
        </is>
      </c>
      <c r="C96" s="147">
        <f>IF(LEN(A96)=0,"",INDEX('Smelter Look-up'!$C:$C,MATCH($A96,'Smelter Look-up'!$E:$E,0)))</f>
        <v/>
      </c>
      <c r="D96" s="144" t="n"/>
      <c r="E96" s="144" t="inlineStr">
        <is>
          <t>AUSTRALIA</t>
        </is>
      </c>
      <c r="F96" s="144" t="inlineStr">
        <is>
          <t>CID004429</t>
        </is>
      </c>
      <c r="G96" s="144" t="inlineStr">
        <is>
          <t>RMI</t>
        </is>
      </c>
      <c r="H96" s="200">
        <f>IF(ISERROR($V96),"",OFFSET('Smelter Look-up'!$G$4,$V96-4,0))</f>
        <v/>
      </c>
      <c r="I96" s="201">
        <f>IF(ISERROR($V96),"",OFFSET('Smelter Look-up'!$H$4,$V96-4,0))</f>
        <v/>
      </c>
      <c r="J96" s="201">
        <f>IF(ISERROR($V96),"",OFFSET('Smelter Look-up'!$I$4,$V96-4,0))</f>
        <v/>
      </c>
      <c r="K96" s="145" t="n"/>
      <c r="L96" s="145" t="n"/>
      <c r="M96" s="145" t="n"/>
      <c r="N96" s="145" t="n"/>
      <c r="O96" s="145" t="n"/>
      <c r="P96" s="203" t="n"/>
      <c r="Q96" s="146" t="n"/>
      <c r="R96" s="144">
        <f>IF(ISERROR($V96),"",OFFSET('Smelter Look-up'!$C$4,$V96-4,0)&amp;"")</f>
        <v/>
      </c>
      <c r="S96" s="150">
        <f>IF(B96="","",IF(ISERROR(MATCH($E96,CL,0)),"Unknown",INDIRECT("'C'!$A$"&amp;MATCH($E96,CL,0)+1)))</f>
        <v/>
      </c>
      <c r="T96" s="150">
        <f>IF(B96="","",IF(ISERROR(MATCH($J96,SorP!$B$1:$B$6261,0)),"",INDIRECT("'SorP'!$A$"&amp;MATCH($S96&amp;$J96,SorP!C:C,0))))</f>
        <v/>
      </c>
      <c r="U96" s="163" t="n"/>
      <c r="V96" s="164">
        <f>IF(C96="",NA(),MATCH($B96&amp;$C96,'Smelter Look-up'!$J:$J,0))</f>
        <v/>
      </c>
      <c r="X96" s="165">
        <f>IF(AND(C96="Smelter not listed",OR(LEN(D96)=0,LEN(E96)=0)),1,0)</f>
        <v/>
      </c>
      <c r="AB96" s="306">
        <f>IF(C96="","",B96)</f>
        <v/>
      </c>
      <c r="AC96" s="165">
        <f>B96</f>
        <v/>
      </c>
      <c r="AD96" s="165">
        <f>IF(C96="Smelter not listed",D96,C96)</f>
        <v/>
      </c>
    </row>
    <row r="97" ht="20.1" customFormat="1" customHeight="1" s="165">
      <c r="A97" s="150" t="inlineStr">
        <is>
          <t>CID004442</t>
        </is>
      </c>
      <c r="B97" s="296" t="inlineStr">
        <is>
          <t>Copper</t>
        </is>
      </c>
      <c r="C97" s="147">
        <f>IF(LEN(A97)=0,"",INDEX('Smelter Look-up'!$C:$C,MATCH($A97,'Smelter Look-up'!$E:$E,0)))</f>
        <v/>
      </c>
      <c r="D97" s="144" t="n"/>
      <c r="E97" s="144" t="inlineStr">
        <is>
          <t>FINLAND</t>
        </is>
      </c>
      <c r="F97" s="144" t="inlineStr">
        <is>
          <t>CID004442</t>
        </is>
      </c>
      <c r="G97" s="144" t="inlineStr">
        <is>
          <t>RMI</t>
        </is>
      </c>
      <c r="H97" s="200">
        <f>IF(ISERROR($V97),"",OFFSET('Smelter Look-up'!$G$4,$V97-4,0))</f>
        <v/>
      </c>
      <c r="I97" s="201">
        <f>IF(ISERROR($V97),"",OFFSET('Smelter Look-up'!$H$4,$V97-4,0))</f>
        <v/>
      </c>
      <c r="J97" s="201">
        <f>IF(ISERROR($V97),"",OFFSET('Smelter Look-up'!$I$4,$V97-4,0))</f>
        <v/>
      </c>
      <c r="K97" s="145" t="n"/>
      <c r="L97" s="145" t="n"/>
      <c r="M97" s="145" t="n"/>
      <c r="N97" s="145" t="n"/>
      <c r="O97" s="145" t="n"/>
      <c r="P97" s="203" t="n"/>
      <c r="Q97" s="146" t="n"/>
      <c r="R97" s="144">
        <f>IF(ISERROR($V97),"",OFFSET('Smelter Look-up'!$C$4,$V97-4,0)&amp;"")</f>
        <v/>
      </c>
      <c r="S97" s="150">
        <f>IF(B97="","",IF(ISERROR(MATCH($E97,CL,0)),"Unknown",INDIRECT("'C'!$A$"&amp;MATCH($E97,CL,0)+1)))</f>
        <v/>
      </c>
      <c r="T97" s="150">
        <f>IF(B97="","",IF(ISERROR(MATCH($J97,SorP!$B$1:$B$6261,0)),"",INDIRECT("'SorP'!$A$"&amp;MATCH($S97&amp;$J97,SorP!C:C,0))))</f>
        <v/>
      </c>
      <c r="U97" s="163" t="n"/>
      <c r="V97" s="164">
        <f>IF(C97="",NA(),MATCH($B97&amp;$C97,'Smelter Look-up'!$J:$J,0))</f>
        <v/>
      </c>
      <c r="X97" s="165">
        <f>IF(AND(C97="Smelter not listed",OR(LEN(D97)=0,LEN(E97)=0)),1,0)</f>
        <v/>
      </c>
      <c r="AB97" s="306">
        <f>IF(C97="","",B97)</f>
        <v/>
      </c>
      <c r="AC97" s="165">
        <f>B97</f>
        <v/>
      </c>
      <c r="AD97" s="165">
        <f>IF(C97="Smelter not listed",D97,C97)</f>
        <v/>
      </c>
    </row>
    <row r="98" ht="20.1" customFormat="1" customHeight="1" s="165">
      <c r="A98" s="150" t="inlineStr">
        <is>
          <t>CID004458</t>
        </is>
      </c>
      <c r="B98" s="296" t="inlineStr">
        <is>
          <t>Copper</t>
        </is>
      </c>
      <c r="C98" s="147">
        <f>IF(LEN(A98)=0,"",INDEX('Smelter Look-up'!$C:$C,MATCH($A98,'Smelter Look-up'!$E:$E,0)))</f>
        <v/>
      </c>
      <c r="D98" s="144" t="n"/>
      <c r="E98" s="144" t="inlineStr">
        <is>
          <t>CANADA</t>
        </is>
      </c>
      <c r="F98" s="144" t="inlineStr">
        <is>
          <t>CID004458</t>
        </is>
      </c>
      <c r="G98" s="144" t="inlineStr">
        <is>
          <t>RMI</t>
        </is>
      </c>
      <c r="H98" s="200">
        <f>IF(ISERROR($V98),"",OFFSET('Smelter Look-up'!$G$4,$V98-4,0))</f>
        <v/>
      </c>
      <c r="I98" s="201">
        <f>IF(ISERROR($V98),"",OFFSET('Smelter Look-up'!$H$4,$V98-4,0))</f>
        <v/>
      </c>
      <c r="J98" s="201">
        <f>IF(ISERROR($V98),"",OFFSET('Smelter Look-up'!$I$4,$V98-4,0))</f>
        <v/>
      </c>
      <c r="K98" s="145" t="n"/>
      <c r="L98" s="145" t="n"/>
      <c r="M98" s="145" t="n"/>
      <c r="N98" s="145" t="n"/>
      <c r="O98" s="145" t="n"/>
      <c r="P98" s="203" t="n"/>
      <c r="Q98" s="146" t="n"/>
      <c r="R98" s="144">
        <f>IF(ISERROR($V98),"",OFFSET('Smelter Look-up'!$C$4,$V98-4,0)&amp;"")</f>
        <v/>
      </c>
      <c r="S98" s="150">
        <f>IF(B98="","",IF(ISERROR(MATCH($E98,CL,0)),"Unknown",INDIRECT("'C'!$A$"&amp;MATCH($E98,CL,0)+1)))</f>
        <v/>
      </c>
      <c r="T98" s="150">
        <f>IF(B98="","",IF(ISERROR(MATCH($J98,SorP!$B$1:$B$6261,0)),"",INDIRECT("'SorP'!$A$"&amp;MATCH($S98&amp;$J98,SorP!C:C,0))))</f>
        <v/>
      </c>
      <c r="U98" s="163" t="n"/>
      <c r="V98" s="164">
        <f>IF(C98="",NA(),MATCH($B98&amp;$C98,'Smelter Look-up'!$J:$J,0))</f>
        <v/>
      </c>
      <c r="X98" s="165">
        <f>IF(AND(C98="Smelter not listed",OR(LEN(D98)=0,LEN(E98)=0)),1,0)</f>
        <v/>
      </c>
      <c r="AB98" s="306">
        <f>IF(C98="","",B98)</f>
        <v/>
      </c>
      <c r="AC98" s="165">
        <f>B98</f>
        <v/>
      </c>
      <c r="AD98" s="165">
        <f>IF(C98="Smelter not listed",D98,C98)</f>
        <v/>
      </c>
    </row>
    <row r="99" ht="20.1" customFormat="1" customHeight="1" s="165">
      <c r="A99" s="150" t="inlineStr">
        <is>
          <t>CID004460</t>
        </is>
      </c>
      <c r="B99" s="296" t="inlineStr">
        <is>
          <t>Copper</t>
        </is>
      </c>
      <c r="C99" s="147">
        <f>IF(LEN(A99)=0,"",INDEX('Smelter Look-up'!$C:$C,MATCH($A99,'Smelter Look-up'!$E:$E,0)))</f>
        <v/>
      </c>
      <c r="D99" s="144" t="n"/>
      <c r="E99" s="144" t="inlineStr">
        <is>
          <t>PERU</t>
        </is>
      </c>
      <c r="F99" s="144" t="inlineStr">
        <is>
          <t>CID004460</t>
        </is>
      </c>
      <c r="G99" s="144" t="inlineStr">
        <is>
          <t>RMI</t>
        </is>
      </c>
      <c r="H99" s="200">
        <f>IF(ISERROR($V99),"",OFFSET('Smelter Look-up'!$G$4,$V99-4,0))</f>
        <v/>
      </c>
      <c r="I99" s="201">
        <f>IF(ISERROR($V99),"",OFFSET('Smelter Look-up'!$H$4,$V99-4,0))</f>
        <v/>
      </c>
      <c r="J99" s="201">
        <f>IF(ISERROR($V99),"",OFFSET('Smelter Look-up'!$I$4,$V99-4,0))</f>
        <v/>
      </c>
      <c r="K99" s="145" t="n"/>
      <c r="L99" s="145" t="n"/>
      <c r="M99" s="145" t="n"/>
      <c r="N99" s="145" t="n"/>
      <c r="O99" s="145" t="n"/>
      <c r="P99" s="203" t="n"/>
      <c r="Q99" s="146" t="n"/>
      <c r="R99" s="144">
        <f>IF(ISERROR($V99),"",OFFSET('Smelter Look-up'!$C$4,$V99-4,0)&amp;"")</f>
        <v/>
      </c>
      <c r="S99" s="150">
        <f>IF(B99="","",IF(ISERROR(MATCH($E99,CL,0)),"Unknown",INDIRECT("'C'!$A$"&amp;MATCH($E99,CL,0)+1)))</f>
        <v/>
      </c>
      <c r="T99" s="150">
        <f>IF(B99="","",IF(ISERROR(MATCH($J99,SorP!$B$1:$B$6261,0)),"",INDIRECT("'SorP'!$A$"&amp;MATCH($S99&amp;$J99,SorP!C:C,0))))</f>
        <v/>
      </c>
      <c r="U99" s="163" t="n"/>
      <c r="V99" s="164">
        <f>IF(C99="",NA(),MATCH($B99&amp;$C99,'Smelter Look-up'!$J:$J,0))</f>
        <v/>
      </c>
      <c r="X99" s="165">
        <f>IF(AND(C99="Smelter not listed",OR(LEN(D99)=0,LEN(E99)=0)),1,0)</f>
        <v/>
      </c>
      <c r="AB99" s="306">
        <f>IF(C99="","",B99)</f>
        <v/>
      </c>
      <c r="AC99" s="165">
        <f>B99</f>
        <v/>
      </c>
      <c r="AD99" s="165">
        <f>IF(C99="Smelter not listed",D99,C99)</f>
        <v/>
      </c>
    </row>
    <row r="100" ht="20.1" customFormat="1" customHeight="1" s="165">
      <c r="A100" s="150" t="inlineStr">
        <is>
          <t>CID004463</t>
        </is>
      </c>
      <c r="B100" s="296" t="inlineStr">
        <is>
          <t>Copper</t>
        </is>
      </c>
      <c r="C100" s="147">
        <f>IF(LEN(A100)=0,"",INDEX('Smelter Look-up'!$C:$C,MATCH($A100,'Smelter Look-up'!$E:$E,0)))</f>
        <v/>
      </c>
      <c r="D100" s="144" t="n"/>
      <c r="E100" s="144" t="inlineStr">
        <is>
          <t>POLAND</t>
        </is>
      </c>
      <c r="F100" s="144" t="inlineStr">
        <is>
          <t>CID004463</t>
        </is>
      </c>
      <c r="G100" s="144" t="inlineStr">
        <is>
          <t>RMI</t>
        </is>
      </c>
      <c r="H100" s="200">
        <f>IF(ISERROR($V100),"",OFFSET('Smelter Look-up'!$G$4,$V100-4,0))</f>
        <v/>
      </c>
      <c r="I100" s="201">
        <f>IF(ISERROR($V100),"",OFFSET('Smelter Look-up'!$H$4,$V100-4,0))</f>
        <v/>
      </c>
      <c r="J100" s="201">
        <f>IF(ISERROR($V100),"",OFFSET('Smelter Look-up'!$I$4,$V100-4,0))</f>
        <v/>
      </c>
      <c r="K100" s="145" t="n"/>
      <c r="L100" s="145" t="n"/>
      <c r="M100" s="145" t="n"/>
      <c r="N100" s="145" t="n"/>
      <c r="O100" s="145" t="n"/>
      <c r="P100" s="203" t="n"/>
      <c r="Q100" s="146" t="n"/>
      <c r="R100" s="144">
        <f>IF(ISERROR($V100),"",OFFSET('Smelter Look-up'!$C$4,$V100-4,0)&amp;"")</f>
        <v/>
      </c>
      <c r="S100" s="150">
        <f>IF(B100="","",IF(ISERROR(MATCH($E100,CL,0)),"Unknown",INDIRECT("'C'!$A$"&amp;MATCH($E100,CL,0)+1)))</f>
        <v/>
      </c>
      <c r="T100" s="150">
        <f>IF(B100="","",IF(ISERROR(MATCH($J100,SorP!$B$1:$B$6261,0)),"",INDIRECT("'SorP'!$A$"&amp;MATCH($S100&amp;$J100,SorP!C:C,0))))</f>
        <v/>
      </c>
      <c r="U100" s="163" t="n"/>
      <c r="V100" s="164">
        <f>IF(C100="",NA(),MATCH($B100&amp;$C100,'Smelter Look-up'!$J:$J,0))</f>
        <v/>
      </c>
      <c r="X100" s="165">
        <f>IF(AND(C100="Smelter not listed",OR(LEN(D100)=0,LEN(E100)=0)),1,0)</f>
        <v/>
      </c>
      <c r="AB100" s="306">
        <f>IF(C100="","",B100)</f>
        <v/>
      </c>
      <c r="AC100" s="165">
        <f>B100</f>
        <v/>
      </c>
      <c r="AD100" s="165">
        <f>IF(C100="Smelter not listed",D100,C100)</f>
        <v/>
      </c>
    </row>
    <row r="101" ht="20.1" customFormat="1" customHeight="1" s="165">
      <c r="A101" s="150" t="inlineStr">
        <is>
          <t>CID004465</t>
        </is>
      </c>
      <c r="B101" s="296" t="inlineStr">
        <is>
          <t>Copper</t>
        </is>
      </c>
      <c r="C101" s="147">
        <f>IF(LEN(A101)=0,"",INDEX('Smelter Look-up'!$C:$C,MATCH($A101,'Smelter Look-up'!$E:$E,0)))</f>
        <v/>
      </c>
      <c r="D101" s="144" t="n"/>
      <c r="E101" s="144" t="inlineStr">
        <is>
          <t>CHILE</t>
        </is>
      </c>
      <c r="F101" s="144" t="inlineStr">
        <is>
          <t>CID004465</t>
        </is>
      </c>
      <c r="G101" s="144" t="inlineStr">
        <is>
          <t>RMI</t>
        </is>
      </c>
      <c r="H101" s="200">
        <f>IF(ISERROR($V101),"",OFFSET('Smelter Look-up'!$G$4,$V101-4,0))</f>
        <v/>
      </c>
      <c r="I101" s="201">
        <f>IF(ISERROR($V101),"",OFFSET('Smelter Look-up'!$H$4,$V101-4,0))</f>
        <v/>
      </c>
      <c r="J101" s="201">
        <f>IF(ISERROR($V101),"",OFFSET('Smelter Look-up'!$I$4,$V101-4,0))</f>
        <v/>
      </c>
      <c r="K101" s="145" t="n"/>
      <c r="L101" s="145" t="n"/>
      <c r="M101" s="145" t="n"/>
      <c r="N101" s="145" t="n"/>
      <c r="O101" s="145" t="n"/>
      <c r="P101" s="203" t="n"/>
      <c r="Q101" s="146" t="n"/>
      <c r="R101" s="144">
        <f>IF(ISERROR($V101),"",OFFSET('Smelter Look-up'!$C$4,$V101-4,0)&amp;"")</f>
        <v/>
      </c>
      <c r="S101" s="150">
        <f>IF(B101="","",IF(ISERROR(MATCH($E101,CL,0)),"Unknown",INDIRECT("'C'!$A$"&amp;MATCH($E101,CL,0)+1)))</f>
        <v/>
      </c>
      <c r="T101" s="150">
        <f>IF(B101="","",IF(ISERROR(MATCH($J101,SorP!$B$1:$B$6261,0)),"",INDIRECT("'SorP'!$A$"&amp;MATCH($S101&amp;$J101,SorP!C:C,0))))</f>
        <v/>
      </c>
      <c r="U101" s="163" t="n"/>
      <c r="V101" s="164">
        <f>IF(C101="",NA(),MATCH($B101&amp;$C101,'Smelter Look-up'!$J:$J,0))</f>
        <v/>
      </c>
      <c r="X101" s="165">
        <f>IF(AND(C101="Smelter not listed",OR(LEN(D101)=0,LEN(E101)=0)),1,0)</f>
        <v/>
      </c>
      <c r="AB101" s="306">
        <f>IF(C101="","",B101)</f>
        <v/>
      </c>
      <c r="AC101" s="165">
        <f>B101</f>
        <v/>
      </c>
      <c r="AD101" s="165">
        <f>IF(C101="Smelter not listed",D101,C101)</f>
        <v/>
      </c>
    </row>
    <row r="102" ht="20.1" customFormat="1" customHeight="1" s="165">
      <c r="A102" s="150" t="inlineStr">
        <is>
          <t>CID004466</t>
        </is>
      </c>
      <c r="B102" s="296" t="inlineStr">
        <is>
          <t>Copper</t>
        </is>
      </c>
      <c r="C102" s="147">
        <f>IF(LEN(A102)=0,"",INDEX('Smelter Look-up'!$C:$C,MATCH($A102,'Smelter Look-up'!$E:$E,0)))</f>
        <v/>
      </c>
      <c r="D102" s="144" t="n"/>
      <c r="E102" s="144" t="inlineStr">
        <is>
          <t>CHILE</t>
        </is>
      </c>
      <c r="F102" s="144" t="inlineStr">
        <is>
          <t>CID004466</t>
        </is>
      </c>
      <c r="G102" s="144" t="inlineStr">
        <is>
          <t>RMI</t>
        </is>
      </c>
      <c r="H102" s="200">
        <f>IF(ISERROR($V102),"",OFFSET('Smelter Look-up'!$G$4,$V102-4,0))</f>
        <v/>
      </c>
      <c r="I102" s="201">
        <f>IF(ISERROR($V102),"",OFFSET('Smelter Look-up'!$H$4,$V102-4,0))</f>
        <v/>
      </c>
      <c r="J102" s="201">
        <f>IF(ISERROR($V102),"",OFFSET('Smelter Look-up'!$I$4,$V102-4,0))</f>
        <v/>
      </c>
      <c r="K102" s="145" t="n"/>
      <c r="L102" s="145" t="n"/>
      <c r="M102" s="145" t="n"/>
      <c r="N102" s="145" t="n"/>
      <c r="O102" s="145" t="n"/>
      <c r="P102" s="203" t="n"/>
      <c r="Q102" s="146" t="n"/>
      <c r="R102" s="144">
        <f>IF(ISERROR($V102),"",OFFSET('Smelter Look-up'!$C$4,$V102-4,0)&amp;"")</f>
        <v/>
      </c>
      <c r="S102" s="150">
        <f>IF(B102="","",IF(ISERROR(MATCH($E102,CL,0)),"Unknown",INDIRECT("'C'!$A$"&amp;MATCH($E102,CL,0)+1)))</f>
        <v/>
      </c>
      <c r="T102" s="150">
        <f>IF(B102="","",IF(ISERROR(MATCH($J102,SorP!$B$1:$B$6261,0)),"",INDIRECT("'SorP'!$A$"&amp;MATCH($S102&amp;$J102,SorP!C:C,0))))</f>
        <v/>
      </c>
      <c r="U102" s="163" t="n"/>
      <c r="V102" s="164">
        <f>IF(C102="",NA(),MATCH($B102&amp;$C102,'Smelter Look-up'!$J:$J,0))</f>
        <v/>
      </c>
      <c r="X102" s="165">
        <f>IF(AND(C102="Smelter not listed",OR(LEN(D102)=0,LEN(E102)=0)),1,0)</f>
        <v/>
      </c>
      <c r="AB102" s="306">
        <f>IF(C102="","",B102)</f>
        <v/>
      </c>
      <c r="AC102" s="165">
        <f>B102</f>
        <v/>
      </c>
      <c r="AD102" s="165">
        <f>IF(C102="Smelter not listed",D102,C102)</f>
        <v/>
      </c>
    </row>
    <row r="103" ht="20.1" customFormat="1" customHeight="1" s="165">
      <c r="A103" s="150" t="inlineStr">
        <is>
          <t>CID004473</t>
        </is>
      </c>
      <c r="B103" s="296" t="inlineStr">
        <is>
          <t>Copper</t>
        </is>
      </c>
      <c r="C103" s="147">
        <f>IF(LEN(A103)=0,"",INDEX('Smelter Look-up'!$C:$C,MATCH($A103,'Smelter Look-up'!$E:$E,0)))</f>
        <v/>
      </c>
      <c r="D103" s="144" t="n"/>
      <c r="E103" s="144" t="inlineStr">
        <is>
          <t>SWEDEN</t>
        </is>
      </c>
      <c r="F103" s="144" t="inlineStr">
        <is>
          <t>CID004473</t>
        </is>
      </c>
      <c r="G103" s="144" t="inlineStr">
        <is>
          <t>RMI</t>
        </is>
      </c>
      <c r="H103" s="200">
        <f>IF(ISERROR($V103),"",OFFSET('Smelter Look-up'!$G$4,$V103-4,0))</f>
        <v/>
      </c>
      <c r="I103" s="201">
        <f>IF(ISERROR($V103),"",OFFSET('Smelter Look-up'!$H$4,$V103-4,0))</f>
        <v/>
      </c>
      <c r="J103" s="201">
        <f>IF(ISERROR($V103),"",OFFSET('Smelter Look-up'!$I$4,$V103-4,0))</f>
        <v/>
      </c>
      <c r="K103" s="145" t="n"/>
      <c r="L103" s="145" t="n"/>
      <c r="M103" s="145" t="n"/>
      <c r="N103" s="145" t="n"/>
      <c r="O103" s="145" t="n"/>
      <c r="P103" s="203" t="n"/>
      <c r="Q103" s="146" t="n"/>
      <c r="R103" s="144">
        <f>IF(ISERROR($V103),"",OFFSET('Smelter Look-up'!$C$4,$V103-4,0)&amp;"")</f>
        <v/>
      </c>
      <c r="S103" s="150">
        <f>IF(B103="","",IF(ISERROR(MATCH($E103,CL,0)),"Unknown",INDIRECT("'C'!$A$"&amp;MATCH($E103,CL,0)+1)))</f>
        <v/>
      </c>
      <c r="T103" s="150">
        <f>IF(B103="","",IF(ISERROR(MATCH($J103,SorP!$B$1:$B$6261,0)),"",INDIRECT("'SorP'!$A$"&amp;MATCH($S103&amp;$J103,SorP!C:C,0))))</f>
        <v/>
      </c>
      <c r="U103" s="163" t="n"/>
      <c r="V103" s="164">
        <f>IF(C103="",NA(),MATCH($B103&amp;$C103,'Smelter Look-up'!$J:$J,0))</f>
        <v/>
      </c>
      <c r="X103" s="165">
        <f>IF(AND(C103="Smelter not listed",OR(LEN(D103)=0,LEN(E103)=0)),1,0)</f>
        <v/>
      </c>
      <c r="AB103" s="306">
        <f>IF(C103="","",B103)</f>
        <v/>
      </c>
      <c r="AC103" s="165">
        <f>B103</f>
        <v/>
      </c>
      <c r="AD103" s="165">
        <f>IF(C103="Smelter not listed",D103,C103)</f>
        <v/>
      </c>
    </row>
    <row r="104" ht="20.1" customFormat="1" customHeight="1" s="165">
      <c r="A104" s="150" t="inlineStr">
        <is>
          <t>CID004566</t>
        </is>
      </c>
      <c r="B104" s="296" t="inlineStr">
        <is>
          <t>Nickel</t>
        </is>
      </c>
      <c r="C104" s="147">
        <f>IF(LEN(A104)=0,"",INDEX('Smelter Look-up'!$C:$C,MATCH($A104,'Smelter Look-up'!$E:$E,0)))</f>
        <v/>
      </c>
      <c r="D104" s="144" t="n"/>
      <c r="E104" s="144" t="inlineStr">
        <is>
          <t>CHINA</t>
        </is>
      </c>
      <c r="F104" s="144" t="inlineStr">
        <is>
          <t>CID004566</t>
        </is>
      </c>
      <c r="G104" s="144" t="inlineStr">
        <is>
          <t>RMI</t>
        </is>
      </c>
      <c r="H104" s="200">
        <f>IF(ISERROR($V104),"",OFFSET('Smelter Look-up'!$G$4,$V104-4,0))</f>
        <v/>
      </c>
      <c r="I104" s="201">
        <f>IF(ISERROR($V104),"",OFFSET('Smelter Look-up'!$H$4,$V104-4,0))</f>
        <v/>
      </c>
      <c r="J104" s="201">
        <f>IF(ISERROR($V104),"",OFFSET('Smelter Look-up'!$I$4,$V104-4,0))</f>
        <v/>
      </c>
      <c r="K104" s="145" t="n"/>
      <c r="L104" s="145" t="n"/>
      <c r="M104" s="145" t="n"/>
      <c r="N104" s="145" t="n"/>
      <c r="O104" s="145" t="n"/>
      <c r="P104" s="203" t="n"/>
      <c r="Q104" s="146" t="n"/>
      <c r="R104" s="144">
        <f>IF(ISERROR($V104),"",OFFSET('Smelter Look-up'!$C$4,$V104-4,0)&amp;"")</f>
        <v/>
      </c>
      <c r="S104" s="150">
        <f>IF(B104="","",IF(ISERROR(MATCH($E104,CL,0)),"Unknown",INDIRECT("'C'!$A$"&amp;MATCH($E104,CL,0)+1)))</f>
        <v/>
      </c>
      <c r="T104" s="150">
        <f>IF(B104="","",IF(ISERROR(MATCH($J104,SorP!$B$1:$B$6261,0)),"",INDIRECT("'SorP'!$A$"&amp;MATCH($S104&amp;$J104,SorP!C:C,0))))</f>
        <v/>
      </c>
      <c r="U104" s="163" t="n"/>
      <c r="V104" s="164">
        <f>IF(C104="",NA(),MATCH($B104&amp;$C104,'Smelter Look-up'!$J:$J,0))</f>
        <v/>
      </c>
      <c r="X104" s="165">
        <f>IF(AND(C104="Smelter not listed",OR(LEN(D104)=0,LEN(E104)=0)),1,0)</f>
        <v/>
      </c>
      <c r="AB104" s="306">
        <f>IF(C104="","",B104)</f>
        <v/>
      </c>
      <c r="AC104" s="165">
        <f>B104</f>
        <v/>
      </c>
      <c r="AD104" s="165">
        <f>IF(C104="Smelter not listed",D104,C104)</f>
        <v/>
      </c>
    </row>
    <row r="105" ht="20.1" customFormat="1" customHeight="1" s="165">
      <c r="A105" s="150" t="inlineStr">
        <is>
          <t>CID004607</t>
        </is>
      </c>
      <c r="B105" s="296" t="inlineStr">
        <is>
          <t>Copper</t>
        </is>
      </c>
      <c r="C105" s="147">
        <f>IF(LEN(A105)=0,"",INDEX('Smelter Look-up'!$C:$C,MATCH($A105,'Smelter Look-up'!$E:$E,0)))</f>
        <v/>
      </c>
      <c r="D105" s="144" t="n"/>
      <c r="E105" s="144" t="inlineStr">
        <is>
          <t>SOUTH AFRICA</t>
        </is>
      </c>
      <c r="F105" s="144" t="inlineStr">
        <is>
          <t>CID004607</t>
        </is>
      </c>
      <c r="G105" s="144" t="inlineStr">
        <is>
          <t>RMI</t>
        </is>
      </c>
      <c r="H105" s="200">
        <f>IF(ISERROR($V105),"",OFFSET('Smelter Look-up'!$G$4,$V105-4,0))</f>
        <v/>
      </c>
      <c r="I105" s="201">
        <f>IF(ISERROR($V105),"",OFFSET('Smelter Look-up'!$H$4,$V105-4,0))</f>
        <v/>
      </c>
      <c r="J105" s="201">
        <f>IF(ISERROR($V105),"",OFFSET('Smelter Look-up'!$I$4,$V105-4,0))</f>
        <v/>
      </c>
      <c r="K105" s="145" t="n"/>
      <c r="L105" s="145" t="n"/>
      <c r="M105" s="145" t="n"/>
      <c r="N105" s="145" t="n"/>
      <c r="O105" s="145" t="n"/>
      <c r="P105" s="203" t="n"/>
      <c r="Q105" s="146" t="n"/>
      <c r="R105" s="144">
        <f>IF(ISERROR($V105),"",OFFSET('Smelter Look-up'!$C$4,$V105-4,0)&amp;"")</f>
        <v/>
      </c>
      <c r="S105" s="150">
        <f>IF(B105="","",IF(ISERROR(MATCH($E105,CL,0)),"Unknown",INDIRECT("'C'!$A$"&amp;MATCH($E105,CL,0)+1)))</f>
        <v/>
      </c>
      <c r="T105" s="150">
        <f>IF(B105="","",IF(ISERROR(MATCH($J105,SorP!$B$1:$B$6261,0)),"",INDIRECT("'SorP'!$A$"&amp;MATCH($S105&amp;$J105,SorP!C:C,0))))</f>
        <v/>
      </c>
      <c r="U105" s="163" t="n"/>
      <c r="V105" s="164">
        <f>IF(C105="",NA(),MATCH($B105&amp;$C105,'Smelter Look-up'!$J:$J,0))</f>
        <v/>
      </c>
      <c r="X105" s="165">
        <f>IF(AND(C105="Smelter not listed",OR(LEN(D105)=0,LEN(E105)=0)),1,0)</f>
        <v/>
      </c>
      <c r="AB105" s="306">
        <f>IF(C105="","",B105)</f>
        <v/>
      </c>
      <c r="AC105" s="165">
        <f>B105</f>
        <v/>
      </c>
      <c r="AD105" s="165">
        <f>IF(C105="Smelter not listed",D105,C105)</f>
        <v/>
      </c>
    </row>
    <row r="106" ht="20.1" customFormat="1" customHeight="1" s="165">
      <c r="A106" s="150" t="inlineStr">
        <is>
          <t>CID004613</t>
        </is>
      </c>
      <c r="B106" s="296" t="inlineStr">
        <is>
          <t>Copper</t>
        </is>
      </c>
      <c r="C106" s="147">
        <f>IF(LEN(A106)=0,"",INDEX('Smelter Look-up'!$C:$C,MATCH($A106,'Smelter Look-up'!$E:$E,0)))</f>
        <v/>
      </c>
      <c r="D106" s="144" t="n"/>
      <c r="E106" s="144" t="inlineStr">
        <is>
          <t>SOUTH AFRICA</t>
        </is>
      </c>
      <c r="F106" s="144" t="inlineStr">
        <is>
          <t>CID004613</t>
        </is>
      </c>
      <c r="G106" s="144" t="inlineStr">
        <is>
          <t>RMI</t>
        </is>
      </c>
      <c r="H106" s="200">
        <f>IF(ISERROR($V106),"",OFFSET('Smelter Look-up'!$G$4,$V106-4,0))</f>
        <v/>
      </c>
      <c r="I106" s="201">
        <f>IF(ISERROR($V106),"",OFFSET('Smelter Look-up'!$H$4,$V106-4,0))</f>
        <v/>
      </c>
      <c r="J106" s="201">
        <f>IF(ISERROR($V106),"",OFFSET('Smelter Look-up'!$I$4,$V106-4,0))</f>
        <v/>
      </c>
      <c r="K106" s="145" t="n"/>
      <c r="L106" s="145" t="n"/>
      <c r="M106" s="145" t="n"/>
      <c r="N106" s="145" t="n"/>
      <c r="O106" s="145" t="n"/>
      <c r="P106" s="203" t="n"/>
      <c r="Q106" s="146" t="n"/>
      <c r="R106" s="144">
        <f>IF(ISERROR($V106),"",OFFSET('Smelter Look-up'!$C$4,$V106-4,0)&amp;"")</f>
        <v/>
      </c>
      <c r="S106" s="150">
        <f>IF(B106="","",IF(ISERROR(MATCH($E106,CL,0)),"Unknown",INDIRECT("'C'!$A$"&amp;MATCH($E106,CL,0)+1)))</f>
        <v/>
      </c>
      <c r="T106" s="150">
        <f>IF(B106="","",IF(ISERROR(MATCH($J106,SorP!$B$1:$B$6261,0)),"",INDIRECT("'SorP'!$A$"&amp;MATCH($S106&amp;$J106,SorP!C:C,0))))</f>
        <v/>
      </c>
      <c r="U106" s="163" t="n"/>
      <c r="V106" s="164">
        <f>IF(C106="",NA(),MATCH($B106&amp;$C106,'Smelter Look-up'!$J:$J,0))</f>
        <v/>
      </c>
      <c r="X106" s="165">
        <f>IF(AND(C106="Smelter not listed",OR(LEN(D106)=0,LEN(E106)=0)),1,0)</f>
        <v/>
      </c>
      <c r="AB106" s="306">
        <f>IF(C106="","",B106)</f>
        <v/>
      </c>
      <c r="AC106" s="165">
        <f>B106</f>
        <v/>
      </c>
      <c r="AD106" s="165">
        <f>IF(C106="Smelter not listed",D106,C106)</f>
        <v/>
      </c>
    </row>
    <row r="107" ht="20.1" customFormat="1" customHeight="1" s="165">
      <c r="A107" s="150" t="inlineStr">
        <is>
          <t>CID004618</t>
        </is>
      </c>
      <c r="B107" s="296" t="inlineStr">
        <is>
          <t>Nickel</t>
        </is>
      </c>
      <c r="C107" s="147">
        <f>IF(LEN(A107)=0,"",INDEX('Smelter Look-up'!$C:$C,MATCH($A107,'Smelter Look-up'!$E:$E,0)))</f>
        <v/>
      </c>
      <c r="D107" s="144" t="n"/>
      <c r="E107" s="144" t="inlineStr">
        <is>
          <t>UNITED KINGDOM OF GREAT BRITAIN AND NORTHERN IRELAND</t>
        </is>
      </c>
      <c r="F107" s="144" t="inlineStr">
        <is>
          <t>CID004618</t>
        </is>
      </c>
      <c r="G107" s="144" t="inlineStr">
        <is>
          <t>RMI</t>
        </is>
      </c>
      <c r="H107" s="200">
        <f>IF(ISERROR($V107),"",OFFSET('Smelter Look-up'!$G$4,$V107-4,0))</f>
        <v/>
      </c>
      <c r="I107" s="201">
        <f>IF(ISERROR($V107),"",OFFSET('Smelter Look-up'!$H$4,$V107-4,0))</f>
        <v/>
      </c>
      <c r="J107" s="201">
        <f>IF(ISERROR($V107),"",OFFSET('Smelter Look-up'!$I$4,$V107-4,0))</f>
        <v/>
      </c>
      <c r="K107" s="145" t="n"/>
      <c r="L107" s="145" t="n"/>
      <c r="M107" s="145" t="n"/>
      <c r="N107" s="145" t="n"/>
      <c r="O107" s="145" t="n"/>
      <c r="P107" s="203" t="n"/>
      <c r="Q107" s="146" t="n"/>
      <c r="R107" s="144">
        <f>IF(ISERROR($V107),"",OFFSET('Smelter Look-up'!$C$4,$V107-4,0)&amp;"")</f>
        <v/>
      </c>
      <c r="S107" s="150">
        <f>IF(B107="","",IF(ISERROR(MATCH($E107,CL,0)),"Unknown",INDIRECT("'C'!$A$"&amp;MATCH($E107,CL,0)+1)))</f>
        <v/>
      </c>
      <c r="T107" s="150">
        <f>IF(B107="","",IF(ISERROR(MATCH($J107,SorP!$B$1:$B$6261,0)),"",INDIRECT("'SorP'!$A$"&amp;MATCH($S107&amp;$J107,SorP!C:C,0))))</f>
        <v/>
      </c>
      <c r="U107" s="163" t="n"/>
      <c r="V107" s="164">
        <f>IF(C107="",NA(),MATCH($B107&amp;$C107,'Smelter Look-up'!$J:$J,0))</f>
        <v/>
      </c>
      <c r="X107" s="165">
        <f>IF(AND(C107="Smelter not listed",OR(LEN(D107)=0,LEN(E107)=0)),1,0)</f>
        <v/>
      </c>
      <c r="AB107" s="306">
        <f>IF(C107="","",B107)</f>
        <v/>
      </c>
      <c r="AC107" s="165">
        <f>B107</f>
        <v/>
      </c>
      <c r="AD107" s="165">
        <f>IF(C107="Smelter not listed",D107,C107)</f>
        <v/>
      </c>
    </row>
    <row r="108" ht="20.1" customFormat="1" customHeight="1" s="165">
      <c r="A108" s="150" t="inlineStr">
        <is>
          <t>CID004693</t>
        </is>
      </c>
      <c r="B108" s="296" t="inlineStr">
        <is>
          <t>Nickel</t>
        </is>
      </c>
      <c r="C108" s="147">
        <f>IF(LEN(A108)=0,"",INDEX('Smelter Look-up'!$C:$C,MATCH($A108,'Smelter Look-up'!$E:$E,0)))</f>
        <v/>
      </c>
      <c r="D108" s="144" t="n"/>
      <c r="E108" s="144" t="inlineStr">
        <is>
          <t>INDONESIA</t>
        </is>
      </c>
      <c r="F108" s="144" t="inlineStr">
        <is>
          <t>CID004693</t>
        </is>
      </c>
      <c r="G108" s="144" t="inlineStr">
        <is>
          <t>RMI</t>
        </is>
      </c>
      <c r="H108" s="200">
        <f>IF(ISERROR($V108),"",OFFSET('Smelter Look-up'!$G$4,$V108-4,0))</f>
        <v/>
      </c>
      <c r="I108" s="201">
        <f>IF(ISERROR($V108),"",OFFSET('Smelter Look-up'!$H$4,$V108-4,0))</f>
        <v/>
      </c>
      <c r="J108" s="201">
        <f>IF(ISERROR($V108),"",OFFSET('Smelter Look-up'!$I$4,$V108-4,0))</f>
        <v/>
      </c>
      <c r="K108" s="145" t="n"/>
      <c r="L108" s="145" t="n"/>
      <c r="M108" s="145" t="n"/>
      <c r="N108" s="145" t="n"/>
      <c r="O108" s="145" t="n"/>
      <c r="P108" s="203" t="n"/>
      <c r="Q108" s="146" t="n"/>
      <c r="R108" s="144">
        <f>IF(ISERROR($V108),"",OFFSET('Smelter Look-up'!$C$4,$V108-4,0)&amp;"")</f>
        <v/>
      </c>
      <c r="S108" s="150">
        <f>IF(B108="","",IF(ISERROR(MATCH($E108,CL,0)),"Unknown",INDIRECT("'C'!$A$"&amp;MATCH($E108,CL,0)+1)))</f>
        <v/>
      </c>
      <c r="T108" s="150">
        <f>IF(B108="","",IF(ISERROR(MATCH($J108,SorP!$B$1:$B$6261,0)),"",INDIRECT("'SorP'!$A$"&amp;MATCH($S108&amp;$J108,SorP!C:C,0))))</f>
        <v/>
      </c>
      <c r="U108" s="163" t="n"/>
      <c r="V108" s="164">
        <f>IF(C108="",NA(),MATCH($B108&amp;$C108,'Smelter Look-up'!$J:$J,0))</f>
        <v/>
      </c>
      <c r="X108" s="165">
        <f>IF(AND(C108="Smelter not listed",OR(LEN(D108)=0,LEN(E108)=0)),1,0)</f>
        <v/>
      </c>
      <c r="AB108" s="306">
        <f>IF(C108="","",B108)</f>
        <v/>
      </c>
      <c r="AC108" s="165">
        <f>B108</f>
        <v/>
      </c>
      <c r="AD108" s="165">
        <f>IF(C108="Smelter not listed",D108,C108)</f>
        <v/>
      </c>
    </row>
    <row r="109" ht="20.1" customFormat="1" customHeight="1" s="165">
      <c r="A109" s="150" t="inlineStr">
        <is>
          <t>CID004708</t>
        </is>
      </c>
      <c r="B109" s="296" t="inlineStr">
        <is>
          <t>Nickel</t>
        </is>
      </c>
      <c r="C109" s="147">
        <f>IF(LEN(A109)=0,"",INDEX('Smelter Look-up'!$C:$C,MATCH($A109,'Smelter Look-up'!$E:$E,0)))</f>
        <v/>
      </c>
      <c r="D109" s="144" t="n"/>
      <c r="E109" s="144" t="inlineStr">
        <is>
          <t>CHINA</t>
        </is>
      </c>
      <c r="F109" s="144" t="inlineStr">
        <is>
          <t>CID004708</t>
        </is>
      </c>
      <c r="G109" s="144" t="inlineStr">
        <is>
          <t>RMI</t>
        </is>
      </c>
      <c r="H109" s="200">
        <f>IF(ISERROR($V109),"",OFFSET('Smelter Look-up'!$G$4,$V109-4,0))</f>
        <v/>
      </c>
      <c r="I109" s="201">
        <f>IF(ISERROR($V109),"",OFFSET('Smelter Look-up'!$H$4,$V109-4,0))</f>
        <v/>
      </c>
      <c r="J109" s="201">
        <f>IF(ISERROR($V109),"",OFFSET('Smelter Look-up'!$I$4,$V109-4,0))</f>
        <v/>
      </c>
      <c r="K109" s="145" t="n"/>
      <c r="L109" s="145" t="n"/>
      <c r="M109" s="145" t="n"/>
      <c r="N109" s="145" t="n"/>
      <c r="O109" s="145" t="n"/>
      <c r="P109" s="203" t="n"/>
      <c r="Q109" s="146" t="n"/>
      <c r="R109" s="144">
        <f>IF(ISERROR($V109),"",OFFSET('Smelter Look-up'!$C$4,$V109-4,0)&amp;"")</f>
        <v/>
      </c>
      <c r="S109" s="150">
        <f>IF(B109="","",IF(ISERROR(MATCH($E109,CL,0)),"Unknown",INDIRECT("'C'!$A$"&amp;MATCH($E109,CL,0)+1)))</f>
        <v/>
      </c>
      <c r="T109" s="150">
        <f>IF(B109="","",IF(ISERROR(MATCH($J109,SorP!$B$1:$B$6261,0)),"",INDIRECT("'SorP'!$A$"&amp;MATCH($S109&amp;$J109,SorP!C:C,0))))</f>
        <v/>
      </c>
      <c r="U109" s="163" t="n"/>
      <c r="V109" s="164">
        <f>IF(C109="",NA(),MATCH($B109&amp;$C109,'Smelter Look-up'!$J:$J,0))</f>
        <v/>
      </c>
      <c r="X109" s="165">
        <f>IF(AND(C109="Smelter not listed",OR(LEN(D109)=0,LEN(E109)=0)),1,0)</f>
        <v/>
      </c>
      <c r="AB109" s="306">
        <f>IF(C109="","",B109)</f>
        <v/>
      </c>
      <c r="AC109" s="165">
        <f>B109</f>
        <v/>
      </c>
      <c r="AD109" s="165">
        <f>IF(C109="Smelter not listed",D109,C109)</f>
        <v/>
      </c>
    </row>
    <row r="110" ht="20.1" customFormat="1" customHeight="1" s="165">
      <c r="A110" s="150" t="inlineStr">
        <is>
          <t>CID004728</t>
        </is>
      </c>
      <c r="B110" s="296" t="inlineStr">
        <is>
          <t>Nickel</t>
        </is>
      </c>
      <c r="C110" s="147">
        <f>IF(LEN(A110)=0,"",INDEX('Smelter Look-up'!$C:$C,MATCH($A110,'Smelter Look-up'!$E:$E,0)))</f>
        <v/>
      </c>
      <c r="D110" s="144" t="n"/>
      <c r="E110" s="144" t="inlineStr">
        <is>
          <t>CHINA</t>
        </is>
      </c>
      <c r="F110" s="144" t="inlineStr">
        <is>
          <t>CID004728</t>
        </is>
      </c>
      <c r="G110" s="144" t="inlineStr">
        <is>
          <t>RMI</t>
        </is>
      </c>
      <c r="H110" s="200">
        <f>IF(ISERROR($V110),"",OFFSET('Smelter Look-up'!$G$4,$V110-4,0))</f>
        <v/>
      </c>
      <c r="I110" s="201">
        <f>IF(ISERROR($V110),"",OFFSET('Smelter Look-up'!$H$4,$V110-4,0))</f>
        <v/>
      </c>
      <c r="J110" s="201">
        <f>IF(ISERROR($V110),"",OFFSET('Smelter Look-up'!$I$4,$V110-4,0))</f>
        <v/>
      </c>
      <c r="K110" s="145" t="n"/>
      <c r="L110" s="145" t="n"/>
      <c r="M110" s="145" t="n"/>
      <c r="N110" s="145" t="n"/>
      <c r="O110" s="145" t="n"/>
      <c r="P110" s="203" t="n"/>
      <c r="Q110" s="146" t="n"/>
      <c r="R110" s="144">
        <f>IF(ISERROR($V110),"",OFFSET('Smelter Look-up'!$C$4,$V110-4,0)&amp;"")</f>
        <v/>
      </c>
      <c r="S110" s="150">
        <f>IF(B110="","",IF(ISERROR(MATCH($E110,CL,0)),"Unknown",INDIRECT("'C'!$A$"&amp;MATCH($E110,CL,0)+1)))</f>
        <v/>
      </c>
      <c r="T110" s="150">
        <f>IF(B110="","",IF(ISERROR(MATCH($J110,SorP!$B$1:$B$6261,0)),"",INDIRECT("'SorP'!$A$"&amp;MATCH($S110&amp;$J110,SorP!C:C,0))))</f>
        <v/>
      </c>
      <c r="U110" s="163" t="n"/>
      <c r="V110" s="164">
        <f>IF(C110="",NA(),MATCH($B110&amp;$C110,'Smelter Look-up'!$J:$J,0))</f>
        <v/>
      </c>
      <c r="X110" s="165">
        <f>IF(AND(C110="Smelter not listed",OR(LEN(D110)=0,LEN(E110)=0)),1,0)</f>
        <v/>
      </c>
      <c r="AB110" s="306">
        <f>IF(C110="","",B110)</f>
        <v/>
      </c>
      <c r="AC110" s="165">
        <f>B110</f>
        <v/>
      </c>
      <c r="AD110" s="165">
        <f>IF(C110="Smelter not listed",D110,C110)</f>
        <v/>
      </c>
    </row>
    <row r="111" ht="20.1" customFormat="1" customHeight="1" s="165">
      <c r="A111" s="150" t="inlineStr">
        <is>
          <t>CID004729</t>
        </is>
      </c>
      <c r="B111" s="296" t="inlineStr">
        <is>
          <t>Copper</t>
        </is>
      </c>
      <c r="C111" s="147">
        <f>IF(LEN(A111)=0,"",INDEX('Smelter Look-up'!$C:$C,MATCH($A111,'Smelter Look-up'!$E:$E,0)))</f>
        <v/>
      </c>
      <c r="D111" s="144" t="n"/>
      <c r="E111" s="144" t="inlineStr">
        <is>
          <t>KOREA, REPUBLIC OF</t>
        </is>
      </c>
      <c r="F111" s="144" t="inlineStr">
        <is>
          <t>CID004729</t>
        </is>
      </c>
      <c r="G111" s="144" t="inlineStr">
        <is>
          <t>RMI</t>
        </is>
      </c>
      <c r="H111" s="200">
        <f>IF(ISERROR($V111),"",OFFSET('Smelter Look-up'!$G$4,$V111-4,0))</f>
        <v/>
      </c>
      <c r="I111" s="201">
        <f>IF(ISERROR($V111),"",OFFSET('Smelter Look-up'!$H$4,$V111-4,0))</f>
        <v/>
      </c>
      <c r="J111" s="201">
        <f>IF(ISERROR($V111),"",OFFSET('Smelter Look-up'!$I$4,$V111-4,0))</f>
        <v/>
      </c>
      <c r="K111" s="145" t="n"/>
      <c r="L111" s="145" t="n"/>
      <c r="M111" s="145" t="n"/>
      <c r="N111" s="145" t="n"/>
      <c r="O111" s="145" t="n"/>
      <c r="P111" s="203" t="n"/>
      <c r="Q111" s="146" t="n"/>
      <c r="R111" s="144">
        <f>IF(ISERROR($V111),"",OFFSET('Smelter Look-up'!$C$4,$V111-4,0)&amp;"")</f>
        <v/>
      </c>
      <c r="S111" s="150">
        <f>IF(B111="","",IF(ISERROR(MATCH($E111,CL,0)),"Unknown",INDIRECT("'C'!$A$"&amp;MATCH($E111,CL,0)+1)))</f>
        <v/>
      </c>
      <c r="T111" s="150">
        <f>IF(B111="","",IF(ISERROR(MATCH($J111,SorP!$B$1:$B$6261,0)),"",INDIRECT("'SorP'!$A$"&amp;MATCH($S111&amp;$J111,SorP!C:C,0))))</f>
        <v/>
      </c>
      <c r="U111" s="163" t="n"/>
      <c r="V111" s="164">
        <f>IF(C111="",NA(),MATCH($B111&amp;$C111,'Smelter Look-up'!$J:$J,0))</f>
        <v/>
      </c>
      <c r="X111" s="165">
        <f>IF(AND(C111="Smelter not listed",OR(LEN(D111)=0,LEN(E111)=0)),1,0)</f>
        <v/>
      </c>
      <c r="AB111" s="306">
        <f>IF(C111="","",B111)</f>
        <v/>
      </c>
      <c r="AC111" s="165">
        <f>B111</f>
        <v/>
      </c>
      <c r="AD111" s="165">
        <f>IF(C111="Smelter not listed",D111,C111)</f>
        <v/>
      </c>
    </row>
    <row r="112" ht="20.1" customFormat="1" customHeight="1" s="165">
      <c r="A112" s="150" t="inlineStr">
        <is>
          <t>CID004746</t>
        </is>
      </c>
      <c r="B112" s="296" t="inlineStr">
        <is>
          <t>Copper</t>
        </is>
      </c>
      <c r="C112" s="147">
        <f>IF(LEN(A112)=0,"",INDEX('Smelter Look-up'!$C:$C,MATCH($A112,'Smelter Look-up'!$E:$E,0)))</f>
        <v/>
      </c>
      <c r="D112" s="144" t="n"/>
      <c r="E112" s="144" t="inlineStr">
        <is>
          <t>CONGO, DEMOCRATIC REPUBLIC OF THE</t>
        </is>
      </c>
      <c r="F112" s="144" t="inlineStr">
        <is>
          <t>CID004746</t>
        </is>
      </c>
      <c r="G112" s="144" t="inlineStr">
        <is>
          <t>RMI</t>
        </is>
      </c>
      <c r="H112" s="200">
        <f>IF(ISERROR($V112),"",OFFSET('Smelter Look-up'!$G$4,$V112-4,0))</f>
        <v/>
      </c>
      <c r="I112" s="201">
        <f>IF(ISERROR($V112),"",OFFSET('Smelter Look-up'!$H$4,$V112-4,0))</f>
        <v/>
      </c>
      <c r="J112" s="201">
        <f>IF(ISERROR($V112),"",OFFSET('Smelter Look-up'!$I$4,$V112-4,0))</f>
        <v/>
      </c>
      <c r="K112" s="145" t="n"/>
      <c r="L112" s="145" t="n"/>
      <c r="M112" s="145" t="n"/>
      <c r="N112" s="145" t="n"/>
      <c r="O112" s="145" t="n"/>
      <c r="P112" s="203" t="n"/>
      <c r="Q112" s="146" t="n"/>
      <c r="R112" s="144">
        <f>IF(ISERROR($V112),"",OFFSET('Smelter Look-up'!$C$4,$V112-4,0)&amp;"")</f>
        <v/>
      </c>
      <c r="S112" s="150">
        <f>IF(B112="","",IF(ISERROR(MATCH($E112,CL,0)),"Unknown",INDIRECT("'C'!$A$"&amp;MATCH($E112,CL,0)+1)))</f>
        <v/>
      </c>
      <c r="T112" s="150">
        <f>IF(B112="","",IF(ISERROR(MATCH($J112,SorP!$B$1:$B$6261,0)),"",INDIRECT("'SorP'!$A$"&amp;MATCH($S112&amp;$J112,SorP!C:C,0))))</f>
        <v/>
      </c>
      <c r="U112" s="163" t="n"/>
      <c r="V112" s="164">
        <f>IF(C112="",NA(),MATCH($B112&amp;$C112,'Smelter Look-up'!$J:$J,0))</f>
        <v/>
      </c>
      <c r="X112" s="165">
        <f>IF(AND(C112="Smelter not listed",OR(LEN(D112)=0,LEN(E112)=0)),1,0)</f>
        <v/>
      </c>
      <c r="AB112" s="306">
        <f>IF(C112="","",B112)</f>
        <v/>
      </c>
      <c r="AC112" s="165">
        <f>B112</f>
        <v/>
      </c>
      <c r="AD112" s="165">
        <f>IF(C112="Smelter not listed",D112,C112)</f>
        <v/>
      </c>
    </row>
    <row r="113" ht="20.1" customFormat="1" customHeight="1" s="165">
      <c r="A113" s="150" t="inlineStr">
        <is>
          <t>CID004812</t>
        </is>
      </c>
      <c r="B113" s="296" t="inlineStr">
        <is>
          <t>Copper</t>
        </is>
      </c>
      <c r="C113" s="147">
        <f>IF(LEN(A113)=0,"",INDEX('Smelter Look-up'!$C:$C,MATCH($A113,'Smelter Look-up'!$E:$E,0)))</f>
        <v/>
      </c>
      <c r="D113" s="144" t="n"/>
      <c r="E113" s="144" t="inlineStr">
        <is>
          <t>CONGO, DEMOCRATIC REPUBLIC OF THE</t>
        </is>
      </c>
      <c r="F113" s="144" t="inlineStr">
        <is>
          <t>CID004812</t>
        </is>
      </c>
      <c r="G113" s="144" t="inlineStr">
        <is>
          <t>RMI</t>
        </is>
      </c>
      <c r="H113" s="200">
        <f>IF(ISERROR($V113),"",OFFSET('Smelter Look-up'!$G$4,$V113-4,0))</f>
        <v/>
      </c>
      <c r="I113" s="201">
        <f>IF(ISERROR($V113),"",OFFSET('Smelter Look-up'!$H$4,$V113-4,0))</f>
        <v/>
      </c>
      <c r="J113" s="201">
        <f>IF(ISERROR($V113),"",OFFSET('Smelter Look-up'!$I$4,$V113-4,0))</f>
        <v/>
      </c>
      <c r="K113" s="145" t="n"/>
      <c r="L113" s="145" t="n"/>
      <c r="M113" s="145" t="n"/>
      <c r="N113" s="145" t="n"/>
      <c r="O113" s="145" t="n"/>
      <c r="P113" s="203" t="n"/>
      <c r="Q113" s="146" t="n"/>
      <c r="R113" s="144">
        <f>IF(ISERROR($V113),"",OFFSET('Smelter Look-up'!$C$4,$V113-4,0)&amp;"")</f>
        <v/>
      </c>
      <c r="S113" s="150">
        <f>IF(B113="","",IF(ISERROR(MATCH($E113,CL,0)),"Unknown",INDIRECT("'C'!$A$"&amp;MATCH($E113,CL,0)+1)))</f>
        <v/>
      </c>
      <c r="T113" s="150">
        <f>IF(B113="","",IF(ISERROR(MATCH($J113,SorP!$B$1:$B$6261,0)),"",INDIRECT("'SorP'!$A$"&amp;MATCH($S113&amp;$J113,SorP!C:C,0))))</f>
        <v/>
      </c>
      <c r="U113" s="163" t="n"/>
      <c r="V113" s="164">
        <f>IF(C113="",NA(),MATCH($B113&amp;$C113,'Smelter Look-up'!$J:$J,0))</f>
        <v/>
      </c>
      <c r="X113" s="165">
        <f>IF(AND(C113="Smelter not listed",OR(LEN(D113)=0,LEN(E113)=0)),1,0)</f>
        <v/>
      </c>
      <c r="AB113" s="306">
        <f>IF(C113="","",B113)</f>
        <v/>
      </c>
      <c r="AC113" s="165">
        <f>B113</f>
        <v/>
      </c>
      <c r="AD113" s="165">
        <f>IF(C113="Smelter not listed",D113,C113)</f>
        <v/>
      </c>
    </row>
    <row r="114" ht="20.1" customFormat="1" customHeight="1" s="165">
      <c r="A114" s="150" t="inlineStr">
        <is>
          <t>CID005015</t>
        </is>
      </c>
      <c r="B114" s="296" t="inlineStr">
        <is>
          <t>Copper</t>
        </is>
      </c>
      <c r="C114" s="147">
        <f>IF(LEN(A114)=0,"",INDEX('Smelter Look-up'!$C:$C,MATCH($A114,'Smelter Look-up'!$E:$E,0)))</f>
        <v/>
      </c>
      <c r="D114" s="144" t="n"/>
      <c r="E114" s="144" t="inlineStr">
        <is>
          <t>CONGO, DEMOCRATIC REPUBLIC OF THE</t>
        </is>
      </c>
      <c r="F114" s="144" t="inlineStr">
        <is>
          <t>CID005015</t>
        </is>
      </c>
      <c r="G114" s="144" t="inlineStr">
        <is>
          <t>RMI</t>
        </is>
      </c>
      <c r="H114" s="200">
        <f>IF(ISERROR($V114),"",OFFSET('Smelter Look-up'!$G$4,$V114-4,0))</f>
        <v/>
      </c>
      <c r="I114" s="201">
        <f>IF(ISERROR($V114),"",OFFSET('Smelter Look-up'!$H$4,$V114-4,0))</f>
        <v/>
      </c>
      <c r="J114" s="201">
        <f>IF(ISERROR($V114),"",OFFSET('Smelter Look-up'!$I$4,$V114-4,0))</f>
        <v/>
      </c>
      <c r="K114" s="145" t="n"/>
      <c r="L114" s="145" t="n"/>
      <c r="M114" s="145" t="n"/>
      <c r="N114" s="145" t="n"/>
      <c r="O114" s="145" t="n"/>
      <c r="P114" s="203" t="n"/>
      <c r="Q114" s="146" t="n"/>
      <c r="R114" s="144">
        <f>IF(ISERROR($V114),"",OFFSET('Smelter Look-up'!$C$4,$V114-4,0)&amp;"")</f>
        <v/>
      </c>
      <c r="S114" s="150">
        <f>IF(B114="","",IF(ISERROR(MATCH($E114,CL,0)),"Unknown",INDIRECT("'C'!$A$"&amp;MATCH($E114,CL,0)+1)))</f>
        <v/>
      </c>
      <c r="T114" s="150">
        <f>IF(B114="","",IF(ISERROR(MATCH($J114,SorP!$B$1:$B$6261,0)),"",INDIRECT("'SorP'!$A$"&amp;MATCH($S114&amp;$J114,SorP!C:C,0))))</f>
        <v/>
      </c>
      <c r="U114" s="163" t="n"/>
      <c r="V114" s="164">
        <f>IF(C114="",NA(),MATCH($B114&amp;$C114,'Smelter Look-up'!$J:$J,0))</f>
        <v/>
      </c>
      <c r="X114" s="165">
        <f>IF(AND(C114="Smelter not listed",OR(LEN(D114)=0,LEN(E114)=0)),1,0)</f>
        <v/>
      </c>
      <c r="AB114" s="306">
        <f>IF(C114="","",B114)</f>
        <v/>
      </c>
      <c r="AC114" s="165">
        <f>B114</f>
        <v/>
      </c>
      <c r="AD114" s="165">
        <f>IF(C114="Smelter not listed",D114,C114)</f>
        <v/>
      </c>
    </row>
    <row r="115" ht="20.1" customFormat="1" customHeight="1" s="165">
      <c r="A115" s="150" t="inlineStr">
        <is>
          <t>CID005213</t>
        </is>
      </c>
      <c r="B115" s="296" t="inlineStr">
        <is>
          <t>Cobalt</t>
        </is>
      </c>
      <c r="C115" s="147">
        <f>IF(LEN(A115)=0,"",INDEX('Smelter Look-up'!$C:$C,MATCH($A115,'Smelter Look-up'!$E:$E,0)))</f>
        <v/>
      </c>
      <c r="D115" s="144" t="n"/>
      <c r="E115" s="144" t="inlineStr">
        <is>
          <t>INDONESIA</t>
        </is>
      </c>
      <c r="F115" s="144" t="inlineStr">
        <is>
          <t>CID005213</t>
        </is>
      </c>
      <c r="G115" s="144" t="inlineStr">
        <is>
          <t>RMI</t>
        </is>
      </c>
      <c r="H115" s="200">
        <f>IF(ISERROR($V115),"",OFFSET('Smelter Look-up'!$G$4,$V115-4,0))</f>
        <v/>
      </c>
      <c r="I115" s="201">
        <f>IF(ISERROR($V115),"",OFFSET('Smelter Look-up'!$H$4,$V115-4,0))</f>
        <v/>
      </c>
      <c r="J115" s="201">
        <f>IF(ISERROR($V115),"",OFFSET('Smelter Look-up'!$I$4,$V115-4,0))</f>
        <v/>
      </c>
      <c r="K115" s="145" t="n"/>
      <c r="L115" s="145" t="n"/>
      <c r="M115" s="145" t="n"/>
      <c r="N115" s="145" t="n"/>
      <c r="O115" s="145" t="n"/>
      <c r="P115" s="203" t="n"/>
      <c r="Q115" s="146" t="n"/>
      <c r="R115" s="144">
        <f>IF(ISERROR($V115),"",OFFSET('Smelter Look-up'!$C$4,$V115-4,0)&amp;"")</f>
        <v/>
      </c>
      <c r="S115" s="150">
        <f>IF(B115="","",IF(ISERROR(MATCH($E115,CL,0)),"Unknown",INDIRECT("'C'!$A$"&amp;MATCH($E115,CL,0)+1)))</f>
        <v/>
      </c>
      <c r="T115" s="150">
        <f>IF(B115="","",IF(ISERROR(MATCH($J115,SorP!$B$1:$B$6261,0)),"",INDIRECT("'SorP'!$A$"&amp;MATCH($S115&amp;$J115,SorP!C:C,0))))</f>
        <v/>
      </c>
      <c r="U115" s="163" t="n"/>
      <c r="V115" s="164">
        <f>IF(C115="",NA(),MATCH($B115&amp;$C115,'Smelter Look-up'!$J:$J,0))</f>
        <v/>
      </c>
      <c r="X115" s="165">
        <f>IF(AND(C115="Smelter not listed",OR(LEN(D115)=0,LEN(E115)=0)),1,0)</f>
        <v/>
      </c>
      <c r="AB115" s="306">
        <f>IF(C115="","",B115)</f>
        <v/>
      </c>
      <c r="AC115" s="165">
        <f>B115</f>
        <v/>
      </c>
      <c r="AD115" s="165">
        <f>IF(C115="Smelter not listed",D115,C115)</f>
        <v/>
      </c>
    </row>
    <row r="116" ht="20.1" customFormat="1" customHeight="1" s="165">
      <c r="A116" s="150" t="inlineStr">
        <is>
          <t>CID005247</t>
        </is>
      </c>
      <c r="B116" s="296" t="inlineStr">
        <is>
          <t>Nickel</t>
        </is>
      </c>
      <c r="C116" s="147">
        <f>IF(LEN(A116)=0,"",INDEX('Smelter Look-up'!$C:$C,MATCH($A116,'Smelter Look-up'!$E:$E,0)))</f>
        <v/>
      </c>
      <c r="D116" s="144" t="n"/>
      <c r="E116" s="144" t="inlineStr">
        <is>
          <t>INDONESIA</t>
        </is>
      </c>
      <c r="F116" s="144" t="inlineStr">
        <is>
          <t>CID005247</t>
        </is>
      </c>
      <c r="G116" s="144" t="inlineStr">
        <is>
          <t>RMI</t>
        </is>
      </c>
      <c r="H116" s="200">
        <f>IF(ISERROR($V116),"",OFFSET('Smelter Look-up'!$G$4,$V116-4,0))</f>
        <v/>
      </c>
      <c r="I116" s="201">
        <f>IF(ISERROR($V116),"",OFFSET('Smelter Look-up'!$H$4,$V116-4,0))</f>
        <v/>
      </c>
      <c r="J116" s="201">
        <f>IF(ISERROR($V116),"",OFFSET('Smelter Look-up'!$I$4,$V116-4,0))</f>
        <v/>
      </c>
      <c r="K116" s="145" t="n"/>
      <c r="L116" s="145" t="n"/>
      <c r="M116" s="145" t="n"/>
      <c r="N116" s="145" t="n"/>
      <c r="O116" s="145" t="n"/>
      <c r="P116" s="203" t="n"/>
      <c r="Q116" s="146" t="n"/>
      <c r="R116" s="144">
        <f>IF(ISERROR($V116),"",OFFSET('Smelter Look-up'!$C$4,$V116-4,0)&amp;"")</f>
        <v/>
      </c>
      <c r="S116" s="150">
        <f>IF(B116="","",IF(ISERROR(MATCH($E116,CL,0)),"Unknown",INDIRECT("'C'!$A$"&amp;MATCH($E116,CL,0)+1)))</f>
        <v/>
      </c>
      <c r="T116" s="150">
        <f>IF(B116="","",IF(ISERROR(MATCH($J116,SorP!$B$1:$B$6261,0)),"",INDIRECT("'SorP'!$A$"&amp;MATCH($S116&amp;$J116,SorP!C:C,0))))</f>
        <v/>
      </c>
      <c r="U116" s="163" t="n"/>
      <c r="V116" s="164">
        <f>IF(C116="",NA(),MATCH($B116&amp;$C116,'Smelter Look-up'!$J:$J,0))</f>
        <v/>
      </c>
      <c r="X116" s="165">
        <f>IF(AND(C116="Smelter not listed",OR(LEN(D116)=0,LEN(E116)=0)),1,0)</f>
        <v/>
      </c>
      <c r="AB116" s="306">
        <f>IF(C116="","",B116)</f>
        <v/>
      </c>
      <c r="AC116" s="165">
        <f>B116</f>
        <v/>
      </c>
      <c r="AD116" s="165">
        <f>IF(C116="Smelter not listed",D116,C116)</f>
        <v/>
      </c>
    </row>
    <row r="117" ht="20.1" customFormat="1" customHeight="1" s="165">
      <c r="A117" s="150" t="inlineStr">
        <is>
          <t>CID005249</t>
        </is>
      </c>
      <c r="B117" s="296" t="inlineStr">
        <is>
          <t>Nickel</t>
        </is>
      </c>
      <c r="C117" s="147">
        <f>IF(LEN(A117)=0,"",INDEX('Smelter Look-up'!$C:$C,MATCH($A117,'Smelter Look-up'!$E:$E,0)))</f>
        <v/>
      </c>
      <c r="D117" s="144" t="n"/>
      <c r="E117" s="144" t="inlineStr">
        <is>
          <t>BELGIUM</t>
        </is>
      </c>
      <c r="F117" s="144" t="inlineStr">
        <is>
          <t>CID005249</t>
        </is>
      </c>
      <c r="G117" s="144" t="inlineStr">
        <is>
          <t>RMI</t>
        </is>
      </c>
      <c r="H117" s="200">
        <f>IF(ISERROR($V117),"",OFFSET('Smelter Look-up'!$G$4,$V117-4,0))</f>
        <v/>
      </c>
      <c r="I117" s="201">
        <f>IF(ISERROR($V117),"",OFFSET('Smelter Look-up'!$H$4,$V117-4,0))</f>
        <v/>
      </c>
      <c r="J117" s="201">
        <f>IF(ISERROR($V117),"",OFFSET('Smelter Look-up'!$I$4,$V117-4,0))</f>
        <v/>
      </c>
      <c r="K117" s="145" t="n"/>
      <c r="L117" s="145" t="n"/>
      <c r="M117" s="145" t="n"/>
      <c r="N117" s="145" t="n"/>
      <c r="O117" s="145" t="n"/>
      <c r="P117" s="203" t="n"/>
      <c r="Q117" s="146" t="n"/>
      <c r="R117" s="144">
        <f>IF(ISERROR($V117),"",OFFSET('Smelter Look-up'!$C$4,$V117-4,0)&amp;"")</f>
        <v/>
      </c>
      <c r="S117" s="150">
        <f>IF(B117="","",IF(ISERROR(MATCH($E117,CL,0)),"Unknown",INDIRECT("'C'!$A$"&amp;MATCH($E117,CL,0)+1)))</f>
        <v/>
      </c>
      <c r="T117" s="150">
        <f>IF(B117="","",IF(ISERROR(MATCH($J117,SorP!$B$1:$B$6261,0)),"",INDIRECT("'SorP'!$A$"&amp;MATCH($S117&amp;$J117,SorP!C:C,0))))</f>
        <v/>
      </c>
      <c r="U117" s="163" t="n"/>
      <c r="V117" s="164">
        <f>IF(C117="",NA(),MATCH($B117&amp;$C117,'Smelter Look-up'!$J:$J,0))</f>
        <v/>
      </c>
      <c r="X117" s="165">
        <f>IF(AND(C117="Smelter not listed",OR(LEN(D117)=0,LEN(E117)=0)),1,0)</f>
        <v/>
      </c>
      <c r="AB117" s="306">
        <f>IF(C117="","",B117)</f>
        <v/>
      </c>
      <c r="AC117" s="165">
        <f>B117</f>
        <v/>
      </c>
      <c r="AD117" s="165">
        <f>IF(C117="Smelter not listed",D117,C117)</f>
        <v/>
      </c>
    </row>
    <row r="118" ht="20.1" customFormat="1" customHeight="1" s="165">
      <c r="A118" s="150" t="inlineStr">
        <is>
          <t>CID005274</t>
        </is>
      </c>
      <c r="B118" s="296" t="inlineStr">
        <is>
          <t>Copper</t>
        </is>
      </c>
      <c r="C118" s="147">
        <f>IF(LEN(A118)=0,"",INDEX('Smelter Look-up'!$C:$C,MATCH($A118,'Smelter Look-up'!$E:$E,0)))</f>
        <v/>
      </c>
      <c r="D118" s="144" t="n"/>
      <c r="E118" s="144" t="inlineStr">
        <is>
          <t>UNITED STATES OF AMERICA</t>
        </is>
      </c>
      <c r="F118" s="144" t="inlineStr">
        <is>
          <t>CID005274</t>
        </is>
      </c>
      <c r="G118" s="144" t="inlineStr">
        <is>
          <t>RMI</t>
        </is>
      </c>
      <c r="H118" s="200">
        <f>IF(ISERROR($V118),"",OFFSET('Smelter Look-up'!$G$4,$V118-4,0))</f>
        <v/>
      </c>
      <c r="I118" s="201">
        <f>IF(ISERROR($V118),"",OFFSET('Smelter Look-up'!$H$4,$V118-4,0))</f>
        <v/>
      </c>
      <c r="J118" s="201">
        <f>IF(ISERROR($V118),"",OFFSET('Smelter Look-up'!$I$4,$V118-4,0))</f>
        <v/>
      </c>
      <c r="K118" s="145" t="n"/>
      <c r="L118" s="145" t="n"/>
      <c r="M118" s="145" t="n"/>
      <c r="N118" s="145" t="n"/>
      <c r="O118" s="145" t="n"/>
      <c r="P118" s="203" t="n"/>
      <c r="Q118" s="146" t="n"/>
      <c r="R118" s="144">
        <f>IF(ISERROR($V118),"",OFFSET('Smelter Look-up'!$C$4,$V118-4,0)&amp;"")</f>
        <v/>
      </c>
      <c r="S118" s="150">
        <f>IF(B118="","",IF(ISERROR(MATCH($E118,CL,0)),"Unknown",INDIRECT("'C'!$A$"&amp;MATCH($E118,CL,0)+1)))</f>
        <v/>
      </c>
      <c r="T118" s="150">
        <f>IF(B118="","",IF(ISERROR(MATCH($J118,SorP!$B$1:$B$6261,0)),"",INDIRECT("'SorP'!$A$"&amp;MATCH($S118&amp;$J118,SorP!C:C,0))))</f>
        <v/>
      </c>
      <c r="U118" s="163" t="n"/>
      <c r="V118" s="164">
        <f>IF(C118="",NA(),MATCH($B118&amp;$C118,'Smelter Look-up'!$J:$J,0))</f>
        <v/>
      </c>
      <c r="X118" s="165">
        <f>IF(AND(C118="Smelter not listed",OR(LEN(D118)=0,LEN(E118)=0)),1,0)</f>
        <v/>
      </c>
      <c r="AB118" s="306">
        <f>IF(C118="","",B118)</f>
        <v/>
      </c>
      <c r="AC118" s="165">
        <f>B118</f>
        <v/>
      </c>
      <c r="AD118" s="165">
        <f>IF(C118="Smelter not listed",D118,C118)</f>
        <v/>
      </c>
    </row>
    <row r="119" ht="20.1" customFormat="1" customHeight="1" s="165">
      <c r="A119" s="150" t="inlineStr">
        <is>
          <t>CID005285</t>
        </is>
      </c>
      <c r="B119" s="296" t="inlineStr">
        <is>
          <t>Copper</t>
        </is>
      </c>
      <c r="C119" s="147">
        <f>IF(LEN(A119)=0,"",INDEX('Smelter Look-up'!$C:$C,MATCH($A119,'Smelter Look-up'!$E:$E,0)))</f>
        <v/>
      </c>
      <c r="D119" s="144" t="n"/>
      <c r="E119" s="144" t="inlineStr">
        <is>
          <t>ZAMBIA</t>
        </is>
      </c>
      <c r="F119" s="144" t="inlineStr">
        <is>
          <t>CID005285</t>
        </is>
      </c>
      <c r="G119" s="144" t="inlineStr">
        <is>
          <t>RMI</t>
        </is>
      </c>
      <c r="H119" s="200">
        <f>IF(ISERROR($V119),"",OFFSET('Smelter Look-up'!$G$4,$V119-4,0))</f>
        <v/>
      </c>
      <c r="I119" s="201">
        <f>IF(ISERROR($V119),"",OFFSET('Smelter Look-up'!$H$4,$V119-4,0))</f>
        <v/>
      </c>
      <c r="J119" s="201">
        <f>IF(ISERROR($V119),"",OFFSET('Smelter Look-up'!$I$4,$V119-4,0))</f>
        <v/>
      </c>
      <c r="K119" s="145" t="n"/>
      <c r="L119" s="145" t="n"/>
      <c r="M119" s="145" t="n"/>
      <c r="N119" s="145" t="n"/>
      <c r="O119" s="145" t="n"/>
      <c r="P119" s="203" t="n"/>
      <c r="Q119" s="146" t="n"/>
      <c r="R119" s="144">
        <f>IF(ISERROR($V119),"",OFFSET('Smelter Look-up'!$C$4,$V119-4,0)&amp;"")</f>
        <v/>
      </c>
      <c r="S119" s="150">
        <f>IF(B119="","",IF(ISERROR(MATCH($E119,CL,0)),"Unknown",INDIRECT("'C'!$A$"&amp;MATCH($E119,CL,0)+1)))</f>
        <v/>
      </c>
      <c r="T119" s="150">
        <f>IF(B119="","",IF(ISERROR(MATCH($J119,SorP!$B$1:$B$6261,0)),"",INDIRECT("'SorP'!$A$"&amp;MATCH($S119&amp;$J119,SorP!C:C,0))))</f>
        <v/>
      </c>
      <c r="U119" s="163" t="n"/>
      <c r="V119" s="164">
        <f>IF(C119="",NA(),MATCH($B119&amp;$C119,'Smelter Look-up'!$J:$J,0))</f>
        <v/>
      </c>
      <c r="X119" s="165">
        <f>IF(AND(C119="Smelter not listed",OR(LEN(D119)=0,LEN(E119)=0)),1,0)</f>
        <v/>
      </c>
      <c r="AB119" s="306">
        <f>IF(C119="","",B119)</f>
        <v/>
      </c>
      <c r="AC119" s="165">
        <f>B119</f>
        <v/>
      </c>
      <c r="AD119" s="165">
        <f>IF(C119="Smelter not listed",D119,C119)</f>
        <v/>
      </c>
    </row>
    <row r="120" ht="20.1" customFormat="1" customHeight="1" s="165">
      <c r="A120" s="150" t="inlineStr">
        <is>
          <t>CID005289</t>
        </is>
      </c>
      <c r="B120" s="296" t="inlineStr">
        <is>
          <t>Copper</t>
        </is>
      </c>
      <c r="C120" s="147">
        <f>IF(LEN(A120)=0,"",INDEX('Smelter Look-up'!$C:$C,MATCH($A120,'Smelter Look-up'!$E:$E,0)))</f>
        <v/>
      </c>
      <c r="D120" s="144" t="n"/>
      <c r="E120" s="144" t="inlineStr">
        <is>
          <t>KOREA, REPUBLIC OF</t>
        </is>
      </c>
      <c r="F120" s="144" t="inlineStr">
        <is>
          <t>CID005289</t>
        </is>
      </c>
      <c r="G120" s="144" t="inlineStr">
        <is>
          <t>RMI</t>
        </is>
      </c>
      <c r="H120" s="200">
        <f>IF(ISERROR($V120),"",OFFSET('Smelter Look-up'!$G$4,$V120-4,0))</f>
        <v/>
      </c>
      <c r="I120" s="201">
        <f>IF(ISERROR($V120),"",OFFSET('Smelter Look-up'!$H$4,$V120-4,0))</f>
        <v/>
      </c>
      <c r="J120" s="201">
        <f>IF(ISERROR($V120),"",OFFSET('Smelter Look-up'!$I$4,$V120-4,0))</f>
        <v/>
      </c>
      <c r="K120" s="145" t="n"/>
      <c r="L120" s="145" t="n"/>
      <c r="M120" s="145" t="n"/>
      <c r="N120" s="145" t="n"/>
      <c r="O120" s="145" t="n"/>
      <c r="P120" s="203" t="n"/>
      <c r="Q120" s="146" t="n"/>
      <c r="R120" s="144">
        <f>IF(ISERROR($V120),"",OFFSET('Smelter Look-up'!$C$4,$V120-4,0)&amp;"")</f>
        <v/>
      </c>
      <c r="S120" s="150">
        <f>IF(B120="","",IF(ISERROR(MATCH($E120,CL,0)),"Unknown",INDIRECT("'C'!$A$"&amp;MATCH($E120,CL,0)+1)))</f>
        <v/>
      </c>
      <c r="T120" s="150">
        <f>IF(B120="","",IF(ISERROR(MATCH($J120,SorP!$B$1:$B$6261,0)),"",INDIRECT("'SorP'!$A$"&amp;MATCH($S120&amp;$J120,SorP!C:C,0))))</f>
        <v/>
      </c>
      <c r="U120" s="163" t="n"/>
      <c r="V120" s="164">
        <f>IF(C120="",NA(),MATCH($B120&amp;$C120,'Smelter Look-up'!$J:$J,0))</f>
        <v/>
      </c>
      <c r="X120" s="165">
        <f>IF(AND(C120="Smelter not listed",OR(LEN(D120)=0,LEN(E120)=0)),1,0)</f>
        <v/>
      </c>
      <c r="AB120" s="306">
        <f>IF(C120="","",B120)</f>
        <v/>
      </c>
      <c r="AC120" s="165">
        <f>B120</f>
        <v/>
      </c>
      <c r="AD120" s="165">
        <f>IF(C120="Smelter not listed",D120,C120)</f>
        <v/>
      </c>
    </row>
    <row r="121" ht="20.1" customFormat="1" customHeight="1" s="165">
      <c r="A121" s="150" t="inlineStr">
        <is>
          <t>CID005329</t>
        </is>
      </c>
      <c r="B121" s="296" t="inlineStr">
        <is>
          <t>Copper</t>
        </is>
      </c>
      <c r="C121" s="147">
        <f>IF(LEN(A121)=0,"",INDEX('Smelter Look-up'!$C:$C,MATCH($A121,'Smelter Look-up'!$E:$E,0)))</f>
        <v/>
      </c>
      <c r="D121" s="144" t="n"/>
      <c r="E121" s="144" t="inlineStr">
        <is>
          <t>ZIMBABWE</t>
        </is>
      </c>
      <c r="F121" s="144" t="inlineStr">
        <is>
          <t>CID005329</t>
        </is>
      </c>
      <c r="G121" s="144" t="inlineStr">
        <is>
          <t>RMI</t>
        </is>
      </c>
      <c r="H121" s="200">
        <f>IF(ISERROR($V121),"",OFFSET('Smelter Look-up'!$G$4,$V121-4,0))</f>
        <v/>
      </c>
      <c r="I121" s="201">
        <f>IF(ISERROR($V121),"",OFFSET('Smelter Look-up'!$H$4,$V121-4,0))</f>
        <v/>
      </c>
      <c r="J121" s="201">
        <f>IF(ISERROR($V121),"",OFFSET('Smelter Look-up'!$I$4,$V121-4,0))</f>
        <v/>
      </c>
      <c r="K121" s="145" t="n"/>
      <c r="L121" s="145" t="n"/>
      <c r="M121" s="145" t="n"/>
      <c r="N121" s="145" t="n"/>
      <c r="O121" s="145" t="n"/>
      <c r="P121" s="203" t="n"/>
      <c r="Q121" s="146" t="n"/>
      <c r="R121" s="144">
        <f>IF(ISERROR($V121),"",OFFSET('Smelter Look-up'!$C$4,$V121-4,0)&amp;"")</f>
        <v/>
      </c>
      <c r="S121" s="150">
        <f>IF(B121="","",IF(ISERROR(MATCH($E121,CL,0)),"Unknown",INDIRECT("'C'!$A$"&amp;MATCH($E121,CL,0)+1)))</f>
        <v/>
      </c>
      <c r="T121" s="150">
        <f>IF(B121="","",IF(ISERROR(MATCH($J121,SorP!$B$1:$B$6261,0)),"",INDIRECT("'SorP'!$A$"&amp;MATCH($S121&amp;$J121,SorP!C:C,0))))</f>
        <v/>
      </c>
      <c r="U121" s="163" t="n"/>
      <c r="V121" s="164">
        <f>IF(C121="",NA(),MATCH($B121&amp;$C121,'Smelter Look-up'!$J:$J,0))</f>
        <v/>
      </c>
      <c r="X121" s="165">
        <f>IF(AND(C121="Smelter not listed",OR(LEN(D121)=0,LEN(E121)=0)),1,0)</f>
        <v/>
      </c>
      <c r="AB121" s="306">
        <f>IF(C121="","",B121)</f>
        <v/>
      </c>
      <c r="AC121" s="165">
        <f>B121</f>
        <v/>
      </c>
      <c r="AD121" s="165">
        <f>IF(C121="Smelter not listed",D121,C121)</f>
        <v/>
      </c>
    </row>
    <row r="122" ht="20.1" customFormat="1" customHeight="1" s="165">
      <c r="A122" s="150" t="inlineStr">
        <is>
          <t>CID005350</t>
        </is>
      </c>
      <c r="B122" s="296" t="inlineStr">
        <is>
          <t>Copper</t>
        </is>
      </c>
      <c r="C122" s="147">
        <f>IF(LEN(A122)=0,"",INDEX('Smelter Look-up'!$C:$C,MATCH($A122,'Smelter Look-up'!$E:$E,0)))</f>
        <v/>
      </c>
      <c r="D122" s="144" t="n"/>
      <c r="E122" s="144" t="inlineStr">
        <is>
          <t>CHINA</t>
        </is>
      </c>
      <c r="F122" s="144" t="inlineStr">
        <is>
          <t>CID005350</t>
        </is>
      </c>
      <c r="G122" s="144" t="inlineStr">
        <is>
          <t>RMI</t>
        </is>
      </c>
      <c r="H122" s="200">
        <f>IF(ISERROR($V122),"",OFFSET('Smelter Look-up'!$G$4,$V122-4,0))</f>
        <v/>
      </c>
      <c r="I122" s="201">
        <f>IF(ISERROR($V122),"",OFFSET('Smelter Look-up'!$H$4,$V122-4,0))</f>
        <v/>
      </c>
      <c r="J122" s="201">
        <f>IF(ISERROR($V122),"",OFFSET('Smelter Look-up'!$I$4,$V122-4,0))</f>
        <v/>
      </c>
      <c r="K122" s="145" t="n"/>
      <c r="L122" s="145" t="n"/>
      <c r="M122" s="145" t="n"/>
      <c r="N122" s="145" t="n"/>
      <c r="O122" s="145" t="n"/>
      <c r="P122" s="203" t="n"/>
      <c r="Q122" s="146" t="n"/>
      <c r="R122" s="144">
        <f>IF(ISERROR($V122),"",OFFSET('Smelter Look-up'!$C$4,$V122-4,0)&amp;"")</f>
        <v/>
      </c>
      <c r="S122" s="150">
        <f>IF(B122="","",IF(ISERROR(MATCH($E122,CL,0)),"Unknown",INDIRECT("'C'!$A$"&amp;MATCH($E122,CL,0)+1)))</f>
        <v/>
      </c>
      <c r="T122" s="150">
        <f>IF(B122="","",IF(ISERROR(MATCH($J122,SorP!$B$1:$B$6261,0)),"",INDIRECT("'SorP'!$A$"&amp;MATCH($S122&amp;$J122,SorP!C:C,0))))</f>
        <v/>
      </c>
      <c r="U122" s="163" t="n"/>
      <c r="V122" s="164">
        <f>IF(C122="",NA(),MATCH($B122&amp;$C122,'Smelter Look-up'!$J:$J,0))</f>
        <v/>
      </c>
      <c r="X122" s="165">
        <f>IF(AND(C122="Smelter not listed",OR(LEN(D122)=0,LEN(E122)=0)),1,0)</f>
        <v/>
      </c>
      <c r="AB122" s="306">
        <f>IF(C122="","",B122)</f>
        <v/>
      </c>
      <c r="AC122" s="165">
        <f>B122</f>
        <v/>
      </c>
      <c r="AD122" s="165">
        <f>IF(C122="Smelter not listed",D122,C122)</f>
        <v/>
      </c>
    </row>
    <row r="123" ht="20.1" customFormat="1" customHeight="1" s="165">
      <c r="A123" s="150" t="inlineStr">
        <is>
          <t>CID005351</t>
        </is>
      </c>
      <c r="B123" s="296" t="inlineStr">
        <is>
          <t>Copper</t>
        </is>
      </c>
      <c r="C123" s="147">
        <f>IF(LEN(A123)=0,"",INDEX('Smelter Look-up'!$C:$C,MATCH($A123,'Smelter Look-up'!$E:$E,0)))</f>
        <v/>
      </c>
      <c r="D123" s="144" t="n"/>
      <c r="E123" s="144" t="inlineStr">
        <is>
          <t>CHINA</t>
        </is>
      </c>
      <c r="F123" s="144" t="inlineStr">
        <is>
          <t>CID005351</t>
        </is>
      </c>
      <c r="G123" s="144" t="inlineStr">
        <is>
          <t>RMI</t>
        </is>
      </c>
      <c r="H123" s="200">
        <f>IF(ISERROR($V123),"",OFFSET('Smelter Look-up'!$G$4,$V123-4,0))</f>
        <v/>
      </c>
      <c r="I123" s="201">
        <f>IF(ISERROR($V123),"",OFFSET('Smelter Look-up'!$H$4,$V123-4,0))</f>
        <v/>
      </c>
      <c r="J123" s="201">
        <f>IF(ISERROR($V123),"",OFFSET('Smelter Look-up'!$I$4,$V123-4,0))</f>
        <v/>
      </c>
      <c r="K123" s="145" t="n"/>
      <c r="L123" s="145" t="n"/>
      <c r="M123" s="145" t="n"/>
      <c r="N123" s="145" t="n"/>
      <c r="O123" s="145" t="n"/>
      <c r="P123" s="203" t="n"/>
      <c r="Q123" s="146" t="n"/>
      <c r="R123" s="144">
        <f>IF(ISERROR($V123),"",OFFSET('Smelter Look-up'!$C$4,$V123-4,0)&amp;"")</f>
        <v/>
      </c>
      <c r="S123" s="150">
        <f>IF(B123="","",IF(ISERROR(MATCH($E123,CL,0)),"Unknown",INDIRECT("'C'!$A$"&amp;MATCH($E123,CL,0)+1)))</f>
        <v/>
      </c>
      <c r="T123" s="150">
        <f>IF(B123="","",IF(ISERROR(MATCH($J123,SorP!$B$1:$B$6261,0)),"",INDIRECT("'SorP'!$A$"&amp;MATCH($S123&amp;$J123,SorP!C:C,0))))</f>
        <v/>
      </c>
      <c r="U123" s="163" t="n"/>
      <c r="V123" s="164">
        <f>IF(C123="",NA(),MATCH($B123&amp;$C123,'Smelter Look-up'!$J:$J,0))</f>
        <v/>
      </c>
      <c r="X123" s="165">
        <f>IF(AND(C123="Smelter not listed",OR(LEN(D123)=0,LEN(E123)=0)),1,0)</f>
        <v/>
      </c>
      <c r="AB123" s="306">
        <f>IF(C123="","",B123)</f>
        <v/>
      </c>
      <c r="AC123" s="165">
        <f>B123</f>
        <v/>
      </c>
      <c r="AD123" s="165">
        <f>IF(C123="Smelter not listed",D123,C123)</f>
        <v/>
      </c>
    </row>
    <row r="124" ht="20.1" customFormat="1" customHeight="1" s="165">
      <c r="A124" s="150" t="inlineStr">
        <is>
          <t>CID005387</t>
        </is>
      </c>
      <c r="B124" s="296" t="inlineStr">
        <is>
          <t>Copper</t>
        </is>
      </c>
      <c r="C124" s="147">
        <f>IF(LEN(A124)=0,"",INDEX('Smelter Look-up'!$C:$C,MATCH($A124,'Smelter Look-up'!$E:$E,0)))</f>
        <v/>
      </c>
      <c r="D124" s="144" t="n"/>
      <c r="E124" s="144" t="inlineStr">
        <is>
          <t>JAPAN</t>
        </is>
      </c>
      <c r="F124" s="144" t="inlineStr">
        <is>
          <t>CID005387</t>
        </is>
      </c>
      <c r="G124" s="144" t="inlineStr">
        <is>
          <t>RMI</t>
        </is>
      </c>
      <c r="H124" s="200">
        <f>IF(ISERROR($V124),"",OFFSET('Smelter Look-up'!$G$4,$V124-4,0))</f>
        <v/>
      </c>
      <c r="I124" s="201">
        <f>IF(ISERROR($V124),"",OFFSET('Smelter Look-up'!$H$4,$V124-4,0))</f>
        <v/>
      </c>
      <c r="J124" s="201">
        <f>IF(ISERROR($V124),"",OFFSET('Smelter Look-up'!$I$4,$V124-4,0))</f>
        <v/>
      </c>
      <c r="K124" s="145" t="n"/>
      <c r="L124" s="145" t="n"/>
      <c r="M124" s="145" t="n"/>
      <c r="N124" s="145" t="n"/>
      <c r="O124" s="145" t="n"/>
      <c r="P124" s="203" t="n"/>
      <c r="Q124" s="146" t="n"/>
      <c r="R124" s="144">
        <f>IF(ISERROR($V124),"",OFFSET('Smelter Look-up'!$C$4,$V124-4,0)&amp;"")</f>
        <v/>
      </c>
      <c r="S124" s="150">
        <f>IF(B124="","",IF(ISERROR(MATCH($E124,CL,0)),"Unknown",INDIRECT("'C'!$A$"&amp;MATCH($E124,CL,0)+1)))</f>
        <v/>
      </c>
      <c r="T124" s="150">
        <f>IF(B124="","",IF(ISERROR(MATCH($J124,SorP!$B$1:$B$6261,0)),"",INDIRECT("'SorP'!$A$"&amp;MATCH($S124&amp;$J124,SorP!C:C,0))))</f>
        <v/>
      </c>
      <c r="U124" s="163" t="n"/>
      <c r="V124" s="164">
        <f>IF(C124="",NA(),MATCH($B124&amp;$C124,'Smelter Look-up'!$J:$J,0))</f>
        <v/>
      </c>
      <c r="X124" s="165">
        <f>IF(AND(C124="Smelter not listed",OR(LEN(D124)=0,LEN(E124)=0)),1,0)</f>
        <v/>
      </c>
      <c r="AB124" s="306">
        <f>IF(C124="","",B124)</f>
        <v/>
      </c>
      <c r="AC124" s="165">
        <f>B124</f>
        <v/>
      </c>
      <c r="AD124" s="165">
        <f>IF(C124="Smelter not listed",D124,C124)</f>
        <v/>
      </c>
    </row>
    <row r="125" ht="20.1" customFormat="1" customHeight="1" s="165">
      <c r="A125" s="150" t="inlineStr">
        <is>
          <t>CID005583</t>
        </is>
      </c>
      <c r="B125" s="296" t="inlineStr">
        <is>
          <t>Copper</t>
        </is>
      </c>
      <c r="C125" s="147">
        <f>IF(LEN(A125)=0,"",INDEX('Smelter Look-up'!$C:$C,MATCH($A125,'Smelter Look-up'!$E:$E,0)))</f>
        <v/>
      </c>
      <c r="D125" s="144" t="n"/>
      <c r="E125" s="144" t="inlineStr">
        <is>
          <t>JAPAN</t>
        </is>
      </c>
      <c r="F125" s="144" t="inlineStr">
        <is>
          <t>CID005583</t>
        </is>
      </c>
      <c r="G125" s="144" t="inlineStr">
        <is>
          <t>RMI</t>
        </is>
      </c>
      <c r="H125" s="200">
        <f>IF(ISERROR($V125),"",OFFSET('Smelter Look-up'!$G$4,$V125-4,0))</f>
        <v/>
      </c>
      <c r="I125" s="201">
        <f>IF(ISERROR($V125),"",OFFSET('Smelter Look-up'!$H$4,$V125-4,0))</f>
        <v/>
      </c>
      <c r="J125" s="201">
        <f>IF(ISERROR($V125),"",OFFSET('Smelter Look-up'!$I$4,$V125-4,0))</f>
        <v/>
      </c>
      <c r="K125" s="145" t="n"/>
      <c r="L125" s="145" t="n"/>
      <c r="M125" s="145" t="n"/>
      <c r="N125" s="145" t="n"/>
      <c r="O125" s="145" t="n"/>
      <c r="P125" s="203" t="n"/>
      <c r="Q125" s="146" t="n"/>
      <c r="R125" s="144">
        <f>IF(ISERROR($V125),"",OFFSET('Smelter Look-up'!$C$4,$V125-4,0)&amp;"")</f>
        <v/>
      </c>
      <c r="S125" s="150">
        <f>IF(B125="","",IF(ISERROR(MATCH($E125,CL,0)),"Unknown",INDIRECT("'C'!$A$"&amp;MATCH($E125,CL,0)+1)))</f>
        <v/>
      </c>
      <c r="T125" s="150">
        <f>IF(B125="","",IF(ISERROR(MATCH($J125,SorP!$B$1:$B$6261,0)),"",INDIRECT("'SorP'!$A$"&amp;MATCH($S125&amp;$J125,SorP!C:C,0))))</f>
        <v/>
      </c>
      <c r="U125" s="163" t="n"/>
      <c r="V125" s="164">
        <f>IF(C125="",NA(),MATCH($B125&amp;$C125,'Smelter Look-up'!$J:$J,0))</f>
        <v/>
      </c>
      <c r="X125" s="165">
        <f>IF(AND(C125="Smelter not listed",OR(LEN(D125)=0,LEN(E125)=0)),1,0)</f>
        <v/>
      </c>
      <c r="AB125" s="306">
        <f>IF(C125="","",B125)</f>
        <v/>
      </c>
      <c r="AC125" s="165">
        <f>B125</f>
        <v/>
      </c>
      <c r="AD125" s="165">
        <f>IF(C125="Smelter not listed",D125,C125)</f>
        <v/>
      </c>
    </row>
    <row r="126" ht="20.1" customFormat="1" customHeight="1" s="165">
      <c r="A126" s="150" t="inlineStr">
        <is>
          <t>CID005602</t>
        </is>
      </c>
      <c r="B126" s="296" t="inlineStr">
        <is>
          <t>Nickel</t>
        </is>
      </c>
      <c r="C126" s="147">
        <f>IF(LEN(A126)=0,"",INDEX('Smelter Look-up'!$C:$C,MATCH($A126,'Smelter Look-up'!$E:$E,0)))</f>
        <v/>
      </c>
      <c r="D126" s="144" t="n"/>
      <c r="E126" s="144" t="inlineStr">
        <is>
          <t>CANADA</t>
        </is>
      </c>
      <c r="F126" s="144" t="inlineStr">
        <is>
          <t>CID005602</t>
        </is>
      </c>
      <c r="G126" s="144" t="inlineStr">
        <is>
          <t>RMI</t>
        </is>
      </c>
      <c r="H126" s="200">
        <f>IF(ISERROR($V126),"",OFFSET('Smelter Look-up'!$G$4,$V126-4,0))</f>
        <v/>
      </c>
      <c r="I126" s="201">
        <f>IF(ISERROR($V126),"",OFFSET('Smelter Look-up'!$H$4,$V126-4,0))</f>
        <v/>
      </c>
      <c r="J126" s="201">
        <f>IF(ISERROR($V126),"",OFFSET('Smelter Look-up'!$I$4,$V126-4,0))</f>
        <v/>
      </c>
      <c r="K126" s="145" t="n"/>
      <c r="L126" s="145" t="n"/>
      <c r="M126" s="145" t="n"/>
      <c r="N126" s="145" t="n"/>
      <c r="O126" s="145" t="n"/>
      <c r="P126" s="203" t="n"/>
      <c r="Q126" s="146" t="n"/>
      <c r="R126" s="144">
        <f>IF(ISERROR($V126),"",OFFSET('Smelter Look-up'!$C$4,$V126-4,0)&amp;"")</f>
        <v/>
      </c>
      <c r="S126" s="150">
        <f>IF(B126="","",IF(ISERROR(MATCH($E126,CL,0)),"Unknown",INDIRECT("'C'!$A$"&amp;MATCH($E126,CL,0)+1)))</f>
        <v/>
      </c>
      <c r="T126" s="150">
        <f>IF(B126="","",IF(ISERROR(MATCH($J126,SorP!$B$1:$B$6261,0)),"",INDIRECT("'SorP'!$A$"&amp;MATCH($S126&amp;$J126,SorP!C:C,0))))</f>
        <v/>
      </c>
      <c r="U126" s="163" t="n"/>
      <c r="V126" s="164">
        <f>IF(C126="",NA(),MATCH($B126&amp;$C126,'Smelter Look-up'!$J:$J,0))</f>
        <v/>
      </c>
      <c r="X126" s="165">
        <f>IF(AND(C126="Smelter not listed",OR(LEN(D126)=0,LEN(E126)=0)),1,0)</f>
        <v/>
      </c>
      <c r="AB126" s="306">
        <f>IF(C126="","",B126)</f>
        <v/>
      </c>
      <c r="AC126" s="165">
        <f>B126</f>
        <v/>
      </c>
      <c r="AD126" s="165">
        <f>IF(C126="Smelter not listed",D126,C126)</f>
        <v/>
      </c>
    </row>
    <row r="127" ht="20.1" customFormat="1" customHeight="1" s="165">
      <c r="A127" s="150" t="inlineStr">
        <is>
          <t>CID005604</t>
        </is>
      </c>
      <c r="B127" s="296" t="inlineStr">
        <is>
          <t>Nickel</t>
        </is>
      </c>
      <c r="C127" s="147">
        <f>IF(LEN(A127)=0,"",INDEX('Smelter Look-up'!$C:$C,MATCH($A127,'Smelter Look-up'!$E:$E,0)))</f>
        <v/>
      </c>
      <c r="D127" s="144" t="n"/>
      <c r="E127" s="144" t="inlineStr">
        <is>
          <t>CANADA</t>
        </is>
      </c>
      <c r="F127" s="144" t="inlineStr">
        <is>
          <t>CID005604</t>
        </is>
      </c>
      <c r="G127" s="144" t="inlineStr">
        <is>
          <t>RMI</t>
        </is>
      </c>
      <c r="H127" s="200">
        <f>IF(ISERROR($V127),"",OFFSET('Smelter Look-up'!$G$4,$V127-4,0))</f>
        <v/>
      </c>
      <c r="I127" s="201">
        <f>IF(ISERROR($V127),"",OFFSET('Smelter Look-up'!$H$4,$V127-4,0))</f>
        <v/>
      </c>
      <c r="J127" s="201">
        <f>IF(ISERROR($V127),"",OFFSET('Smelter Look-up'!$I$4,$V127-4,0))</f>
        <v/>
      </c>
      <c r="K127" s="145" t="n"/>
      <c r="L127" s="145" t="n"/>
      <c r="M127" s="145" t="n"/>
      <c r="N127" s="145" t="n"/>
      <c r="O127" s="145" t="n"/>
      <c r="P127" s="203" t="n"/>
      <c r="Q127" s="146" t="n"/>
      <c r="R127" s="144">
        <f>IF(ISERROR($V127),"",OFFSET('Smelter Look-up'!$C$4,$V127-4,0)&amp;"")</f>
        <v/>
      </c>
      <c r="S127" s="150">
        <f>IF(B127="","",IF(ISERROR(MATCH($E127,CL,0)),"Unknown",INDIRECT("'C'!$A$"&amp;MATCH($E127,CL,0)+1)))</f>
        <v/>
      </c>
      <c r="T127" s="150">
        <f>IF(B127="","",IF(ISERROR(MATCH($J127,SorP!$B$1:$B$6261,0)),"",INDIRECT("'SorP'!$A$"&amp;MATCH($S127&amp;$J127,SorP!C:C,0))))</f>
        <v/>
      </c>
      <c r="U127" s="163" t="n"/>
      <c r="V127" s="164">
        <f>IF(C127="",NA(),MATCH($B127&amp;$C127,'Smelter Look-up'!$J:$J,0))</f>
        <v/>
      </c>
      <c r="X127" s="165">
        <f>IF(AND(C127="Smelter not listed",OR(LEN(D127)=0,LEN(E127)=0)),1,0)</f>
        <v/>
      </c>
      <c r="AB127" s="306">
        <f>IF(C127="","",B127)</f>
        <v/>
      </c>
      <c r="AC127" s="165">
        <f>B127</f>
        <v/>
      </c>
      <c r="AD127" s="165">
        <f>IF(C127="Smelter not listed",D127,C127)</f>
        <v/>
      </c>
    </row>
    <row r="128" ht="20.1" customFormat="1" customHeight="1" s="165">
      <c r="A128" s="150" t="inlineStr">
        <is>
          <t>CID005613</t>
        </is>
      </c>
      <c r="B128" s="296" t="inlineStr">
        <is>
          <t>Nickel</t>
        </is>
      </c>
      <c r="C128" s="147">
        <f>IF(LEN(A128)=0,"",INDEX('Smelter Look-up'!$C:$C,MATCH($A128,'Smelter Look-up'!$E:$E,0)))</f>
        <v/>
      </c>
      <c r="D128" s="144" t="n"/>
      <c r="E128" s="144" t="inlineStr">
        <is>
          <t>NORWAY</t>
        </is>
      </c>
      <c r="F128" s="144" t="inlineStr">
        <is>
          <t>CID005613</t>
        </is>
      </c>
      <c r="G128" s="144" t="inlineStr">
        <is>
          <t>RMI</t>
        </is>
      </c>
      <c r="H128" s="200">
        <f>IF(ISERROR($V128),"",OFFSET('Smelter Look-up'!$G$4,$V128-4,0))</f>
        <v/>
      </c>
      <c r="I128" s="201">
        <f>IF(ISERROR($V128),"",OFFSET('Smelter Look-up'!$H$4,$V128-4,0))</f>
        <v/>
      </c>
      <c r="J128" s="201">
        <f>IF(ISERROR($V128),"",OFFSET('Smelter Look-up'!$I$4,$V128-4,0))</f>
        <v/>
      </c>
      <c r="K128" s="145" t="n"/>
      <c r="L128" s="145" t="n"/>
      <c r="M128" s="145" t="n"/>
      <c r="N128" s="145" t="n"/>
      <c r="O128" s="145" t="n"/>
      <c r="P128" s="203" t="n"/>
      <c r="Q128" s="146" t="n"/>
      <c r="R128" s="144">
        <f>IF(ISERROR($V128),"",OFFSET('Smelter Look-up'!$C$4,$V128-4,0)&amp;"")</f>
        <v/>
      </c>
      <c r="S128" s="150">
        <f>IF(B128="","",IF(ISERROR(MATCH($E128,CL,0)),"Unknown",INDIRECT("'C'!$A$"&amp;MATCH($E128,CL,0)+1)))</f>
        <v/>
      </c>
      <c r="T128" s="150">
        <f>IF(B128="","",IF(ISERROR(MATCH($J128,SorP!$B$1:$B$6261,0)),"",INDIRECT("'SorP'!$A$"&amp;MATCH($S128&amp;$J128,SorP!C:C,0))))</f>
        <v/>
      </c>
      <c r="U128" s="163" t="n"/>
      <c r="V128" s="164">
        <f>IF(C128="",NA(),MATCH($B128&amp;$C128,'Smelter Look-up'!$J:$J,0))</f>
        <v/>
      </c>
      <c r="X128" s="165">
        <f>IF(AND(C128="Smelter not listed",OR(LEN(D128)=0,LEN(E128)=0)),1,0)</f>
        <v/>
      </c>
      <c r="AB128" s="306">
        <f>IF(C128="","",B128)</f>
        <v/>
      </c>
      <c r="AC128" s="165">
        <f>B128</f>
        <v/>
      </c>
      <c r="AD128" s="165">
        <f>IF(C128="Smelter not listed",D128,C128)</f>
        <v/>
      </c>
    </row>
    <row r="129" ht="20.1" customFormat="1" customHeight="1" s="165">
      <c r="A129" s="150" t="n"/>
      <c r="B129" s="296" t="inlineStr">
        <is>
          <t>Nickel</t>
        </is>
      </c>
      <c r="C129" s="147" t="inlineStr">
        <is>
          <t>Smelter not listed</t>
        </is>
      </c>
      <c r="D129" s="144" t="inlineStr">
        <is>
          <t>Glencore Nikkelverk Refinery</t>
        </is>
      </c>
      <c r="E129" s="144" t="inlineStr">
        <is>
          <t>NORWAY</t>
        </is>
      </c>
      <c r="F129" s="144">
        <f>IF(ISERROR($V129),"",OFFSET('Smelter Look-up'!$E$4,$V129-4,0))</f>
        <v/>
      </c>
      <c r="G129" s="144" t="inlineStr">
        <is>
          <t>supplier-provided, not RMI-listed</t>
        </is>
      </c>
      <c r="H129" s="200">
        <f>IF(ISERROR($V129),"",OFFSET('Smelter Look-up'!$G$4,$V129-4,0))</f>
        <v/>
      </c>
      <c r="I129" s="201">
        <f>IF(ISERROR($V129),"",OFFSET('Smelter Look-up'!$H$4,$V129-4,0))</f>
        <v/>
      </c>
      <c r="J129" s="201">
        <f>IF(ISERROR($V129),"",OFFSET('Smelter Look-up'!$I$4,$V129-4,0))</f>
        <v/>
      </c>
      <c r="K129" s="145" t="inlineStr">
        <is>
          <t>Glencore Nikkelverk Refinery</t>
        </is>
      </c>
      <c r="L129" s="145" t="n"/>
      <c r="M129" s="145" t="n"/>
      <c r="N129" s="145" t="n"/>
      <c r="O129" s="145" t="n"/>
      <c r="P129" s="203" t="n"/>
      <c r="Q129" s="146" t="n"/>
      <c r="R129" s="144">
        <f>IF(ISERROR($V129),"",OFFSET('Smelter Look-up'!$C$4,$V129-4,0)&amp;"")</f>
        <v/>
      </c>
      <c r="S129" s="150">
        <f>IF(B129="","",IF(ISERROR(MATCH($E129,CL,0)),"Unknown",INDIRECT("'C'!$A$"&amp;MATCH($E129,CL,0)+1)))</f>
        <v/>
      </c>
      <c r="T129" s="150">
        <f>IF(B129="","",IF(ISERROR(MATCH($J129,SorP!$B$1:$B$6261,0)),"",INDIRECT("'SorP'!$A$"&amp;MATCH($S129&amp;$J129,SorP!C:C,0))))</f>
        <v/>
      </c>
      <c r="U129" s="163" t="n"/>
      <c r="V129" s="164">
        <f>IF(C129="",NA(),MATCH($B129&amp;$C129,'Smelter Look-up'!$J:$J,0))</f>
        <v/>
      </c>
      <c r="X129" s="165">
        <f>IF(AND(C129="Smelter not listed",OR(LEN(D129)=0,LEN(E129)=0)),1,0)</f>
        <v/>
      </c>
      <c r="AB129" s="306">
        <f>IF(C129="","",B129)</f>
        <v/>
      </c>
      <c r="AC129" s="165">
        <f>B129</f>
        <v/>
      </c>
      <c r="AD129" s="165">
        <f>IF(C129="Smelter not listed",D129,C129)</f>
        <v/>
      </c>
    </row>
    <row r="130" ht="20.1" customFormat="1" customHeight="1" s="165">
      <c r="A130" s="150" t="n"/>
      <c r="B130" s="296">
        <f>IF(LEN(A130)=0,"",INDEX('Smelter Look-up'!$A:$A,MATCH($A130,'Smelter Look-up'!$E:$E,0)))</f>
        <v/>
      </c>
      <c r="C130" s="147">
        <f>IF(LEN(A130)=0,"",INDEX('Smelter Look-up'!$C:$C,MATCH($A130,'Smelter Look-up'!$E:$E,0)))</f>
        <v/>
      </c>
      <c r="D130" s="144" t="n"/>
      <c r="E130" s="144">
        <f>IF(ISERROR($V130),"",OFFSET('Smelter Look-up'!$D$4,$V130-4,0)&amp;"")</f>
        <v/>
      </c>
      <c r="F130" s="144">
        <f>IF(ISERROR($V130),"",OFFSET('Smelter Look-up'!$E$4,$V130-4,0))</f>
        <v/>
      </c>
      <c r="G130" s="144">
        <f>IF(C130=$X$4,"Enter smelter details",IF(ISERROR($V130),"",OFFSET('Smelter Look-up'!$F$4,$V130-4,0)))</f>
        <v/>
      </c>
      <c r="H130" s="200">
        <f>IF(ISERROR($V130),"",OFFSET('Smelter Look-up'!$G$4,$V130-4,0))</f>
        <v/>
      </c>
      <c r="I130" s="201">
        <f>IF(ISERROR($V130),"",OFFSET('Smelter Look-up'!$H$4,$V130-4,0))</f>
        <v/>
      </c>
      <c r="J130" s="201">
        <f>IF(ISERROR($V130),"",OFFSET('Smelter Look-up'!$I$4,$V130-4,0))</f>
        <v/>
      </c>
      <c r="K130" s="145" t="n"/>
      <c r="L130" s="145" t="n"/>
      <c r="M130" s="145" t="n"/>
      <c r="N130" s="145" t="n"/>
      <c r="O130" s="145" t="n"/>
      <c r="P130" s="203" t="n"/>
      <c r="Q130" s="146" t="n"/>
      <c r="R130" s="144">
        <f>IF(ISERROR($V130),"",OFFSET('Smelter Look-up'!$C$4,$V130-4,0)&amp;"")</f>
        <v/>
      </c>
      <c r="S130" s="150">
        <f>IF(B130="","",IF(ISERROR(MATCH($E130,CL,0)),"Unknown",INDIRECT("'C'!$A$"&amp;MATCH($E130,CL,0)+1)))</f>
        <v/>
      </c>
      <c r="T130" s="150">
        <f>IF(B130="","",IF(ISERROR(MATCH($J130,SorP!$B$1:$B$6261,0)),"",INDIRECT("'SorP'!$A$"&amp;MATCH($S130&amp;$J130,SorP!C:C,0))))</f>
        <v/>
      </c>
      <c r="U130" s="163" t="n"/>
      <c r="V130" s="164">
        <f>IF(C130="",NA(),MATCH($B130&amp;$C130,'Smelter Look-up'!$J:$J,0))</f>
        <v/>
      </c>
      <c r="X130" s="165">
        <f>IF(AND(C130="Smelter not listed",OR(LEN(D130)=0,LEN(E130)=0)),1,0)</f>
        <v/>
      </c>
      <c r="AB130" s="306">
        <f>IF(C130="","",B130)</f>
        <v/>
      </c>
      <c r="AC130" s="165">
        <f>B130</f>
        <v/>
      </c>
      <c r="AD130" s="165">
        <f>IF(C130="Smelter not listed",D130,C130)</f>
        <v/>
      </c>
    </row>
    <row r="131" ht="20.1" customFormat="1" customHeight="1" s="165">
      <c r="A131" s="150" t="n"/>
      <c r="B131" s="296">
        <f>IF(LEN(A131)=0,"",INDEX('Smelter Look-up'!$A:$A,MATCH($A131,'Smelter Look-up'!$E:$E,0)))</f>
        <v/>
      </c>
      <c r="C131" s="147">
        <f>IF(LEN(A131)=0,"",INDEX('Smelter Look-up'!$C:$C,MATCH($A131,'Smelter Look-up'!$E:$E,0)))</f>
        <v/>
      </c>
      <c r="D131" s="144" t="n"/>
      <c r="E131" s="144">
        <f>IF(ISERROR($V131),"",OFFSET('Smelter Look-up'!$D$4,$V131-4,0)&amp;"")</f>
        <v/>
      </c>
      <c r="F131" s="144">
        <f>IF(ISERROR($V131),"",OFFSET('Smelter Look-up'!$E$4,$V131-4,0))</f>
        <v/>
      </c>
      <c r="G131" s="144">
        <f>IF(C131=$X$4,"Enter smelter details",IF(ISERROR($V131),"",OFFSET('Smelter Look-up'!$F$4,$V131-4,0)))</f>
        <v/>
      </c>
      <c r="H131" s="200">
        <f>IF(ISERROR($V131),"",OFFSET('Smelter Look-up'!$G$4,$V131-4,0))</f>
        <v/>
      </c>
      <c r="I131" s="201">
        <f>IF(ISERROR($V131),"",OFFSET('Smelter Look-up'!$H$4,$V131-4,0))</f>
        <v/>
      </c>
      <c r="J131" s="201">
        <f>IF(ISERROR($V131),"",OFFSET('Smelter Look-up'!$I$4,$V131-4,0))</f>
        <v/>
      </c>
      <c r="K131" s="145" t="n"/>
      <c r="L131" s="145" t="n"/>
      <c r="M131" s="145" t="n"/>
      <c r="N131" s="145" t="n"/>
      <c r="O131" s="145" t="n"/>
      <c r="P131" s="203" t="n"/>
      <c r="Q131" s="146" t="n"/>
      <c r="R131" s="144">
        <f>IF(ISERROR($V131),"",OFFSET('Smelter Look-up'!$C$4,$V131-4,0)&amp;"")</f>
        <v/>
      </c>
      <c r="S131" s="150">
        <f>IF(B131="","",IF(ISERROR(MATCH($E131,CL,0)),"Unknown",INDIRECT("'C'!$A$"&amp;MATCH($E131,CL,0)+1)))</f>
        <v/>
      </c>
      <c r="T131" s="150">
        <f>IF(B131="","",IF(ISERROR(MATCH($J131,SorP!$B$1:$B$6261,0)),"",INDIRECT("'SorP'!$A$"&amp;MATCH($S131&amp;$J131,SorP!C:C,0))))</f>
        <v/>
      </c>
      <c r="U131" s="163" t="n"/>
      <c r="V131" s="164">
        <f>IF(C131="",NA(),MATCH($B131&amp;$C131,'Smelter Look-up'!$J:$J,0))</f>
        <v/>
      </c>
      <c r="X131" s="165">
        <f>IF(AND(C131="Smelter not listed",OR(LEN(D131)=0,LEN(E131)=0)),1,0)</f>
        <v/>
      </c>
      <c r="AB131" s="306">
        <f>IF(C131="","",B131)</f>
        <v/>
      </c>
      <c r="AC131" s="165">
        <f>B131</f>
        <v/>
      </c>
      <c r="AD131" s="165">
        <f>IF(C131="Smelter not listed",D131,C131)</f>
        <v/>
      </c>
    </row>
    <row r="132" ht="20.1" customFormat="1" customHeight="1" s="165">
      <c r="A132" s="150" t="n"/>
      <c r="B132" s="296">
        <f>IF(LEN(A132)=0,"",INDEX('Smelter Look-up'!$A:$A,MATCH($A132,'Smelter Look-up'!$E:$E,0)))</f>
        <v/>
      </c>
      <c r="C132" s="147">
        <f>IF(LEN(A132)=0,"",INDEX('Smelter Look-up'!$C:$C,MATCH($A132,'Smelter Look-up'!$E:$E,0)))</f>
        <v/>
      </c>
      <c r="D132" s="144" t="n"/>
      <c r="E132" s="144">
        <f>IF(ISERROR($V132),"",OFFSET('Smelter Look-up'!$D$4,$V132-4,0)&amp;"")</f>
        <v/>
      </c>
      <c r="F132" s="144">
        <f>IF(ISERROR($V132),"",OFFSET('Smelter Look-up'!$E$4,$V132-4,0))</f>
        <v/>
      </c>
      <c r="G132" s="144">
        <f>IF(C132=$X$4,"Enter smelter details",IF(ISERROR($V132),"",OFFSET('Smelter Look-up'!$F$4,$V132-4,0)))</f>
        <v/>
      </c>
      <c r="H132" s="200">
        <f>IF(ISERROR($V132),"",OFFSET('Smelter Look-up'!$G$4,$V132-4,0))</f>
        <v/>
      </c>
      <c r="I132" s="201">
        <f>IF(ISERROR($V132),"",OFFSET('Smelter Look-up'!$H$4,$V132-4,0))</f>
        <v/>
      </c>
      <c r="J132" s="201">
        <f>IF(ISERROR($V132),"",OFFSET('Smelter Look-up'!$I$4,$V132-4,0))</f>
        <v/>
      </c>
      <c r="K132" s="145" t="n"/>
      <c r="L132" s="145" t="n"/>
      <c r="M132" s="145" t="n"/>
      <c r="N132" s="145" t="n"/>
      <c r="O132" s="145" t="n"/>
      <c r="P132" s="203" t="n"/>
      <c r="Q132" s="146" t="n"/>
      <c r="R132" s="144">
        <f>IF(ISERROR($V132),"",OFFSET('Smelter Look-up'!$C$4,$V132-4,0)&amp;"")</f>
        <v/>
      </c>
      <c r="S132" s="150">
        <f>IF(B132="","",IF(ISERROR(MATCH($E132,CL,0)),"Unknown",INDIRECT("'C'!$A$"&amp;MATCH($E132,CL,0)+1)))</f>
        <v/>
      </c>
      <c r="T132" s="150">
        <f>IF(B132="","",IF(ISERROR(MATCH($J132,SorP!$B$1:$B$6261,0)),"",INDIRECT("'SorP'!$A$"&amp;MATCH($S132&amp;$J132,SorP!C:C,0))))</f>
        <v/>
      </c>
      <c r="U132" s="163" t="n"/>
      <c r="V132" s="164">
        <f>IF(C132="",NA(),MATCH($B132&amp;$C132,'Smelter Look-up'!$J:$J,0))</f>
        <v/>
      </c>
      <c r="X132" s="165">
        <f>IF(AND(C132="Smelter not listed",OR(LEN(D132)=0,LEN(E132)=0)),1,0)</f>
        <v/>
      </c>
      <c r="AB132" s="306">
        <f>IF(C132="","",B132)</f>
        <v/>
      </c>
      <c r="AC132" s="165">
        <f>B132</f>
        <v/>
      </c>
      <c r="AD132" s="165">
        <f>IF(C132="Smelter not listed",D132,C132)</f>
        <v/>
      </c>
    </row>
    <row r="133" ht="20.1" customFormat="1" customHeight="1" s="165">
      <c r="A133" s="150" t="n"/>
      <c r="B133" s="296">
        <f>IF(LEN(A133)=0,"",INDEX('Smelter Look-up'!$A:$A,MATCH($A133,'Smelter Look-up'!$E:$E,0)))</f>
        <v/>
      </c>
      <c r="C133" s="147">
        <f>IF(LEN(A133)=0,"",INDEX('Smelter Look-up'!$C:$C,MATCH($A133,'Smelter Look-up'!$E:$E,0)))</f>
        <v/>
      </c>
      <c r="D133" s="144" t="n"/>
      <c r="E133" s="144">
        <f>IF(ISERROR($V133),"",OFFSET('Smelter Look-up'!$D$4,$V133-4,0)&amp;"")</f>
        <v/>
      </c>
      <c r="F133" s="144">
        <f>IF(ISERROR($V133),"",OFFSET('Smelter Look-up'!$E$4,$V133-4,0))</f>
        <v/>
      </c>
      <c r="G133" s="144">
        <f>IF(C133=$X$4,"Enter smelter details",IF(ISERROR($V133),"",OFFSET('Smelter Look-up'!$F$4,$V133-4,0)))</f>
        <v/>
      </c>
      <c r="H133" s="200">
        <f>IF(ISERROR($V133),"",OFFSET('Smelter Look-up'!$G$4,$V133-4,0))</f>
        <v/>
      </c>
      <c r="I133" s="201">
        <f>IF(ISERROR($V133),"",OFFSET('Smelter Look-up'!$H$4,$V133-4,0))</f>
        <v/>
      </c>
      <c r="J133" s="201">
        <f>IF(ISERROR($V133),"",OFFSET('Smelter Look-up'!$I$4,$V133-4,0))</f>
        <v/>
      </c>
      <c r="K133" s="145" t="n"/>
      <c r="L133" s="145" t="n"/>
      <c r="M133" s="145" t="n"/>
      <c r="N133" s="145" t="n"/>
      <c r="O133" s="145" t="n"/>
      <c r="P133" s="203" t="n"/>
      <c r="Q133" s="146" t="n"/>
      <c r="R133" s="144">
        <f>IF(ISERROR($V133),"",OFFSET('Smelter Look-up'!$C$4,$V133-4,0)&amp;"")</f>
        <v/>
      </c>
      <c r="S133" s="150">
        <f>IF(B133="","",IF(ISERROR(MATCH($E133,CL,0)),"Unknown",INDIRECT("'C'!$A$"&amp;MATCH($E133,CL,0)+1)))</f>
        <v/>
      </c>
      <c r="T133" s="150">
        <f>IF(B133="","",IF(ISERROR(MATCH($J133,SorP!$B$1:$B$6261,0)),"",INDIRECT("'SorP'!$A$"&amp;MATCH($S133&amp;$J133,SorP!C:C,0))))</f>
        <v/>
      </c>
      <c r="U133" s="163" t="n"/>
      <c r="V133" s="164">
        <f>IF(C133="",NA(),MATCH($B133&amp;$C133,'Smelter Look-up'!$J:$J,0))</f>
        <v/>
      </c>
      <c r="X133" s="165">
        <f>IF(AND(C133="Smelter not listed",OR(LEN(D133)=0,LEN(E133)=0)),1,0)</f>
        <v/>
      </c>
      <c r="AB133" s="306">
        <f>IF(C133="","",B133)</f>
        <v/>
      </c>
      <c r="AC133" s="165">
        <f>B133</f>
        <v/>
      </c>
      <c r="AD133" s="165">
        <f>IF(C133="Smelter not listed",D133,C133)</f>
        <v/>
      </c>
    </row>
    <row r="134" ht="20.1" customFormat="1" customHeight="1" s="165">
      <c r="A134" s="150" t="n"/>
      <c r="B134" s="296">
        <f>IF(LEN(A134)=0,"",INDEX('Smelter Look-up'!$A:$A,MATCH($A134,'Smelter Look-up'!$E:$E,0)))</f>
        <v/>
      </c>
      <c r="C134" s="147">
        <f>IF(LEN(A134)=0,"",INDEX('Smelter Look-up'!$C:$C,MATCH($A134,'Smelter Look-up'!$E:$E,0)))</f>
        <v/>
      </c>
      <c r="D134" s="144" t="n"/>
      <c r="E134" s="144">
        <f>IF(ISERROR($V134),"",OFFSET('Smelter Look-up'!$D$4,$V134-4,0)&amp;"")</f>
        <v/>
      </c>
      <c r="F134" s="144">
        <f>IF(ISERROR($V134),"",OFFSET('Smelter Look-up'!$E$4,$V134-4,0))</f>
        <v/>
      </c>
      <c r="G134" s="144">
        <f>IF(C134=$X$4,"Enter smelter details",IF(ISERROR($V134),"",OFFSET('Smelter Look-up'!$F$4,$V134-4,0)))</f>
        <v/>
      </c>
      <c r="H134" s="200">
        <f>IF(ISERROR($V134),"",OFFSET('Smelter Look-up'!$G$4,$V134-4,0))</f>
        <v/>
      </c>
      <c r="I134" s="201">
        <f>IF(ISERROR($V134),"",OFFSET('Smelter Look-up'!$H$4,$V134-4,0))</f>
        <v/>
      </c>
      <c r="J134" s="201">
        <f>IF(ISERROR($V134),"",OFFSET('Smelter Look-up'!$I$4,$V134-4,0))</f>
        <v/>
      </c>
      <c r="K134" s="145" t="n"/>
      <c r="L134" s="145" t="n"/>
      <c r="M134" s="145" t="n"/>
      <c r="N134" s="145" t="n"/>
      <c r="O134" s="145" t="n"/>
      <c r="P134" s="203" t="n"/>
      <c r="Q134" s="146" t="n"/>
      <c r="R134" s="144">
        <f>IF(ISERROR($V134),"",OFFSET('Smelter Look-up'!$C$4,$V134-4,0)&amp;"")</f>
        <v/>
      </c>
      <c r="S134" s="150">
        <f>IF(B134="","",IF(ISERROR(MATCH($E134,CL,0)),"Unknown",INDIRECT("'C'!$A$"&amp;MATCH($E134,CL,0)+1)))</f>
        <v/>
      </c>
      <c r="T134" s="150">
        <f>IF(B134="","",IF(ISERROR(MATCH($J134,SorP!$B$1:$B$6261,0)),"",INDIRECT("'SorP'!$A$"&amp;MATCH($S134&amp;$J134,SorP!C:C,0))))</f>
        <v/>
      </c>
      <c r="U134" s="163" t="n"/>
      <c r="V134" s="164">
        <f>IF(C134="",NA(),MATCH($B134&amp;$C134,'Smelter Look-up'!$J:$J,0))</f>
        <v/>
      </c>
      <c r="X134" s="165">
        <f>IF(AND(C134="Smelter not listed",OR(LEN(D134)=0,LEN(E134)=0)),1,0)</f>
        <v/>
      </c>
      <c r="AB134" s="306">
        <f>IF(C134="","",B134)</f>
        <v/>
      </c>
      <c r="AC134" s="165">
        <f>B134</f>
        <v/>
      </c>
      <c r="AD134" s="165">
        <f>IF(C134="Smelter not listed",D134,C134)</f>
        <v/>
      </c>
    </row>
    <row r="135" ht="20.1" customFormat="1" customHeight="1" s="165">
      <c r="A135" s="150" t="n"/>
      <c r="B135" s="296">
        <f>IF(LEN(A135)=0,"",INDEX('Smelter Look-up'!$A:$A,MATCH($A135,'Smelter Look-up'!$E:$E,0)))</f>
        <v/>
      </c>
      <c r="C135" s="147">
        <f>IF(LEN(A135)=0,"",INDEX('Smelter Look-up'!$C:$C,MATCH($A135,'Smelter Look-up'!$E:$E,0)))</f>
        <v/>
      </c>
      <c r="D135" s="144" t="n"/>
      <c r="E135" s="144">
        <f>IF(ISERROR($V135),"",OFFSET('Smelter Look-up'!$D$4,$V135-4,0)&amp;"")</f>
        <v/>
      </c>
      <c r="F135" s="144">
        <f>IF(ISERROR($V135),"",OFFSET('Smelter Look-up'!$E$4,$V135-4,0))</f>
        <v/>
      </c>
      <c r="G135" s="144">
        <f>IF(C135=$X$4,"Enter smelter details",IF(ISERROR($V135),"",OFFSET('Smelter Look-up'!$F$4,$V135-4,0)))</f>
        <v/>
      </c>
      <c r="H135" s="200">
        <f>IF(ISERROR($V135),"",OFFSET('Smelter Look-up'!$G$4,$V135-4,0))</f>
        <v/>
      </c>
      <c r="I135" s="201">
        <f>IF(ISERROR($V135),"",OFFSET('Smelter Look-up'!$H$4,$V135-4,0))</f>
        <v/>
      </c>
      <c r="J135" s="201">
        <f>IF(ISERROR($V135),"",OFFSET('Smelter Look-up'!$I$4,$V135-4,0))</f>
        <v/>
      </c>
      <c r="K135" s="145" t="n"/>
      <c r="L135" s="145" t="n"/>
      <c r="M135" s="145" t="n"/>
      <c r="N135" s="145" t="n"/>
      <c r="O135" s="145" t="n"/>
      <c r="P135" s="203" t="n"/>
      <c r="Q135" s="146" t="n"/>
      <c r="R135" s="144">
        <f>IF(ISERROR($V135),"",OFFSET('Smelter Look-up'!$C$4,$V135-4,0)&amp;"")</f>
        <v/>
      </c>
      <c r="S135" s="150">
        <f>IF(B135="","",IF(ISERROR(MATCH($E135,CL,0)),"Unknown",INDIRECT("'C'!$A$"&amp;MATCH($E135,CL,0)+1)))</f>
        <v/>
      </c>
      <c r="T135" s="150">
        <f>IF(B135="","",IF(ISERROR(MATCH($J135,SorP!$B$1:$B$6261,0)),"",INDIRECT("'SorP'!$A$"&amp;MATCH($S135&amp;$J135,SorP!C:C,0))))</f>
        <v/>
      </c>
      <c r="U135" s="163" t="n"/>
      <c r="V135" s="164">
        <f>IF(C135="",NA(),MATCH($B135&amp;$C135,'Smelter Look-up'!$J:$J,0))</f>
        <v/>
      </c>
      <c r="X135" s="165">
        <f>IF(AND(C135="Smelter not listed",OR(LEN(D135)=0,LEN(E135)=0)),1,0)</f>
        <v/>
      </c>
      <c r="AB135" s="306">
        <f>IF(C135="","",B135)</f>
        <v/>
      </c>
      <c r="AC135" s="165">
        <f>B135</f>
        <v/>
      </c>
      <c r="AD135" s="165">
        <f>IF(C135="Smelter not listed",D135,C135)</f>
        <v/>
      </c>
    </row>
    <row r="136" ht="20.1" customFormat="1" customHeight="1" s="165">
      <c r="A136" s="150" t="n"/>
      <c r="B136" s="296">
        <f>IF(LEN(A136)=0,"",INDEX('Smelter Look-up'!$A:$A,MATCH($A136,'Smelter Look-up'!$E:$E,0)))</f>
        <v/>
      </c>
      <c r="C136" s="147">
        <f>IF(LEN(A136)=0,"",INDEX('Smelter Look-up'!$C:$C,MATCH($A136,'Smelter Look-up'!$E:$E,0)))</f>
        <v/>
      </c>
      <c r="D136" s="144" t="n"/>
      <c r="E136" s="144">
        <f>IF(ISERROR($V136),"",OFFSET('Smelter Look-up'!$D$4,$V136-4,0)&amp;"")</f>
        <v/>
      </c>
      <c r="F136" s="144">
        <f>IF(ISERROR($V136),"",OFFSET('Smelter Look-up'!$E$4,$V136-4,0))</f>
        <v/>
      </c>
      <c r="G136" s="144">
        <f>IF(C136=$X$4,"Enter smelter details",IF(ISERROR($V136),"",OFFSET('Smelter Look-up'!$F$4,$V136-4,0)))</f>
        <v/>
      </c>
      <c r="H136" s="200">
        <f>IF(ISERROR($V136),"",OFFSET('Smelter Look-up'!$G$4,$V136-4,0))</f>
        <v/>
      </c>
      <c r="I136" s="201">
        <f>IF(ISERROR($V136),"",OFFSET('Smelter Look-up'!$H$4,$V136-4,0))</f>
        <v/>
      </c>
      <c r="J136" s="201">
        <f>IF(ISERROR($V136),"",OFFSET('Smelter Look-up'!$I$4,$V136-4,0))</f>
        <v/>
      </c>
      <c r="K136" s="145" t="n"/>
      <c r="L136" s="145" t="n"/>
      <c r="M136" s="145" t="n"/>
      <c r="N136" s="145" t="n"/>
      <c r="O136" s="145" t="n"/>
      <c r="P136" s="203" t="n"/>
      <c r="Q136" s="146" t="n"/>
      <c r="R136" s="144">
        <f>IF(ISERROR($V136),"",OFFSET('Smelter Look-up'!$C$4,$V136-4,0)&amp;"")</f>
        <v/>
      </c>
      <c r="S136" s="150">
        <f>IF(B136="","",IF(ISERROR(MATCH($E136,CL,0)),"Unknown",INDIRECT("'C'!$A$"&amp;MATCH($E136,CL,0)+1)))</f>
        <v/>
      </c>
      <c r="T136" s="150">
        <f>IF(B136="","",IF(ISERROR(MATCH($J136,SorP!$B$1:$B$6261,0)),"",INDIRECT("'SorP'!$A$"&amp;MATCH($S136&amp;$J136,SorP!C:C,0))))</f>
        <v/>
      </c>
      <c r="U136" s="163" t="n"/>
      <c r="V136" s="164">
        <f>IF(C136="",NA(),MATCH($B136&amp;$C136,'Smelter Look-up'!$J:$J,0))</f>
        <v/>
      </c>
      <c r="X136" s="165">
        <f>IF(AND(C136="Smelter not listed",OR(LEN(D136)=0,LEN(E136)=0)),1,0)</f>
        <v/>
      </c>
      <c r="AB136" s="306">
        <f>IF(C136="","",B136)</f>
        <v/>
      </c>
      <c r="AC136" s="165">
        <f>B136</f>
        <v/>
      </c>
      <c r="AD136" s="165">
        <f>IF(C136="Smelter not listed",D136,C136)</f>
        <v/>
      </c>
    </row>
    <row r="137" ht="20.1" customFormat="1" customHeight="1" s="165">
      <c r="A137" s="150" t="n"/>
      <c r="B137" s="296">
        <f>IF(LEN(A137)=0,"",INDEX('Smelter Look-up'!$A:$A,MATCH($A137,'Smelter Look-up'!$E:$E,0)))</f>
        <v/>
      </c>
      <c r="C137" s="147">
        <f>IF(LEN(A137)=0,"",INDEX('Smelter Look-up'!$C:$C,MATCH($A137,'Smelter Look-up'!$E:$E,0)))</f>
        <v/>
      </c>
      <c r="D137" s="144" t="n"/>
      <c r="E137" s="144">
        <f>IF(ISERROR($V137),"",OFFSET('Smelter Look-up'!$D$4,$V137-4,0)&amp;"")</f>
        <v/>
      </c>
      <c r="F137" s="144">
        <f>IF(ISERROR($V137),"",OFFSET('Smelter Look-up'!$E$4,$V137-4,0))</f>
        <v/>
      </c>
      <c r="G137" s="144">
        <f>IF(C137=$X$4,"Enter smelter details",IF(ISERROR($V137),"",OFFSET('Smelter Look-up'!$F$4,$V137-4,0)))</f>
        <v/>
      </c>
      <c r="H137" s="200">
        <f>IF(ISERROR($V137),"",OFFSET('Smelter Look-up'!$G$4,$V137-4,0))</f>
        <v/>
      </c>
      <c r="I137" s="201">
        <f>IF(ISERROR($V137),"",OFFSET('Smelter Look-up'!$H$4,$V137-4,0))</f>
        <v/>
      </c>
      <c r="J137" s="201">
        <f>IF(ISERROR($V137),"",OFFSET('Smelter Look-up'!$I$4,$V137-4,0))</f>
        <v/>
      </c>
      <c r="K137" s="145" t="n"/>
      <c r="L137" s="145" t="n"/>
      <c r="M137" s="145" t="n"/>
      <c r="N137" s="145" t="n"/>
      <c r="O137" s="145" t="n"/>
      <c r="P137" s="203" t="n"/>
      <c r="Q137" s="146" t="n"/>
      <c r="R137" s="144">
        <f>IF(ISERROR($V137),"",OFFSET('Smelter Look-up'!$C$4,$V137-4,0)&amp;"")</f>
        <v/>
      </c>
      <c r="S137" s="150">
        <f>IF(B137="","",IF(ISERROR(MATCH($E137,CL,0)),"Unknown",INDIRECT("'C'!$A$"&amp;MATCH($E137,CL,0)+1)))</f>
        <v/>
      </c>
      <c r="T137" s="150">
        <f>IF(B137="","",IF(ISERROR(MATCH($J137,SorP!$B$1:$B$6261,0)),"",INDIRECT("'SorP'!$A$"&amp;MATCH($S137&amp;$J137,SorP!C:C,0))))</f>
        <v/>
      </c>
      <c r="U137" s="163" t="n"/>
      <c r="V137" s="164">
        <f>IF(C137="",NA(),MATCH($B137&amp;$C137,'Smelter Look-up'!$J:$J,0))</f>
        <v/>
      </c>
      <c r="X137" s="165">
        <f>IF(AND(C137="Smelter not listed",OR(LEN(D137)=0,LEN(E137)=0)),1,0)</f>
        <v/>
      </c>
      <c r="AB137" s="306">
        <f>IF(C137="","",B137)</f>
        <v/>
      </c>
      <c r="AC137" s="165">
        <f>B137</f>
        <v/>
      </c>
      <c r="AD137" s="165">
        <f>IF(C137="Smelter not listed",D137,C137)</f>
        <v/>
      </c>
    </row>
    <row r="138" ht="20.1" customFormat="1" customHeight="1" s="165">
      <c r="A138" s="150" t="n"/>
      <c r="B138" s="296">
        <f>IF(LEN(A138)=0,"",INDEX('Smelter Look-up'!$A:$A,MATCH($A138,'Smelter Look-up'!$E:$E,0)))</f>
        <v/>
      </c>
      <c r="C138" s="147">
        <f>IF(LEN(A138)=0,"",INDEX('Smelter Look-up'!$C:$C,MATCH($A138,'Smelter Look-up'!$E:$E,0)))</f>
        <v/>
      </c>
      <c r="D138" s="144" t="n"/>
      <c r="E138" s="144">
        <f>IF(ISERROR($V138),"",OFFSET('Smelter Look-up'!$D$4,$V138-4,0)&amp;"")</f>
        <v/>
      </c>
      <c r="F138" s="144">
        <f>IF(ISERROR($V138),"",OFFSET('Smelter Look-up'!$E$4,$V138-4,0))</f>
        <v/>
      </c>
      <c r="G138" s="144">
        <f>IF(C138=$X$4,"Enter smelter details",IF(ISERROR($V138),"",OFFSET('Smelter Look-up'!$F$4,$V138-4,0)))</f>
        <v/>
      </c>
      <c r="H138" s="200">
        <f>IF(ISERROR($V138),"",OFFSET('Smelter Look-up'!$G$4,$V138-4,0))</f>
        <v/>
      </c>
      <c r="I138" s="201">
        <f>IF(ISERROR($V138),"",OFFSET('Smelter Look-up'!$H$4,$V138-4,0))</f>
        <v/>
      </c>
      <c r="J138" s="201">
        <f>IF(ISERROR($V138),"",OFFSET('Smelter Look-up'!$I$4,$V138-4,0))</f>
        <v/>
      </c>
      <c r="K138" s="145" t="n"/>
      <c r="L138" s="145" t="n"/>
      <c r="M138" s="145" t="n"/>
      <c r="N138" s="145" t="n"/>
      <c r="O138" s="145" t="n"/>
      <c r="P138" s="203" t="n"/>
      <c r="Q138" s="146" t="n"/>
      <c r="R138" s="144">
        <f>IF(ISERROR($V138),"",OFFSET('Smelter Look-up'!$C$4,$V138-4,0)&amp;"")</f>
        <v/>
      </c>
      <c r="S138" s="150">
        <f>IF(B138="","",IF(ISERROR(MATCH($E138,CL,0)),"Unknown",INDIRECT("'C'!$A$"&amp;MATCH($E138,CL,0)+1)))</f>
        <v/>
      </c>
      <c r="T138" s="150">
        <f>IF(B138="","",IF(ISERROR(MATCH($J138,SorP!$B$1:$B$6261,0)),"",INDIRECT("'SorP'!$A$"&amp;MATCH($S138&amp;$J138,SorP!C:C,0))))</f>
        <v/>
      </c>
      <c r="U138" s="163" t="n"/>
      <c r="V138" s="164">
        <f>IF(C138="",NA(),MATCH($B138&amp;$C138,'Smelter Look-up'!$J:$J,0))</f>
        <v/>
      </c>
      <c r="X138" s="165">
        <f>IF(AND(C138="Smelter not listed",OR(LEN(D138)=0,LEN(E138)=0)),1,0)</f>
        <v/>
      </c>
      <c r="AB138" s="306">
        <f>IF(C138="","",B138)</f>
        <v/>
      </c>
      <c r="AC138" s="165">
        <f>B138</f>
        <v/>
      </c>
      <c r="AD138" s="165">
        <f>IF(C138="Smelter not listed",D138,C138)</f>
        <v/>
      </c>
    </row>
    <row r="139" ht="20.1" customFormat="1" customHeight="1" s="165">
      <c r="A139" s="150" t="n"/>
      <c r="B139" s="296">
        <f>IF(LEN(A139)=0,"",INDEX('Smelter Look-up'!$A:$A,MATCH($A139,'Smelter Look-up'!$E:$E,0)))</f>
        <v/>
      </c>
      <c r="C139" s="147">
        <f>IF(LEN(A139)=0,"",INDEX('Smelter Look-up'!$C:$C,MATCH($A139,'Smelter Look-up'!$E:$E,0)))</f>
        <v/>
      </c>
      <c r="D139" s="144" t="n"/>
      <c r="E139" s="144">
        <f>IF(ISERROR($V139),"",OFFSET('Smelter Look-up'!$D$4,$V139-4,0)&amp;"")</f>
        <v/>
      </c>
      <c r="F139" s="144">
        <f>IF(ISERROR($V139),"",OFFSET('Smelter Look-up'!$E$4,$V139-4,0))</f>
        <v/>
      </c>
      <c r="G139" s="144">
        <f>IF(C139=$X$4,"Enter smelter details",IF(ISERROR($V139),"",OFFSET('Smelter Look-up'!$F$4,$V139-4,0)))</f>
        <v/>
      </c>
      <c r="H139" s="200">
        <f>IF(ISERROR($V139),"",OFFSET('Smelter Look-up'!$G$4,$V139-4,0))</f>
        <v/>
      </c>
      <c r="I139" s="201">
        <f>IF(ISERROR($V139),"",OFFSET('Smelter Look-up'!$H$4,$V139-4,0))</f>
        <v/>
      </c>
      <c r="J139" s="201">
        <f>IF(ISERROR($V139),"",OFFSET('Smelter Look-up'!$I$4,$V139-4,0))</f>
        <v/>
      </c>
      <c r="K139" s="145" t="n"/>
      <c r="L139" s="145" t="n"/>
      <c r="M139" s="145" t="n"/>
      <c r="N139" s="145" t="n"/>
      <c r="O139" s="145" t="n"/>
      <c r="P139" s="203" t="n"/>
      <c r="Q139" s="146" t="n"/>
      <c r="R139" s="144">
        <f>IF(ISERROR($V139),"",OFFSET('Smelter Look-up'!$C$4,$V139-4,0)&amp;"")</f>
        <v/>
      </c>
      <c r="S139" s="150">
        <f>IF(B139="","",IF(ISERROR(MATCH($E139,CL,0)),"Unknown",INDIRECT("'C'!$A$"&amp;MATCH($E139,CL,0)+1)))</f>
        <v/>
      </c>
      <c r="T139" s="150">
        <f>IF(B139="","",IF(ISERROR(MATCH($J139,SorP!$B$1:$B$6261,0)),"",INDIRECT("'SorP'!$A$"&amp;MATCH($S139&amp;$J139,SorP!C:C,0))))</f>
        <v/>
      </c>
      <c r="U139" s="163" t="n"/>
      <c r="V139" s="164">
        <f>IF(C139="",NA(),MATCH($B139&amp;$C139,'Smelter Look-up'!$J:$J,0))</f>
        <v/>
      </c>
      <c r="X139" s="165">
        <f>IF(AND(C139="Smelter not listed",OR(LEN(D139)=0,LEN(E139)=0)),1,0)</f>
        <v/>
      </c>
      <c r="AB139" s="306">
        <f>IF(C139="","",B139)</f>
        <v/>
      </c>
      <c r="AC139" s="165">
        <f>B139</f>
        <v/>
      </c>
      <c r="AD139" s="165">
        <f>IF(C139="Smelter not listed",D139,C139)</f>
        <v/>
      </c>
    </row>
    <row r="140" ht="20.1" customFormat="1" customHeight="1" s="165">
      <c r="A140" s="150" t="n"/>
      <c r="B140" s="296">
        <f>IF(LEN(A140)=0,"",INDEX('Smelter Look-up'!$A:$A,MATCH($A140,'Smelter Look-up'!$E:$E,0)))</f>
        <v/>
      </c>
      <c r="C140" s="147">
        <f>IF(LEN(A140)=0,"",INDEX('Smelter Look-up'!$C:$C,MATCH($A140,'Smelter Look-up'!$E:$E,0)))</f>
        <v/>
      </c>
      <c r="D140" s="144" t="n"/>
      <c r="E140" s="144">
        <f>IF(ISERROR($V140),"",OFFSET('Smelter Look-up'!$D$4,$V140-4,0)&amp;"")</f>
        <v/>
      </c>
      <c r="F140" s="144">
        <f>IF(ISERROR($V140),"",OFFSET('Smelter Look-up'!$E$4,$V140-4,0))</f>
        <v/>
      </c>
      <c r="G140" s="144">
        <f>IF(C140=$X$4,"Enter smelter details",IF(ISERROR($V140),"",OFFSET('Smelter Look-up'!$F$4,$V140-4,0)))</f>
        <v/>
      </c>
      <c r="H140" s="200">
        <f>IF(ISERROR($V140),"",OFFSET('Smelter Look-up'!$G$4,$V140-4,0))</f>
        <v/>
      </c>
      <c r="I140" s="201">
        <f>IF(ISERROR($V140),"",OFFSET('Smelter Look-up'!$H$4,$V140-4,0))</f>
        <v/>
      </c>
      <c r="J140" s="201">
        <f>IF(ISERROR($V140),"",OFFSET('Smelter Look-up'!$I$4,$V140-4,0))</f>
        <v/>
      </c>
      <c r="K140" s="145" t="n"/>
      <c r="L140" s="145" t="n"/>
      <c r="M140" s="145" t="n"/>
      <c r="N140" s="145" t="n"/>
      <c r="O140" s="145" t="n"/>
      <c r="P140" s="203" t="n"/>
      <c r="Q140" s="146" t="n"/>
      <c r="R140" s="144">
        <f>IF(ISERROR($V140),"",OFFSET('Smelter Look-up'!$C$4,$V140-4,0)&amp;"")</f>
        <v/>
      </c>
      <c r="S140" s="150">
        <f>IF(B140="","",IF(ISERROR(MATCH($E140,CL,0)),"Unknown",INDIRECT("'C'!$A$"&amp;MATCH($E140,CL,0)+1)))</f>
        <v/>
      </c>
      <c r="T140" s="150">
        <f>IF(B140="","",IF(ISERROR(MATCH($J140,SorP!$B$1:$B$6261,0)),"",INDIRECT("'SorP'!$A$"&amp;MATCH($S140&amp;$J140,SorP!C:C,0))))</f>
        <v/>
      </c>
      <c r="U140" s="163" t="n"/>
      <c r="V140" s="164">
        <f>IF(C140="",NA(),MATCH($B140&amp;$C140,'Smelter Look-up'!$J:$J,0))</f>
        <v/>
      </c>
      <c r="X140" s="165">
        <f>IF(AND(C140="Smelter not listed",OR(LEN(D140)=0,LEN(E140)=0)),1,0)</f>
        <v/>
      </c>
      <c r="AB140" s="306">
        <f>IF(C140="","",B140)</f>
        <v/>
      </c>
      <c r="AC140" s="165">
        <f>B140</f>
        <v/>
      </c>
      <c r="AD140" s="165">
        <f>IF(C140="Smelter not listed",D140,C140)</f>
        <v/>
      </c>
    </row>
    <row r="141" ht="20.1" customFormat="1" customHeight="1" s="165">
      <c r="A141" s="150" t="n"/>
      <c r="B141" s="296">
        <f>IF(LEN(A141)=0,"",INDEX('Smelter Look-up'!$A:$A,MATCH($A141,'Smelter Look-up'!$E:$E,0)))</f>
        <v/>
      </c>
      <c r="C141" s="147">
        <f>IF(LEN(A141)=0,"",INDEX('Smelter Look-up'!$C:$C,MATCH($A141,'Smelter Look-up'!$E:$E,0)))</f>
        <v/>
      </c>
      <c r="D141" s="144" t="n"/>
      <c r="E141" s="144">
        <f>IF(ISERROR($V141),"",OFFSET('Smelter Look-up'!$D$4,$V141-4,0)&amp;"")</f>
        <v/>
      </c>
      <c r="F141" s="144">
        <f>IF(ISERROR($V141),"",OFFSET('Smelter Look-up'!$E$4,$V141-4,0))</f>
        <v/>
      </c>
      <c r="G141" s="144">
        <f>IF(C141=$X$4,"Enter smelter details",IF(ISERROR($V141),"",OFFSET('Smelter Look-up'!$F$4,$V141-4,0)))</f>
        <v/>
      </c>
      <c r="H141" s="200">
        <f>IF(ISERROR($V141),"",OFFSET('Smelter Look-up'!$G$4,$V141-4,0))</f>
        <v/>
      </c>
      <c r="I141" s="201">
        <f>IF(ISERROR($V141),"",OFFSET('Smelter Look-up'!$H$4,$V141-4,0))</f>
        <v/>
      </c>
      <c r="J141" s="201">
        <f>IF(ISERROR($V141),"",OFFSET('Smelter Look-up'!$I$4,$V141-4,0))</f>
        <v/>
      </c>
      <c r="K141" s="145" t="n"/>
      <c r="L141" s="145" t="n"/>
      <c r="M141" s="145" t="n"/>
      <c r="N141" s="145" t="n"/>
      <c r="O141" s="145" t="n"/>
      <c r="P141" s="203" t="n"/>
      <c r="Q141" s="146" t="n"/>
      <c r="R141" s="144">
        <f>IF(ISERROR($V141),"",OFFSET('Smelter Look-up'!$C$4,$V141-4,0)&amp;"")</f>
        <v/>
      </c>
      <c r="S141" s="150">
        <f>IF(B141="","",IF(ISERROR(MATCH($E141,CL,0)),"Unknown",INDIRECT("'C'!$A$"&amp;MATCH($E141,CL,0)+1)))</f>
        <v/>
      </c>
      <c r="T141" s="150">
        <f>IF(B141="","",IF(ISERROR(MATCH($J141,SorP!$B$1:$B$6261,0)),"",INDIRECT("'SorP'!$A$"&amp;MATCH($S141&amp;$J141,SorP!C:C,0))))</f>
        <v/>
      </c>
      <c r="U141" s="163" t="n"/>
      <c r="V141" s="164">
        <f>IF(C141="",NA(),MATCH($B141&amp;$C141,'Smelter Look-up'!$J:$J,0))</f>
        <v/>
      </c>
      <c r="X141" s="165">
        <f>IF(AND(C141="Smelter not listed",OR(LEN(D141)=0,LEN(E141)=0)),1,0)</f>
        <v/>
      </c>
      <c r="AB141" s="306">
        <f>IF(C141="","",B141)</f>
        <v/>
      </c>
      <c r="AC141" s="165">
        <f>B141</f>
        <v/>
      </c>
      <c r="AD141" s="165">
        <f>IF(C141="Smelter not listed",D141,C141)</f>
        <v/>
      </c>
    </row>
    <row r="142" ht="20.1" customFormat="1" customHeight="1" s="165">
      <c r="A142" s="150" t="n"/>
      <c r="B142" s="296">
        <f>IF(LEN(A142)=0,"",INDEX('Smelter Look-up'!$A:$A,MATCH($A142,'Smelter Look-up'!$E:$E,0)))</f>
        <v/>
      </c>
      <c r="C142" s="147">
        <f>IF(LEN(A142)=0,"",INDEX('Smelter Look-up'!$C:$C,MATCH($A142,'Smelter Look-up'!$E:$E,0)))</f>
        <v/>
      </c>
      <c r="D142" s="144" t="n"/>
      <c r="E142" s="144">
        <f>IF(ISERROR($V142),"",OFFSET('Smelter Look-up'!$D$4,$V142-4,0)&amp;"")</f>
        <v/>
      </c>
      <c r="F142" s="144">
        <f>IF(ISERROR($V142),"",OFFSET('Smelter Look-up'!$E$4,$V142-4,0))</f>
        <v/>
      </c>
      <c r="G142" s="144">
        <f>IF(C142=$X$4,"Enter smelter details",IF(ISERROR($V142),"",OFFSET('Smelter Look-up'!$F$4,$V142-4,0)))</f>
        <v/>
      </c>
      <c r="H142" s="200">
        <f>IF(ISERROR($V142),"",OFFSET('Smelter Look-up'!$G$4,$V142-4,0))</f>
        <v/>
      </c>
      <c r="I142" s="201">
        <f>IF(ISERROR($V142),"",OFFSET('Smelter Look-up'!$H$4,$V142-4,0))</f>
        <v/>
      </c>
      <c r="J142" s="201">
        <f>IF(ISERROR($V142),"",OFFSET('Smelter Look-up'!$I$4,$V142-4,0))</f>
        <v/>
      </c>
      <c r="K142" s="145" t="n"/>
      <c r="L142" s="145" t="n"/>
      <c r="M142" s="145" t="n"/>
      <c r="N142" s="145" t="n"/>
      <c r="O142" s="145" t="n"/>
      <c r="P142" s="203" t="n"/>
      <c r="Q142" s="146" t="n"/>
      <c r="R142" s="144">
        <f>IF(ISERROR($V142),"",OFFSET('Smelter Look-up'!$C$4,$V142-4,0)&amp;"")</f>
        <v/>
      </c>
      <c r="S142" s="150">
        <f>IF(B142="","",IF(ISERROR(MATCH($E142,CL,0)),"Unknown",INDIRECT("'C'!$A$"&amp;MATCH($E142,CL,0)+1)))</f>
        <v/>
      </c>
      <c r="T142" s="150">
        <f>IF(B142="","",IF(ISERROR(MATCH($J142,SorP!$B$1:$B$6261,0)),"",INDIRECT("'SorP'!$A$"&amp;MATCH($S142&amp;$J142,SorP!C:C,0))))</f>
        <v/>
      </c>
      <c r="U142" s="163" t="n"/>
      <c r="V142" s="164">
        <f>IF(C142="",NA(),MATCH($B142&amp;$C142,'Smelter Look-up'!$J:$J,0))</f>
        <v/>
      </c>
      <c r="X142" s="165">
        <f>IF(AND(C142="Smelter not listed",OR(LEN(D142)=0,LEN(E142)=0)),1,0)</f>
        <v/>
      </c>
      <c r="AB142" s="306">
        <f>IF(C142="","",B142)</f>
        <v/>
      </c>
      <c r="AC142" s="165">
        <f>B142</f>
        <v/>
      </c>
      <c r="AD142" s="165">
        <f>IF(C142="Smelter not listed",D142,C142)</f>
        <v/>
      </c>
    </row>
    <row r="143" ht="20.1" customFormat="1" customHeight="1" s="165">
      <c r="A143" s="150" t="n"/>
      <c r="B143" s="296">
        <f>IF(LEN(A143)=0,"",INDEX('Smelter Look-up'!$A:$A,MATCH($A143,'Smelter Look-up'!$E:$E,0)))</f>
        <v/>
      </c>
      <c r="C143" s="147">
        <f>IF(LEN(A143)=0,"",INDEX('Smelter Look-up'!$C:$C,MATCH($A143,'Smelter Look-up'!$E:$E,0)))</f>
        <v/>
      </c>
      <c r="D143" s="144" t="n"/>
      <c r="E143" s="144">
        <f>IF(ISERROR($V143),"",OFFSET('Smelter Look-up'!$D$4,$V143-4,0)&amp;"")</f>
        <v/>
      </c>
      <c r="F143" s="144">
        <f>IF(ISERROR($V143),"",OFFSET('Smelter Look-up'!$E$4,$V143-4,0))</f>
        <v/>
      </c>
      <c r="G143" s="144">
        <f>IF(C143=$X$4,"Enter smelter details",IF(ISERROR($V143),"",OFFSET('Smelter Look-up'!$F$4,$V143-4,0)))</f>
        <v/>
      </c>
      <c r="H143" s="200">
        <f>IF(ISERROR($V143),"",OFFSET('Smelter Look-up'!$G$4,$V143-4,0))</f>
        <v/>
      </c>
      <c r="I143" s="201">
        <f>IF(ISERROR($V143),"",OFFSET('Smelter Look-up'!$H$4,$V143-4,0))</f>
        <v/>
      </c>
      <c r="J143" s="201">
        <f>IF(ISERROR($V143),"",OFFSET('Smelter Look-up'!$I$4,$V143-4,0))</f>
        <v/>
      </c>
      <c r="K143" s="145" t="n"/>
      <c r="L143" s="145" t="n"/>
      <c r="M143" s="145" t="n"/>
      <c r="N143" s="145" t="n"/>
      <c r="O143" s="145" t="n"/>
      <c r="P143" s="203" t="n"/>
      <c r="Q143" s="146" t="n"/>
      <c r="R143" s="144">
        <f>IF(ISERROR($V143),"",OFFSET('Smelter Look-up'!$C$4,$V143-4,0)&amp;"")</f>
        <v/>
      </c>
      <c r="S143" s="150">
        <f>IF(B143="","",IF(ISERROR(MATCH($E143,CL,0)),"Unknown",INDIRECT("'C'!$A$"&amp;MATCH($E143,CL,0)+1)))</f>
        <v/>
      </c>
      <c r="T143" s="150">
        <f>IF(B143="","",IF(ISERROR(MATCH($J143,SorP!$B$1:$B$6261,0)),"",INDIRECT("'SorP'!$A$"&amp;MATCH($S143&amp;$J143,SorP!C:C,0))))</f>
        <v/>
      </c>
      <c r="U143" s="163" t="n"/>
      <c r="V143" s="164">
        <f>IF(C143="",NA(),MATCH($B143&amp;$C143,'Smelter Look-up'!$J:$J,0))</f>
        <v/>
      </c>
      <c r="X143" s="165">
        <f>IF(AND(C143="Smelter not listed",OR(LEN(D143)=0,LEN(E143)=0)),1,0)</f>
        <v/>
      </c>
      <c r="AB143" s="306">
        <f>IF(C143="","",B143)</f>
        <v/>
      </c>
      <c r="AC143" s="165">
        <f>B143</f>
        <v/>
      </c>
      <c r="AD143" s="165">
        <f>IF(C143="Smelter not listed",D143,C143)</f>
        <v/>
      </c>
    </row>
    <row r="144" ht="20.1" customFormat="1" customHeight="1" s="165">
      <c r="A144" s="150" t="n"/>
      <c r="B144" s="296">
        <f>IF(LEN(A144)=0,"",INDEX('Smelter Look-up'!$A:$A,MATCH($A144,'Smelter Look-up'!$E:$E,0)))</f>
        <v/>
      </c>
      <c r="C144" s="147">
        <f>IF(LEN(A144)=0,"",INDEX('Smelter Look-up'!$C:$C,MATCH($A144,'Smelter Look-up'!$E:$E,0)))</f>
        <v/>
      </c>
      <c r="D144" s="144" t="n"/>
      <c r="E144" s="144">
        <f>IF(ISERROR($V144),"",OFFSET('Smelter Look-up'!$D$4,$V144-4,0)&amp;"")</f>
        <v/>
      </c>
      <c r="F144" s="144">
        <f>IF(ISERROR($V144),"",OFFSET('Smelter Look-up'!$E$4,$V144-4,0))</f>
        <v/>
      </c>
      <c r="G144" s="144">
        <f>IF(C144=$X$4,"Enter smelter details",IF(ISERROR($V144),"",OFFSET('Smelter Look-up'!$F$4,$V144-4,0)))</f>
        <v/>
      </c>
      <c r="H144" s="200">
        <f>IF(ISERROR($V144),"",OFFSET('Smelter Look-up'!$G$4,$V144-4,0))</f>
        <v/>
      </c>
      <c r="I144" s="201">
        <f>IF(ISERROR($V144),"",OFFSET('Smelter Look-up'!$H$4,$V144-4,0))</f>
        <v/>
      </c>
      <c r="J144" s="201">
        <f>IF(ISERROR($V144),"",OFFSET('Smelter Look-up'!$I$4,$V144-4,0))</f>
        <v/>
      </c>
      <c r="K144" s="145" t="n"/>
      <c r="L144" s="145" t="n"/>
      <c r="M144" s="145" t="n"/>
      <c r="N144" s="145" t="n"/>
      <c r="O144" s="145" t="n"/>
      <c r="P144" s="203" t="n"/>
      <c r="Q144" s="146" t="n"/>
      <c r="R144" s="144">
        <f>IF(ISERROR($V144),"",OFFSET('Smelter Look-up'!$C$4,$V144-4,0)&amp;"")</f>
        <v/>
      </c>
      <c r="S144" s="150">
        <f>IF(B144="","",IF(ISERROR(MATCH($E144,CL,0)),"Unknown",INDIRECT("'C'!$A$"&amp;MATCH($E144,CL,0)+1)))</f>
        <v/>
      </c>
      <c r="T144" s="150">
        <f>IF(B144="","",IF(ISERROR(MATCH($J144,SorP!$B$1:$B$6261,0)),"",INDIRECT("'SorP'!$A$"&amp;MATCH($S144&amp;$J144,SorP!C:C,0))))</f>
        <v/>
      </c>
      <c r="U144" s="163" t="n"/>
      <c r="V144" s="164">
        <f>IF(C144="",NA(),MATCH($B144&amp;$C144,'Smelter Look-up'!$J:$J,0))</f>
        <v/>
      </c>
      <c r="X144" s="165">
        <f>IF(AND(C144="Smelter not listed",OR(LEN(D144)=0,LEN(E144)=0)),1,0)</f>
        <v/>
      </c>
      <c r="AB144" s="306">
        <f>IF(C144="","",B144)</f>
        <v/>
      </c>
      <c r="AC144" s="165">
        <f>B144</f>
        <v/>
      </c>
      <c r="AD144" s="165">
        <f>IF(C144="Smelter not listed",D144,C144)</f>
        <v/>
      </c>
    </row>
    <row r="145" ht="20.1" customFormat="1" customHeight="1" s="165">
      <c r="A145" s="150" t="n"/>
      <c r="B145" s="296">
        <f>IF(LEN(A145)=0,"",INDEX('Smelter Look-up'!$A:$A,MATCH($A145,'Smelter Look-up'!$E:$E,0)))</f>
        <v/>
      </c>
      <c r="C145" s="147">
        <f>IF(LEN(A145)=0,"",INDEX('Smelter Look-up'!$C:$C,MATCH($A145,'Smelter Look-up'!$E:$E,0)))</f>
        <v/>
      </c>
      <c r="D145" s="144" t="n"/>
      <c r="E145" s="144">
        <f>IF(ISERROR($V145),"",OFFSET('Smelter Look-up'!$D$4,$V145-4,0)&amp;"")</f>
        <v/>
      </c>
      <c r="F145" s="144">
        <f>IF(ISERROR($V145),"",OFFSET('Smelter Look-up'!$E$4,$V145-4,0))</f>
        <v/>
      </c>
      <c r="G145" s="144">
        <f>IF(C145=$X$4,"Enter smelter details",IF(ISERROR($V145),"",OFFSET('Smelter Look-up'!$F$4,$V145-4,0)))</f>
        <v/>
      </c>
      <c r="H145" s="200">
        <f>IF(ISERROR($V145),"",OFFSET('Smelter Look-up'!$G$4,$V145-4,0))</f>
        <v/>
      </c>
      <c r="I145" s="201">
        <f>IF(ISERROR($V145),"",OFFSET('Smelter Look-up'!$H$4,$V145-4,0))</f>
        <v/>
      </c>
      <c r="J145" s="201">
        <f>IF(ISERROR($V145),"",OFFSET('Smelter Look-up'!$I$4,$V145-4,0))</f>
        <v/>
      </c>
      <c r="K145" s="145" t="n"/>
      <c r="L145" s="145" t="n"/>
      <c r="M145" s="145" t="n"/>
      <c r="N145" s="145" t="n"/>
      <c r="O145" s="145" t="n"/>
      <c r="P145" s="203" t="n"/>
      <c r="Q145" s="146" t="n"/>
      <c r="R145" s="144">
        <f>IF(ISERROR($V145),"",OFFSET('Smelter Look-up'!$C$4,$V145-4,0)&amp;"")</f>
        <v/>
      </c>
      <c r="S145" s="150">
        <f>IF(B145="","",IF(ISERROR(MATCH($E145,CL,0)),"Unknown",INDIRECT("'C'!$A$"&amp;MATCH($E145,CL,0)+1)))</f>
        <v/>
      </c>
      <c r="T145" s="150">
        <f>IF(B145="","",IF(ISERROR(MATCH($J145,SorP!$B$1:$B$6261,0)),"",INDIRECT("'SorP'!$A$"&amp;MATCH($S145&amp;$J145,SorP!C:C,0))))</f>
        <v/>
      </c>
      <c r="U145" s="163" t="n"/>
      <c r="V145" s="164">
        <f>IF(C145="",NA(),MATCH($B145&amp;$C145,'Smelter Look-up'!$J:$J,0))</f>
        <v/>
      </c>
      <c r="X145" s="165">
        <f>IF(AND(C145="Smelter not listed",OR(LEN(D145)=0,LEN(E145)=0)),1,0)</f>
        <v/>
      </c>
      <c r="AB145" s="306">
        <f>IF(C145="","",B145)</f>
        <v/>
      </c>
      <c r="AC145" s="165">
        <f>B145</f>
        <v/>
      </c>
      <c r="AD145" s="165">
        <f>IF(C145="Smelter not listed",D145,C145)</f>
        <v/>
      </c>
    </row>
    <row r="146" ht="20.1" customFormat="1" customHeight="1" s="165">
      <c r="A146" s="150" t="n"/>
      <c r="B146" s="296">
        <f>IF(LEN(A146)=0,"",INDEX('Smelter Look-up'!$A:$A,MATCH($A146,'Smelter Look-up'!$E:$E,0)))</f>
        <v/>
      </c>
      <c r="C146" s="147">
        <f>IF(LEN(A146)=0,"",INDEX('Smelter Look-up'!$C:$C,MATCH($A146,'Smelter Look-up'!$E:$E,0)))</f>
        <v/>
      </c>
      <c r="D146" s="144" t="n"/>
      <c r="E146" s="144">
        <f>IF(ISERROR($V146),"",OFFSET('Smelter Look-up'!$D$4,$V146-4,0)&amp;"")</f>
        <v/>
      </c>
      <c r="F146" s="144">
        <f>IF(ISERROR($V146),"",OFFSET('Smelter Look-up'!$E$4,$V146-4,0))</f>
        <v/>
      </c>
      <c r="G146" s="144">
        <f>IF(C146=$X$4,"Enter smelter details",IF(ISERROR($V146),"",OFFSET('Smelter Look-up'!$F$4,$V146-4,0)))</f>
        <v/>
      </c>
      <c r="H146" s="200">
        <f>IF(ISERROR($V146),"",OFFSET('Smelter Look-up'!$G$4,$V146-4,0))</f>
        <v/>
      </c>
      <c r="I146" s="201">
        <f>IF(ISERROR($V146),"",OFFSET('Smelter Look-up'!$H$4,$V146-4,0))</f>
        <v/>
      </c>
      <c r="J146" s="201">
        <f>IF(ISERROR($V146),"",OFFSET('Smelter Look-up'!$I$4,$V146-4,0))</f>
        <v/>
      </c>
      <c r="K146" s="145" t="n"/>
      <c r="L146" s="145" t="n"/>
      <c r="M146" s="145" t="n"/>
      <c r="N146" s="145" t="n"/>
      <c r="O146" s="145" t="n"/>
      <c r="P146" s="203" t="n"/>
      <c r="Q146" s="146" t="n"/>
      <c r="R146" s="144">
        <f>IF(ISERROR($V146),"",OFFSET('Smelter Look-up'!$C$4,$V146-4,0)&amp;"")</f>
        <v/>
      </c>
      <c r="S146" s="150">
        <f>IF(B146="","",IF(ISERROR(MATCH($E146,CL,0)),"Unknown",INDIRECT("'C'!$A$"&amp;MATCH($E146,CL,0)+1)))</f>
        <v/>
      </c>
      <c r="T146" s="150">
        <f>IF(B146="","",IF(ISERROR(MATCH($J146,SorP!$B$1:$B$6261,0)),"",INDIRECT("'SorP'!$A$"&amp;MATCH($S146&amp;$J146,SorP!C:C,0))))</f>
        <v/>
      </c>
      <c r="U146" s="163" t="n"/>
      <c r="V146" s="164">
        <f>IF(C146="",NA(),MATCH($B146&amp;$C146,'Smelter Look-up'!$J:$J,0))</f>
        <v/>
      </c>
      <c r="X146" s="165">
        <f>IF(AND(C146="Smelter not listed",OR(LEN(D146)=0,LEN(E146)=0)),1,0)</f>
        <v/>
      </c>
      <c r="AB146" s="306">
        <f>IF(C146="","",B146)</f>
        <v/>
      </c>
      <c r="AC146" s="165">
        <f>B146</f>
        <v/>
      </c>
      <c r="AD146" s="165">
        <f>IF(C146="Smelter not listed",D146,C146)</f>
        <v/>
      </c>
    </row>
    <row r="147" ht="20.1" customFormat="1" customHeight="1" s="165">
      <c r="A147" s="150" t="n"/>
      <c r="B147" s="296">
        <f>IF(LEN(A147)=0,"",INDEX('Smelter Look-up'!$A:$A,MATCH($A147,'Smelter Look-up'!$E:$E,0)))</f>
        <v/>
      </c>
      <c r="C147" s="147">
        <f>IF(LEN(A147)=0,"",INDEX('Smelter Look-up'!$C:$C,MATCH($A147,'Smelter Look-up'!$E:$E,0)))</f>
        <v/>
      </c>
      <c r="D147" s="144" t="n"/>
      <c r="E147" s="144">
        <f>IF(ISERROR($V147),"",OFFSET('Smelter Look-up'!$D$4,$V147-4,0)&amp;"")</f>
        <v/>
      </c>
      <c r="F147" s="144">
        <f>IF(ISERROR($V147),"",OFFSET('Smelter Look-up'!$E$4,$V147-4,0))</f>
        <v/>
      </c>
      <c r="G147" s="144">
        <f>IF(C147=$X$4,"Enter smelter details",IF(ISERROR($V147),"",OFFSET('Smelter Look-up'!$F$4,$V147-4,0)))</f>
        <v/>
      </c>
      <c r="H147" s="200">
        <f>IF(ISERROR($V147),"",OFFSET('Smelter Look-up'!$G$4,$V147-4,0))</f>
        <v/>
      </c>
      <c r="I147" s="201">
        <f>IF(ISERROR($V147),"",OFFSET('Smelter Look-up'!$H$4,$V147-4,0))</f>
        <v/>
      </c>
      <c r="J147" s="201">
        <f>IF(ISERROR($V147),"",OFFSET('Smelter Look-up'!$I$4,$V147-4,0))</f>
        <v/>
      </c>
      <c r="K147" s="145" t="n"/>
      <c r="L147" s="145" t="n"/>
      <c r="M147" s="145" t="n"/>
      <c r="N147" s="145" t="n"/>
      <c r="O147" s="145" t="n"/>
      <c r="P147" s="203" t="n"/>
      <c r="Q147" s="146" t="n"/>
      <c r="R147" s="144">
        <f>IF(ISERROR($V147),"",OFFSET('Smelter Look-up'!$C$4,$V147-4,0)&amp;"")</f>
        <v/>
      </c>
      <c r="S147" s="150">
        <f>IF(B147="","",IF(ISERROR(MATCH($E147,CL,0)),"Unknown",INDIRECT("'C'!$A$"&amp;MATCH($E147,CL,0)+1)))</f>
        <v/>
      </c>
      <c r="T147" s="150">
        <f>IF(B147="","",IF(ISERROR(MATCH($J147,SorP!$B$1:$B$6261,0)),"",INDIRECT("'SorP'!$A$"&amp;MATCH($S147&amp;$J147,SorP!C:C,0))))</f>
        <v/>
      </c>
      <c r="U147" s="163" t="n"/>
      <c r="V147" s="164">
        <f>IF(C147="",NA(),MATCH($B147&amp;$C147,'Smelter Look-up'!$J:$J,0))</f>
        <v/>
      </c>
      <c r="X147" s="165">
        <f>IF(AND(C147="Smelter not listed",OR(LEN(D147)=0,LEN(E147)=0)),1,0)</f>
        <v/>
      </c>
      <c r="AB147" s="306">
        <f>IF(C147="","",B147)</f>
        <v/>
      </c>
      <c r="AC147" s="165">
        <f>B147</f>
        <v/>
      </c>
      <c r="AD147" s="165">
        <f>IF(C147="Smelter not listed",D147,C147)</f>
        <v/>
      </c>
    </row>
    <row r="148" ht="20.1" customFormat="1" customHeight="1" s="165">
      <c r="A148" s="150" t="n"/>
      <c r="B148" s="296">
        <f>IF(LEN(A148)=0,"",INDEX('Smelter Look-up'!$A:$A,MATCH($A148,'Smelter Look-up'!$E:$E,0)))</f>
        <v/>
      </c>
      <c r="C148" s="147">
        <f>IF(LEN(A148)=0,"",INDEX('Smelter Look-up'!$C:$C,MATCH($A148,'Smelter Look-up'!$E:$E,0)))</f>
        <v/>
      </c>
      <c r="D148" s="144" t="n"/>
      <c r="E148" s="144">
        <f>IF(ISERROR($V148),"",OFFSET('Smelter Look-up'!$D$4,$V148-4,0)&amp;"")</f>
        <v/>
      </c>
      <c r="F148" s="144">
        <f>IF(ISERROR($V148),"",OFFSET('Smelter Look-up'!$E$4,$V148-4,0))</f>
        <v/>
      </c>
      <c r="G148" s="144">
        <f>IF(C148=$X$4,"Enter smelter details",IF(ISERROR($V148),"",OFFSET('Smelter Look-up'!$F$4,$V148-4,0)))</f>
        <v/>
      </c>
      <c r="H148" s="200">
        <f>IF(ISERROR($V148),"",OFFSET('Smelter Look-up'!$G$4,$V148-4,0))</f>
        <v/>
      </c>
      <c r="I148" s="201">
        <f>IF(ISERROR($V148),"",OFFSET('Smelter Look-up'!$H$4,$V148-4,0))</f>
        <v/>
      </c>
      <c r="J148" s="201">
        <f>IF(ISERROR($V148),"",OFFSET('Smelter Look-up'!$I$4,$V148-4,0))</f>
        <v/>
      </c>
      <c r="K148" s="145" t="n"/>
      <c r="L148" s="145" t="n"/>
      <c r="M148" s="145" t="n"/>
      <c r="N148" s="145" t="n"/>
      <c r="O148" s="145" t="n"/>
      <c r="P148" s="203" t="n"/>
      <c r="Q148" s="146" t="n"/>
      <c r="R148" s="144">
        <f>IF(ISERROR($V148),"",OFFSET('Smelter Look-up'!$C$4,$V148-4,0)&amp;"")</f>
        <v/>
      </c>
      <c r="S148" s="150">
        <f>IF(B148="","",IF(ISERROR(MATCH($E148,CL,0)),"Unknown",INDIRECT("'C'!$A$"&amp;MATCH($E148,CL,0)+1)))</f>
        <v/>
      </c>
      <c r="T148" s="150">
        <f>IF(B148="","",IF(ISERROR(MATCH($J148,SorP!$B$1:$B$6261,0)),"",INDIRECT("'SorP'!$A$"&amp;MATCH($S148&amp;$J148,SorP!C:C,0))))</f>
        <v/>
      </c>
      <c r="U148" s="163" t="n"/>
      <c r="V148" s="164">
        <f>IF(C148="",NA(),MATCH($B148&amp;$C148,'Smelter Look-up'!$J:$J,0))</f>
        <v/>
      </c>
      <c r="X148" s="165">
        <f>IF(AND(C148="Smelter not listed",OR(LEN(D148)=0,LEN(E148)=0)),1,0)</f>
        <v/>
      </c>
      <c r="AB148" s="306">
        <f>IF(C148="","",B148)</f>
        <v/>
      </c>
      <c r="AC148" s="165">
        <f>B148</f>
        <v/>
      </c>
      <c r="AD148" s="165">
        <f>IF(C148="Smelter not listed",D148,C148)</f>
        <v/>
      </c>
    </row>
    <row r="149" ht="20.1" customFormat="1" customHeight="1" s="165">
      <c r="A149" s="150" t="n"/>
      <c r="B149" s="296">
        <f>IF(LEN(A149)=0,"",INDEX('Smelter Look-up'!$A:$A,MATCH($A149,'Smelter Look-up'!$E:$E,0)))</f>
        <v/>
      </c>
      <c r="C149" s="147">
        <f>IF(LEN(A149)=0,"",INDEX('Smelter Look-up'!$C:$C,MATCH($A149,'Smelter Look-up'!$E:$E,0)))</f>
        <v/>
      </c>
      <c r="D149" s="144" t="n"/>
      <c r="E149" s="144">
        <f>IF(ISERROR($V149),"",OFFSET('Smelter Look-up'!$D$4,$V149-4,0)&amp;"")</f>
        <v/>
      </c>
      <c r="F149" s="144">
        <f>IF(ISERROR($V149),"",OFFSET('Smelter Look-up'!$E$4,$V149-4,0))</f>
        <v/>
      </c>
      <c r="G149" s="144">
        <f>IF(C149=$X$4,"Enter smelter details",IF(ISERROR($V149),"",OFFSET('Smelter Look-up'!$F$4,$V149-4,0)))</f>
        <v/>
      </c>
      <c r="H149" s="200">
        <f>IF(ISERROR($V149),"",OFFSET('Smelter Look-up'!$G$4,$V149-4,0))</f>
        <v/>
      </c>
      <c r="I149" s="201">
        <f>IF(ISERROR($V149),"",OFFSET('Smelter Look-up'!$H$4,$V149-4,0))</f>
        <v/>
      </c>
      <c r="J149" s="201">
        <f>IF(ISERROR($V149),"",OFFSET('Smelter Look-up'!$I$4,$V149-4,0))</f>
        <v/>
      </c>
      <c r="K149" s="145" t="n"/>
      <c r="L149" s="145" t="n"/>
      <c r="M149" s="145" t="n"/>
      <c r="N149" s="145" t="n"/>
      <c r="O149" s="145" t="n"/>
      <c r="P149" s="203" t="n"/>
      <c r="Q149" s="146" t="n"/>
      <c r="R149" s="144">
        <f>IF(ISERROR($V149),"",OFFSET('Smelter Look-up'!$C$4,$V149-4,0)&amp;"")</f>
        <v/>
      </c>
      <c r="S149" s="150">
        <f>IF(B149="","",IF(ISERROR(MATCH($E149,CL,0)),"Unknown",INDIRECT("'C'!$A$"&amp;MATCH($E149,CL,0)+1)))</f>
        <v/>
      </c>
      <c r="T149" s="150">
        <f>IF(B149="","",IF(ISERROR(MATCH($J149,SorP!$B$1:$B$6261,0)),"",INDIRECT("'SorP'!$A$"&amp;MATCH($S149&amp;$J149,SorP!C:C,0))))</f>
        <v/>
      </c>
      <c r="U149" s="163" t="n"/>
      <c r="V149" s="164">
        <f>IF(C149="",NA(),MATCH($B149&amp;$C149,'Smelter Look-up'!$J:$J,0))</f>
        <v/>
      </c>
      <c r="X149" s="165">
        <f>IF(AND(C149="Smelter not listed",OR(LEN(D149)=0,LEN(E149)=0)),1,0)</f>
        <v/>
      </c>
      <c r="AB149" s="306">
        <f>IF(C149="","",B149)</f>
        <v/>
      </c>
      <c r="AC149" s="165">
        <f>B149</f>
        <v/>
      </c>
      <c r="AD149" s="165">
        <f>IF(C149="Smelter not listed",D149,C149)</f>
        <v/>
      </c>
    </row>
    <row r="150" ht="20.1" customFormat="1" customHeight="1" s="165">
      <c r="A150" s="150" t="n"/>
      <c r="B150" s="296">
        <f>IF(LEN(A150)=0,"",INDEX('Smelter Look-up'!$A:$A,MATCH($A150,'Smelter Look-up'!$E:$E,0)))</f>
        <v/>
      </c>
      <c r="C150" s="147">
        <f>IF(LEN(A150)=0,"",INDEX('Smelter Look-up'!$C:$C,MATCH($A150,'Smelter Look-up'!$E:$E,0)))</f>
        <v/>
      </c>
      <c r="D150" s="144" t="n"/>
      <c r="E150" s="144">
        <f>IF(ISERROR($V150),"",OFFSET('Smelter Look-up'!$D$4,$V150-4,0)&amp;"")</f>
        <v/>
      </c>
      <c r="F150" s="144">
        <f>IF(ISERROR($V150),"",OFFSET('Smelter Look-up'!$E$4,$V150-4,0))</f>
        <v/>
      </c>
      <c r="G150" s="144">
        <f>IF(C150=$X$4,"Enter smelter details",IF(ISERROR($V150),"",OFFSET('Smelter Look-up'!$F$4,$V150-4,0)))</f>
        <v/>
      </c>
      <c r="H150" s="200">
        <f>IF(ISERROR($V150),"",OFFSET('Smelter Look-up'!$G$4,$V150-4,0))</f>
        <v/>
      </c>
      <c r="I150" s="201">
        <f>IF(ISERROR($V150),"",OFFSET('Smelter Look-up'!$H$4,$V150-4,0))</f>
        <v/>
      </c>
      <c r="J150" s="201">
        <f>IF(ISERROR($V150),"",OFFSET('Smelter Look-up'!$I$4,$V150-4,0))</f>
        <v/>
      </c>
      <c r="K150" s="145" t="n"/>
      <c r="L150" s="145" t="n"/>
      <c r="M150" s="145" t="n"/>
      <c r="N150" s="145" t="n"/>
      <c r="O150" s="145" t="n"/>
      <c r="P150" s="203" t="n"/>
      <c r="Q150" s="146" t="n"/>
      <c r="R150" s="144">
        <f>IF(ISERROR($V150),"",OFFSET('Smelter Look-up'!$C$4,$V150-4,0)&amp;"")</f>
        <v/>
      </c>
      <c r="S150" s="150">
        <f>IF(B150="","",IF(ISERROR(MATCH($E150,CL,0)),"Unknown",INDIRECT("'C'!$A$"&amp;MATCH($E150,CL,0)+1)))</f>
        <v/>
      </c>
      <c r="T150" s="150">
        <f>IF(B150="","",IF(ISERROR(MATCH($J150,SorP!$B$1:$B$6261,0)),"",INDIRECT("'SorP'!$A$"&amp;MATCH($S150&amp;$J150,SorP!C:C,0))))</f>
        <v/>
      </c>
      <c r="U150" s="163" t="n"/>
      <c r="V150" s="164">
        <f>IF(C150="",NA(),MATCH($B150&amp;$C150,'Smelter Look-up'!$J:$J,0))</f>
        <v/>
      </c>
      <c r="X150" s="165">
        <f>IF(AND(C150="Smelter not listed",OR(LEN(D150)=0,LEN(E150)=0)),1,0)</f>
        <v/>
      </c>
      <c r="AB150" s="306">
        <f>IF(C150="","",B150)</f>
        <v/>
      </c>
      <c r="AC150" s="165">
        <f>B150</f>
        <v/>
      </c>
      <c r="AD150" s="165">
        <f>IF(C150="Smelter not listed",D150,C150)</f>
        <v/>
      </c>
    </row>
    <row r="151" ht="20.1" customFormat="1" customHeight="1" s="165">
      <c r="A151" s="150" t="n"/>
      <c r="B151" s="296">
        <f>IF(LEN(A151)=0,"",INDEX('Smelter Look-up'!$A:$A,MATCH($A151,'Smelter Look-up'!$E:$E,0)))</f>
        <v/>
      </c>
      <c r="C151" s="147">
        <f>IF(LEN(A151)=0,"",INDEX('Smelter Look-up'!$C:$C,MATCH($A151,'Smelter Look-up'!$E:$E,0)))</f>
        <v/>
      </c>
      <c r="D151" s="144" t="n"/>
      <c r="E151" s="144">
        <f>IF(ISERROR($V151),"",OFFSET('Smelter Look-up'!$D$4,$V151-4,0)&amp;"")</f>
        <v/>
      </c>
      <c r="F151" s="144">
        <f>IF(ISERROR($V151),"",OFFSET('Smelter Look-up'!$E$4,$V151-4,0))</f>
        <v/>
      </c>
      <c r="G151" s="144">
        <f>IF(C151=$X$4,"Enter smelter details",IF(ISERROR($V151),"",OFFSET('Smelter Look-up'!$F$4,$V151-4,0)))</f>
        <v/>
      </c>
      <c r="H151" s="200">
        <f>IF(ISERROR($V151),"",OFFSET('Smelter Look-up'!$G$4,$V151-4,0))</f>
        <v/>
      </c>
      <c r="I151" s="201">
        <f>IF(ISERROR($V151),"",OFFSET('Smelter Look-up'!$H$4,$V151-4,0))</f>
        <v/>
      </c>
      <c r="J151" s="201">
        <f>IF(ISERROR($V151),"",OFFSET('Smelter Look-up'!$I$4,$V151-4,0))</f>
        <v/>
      </c>
      <c r="K151" s="145" t="n"/>
      <c r="L151" s="145" t="n"/>
      <c r="M151" s="145" t="n"/>
      <c r="N151" s="145" t="n"/>
      <c r="O151" s="145" t="n"/>
      <c r="P151" s="203" t="n"/>
      <c r="Q151" s="146" t="n"/>
      <c r="R151" s="144">
        <f>IF(ISERROR($V151),"",OFFSET('Smelter Look-up'!$C$4,$V151-4,0)&amp;"")</f>
        <v/>
      </c>
      <c r="S151" s="150">
        <f>IF(B151="","",IF(ISERROR(MATCH($E151,CL,0)),"Unknown",INDIRECT("'C'!$A$"&amp;MATCH($E151,CL,0)+1)))</f>
        <v/>
      </c>
      <c r="T151" s="150">
        <f>IF(B151="","",IF(ISERROR(MATCH($J151,SorP!$B$1:$B$6261,0)),"",INDIRECT("'SorP'!$A$"&amp;MATCH($S151&amp;$J151,SorP!C:C,0))))</f>
        <v/>
      </c>
      <c r="U151" s="163" t="n"/>
      <c r="V151" s="164">
        <f>IF(C151="",NA(),MATCH($B151&amp;$C151,'Smelter Look-up'!$J:$J,0))</f>
        <v/>
      </c>
      <c r="X151" s="165">
        <f>IF(AND(C151="Smelter not listed",OR(LEN(D151)=0,LEN(E151)=0)),1,0)</f>
        <v/>
      </c>
      <c r="AB151" s="306">
        <f>IF(C151="","",B151)</f>
        <v/>
      </c>
      <c r="AC151" s="165">
        <f>B151</f>
        <v/>
      </c>
      <c r="AD151" s="165">
        <f>IF(C151="Smelter not listed",D151,C151)</f>
        <v/>
      </c>
    </row>
    <row r="152" ht="20.1" customFormat="1" customHeight="1" s="165">
      <c r="A152" s="150" t="n"/>
      <c r="B152" s="296">
        <f>IF(LEN(A152)=0,"",INDEX('Smelter Look-up'!$A:$A,MATCH($A152,'Smelter Look-up'!$E:$E,0)))</f>
        <v/>
      </c>
      <c r="C152" s="147">
        <f>IF(LEN(A152)=0,"",INDEX('Smelter Look-up'!$C:$C,MATCH($A152,'Smelter Look-up'!$E:$E,0)))</f>
        <v/>
      </c>
      <c r="D152" s="144" t="n"/>
      <c r="E152" s="144">
        <f>IF(ISERROR($V152),"",OFFSET('Smelter Look-up'!$D$4,$V152-4,0)&amp;"")</f>
        <v/>
      </c>
      <c r="F152" s="144">
        <f>IF(ISERROR($V152),"",OFFSET('Smelter Look-up'!$E$4,$V152-4,0))</f>
        <v/>
      </c>
      <c r="G152" s="144">
        <f>IF(C152=$X$4,"Enter smelter details",IF(ISERROR($V152),"",OFFSET('Smelter Look-up'!$F$4,$V152-4,0)))</f>
        <v/>
      </c>
      <c r="H152" s="200">
        <f>IF(ISERROR($V152),"",OFFSET('Smelter Look-up'!$G$4,$V152-4,0))</f>
        <v/>
      </c>
      <c r="I152" s="201">
        <f>IF(ISERROR($V152),"",OFFSET('Smelter Look-up'!$H$4,$V152-4,0))</f>
        <v/>
      </c>
      <c r="J152" s="201">
        <f>IF(ISERROR($V152),"",OFFSET('Smelter Look-up'!$I$4,$V152-4,0))</f>
        <v/>
      </c>
      <c r="K152" s="145" t="n"/>
      <c r="L152" s="145" t="n"/>
      <c r="M152" s="145" t="n"/>
      <c r="N152" s="145" t="n"/>
      <c r="O152" s="145" t="n"/>
      <c r="P152" s="203" t="n"/>
      <c r="Q152" s="146" t="n"/>
      <c r="R152" s="144">
        <f>IF(ISERROR($V152),"",OFFSET('Smelter Look-up'!$C$4,$V152-4,0)&amp;"")</f>
        <v/>
      </c>
      <c r="S152" s="150">
        <f>IF(B152="","",IF(ISERROR(MATCH($E152,CL,0)),"Unknown",INDIRECT("'C'!$A$"&amp;MATCH($E152,CL,0)+1)))</f>
        <v/>
      </c>
      <c r="T152" s="150">
        <f>IF(B152="","",IF(ISERROR(MATCH($J152,SorP!$B$1:$B$6261,0)),"",INDIRECT("'SorP'!$A$"&amp;MATCH($S152&amp;$J152,SorP!C:C,0))))</f>
        <v/>
      </c>
      <c r="U152" s="163" t="n"/>
      <c r="V152" s="164">
        <f>IF(C152="",NA(),MATCH($B152&amp;$C152,'Smelter Look-up'!$J:$J,0))</f>
        <v/>
      </c>
      <c r="X152" s="165">
        <f>IF(AND(C152="Smelter not listed",OR(LEN(D152)=0,LEN(E152)=0)),1,0)</f>
        <v/>
      </c>
      <c r="AB152" s="306">
        <f>IF(C152="","",B152)</f>
        <v/>
      </c>
      <c r="AC152" s="165">
        <f>B152</f>
        <v/>
      </c>
      <c r="AD152" s="165">
        <f>IF(C152="Smelter not listed",D152,C152)</f>
        <v/>
      </c>
    </row>
    <row r="153" ht="20.1" customFormat="1" customHeight="1" s="165">
      <c r="A153" s="150" t="n"/>
      <c r="B153" s="296">
        <f>IF(LEN(A153)=0,"",INDEX('Smelter Look-up'!$A:$A,MATCH($A153,'Smelter Look-up'!$E:$E,0)))</f>
        <v/>
      </c>
      <c r="C153" s="147">
        <f>IF(LEN(A153)=0,"",INDEX('Smelter Look-up'!$C:$C,MATCH($A153,'Smelter Look-up'!$E:$E,0)))</f>
        <v/>
      </c>
      <c r="D153" s="144" t="n"/>
      <c r="E153" s="144">
        <f>IF(ISERROR($V153),"",OFFSET('Smelter Look-up'!$D$4,$V153-4,0)&amp;"")</f>
        <v/>
      </c>
      <c r="F153" s="144">
        <f>IF(ISERROR($V153),"",OFFSET('Smelter Look-up'!$E$4,$V153-4,0))</f>
        <v/>
      </c>
      <c r="G153" s="144">
        <f>IF(C153=$X$4,"Enter smelter details",IF(ISERROR($V153),"",OFFSET('Smelter Look-up'!$F$4,$V153-4,0)))</f>
        <v/>
      </c>
      <c r="H153" s="200">
        <f>IF(ISERROR($V153),"",OFFSET('Smelter Look-up'!$G$4,$V153-4,0))</f>
        <v/>
      </c>
      <c r="I153" s="201">
        <f>IF(ISERROR($V153),"",OFFSET('Smelter Look-up'!$H$4,$V153-4,0))</f>
        <v/>
      </c>
      <c r="J153" s="201">
        <f>IF(ISERROR($V153),"",OFFSET('Smelter Look-up'!$I$4,$V153-4,0))</f>
        <v/>
      </c>
      <c r="K153" s="145" t="n"/>
      <c r="L153" s="145" t="n"/>
      <c r="M153" s="145" t="n"/>
      <c r="N153" s="145" t="n"/>
      <c r="O153" s="145" t="n"/>
      <c r="P153" s="203" t="n"/>
      <c r="Q153" s="146" t="n"/>
      <c r="R153" s="144">
        <f>IF(ISERROR($V153),"",OFFSET('Smelter Look-up'!$C$4,$V153-4,0)&amp;"")</f>
        <v/>
      </c>
      <c r="S153" s="150">
        <f>IF(B153="","",IF(ISERROR(MATCH($E153,CL,0)),"Unknown",INDIRECT("'C'!$A$"&amp;MATCH($E153,CL,0)+1)))</f>
        <v/>
      </c>
      <c r="T153" s="150">
        <f>IF(B153="","",IF(ISERROR(MATCH($J153,SorP!$B$1:$B$6261,0)),"",INDIRECT("'SorP'!$A$"&amp;MATCH($S153&amp;$J153,SorP!C:C,0))))</f>
        <v/>
      </c>
      <c r="U153" s="163" t="n"/>
      <c r="V153" s="164">
        <f>IF(C153="",NA(),MATCH($B153&amp;$C153,'Smelter Look-up'!$J:$J,0))</f>
        <v/>
      </c>
      <c r="X153" s="165">
        <f>IF(AND(C153="Smelter not listed",OR(LEN(D153)=0,LEN(E153)=0)),1,0)</f>
        <v/>
      </c>
      <c r="AB153" s="306">
        <f>IF(C153="","",B153)</f>
        <v/>
      </c>
      <c r="AC153" s="165">
        <f>B153</f>
        <v/>
      </c>
      <c r="AD153" s="165">
        <f>IF(C153="Smelter not listed",D153,C153)</f>
        <v/>
      </c>
    </row>
    <row r="154" ht="20.1" customFormat="1" customHeight="1" s="165">
      <c r="A154" s="150" t="n"/>
      <c r="B154" s="296">
        <f>IF(LEN(A154)=0,"",INDEX('Smelter Look-up'!$A:$A,MATCH($A154,'Smelter Look-up'!$E:$E,0)))</f>
        <v/>
      </c>
      <c r="C154" s="147">
        <f>IF(LEN(A154)=0,"",INDEX('Smelter Look-up'!$C:$C,MATCH($A154,'Smelter Look-up'!$E:$E,0)))</f>
        <v/>
      </c>
      <c r="D154" s="144" t="n"/>
      <c r="E154" s="144">
        <f>IF(ISERROR($V154),"",OFFSET('Smelter Look-up'!$D$4,$V154-4,0)&amp;"")</f>
        <v/>
      </c>
      <c r="F154" s="144">
        <f>IF(ISERROR($V154),"",OFFSET('Smelter Look-up'!$E$4,$V154-4,0))</f>
        <v/>
      </c>
      <c r="G154" s="144">
        <f>IF(C154=$X$4,"Enter smelter details",IF(ISERROR($V154),"",OFFSET('Smelter Look-up'!$F$4,$V154-4,0)))</f>
        <v/>
      </c>
      <c r="H154" s="200">
        <f>IF(ISERROR($V154),"",OFFSET('Smelter Look-up'!$G$4,$V154-4,0))</f>
        <v/>
      </c>
      <c r="I154" s="201">
        <f>IF(ISERROR($V154),"",OFFSET('Smelter Look-up'!$H$4,$V154-4,0))</f>
        <v/>
      </c>
      <c r="J154" s="201">
        <f>IF(ISERROR($V154),"",OFFSET('Smelter Look-up'!$I$4,$V154-4,0))</f>
        <v/>
      </c>
      <c r="K154" s="145" t="n"/>
      <c r="L154" s="145" t="n"/>
      <c r="M154" s="145" t="n"/>
      <c r="N154" s="145" t="n"/>
      <c r="O154" s="145" t="n"/>
      <c r="P154" s="203" t="n"/>
      <c r="Q154" s="146" t="n"/>
      <c r="R154" s="144">
        <f>IF(ISERROR($V154),"",OFFSET('Smelter Look-up'!$C$4,$V154-4,0)&amp;"")</f>
        <v/>
      </c>
      <c r="S154" s="150">
        <f>IF(B154="","",IF(ISERROR(MATCH($E154,CL,0)),"Unknown",INDIRECT("'C'!$A$"&amp;MATCH($E154,CL,0)+1)))</f>
        <v/>
      </c>
      <c r="T154" s="150">
        <f>IF(B154="","",IF(ISERROR(MATCH($J154,SorP!$B$1:$B$6261,0)),"",INDIRECT("'SorP'!$A$"&amp;MATCH($S154&amp;$J154,SorP!C:C,0))))</f>
        <v/>
      </c>
      <c r="U154" s="163" t="n"/>
      <c r="V154" s="164">
        <f>IF(C154="",NA(),MATCH($B154&amp;$C154,'Smelter Look-up'!$J:$J,0))</f>
        <v/>
      </c>
      <c r="X154" s="165">
        <f>IF(AND(C154="Smelter not listed",OR(LEN(D154)=0,LEN(E154)=0)),1,0)</f>
        <v/>
      </c>
      <c r="AB154" s="306">
        <f>IF(C154="","",B154)</f>
        <v/>
      </c>
      <c r="AC154" s="165">
        <f>B154</f>
        <v/>
      </c>
      <c r="AD154" s="165">
        <f>IF(C154="Smelter not listed",D154,C154)</f>
        <v/>
      </c>
    </row>
    <row r="155" ht="20.1" customFormat="1" customHeight="1" s="165">
      <c r="A155" s="150" t="n"/>
      <c r="B155" s="296">
        <f>IF(LEN(A155)=0,"",INDEX('Smelter Look-up'!$A:$A,MATCH($A155,'Smelter Look-up'!$E:$E,0)))</f>
        <v/>
      </c>
      <c r="C155" s="147">
        <f>IF(LEN(A155)=0,"",INDEX('Smelter Look-up'!$C:$C,MATCH($A155,'Smelter Look-up'!$E:$E,0)))</f>
        <v/>
      </c>
      <c r="D155" s="144" t="n"/>
      <c r="E155" s="144">
        <f>IF(ISERROR($V155),"",OFFSET('Smelter Look-up'!$D$4,$V155-4,0)&amp;"")</f>
        <v/>
      </c>
      <c r="F155" s="144">
        <f>IF(ISERROR($V155),"",OFFSET('Smelter Look-up'!$E$4,$V155-4,0))</f>
        <v/>
      </c>
      <c r="G155" s="144">
        <f>IF(C155=$X$4,"Enter smelter details",IF(ISERROR($V155),"",OFFSET('Smelter Look-up'!$F$4,$V155-4,0)))</f>
        <v/>
      </c>
      <c r="H155" s="200">
        <f>IF(ISERROR($V155),"",OFFSET('Smelter Look-up'!$G$4,$V155-4,0))</f>
        <v/>
      </c>
      <c r="I155" s="201">
        <f>IF(ISERROR($V155),"",OFFSET('Smelter Look-up'!$H$4,$V155-4,0))</f>
        <v/>
      </c>
      <c r="J155" s="201">
        <f>IF(ISERROR($V155),"",OFFSET('Smelter Look-up'!$I$4,$V155-4,0))</f>
        <v/>
      </c>
      <c r="K155" s="145" t="n"/>
      <c r="L155" s="145" t="n"/>
      <c r="M155" s="145" t="n"/>
      <c r="N155" s="145" t="n"/>
      <c r="O155" s="145" t="n"/>
      <c r="P155" s="203" t="n"/>
      <c r="Q155" s="146" t="n"/>
      <c r="R155" s="144">
        <f>IF(ISERROR($V155),"",OFFSET('Smelter Look-up'!$C$4,$V155-4,0)&amp;"")</f>
        <v/>
      </c>
      <c r="S155" s="150">
        <f>IF(B155="","",IF(ISERROR(MATCH($E155,CL,0)),"Unknown",INDIRECT("'C'!$A$"&amp;MATCH($E155,CL,0)+1)))</f>
        <v/>
      </c>
      <c r="T155" s="150">
        <f>IF(B155="","",IF(ISERROR(MATCH($J155,SorP!$B$1:$B$6261,0)),"",INDIRECT("'SorP'!$A$"&amp;MATCH($S155&amp;$J155,SorP!C:C,0))))</f>
        <v/>
      </c>
      <c r="U155" s="163" t="n"/>
      <c r="V155" s="164">
        <f>IF(C155="",NA(),MATCH($B155&amp;$C155,'Smelter Look-up'!$J:$J,0))</f>
        <v/>
      </c>
      <c r="X155" s="165">
        <f>IF(AND(C155="Smelter not listed",OR(LEN(D155)=0,LEN(E155)=0)),1,0)</f>
        <v/>
      </c>
      <c r="AB155" s="306">
        <f>IF(C155="","",B155)</f>
        <v/>
      </c>
      <c r="AC155" s="165">
        <f>B155</f>
        <v/>
      </c>
      <c r="AD155" s="165">
        <f>IF(C155="Smelter not listed",D155,C155)</f>
        <v/>
      </c>
    </row>
    <row r="156" ht="20.1" customFormat="1" customHeight="1" s="165">
      <c r="A156" s="150" t="n"/>
      <c r="B156" s="296">
        <f>IF(LEN(A156)=0,"",INDEX('Smelter Look-up'!$A:$A,MATCH($A156,'Smelter Look-up'!$E:$E,0)))</f>
        <v/>
      </c>
      <c r="C156" s="147">
        <f>IF(LEN(A156)=0,"",INDEX('Smelter Look-up'!$C:$C,MATCH($A156,'Smelter Look-up'!$E:$E,0)))</f>
        <v/>
      </c>
      <c r="D156" s="144" t="n"/>
      <c r="E156" s="144">
        <f>IF(ISERROR($V156),"",OFFSET('Smelter Look-up'!$D$4,$V156-4,0)&amp;"")</f>
        <v/>
      </c>
      <c r="F156" s="144">
        <f>IF(ISERROR($V156),"",OFFSET('Smelter Look-up'!$E$4,$V156-4,0))</f>
        <v/>
      </c>
      <c r="G156" s="144">
        <f>IF(C156=$X$4,"Enter smelter details",IF(ISERROR($V156),"",OFFSET('Smelter Look-up'!$F$4,$V156-4,0)))</f>
        <v/>
      </c>
      <c r="H156" s="200">
        <f>IF(ISERROR($V156),"",OFFSET('Smelter Look-up'!$G$4,$V156-4,0))</f>
        <v/>
      </c>
      <c r="I156" s="201">
        <f>IF(ISERROR($V156),"",OFFSET('Smelter Look-up'!$H$4,$V156-4,0))</f>
        <v/>
      </c>
      <c r="J156" s="201">
        <f>IF(ISERROR($V156),"",OFFSET('Smelter Look-up'!$I$4,$V156-4,0))</f>
        <v/>
      </c>
      <c r="K156" s="145" t="n"/>
      <c r="L156" s="145" t="n"/>
      <c r="M156" s="145" t="n"/>
      <c r="N156" s="145" t="n"/>
      <c r="O156" s="145" t="n"/>
      <c r="P156" s="203" t="n"/>
      <c r="Q156" s="146" t="n"/>
      <c r="R156" s="144">
        <f>IF(ISERROR($V156),"",OFFSET('Smelter Look-up'!$C$4,$V156-4,0)&amp;"")</f>
        <v/>
      </c>
      <c r="S156" s="150">
        <f>IF(B156="","",IF(ISERROR(MATCH($E156,CL,0)),"Unknown",INDIRECT("'C'!$A$"&amp;MATCH($E156,CL,0)+1)))</f>
        <v/>
      </c>
      <c r="T156" s="150">
        <f>IF(B156="","",IF(ISERROR(MATCH($J156,SorP!$B$1:$B$6261,0)),"",INDIRECT("'SorP'!$A$"&amp;MATCH($S156&amp;$J156,SorP!C:C,0))))</f>
        <v/>
      </c>
      <c r="U156" s="163" t="n"/>
      <c r="V156" s="164">
        <f>IF(C156="",NA(),MATCH($B156&amp;$C156,'Smelter Look-up'!$J:$J,0))</f>
        <v/>
      </c>
      <c r="X156" s="165">
        <f>IF(AND(C156="Smelter not listed",OR(LEN(D156)=0,LEN(E156)=0)),1,0)</f>
        <v/>
      </c>
      <c r="AB156" s="306">
        <f>IF(C156="","",B156)</f>
        <v/>
      </c>
      <c r="AC156" s="165">
        <f>B156</f>
        <v/>
      </c>
      <c r="AD156" s="165">
        <f>IF(C156="Smelter not listed",D156,C156)</f>
        <v/>
      </c>
    </row>
    <row r="157" ht="20.1" customFormat="1" customHeight="1" s="165">
      <c r="A157" s="150" t="n"/>
      <c r="B157" s="296">
        <f>IF(LEN(A157)=0,"",INDEX('Smelter Look-up'!$A:$A,MATCH($A157,'Smelter Look-up'!$E:$E,0)))</f>
        <v/>
      </c>
      <c r="C157" s="147">
        <f>IF(LEN(A157)=0,"",INDEX('Smelter Look-up'!$C:$C,MATCH($A157,'Smelter Look-up'!$E:$E,0)))</f>
        <v/>
      </c>
      <c r="D157" s="144" t="n"/>
      <c r="E157" s="144">
        <f>IF(ISERROR($V157),"",OFFSET('Smelter Look-up'!$D$4,$V157-4,0)&amp;"")</f>
        <v/>
      </c>
      <c r="F157" s="144">
        <f>IF(ISERROR($V157),"",OFFSET('Smelter Look-up'!$E$4,$V157-4,0))</f>
        <v/>
      </c>
      <c r="G157" s="144">
        <f>IF(C157=$X$4,"Enter smelter details",IF(ISERROR($V157),"",OFFSET('Smelter Look-up'!$F$4,$V157-4,0)))</f>
        <v/>
      </c>
      <c r="H157" s="200">
        <f>IF(ISERROR($V157),"",OFFSET('Smelter Look-up'!$G$4,$V157-4,0))</f>
        <v/>
      </c>
      <c r="I157" s="201">
        <f>IF(ISERROR($V157),"",OFFSET('Smelter Look-up'!$H$4,$V157-4,0))</f>
        <v/>
      </c>
      <c r="J157" s="201">
        <f>IF(ISERROR($V157),"",OFFSET('Smelter Look-up'!$I$4,$V157-4,0))</f>
        <v/>
      </c>
      <c r="K157" s="145" t="n"/>
      <c r="L157" s="145" t="n"/>
      <c r="M157" s="145" t="n"/>
      <c r="N157" s="145" t="n"/>
      <c r="O157" s="145" t="n"/>
      <c r="P157" s="203" t="n"/>
      <c r="Q157" s="146" t="n"/>
      <c r="R157" s="144">
        <f>IF(ISERROR($V157),"",OFFSET('Smelter Look-up'!$C$4,$V157-4,0)&amp;"")</f>
        <v/>
      </c>
      <c r="S157" s="150">
        <f>IF(B157="","",IF(ISERROR(MATCH($E157,CL,0)),"Unknown",INDIRECT("'C'!$A$"&amp;MATCH($E157,CL,0)+1)))</f>
        <v/>
      </c>
      <c r="T157" s="150">
        <f>IF(B157="","",IF(ISERROR(MATCH($J157,SorP!$B$1:$B$6261,0)),"",INDIRECT("'SorP'!$A$"&amp;MATCH($S157&amp;$J157,SorP!C:C,0))))</f>
        <v/>
      </c>
      <c r="U157" s="163" t="n"/>
      <c r="V157" s="164">
        <f>IF(C157="",NA(),MATCH($B157&amp;$C157,'Smelter Look-up'!$J:$J,0))</f>
        <v/>
      </c>
      <c r="X157" s="165">
        <f>IF(AND(C157="Smelter not listed",OR(LEN(D157)=0,LEN(E157)=0)),1,0)</f>
        <v/>
      </c>
      <c r="AB157" s="306">
        <f>IF(C157="","",B157)</f>
        <v/>
      </c>
      <c r="AC157" s="165">
        <f>B157</f>
        <v/>
      </c>
      <c r="AD157" s="165">
        <f>IF(C157="Smelter not listed",D157,C157)</f>
        <v/>
      </c>
    </row>
    <row r="158" ht="20.1" customFormat="1" customHeight="1" s="165">
      <c r="A158" s="150" t="n"/>
      <c r="B158" s="296">
        <f>IF(LEN(A158)=0,"",INDEX('Smelter Look-up'!$A:$A,MATCH($A158,'Smelter Look-up'!$E:$E,0)))</f>
        <v/>
      </c>
      <c r="C158" s="147">
        <f>IF(LEN(A158)=0,"",INDEX('Smelter Look-up'!$C:$C,MATCH($A158,'Smelter Look-up'!$E:$E,0)))</f>
        <v/>
      </c>
      <c r="D158" s="144" t="n"/>
      <c r="E158" s="144">
        <f>IF(ISERROR($V158),"",OFFSET('Smelter Look-up'!$D$4,$V158-4,0)&amp;"")</f>
        <v/>
      </c>
      <c r="F158" s="144">
        <f>IF(ISERROR($V158),"",OFFSET('Smelter Look-up'!$E$4,$V158-4,0))</f>
        <v/>
      </c>
      <c r="G158" s="144">
        <f>IF(C158=$X$4,"Enter smelter details",IF(ISERROR($V158),"",OFFSET('Smelter Look-up'!$F$4,$V158-4,0)))</f>
        <v/>
      </c>
      <c r="H158" s="200">
        <f>IF(ISERROR($V158),"",OFFSET('Smelter Look-up'!$G$4,$V158-4,0))</f>
        <v/>
      </c>
      <c r="I158" s="201">
        <f>IF(ISERROR($V158),"",OFFSET('Smelter Look-up'!$H$4,$V158-4,0))</f>
        <v/>
      </c>
      <c r="J158" s="201">
        <f>IF(ISERROR($V158),"",OFFSET('Smelter Look-up'!$I$4,$V158-4,0))</f>
        <v/>
      </c>
      <c r="K158" s="145" t="n"/>
      <c r="L158" s="145" t="n"/>
      <c r="M158" s="145" t="n"/>
      <c r="N158" s="145" t="n"/>
      <c r="O158" s="145" t="n"/>
      <c r="P158" s="203" t="n"/>
      <c r="Q158" s="146" t="n"/>
      <c r="R158" s="144">
        <f>IF(ISERROR($V158),"",OFFSET('Smelter Look-up'!$C$4,$V158-4,0)&amp;"")</f>
        <v/>
      </c>
      <c r="S158" s="150">
        <f>IF(B158="","",IF(ISERROR(MATCH($E158,CL,0)),"Unknown",INDIRECT("'C'!$A$"&amp;MATCH($E158,CL,0)+1)))</f>
        <v/>
      </c>
      <c r="T158" s="150">
        <f>IF(B158="","",IF(ISERROR(MATCH($J158,SorP!$B$1:$B$6261,0)),"",INDIRECT("'SorP'!$A$"&amp;MATCH($S158&amp;$J158,SorP!C:C,0))))</f>
        <v/>
      </c>
      <c r="U158" s="163" t="n"/>
      <c r="V158" s="164">
        <f>IF(C158="",NA(),MATCH($B158&amp;$C158,'Smelter Look-up'!$J:$J,0))</f>
        <v/>
      </c>
      <c r="X158" s="165">
        <f>IF(AND(C158="Smelter not listed",OR(LEN(D158)=0,LEN(E158)=0)),1,0)</f>
        <v/>
      </c>
      <c r="AB158" s="306">
        <f>IF(C158="","",B158)</f>
        <v/>
      </c>
      <c r="AC158" s="165">
        <f>B158</f>
        <v/>
      </c>
      <c r="AD158" s="165">
        <f>IF(C158="Smelter not listed",D158,C158)</f>
        <v/>
      </c>
    </row>
    <row r="159" ht="20.1" customFormat="1" customHeight="1" s="165">
      <c r="A159" s="150" t="n"/>
      <c r="B159" s="296">
        <f>IF(LEN(A159)=0,"",INDEX('Smelter Look-up'!$A:$A,MATCH($A159,'Smelter Look-up'!$E:$E,0)))</f>
        <v/>
      </c>
      <c r="C159" s="147">
        <f>IF(LEN(A159)=0,"",INDEX('Smelter Look-up'!$C:$C,MATCH($A159,'Smelter Look-up'!$E:$E,0)))</f>
        <v/>
      </c>
      <c r="D159" s="144" t="n"/>
      <c r="E159" s="144">
        <f>IF(ISERROR($V159),"",OFFSET('Smelter Look-up'!$D$4,$V159-4,0)&amp;"")</f>
        <v/>
      </c>
      <c r="F159" s="144">
        <f>IF(ISERROR($V159),"",OFFSET('Smelter Look-up'!$E$4,$V159-4,0))</f>
        <v/>
      </c>
      <c r="G159" s="144">
        <f>IF(C159=$X$4,"Enter smelter details",IF(ISERROR($V159),"",OFFSET('Smelter Look-up'!$F$4,$V159-4,0)))</f>
        <v/>
      </c>
      <c r="H159" s="200">
        <f>IF(ISERROR($V159),"",OFFSET('Smelter Look-up'!$G$4,$V159-4,0))</f>
        <v/>
      </c>
      <c r="I159" s="201">
        <f>IF(ISERROR($V159),"",OFFSET('Smelter Look-up'!$H$4,$V159-4,0))</f>
        <v/>
      </c>
      <c r="J159" s="201">
        <f>IF(ISERROR($V159),"",OFFSET('Smelter Look-up'!$I$4,$V159-4,0))</f>
        <v/>
      </c>
      <c r="K159" s="145" t="n"/>
      <c r="L159" s="145" t="n"/>
      <c r="M159" s="145" t="n"/>
      <c r="N159" s="145" t="n"/>
      <c r="O159" s="145" t="n"/>
      <c r="P159" s="203" t="n"/>
      <c r="Q159" s="146" t="n"/>
      <c r="R159" s="144">
        <f>IF(ISERROR($V159),"",OFFSET('Smelter Look-up'!$C$4,$V159-4,0)&amp;"")</f>
        <v/>
      </c>
      <c r="S159" s="150">
        <f>IF(B159="","",IF(ISERROR(MATCH($E159,CL,0)),"Unknown",INDIRECT("'C'!$A$"&amp;MATCH($E159,CL,0)+1)))</f>
        <v/>
      </c>
      <c r="T159" s="150">
        <f>IF(B159="","",IF(ISERROR(MATCH($J159,SorP!$B$1:$B$6261,0)),"",INDIRECT("'SorP'!$A$"&amp;MATCH($S159&amp;$J159,SorP!C:C,0))))</f>
        <v/>
      </c>
      <c r="U159" s="163" t="n"/>
      <c r="V159" s="164">
        <f>IF(C159="",NA(),MATCH($B159&amp;$C159,'Smelter Look-up'!$J:$J,0))</f>
        <v/>
      </c>
      <c r="X159" s="165">
        <f>IF(AND(C159="Smelter not listed",OR(LEN(D159)=0,LEN(E159)=0)),1,0)</f>
        <v/>
      </c>
      <c r="AB159" s="306">
        <f>IF(C159="","",B159)</f>
        <v/>
      </c>
      <c r="AC159" s="165">
        <f>B159</f>
        <v/>
      </c>
      <c r="AD159" s="165">
        <f>IF(C159="Smelter not listed",D159,C159)</f>
        <v/>
      </c>
    </row>
    <row r="160" ht="20.1" customFormat="1" customHeight="1" s="165">
      <c r="A160" s="150" t="n"/>
      <c r="B160" s="296">
        <f>IF(LEN(A160)=0,"",INDEX('Smelter Look-up'!$A:$A,MATCH($A160,'Smelter Look-up'!$E:$E,0)))</f>
        <v/>
      </c>
      <c r="C160" s="147">
        <f>IF(LEN(A160)=0,"",INDEX('Smelter Look-up'!$C:$C,MATCH($A160,'Smelter Look-up'!$E:$E,0)))</f>
        <v/>
      </c>
      <c r="D160" s="144" t="n"/>
      <c r="E160" s="144">
        <f>IF(ISERROR($V160),"",OFFSET('Smelter Look-up'!$D$4,$V160-4,0)&amp;"")</f>
        <v/>
      </c>
      <c r="F160" s="144">
        <f>IF(ISERROR($V160),"",OFFSET('Smelter Look-up'!$E$4,$V160-4,0))</f>
        <v/>
      </c>
      <c r="G160" s="144">
        <f>IF(C160=$X$4,"Enter smelter details",IF(ISERROR($V160),"",OFFSET('Smelter Look-up'!$F$4,$V160-4,0)))</f>
        <v/>
      </c>
      <c r="H160" s="200">
        <f>IF(ISERROR($V160),"",OFFSET('Smelter Look-up'!$G$4,$V160-4,0))</f>
        <v/>
      </c>
      <c r="I160" s="201">
        <f>IF(ISERROR($V160),"",OFFSET('Smelter Look-up'!$H$4,$V160-4,0))</f>
        <v/>
      </c>
      <c r="J160" s="201">
        <f>IF(ISERROR($V160),"",OFFSET('Smelter Look-up'!$I$4,$V160-4,0))</f>
        <v/>
      </c>
      <c r="K160" s="145" t="n"/>
      <c r="L160" s="145" t="n"/>
      <c r="M160" s="145" t="n"/>
      <c r="N160" s="145" t="n"/>
      <c r="O160" s="145" t="n"/>
      <c r="P160" s="203" t="n"/>
      <c r="Q160" s="146" t="n"/>
      <c r="R160" s="144">
        <f>IF(ISERROR($V160),"",OFFSET('Smelter Look-up'!$C$4,$V160-4,0)&amp;"")</f>
        <v/>
      </c>
      <c r="S160" s="150">
        <f>IF(B160="","",IF(ISERROR(MATCH($E160,CL,0)),"Unknown",INDIRECT("'C'!$A$"&amp;MATCH($E160,CL,0)+1)))</f>
        <v/>
      </c>
      <c r="T160" s="150">
        <f>IF(B160="","",IF(ISERROR(MATCH($J160,SorP!$B$1:$B$6261,0)),"",INDIRECT("'SorP'!$A$"&amp;MATCH($S160&amp;$J160,SorP!C:C,0))))</f>
        <v/>
      </c>
      <c r="U160" s="163" t="n"/>
      <c r="V160" s="164">
        <f>IF(C160="",NA(),MATCH($B160&amp;$C160,'Smelter Look-up'!$J:$J,0))</f>
        <v/>
      </c>
      <c r="X160" s="165">
        <f>IF(AND(C160="Smelter not listed",OR(LEN(D160)=0,LEN(E160)=0)),1,0)</f>
        <v/>
      </c>
      <c r="AB160" s="306">
        <f>IF(C160="","",B160)</f>
        <v/>
      </c>
      <c r="AC160" s="165">
        <f>B160</f>
        <v/>
      </c>
      <c r="AD160" s="165">
        <f>IF(C160="Smelter not listed",D160,C160)</f>
        <v/>
      </c>
    </row>
    <row r="161" ht="20.1" customFormat="1" customHeight="1" s="165">
      <c r="A161" s="150" t="n"/>
      <c r="B161" s="296">
        <f>IF(LEN(A161)=0,"",INDEX('Smelter Look-up'!$A:$A,MATCH($A161,'Smelter Look-up'!$E:$E,0)))</f>
        <v/>
      </c>
      <c r="C161" s="147">
        <f>IF(LEN(A161)=0,"",INDEX('Smelter Look-up'!$C:$C,MATCH($A161,'Smelter Look-up'!$E:$E,0)))</f>
        <v/>
      </c>
      <c r="D161" s="144" t="n"/>
      <c r="E161" s="144">
        <f>IF(ISERROR($V161),"",OFFSET('Smelter Look-up'!$D$4,$V161-4,0)&amp;"")</f>
        <v/>
      </c>
      <c r="F161" s="144">
        <f>IF(ISERROR($V161),"",OFFSET('Smelter Look-up'!$E$4,$V161-4,0))</f>
        <v/>
      </c>
      <c r="G161" s="144">
        <f>IF(C161=$X$4,"Enter smelter details",IF(ISERROR($V161),"",OFFSET('Smelter Look-up'!$F$4,$V161-4,0)))</f>
        <v/>
      </c>
      <c r="H161" s="200">
        <f>IF(ISERROR($V161),"",OFFSET('Smelter Look-up'!$G$4,$V161-4,0))</f>
        <v/>
      </c>
      <c r="I161" s="201">
        <f>IF(ISERROR($V161),"",OFFSET('Smelter Look-up'!$H$4,$V161-4,0))</f>
        <v/>
      </c>
      <c r="J161" s="201">
        <f>IF(ISERROR($V161),"",OFFSET('Smelter Look-up'!$I$4,$V161-4,0))</f>
        <v/>
      </c>
      <c r="K161" s="145" t="n"/>
      <c r="L161" s="145" t="n"/>
      <c r="M161" s="145" t="n"/>
      <c r="N161" s="145" t="n"/>
      <c r="O161" s="145" t="n"/>
      <c r="P161" s="203" t="n"/>
      <c r="Q161" s="146" t="n"/>
      <c r="R161" s="144">
        <f>IF(ISERROR($V161),"",OFFSET('Smelter Look-up'!$C$4,$V161-4,0)&amp;"")</f>
        <v/>
      </c>
      <c r="S161" s="150">
        <f>IF(B161="","",IF(ISERROR(MATCH($E161,CL,0)),"Unknown",INDIRECT("'C'!$A$"&amp;MATCH($E161,CL,0)+1)))</f>
        <v/>
      </c>
      <c r="T161" s="150">
        <f>IF(B161="","",IF(ISERROR(MATCH($J161,SorP!$B$1:$B$6261,0)),"",INDIRECT("'SorP'!$A$"&amp;MATCH($S161&amp;$J161,SorP!C:C,0))))</f>
        <v/>
      </c>
      <c r="U161" s="163" t="n"/>
      <c r="V161" s="164">
        <f>IF(C161="",NA(),MATCH($B161&amp;$C161,'Smelter Look-up'!$J:$J,0))</f>
        <v/>
      </c>
      <c r="X161" s="165">
        <f>IF(AND(C161="Smelter not listed",OR(LEN(D161)=0,LEN(E161)=0)),1,0)</f>
        <v/>
      </c>
      <c r="AB161" s="306">
        <f>IF(C161="","",B161)</f>
        <v/>
      </c>
      <c r="AC161" s="165">
        <f>B161</f>
        <v/>
      </c>
      <c r="AD161" s="165">
        <f>IF(C161="Smelter not listed",D161,C161)</f>
        <v/>
      </c>
    </row>
    <row r="162" ht="20.1" customFormat="1" customHeight="1" s="165">
      <c r="A162" s="150" t="n"/>
      <c r="B162" s="296">
        <f>IF(LEN(A162)=0,"",INDEX('Smelter Look-up'!$A:$A,MATCH($A162,'Smelter Look-up'!$E:$E,0)))</f>
        <v/>
      </c>
      <c r="C162" s="147">
        <f>IF(LEN(A162)=0,"",INDEX('Smelter Look-up'!$C:$C,MATCH($A162,'Smelter Look-up'!$E:$E,0)))</f>
        <v/>
      </c>
      <c r="D162" s="144" t="n"/>
      <c r="E162" s="144">
        <f>IF(ISERROR($V162),"",OFFSET('Smelter Look-up'!$D$4,$V162-4,0)&amp;"")</f>
        <v/>
      </c>
      <c r="F162" s="144">
        <f>IF(ISERROR($V162),"",OFFSET('Smelter Look-up'!$E$4,$V162-4,0))</f>
        <v/>
      </c>
      <c r="G162" s="144">
        <f>IF(C162=$X$4,"Enter smelter details",IF(ISERROR($V162),"",OFFSET('Smelter Look-up'!$F$4,$V162-4,0)))</f>
        <v/>
      </c>
      <c r="H162" s="200">
        <f>IF(ISERROR($V162),"",OFFSET('Smelter Look-up'!$G$4,$V162-4,0))</f>
        <v/>
      </c>
      <c r="I162" s="201">
        <f>IF(ISERROR($V162),"",OFFSET('Smelter Look-up'!$H$4,$V162-4,0))</f>
        <v/>
      </c>
      <c r="J162" s="201">
        <f>IF(ISERROR($V162),"",OFFSET('Smelter Look-up'!$I$4,$V162-4,0))</f>
        <v/>
      </c>
      <c r="K162" s="145" t="n"/>
      <c r="L162" s="145" t="n"/>
      <c r="M162" s="145" t="n"/>
      <c r="N162" s="145" t="n"/>
      <c r="O162" s="145" t="n"/>
      <c r="P162" s="203" t="n"/>
      <c r="Q162" s="146" t="n"/>
      <c r="R162" s="144">
        <f>IF(ISERROR($V162),"",OFFSET('Smelter Look-up'!$C$4,$V162-4,0)&amp;"")</f>
        <v/>
      </c>
      <c r="S162" s="150">
        <f>IF(B162="","",IF(ISERROR(MATCH($E162,CL,0)),"Unknown",INDIRECT("'C'!$A$"&amp;MATCH($E162,CL,0)+1)))</f>
        <v/>
      </c>
      <c r="T162" s="150">
        <f>IF(B162="","",IF(ISERROR(MATCH($J162,SorP!$B$1:$B$6261,0)),"",INDIRECT("'SorP'!$A$"&amp;MATCH($S162&amp;$J162,SorP!C:C,0))))</f>
        <v/>
      </c>
      <c r="U162" s="163" t="n"/>
      <c r="V162" s="164">
        <f>IF(C162="",NA(),MATCH($B162&amp;$C162,'Smelter Look-up'!$J:$J,0))</f>
        <v/>
      </c>
      <c r="X162" s="165">
        <f>IF(AND(C162="Smelter not listed",OR(LEN(D162)=0,LEN(E162)=0)),1,0)</f>
        <v/>
      </c>
      <c r="AB162" s="306">
        <f>IF(C162="","",B162)</f>
        <v/>
      </c>
      <c r="AC162" s="165">
        <f>B162</f>
        <v/>
      </c>
      <c r="AD162" s="165">
        <f>IF(C162="Smelter not listed",D162,C162)</f>
        <v/>
      </c>
    </row>
    <row r="163" ht="20.1" customFormat="1" customHeight="1" s="165">
      <c r="A163" s="150" t="n"/>
      <c r="B163" s="296">
        <f>IF(LEN(A163)=0,"",INDEX('Smelter Look-up'!$A:$A,MATCH($A163,'Smelter Look-up'!$E:$E,0)))</f>
        <v/>
      </c>
      <c r="C163" s="147">
        <f>IF(LEN(A163)=0,"",INDEX('Smelter Look-up'!$C:$C,MATCH($A163,'Smelter Look-up'!$E:$E,0)))</f>
        <v/>
      </c>
      <c r="D163" s="144" t="n"/>
      <c r="E163" s="144">
        <f>IF(ISERROR($V163),"",OFFSET('Smelter Look-up'!$D$4,$V163-4,0)&amp;"")</f>
        <v/>
      </c>
      <c r="F163" s="144">
        <f>IF(ISERROR($V163),"",OFFSET('Smelter Look-up'!$E$4,$V163-4,0))</f>
        <v/>
      </c>
      <c r="G163" s="144">
        <f>IF(C163=$X$4,"Enter smelter details",IF(ISERROR($V163),"",OFFSET('Smelter Look-up'!$F$4,$V163-4,0)))</f>
        <v/>
      </c>
      <c r="H163" s="200">
        <f>IF(ISERROR($V163),"",OFFSET('Smelter Look-up'!$G$4,$V163-4,0))</f>
        <v/>
      </c>
      <c r="I163" s="201">
        <f>IF(ISERROR($V163),"",OFFSET('Smelter Look-up'!$H$4,$V163-4,0))</f>
        <v/>
      </c>
      <c r="J163" s="201">
        <f>IF(ISERROR($V163),"",OFFSET('Smelter Look-up'!$I$4,$V163-4,0))</f>
        <v/>
      </c>
      <c r="K163" s="145" t="n"/>
      <c r="L163" s="145" t="n"/>
      <c r="M163" s="145" t="n"/>
      <c r="N163" s="145" t="n"/>
      <c r="O163" s="145" t="n"/>
      <c r="P163" s="203" t="n"/>
      <c r="Q163" s="146" t="n"/>
      <c r="R163" s="144">
        <f>IF(ISERROR($V163),"",OFFSET('Smelter Look-up'!$C$4,$V163-4,0)&amp;"")</f>
        <v/>
      </c>
      <c r="S163" s="150">
        <f>IF(B163="","",IF(ISERROR(MATCH($E163,CL,0)),"Unknown",INDIRECT("'C'!$A$"&amp;MATCH($E163,CL,0)+1)))</f>
        <v/>
      </c>
      <c r="T163" s="150">
        <f>IF(B163="","",IF(ISERROR(MATCH($J163,SorP!$B$1:$B$6261,0)),"",INDIRECT("'SorP'!$A$"&amp;MATCH($S163&amp;$J163,SorP!C:C,0))))</f>
        <v/>
      </c>
      <c r="U163" s="163" t="n"/>
      <c r="V163" s="164">
        <f>IF(C163="",NA(),MATCH($B163&amp;$C163,'Smelter Look-up'!$J:$J,0))</f>
        <v/>
      </c>
      <c r="X163" s="165">
        <f>IF(AND(C163="Smelter not listed",OR(LEN(D163)=0,LEN(E163)=0)),1,0)</f>
        <v/>
      </c>
      <c r="AB163" s="306">
        <f>IF(C163="","",B163)</f>
        <v/>
      </c>
      <c r="AC163" s="165">
        <f>B163</f>
        <v/>
      </c>
      <c r="AD163" s="165">
        <f>IF(C163="Smelter not listed",D163,C163)</f>
        <v/>
      </c>
    </row>
    <row r="164" ht="20.1" customFormat="1" customHeight="1" s="165">
      <c r="A164" s="150" t="n"/>
      <c r="B164" s="296">
        <f>IF(LEN(A164)=0,"",INDEX('Smelter Look-up'!$A:$A,MATCH($A164,'Smelter Look-up'!$E:$E,0)))</f>
        <v/>
      </c>
      <c r="C164" s="147">
        <f>IF(LEN(A164)=0,"",INDEX('Smelter Look-up'!$C:$C,MATCH($A164,'Smelter Look-up'!$E:$E,0)))</f>
        <v/>
      </c>
      <c r="D164" s="144" t="n"/>
      <c r="E164" s="144">
        <f>IF(ISERROR($V164),"",OFFSET('Smelter Look-up'!$D$4,$V164-4,0)&amp;"")</f>
        <v/>
      </c>
      <c r="F164" s="144">
        <f>IF(ISERROR($V164),"",OFFSET('Smelter Look-up'!$E$4,$V164-4,0))</f>
        <v/>
      </c>
      <c r="G164" s="144">
        <f>IF(C164=$X$4,"Enter smelter details",IF(ISERROR($V164),"",OFFSET('Smelter Look-up'!$F$4,$V164-4,0)))</f>
        <v/>
      </c>
      <c r="H164" s="200">
        <f>IF(ISERROR($V164),"",OFFSET('Smelter Look-up'!$G$4,$V164-4,0))</f>
        <v/>
      </c>
      <c r="I164" s="201">
        <f>IF(ISERROR($V164),"",OFFSET('Smelter Look-up'!$H$4,$V164-4,0))</f>
        <v/>
      </c>
      <c r="J164" s="201">
        <f>IF(ISERROR($V164),"",OFFSET('Smelter Look-up'!$I$4,$V164-4,0))</f>
        <v/>
      </c>
      <c r="K164" s="145" t="n"/>
      <c r="L164" s="145" t="n"/>
      <c r="M164" s="145" t="n"/>
      <c r="N164" s="145" t="n"/>
      <c r="O164" s="145" t="n"/>
      <c r="P164" s="203" t="n"/>
      <c r="Q164" s="146" t="n"/>
      <c r="R164" s="144">
        <f>IF(ISERROR($V164),"",OFFSET('Smelter Look-up'!$C$4,$V164-4,0)&amp;"")</f>
        <v/>
      </c>
      <c r="S164" s="150">
        <f>IF(B164="","",IF(ISERROR(MATCH($E164,CL,0)),"Unknown",INDIRECT("'C'!$A$"&amp;MATCH($E164,CL,0)+1)))</f>
        <v/>
      </c>
      <c r="T164" s="150">
        <f>IF(B164="","",IF(ISERROR(MATCH($J164,SorP!$B$1:$B$6261,0)),"",INDIRECT("'SorP'!$A$"&amp;MATCH($S164&amp;$J164,SorP!C:C,0))))</f>
        <v/>
      </c>
      <c r="U164" s="163" t="n"/>
      <c r="V164" s="164">
        <f>IF(C164="",NA(),MATCH($B164&amp;$C164,'Smelter Look-up'!$J:$J,0))</f>
        <v/>
      </c>
      <c r="X164" s="165">
        <f>IF(AND(C164="Smelter not listed",OR(LEN(D164)=0,LEN(E164)=0)),1,0)</f>
        <v/>
      </c>
      <c r="AB164" s="306">
        <f>IF(C164="","",B164)</f>
        <v/>
      </c>
      <c r="AC164" s="165">
        <f>B164</f>
        <v/>
      </c>
      <c r="AD164" s="165">
        <f>IF(C164="Smelter not listed",D164,C164)</f>
        <v/>
      </c>
    </row>
    <row r="165" ht="20.1" customFormat="1" customHeight="1" s="165">
      <c r="A165" s="150" t="n"/>
      <c r="B165" s="296">
        <f>IF(LEN(A165)=0,"",INDEX('Smelter Look-up'!$A:$A,MATCH($A165,'Smelter Look-up'!$E:$E,0)))</f>
        <v/>
      </c>
      <c r="C165" s="147">
        <f>IF(LEN(A165)=0,"",INDEX('Smelter Look-up'!$C:$C,MATCH($A165,'Smelter Look-up'!$E:$E,0)))</f>
        <v/>
      </c>
      <c r="D165" s="144" t="n"/>
      <c r="E165" s="144">
        <f>IF(ISERROR($V165),"",OFFSET('Smelter Look-up'!$D$4,$V165-4,0)&amp;"")</f>
        <v/>
      </c>
      <c r="F165" s="144">
        <f>IF(ISERROR($V165),"",OFFSET('Smelter Look-up'!$E$4,$V165-4,0))</f>
        <v/>
      </c>
      <c r="G165" s="144">
        <f>IF(C165=$X$4,"Enter smelter details",IF(ISERROR($V165),"",OFFSET('Smelter Look-up'!$F$4,$V165-4,0)))</f>
        <v/>
      </c>
      <c r="H165" s="200">
        <f>IF(ISERROR($V165),"",OFFSET('Smelter Look-up'!$G$4,$V165-4,0))</f>
        <v/>
      </c>
      <c r="I165" s="201">
        <f>IF(ISERROR($V165),"",OFFSET('Smelter Look-up'!$H$4,$V165-4,0))</f>
        <v/>
      </c>
      <c r="J165" s="201">
        <f>IF(ISERROR($V165),"",OFFSET('Smelter Look-up'!$I$4,$V165-4,0))</f>
        <v/>
      </c>
      <c r="K165" s="145" t="n"/>
      <c r="L165" s="145" t="n"/>
      <c r="M165" s="145" t="n"/>
      <c r="N165" s="145" t="n"/>
      <c r="O165" s="145" t="n"/>
      <c r="P165" s="203" t="n"/>
      <c r="Q165" s="146" t="n"/>
      <c r="R165" s="144">
        <f>IF(ISERROR($V165),"",OFFSET('Smelter Look-up'!$C$4,$V165-4,0)&amp;"")</f>
        <v/>
      </c>
      <c r="S165" s="150">
        <f>IF(B165="","",IF(ISERROR(MATCH($E165,CL,0)),"Unknown",INDIRECT("'C'!$A$"&amp;MATCH($E165,CL,0)+1)))</f>
        <v/>
      </c>
      <c r="T165" s="150">
        <f>IF(B165="","",IF(ISERROR(MATCH($J165,SorP!$B$1:$B$6261,0)),"",INDIRECT("'SorP'!$A$"&amp;MATCH($S165&amp;$J165,SorP!C:C,0))))</f>
        <v/>
      </c>
      <c r="U165" s="163" t="n"/>
      <c r="V165" s="164">
        <f>IF(C165="",NA(),MATCH($B165&amp;$C165,'Smelter Look-up'!$J:$J,0))</f>
        <v/>
      </c>
      <c r="X165" s="165">
        <f>IF(AND(C165="Smelter not listed",OR(LEN(D165)=0,LEN(E165)=0)),1,0)</f>
        <v/>
      </c>
      <c r="AB165" s="306">
        <f>IF(C165="","",B165)</f>
        <v/>
      </c>
      <c r="AC165" s="165">
        <f>B165</f>
        <v/>
      </c>
      <c r="AD165" s="165">
        <f>IF(C165="Smelter not listed",D165,C165)</f>
        <v/>
      </c>
    </row>
    <row r="166" ht="20.1" customFormat="1" customHeight="1" s="165">
      <c r="A166" s="150" t="n"/>
      <c r="B166" s="296">
        <f>IF(LEN(A166)=0,"",INDEX('Smelter Look-up'!$A:$A,MATCH($A166,'Smelter Look-up'!$E:$E,0)))</f>
        <v/>
      </c>
      <c r="C166" s="147">
        <f>IF(LEN(A166)=0,"",INDEX('Smelter Look-up'!$C:$C,MATCH($A166,'Smelter Look-up'!$E:$E,0)))</f>
        <v/>
      </c>
      <c r="D166" s="144" t="n"/>
      <c r="E166" s="144">
        <f>IF(ISERROR($V166),"",OFFSET('Smelter Look-up'!$D$4,$V166-4,0)&amp;"")</f>
        <v/>
      </c>
      <c r="F166" s="144">
        <f>IF(ISERROR($V166),"",OFFSET('Smelter Look-up'!$E$4,$V166-4,0))</f>
        <v/>
      </c>
      <c r="G166" s="144">
        <f>IF(C166=$X$4,"Enter smelter details",IF(ISERROR($V166),"",OFFSET('Smelter Look-up'!$F$4,$V166-4,0)))</f>
        <v/>
      </c>
      <c r="H166" s="200">
        <f>IF(ISERROR($V166),"",OFFSET('Smelter Look-up'!$G$4,$V166-4,0))</f>
        <v/>
      </c>
      <c r="I166" s="201">
        <f>IF(ISERROR($V166),"",OFFSET('Smelter Look-up'!$H$4,$V166-4,0))</f>
        <v/>
      </c>
      <c r="J166" s="201">
        <f>IF(ISERROR($V166),"",OFFSET('Smelter Look-up'!$I$4,$V166-4,0))</f>
        <v/>
      </c>
      <c r="K166" s="145" t="n"/>
      <c r="L166" s="145" t="n"/>
      <c r="M166" s="145" t="n"/>
      <c r="N166" s="145" t="n"/>
      <c r="O166" s="145" t="n"/>
      <c r="P166" s="203" t="n"/>
      <c r="Q166" s="146" t="n"/>
      <c r="R166" s="144">
        <f>IF(ISERROR($V166),"",OFFSET('Smelter Look-up'!$C$4,$V166-4,0)&amp;"")</f>
        <v/>
      </c>
      <c r="S166" s="150">
        <f>IF(B166="","",IF(ISERROR(MATCH($E166,CL,0)),"Unknown",INDIRECT("'C'!$A$"&amp;MATCH($E166,CL,0)+1)))</f>
        <v/>
      </c>
      <c r="T166" s="150">
        <f>IF(B166="","",IF(ISERROR(MATCH($J166,SorP!$B$1:$B$6261,0)),"",INDIRECT("'SorP'!$A$"&amp;MATCH($S166&amp;$J166,SorP!C:C,0))))</f>
        <v/>
      </c>
      <c r="U166" s="163" t="n"/>
      <c r="V166" s="164">
        <f>IF(C166="",NA(),MATCH($B166&amp;$C166,'Smelter Look-up'!$J:$J,0))</f>
        <v/>
      </c>
      <c r="X166" s="165">
        <f>IF(AND(C166="Smelter not listed",OR(LEN(D166)=0,LEN(E166)=0)),1,0)</f>
        <v/>
      </c>
      <c r="AB166" s="306">
        <f>IF(C166="","",B166)</f>
        <v/>
      </c>
      <c r="AC166" s="165">
        <f>B166</f>
        <v/>
      </c>
      <c r="AD166" s="165">
        <f>IF(C166="Smelter not listed",D166,C166)</f>
        <v/>
      </c>
    </row>
    <row r="167" ht="20.1" customFormat="1" customHeight="1" s="165">
      <c r="A167" s="150" t="n"/>
      <c r="B167" s="296">
        <f>IF(LEN(A167)=0,"",INDEX('Smelter Look-up'!$A:$A,MATCH($A167,'Smelter Look-up'!$E:$E,0)))</f>
        <v/>
      </c>
      <c r="C167" s="147">
        <f>IF(LEN(A167)=0,"",INDEX('Smelter Look-up'!$C:$C,MATCH($A167,'Smelter Look-up'!$E:$E,0)))</f>
        <v/>
      </c>
      <c r="D167" s="144" t="n"/>
      <c r="E167" s="144">
        <f>IF(ISERROR($V167),"",OFFSET('Smelter Look-up'!$D$4,$V167-4,0)&amp;"")</f>
        <v/>
      </c>
      <c r="F167" s="144">
        <f>IF(ISERROR($V167),"",OFFSET('Smelter Look-up'!$E$4,$V167-4,0))</f>
        <v/>
      </c>
      <c r="G167" s="144">
        <f>IF(C167=$X$4,"Enter smelter details",IF(ISERROR($V167),"",OFFSET('Smelter Look-up'!$F$4,$V167-4,0)))</f>
        <v/>
      </c>
      <c r="H167" s="200">
        <f>IF(ISERROR($V167),"",OFFSET('Smelter Look-up'!$G$4,$V167-4,0))</f>
        <v/>
      </c>
      <c r="I167" s="201">
        <f>IF(ISERROR($V167),"",OFFSET('Smelter Look-up'!$H$4,$V167-4,0))</f>
        <v/>
      </c>
      <c r="J167" s="201">
        <f>IF(ISERROR($V167),"",OFFSET('Smelter Look-up'!$I$4,$V167-4,0))</f>
        <v/>
      </c>
      <c r="K167" s="145" t="n"/>
      <c r="L167" s="145" t="n"/>
      <c r="M167" s="145" t="n"/>
      <c r="N167" s="145" t="n"/>
      <c r="O167" s="145" t="n"/>
      <c r="P167" s="203" t="n"/>
      <c r="Q167" s="146" t="n"/>
      <c r="R167" s="144">
        <f>IF(ISERROR($V167),"",OFFSET('Smelter Look-up'!$C$4,$V167-4,0)&amp;"")</f>
        <v/>
      </c>
      <c r="S167" s="150">
        <f>IF(B167="","",IF(ISERROR(MATCH($E167,CL,0)),"Unknown",INDIRECT("'C'!$A$"&amp;MATCH($E167,CL,0)+1)))</f>
        <v/>
      </c>
      <c r="T167" s="150">
        <f>IF(B167="","",IF(ISERROR(MATCH($J167,SorP!$B$1:$B$6261,0)),"",INDIRECT("'SorP'!$A$"&amp;MATCH($S167&amp;$J167,SorP!C:C,0))))</f>
        <v/>
      </c>
      <c r="U167" s="163" t="n"/>
      <c r="V167" s="164">
        <f>IF(C167="",NA(),MATCH($B167&amp;$C167,'Smelter Look-up'!$J:$J,0))</f>
        <v/>
      </c>
      <c r="X167" s="165">
        <f>IF(AND(C167="Smelter not listed",OR(LEN(D167)=0,LEN(E167)=0)),1,0)</f>
        <v/>
      </c>
      <c r="AB167" s="306">
        <f>IF(C167="","",B167)</f>
        <v/>
      </c>
      <c r="AC167" s="165">
        <f>B167</f>
        <v/>
      </c>
      <c r="AD167" s="165">
        <f>IF(C167="Smelter not listed",D167,C167)</f>
        <v/>
      </c>
    </row>
    <row r="168" ht="20.1" customFormat="1" customHeight="1" s="165">
      <c r="A168" s="150" t="n"/>
      <c r="B168" s="296">
        <f>IF(LEN(A168)=0,"",INDEX('Smelter Look-up'!$A:$A,MATCH($A168,'Smelter Look-up'!$E:$E,0)))</f>
        <v/>
      </c>
      <c r="C168" s="147">
        <f>IF(LEN(A168)=0,"",INDEX('Smelter Look-up'!$C:$C,MATCH($A168,'Smelter Look-up'!$E:$E,0)))</f>
        <v/>
      </c>
      <c r="D168" s="144" t="n"/>
      <c r="E168" s="144">
        <f>IF(ISERROR($V168),"",OFFSET('Smelter Look-up'!$D$4,$V168-4,0)&amp;"")</f>
        <v/>
      </c>
      <c r="F168" s="144">
        <f>IF(ISERROR($V168),"",OFFSET('Smelter Look-up'!$E$4,$V168-4,0))</f>
        <v/>
      </c>
      <c r="G168" s="144">
        <f>IF(C168=$X$4,"Enter smelter details",IF(ISERROR($V168),"",OFFSET('Smelter Look-up'!$F$4,$V168-4,0)))</f>
        <v/>
      </c>
      <c r="H168" s="200">
        <f>IF(ISERROR($V168),"",OFFSET('Smelter Look-up'!$G$4,$V168-4,0))</f>
        <v/>
      </c>
      <c r="I168" s="201">
        <f>IF(ISERROR($V168),"",OFFSET('Smelter Look-up'!$H$4,$V168-4,0))</f>
        <v/>
      </c>
      <c r="J168" s="201">
        <f>IF(ISERROR($V168),"",OFFSET('Smelter Look-up'!$I$4,$V168-4,0))</f>
        <v/>
      </c>
      <c r="K168" s="145" t="n"/>
      <c r="L168" s="145" t="n"/>
      <c r="M168" s="145" t="n"/>
      <c r="N168" s="145" t="n"/>
      <c r="O168" s="145" t="n"/>
      <c r="P168" s="203" t="n"/>
      <c r="Q168" s="146" t="n"/>
      <c r="R168" s="144">
        <f>IF(ISERROR($V168),"",OFFSET('Smelter Look-up'!$C$4,$V168-4,0)&amp;"")</f>
        <v/>
      </c>
      <c r="S168" s="150">
        <f>IF(B168="","",IF(ISERROR(MATCH($E168,CL,0)),"Unknown",INDIRECT("'C'!$A$"&amp;MATCH($E168,CL,0)+1)))</f>
        <v/>
      </c>
      <c r="T168" s="150">
        <f>IF(B168="","",IF(ISERROR(MATCH($J168,SorP!$B$1:$B$6261,0)),"",INDIRECT("'SorP'!$A$"&amp;MATCH($S168&amp;$J168,SorP!C:C,0))))</f>
        <v/>
      </c>
      <c r="U168" s="163" t="n"/>
      <c r="V168" s="164">
        <f>IF(C168="",NA(),MATCH($B168&amp;$C168,'Smelter Look-up'!$J:$J,0))</f>
        <v/>
      </c>
      <c r="X168" s="165">
        <f>IF(AND(C168="Smelter not listed",OR(LEN(D168)=0,LEN(E168)=0)),1,0)</f>
        <v/>
      </c>
      <c r="AB168" s="306">
        <f>IF(C168="","",B168)</f>
        <v/>
      </c>
      <c r="AC168" s="165">
        <f>B168</f>
        <v/>
      </c>
      <c r="AD168" s="165">
        <f>IF(C168="Smelter not listed",D168,C168)</f>
        <v/>
      </c>
    </row>
    <row r="169" ht="20.1" customFormat="1" customHeight="1" s="165">
      <c r="A169" s="150" t="n"/>
      <c r="B169" s="296">
        <f>IF(LEN(A169)=0,"",INDEX('Smelter Look-up'!$A:$A,MATCH($A169,'Smelter Look-up'!$E:$E,0)))</f>
        <v/>
      </c>
      <c r="C169" s="147">
        <f>IF(LEN(A169)=0,"",INDEX('Smelter Look-up'!$C:$C,MATCH($A169,'Smelter Look-up'!$E:$E,0)))</f>
        <v/>
      </c>
      <c r="D169" s="144" t="n"/>
      <c r="E169" s="144">
        <f>IF(ISERROR($V169),"",OFFSET('Smelter Look-up'!$D$4,$V169-4,0)&amp;"")</f>
        <v/>
      </c>
      <c r="F169" s="144">
        <f>IF(ISERROR($V169),"",OFFSET('Smelter Look-up'!$E$4,$V169-4,0))</f>
        <v/>
      </c>
      <c r="G169" s="144">
        <f>IF(C169=$X$4,"Enter smelter details",IF(ISERROR($V169),"",OFFSET('Smelter Look-up'!$F$4,$V169-4,0)))</f>
        <v/>
      </c>
      <c r="H169" s="200">
        <f>IF(ISERROR($V169),"",OFFSET('Smelter Look-up'!$G$4,$V169-4,0))</f>
        <v/>
      </c>
      <c r="I169" s="201">
        <f>IF(ISERROR($V169),"",OFFSET('Smelter Look-up'!$H$4,$V169-4,0))</f>
        <v/>
      </c>
      <c r="J169" s="201">
        <f>IF(ISERROR($V169),"",OFFSET('Smelter Look-up'!$I$4,$V169-4,0))</f>
        <v/>
      </c>
      <c r="K169" s="145" t="n"/>
      <c r="L169" s="145" t="n"/>
      <c r="M169" s="145" t="n"/>
      <c r="N169" s="145" t="n"/>
      <c r="O169" s="145" t="n"/>
      <c r="P169" s="203" t="n"/>
      <c r="Q169" s="146" t="n"/>
      <c r="R169" s="144">
        <f>IF(ISERROR($V169),"",OFFSET('Smelter Look-up'!$C$4,$V169-4,0)&amp;"")</f>
        <v/>
      </c>
      <c r="S169" s="150">
        <f>IF(B169="","",IF(ISERROR(MATCH($E169,CL,0)),"Unknown",INDIRECT("'C'!$A$"&amp;MATCH($E169,CL,0)+1)))</f>
        <v/>
      </c>
      <c r="T169" s="150">
        <f>IF(B169="","",IF(ISERROR(MATCH($J169,SorP!$B$1:$B$6261,0)),"",INDIRECT("'SorP'!$A$"&amp;MATCH($S169&amp;$J169,SorP!C:C,0))))</f>
        <v/>
      </c>
      <c r="U169" s="163" t="n"/>
      <c r="V169" s="164">
        <f>IF(C169="",NA(),MATCH($B169&amp;$C169,'Smelter Look-up'!$J:$J,0))</f>
        <v/>
      </c>
      <c r="X169" s="165">
        <f>IF(AND(C169="Smelter not listed",OR(LEN(D169)=0,LEN(E169)=0)),1,0)</f>
        <v/>
      </c>
      <c r="AB169" s="306">
        <f>IF(C169="","",B169)</f>
        <v/>
      </c>
      <c r="AC169" s="165">
        <f>B169</f>
        <v/>
      </c>
      <c r="AD169" s="165">
        <f>IF(C169="Smelter not listed",D169,C169)</f>
        <v/>
      </c>
    </row>
    <row r="170" ht="20.1" customFormat="1" customHeight="1" s="165">
      <c r="A170" s="150" t="n"/>
      <c r="B170" s="296">
        <f>IF(LEN(A170)=0,"",INDEX('Smelter Look-up'!$A:$A,MATCH($A170,'Smelter Look-up'!$E:$E,0)))</f>
        <v/>
      </c>
      <c r="C170" s="147">
        <f>IF(LEN(A170)=0,"",INDEX('Smelter Look-up'!$C:$C,MATCH($A170,'Smelter Look-up'!$E:$E,0)))</f>
        <v/>
      </c>
      <c r="D170" s="144" t="n"/>
      <c r="E170" s="144">
        <f>IF(ISERROR($V170),"",OFFSET('Smelter Look-up'!$D$4,$V170-4,0)&amp;"")</f>
        <v/>
      </c>
      <c r="F170" s="144">
        <f>IF(ISERROR($V170),"",OFFSET('Smelter Look-up'!$E$4,$V170-4,0))</f>
        <v/>
      </c>
      <c r="G170" s="144">
        <f>IF(C170=$X$4,"Enter smelter details",IF(ISERROR($V170),"",OFFSET('Smelter Look-up'!$F$4,$V170-4,0)))</f>
        <v/>
      </c>
      <c r="H170" s="200">
        <f>IF(ISERROR($V170),"",OFFSET('Smelter Look-up'!$G$4,$V170-4,0))</f>
        <v/>
      </c>
      <c r="I170" s="201">
        <f>IF(ISERROR($V170),"",OFFSET('Smelter Look-up'!$H$4,$V170-4,0))</f>
        <v/>
      </c>
      <c r="J170" s="201">
        <f>IF(ISERROR($V170),"",OFFSET('Smelter Look-up'!$I$4,$V170-4,0))</f>
        <v/>
      </c>
      <c r="K170" s="145" t="n"/>
      <c r="L170" s="145" t="n"/>
      <c r="M170" s="145" t="n"/>
      <c r="N170" s="145" t="n"/>
      <c r="O170" s="145" t="n"/>
      <c r="P170" s="203" t="n"/>
      <c r="Q170" s="146" t="n"/>
      <c r="R170" s="144">
        <f>IF(ISERROR($V170),"",OFFSET('Smelter Look-up'!$C$4,$V170-4,0)&amp;"")</f>
        <v/>
      </c>
      <c r="S170" s="150">
        <f>IF(B170="","",IF(ISERROR(MATCH($E170,CL,0)),"Unknown",INDIRECT("'C'!$A$"&amp;MATCH($E170,CL,0)+1)))</f>
        <v/>
      </c>
      <c r="T170" s="150">
        <f>IF(B170="","",IF(ISERROR(MATCH($J170,SorP!$B$1:$B$6261,0)),"",INDIRECT("'SorP'!$A$"&amp;MATCH($S170&amp;$J170,SorP!C:C,0))))</f>
        <v/>
      </c>
      <c r="U170" s="163" t="n"/>
      <c r="V170" s="164">
        <f>IF(C170="",NA(),MATCH($B170&amp;$C170,'Smelter Look-up'!$J:$J,0))</f>
        <v/>
      </c>
      <c r="X170" s="165">
        <f>IF(AND(C170="Smelter not listed",OR(LEN(D170)=0,LEN(E170)=0)),1,0)</f>
        <v/>
      </c>
      <c r="AB170" s="306">
        <f>IF(C170="","",B170)</f>
        <v/>
      </c>
      <c r="AC170" s="165">
        <f>B170</f>
        <v/>
      </c>
      <c r="AD170" s="165">
        <f>IF(C170="Smelter not listed",D170,C170)</f>
        <v/>
      </c>
    </row>
    <row r="171" ht="20.1" customFormat="1" customHeight="1" s="165">
      <c r="A171" s="150" t="n"/>
      <c r="B171" s="296">
        <f>IF(LEN(A171)=0,"",INDEX('Smelter Look-up'!$A:$A,MATCH($A171,'Smelter Look-up'!$E:$E,0)))</f>
        <v/>
      </c>
      <c r="C171" s="147">
        <f>IF(LEN(A171)=0,"",INDEX('Smelter Look-up'!$C:$C,MATCH($A171,'Smelter Look-up'!$E:$E,0)))</f>
        <v/>
      </c>
      <c r="D171" s="144" t="n"/>
      <c r="E171" s="144">
        <f>IF(ISERROR($V171),"",OFFSET('Smelter Look-up'!$D$4,$V171-4,0)&amp;"")</f>
        <v/>
      </c>
      <c r="F171" s="144">
        <f>IF(ISERROR($V171),"",OFFSET('Smelter Look-up'!$E$4,$V171-4,0))</f>
        <v/>
      </c>
      <c r="G171" s="144">
        <f>IF(C171=$X$4,"Enter smelter details",IF(ISERROR($V171),"",OFFSET('Smelter Look-up'!$F$4,$V171-4,0)))</f>
        <v/>
      </c>
      <c r="H171" s="200">
        <f>IF(ISERROR($V171),"",OFFSET('Smelter Look-up'!$G$4,$V171-4,0))</f>
        <v/>
      </c>
      <c r="I171" s="201">
        <f>IF(ISERROR($V171),"",OFFSET('Smelter Look-up'!$H$4,$V171-4,0))</f>
        <v/>
      </c>
      <c r="J171" s="201">
        <f>IF(ISERROR($V171),"",OFFSET('Smelter Look-up'!$I$4,$V171-4,0))</f>
        <v/>
      </c>
      <c r="K171" s="145" t="n"/>
      <c r="L171" s="145" t="n"/>
      <c r="M171" s="145" t="n"/>
      <c r="N171" s="145" t="n"/>
      <c r="O171" s="145" t="n"/>
      <c r="P171" s="203" t="n"/>
      <c r="Q171" s="146" t="n"/>
      <c r="R171" s="144">
        <f>IF(ISERROR($V171),"",OFFSET('Smelter Look-up'!$C$4,$V171-4,0)&amp;"")</f>
        <v/>
      </c>
      <c r="S171" s="150">
        <f>IF(B171="","",IF(ISERROR(MATCH($E171,CL,0)),"Unknown",INDIRECT("'C'!$A$"&amp;MATCH($E171,CL,0)+1)))</f>
        <v/>
      </c>
      <c r="T171" s="150">
        <f>IF(B171="","",IF(ISERROR(MATCH($J171,SorP!$B$1:$B$6261,0)),"",INDIRECT("'SorP'!$A$"&amp;MATCH($S171&amp;$J171,SorP!C:C,0))))</f>
        <v/>
      </c>
      <c r="U171" s="163" t="n"/>
      <c r="V171" s="164">
        <f>IF(C171="",NA(),MATCH($B171&amp;$C171,'Smelter Look-up'!$J:$J,0))</f>
        <v/>
      </c>
      <c r="X171" s="165">
        <f>IF(AND(C171="Smelter not listed",OR(LEN(D171)=0,LEN(E171)=0)),1,0)</f>
        <v/>
      </c>
      <c r="AB171" s="306">
        <f>IF(C171="","",B171)</f>
        <v/>
      </c>
      <c r="AC171" s="165">
        <f>B171</f>
        <v/>
      </c>
      <c r="AD171" s="165">
        <f>IF(C171="Smelter not listed",D171,C171)</f>
        <v/>
      </c>
    </row>
    <row r="172" ht="20.1" customFormat="1" customHeight="1" s="165">
      <c r="A172" s="150" t="n"/>
      <c r="B172" s="296">
        <f>IF(LEN(A172)=0,"",INDEX('Smelter Look-up'!$A:$A,MATCH($A172,'Smelter Look-up'!$E:$E,0)))</f>
        <v/>
      </c>
      <c r="C172" s="147">
        <f>IF(LEN(A172)=0,"",INDEX('Smelter Look-up'!$C:$C,MATCH($A172,'Smelter Look-up'!$E:$E,0)))</f>
        <v/>
      </c>
      <c r="D172" s="144" t="n"/>
      <c r="E172" s="144">
        <f>IF(ISERROR($V172),"",OFFSET('Smelter Look-up'!$D$4,$V172-4,0)&amp;"")</f>
        <v/>
      </c>
      <c r="F172" s="144">
        <f>IF(ISERROR($V172),"",OFFSET('Smelter Look-up'!$E$4,$V172-4,0))</f>
        <v/>
      </c>
      <c r="G172" s="144">
        <f>IF(C172=$X$4,"Enter smelter details",IF(ISERROR($V172),"",OFFSET('Smelter Look-up'!$F$4,$V172-4,0)))</f>
        <v/>
      </c>
      <c r="H172" s="200">
        <f>IF(ISERROR($V172),"",OFFSET('Smelter Look-up'!$G$4,$V172-4,0))</f>
        <v/>
      </c>
      <c r="I172" s="201">
        <f>IF(ISERROR($V172),"",OFFSET('Smelter Look-up'!$H$4,$V172-4,0))</f>
        <v/>
      </c>
      <c r="J172" s="201">
        <f>IF(ISERROR($V172),"",OFFSET('Smelter Look-up'!$I$4,$V172-4,0))</f>
        <v/>
      </c>
      <c r="K172" s="145" t="n"/>
      <c r="L172" s="145" t="n"/>
      <c r="M172" s="145" t="n"/>
      <c r="N172" s="145" t="n"/>
      <c r="O172" s="145" t="n"/>
      <c r="P172" s="203" t="n"/>
      <c r="Q172" s="146" t="n"/>
      <c r="R172" s="144">
        <f>IF(ISERROR($V172),"",OFFSET('Smelter Look-up'!$C$4,$V172-4,0)&amp;"")</f>
        <v/>
      </c>
      <c r="S172" s="150">
        <f>IF(B172="","",IF(ISERROR(MATCH($E172,CL,0)),"Unknown",INDIRECT("'C'!$A$"&amp;MATCH($E172,CL,0)+1)))</f>
        <v/>
      </c>
      <c r="T172" s="150">
        <f>IF(B172="","",IF(ISERROR(MATCH($J172,SorP!$B$1:$B$6261,0)),"",INDIRECT("'SorP'!$A$"&amp;MATCH($S172&amp;$J172,SorP!C:C,0))))</f>
        <v/>
      </c>
      <c r="U172" s="163" t="n"/>
      <c r="V172" s="164">
        <f>IF(C172="",NA(),MATCH($B172&amp;$C172,'Smelter Look-up'!$J:$J,0))</f>
        <v/>
      </c>
      <c r="X172" s="165">
        <f>IF(AND(C172="Smelter not listed",OR(LEN(D172)=0,LEN(E172)=0)),1,0)</f>
        <v/>
      </c>
      <c r="AB172" s="306">
        <f>IF(C172="","",B172)</f>
        <v/>
      </c>
      <c r="AC172" s="165">
        <f>B172</f>
        <v/>
      </c>
      <c r="AD172" s="165">
        <f>IF(C172="Smelter not listed",D172,C172)</f>
        <v/>
      </c>
    </row>
    <row r="173" ht="20.1" customFormat="1" customHeight="1" s="165">
      <c r="A173" s="150" t="n"/>
      <c r="B173" s="296">
        <f>IF(LEN(A173)=0,"",INDEX('Smelter Look-up'!$A:$A,MATCH($A173,'Smelter Look-up'!$E:$E,0)))</f>
        <v/>
      </c>
      <c r="C173" s="147">
        <f>IF(LEN(A173)=0,"",INDEX('Smelter Look-up'!$C:$C,MATCH($A173,'Smelter Look-up'!$E:$E,0)))</f>
        <v/>
      </c>
      <c r="D173" s="144" t="n"/>
      <c r="E173" s="144">
        <f>IF(ISERROR($V173),"",OFFSET('Smelter Look-up'!$D$4,$V173-4,0)&amp;"")</f>
        <v/>
      </c>
      <c r="F173" s="144">
        <f>IF(ISERROR($V173),"",OFFSET('Smelter Look-up'!$E$4,$V173-4,0))</f>
        <v/>
      </c>
      <c r="G173" s="144">
        <f>IF(C173=$X$4,"Enter smelter details",IF(ISERROR($V173),"",OFFSET('Smelter Look-up'!$F$4,$V173-4,0)))</f>
        <v/>
      </c>
      <c r="H173" s="200">
        <f>IF(ISERROR($V173),"",OFFSET('Smelter Look-up'!$G$4,$V173-4,0))</f>
        <v/>
      </c>
      <c r="I173" s="201">
        <f>IF(ISERROR($V173),"",OFFSET('Smelter Look-up'!$H$4,$V173-4,0))</f>
        <v/>
      </c>
      <c r="J173" s="201">
        <f>IF(ISERROR($V173),"",OFFSET('Smelter Look-up'!$I$4,$V173-4,0))</f>
        <v/>
      </c>
      <c r="K173" s="145" t="n"/>
      <c r="L173" s="145" t="n"/>
      <c r="M173" s="145" t="n"/>
      <c r="N173" s="145" t="n"/>
      <c r="O173" s="145" t="n"/>
      <c r="P173" s="203" t="n"/>
      <c r="Q173" s="146" t="n"/>
      <c r="R173" s="144">
        <f>IF(ISERROR($V173),"",OFFSET('Smelter Look-up'!$C$4,$V173-4,0)&amp;"")</f>
        <v/>
      </c>
      <c r="S173" s="150">
        <f>IF(B173="","",IF(ISERROR(MATCH($E173,CL,0)),"Unknown",INDIRECT("'C'!$A$"&amp;MATCH($E173,CL,0)+1)))</f>
        <v/>
      </c>
      <c r="T173" s="150">
        <f>IF(B173="","",IF(ISERROR(MATCH($J173,SorP!$B$1:$B$6261,0)),"",INDIRECT("'SorP'!$A$"&amp;MATCH($S173&amp;$J173,SorP!C:C,0))))</f>
        <v/>
      </c>
      <c r="U173" s="163" t="n"/>
      <c r="V173" s="164">
        <f>IF(C173="",NA(),MATCH($B173&amp;$C173,'Smelter Look-up'!$J:$J,0))</f>
        <v/>
      </c>
      <c r="X173" s="165">
        <f>IF(AND(C173="Smelter not listed",OR(LEN(D173)=0,LEN(E173)=0)),1,0)</f>
        <v/>
      </c>
      <c r="AB173" s="306">
        <f>IF(C173="","",B173)</f>
        <v/>
      </c>
      <c r="AC173" s="165">
        <f>B173</f>
        <v/>
      </c>
      <c r="AD173" s="165">
        <f>IF(C173="Smelter not listed",D173,C173)</f>
        <v/>
      </c>
    </row>
    <row r="174" ht="20.1" customFormat="1" customHeight="1" s="165">
      <c r="A174" s="150" t="n"/>
      <c r="B174" s="296">
        <f>IF(LEN(A174)=0,"",INDEX('Smelter Look-up'!$A:$A,MATCH($A174,'Smelter Look-up'!$E:$E,0)))</f>
        <v/>
      </c>
      <c r="C174" s="147">
        <f>IF(LEN(A174)=0,"",INDEX('Smelter Look-up'!$C:$C,MATCH($A174,'Smelter Look-up'!$E:$E,0)))</f>
        <v/>
      </c>
      <c r="D174" s="144" t="n"/>
      <c r="E174" s="144">
        <f>IF(ISERROR($V174),"",OFFSET('Smelter Look-up'!$D$4,$V174-4,0)&amp;"")</f>
        <v/>
      </c>
      <c r="F174" s="144">
        <f>IF(ISERROR($V174),"",OFFSET('Smelter Look-up'!$E$4,$V174-4,0))</f>
        <v/>
      </c>
      <c r="G174" s="144">
        <f>IF(C174=$X$4,"Enter smelter details",IF(ISERROR($V174),"",OFFSET('Smelter Look-up'!$F$4,$V174-4,0)))</f>
        <v/>
      </c>
      <c r="H174" s="200">
        <f>IF(ISERROR($V174),"",OFFSET('Smelter Look-up'!$G$4,$V174-4,0))</f>
        <v/>
      </c>
      <c r="I174" s="201">
        <f>IF(ISERROR($V174),"",OFFSET('Smelter Look-up'!$H$4,$V174-4,0))</f>
        <v/>
      </c>
      <c r="J174" s="201">
        <f>IF(ISERROR($V174),"",OFFSET('Smelter Look-up'!$I$4,$V174-4,0))</f>
        <v/>
      </c>
      <c r="K174" s="145" t="n"/>
      <c r="L174" s="145" t="n"/>
      <c r="M174" s="145" t="n"/>
      <c r="N174" s="145" t="n"/>
      <c r="O174" s="145" t="n"/>
      <c r="P174" s="203" t="n"/>
      <c r="Q174" s="146" t="n"/>
      <c r="R174" s="144">
        <f>IF(ISERROR($V174),"",OFFSET('Smelter Look-up'!$C$4,$V174-4,0)&amp;"")</f>
        <v/>
      </c>
      <c r="S174" s="150">
        <f>IF(B174="","",IF(ISERROR(MATCH($E174,CL,0)),"Unknown",INDIRECT("'C'!$A$"&amp;MATCH($E174,CL,0)+1)))</f>
        <v/>
      </c>
      <c r="T174" s="150">
        <f>IF(B174="","",IF(ISERROR(MATCH($J174,SorP!$B$1:$B$6261,0)),"",INDIRECT("'SorP'!$A$"&amp;MATCH($S174&amp;$J174,SorP!C:C,0))))</f>
        <v/>
      </c>
      <c r="U174" s="163" t="n"/>
      <c r="V174" s="164">
        <f>IF(C174="",NA(),MATCH($B174&amp;$C174,'Smelter Look-up'!$J:$J,0))</f>
        <v/>
      </c>
      <c r="X174" s="165">
        <f>IF(AND(C174="Smelter not listed",OR(LEN(D174)=0,LEN(E174)=0)),1,0)</f>
        <v/>
      </c>
      <c r="AB174" s="306">
        <f>IF(C174="","",B174)</f>
        <v/>
      </c>
      <c r="AC174" s="165">
        <f>B174</f>
        <v/>
      </c>
      <c r="AD174" s="165">
        <f>IF(C174="Smelter not listed",D174,C174)</f>
        <v/>
      </c>
    </row>
    <row r="175" ht="20.1" customFormat="1" customHeight="1" s="165">
      <c r="A175" s="150" t="n"/>
      <c r="B175" s="296">
        <f>IF(LEN(A175)=0,"",INDEX('Smelter Look-up'!$A:$A,MATCH($A175,'Smelter Look-up'!$E:$E,0)))</f>
        <v/>
      </c>
      <c r="C175" s="147">
        <f>IF(LEN(A175)=0,"",INDEX('Smelter Look-up'!$C:$C,MATCH($A175,'Smelter Look-up'!$E:$E,0)))</f>
        <v/>
      </c>
      <c r="D175" s="144" t="n"/>
      <c r="E175" s="144">
        <f>IF(ISERROR($V175),"",OFFSET('Smelter Look-up'!$D$4,$V175-4,0)&amp;"")</f>
        <v/>
      </c>
      <c r="F175" s="144">
        <f>IF(ISERROR($V175),"",OFFSET('Smelter Look-up'!$E$4,$V175-4,0))</f>
        <v/>
      </c>
      <c r="G175" s="144">
        <f>IF(C175=$X$4,"Enter smelter details",IF(ISERROR($V175),"",OFFSET('Smelter Look-up'!$F$4,$V175-4,0)))</f>
        <v/>
      </c>
      <c r="H175" s="200">
        <f>IF(ISERROR($V175),"",OFFSET('Smelter Look-up'!$G$4,$V175-4,0))</f>
        <v/>
      </c>
      <c r="I175" s="201">
        <f>IF(ISERROR($V175),"",OFFSET('Smelter Look-up'!$H$4,$V175-4,0))</f>
        <v/>
      </c>
      <c r="J175" s="201">
        <f>IF(ISERROR($V175),"",OFFSET('Smelter Look-up'!$I$4,$V175-4,0))</f>
        <v/>
      </c>
      <c r="K175" s="145" t="n"/>
      <c r="L175" s="145" t="n"/>
      <c r="M175" s="145" t="n"/>
      <c r="N175" s="145" t="n"/>
      <c r="O175" s="145" t="n"/>
      <c r="P175" s="203" t="n"/>
      <c r="Q175" s="146" t="n"/>
      <c r="R175" s="144">
        <f>IF(ISERROR($V175),"",OFFSET('Smelter Look-up'!$C$4,$V175-4,0)&amp;"")</f>
        <v/>
      </c>
      <c r="S175" s="150">
        <f>IF(B175="","",IF(ISERROR(MATCH($E175,CL,0)),"Unknown",INDIRECT("'C'!$A$"&amp;MATCH($E175,CL,0)+1)))</f>
        <v/>
      </c>
      <c r="T175" s="150">
        <f>IF(B175="","",IF(ISERROR(MATCH($J175,SorP!$B$1:$B$6261,0)),"",INDIRECT("'SorP'!$A$"&amp;MATCH($S175&amp;$J175,SorP!C:C,0))))</f>
        <v/>
      </c>
      <c r="U175" s="163" t="n"/>
      <c r="V175" s="164">
        <f>IF(C175="",NA(),MATCH($B175&amp;$C175,'Smelter Look-up'!$J:$J,0))</f>
        <v/>
      </c>
      <c r="X175" s="165">
        <f>IF(AND(C175="Smelter not listed",OR(LEN(D175)=0,LEN(E175)=0)),1,0)</f>
        <v/>
      </c>
      <c r="AB175" s="306">
        <f>IF(C175="","",B175)</f>
        <v/>
      </c>
      <c r="AC175" s="165">
        <f>B175</f>
        <v/>
      </c>
      <c r="AD175" s="165">
        <f>IF(C175="Smelter not listed",D175,C175)</f>
        <v/>
      </c>
    </row>
    <row r="176" ht="20.1" customFormat="1" customHeight="1" s="165">
      <c r="A176" s="150" t="n"/>
      <c r="B176" s="296">
        <f>IF(LEN(A176)=0,"",INDEX('Smelter Look-up'!$A:$A,MATCH($A176,'Smelter Look-up'!$E:$E,0)))</f>
        <v/>
      </c>
      <c r="C176" s="147">
        <f>IF(LEN(A176)=0,"",INDEX('Smelter Look-up'!$C:$C,MATCH($A176,'Smelter Look-up'!$E:$E,0)))</f>
        <v/>
      </c>
      <c r="D176" s="144" t="n"/>
      <c r="E176" s="144">
        <f>IF(ISERROR($V176),"",OFFSET('Smelter Look-up'!$D$4,$V176-4,0)&amp;"")</f>
        <v/>
      </c>
      <c r="F176" s="144">
        <f>IF(ISERROR($V176),"",OFFSET('Smelter Look-up'!$E$4,$V176-4,0))</f>
        <v/>
      </c>
      <c r="G176" s="144">
        <f>IF(C176=$X$4,"Enter smelter details",IF(ISERROR($V176),"",OFFSET('Smelter Look-up'!$F$4,$V176-4,0)))</f>
        <v/>
      </c>
      <c r="H176" s="200">
        <f>IF(ISERROR($V176),"",OFFSET('Smelter Look-up'!$G$4,$V176-4,0))</f>
        <v/>
      </c>
      <c r="I176" s="201">
        <f>IF(ISERROR($V176),"",OFFSET('Smelter Look-up'!$H$4,$V176-4,0))</f>
        <v/>
      </c>
      <c r="J176" s="201">
        <f>IF(ISERROR($V176),"",OFFSET('Smelter Look-up'!$I$4,$V176-4,0))</f>
        <v/>
      </c>
      <c r="K176" s="145" t="n"/>
      <c r="L176" s="145" t="n"/>
      <c r="M176" s="145" t="n"/>
      <c r="N176" s="145" t="n"/>
      <c r="O176" s="145" t="n"/>
      <c r="P176" s="203" t="n"/>
      <c r="Q176" s="146" t="n"/>
      <c r="R176" s="144">
        <f>IF(ISERROR($V176),"",OFFSET('Smelter Look-up'!$C$4,$V176-4,0)&amp;"")</f>
        <v/>
      </c>
      <c r="S176" s="150">
        <f>IF(B176="","",IF(ISERROR(MATCH($E176,CL,0)),"Unknown",INDIRECT("'C'!$A$"&amp;MATCH($E176,CL,0)+1)))</f>
        <v/>
      </c>
      <c r="T176" s="150">
        <f>IF(B176="","",IF(ISERROR(MATCH($J176,SorP!$B$1:$B$6261,0)),"",INDIRECT("'SorP'!$A$"&amp;MATCH($S176&amp;$J176,SorP!C:C,0))))</f>
        <v/>
      </c>
      <c r="U176" s="163" t="n"/>
      <c r="V176" s="164">
        <f>IF(C176="",NA(),MATCH($B176&amp;$C176,'Smelter Look-up'!$J:$J,0))</f>
        <v/>
      </c>
      <c r="X176" s="165">
        <f>IF(AND(C176="Smelter not listed",OR(LEN(D176)=0,LEN(E176)=0)),1,0)</f>
        <v/>
      </c>
      <c r="AB176" s="306">
        <f>IF(C176="","",B176)</f>
        <v/>
      </c>
      <c r="AC176" s="165">
        <f>B176</f>
        <v/>
      </c>
      <c r="AD176" s="165">
        <f>IF(C176="Smelter not listed",D176,C176)</f>
        <v/>
      </c>
    </row>
    <row r="177" ht="20.1" customFormat="1" customHeight="1" s="165">
      <c r="A177" s="150" t="n"/>
      <c r="B177" s="296">
        <f>IF(LEN(A177)=0,"",INDEX('Smelter Look-up'!$A:$A,MATCH($A177,'Smelter Look-up'!$E:$E,0)))</f>
        <v/>
      </c>
      <c r="C177" s="147">
        <f>IF(LEN(A177)=0,"",INDEX('Smelter Look-up'!$C:$C,MATCH($A177,'Smelter Look-up'!$E:$E,0)))</f>
        <v/>
      </c>
      <c r="D177" s="144" t="n"/>
      <c r="E177" s="144">
        <f>IF(ISERROR($V177),"",OFFSET('Smelter Look-up'!$D$4,$V177-4,0)&amp;"")</f>
        <v/>
      </c>
      <c r="F177" s="144">
        <f>IF(ISERROR($V177),"",OFFSET('Smelter Look-up'!$E$4,$V177-4,0))</f>
        <v/>
      </c>
      <c r="G177" s="144">
        <f>IF(C177=$X$4,"Enter smelter details",IF(ISERROR($V177),"",OFFSET('Smelter Look-up'!$F$4,$V177-4,0)))</f>
        <v/>
      </c>
      <c r="H177" s="200">
        <f>IF(ISERROR($V177),"",OFFSET('Smelter Look-up'!$G$4,$V177-4,0))</f>
        <v/>
      </c>
      <c r="I177" s="201">
        <f>IF(ISERROR($V177),"",OFFSET('Smelter Look-up'!$H$4,$V177-4,0))</f>
        <v/>
      </c>
      <c r="J177" s="201">
        <f>IF(ISERROR($V177),"",OFFSET('Smelter Look-up'!$I$4,$V177-4,0))</f>
        <v/>
      </c>
      <c r="K177" s="145" t="n"/>
      <c r="L177" s="145" t="n"/>
      <c r="M177" s="145" t="n"/>
      <c r="N177" s="145" t="n"/>
      <c r="O177" s="145" t="n"/>
      <c r="P177" s="203" t="n"/>
      <c r="Q177" s="146" t="n"/>
      <c r="R177" s="144">
        <f>IF(ISERROR($V177),"",OFFSET('Smelter Look-up'!$C$4,$V177-4,0)&amp;"")</f>
        <v/>
      </c>
      <c r="S177" s="150">
        <f>IF(B177="","",IF(ISERROR(MATCH($E177,CL,0)),"Unknown",INDIRECT("'C'!$A$"&amp;MATCH($E177,CL,0)+1)))</f>
        <v/>
      </c>
      <c r="T177" s="150">
        <f>IF(B177="","",IF(ISERROR(MATCH($J177,SorP!$B$1:$B$6261,0)),"",INDIRECT("'SorP'!$A$"&amp;MATCH($S177&amp;$J177,SorP!C:C,0))))</f>
        <v/>
      </c>
      <c r="U177" s="163" t="n"/>
      <c r="V177" s="164">
        <f>IF(C177="",NA(),MATCH($B177&amp;$C177,'Smelter Look-up'!$J:$J,0))</f>
        <v/>
      </c>
      <c r="X177" s="165">
        <f>IF(AND(C177="Smelter not listed",OR(LEN(D177)=0,LEN(E177)=0)),1,0)</f>
        <v/>
      </c>
      <c r="AB177" s="306">
        <f>IF(C177="","",B177)</f>
        <v/>
      </c>
      <c r="AC177" s="165">
        <f>B177</f>
        <v/>
      </c>
      <c r="AD177" s="165">
        <f>IF(C177="Smelter not listed",D177,C177)</f>
        <v/>
      </c>
    </row>
    <row r="178" ht="20.1" customFormat="1" customHeight="1" s="165">
      <c r="A178" s="150" t="n"/>
      <c r="B178" s="296">
        <f>IF(LEN(A178)=0,"",INDEX('Smelter Look-up'!$A:$A,MATCH($A178,'Smelter Look-up'!$E:$E,0)))</f>
        <v/>
      </c>
      <c r="C178" s="147">
        <f>IF(LEN(A178)=0,"",INDEX('Smelter Look-up'!$C:$C,MATCH($A178,'Smelter Look-up'!$E:$E,0)))</f>
        <v/>
      </c>
      <c r="D178" s="144" t="n"/>
      <c r="E178" s="144">
        <f>IF(ISERROR($V178),"",OFFSET('Smelter Look-up'!$D$4,$V178-4,0)&amp;"")</f>
        <v/>
      </c>
      <c r="F178" s="144">
        <f>IF(ISERROR($V178),"",OFFSET('Smelter Look-up'!$E$4,$V178-4,0))</f>
        <v/>
      </c>
      <c r="G178" s="144">
        <f>IF(C178=$X$4,"Enter smelter details",IF(ISERROR($V178),"",OFFSET('Smelter Look-up'!$F$4,$V178-4,0)))</f>
        <v/>
      </c>
      <c r="H178" s="200">
        <f>IF(ISERROR($V178),"",OFFSET('Smelter Look-up'!$G$4,$V178-4,0))</f>
        <v/>
      </c>
      <c r="I178" s="201">
        <f>IF(ISERROR($V178),"",OFFSET('Smelter Look-up'!$H$4,$V178-4,0))</f>
        <v/>
      </c>
      <c r="J178" s="201">
        <f>IF(ISERROR($V178),"",OFFSET('Smelter Look-up'!$I$4,$V178-4,0))</f>
        <v/>
      </c>
      <c r="K178" s="145" t="n"/>
      <c r="L178" s="145" t="n"/>
      <c r="M178" s="145" t="n"/>
      <c r="N178" s="145" t="n"/>
      <c r="O178" s="145" t="n"/>
      <c r="P178" s="203" t="n"/>
      <c r="Q178" s="146" t="n"/>
      <c r="R178" s="144">
        <f>IF(ISERROR($V178),"",OFFSET('Smelter Look-up'!$C$4,$V178-4,0)&amp;"")</f>
        <v/>
      </c>
      <c r="S178" s="150">
        <f>IF(B178="","",IF(ISERROR(MATCH($E178,CL,0)),"Unknown",INDIRECT("'C'!$A$"&amp;MATCH($E178,CL,0)+1)))</f>
        <v/>
      </c>
      <c r="T178" s="150">
        <f>IF(B178="","",IF(ISERROR(MATCH($J178,SorP!$B$1:$B$6261,0)),"",INDIRECT("'SorP'!$A$"&amp;MATCH($S178&amp;$J178,SorP!C:C,0))))</f>
        <v/>
      </c>
      <c r="U178" s="163" t="n"/>
      <c r="V178" s="164">
        <f>IF(C178="",NA(),MATCH($B178&amp;$C178,'Smelter Look-up'!$J:$J,0))</f>
        <v/>
      </c>
      <c r="X178" s="165">
        <f>IF(AND(C178="Smelter not listed",OR(LEN(D178)=0,LEN(E178)=0)),1,0)</f>
        <v/>
      </c>
      <c r="AB178" s="306">
        <f>IF(C178="","",B178)</f>
        <v/>
      </c>
      <c r="AC178" s="165">
        <f>B178</f>
        <v/>
      </c>
      <c r="AD178" s="165">
        <f>IF(C178="Smelter not listed",D178,C178)</f>
        <v/>
      </c>
    </row>
    <row r="179" ht="20.1" customFormat="1" customHeight="1" s="165">
      <c r="A179" s="150" t="n"/>
      <c r="B179" s="296">
        <f>IF(LEN(A179)=0,"",INDEX('Smelter Look-up'!$A:$A,MATCH($A179,'Smelter Look-up'!$E:$E,0)))</f>
        <v/>
      </c>
      <c r="C179" s="147">
        <f>IF(LEN(A179)=0,"",INDEX('Smelter Look-up'!$C:$C,MATCH($A179,'Smelter Look-up'!$E:$E,0)))</f>
        <v/>
      </c>
      <c r="D179" s="144" t="n"/>
      <c r="E179" s="144">
        <f>IF(ISERROR($V179),"",OFFSET('Smelter Look-up'!$D$4,$V179-4,0)&amp;"")</f>
        <v/>
      </c>
      <c r="F179" s="144">
        <f>IF(ISERROR($V179),"",OFFSET('Smelter Look-up'!$E$4,$V179-4,0))</f>
        <v/>
      </c>
      <c r="G179" s="144">
        <f>IF(C179=$X$4,"Enter smelter details",IF(ISERROR($V179),"",OFFSET('Smelter Look-up'!$F$4,$V179-4,0)))</f>
        <v/>
      </c>
      <c r="H179" s="200">
        <f>IF(ISERROR($V179),"",OFFSET('Smelter Look-up'!$G$4,$V179-4,0))</f>
        <v/>
      </c>
      <c r="I179" s="201">
        <f>IF(ISERROR($V179),"",OFFSET('Smelter Look-up'!$H$4,$V179-4,0))</f>
        <v/>
      </c>
      <c r="J179" s="201">
        <f>IF(ISERROR($V179),"",OFFSET('Smelter Look-up'!$I$4,$V179-4,0))</f>
        <v/>
      </c>
      <c r="K179" s="145" t="n"/>
      <c r="L179" s="145" t="n"/>
      <c r="M179" s="145" t="n"/>
      <c r="N179" s="145" t="n"/>
      <c r="O179" s="145" t="n"/>
      <c r="P179" s="203" t="n"/>
      <c r="Q179" s="146" t="n"/>
      <c r="R179" s="144">
        <f>IF(ISERROR($V179),"",OFFSET('Smelter Look-up'!$C$4,$V179-4,0)&amp;"")</f>
        <v/>
      </c>
      <c r="S179" s="150">
        <f>IF(B179="","",IF(ISERROR(MATCH($E179,CL,0)),"Unknown",INDIRECT("'C'!$A$"&amp;MATCH($E179,CL,0)+1)))</f>
        <v/>
      </c>
      <c r="T179" s="150">
        <f>IF(B179="","",IF(ISERROR(MATCH($J179,SorP!$B$1:$B$6261,0)),"",INDIRECT("'SorP'!$A$"&amp;MATCH($S179&amp;$J179,SorP!C:C,0))))</f>
        <v/>
      </c>
      <c r="U179" s="163" t="n"/>
      <c r="V179" s="164">
        <f>IF(C179="",NA(),MATCH($B179&amp;$C179,'Smelter Look-up'!$J:$J,0))</f>
        <v/>
      </c>
      <c r="X179" s="165">
        <f>IF(AND(C179="Smelter not listed",OR(LEN(D179)=0,LEN(E179)=0)),1,0)</f>
        <v/>
      </c>
      <c r="AB179" s="306">
        <f>IF(C179="","",B179)</f>
        <v/>
      </c>
      <c r="AC179" s="165">
        <f>B179</f>
        <v/>
      </c>
      <c r="AD179" s="165">
        <f>IF(C179="Smelter not listed",D179,C179)</f>
        <v/>
      </c>
    </row>
    <row r="180" ht="20.1" customFormat="1" customHeight="1" s="165">
      <c r="A180" s="150" t="n"/>
      <c r="B180" s="296">
        <f>IF(LEN(A180)=0,"",INDEX('Smelter Look-up'!$A:$A,MATCH($A180,'Smelter Look-up'!$E:$E,0)))</f>
        <v/>
      </c>
      <c r="C180" s="147">
        <f>IF(LEN(A180)=0,"",INDEX('Smelter Look-up'!$C:$C,MATCH($A180,'Smelter Look-up'!$E:$E,0)))</f>
        <v/>
      </c>
      <c r="D180" s="144" t="n"/>
      <c r="E180" s="144">
        <f>IF(ISERROR($V180),"",OFFSET('Smelter Look-up'!$D$4,$V180-4,0)&amp;"")</f>
        <v/>
      </c>
      <c r="F180" s="144">
        <f>IF(ISERROR($V180),"",OFFSET('Smelter Look-up'!$E$4,$V180-4,0))</f>
        <v/>
      </c>
      <c r="G180" s="144">
        <f>IF(C180=$X$4,"Enter smelter details",IF(ISERROR($V180),"",OFFSET('Smelter Look-up'!$F$4,$V180-4,0)))</f>
        <v/>
      </c>
      <c r="H180" s="200">
        <f>IF(ISERROR($V180),"",OFFSET('Smelter Look-up'!$G$4,$V180-4,0))</f>
        <v/>
      </c>
      <c r="I180" s="201">
        <f>IF(ISERROR($V180),"",OFFSET('Smelter Look-up'!$H$4,$V180-4,0))</f>
        <v/>
      </c>
      <c r="J180" s="201">
        <f>IF(ISERROR($V180),"",OFFSET('Smelter Look-up'!$I$4,$V180-4,0))</f>
        <v/>
      </c>
      <c r="K180" s="145" t="n"/>
      <c r="L180" s="145" t="n"/>
      <c r="M180" s="145" t="n"/>
      <c r="N180" s="145" t="n"/>
      <c r="O180" s="145" t="n"/>
      <c r="P180" s="203" t="n"/>
      <c r="Q180" s="146" t="n"/>
      <c r="R180" s="144">
        <f>IF(ISERROR($V180),"",OFFSET('Smelter Look-up'!$C$4,$V180-4,0)&amp;"")</f>
        <v/>
      </c>
      <c r="S180" s="150">
        <f>IF(B180="","",IF(ISERROR(MATCH($E180,CL,0)),"Unknown",INDIRECT("'C'!$A$"&amp;MATCH($E180,CL,0)+1)))</f>
        <v/>
      </c>
      <c r="T180" s="150">
        <f>IF(B180="","",IF(ISERROR(MATCH($J180,SorP!$B$1:$B$6261,0)),"",INDIRECT("'SorP'!$A$"&amp;MATCH($S180&amp;$J180,SorP!C:C,0))))</f>
        <v/>
      </c>
      <c r="U180" s="163" t="n"/>
      <c r="V180" s="164">
        <f>IF(C180="",NA(),MATCH($B180&amp;$C180,'Smelter Look-up'!$J:$J,0))</f>
        <v/>
      </c>
      <c r="X180" s="165">
        <f>IF(AND(C180="Smelter not listed",OR(LEN(D180)=0,LEN(E180)=0)),1,0)</f>
        <v/>
      </c>
      <c r="AB180" s="306">
        <f>IF(C180="","",B180)</f>
        <v/>
      </c>
      <c r="AC180" s="165">
        <f>B180</f>
        <v/>
      </c>
      <c r="AD180" s="165">
        <f>IF(C180="Smelter not listed",D180,C180)</f>
        <v/>
      </c>
    </row>
    <row r="181" ht="20.1" customFormat="1" customHeight="1" s="165">
      <c r="A181" s="150" t="n"/>
      <c r="B181" s="296">
        <f>IF(LEN(A181)=0,"",INDEX('Smelter Look-up'!$A:$A,MATCH($A181,'Smelter Look-up'!$E:$E,0)))</f>
        <v/>
      </c>
      <c r="C181" s="147">
        <f>IF(LEN(A181)=0,"",INDEX('Smelter Look-up'!$C:$C,MATCH($A181,'Smelter Look-up'!$E:$E,0)))</f>
        <v/>
      </c>
      <c r="D181" s="144" t="n"/>
      <c r="E181" s="144">
        <f>IF(ISERROR($V181),"",OFFSET('Smelter Look-up'!$D$4,$V181-4,0)&amp;"")</f>
        <v/>
      </c>
      <c r="F181" s="144">
        <f>IF(ISERROR($V181),"",OFFSET('Smelter Look-up'!$E$4,$V181-4,0))</f>
        <v/>
      </c>
      <c r="G181" s="144">
        <f>IF(C181=$X$4,"Enter smelter details",IF(ISERROR($V181),"",OFFSET('Smelter Look-up'!$F$4,$V181-4,0)))</f>
        <v/>
      </c>
      <c r="H181" s="200">
        <f>IF(ISERROR($V181),"",OFFSET('Smelter Look-up'!$G$4,$V181-4,0))</f>
        <v/>
      </c>
      <c r="I181" s="201">
        <f>IF(ISERROR($V181),"",OFFSET('Smelter Look-up'!$H$4,$V181-4,0))</f>
        <v/>
      </c>
      <c r="J181" s="201">
        <f>IF(ISERROR($V181),"",OFFSET('Smelter Look-up'!$I$4,$V181-4,0))</f>
        <v/>
      </c>
      <c r="K181" s="145" t="n"/>
      <c r="L181" s="145" t="n"/>
      <c r="M181" s="145" t="n"/>
      <c r="N181" s="145" t="n"/>
      <c r="O181" s="145" t="n"/>
      <c r="P181" s="203" t="n"/>
      <c r="Q181" s="146" t="n"/>
      <c r="R181" s="144">
        <f>IF(ISERROR($V181),"",OFFSET('Smelter Look-up'!$C$4,$V181-4,0)&amp;"")</f>
        <v/>
      </c>
      <c r="S181" s="150">
        <f>IF(B181="","",IF(ISERROR(MATCH($E181,CL,0)),"Unknown",INDIRECT("'C'!$A$"&amp;MATCH($E181,CL,0)+1)))</f>
        <v/>
      </c>
      <c r="T181" s="150">
        <f>IF(B181="","",IF(ISERROR(MATCH($J181,SorP!$B$1:$B$6261,0)),"",INDIRECT("'SorP'!$A$"&amp;MATCH($S181&amp;$J181,SorP!C:C,0))))</f>
        <v/>
      </c>
      <c r="U181" s="163" t="n"/>
      <c r="V181" s="164">
        <f>IF(C181="",NA(),MATCH($B181&amp;$C181,'Smelter Look-up'!$J:$J,0))</f>
        <v/>
      </c>
      <c r="X181" s="165">
        <f>IF(AND(C181="Smelter not listed",OR(LEN(D181)=0,LEN(E181)=0)),1,0)</f>
        <v/>
      </c>
      <c r="AB181" s="306">
        <f>IF(C181="","",B181)</f>
        <v/>
      </c>
      <c r="AC181" s="165">
        <f>B181</f>
        <v/>
      </c>
      <c r="AD181" s="165">
        <f>IF(C181="Smelter not listed",D181,C181)</f>
        <v/>
      </c>
    </row>
    <row r="182" ht="20.1" customFormat="1" customHeight="1" s="165">
      <c r="A182" s="150" t="n"/>
      <c r="B182" s="296">
        <f>IF(LEN(A182)=0,"",INDEX('Smelter Look-up'!$A:$A,MATCH($A182,'Smelter Look-up'!$E:$E,0)))</f>
        <v/>
      </c>
      <c r="C182" s="147">
        <f>IF(LEN(A182)=0,"",INDEX('Smelter Look-up'!$C:$C,MATCH($A182,'Smelter Look-up'!$E:$E,0)))</f>
        <v/>
      </c>
      <c r="D182" s="144" t="n"/>
      <c r="E182" s="144">
        <f>IF(ISERROR($V182),"",OFFSET('Smelter Look-up'!$D$4,$V182-4,0)&amp;"")</f>
        <v/>
      </c>
      <c r="F182" s="144">
        <f>IF(ISERROR($V182),"",OFFSET('Smelter Look-up'!$E$4,$V182-4,0))</f>
        <v/>
      </c>
      <c r="G182" s="144">
        <f>IF(C182=$X$4,"Enter smelter details",IF(ISERROR($V182),"",OFFSET('Smelter Look-up'!$F$4,$V182-4,0)))</f>
        <v/>
      </c>
      <c r="H182" s="200">
        <f>IF(ISERROR($V182),"",OFFSET('Smelter Look-up'!$G$4,$V182-4,0))</f>
        <v/>
      </c>
      <c r="I182" s="201">
        <f>IF(ISERROR($V182),"",OFFSET('Smelter Look-up'!$H$4,$V182-4,0))</f>
        <v/>
      </c>
      <c r="J182" s="201">
        <f>IF(ISERROR($V182),"",OFFSET('Smelter Look-up'!$I$4,$V182-4,0))</f>
        <v/>
      </c>
      <c r="K182" s="145" t="n"/>
      <c r="L182" s="145" t="n"/>
      <c r="M182" s="145" t="n"/>
      <c r="N182" s="145" t="n"/>
      <c r="O182" s="145" t="n"/>
      <c r="P182" s="203" t="n"/>
      <c r="Q182" s="146" t="n"/>
      <c r="R182" s="144">
        <f>IF(ISERROR($V182),"",OFFSET('Smelter Look-up'!$C$4,$V182-4,0)&amp;"")</f>
        <v/>
      </c>
      <c r="S182" s="150">
        <f>IF(B182="","",IF(ISERROR(MATCH($E182,CL,0)),"Unknown",INDIRECT("'C'!$A$"&amp;MATCH($E182,CL,0)+1)))</f>
        <v/>
      </c>
      <c r="T182" s="150">
        <f>IF(B182="","",IF(ISERROR(MATCH($J182,SorP!$B$1:$B$6261,0)),"",INDIRECT("'SorP'!$A$"&amp;MATCH($S182&amp;$J182,SorP!C:C,0))))</f>
        <v/>
      </c>
      <c r="U182" s="163" t="n"/>
      <c r="V182" s="164">
        <f>IF(C182="",NA(),MATCH($B182&amp;$C182,'Smelter Look-up'!$J:$J,0))</f>
        <v/>
      </c>
      <c r="X182" s="165">
        <f>IF(AND(C182="Smelter not listed",OR(LEN(D182)=0,LEN(E182)=0)),1,0)</f>
        <v/>
      </c>
      <c r="AB182" s="306">
        <f>IF(C182="","",B182)</f>
        <v/>
      </c>
      <c r="AC182" s="165">
        <f>B182</f>
        <v/>
      </c>
      <c r="AD182" s="165">
        <f>IF(C182="Smelter not listed",D182,C182)</f>
        <v/>
      </c>
    </row>
    <row r="183" ht="20.1" customFormat="1" customHeight="1" s="165">
      <c r="A183" s="150" t="n"/>
      <c r="B183" s="296">
        <f>IF(LEN(A183)=0,"",INDEX('Smelter Look-up'!$A:$A,MATCH($A183,'Smelter Look-up'!$E:$E,0)))</f>
        <v/>
      </c>
      <c r="C183" s="147">
        <f>IF(LEN(A183)=0,"",INDEX('Smelter Look-up'!$C:$C,MATCH($A183,'Smelter Look-up'!$E:$E,0)))</f>
        <v/>
      </c>
      <c r="D183" s="144" t="n"/>
      <c r="E183" s="144">
        <f>IF(ISERROR($V183),"",OFFSET('Smelter Look-up'!$D$4,$V183-4,0)&amp;"")</f>
        <v/>
      </c>
      <c r="F183" s="144">
        <f>IF(ISERROR($V183),"",OFFSET('Smelter Look-up'!$E$4,$V183-4,0))</f>
        <v/>
      </c>
      <c r="G183" s="144">
        <f>IF(C183=$X$4,"Enter smelter details",IF(ISERROR($V183),"",OFFSET('Smelter Look-up'!$F$4,$V183-4,0)))</f>
        <v/>
      </c>
      <c r="H183" s="200">
        <f>IF(ISERROR($V183),"",OFFSET('Smelter Look-up'!$G$4,$V183-4,0))</f>
        <v/>
      </c>
      <c r="I183" s="201">
        <f>IF(ISERROR($V183),"",OFFSET('Smelter Look-up'!$H$4,$V183-4,0))</f>
        <v/>
      </c>
      <c r="J183" s="201">
        <f>IF(ISERROR($V183),"",OFFSET('Smelter Look-up'!$I$4,$V183-4,0))</f>
        <v/>
      </c>
      <c r="K183" s="145" t="n"/>
      <c r="L183" s="145" t="n"/>
      <c r="M183" s="145" t="n"/>
      <c r="N183" s="145" t="n"/>
      <c r="O183" s="145" t="n"/>
      <c r="P183" s="203" t="n"/>
      <c r="Q183" s="146" t="n"/>
      <c r="R183" s="144">
        <f>IF(ISERROR($V183),"",OFFSET('Smelter Look-up'!$C$4,$V183-4,0)&amp;"")</f>
        <v/>
      </c>
      <c r="S183" s="150">
        <f>IF(B183="","",IF(ISERROR(MATCH($E183,CL,0)),"Unknown",INDIRECT("'C'!$A$"&amp;MATCH($E183,CL,0)+1)))</f>
        <v/>
      </c>
      <c r="T183" s="150">
        <f>IF(B183="","",IF(ISERROR(MATCH($J183,SorP!$B$1:$B$6261,0)),"",INDIRECT("'SorP'!$A$"&amp;MATCH($S183&amp;$J183,SorP!C:C,0))))</f>
        <v/>
      </c>
      <c r="U183" s="163" t="n"/>
      <c r="V183" s="164">
        <f>IF(C183="",NA(),MATCH($B183&amp;$C183,'Smelter Look-up'!$J:$J,0))</f>
        <v/>
      </c>
      <c r="X183" s="165">
        <f>IF(AND(C183="Smelter not listed",OR(LEN(D183)=0,LEN(E183)=0)),1,0)</f>
        <v/>
      </c>
      <c r="AB183" s="306">
        <f>IF(C183="","",B183)</f>
        <v/>
      </c>
      <c r="AC183" s="165">
        <f>B183</f>
        <v/>
      </c>
      <c r="AD183" s="165">
        <f>IF(C183="Smelter not listed",D183,C183)</f>
        <v/>
      </c>
    </row>
    <row r="184" ht="20.1" customFormat="1" customHeight="1" s="165">
      <c r="A184" s="150" t="n"/>
      <c r="B184" s="296">
        <f>IF(LEN(A184)=0,"",INDEX('Smelter Look-up'!$A:$A,MATCH($A184,'Smelter Look-up'!$E:$E,0)))</f>
        <v/>
      </c>
      <c r="C184" s="147">
        <f>IF(LEN(A184)=0,"",INDEX('Smelter Look-up'!$C:$C,MATCH($A184,'Smelter Look-up'!$E:$E,0)))</f>
        <v/>
      </c>
      <c r="D184" s="144" t="n"/>
      <c r="E184" s="144">
        <f>IF(ISERROR($V184),"",OFFSET('Smelter Look-up'!$D$4,$V184-4,0)&amp;"")</f>
        <v/>
      </c>
      <c r="F184" s="144">
        <f>IF(ISERROR($V184),"",OFFSET('Smelter Look-up'!$E$4,$V184-4,0))</f>
        <v/>
      </c>
      <c r="G184" s="144">
        <f>IF(C184=$X$4,"Enter smelter details",IF(ISERROR($V184),"",OFFSET('Smelter Look-up'!$F$4,$V184-4,0)))</f>
        <v/>
      </c>
      <c r="H184" s="200">
        <f>IF(ISERROR($V184),"",OFFSET('Smelter Look-up'!$G$4,$V184-4,0))</f>
        <v/>
      </c>
      <c r="I184" s="201">
        <f>IF(ISERROR($V184),"",OFFSET('Smelter Look-up'!$H$4,$V184-4,0))</f>
        <v/>
      </c>
      <c r="J184" s="201">
        <f>IF(ISERROR($V184),"",OFFSET('Smelter Look-up'!$I$4,$V184-4,0))</f>
        <v/>
      </c>
      <c r="K184" s="145" t="n"/>
      <c r="L184" s="145" t="n"/>
      <c r="M184" s="145" t="n"/>
      <c r="N184" s="145" t="n"/>
      <c r="O184" s="145" t="n"/>
      <c r="P184" s="203" t="n"/>
      <c r="Q184" s="146" t="n"/>
      <c r="R184" s="144">
        <f>IF(ISERROR($V184),"",OFFSET('Smelter Look-up'!$C$4,$V184-4,0)&amp;"")</f>
        <v/>
      </c>
      <c r="S184" s="150">
        <f>IF(B184="","",IF(ISERROR(MATCH($E184,CL,0)),"Unknown",INDIRECT("'C'!$A$"&amp;MATCH($E184,CL,0)+1)))</f>
        <v/>
      </c>
      <c r="T184" s="150">
        <f>IF(B184="","",IF(ISERROR(MATCH($J184,SorP!$B$1:$B$6261,0)),"",INDIRECT("'SorP'!$A$"&amp;MATCH($S184&amp;$J184,SorP!C:C,0))))</f>
        <v/>
      </c>
      <c r="U184" s="163" t="n"/>
      <c r="V184" s="164">
        <f>IF(C184="",NA(),MATCH($B184&amp;$C184,'Smelter Look-up'!$J:$J,0))</f>
        <v/>
      </c>
      <c r="X184" s="165">
        <f>IF(AND(C184="Smelter not listed",OR(LEN(D184)=0,LEN(E184)=0)),1,0)</f>
        <v/>
      </c>
      <c r="AB184" s="306">
        <f>IF(C184="","",B184)</f>
        <v/>
      </c>
      <c r="AC184" s="165">
        <f>B184</f>
        <v/>
      </c>
      <c r="AD184" s="165">
        <f>IF(C184="Smelter not listed",D184,C184)</f>
        <v/>
      </c>
    </row>
    <row r="185" ht="20.1" customFormat="1" customHeight="1" s="165">
      <c r="A185" s="150" t="n"/>
      <c r="B185" s="296">
        <f>IF(LEN(A185)=0,"",INDEX('Smelter Look-up'!$A:$A,MATCH($A185,'Smelter Look-up'!$E:$E,0)))</f>
        <v/>
      </c>
      <c r="C185" s="147">
        <f>IF(LEN(A185)=0,"",INDEX('Smelter Look-up'!$C:$C,MATCH($A185,'Smelter Look-up'!$E:$E,0)))</f>
        <v/>
      </c>
      <c r="D185" s="144" t="n"/>
      <c r="E185" s="144">
        <f>IF(ISERROR($V185),"",OFFSET('Smelter Look-up'!$D$4,$V185-4,0)&amp;"")</f>
        <v/>
      </c>
      <c r="F185" s="144">
        <f>IF(ISERROR($V185),"",OFFSET('Smelter Look-up'!$E$4,$V185-4,0))</f>
        <v/>
      </c>
      <c r="G185" s="144">
        <f>IF(C185=$X$4,"Enter smelter details",IF(ISERROR($V185),"",OFFSET('Smelter Look-up'!$F$4,$V185-4,0)))</f>
        <v/>
      </c>
      <c r="H185" s="200">
        <f>IF(ISERROR($V185),"",OFFSET('Smelter Look-up'!$G$4,$V185-4,0))</f>
        <v/>
      </c>
      <c r="I185" s="201">
        <f>IF(ISERROR($V185),"",OFFSET('Smelter Look-up'!$H$4,$V185-4,0))</f>
        <v/>
      </c>
      <c r="J185" s="201">
        <f>IF(ISERROR($V185),"",OFFSET('Smelter Look-up'!$I$4,$V185-4,0))</f>
        <v/>
      </c>
      <c r="K185" s="145" t="n"/>
      <c r="L185" s="145" t="n"/>
      <c r="M185" s="145" t="n"/>
      <c r="N185" s="145" t="n"/>
      <c r="O185" s="145" t="n"/>
      <c r="P185" s="203" t="n"/>
      <c r="Q185" s="146" t="n"/>
      <c r="R185" s="144">
        <f>IF(ISERROR($V185),"",OFFSET('Smelter Look-up'!$C$4,$V185-4,0)&amp;"")</f>
        <v/>
      </c>
      <c r="S185" s="150">
        <f>IF(B185="","",IF(ISERROR(MATCH($E185,CL,0)),"Unknown",INDIRECT("'C'!$A$"&amp;MATCH($E185,CL,0)+1)))</f>
        <v/>
      </c>
      <c r="T185" s="150">
        <f>IF(B185="","",IF(ISERROR(MATCH($J185,SorP!$B$1:$B$6261,0)),"",INDIRECT("'SorP'!$A$"&amp;MATCH($S185&amp;$J185,SorP!C:C,0))))</f>
        <v/>
      </c>
      <c r="U185" s="163" t="n"/>
      <c r="V185" s="164">
        <f>IF(C185="",NA(),MATCH($B185&amp;$C185,'Smelter Look-up'!$J:$J,0))</f>
        <v/>
      </c>
      <c r="X185" s="165">
        <f>IF(AND(C185="Smelter not listed",OR(LEN(D185)=0,LEN(E185)=0)),1,0)</f>
        <v/>
      </c>
      <c r="AB185" s="306">
        <f>IF(C185="","",B185)</f>
        <v/>
      </c>
      <c r="AC185" s="165">
        <f>B185</f>
        <v/>
      </c>
      <c r="AD185" s="165">
        <f>IF(C185="Smelter not listed",D185,C185)</f>
        <v/>
      </c>
    </row>
    <row r="186" ht="20.1" customFormat="1" customHeight="1" s="165">
      <c r="A186" s="150" t="n"/>
      <c r="B186" s="296">
        <f>IF(LEN(A186)=0,"",INDEX('Smelter Look-up'!$A:$A,MATCH($A186,'Smelter Look-up'!$E:$E,0)))</f>
        <v/>
      </c>
      <c r="C186" s="147">
        <f>IF(LEN(A186)=0,"",INDEX('Smelter Look-up'!$C:$C,MATCH($A186,'Smelter Look-up'!$E:$E,0)))</f>
        <v/>
      </c>
      <c r="D186" s="144" t="n"/>
      <c r="E186" s="144">
        <f>IF(ISERROR($V186),"",OFFSET('Smelter Look-up'!$D$4,$V186-4,0)&amp;"")</f>
        <v/>
      </c>
      <c r="F186" s="144">
        <f>IF(ISERROR($V186),"",OFFSET('Smelter Look-up'!$E$4,$V186-4,0))</f>
        <v/>
      </c>
      <c r="G186" s="144">
        <f>IF(C186=$X$4,"Enter smelter details",IF(ISERROR($V186),"",OFFSET('Smelter Look-up'!$F$4,$V186-4,0)))</f>
        <v/>
      </c>
      <c r="H186" s="200">
        <f>IF(ISERROR($V186),"",OFFSET('Smelter Look-up'!$G$4,$V186-4,0))</f>
        <v/>
      </c>
      <c r="I186" s="201">
        <f>IF(ISERROR($V186),"",OFFSET('Smelter Look-up'!$H$4,$V186-4,0))</f>
        <v/>
      </c>
      <c r="J186" s="201">
        <f>IF(ISERROR($V186),"",OFFSET('Smelter Look-up'!$I$4,$V186-4,0))</f>
        <v/>
      </c>
      <c r="K186" s="145" t="n"/>
      <c r="L186" s="145" t="n"/>
      <c r="M186" s="145" t="n"/>
      <c r="N186" s="145" t="n"/>
      <c r="O186" s="145" t="n"/>
      <c r="P186" s="203" t="n"/>
      <c r="Q186" s="146" t="n"/>
      <c r="R186" s="144">
        <f>IF(ISERROR($V186),"",OFFSET('Smelter Look-up'!$C$4,$V186-4,0)&amp;"")</f>
        <v/>
      </c>
      <c r="S186" s="150">
        <f>IF(B186="","",IF(ISERROR(MATCH($E186,CL,0)),"Unknown",INDIRECT("'C'!$A$"&amp;MATCH($E186,CL,0)+1)))</f>
        <v/>
      </c>
      <c r="T186" s="150">
        <f>IF(B186="","",IF(ISERROR(MATCH($J186,SorP!$B$1:$B$6261,0)),"",INDIRECT("'SorP'!$A$"&amp;MATCH($S186&amp;$J186,SorP!C:C,0))))</f>
        <v/>
      </c>
      <c r="U186" s="163" t="n"/>
      <c r="V186" s="164">
        <f>IF(C186="",NA(),MATCH($B186&amp;$C186,'Smelter Look-up'!$J:$J,0))</f>
        <v/>
      </c>
      <c r="X186" s="165">
        <f>IF(AND(C186="Smelter not listed",OR(LEN(D186)=0,LEN(E186)=0)),1,0)</f>
        <v/>
      </c>
      <c r="AB186" s="306">
        <f>IF(C186="","",B186)</f>
        <v/>
      </c>
      <c r="AC186" s="165">
        <f>B186</f>
        <v/>
      </c>
      <c r="AD186" s="165">
        <f>IF(C186="Smelter not listed",D186,C186)</f>
        <v/>
      </c>
    </row>
    <row r="187" ht="20.1" customFormat="1" customHeight="1" s="165">
      <c r="A187" s="150" t="n"/>
      <c r="B187" s="296">
        <f>IF(LEN(A187)=0,"",INDEX('Smelter Look-up'!$A:$A,MATCH($A187,'Smelter Look-up'!$E:$E,0)))</f>
        <v/>
      </c>
      <c r="C187" s="147">
        <f>IF(LEN(A187)=0,"",INDEX('Smelter Look-up'!$C:$C,MATCH($A187,'Smelter Look-up'!$E:$E,0)))</f>
        <v/>
      </c>
      <c r="D187" s="144" t="n"/>
      <c r="E187" s="144">
        <f>IF(ISERROR($V187),"",OFFSET('Smelter Look-up'!$D$4,$V187-4,0)&amp;"")</f>
        <v/>
      </c>
      <c r="F187" s="144">
        <f>IF(ISERROR($V187),"",OFFSET('Smelter Look-up'!$E$4,$V187-4,0))</f>
        <v/>
      </c>
      <c r="G187" s="144">
        <f>IF(C187=$X$4,"Enter smelter details",IF(ISERROR($V187),"",OFFSET('Smelter Look-up'!$F$4,$V187-4,0)))</f>
        <v/>
      </c>
      <c r="H187" s="200">
        <f>IF(ISERROR($V187),"",OFFSET('Smelter Look-up'!$G$4,$V187-4,0))</f>
        <v/>
      </c>
      <c r="I187" s="201">
        <f>IF(ISERROR($V187),"",OFFSET('Smelter Look-up'!$H$4,$V187-4,0))</f>
        <v/>
      </c>
      <c r="J187" s="201">
        <f>IF(ISERROR($V187),"",OFFSET('Smelter Look-up'!$I$4,$V187-4,0))</f>
        <v/>
      </c>
      <c r="K187" s="145" t="n"/>
      <c r="L187" s="145" t="n"/>
      <c r="M187" s="145" t="n"/>
      <c r="N187" s="145" t="n"/>
      <c r="O187" s="145" t="n"/>
      <c r="P187" s="203" t="n"/>
      <c r="Q187" s="146" t="n"/>
      <c r="R187" s="144">
        <f>IF(ISERROR($V187),"",OFFSET('Smelter Look-up'!$C$4,$V187-4,0)&amp;"")</f>
        <v/>
      </c>
      <c r="S187" s="150">
        <f>IF(B187="","",IF(ISERROR(MATCH($E187,CL,0)),"Unknown",INDIRECT("'C'!$A$"&amp;MATCH($E187,CL,0)+1)))</f>
        <v/>
      </c>
      <c r="T187" s="150">
        <f>IF(B187="","",IF(ISERROR(MATCH($J187,SorP!$B$1:$B$6261,0)),"",INDIRECT("'SorP'!$A$"&amp;MATCH($S187&amp;$J187,SorP!C:C,0))))</f>
        <v/>
      </c>
      <c r="U187" s="163" t="n"/>
      <c r="V187" s="164">
        <f>IF(C187="",NA(),MATCH($B187&amp;$C187,'Smelter Look-up'!$J:$J,0))</f>
        <v/>
      </c>
      <c r="X187" s="165">
        <f>IF(AND(C187="Smelter not listed",OR(LEN(D187)=0,LEN(E187)=0)),1,0)</f>
        <v/>
      </c>
      <c r="AB187" s="306">
        <f>IF(C187="","",B187)</f>
        <v/>
      </c>
      <c r="AC187" s="165">
        <f>B187</f>
        <v/>
      </c>
      <c r="AD187" s="165">
        <f>IF(C187="Smelter not listed",D187,C187)</f>
        <v/>
      </c>
    </row>
    <row r="188" ht="20.1" customFormat="1" customHeight="1" s="165">
      <c r="A188" s="150" t="n"/>
      <c r="B188" s="296">
        <f>IF(LEN(A188)=0,"",INDEX('Smelter Look-up'!$A:$A,MATCH($A188,'Smelter Look-up'!$E:$E,0)))</f>
        <v/>
      </c>
      <c r="C188" s="147">
        <f>IF(LEN(A188)=0,"",INDEX('Smelter Look-up'!$C:$C,MATCH($A188,'Smelter Look-up'!$E:$E,0)))</f>
        <v/>
      </c>
      <c r="D188" s="144" t="n"/>
      <c r="E188" s="144">
        <f>IF(ISERROR($V188),"",OFFSET('Smelter Look-up'!$D$4,$V188-4,0)&amp;"")</f>
        <v/>
      </c>
      <c r="F188" s="144">
        <f>IF(ISERROR($V188),"",OFFSET('Smelter Look-up'!$E$4,$V188-4,0))</f>
        <v/>
      </c>
      <c r="G188" s="144">
        <f>IF(C188=$X$4,"Enter smelter details",IF(ISERROR($V188),"",OFFSET('Smelter Look-up'!$F$4,$V188-4,0)))</f>
        <v/>
      </c>
      <c r="H188" s="200">
        <f>IF(ISERROR($V188),"",OFFSET('Smelter Look-up'!$G$4,$V188-4,0))</f>
        <v/>
      </c>
      <c r="I188" s="201">
        <f>IF(ISERROR($V188),"",OFFSET('Smelter Look-up'!$H$4,$V188-4,0))</f>
        <v/>
      </c>
      <c r="J188" s="201">
        <f>IF(ISERROR($V188),"",OFFSET('Smelter Look-up'!$I$4,$V188-4,0))</f>
        <v/>
      </c>
      <c r="K188" s="145" t="n"/>
      <c r="L188" s="145" t="n"/>
      <c r="M188" s="145" t="n"/>
      <c r="N188" s="145" t="n"/>
      <c r="O188" s="145" t="n"/>
      <c r="P188" s="203" t="n"/>
      <c r="Q188" s="146" t="n"/>
      <c r="R188" s="144">
        <f>IF(ISERROR($V188),"",OFFSET('Smelter Look-up'!$C$4,$V188-4,0)&amp;"")</f>
        <v/>
      </c>
      <c r="S188" s="150">
        <f>IF(B188="","",IF(ISERROR(MATCH($E188,CL,0)),"Unknown",INDIRECT("'C'!$A$"&amp;MATCH($E188,CL,0)+1)))</f>
        <v/>
      </c>
      <c r="T188" s="150">
        <f>IF(B188="","",IF(ISERROR(MATCH($J188,SorP!$B$1:$B$6261,0)),"",INDIRECT("'SorP'!$A$"&amp;MATCH($S188&amp;$J188,SorP!C:C,0))))</f>
        <v/>
      </c>
      <c r="U188" s="163" t="n"/>
      <c r="V188" s="164">
        <f>IF(C188="",NA(),MATCH($B188&amp;$C188,'Smelter Look-up'!$J:$J,0))</f>
        <v/>
      </c>
      <c r="X188" s="165">
        <f>IF(AND(C188="Smelter not listed",OR(LEN(D188)=0,LEN(E188)=0)),1,0)</f>
        <v/>
      </c>
      <c r="AB188" s="306">
        <f>IF(C188="","",B188)</f>
        <v/>
      </c>
      <c r="AC188" s="165">
        <f>B188</f>
        <v/>
      </c>
      <c r="AD188" s="165">
        <f>IF(C188="Smelter not listed",D188,C188)</f>
        <v/>
      </c>
    </row>
    <row r="189" ht="20.1" customFormat="1" customHeight="1" s="165">
      <c r="A189" s="150" t="n"/>
      <c r="B189" s="296">
        <f>IF(LEN(A189)=0,"",INDEX('Smelter Look-up'!$A:$A,MATCH($A189,'Smelter Look-up'!$E:$E,0)))</f>
        <v/>
      </c>
      <c r="C189" s="147">
        <f>IF(LEN(A189)=0,"",INDEX('Smelter Look-up'!$C:$C,MATCH($A189,'Smelter Look-up'!$E:$E,0)))</f>
        <v/>
      </c>
      <c r="D189" s="144" t="n"/>
      <c r="E189" s="144">
        <f>IF(ISERROR($V189),"",OFFSET('Smelter Look-up'!$D$4,$V189-4,0)&amp;"")</f>
        <v/>
      </c>
      <c r="F189" s="144">
        <f>IF(ISERROR($V189),"",OFFSET('Smelter Look-up'!$E$4,$V189-4,0))</f>
        <v/>
      </c>
      <c r="G189" s="144">
        <f>IF(C189=$X$4,"Enter smelter details",IF(ISERROR($V189),"",OFFSET('Smelter Look-up'!$F$4,$V189-4,0)))</f>
        <v/>
      </c>
      <c r="H189" s="200">
        <f>IF(ISERROR($V189),"",OFFSET('Smelter Look-up'!$G$4,$V189-4,0))</f>
        <v/>
      </c>
      <c r="I189" s="201">
        <f>IF(ISERROR($V189),"",OFFSET('Smelter Look-up'!$H$4,$V189-4,0))</f>
        <v/>
      </c>
      <c r="J189" s="201">
        <f>IF(ISERROR($V189),"",OFFSET('Smelter Look-up'!$I$4,$V189-4,0))</f>
        <v/>
      </c>
      <c r="K189" s="145" t="n"/>
      <c r="L189" s="145" t="n"/>
      <c r="M189" s="145" t="n"/>
      <c r="N189" s="145" t="n"/>
      <c r="O189" s="145" t="n"/>
      <c r="P189" s="203" t="n"/>
      <c r="Q189" s="146" t="n"/>
      <c r="R189" s="144">
        <f>IF(ISERROR($V189),"",OFFSET('Smelter Look-up'!$C$4,$V189-4,0)&amp;"")</f>
        <v/>
      </c>
      <c r="S189" s="150">
        <f>IF(B189="","",IF(ISERROR(MATCH($E189,CL,0)),"Unknown",INDIRECT("'C'!$A$"&amp;MATCH($E189,CL,0)+1)))</f>
        <v/>
      </c>
      <c r="T189" s="150">
        <f>IF(B189="","",IF(ISERROR(MATCH($J189,SorP!$B$1:$B$6261,0)),"",INDIRECT("'SorP'!$A$"&amp;MATCH($S189&amp;$J189,SorP!C:C,0))))</f>
        <v/>
      </c>
      <c r="U189" s="163" t="n"/>
      <c r="V189" s="164">
        <f>IF(C189="",NA(),MATCH($B189&amp;$C189,'Smelter Look-up'!$J:$J,0))</f>
        <v/>
      </c>
      <c r="X189" s="165">
        <f>IF(AND(C189="Smelter not listed",OR(LEN(D189)=0,LEN(E189)=0)),1,0)</f>
        <v/>
      </c>
      <c r="AB189" s="306">
        <f>IF(C189="","",B189)</f>
        <v/>
      </c>
      <c r="AC189" s="165">
        <f>B189</f>
        <v/>
      </c>
      <c r="AD189" s="165">
        <f>IF(C189="Smelter not listed",D189,C189)</f>
        <v/>
      </c>
    </row>
    <row r="190" ht="20.1" customFormat="1" customHeight="1" s="165">
      <c r="A190" s="150" t="n"/>
      <c r="B190" s="296">
        <f>IF(LEN(A190)=0,"",INDEX('Smelter Look-up'!$A:$A,MATCH($A190,'Smelter Look-up'!$E:$E,0)))</f>
        <v/>
      </c>
      <c r="C190" s="147">
        <f>IF(LEN(A190)=0,"",INDEX('Smelter Look-up'!$C:$C,MATCH($A190,'Smelter Look-up'!$E:$E,0)))</f>
        <v/>
      </c>
      <c r="D190" s="144" t="n"/>
      <c r="E190" s="144">
        <f>IF(ISERROR($V190),"",OFFSET('Smelter Look-up'!$D$4,$V190-4,0)&amp;"")</f>
        <v/>
      </c>
      <c r="F190" s="144">
        <f>IF(ISERROR($V190),"",OFFSET('Smelter Look-up'!$E$4,$V190-4,0))</f>
        <v/>
      </c>
      <c r="G190" s="144">
        <f>IF(C190=$X$4,"Enter smelter details",IF(ISERROR($V190),"",OFFSET('Smelter Look-up'!$F$4,$V190-4,0)))</f>
        <v/>
      </c>
      <c r="H190" s="200">
        <f>IF(ISERROR($V190),"",OFFSET('Smelter Look-up'!$G$4,$V190-4,0))</f>
        <v/>
      </c>
      <c r="I190" s="201">
        <f>IF(ISERROR($V190),"",OFFSET('Smelter Look-up'!$H$4,$V190-4,0))</f>
        <v/>
      </c>
      <c r="J190" s="201">
        <f>IF(ISERROR($V190),"",OFFSET('Smelter Look-up'!$I$4,$V190-4,0))</f>
        <v/>
      </c>
      <c r="K190" s="145" t="n"/>
      <c r="L190" s="145" t="n"/>
      <c r="M190" s="145" t="n"/>
      <c r="N190" s="145" t="n"/>
      <c r="O190" s="145" t="n"/>
      <c r="P190" s="203" t="n"/>
      <c r="Q190" s="146" t="n"/>
      <c r="R190" s="144">
        <f>IF(ISERROR($V190),"",OFFSET('Smelter Look-up'!$C$4,$V190-4,0)&amp;"")</f>
        <v/>
      </c>
      <c r="S190" s="150">
        <f>IF(B190="","",IF(ISERROR(MATCH($E190,CL,0)),"Unknown",INDIRECT("'C'!$A$"&amp;MATCH($E190,CL,0)+1)))</f>
        <v/>
      </c>
      <c r="T190" s="150">
        <f>IF(B190="","",IF(ISERROR(MATCH($J190,SorP!$B$1:$B$6261,0)),"",INDIRECT("'SorP'!$A$"&amp;MATCH($S190&amp;$J190,SorP!C:C,0))))</f>
        <v/>
      </c>
      <c r="U190" s="163" t="n"/>
      <c r="V190" s="164">
        <f>IF(C190="",NA(),MATCH($B190&amp;$C190,'Smelter Look-up'!$J:$J,0))</f>
        <v/>
      </c>
      <c r="X190" s="165">
        <f>IF(AND(C190="Smelter not listed",OR(LEN(D190)=0,LEN(E190)=0)),1,0)</f>
        <v/>
      </c>
      <c r="AB190" s="306">
        <f>IF(C190="","",B190)</f>
        <v/>
      </c>
      <c r="AC190" s="165">
        <f>B190</f>
        <v/>
      </c>
      <c r="AD190" s="165">
        <f>IF(C190="Smelter not listed",D190,C190)</f>
        <v/>
      </c>
    </row>
    <row r="191" ht="20.1" customFormat="1" customHeight="1" s="165">
      <c r="A191" s="150" t="n"/>
      <c r="B191" s="296">
        <f>IF(LEN(A191)=0,"",INDEX('Smelter Look-up'!$A:$A,MATCH($A191,'Smelter Look-up'!$E:$E,0)))</f>
        <v/>
      </c>
      <c r="C191" s="147">
        <f>IF(LEN(A191)=0,"",INDEX('Smelter Look-up'!$C:$C,MATCH($A191,'Smelter Look-up'!$E:$E,0)))</f>
        <v/>
      </c>
      <c r="D191" s="144" t="n"/>
      <c r="E191" s="144">
        <f>IF(ISERROR($V191),"",OFFSET('Smelter Look-up'!$D$4,$V191-4,0)&amp;"")</f>
        <v/>
      </c>
      <c r="F191" s="144">
        <f>IF(ISERROR($V191),"",OFFSET('Smelter Look-up'!$E$4,$V191-4,0))</f>
        <v/>
      </c>
      <c r="G191" s="144">
        <f>IF(C191=$X$4,"Enter smelter details",IF(ISERROR($V191),"",OFFSET('Smelter Look-up'!$F$4,$V191-4,0)))</f>
        <v/>
      </c>
      <c r="H191" s="200">
        <f>IF(ISERROR($V191),"",OFFSET('Smelter Look-up'!$G$4,$V191-4,0))</f>
        <v/>
      </c>
      <c r="I191" s="201">
        <f>IF(ISERROR($V191),"",OFFSET('Smelter Look-up'!$H$4,$V191-4,0))</f>
        <v/>
      </c>
      <c r="J191" s="201">
        <f>IF(ISERROR($V191),"",OFFSET('Smelter Look-up'!$I$4,$V191-4,0))</f>
        <v/>
      </c>
      <c r="K191" s="145" t="n"/>
      <c r="L191" s="145" t="n"/>
      <c r="M191" s="145" t="n"/>
      <c r="N191" s="145" t="n"/>
      <c r="O191" s="145" t="n"/>
      <c r="P191" s="203" t="n"/>
      <c r="Q191" s="146" t="n"/>
      <c r="R191" s="144">
        <f>IF(ISERROR($V191),"",OFFSET('Smelter Look-up'!$C$4,$V191-4,0)&amp;"")</f>
        <v/>
      </c>
      <c r="S191" s="150">
        <f>IF(B191="","",IF(ISERROR(MATCH($E191,CL,0)),"Unknown",INDIRECT("'C'!$A$"&amp;MATCH($E191,CL,0)+1)))</f>
        <v/>
      </c>
      <c r="T191" s="150">
        <f>IF(B191="","",IF(ISERROR(MATCH($J191,SorP!$B$1:$B$6261,0)),"",INDIRECT("'SorP'!$A$"&amp;MATCH($S191&amp;$J191,SorP!C:C,0))))</f>
        <v/>
      </c>
      <c r="U191" s="163" t="n"/>
      <c r="V191" s="164">
        <f>IF(C191="",NA(),MATCH($B191&amp;$C191,'Smelter Look-up'!$J:$J,0))</f>
        <v/>
      </c>
      <c r="X191" s="165">
        <f>IF(AND(C191="Smelter not listed",OR(LEN(D191)=0,LEN(E191)=0)),1,0)</f>
        <v/>
      </c>
      <c r="AB191" s="306">
        <f>IF(C191="","",B191)</f>
        <v/>
      </c>
      <c r="AC191" s="165">
        <f>B191</f>
        <v/>
      </c>
      <c r="AD191" s="165">
        <f>IF(C191="Smelter not listed",D191,C191)</f>
        <v/>
      </c>
    </row>
    <row r="192" ht="20.1" customFormat="1" customHeight="1" s="165">
      <c r="A192" s="150" t="n"/>
      <c r="B192" s="296">
        <f>IF(LEN(A192)=0,"",INDEX('Smelter Look-up'!$A:$A,MATCH($A192,'Smelter Look-up'!$E:$E,0)))</f>
        <v/>
      </c>
      <c r="C192" s="147">
        <f>IF(LEN(A192)=0,"",INDEX('Smelter Look-up'!$C:$C,MATCH($A192,'Smelter Look-up'!$E:$E,0)))</f>
        <v/>
      </c>
      <c r="D192" s="144" t="n"/>
      <c r="E192" s="144">
        <f>IF(ISERROR($V192),"",OFFSET('Smelter Look-up'!$D$4,$V192-4,0)&amp;"")</f>
        <v/>
      </c>
      <c r="F192" s="144">
        <f>IF(ISERROR($V192),"",OFFSET('Smelter Look-up'!$E$4,$V192-4,0))</f>
        <v/>
      </c>
      <c r="G192" s="144">
        <f>IF(C192=$X$4,"Enter smelter details",IF(ISERROR($V192),"",OFFSET('Smelter Look-up'!$F$4,$V192-4,0)))</f>
        <v/>
      </c>
      <c r="H192" s="200">
        <f>IF(ISERROR($V192),"",OFFSET('Smelter Look-up'!$G$4,$V192-4,0))</f>
        <v/>
      </c>
      <c r="I192" s="201">
        <f>IF(ISERROR($V192),"",OFFSET('Smelter Look-up'!$H$4,$V192-4,0))</f>
        <v/>
      </c>
      <c r="J192" s="201">
        <f>IF(ISERROR($V192),"",OFFSET('Smelter Look-up'!$I$4,$V192-4,0))</f>
        <v/>
      </c>
      <c r="K192" s="145" t="n"/>
      <c r="L192" s="145" t="n"/>
      <c r="M192" s="145" t="n"/>
      <c r="N192" s="145" t="n"/>
      <c r="O192" s="145" t="n"/>
      <c r="P192" s="203" t="n"/>
      <c r="Q192" s="146" t="n"/>
      <c r="R192" s="144">
        <f>IF(ISERROR($V192),"",OFFSET('Smelter Look-up'!$C$4,$V192-4,0)&amp;"")</f>
        <v/>
      </c>
      <c r="S192" s="150">
        <f>IF(B192="","",IF(ISERROR(MATCH($E192,CL,0)),"Unknown",INDIRECT("'C'!$A$"&amp;MATCH($E192,CL,0)+1)))</f>
        <v/>
      </c>
      <c r="T192" s="150">
        <f>IF(B192="","",IF(ISERROR(MATCH($J192,SorP!$B$1:$B$6261,0)),"",INDIRECT("'SorP'!$A$"&amp;MATCH($S192&amp;$J192,SorP!C:C,0))))</f>
        <v/>
      </c>
      <c r="U192" s="163" t="n"/>
      <c r="V192" s="164">
        <f>IF(C192="",NA(),MATCH($B192&amp;$C192,'Smelter Look-up'!$J:$J,0))</f>
        <v/>
      </c>
      <c r="X192" s="165">
        <f>IF(AND(C192="Smelter not listed",OR(LEN(D192)=0,LEN(E192)=0)),1,0)</f>
        <v/>
      </c>
      <c r="AB192" s="306">
        <f>IF(C192="","",B192)</f>
        <v/>
      </c>
      <c r="AC192" s="165">
        <f>B192</f>
        <v/>
      </c>
      <c r="AD192" s="165">
        <f>IF(C192="Smelter not listed",D192,C192)</f>
        <v/>
      </c>
    </row>
    <row r="193" ht="20.1" customFormat="1" customHeight="1" s="165">
      <c r="A193" s="150" t="n"/>
      <c r="B193" s="296">
        <f>IF(LEN(A193)=0,"",INDEX('Smelter Look-up'!$A:$A,MATCH($A193,'Smelter Look-up'!$E:$E,0)))</f>
        <v/>
      </c>
      <c r="C193" s="147">
        <f>IF(LEN(A193)=0,"",INDEX('Smelter Look-up'!$C:$C,MATCH($A193,'Smelter Look-up'!$E:$E,0)))</f>
        <v/>
      </c>
      <c r="D193" s="144" t="n"/>
      <c r="E193" s="144">
        <f>IF(ISERROR($V193),"",OFFSET('Smelter Look-up'!$D$4,$V193-4,0)&amp;"")</f>
        <v/>
      </c>
      <c r="F193" s="144">
        <f>IF(ISERROR($V193),"",OFFSET('Smelter Look-up'!$E$4,$V193-4,0))</f>
        <v/>
      </c>
      <c r="G193" s="144">
        <f>IF(C193=$X$4,"Enter smelter details",IF(ISERROR($V193),"",OFFSET('Smelter Look-up'!$F$4,$V193-4,0)))</f>
        <v/>
      </c>
      <c r="H193" s="200">
        <f>IF(ISERROR($V193),"",OFFSET('Smelter Look-up'!$G$4,$V193-4,0))</f>
        <v/>
      </c>
      <c r="I193" s="201">
        <f>IF(ISERROR($V193),"",OFFSET('Smelter Look-up'!$H$4,$V193-4,0))</f>
        <v/>
      </c>
      <c r="J193" s="201">
        <f>IF(ISERROR($V193),"",OFFSET('Smelter Look-up'!$I$4,$V193-4,0))</f>
        <v/>
      </c>
      <c r="K193" s="145" t="n"/>
      <c r="L193" s="145" t="n"/>
      <c r="M193" s="145" t="n"/>
      <c r="N193" s="145" t="n"/>
      <c r="O193" s="145" t="n"/>
      <c r="P193" s="203" t="n"/>
      <c r="Q193" s="146" t="n"/>
      <c r="R193" s="144">
        <f>IF(ISERROR($V193),"",OFFSET('Smelter Look-up'!$C$4,$V193-4,0)&amp;"")</f>
        <v/>
      </c>
      <c r="S193" s="150">
        <f>IF(B193="","",IF(ISERROR(MATCH($E193,CL,0)),"Unknown",INDIRECT("'C'!$A$"&amp;MATCH($E193,CL,0)+1)))</f>
        <v/>
      </c>
      <c r="T193" s="150">
        <f>IF(B193="","",IF(ISERROR(MATCH($J193,SorP!$B$1:$B$6261,0)),"",INDIRECT("'SorP'!$A$"&amp;MATCH($S193&amp;$J193,SorP!C:C,0))))</f>
        <v/>
      </c>
      <c r="U193" s="163" t="n"/>
      <c r="V193" s="164">
        <f>IF(C193="",NA(),MATCH($B193&amp;$C193,'Smelter Look-up'!$J:$J,0))</f>
        <v/>
      </c>
      <c r="X193" s="165">
        <f>IF(AND(C193="Smelter not listed",OR(LEN(D193)=0,LEN(E193)=0)),1,0)</f>
        <v/>
      </c>
      <c r="AB193" s="306">
        <f>IF(C193="","",B193)</f>
        <v/>
      </c>
      <c r="AC193" s="165">
        <f>B193</f>
        <v/>
      </c>
      <c r="AD193" s="165">
        <f>IF(C193="Smelter not listed",D193,C193)</f>
        <v/>
      </c>
    </row>
    <row r="194" ht="20.1" customFormat="1" customHeight="1" s="165">
      <c r="A194" s="150" t="n"/>
      <c r="B194" s="296">
        <f>IF(LEN(A194)=0,"",INDEX('Smelter Look-up'!$A:$A,MATCH($A194,'Smelter Look-up'!$E:$E,0)))</f>
        <v/>
      </c>
      <c r="C194" s="147">
        <f>IF(LEN(A194)=0,"",INDEX('Smelter Look-up'!$C:$C,MATCH($A194,'Smelter Look-up'!$E:$E,0)))</f>
        <v/>
      </c>
      <c r="D194" s="144" t="n"/>
      <c r="E194" s="144">
        <f>IF(ISERROR($V194),"",OFFSET('Smelter Look-up'!$D$4,$V194-4,0)&amp;"")</f>
        <v/>
      </c>
      <c r="F194" s="144">
        <f>IF(ISERROR($V194),"",OFFSET('Smelter Look-up'!$E$4,$V194-4,0))</f>
        <v/>
      </c>
      <c r="G194" s="144">
        <f>IF(C194=$X$4,"Enter smelter details",IF(ISERROR($V194),"",OFFSET('Smelter Look-up'!$F$4,$V194-4,0)))</f>
        <v/>
      </c>
      <c r="H194" s="200">
        <f>IF(ISERROR($V194),"",OFFSET('Smelter Look-up'!$G$4,$V194-4,0))</f>
        <v/>
      </c>
      <c r="I194" s="201">
        <f>IF(ISERROR($V194),"",OFFSET('Smelter Look-up'!$H$4,$V194-4,0))</f>
        <v/>
      </c>
      <c r="J194" s="201">
        <f>IF(ISERROR($V194),"",OFFSET('Smelter Look-up'!$I$4,$V194-4,0))</f>
        <v/>
      </c>
      <c r="K194" s="145" t="n"/>
      <c r="L194" s="145" t="n"/>
      <c r="M194" s="145" t="n"/>
      <c r="N194" s="145" t="n"/>
      <c r="O194" s="145" t="n"/>
      <c r="P194" s="203" t="n"/>
      <c r="Q194" s="146" t="n"/>
      <c r="R194" s="144">
        <f>IF(ISERROR($V194),"",OFFSET('Smelter Look-up'!$C$4,$V194-4,0)&amp;"")</f>
        <v/>
      </c>
      <c r="S194" s="150">
        <f>IF(B194="","",IF(ISERROR(MATCH($E194,CL,0)),"Unknown",INDIRECT("'C'!$A$"&amp;MATCH($E194,CL,0)+1)))</f>
        <v/>
      </c>
      <c r="T194" s="150">
        <f>IF(B194="","",IF(ISERROR(MATCH($J194,SorP!$B$1:$B$6261,0)),"",INDIRECT("'SorP'!$A$"&amp;MATCH($S194&amp;$J194,SorP!C:C,0))))</f>
        <v/>
      </c>
      <c r="U194" s="163" t="n"/>
      <c r="V194" s="164">
        <f>IF(C194="",NA(),MATCH($B194&amp;$C194,'Smelter Look-up'!$J:$J,0))</f>
        <v/>
      </c>
      <c r="X194" s="165">
        <f>IF(AND(C194="Smelter not listed",OR(LEN(D194)=0,LEN(E194)=0)),1,0)</f>
        <v/>
      </c>
      <c r="AB194" s="306">
        <f>IF(C194="","",B194)</f>
        <v/>
      </c>
      <c r="AC194" s="165">
        <f>B194</f>
        <v/>
      </c>
      <c r="AD194" s="165">
        <f>IF(C194="Smelter not listed",D194,C194)</f>
        <v/>
      </c>
    </row>
    <row r="195" ht="20.1" customFormat="1" customHeight="1" s="165">
      <c r="A195" s="150" t="n"/>
      <c r="B195" s="296">
        <f>IF(LEN(A195)=0,"",INDEX('Smelter Look-up'!$A:$A,MATCH($A195,'Smelter Look-up'!$E:$E,0)))</f>
        <v/>
      </c>
      <c r="C195" s="147">
        <f>IF(LEN(A195)=0,"",INDEX('Smelter Look-up'!$C:$C,MATCH($A195,'Smelter Look-up'!$E:$E,0)))</f>
        <v/>
      </c>
      <c r="D195" s="144" t="n"/>
      <c r="E195" s="144">
        <f>IF(ISERROR($V195),"",OFFSET('Smelter Look-up'!$D$4,$V195-4,0)&amp;"")</f>
        <v/>
      </c>
      <c r="F195" s="144">
        <f>IF(ISERROR($V195),"",OFFSET('Smelter Look-up'!$E$4,$V195-4,0))</f>
        <v/>
      </c>
      <c r="G195" s="144">
        <f>IF(C195=$X$4,"Enter smelter details",IF(ISERROR($V195),"",OFFSET('Smelter Look-up'!$F$4,$V195-4,0)))</f>
        <v/>
      </c>
      <c r="H195" s="200">
        <f>IF(ISERROR($V195),"",OFFSET('Smelter Look-up'!$G$4,$V195-4,0))</f>
        <v/>
      </c>
      <c r="I195" s="201">
        <f>IF(ISERROR($V195),"",OFFSET('Smelter Look-up'!$H$4,$V195-4,0))</f>
        <v/>
      </c>
      <c r="J195" s="201">
        <f>IF(ISERROR($V195),"",OFFSET('Smelter Look-up'!$I$4,$V195-4,0))</f>
        <v/>
      </c>
      <c r="K195" s="145" t="n"/>
      <c r="L195" s="145" t="n"/>
      <c r="M195" s="145" t="n"/>
      <c r="N195" s="145" t="n"/>
      <c r="O195" s="145" t="n"/>
      <c r="P195" s="203" t="n"/>
      <c r="Q195" s="146" t="n"/>
      <c r="R195" s="144">
        <f>IF(ISERROR($V195),"",OFFSET('Smelter Look-up'!$C$4,$V195-4,0)&amp;"")</f>
        <v/>
      </c>
      <c r="S195" s="150">
        <f>IF(B195="","",IF(ISERROR(MATCH($E195,CL,0)),"Unknown",INDIRECT("'C'!$A$"&amp;MATCH($E195,CL,0)+1)))</f>
        <v/>
      </c>
      <c r="T195" s="150">
        <f>IF(B195="","",IF(ISERROR(MATCH($J195,SorP!$B$1:$B$6261,0)),"",INDIRECT("'SorP'!$A$"&amp;MATCH($S195&amp;$J195,SorP!C:C,0))))</f>
        <v/>
      </c>
      <c r="U195" s="163" t="n"/>
      <c r="V195" s="164">
        <f>IF(C195="",NA(),MATCH($B195&amp;$C195,'Smelter Look-up'!$J:$J,0))</f>
        <v/>
      </c>
      <c r="X195" s="165">
        <f>IF(AND(C195="Smelter not listed",OR(LEN(D195)=0,LEN(E195)=0)),1,0)</f>
        <v/>
      </c>
      <c r="AB195" s="306">
        <f>IF(C195="","",B195)</f>
        <v/>
      </c>
      <c r="AC195" s="165">
        <f>B195</f>
        <v/>
      </c>
      <c r="AD195" s="165">
        <f>IF(C195="Smelter not listed",D195,C195)</f>
        <v/>
      </c>
    </row>
    <row r="196" ht="20.1" customFormat="1" customHeight="1" s="165">
      <c r="A196" s="150" t="n"/>
      <c r="B196" s="296">
        <f>IF(LEN(A196)=0,"",INDEX('Smelter Look-up'!$A:$A,MATCH($A196,'Smelter Look-up'!$E:$E,0)))</f>
        <v/>
      </c>
      <c r="C196" s="147">
        <f>IF(LEN(A196)=0,"",INDEX('Smelter Look-up'!$C:$C,MATCH($A196,'Smelter Look-up'!$E:$E,0)))</f>
        <v/>
      </c>
      <c r="D196" s="144" t="n"/>
      <c r="E196" s="144">
        <f>IF(ISERROR($V196),"",OFFSET('Smelter Look-up'!$D$4,$V196-4,0)&amp;"")</f>
        <v/>
      </c>
      <c r="F196" s="144">
        <f>IF(ISERROR($V196),"",OFFSET('Smelter Look-up'!$E$4,$V196-4,0))</f>
        <v/>
      </c>
      <c r="G196" s="144">
        <f>IF(C196=$X$4,"Enter smelter details",IF(ISERROR($V196),"",OFFSET('Smelter Look-up'!$F$4,$V196-4,0)))</f>
        <v/>
      </c>
      <c r="H196" s="200">
        <f>IF(ISERROR($V196),"",OFFSET('Smelter Look-up'!$G$4,$V196-4,0))</f>
        <v/>
      </c>
      <c r="I196" s="201">
        <f>IF(ISERROR($V196),"",OFFSET('Smelter Look-up'!$H$4,$V196-4,0))</f>
        <v/>
      </c>
      <c r="J196" s="201">
        <f>IF(ISERROR($V196),"",OFFSET('Smelter Look-up'!$I$4,$V196-4,0))</f>
        <v/>
      </c>
      <c r="K196" s="145" t="n"/>
      <c r="L196" s="145" t="n"/>
      <c r="M196" s="145" t="n"/>
      <c r="N196" s="145" t="n"/>
      <c r="O196" s="145" t="n"/>
      <c r="P196" s="203" t="n"/>
      <c r="Q196" s="146" t="n"/>
      <c r="R196" s="144">
        <f>IF(ISERROR($V196),"",OFFSET('Smelter Look-up'!$C$4,$V196-4,0)&amp;"")</f>
        <v/>
      </c>
      <c r="S196" s="150">
        <f>IF(B196="","",IF(ISERROR(MATCH($E196,CL,0)),"Unknown",INDIRECT("'C'!$A$"&amp;MATCH($E196,CL,0)+1)))</f>
        <v/>
      </c>
      <c r="T196" s="150">
        <f>IF(B196="","",IF(ISERROR(MATCH($J196,SorP!$B$1:$B$6261,0)),"",INDIRECT("'SorP'!$A$"&amp;MATCH($S196&amp;$J196,SorP!C:C,0))))</f>
        <v/>
      </c>
      <c r="U196" s="163" t="n"/>
      <c r="V196" s="164">
        <f>IF(C196="",NA(),MATCH($B196&amp;$C196,'Smelter Look-up'!$J:$J,0))</f>
        <v/>
      </c>
      <c r="X196" s="165">
        <f>IF(AND(C196="Smelter not listed",OR(LEN(D196)=0,LEN(E196)=0)),1,0)</f>
        <v/>
      </c>
      <c r="AB196" s="306">
        <f>IF(C196="","",B196)</f>
        <v/>
      </c>
      <c r="AC196" s="165">
        <f>B196</f>
        <v/>
      </c>
      <c r="AD196" s="165">
        <f>IF(C196="Smelter not listed",D196,C196)</f>
        <v/>
      </c>
    </row>
    <row r="197" ht="20.1" customFormat="1" customHeight="1" s="165">
      <c r="A197" s="150" t="n"/>
      <c r="B197" s="296">
        <f>IF(LEN(A197)=0,"",INDEX('Smelter Look-up'!$A:$A,MATCH($A197,'Smelter Look-up'!$E:$E,0)))</f>
        <v/>
      </c>
      <c r="C197" s="147">
        <f>IF(LEN(A197)=0,"",INDEX('Smelter Look-up'!$C:$C,MATCH($A197,'Smelter Look-up'!$E:$E,0)))</f>
        <v/>
      </c>
      <c r="D197" s="144" t="n"/>
      <c r="E197" s="144">
        <f>IF(ISERROR($V197),"",OFFSET('Smelter Look-up'!$D$4,$V197-4,0)&amp;"")</f>
        <v/>
      </c>
      <c r="F197" s="144">
        <f>IF(ISERROR($V197),"",OFFSET('Smelter Look-up'!$E$4,$V197-4,0))</f>
        <v/>
      </c>
      <c r="G197" s="144">
        <f>IF(C197=$X$4,"Enter smelter details",IF(ISERROR($V197),"",OFFSET('Smelter Look-up'!$F$4,$V197-4,0)))</f>
        <v/>
      </c>
      <c r="H197" s="200">
        <f>IF(ISERROR($V197),"",OFFSET('Smelter Look-up'!$G$4,$V197-4,0))</f>
        <v/>
      </c>
      <c r="I197" s="201">
        <f>IF(ISERROR($V197),"",OFFSET('Smelter Look-up'!$H$4,$V197-4,0))</f>
        <v/>
      </c>
      <c r="J197" s="201">
        <f>IF(ISERROR($V197),"",OFFSET('Smelter Look-up'!$I$4,$V197-4,0))</f>
        <v/>
      </c>
      <c r="K197" s="145" t="n"/>
      <c r="L197" s="145" t="n"/>
      <c r="M197" s="145" t="n"/>
      <c r="N197" s="145" t="n"/>
      <c r="O197" s="145" t="n"/>
      <c r="P197" s="203" t="n"/>
      <c r="Q197" s="146" t="n"/>
      <c r="R197" s="144">
        <f>IF(ISERROR($V197),"",OFFSET('Smelter Look-up'!$C$4,$V197-4,0)&amp;"")</f>
        <v/>
      </c>
      <c r="S197" s="150">
        <f>IF(B197="","",IF(ISERROR(MATCH($E197,CL,0)),"Unknown",INDIRECT("'C'!$A$"&amp;MATCH($E197,CL,0)+1)))</f>
        <v/>
      </c>
      <c r="T197" s="150">
        <f>IF(B197="","",IF(ISERROR(MATCH($J197,SorP!$B$1:$B$6261,0)),"",INDIRECT("'SorP'!$A$"&amp;MATCH($S197&amp;$J197,SorP!C:C,0))))</f>
        <v/>
      </c>
      <c r="U197" s="163" t="n"/>
      <c r="V197" s="164">
        <f>IF(C197="",NA(),MATCH($B197&amp;$C197,'Smelter Look-up'!$J:$J,0))</f>
        <v/>
      </c>
      <c r="X197" s="165">
        <f>IF(AND(C197="Smelter not listed",OR(LEN(D197)=0,LEN(E197)=0)),1,0)</f>
        <v/>
      </c>
      <c r="AB197" s="306">
        <f>IF(C197="","",B197)</f>
        <v/>
      </c>
      <c r="AC197" s="165">
        <f>B197</f>
        <v/>
      </c>
      <c r="AD197" s="165">
        <f>IF(C197="Smelter not listed",D197,C197)</f>
        <v/>
      </c>
    </row>
    <row r="198" ht="20.1" customFormat="1" customHeight="1" s="165">
      <c r="A198" s="150" t="n"/>
      <c r="B198" s="296">
        <f>IF(LEN(A198)=0,"",INDEX('Smelter Look-up'!$A:$A,MATCH($A198,'Smelter Look-up'!$E:$E,0)))</f>
        <v/>
      </c>
      <c r="C198" s="147">
        <f>IF(LEN(A198)=0,"",INDEX('Smelter Look-up'!$C:$C,MATCH($A198,'Smelter Look-up'!$E:$E,0)))</f>
        <v/>
      </c>
      <c r="D198" s="144" t="n"/>
      <c r="E198" s="144">
        <f>IF(ISERROR($V198),"",OFFSET('Smelter Look-up'!$D$4,$V198-4,0)&amp;"")</f>
        <v/>
      </c>
      <c r="F198" s="144">
        <f>IF(ISERROR($V198),"",OFFSET('Smelter Look-up'!$E$4,$V198-4,0))</f>
        <v/>
      </c>
      <c r="G198" s="144">
        <f>IF(C198=$X$4,"Enter smelter details",IF(ISERROR($V198),"",OFFSET('Smelter Look-up'!$F$4,$V198-4,0)))</f>
        <v/>
      </c>
      <c r="H198" s="200">
        <f>IF(ISERROR($V198),"",OFFSET('Smelter Look-up'!$G$4,$V198-4,0))</f>
        <v/>
      </c>
      <c r="I198" s="201">
        <f>IF(ISERROR($V198),"",OFFSET('Smelter Look-up'!$H$4,$V198-4,0))</f>
        <v/>
      </c>
      <c r="J198" s="201">
        <f>IF(ISERROR($V198),"",OFFSET('Smelter Look-up'!$I$4,$V198-4,0))</f>
        <v/>
      </c>
      <c r="K198" s="145" t="n"/>
      <c r="L198" s="145" t="n"/>
      <c r="M198" s="145" t="n"/>
      <c r="N198" s="145" t="n"/>
      <c r="O198" s="145" t="n"/>
      <c r="P198" s="203" t="n"/>
      <c r="Q198" s="146" t="n"/>
      <c r="R198" s="144">
        <f>IF(ISERROR($V198),"",OFFSET('Smelter Look-up'!$C$4,$V198-4,0)&amp;"")</f>
        <v/>
      </c>
      <c r="S198" s="150">
        <f>IF(B198="","",IF(ISERROR(MATCH($E198,CL,0)),"Unknown",INDIRECT("'C'!$A$"&amp;MATCH($E198,CL,0)+1)))</f>
        <v/>
      </c>
      <c r="T198" s="150">
        <f>IF(B198="","",IF(ISERROR(MATCH($J198,SorP!$B$1:$B$6261,0)),"",INDIRECT("'SorP'!$A$"&amp;MATCH($S198&amp;$J198,SorP!C:C,0))))</f>
        <v/>
      </c>
      <c r="U198" s="163" t="n"/>
      <c r="V198" s="164">
        <f>IF(C198="",NA(),MATCH($B198&amp;$C198,'Smelter Look-up'!$J:$J,0))</f>
        <v/>
      </c>
      <c r="X198" s="165">
        <f>IF(AND(C198="Smelter not listed",OR(LEN(D198)=0,LEN(E198)=0)),1,0)</f>
        <v/>
      </c>
      <c r="AB198" s="306">
        <f>IF(C198="","",B198)</f>
        <v/>
      </c>
      <c r="AC198" s="165">
        <f>B198</f>
        <v/>
      </c>
      <c r="AD198" s="165">
        <f>IF(C198="Smelter not listed",D198,C198)</f>
        <v/>
      </c>
    </row>
    <row r="199" ht="20.1" customFormat="1" customHeight="1" s="165">
      <c r="A199" s="150" t="n"/>
      <c r="B199" s="296">
        <f>IF(LEN(A199)=0,"",INDEX('Smelter Look-up'!$A:$A,MATCH($A199,'Smelter Look-up'!$E:$E,0)))</f>
        <v/>
      </c>
      <c r="C199" s="147">
        <f>IF(LEN(A199)=0,"",INDEX('Smelter Look-up'!$C:$C,MATCH($A199,'Smelter Look-up'!$E:$E,0)))</f>
        <v/>
      </c>
      <c r="D199" s="144" t="n"/>
      <c r="E199" s="144">
        <f>IF(ISERROR($V199),"",OFFSET('Smelter Look-up'!$D$4,$V199-4,0)&amp;"")</f>
        <v/>
      </c>
      <c r="F199" s="144">
        <f>IF(ISERROR($V199),"",OFFSET('Smelter Look-up'!$E$4,$V199-4,0))</f>
        <v/>
      </c>
      <c r="G199" s="144">
        <f>IF(C199=$X$4,"Enter smelter details",IF(ISERROR($V199),"",OFFSET('Smelter Look-up'!$F$4,$V199-4,0)))</f>
        <v/>
      </c>
      <c r="H199" s="200">
        <f>IF(ISERROR($V199),"",OFFSET('Smelter Look-up'!$G$4,$V199-4,0))</f>
        <v/>
      </c>
      <c r="I199" s="201">
        <f>IF(ISERROR($V199),"",OFFSET('Smelter Look-up'!$H$4,$V199-4,0))</f>
        <v/>
      </c>
      <c r="J199" s="201">
        <f>IF(ISERROR($V199),"",OFFSET('Smelter Look-up'!$I$4,$V199-4,0))</f>
        <v/>
      </c>
      <c r="K199" s="145" t="n"/>
      <c r="L199" s="145" t="n"/>
      <c r="M199" s="145" t="n"/>
      <c r="N199" s="145" t="n"/>
      <c r="O199" s="145" t="n"/>
      <c r="P199" s="203" t="n"/>
      <c r="Q199" s="146" t="n"/>
      <c r="R199" s="144">
        <f>IF(ISERROR($V199),"",OFFSET('Smelter Look-up'!$C$4,$V199-4,0)&amp;"")</f>
        <v/>
      </c>
      <c r="S199" s="150">
        <f>IF(B199="","",IF(ISERROR(MATCH($E199,CL,0)),"Unknown",INDIRECT("'C'!$A$"&amp;MATCH($E199,CL,0)+1)))</f>
        <v/>
      </c>
      <c r="T199" s="150">
        <f>IF(B199="","",IF(ISERROR(MATCH($J199,SorP!$B$1:$B$6261,0)),"",INDIRECT("'SorP'!$A$"&amp;MATCH($S199&amp;$J199,SorP!C:C,0))))</f>
        <v/>
      </c>
      <c r="U199" s="163" t="n"/>
      <c r="V199" s="164">
        <f>IF(C199="",NA(),MATCH($B199&amp;$C199,'Smelter Look-up'!$J:$J,0))</f>
        <v/>
      </c>
      <c r="X199" s="165">
        <f>IF(AND(C199="Smelter not listed",OR(LEN(D199)=0,LEN(E199)=0)),1,0)</f>
        <v/>
      </c>
      <c r="AB199" s="306">
        <f>IF(C199="","",B199)</f>
        <v/>
      </c>
      <c r="AC199" s="165">
        <f>B199</f>
        <v/>
      </c>
      <c r="AD199" s="165">
        <f>IF(C199="Smelter not listed",D199,C199)</f>
        <v/>
      </c>
    </row>
    <row r="200" ht="20.1" customFormat="1" customHeight="1" s="165">
      <c r="A200" s="150" t="n"/>
      <c r="B200" s="296">
        <f>IF(LEN(A200)=0,"",INDEX('Smelter Look-up'!$A:$A,MATCH($A200,'Smelter Look-up'!$E:$E,0)))</f>
        <v/>
      </c>
      <c r="C200" s="147">
        <f>IF(LEN(A200)=0,"",INDEX('Smelter Look-up'!$C:$C,MATCH($A200,'Smelter Look-up'!$E:$E,0)))</f>
        <v/>
      </c>
      <c r="D200" s="144" t="n"/>
      <c r="E200" s="144">
        <f>IF(ISERROR($V200),"",OFFSET('Smelter Look-up'!$D$4,$V200-4,0)&amp;"")</f>
        <v/>
      </c>
      <c r="F200" s="144">
        <f>IF(ISERROR($V200),"",OFFSET('Smelter Look-up'!$E$4,$V200-4,0))</f>
        <v/>
      </c>
      <c r="G200" s="144">
        <f>IF(C200=$X$4,"Enter smelter details",IF(ISERROR($V200),"",OFFSET('Smelter Look-up'!$F$4,$V200-4,0)))</f>
        <v/>
      </c>
      <c r="H200" s="200">
        <f>IF(ISERROR($V200),"",OFFSET('Smelter Look-up'!$G$4,$V200-4,0))</f>
        <v/>
      </c>
      <c r="I200" s="201">
        <f>IF(ISERROR($V200),"",OFFSET('Smelter Look-up'!$H$4,$V200-4,0))</f>
        <v/>
      </c>
      <c r="J200" s="201">
        <f>IF(ISERROR($V200),"",OFFSET('Smelter Look-up'!$I$4,$V200-4,0))</f>
        <v/>
      </c>
      <c r="K200" s="145" t="n"/>
      <c r="L200" s="145" t="n"/>
      <c r="M200" s="145" t="n"/>
      <c r="N200" s="145" t="n"/>
      <c r="O200" s="145" t="n"/>
      <c r="P200" s="203" t="n"/>
      <c r="Q200" s="146" t="n"/>
      <c r="R200" s="144">
        <f>IF(ISERROR($V200),"",OFFSET('Smelter Look-up'!$C$4,$V200-4,0)&amp;"")</f>
        <v/>
      </c>
      <c r="S200" s="150">
        <f>IF(B200="","",IF(ISERROR(MATCH($E200,CL,0)),"Unknown",INDIRECT("'C'!$A$"&amp;MATCH($E200,CL,0)+1)))</f>
        <v/>
      </c>
      <c r="T200" s="150">
        <f>IF(B200="","",IF(ISERROR(MATCH($J200,SorP!$B$1:$B$6261,0)),"",INDIRECT("'SorP'!$A$"&amp;MATCH($S200&amp;$J200,SorP!C:C,0))))</f>
        <v/>
      </c>
      <c r="U200" s="163" t="n"/>
      <c r="V200" s="164">
        <f>IF(C200="",NA(),MATCH($B200&amp;$C200,'Smelter Look-up'!$J:$J,0))</f>
        <v/>
      </c>
      <c r="X200" s="165">
        <f>IF(AND(C200="Smelter not listed",OR(LEN(D200)=0,LEN(E200)=0)),1,0)</f>
        <v/>
      </c>
      <c r="AB200" s="306">
        <f>IF(C200="","",B200)</f>
        <v/>
      </c>
      <c r="AC200" s="165">
        <f>B200</f>
        <v/>
      </c>
      <c r="AD200" s="165">
        <f>IF(C200="Smelter not listed",D200,C200)</f>
        <v/>
      </c>
    </row>
    <row r="201" ht="20.1" customFormat="1" customHeight="1" s="165">
      <c r="A201" s="150" t="n"/>
      <c r="B201" s="296">
        <f>IF(LEN(A201)=0,"",INDEX('Smelter Look-up'!$A:$A,MATCH($A201,'Smelter Look-up'!$E:$E,0)))</f>
        <v/>
      </c>
      <c r="C201" s="147">
        <f>IF(LEN(A201)=0,"",INDEX('Smelter Look-up'!$C:$C,MATCH($A201,'Smelter Look-up'!$E:$E,0)))</f>
        <v/>
      </c>
      <c r="D201" s="144" t="n"/>
      <c r="E201" s="144">
        <f>IF(ISERROR($V201),"",OFFSET('Smelter Look-up'!$D$4,$V201-4,0)&amp;"")</f>
        <v/>
      </c>
      <c r="F201" s="144">
        <f>IF(ISERROR($V201),"",OFFSET('Smelter Look-up'!$E$4,$V201-4,0))</f>
        <v/>
      </c>
      <c r="G201" s="144">
        <f>IF(C201=$X$4,"Enter smelter details",IF(ISERROR($V201),"",OFFSET('Smelter Look-up'!$F$4,$V201-4,0)))</f>
        <v/>
      </c>
      <c r="H201" s="200">
        <f>IF(ISERROR($V201),"",OFFSET('Smelter Look-up'!$G$4,$V201-4,0))</f>
        <v/>
      </c>
      <c r="I201" s="201">
        <f>IF(ISERROR($V201),"",OFFSET('Smelter Look-up'!$H$4,$V201-4,0))</f>
        <v/>
      </c>
      <c r="J201" s="201">
        <f>IF(ISERROR($V201),"",OFFSET('Smelter Look-up'!$I$4,$V201-4,0))</f>
        <v/>
      </c>
      <c r="K201" s="145" t="n"/>
      <c r="L201" s="145" t="n"/>
      <c r="M201" s="145" t="n"/>
      <c r="N201" s="145" t="n"/>
      <c r="O201" s="145" t="n"/>
      <c r="P201" s="203" t="n"/>
      <c r="Q201" s="146" t="n"/>
      <c r="R201" s="144">
        <f>IF(ISERROR($V201),"",OFFSET('Smelter Look-up'!$C$4,$V201-4,0)&amp;"")</f>
        <v/>
      </c>
      <c r="S201" s="150">
        <f>IF(B201="","",IF(ISERROR(MATCH($E201,CL,0)),"Unknown",INDIRECT("'C'!$A$"&amp;MATCH($E201,CL,0)+1)))</f>
        <v/>
      </c>
      <c r="T201" s="150">
        <f>IF(B201="","",IF(ISERROR(MATCH($J201,SorP!$B$1:$B$6261,0)),"",INDIRECT("'SorP'!$A$"&amp;MATCH($S201&amp;$J201,SorP!C:C,0))))</f>
        <v/>
      </c>
      <c r="U201" s="163" t="n"/>
      <c r="V201" s="164">
        <f>IF(C201="",NA(),MATCH($B201&amp;$C201,'Smelter Look-up'!$J:$J,0))</f>
        <v/>
      </c>
      <c r="X201" s="165">
        <f>IF(AND(C201="Smelter not listed",OR(LEN(D201)=0,LEN(E201)=0)),1,0)</f>
        <v/>
      </c>
      <c r="AB201" s="306">
        <f>IF(C201="","",B201)</f>
        <v/>
      </c>
      <c r="AC201" s="165">
        <f>B201</f>
        <v/>
      </c>
      <c r="AD201" s="165">
        <f>IF(C201="Smelter not listed",D201,C201)</f>
        <v/>
      </c>
    </row>
    <row r="202" ht="20.1" customFormat="1" customHeight="1" s="165">
      <c r="A202" s="150" t="n"/>
      <c r="B202" s="296">
        <f>IF(LEN(A202)=0,"",INDEX('Smelter Look-up'!$A:$A,MATCH($A202,'Smelter Look-up'!$E:$E,0)))</f>
        <v/>
      </c>
      <c r="C202" s="147">
        <f>IF(LEN(A202)=0,"",INDEX('Smelter Look-up'!$C:$C,MATCH($A202,'Smelter Look-up'!$E:$E,0)))</f>
        <v/>
      </c>
      <c r="D202" s="144" t="n"/>
      <c r="E202" s="144">
        <f>IF(ISERROR($V202),"",OFFSET('Smelter Look-up'!$D$4,$V202-4,0)&amp;"")</f>
        <v/>
      </c>
      <c r="F202" s="144">
        <f>IF(ISERROR($V202),"",OFFSET('Smelter Look-up'!$E$4,$V202-4,0))</f>
        <v/>
      </c>
      <c r="G202" s="144">
        <f>IF(C202=$X$4,"Enter smelter details",IF(ISERROR($V202),"",OFFSET('Smelter Look-up'!$F$4,$V202-4,0)))</f>
        <v/>
      </c>
      <c r="H202" s="200">
        <f>IF(ISERROR($V202),"",OFFSET('Smelter Look-up'!$G$4,$V202-4,0))</f>
        <v/>
      </c>
      <c r="I202" s="201">
        <f>IF(ISERROR($V202),"",OFFSET('Smelter Look-up'!$H$4,$V202-4,0))</f>
        <v/>
      </c>
      <c r="J202" s="201">
        <f>IF(ISERROR($V202),"",OFFSET('Smelter Look-up'!$I$4,$V202-4,0))</f>
        <v/>
      </c>
      <c r="K202" s="145" t="n"/>
      <c r="L202" s="145" t="n"/>
      <c r="M202" s="145" t="n"/>
      <c r="N202" s="145" t="n"/>
      <c r="O202" s="145" t="n"/>
      <c r="P202" s="203" t="n"/>
      <c r="Q202" s="146" t="n"/>
      <c r="R202" s="144">
        <f>IF(ISERROR($V202),"",OFFSET('Smelter Look-up'!$C$4,$V202-4,0)&amp;"")</f>
        <v/>
      </c>
      <c r="S202" s="150">
        <f>IF(B202="","",IF(ISERROR(MATCH($E202,CL,0)),"Unknown",INDIRECT("'C'!$A$"&amp;MATCH($E202,CL,0)+1)))</f>
        <v/>
      </c>
      <c r="T202" s="150">
        <f>IF(B202="","",IF(ISERROR(MATCH($J202,SorP!$B$1:$B$6261,0)),"",INDIRECT("'SorP'!$A$"&amp;MATCH($S202&amp;$J202,SorP!C:C,0))))</f>
        <v/>
      </c>
      <c r="U202" s="163" t="n"/>
      <c r="V202" s="164">
        <f>IF(C202="",NA(),MATCH($B202&amp;$C202,'Smelter Look-up'!$J:$J,0))</f>
        <v/>
      </c>
      <c r="X202" s="165">
        <f>IF(AND(C202="Smelter not listed",OR(LEN(D202)=0,LEN(E202)=0)),1,0)</f>
        <v/>
      </c>
      <c r="AB202" s="306">
        <f>IF(C202="","",B202)</f>
        <v/>
      </c>
      <c r="AC202" s="165">
        <f>B202</f>
        <v/>
      </c>
      <c r="AD202" s="165">
        <f>IF(C202="Smelter not listed",D202,C202)</f>
        <v/>
      </c>
    </row>
    <row r="203" ht="20.1" customFormat="1" customHeight="1" s="165">
      <c r="A203" s="150" t="n"/>
      <c r="B203" s="296">
        <f>IF(LEN(A203)=0,"",INDEX('Smelter Look-up'!$A:$A,MATCH($A203,'Smelter Look-up'!$E:$E,0)))</f>
        <v/>
      </c>
      <c r="C203" s="147">
        <f>IF(LEN(A203)=0,"",INDEX('Smelter Look-up'!$C:$C,MATCH($A203,'Smelter Look-up'!$E:$E,0)))</f>
        <v/>
      </c>
      <c r="D203" s="144" t="n"/>
      <c r="E203" s="144">
        <f>IF(ISERROR($V203),"",OFFSET('Smelter Look-up'!$D$4,$V203-4,0)&amp;"")</f>
        <v/>
      </c>
      <c r="F203" s="144">
        <f>IF(ISERROR($V203),"",OFFSET('Smelter Look-up'!$E$4,$V203-4,0))</f>
        <v/>
      </c>
      <c r="G203" s="144">
        <f>IF(C203=$X$4,"Enter smelter details",IF(ISERROR($V203),"",OFFSET('Smelter Look-up'!$F$4,$V203-4,0)))</f>
        <v/>
      </c>
      <c r="H203" s="200">
        <f>IF(ISERROR($V203),"",OFFSET('Smelter Look-up'!$G$4,$V203-4,0))</f>
        <v/>
      </c>
      <c r="I203" s="201">
        <f>IF(ISERROR($V203),"",OFFSET('Smelter Look-up'!$H$4,$V203-4,0))</f>
        <v/>
      </c>
      <c r="J203" s="201">
        <f>IF(ISERROR($V203),"",OFFSET('Smelter Look-up'!$I$4,$V203-4,0))</f>
        <v/>
      </c>
      <c r="K203" s="145" t="n"/>
      <c r="L203" s="145" t="n"/>
      <c r="M203" s="145" t="n"/>
      <c r="N203" s="145" t="n"/>
      <c r="O203" s="145" t="n"/>
      <c r="P203" s="203" t="n"/>
      <c r="Q203" s="146" t="n"/>
      <c r="R203" s="144">
        <f>IF(ISERROR($V203),"",OFFSET('Smelter Look-up'!$C$4,$V203-4,0)&amp;"")</f>
        <v/>
      </c>
      <c r="S203" s="150">
        <f>IF(B203="","",IF(ISERROR(MATCH($E203,CL,0)),"Unknown",INDIRECT("'C'!$A$"&amp;MATCH($E203,CL,0)+1)))</f>
        <v/>
      </c>
      <c r="T203" s="150">
        <f>IF(B203="","",IF(ISERROR(MATCH($J203,SorP!$B$1:$B$6261,0)),"",INDIRECT("'SorP'!$A$"&amp;MATCH($S203&amp;$J203,SorP!C:C,0))))</f>
        <v/>
      </c>
      <c r="U203" s="163" t="n"/>
      <c r="V203" s="164">
        <f>IF(C203="",NA(),MATCH($B203&amp;$C203,'Smelter Look-up'!$J:$J,0))</f>
        <v/>
      </c>
      <c r="X203" s="165">
        <f>IF(AND(C203="Smelter not listed",OR(LEN(D203)=0,LEN(E203)=0)),1,0)</f>
        <v/>
      </c>
      <c r="AB203" s="306">
        <f>IF(C203="","",B203)</f>
        <v/>
      </c>
      <c r="AC203" s="165">
        <f>B203</f>
        <v/>
      </c>
      <c r="AD203" s="165">
        <f>IF(C203="Smelter not listed",D203,C203)</f>
        <v/>
      </c>
    </row>
    <row r="204" ht="20.1" customFormat="1" customHeight="1" s="165">
      <c r="A204" s="150" t="n"/>
      <c r="B204" s="296">
        <f>IF(LEN(A204)=0,"",INDEX('Smelter Look-up'!$A:$A,MATCH($A204,'Smelter Look-up'!$E:$E,0)))</f>
        <v/>
      </c>
      <c r="C204" s="147">
        <f>IF(LEN(A204)=0,"",INDEX('Smelter Look-up'!$C:$C,MATCH($A204,'Smelter Look-up'!$E:$E,0)))</f>
        <v/>
      </c>
      <c r="D204" s="144" t="n"/>
      <c r="E204" s="144">
        <f>IF(ISERROR($V204),"",OFFSET('Smelter Look-up'!$D$4,$V204-4,0)&amp;"")</f>
        <v/>
      </c>
      <c r="F204" s="144">
        <f>IF(ISERROR($V204),"",OFFSET('Smelter Look-up'!$E$4,$V204-4,0))</f>
        <v/>
      </c>
      <c r="G204" s="144">
        <f>IF(C204=$X$4,"Enter smelter details",IF(ISERROR($V204),"",OFFSET('Smelter Look-up'!$F$4,$V204-4,0)))</f>
        <v/>
      </c>
      <c r="H204" s="200">
        <f>IF(ISERROR($V204),"",OFFSET('Smelter Look-up'!$G$4,$V204-4,0))</f>
        <v/>
      </c>
      <c r="I204" s="201">
        <f>IF(ISERROR($V204),"",OFFSET('Smelter Look-up'!$H$4,$V204-4,0))</f>
        <v/>
      </c>
      <c r="J204" s="201">
        <f>IF(ISERROR($V204),"",OFFSET('Smelter Look-up'!$I$4,$V204-4,0))</f>
        <v/>
      </c>
      <c r="K204" s="145" t="n"/>
      <c r="L204" s="145" t="n"/>
      <c r="M204" s="145" t="n"/>
      <c r="N204" s="145" t="n"/>
      <c r="O204" s="145" t="n"/>
      <c r="P204" s="203" t="n"/>
      <c r="Q204" s="146" t="n"/>
      <c r="R204" s="144">
        <f>IF(ISERROR($V204),"",OFFSET('Smelter Look-up'!$C$4,$V204-4,0)&amp;"")</f>
        <v/>
      </c>
      <c r="S204" s="150">
        <f>IF(B204="","",IF(ISERROR(MATCH($E204,CL,0)),"Unknown",INDIRECT("'C'!$A$"&amp;MATCH($E204,CL,0)+1)))</f>
        <v/>
      </c>
      <c r="T204" s="150">
        <f>IF(B204="","",IF(ISERROR(MATCH($J204,SorP!$B$1:$B$6261,0)),"",INDIRECT("'SorP'!$A$"&amp;MATCH($S204&amp;$J204,SorP!C:C,0))))</f>
        <v/>
      </c>
      <c r="U204" s="163" t="n"/>
      <c r="V204" s="164">
        <f>IF(C204="",NA(),MATCH($B204&amp;$C204,'Smelter Look-up'!$J:$J,0))</f>
        <v/>
      </c>
      <c r="X204" s="165">
        <f>IF(AND(C204="Smelter not listed",OR(LEN(D204)=0,LEN(E204)=0)),1,0)</f>
        <v/>
      </c>
      <c r="AB204" s="306">
        <f>IF(C204="","",B204)</f>
        <v/>
      </c>
      <c r="AC204" s="165">
        <f>B204</f>
        <v/>
      </c>
      <c r="AD204" s="165">
        <f>IF(C204="Smelter not listed",D204,C204)</f>
        <v/>
      </c>
    </row>
    <row r="205" ht="20.1" customFormat="1" customHeight="1" s="165">
      <c r="A205" s="150" t="n"/>
      <c r="B205" s="296">
        <f>IF(LEN(A205)=0,"",INDEX('Smelter Look-up'!$A:$A,MATCH($A205,'Smelter Look-up'!$E:$E,0)))</f>
        <v/>
      </c>
      <c r="C205" s="147">
        <f>IF(LEN(A205)=0,"",INDEX('Smelter Look-up'!$C:$C,MATCH($A205,'Smelter Look-up'!$E:$E,0)))</f>
        <v/>
      </c>
      <c r="D205" s="144" t="n"/>
      <c r="E205" s="144">
        <f>IF(ISERROR($V205),"",OFFSET('Smelter Look-up'!$D$4,$V205-4,0)&amp;"")</f>
        <v/>
      </c>
      <c r="F205" s="144">
        <f>IF(ISERROR($V205),"",OFFSET('Smelter Look-up'!$E$4,$V205-4,0))</f>
        <v/>
      </c>
      <c r="G205" s="144">
        <f>IF(C205=$X$4,"Enter smelter details",IF(ISERROR($V205),"",OFFSET('Smelter Look-up'!$F$4,$V205-4,0)))</f>
        <v/>
      </c>
      <c r="H205" s="200">
        <f>IF(ISERROR($V205),"",OFFSET('Smelter Look-up'!$G$4,$V205-4,0))</f>
        <v/>
      </c>
      <c r="I205" s="201">
        <f>IF(ISERROR($V205),"",OFFSET('Smelter Look-up'!$H$4,$V205-4,0))</f>
        <v/>
      </c>
      <c r="J205" s="201">
        <f>IF(ISERROR($V205),"",OFFSET('Smelter Look-up'!$I$4,$V205-4,0))</f>
        <v/>
      </c>
      <c r="K205" s="145" t="n"/>
      <c r="L205" s="145" t="n"/>
      <c r="M205" s="145" t="n"/>
      <c r="N205" s="145" t="n"/>
      <c r="O205" s="145" t="n"/>
      <c r="P205" s="203" t="n"/>
      <c r="Q205" s="146" t="n"/>
      <c r="R205" s="144">
        <f>IF(ISERROR($V205),"",OFFSET('Smelter Look-up'!$C$4,$V205-4,0)&amp;"")</f>
        <v/>
      </c>
      <c r="S205" s="150">
        <f>IF(B205="","",IF(ISERROR(MATCH($E205,CL,0)),"Unknown",INDIRECT("'C'!$A$"&amp;MATCH($E205,CL,0)+1)))</f>
        <v/>
      </c>
      <c r="T205" s="150">
        <f>IF(B205="","",IF(ISERROR(MATCH($J205,SorP!$B$1:$B$6261,0)),"",INDIRECT("'SorP'!$A$"&amp;MATCH($S205&amp;$J205,SorP!C:C,0))))</f>
        <v/>
      </c>
      <c r="U205" s="163" t="n"/>
      <c r="V205" s="164">
        <f>IF(C205="",NA(),MATCH($B205&amp;$C205,'Smelter Look-up'!$J:$J,0))</f>
        <v/>
      </c>
      <c r="X205" s="165">
        <f>IF(AND(C205="Smelter not listed",OR(LEN(D205)=0,LEN(E205)=0)),1,0)</f>
        <v/>
      </c>
      <c r="AB205" s="306">
        <f>IF(C205="","",B205)</f>
        <v/>
      </c>
      <c r="AC205" s="165">
        <f>B205</f>
        <v/>
      </c>
      <c r="AD205" s="165">
        <f>IF(C205="Smelter not listed",D205,C205)</f>
        <v/>
      </c>
    </row>
    <row r="206" ht="20.1" customFormat="1" customHeight="1" s="165">
      <c r="A206" s="150" t="n"/>
      <c r="B206" s="296">
        <f>IF(LEN(A206)=0,"",INDEX('Smelter Look-up'!$A:$A,MATCH($A206,'Smelter Look-up'!$E:$E,0)))</f>
        <v/>
      </c>
      <c r="C206" s="147">
        <f>IF(LEN(A206)=0,"",INDEX('Smelter Look-up'!$C:$C,MATCH($A206,'Smelter Look-up'!$E:$E,0)))</f>
        <v/>
      </c>
      <c r="D206" s="144" t="n"/>
      <c r="E206" s="144">
        <f>IF(ISERROR($V206),"",OFFSET('Smelter Look-up'!$D$4,$V206-4,0)&amp;"")</f>
        <v/>
      </c>
      <c r="F206" s="144">
        <f>IF(ISERROR($V206),"",OFFSET('Smelter Look-up'!$E$4,$V206-4,0))</f>
        <v/>
      </c>
      <c r="G206" s="144">
        <f>IF(C206=$X$4,"Enter smelter details",IF(ISERROR($V206),"",OFFSET('Smelter Look-up'!$F$4,$V206-4,0)))</f>
        <v/>
      </c>
      <c r="H206" s="200">
        <f>IF(ISERROR($V206),"",OFFSET('Smelter Look-up'!$G$4,$V206-4,0))</f>
        <v/>
      </c>
      <c r="I206" s="201">
        <f>IF(ISERROR($V206),"",OFFSET('Smelter Look-up'!$H$4,$V206-4,0))</f>
        <v/>
      </c>
      <c r="J206" s="201">
        <f>IF(ISERROR($V206),"",OFFSET('Smelter Look-up'!$I$4,$V206-4,0))</f>
        <v/>
      </c>
      <c r="K206" s="145" t="n"/>
      <c r="L206" s="145" t="n"/>
      <c r="M206" s="145" t="n"/>
      <c r="N206" s="145" t="n"/>
      <c r="O206" s="145" t="n"/>
      <c r="P206" s="203" t="n"/>
      <c r="Q206" s="146" t="n"/>
      <c r="R206" s="144">
        <f>IF(ISERROR($V206),"",OFFSET('Smelter Look-up'!$C$4,$V206-4,0)&amp;"")</f>
        <v/>
      </c>
      <c r="S206" s="150">
        <f>IF(B206="","",IF(ISERROR(MATCH($E206,CL,0)),"Unknown",INDIRECT("'C'!$A$"&amp;MATCH($E206,CL,0)+1)))</f>
        <v/>
      </c>
      <c r="T206" s="150">
        <f>IF(B206="","",IF(ISERROR(MATCH($J206,SorP!$B$1:$B$6261,0)),"",INDIRECT("'SorP'!$A$"&amp;MATCH($S206&amp;$J206,SorP!C:C,0))))</f>
        <v/>
      </c>
      <c r="U206" s="163" t="n"/>
      <c r="V206" s="164">
        <f>IF(C206="",NA(),MATCH($B206&amp;$C206,'Smelter Look-up'!$J:$J,0))</f>
        <v/>
      </c>
      <c r="X206" s="165">
        <f>IF(AND(C206="Smelter not listed",OR(LEN(D206)=0,LEN(E206)=0)),1,0)</f>
        <v/>
      </c>
      <c r="AB206" s="306">
        <f>IF(C206="","",B206)</f>
        <v/>
      </c>
      <c r="AC206" s="165">
        <f>B206</f>
        <v/>
      </c>
      <c r="AD206" s="165">
        <f>IF(C206="Smelter not listed",D206,C206)</f>
        <v/>
      </c>
    </row>
    <row r="207" ht="20.1" customFormat="1" customHeight="1" s="165">
      <c r="A207" s="150" t="n"/>
      <c r="B207" s="296">
        <f>IF(LEN(A207)=0,"",INDEX('Smelter Look-up'!$A:$A,MATCH($A207,'Smelter Look-up'!$E:$E,0)))</f>
        <v/>
      </c>
      <c r="C207" s="147">
        <f>IF(LEN(A207)=0,"",INDEX('Smelter Look-up'!$C:$C,MATCH($A207,'Smelter Look-up'!$E:$E,0)))</f>
        <v/>
      </c>
      <c r="D207" s="144" t="n"/>
      <c r="E207" s="144">
        <f>IF(ISERROR($V207),"",OFFSET('Smelter Look-up'!$D$4,$V207-4,0)&amp;"")</f>
        <v/>
      </c>
      <c r="F207" s="144">
        <f>IF(ISERROR($V207),"",OFFSET('Smelter Look-up'!$E$4,$V207-4,0))</f>
        <v/>
      </c>
      <c r="G207" s="144">
        <f>IF(C207=$X$4,"Enter smelter details",IF(ISERROR($V207),"",OFFSET('Smelter Look-up'!$F$4,$V207-4,0)))</f>
        <v/>
      </c>
      <c r="H207" s="200">
        <f>IF(ISERROR($V207),"",OFFSET('Smelter Look-up'!$G$4,$V207-4,0))</f>
        <v/>
      </c>
      <c r="I207" s="201">
        <f>IF(ISERROR($V207),"",OFFSET('Smelter Look-up'!$H$4,$V207-4,0))</f>
        <v/>
      </c>
      <c r="J207" s="201">
        <f>IF(ISERROR($V207),"",OFFSET('Smelter Look-up'!$I$4,$V207-4,0))</f>
        <v/>
      </c>
      <c r="K207" s="145" t="n"/>
      <c r="L207" s="145" t="n"/>
      <c r="M207" s="145" t="n"/>
      <c r="N207" s="145" t="n"/>
      <c r="O207" s="145" t="n"/>
      <c r="P207" s="203" t="n"/>
      <c r="Q207" s="146" t="n"/>
      <c r="R207" s="144">
        <f>IF(ISERROR($V207),"",OFFSET('Smelter Look-up'!$C$4,$V207-4,0)&amp;"")</f>
        <v/>
      </c>
      <c r="S207" s="150">
        <f>IF(B207="","",IF(ISERROR(MATCH($E207,CL,0)),"Unknown",INDIRECT("'C'!$A$"&amp;MATCH($E207,CL,0)+1)))</f>
        <v/>
      </c>
      <c r="T207" s="150">
        <f>IF(B207="","",IF(ISERROR(MATCH($J207,SorP!$B$1:$B$6261,0)),"",INDIRECT("'SorP'!$A$"&amp;MATCH($S207&amp;$J207,SorP!C:C,0))))</f>
        <v/>
      </c>
      <c r="U207" s="163" t="n"/>
      <c r="V207" s="164">
        <f>IF(C207="",NA(),MATCH($B207&amp;$C207,'Smelter Look-up'!$J:$J,0))</f>
        <v/>
      </c>
      <c r="X207" s="165">
        <f>IF(AND(C207="Smelter not listed",OR(LEN(D207)=0,LEN(E207)=0)),1,0)</f>
        <v/>
      </c>
      <c r="AB207" s="306">
        <f>IF(C207="","",B207)</f>
        <v/>
      </c>
      <c r="AC207" s="165">
        <f>B207</f>
        <v/>
      </c>
      <c r="AD207" s="165">
        <f>IF(C207="Smelter not listed",D207,C207)</f>
        <v/>
      </c>
    </row>
    <row r="208" ht="20.1" customFormat="1" customHeight="1" s="165">
      <c r="A208" s="150" t="n"/>
      <c r="B208" s="296">
        <f>IF(LEN(A208)=0,"",INDEX('Smelter Look-up'!$A:$A,MATCH($A208,'Smelter Look-up'!$E:$E,0)))</f>
        <v/>
      </c>
      <c r="C208" s="147">
        <f>IF(LEN(A208)=0,"",INDEX('Smelter Look-up'!$C:$C,MATCH($A208,'Smelter Look-up'!$E:$E,0)))</f>
        <v/>
      </c>
      <c r="D208" s="144" t="n"/>
      <c r="E208" s="144">
        <f>IF(ISERROR($V208),"",OFFSET('Smelter Look-up'!$D$4,$V208-4,0)&amp;"")</f>
        <v/>
      </c>
      <c r="F208" s="144">
        <f>IF(ISERROR($V208),"",OFFSET('Smelter Look-up'!$E$4,$V208-4,0))</f>
        <v/>
      </c>
      <c r="G208" s="144">
        <f>IF(C208=$X$4,"Enter smelter details",IF(ISERROR($V208),"",OFFSET('Smelter Look-up'!$F$4,$V208-4,0)))</f>
        <v/>
      </c>
      <c r="H208" s="200">
        <f>IF(ISERROR($V208),"",OFFSET('Smelter Look-up'!$G$4,$V208-4,0))</f>
        <v/>
      </c>
      <c r="I208" s="201">
        <f>IF(ISERROR($V208),"",OFFSET('Smelter Look-up'!$H$4,$V208-4,0))</f>
        <v/>
      </c>
      <c r="J208" s="201">
        <f>IF(ISERROR($V208),"",OFFSET('Smelter Look-up'!$I$4,$V208-4,0))</f>
        <v/>
      </c>
      <c r="K208" s="145" t="n"/>
      <c r="L208" s="145" t="n"/>
      <c r="M208" s="145" t="n"/>
      <c r="N208" s="145" t="n"/>
      <c r="O208" s="145" t="n"/>
      <c r="P208" s="203" t="n"/>
      <c r="Q208" s="146" t="n"/>
      <c r="R208" s="144">
        <f>IF(ISERROR($V208),"",OFFSET('Smelter Look-up'!$C$4,$V208-4,0)&amp;"")</f>
        <v/>
      </c>
      <c r="S208" s="150">
        <f>IF(B208="","",IF(ISERROR(MATCH($E208,CL,0)),"Unknown",INDIRECT("'C'!$A$"&amp;MATCH($E208,CL,0)+1)))</f>
        <v/>
      </c>
      <c r="T208" s="150">
        <f>IF(B208="","",IF(ISERROR(MATCH($J208,SorP!$B$1:$B$6261,0)),"",INDIRECT("'SorP'!$A$"&amp;MATCH($S208&amp;$J208,SorP!C:C,0))))</f>
        <v/>
      </c>
      <c r="U208" s="163" t="n"/>
      <c r="V208" s="164">
        <f>IF(C208="",NA(),MATCH($B208&amp;$C208,'Smelter Look-up'!$J:$J,0))</f>
        <v/>
      </c>
      <c r="X208" s="165">
        <f>IF(AND(C208="Smelter not listed",OR(LEN(D208)=0,LEN(E208)=0)),1,0)</f>
        <v/>
      </c>
      <c r="AB208" s="306">
        <f>IF(C208="","",B208)</f>
        <v/>
      </c>
      <c r="AC208" s="165">
        <f>B208</f>
        <v/>
      </c>
      <c r="AD208" s="165">
        <f>IF(C208="Smelter not listed",D208,C208)</f>
        <v/>
      </c>
    </row>
    <row r="209" ht="20.1" customFormat="1" customHeight="1" s="165">
      <c r="A209" s="150" t="n"/>
      <c r="B209" s="296">
        <f>IF(LEN(A209)=0,"",INDEX('Smelter Look-up'!$A:$A,MATCH($A209,'Smelter Look-up'!$E:$E,0)))</f>
        <v/>
      </c>
      <c r="C209" s="147">
        <f>IF(LEN(A209)=0,"",INDEX('Smelter Look-up'!$C:$C,MATCH($A209,'Smelter Look-up'!$E:$E,0)))</f>
        <v/>
      </c>
      <c r="D209" s="144" t="n"/>
      <c r="E209" s="144">
        <f>IF(ISERROR($V209),"",OFFSET('Smelter Look-up'!$D$4,$V209-4,0)&amp;"")</f>
        <v/>
      </c>
      <c r="F209" s="144">
        <f>IF(ISERROR($V209),"",OFFSET('Smelter Look-up'!$E$4,$V209-4,0))</f>
        <v/>
      </c>
      <c r="G209" s="144">
        <f>IF(C209=$X$4,"Enter smelter details",IF(ISERROR($V209),"",OFFSET('Smelter Look-up'!$F$4,$V209-4,0)))</f>
        <v/>
      </c>
      <c r="H209" s="200">
        <f>IF(ISERROR($V209),"",OFFSET('Smelter Look-up'!$G$4,$V209-4,0))</f>
        <v/>
      </c>
      <c r="I209" s="201">
        <f>IF(ISERROR($V209),"",OFFSET('Smelter Look-up'!$H$4,$V209-4,0))</f>
        <v/>
      </c>
      <c r="J209" s="201">
        <f>IF(ISERROR($V209),"",OFFSET('Smelter Look-up'!$I$4,$V209-4,0))</f>
        <v/>
      </c>
      <c r="K209" s="145" t="n"/>
      <c r="L209" s="145" t="n"/>
      <c r="M209" s="145" t="n"/>
      <c r="N209" s="145" t="n"/>
      <c r="O209" s="145" t="n"/>
      <c r="P209" s="203" t="n"/>
      <c r="Q209" s="146" t="n"/>
      <c r="R209" s="144">
        <f>IF(ISERROR($V209),"",OFFSET('Smelter Look-up'!$C$4,$V209-4,0)&amp;"")</f>
        <v/>
      </c>
      <c r="S209" s="150">
        <f>IF(B209="","",IF(ISERROR(MATCH($E209,CL,0)),"Unknown",INDIRECT("'C'!$A$"&amp;MATCH($E209,CL,0)+1)))</f>
        <v/>
      </c>
      <c r="T209" s="150">
        <f>IF(B209="","",IF(ISERROR(MATCH($J209,SorP!$B$1:$B$6261,0)),"",INDIRECT("'SorP'!$A$"&amp;MATCH($S209&amp;$J209,SorP!C:C,0))))</f>
        <v/>
      </c>
      <c r="U209" s="163" t="n"/>
      <c r="V209" s="164">
        <f>IF(C209="",NA(),MATCH($B209&amp;$C209,'Smelter Look-up'!$J:$J,0))</f>
        <v/>
      </c>
      <c r="X209" s="165">
        <f>IF(AND(C209="Smelter not listed",OR(LEN(D209)=0,LEN(E209)=0)),1,0)</f>
        <v/>
      </c>
      <c r="AB209" s="306">
        <f>IF(C209="","",B209)</f>
        <v/>
      </c>
      <c r="AC209" s="165">
        <f>B209</f>
        <v/>
      </c>
      <c r="AD209" s="165">
        <f>IF(C209="Smelter not listed",D209,C209)</f>
        <v/>
      </c>
    </row>
    <row r="210" ht="20.1" customFormat="1" customHeight="1" s="165">
      <c r="A210" s="150" t="n"/>
      <c r="B210" s="296">
        <f>IF(LEN(A210)=0,"",INDEX('Smelter Look-up'!$A:$A,MATCH($A210,'Smelter Look-up'!$E:$E,0)))</f>
        <v/>
      </c>
      <c r="C210" s="147">
        <f>IF(LEN(A210)=0,"",INDEX('Smelter Look-up'!$C:$C,MATCH($A210,'Smelter Look-up'!$E:$E,0)))</f>
        <v/>
      </c>
      <c r="D210" s="144" t="n"/>
      <c r="E210" s="144">
        <f>IF(ISERROR($V210),"",OFFSET('Smelter Look-up'!$D$4,$V210-4,0)&amp;"")</f>
        <v/>
      </c>
      <c r="F210" s="144">
        <f>IF(ISERROR($V210),"",OFFSET('Smelter Look-up'!$E$4,$V210-4,0))</f>
        <v/>
      </c>
      <c r="G210" s="144">
        <f>IF(C210=$X$4,"Enter smelter details",IF(ISERROR($V210),"",OFFSET('Smelter Look-up'!$F$4,$V210-4,0)))</f>
        <v/>
      </c>
      <c r="H210" s="200">
        <f>IF(ISERROR($V210),"",OFFSET('Smelter Look-up'!$G$4,$V210-4,0))</f>
        <v/>
      </c>
      <c r="I210" s="201">
        <f>IF(ISERROR($V210),"",OFFSET('Smelter Look-up'!$H$4,$V210-4,0))</f>
        <v/>
      </c>
      <c r="J210" s="201">
        <f>IF(ISERROR($V210),"",OFFSET('Smelter Look-up'!$I$4,$V210-4,0))</f>
        <v/>
      </c>
      <c r="K210" s="145" t="n"/>
      <c r="L210" s="145" t="n"/>
      <c r="M210" s="145" t="n"/>
      <c r="N210" s="145" t="n"/>
      <c r="O210" s="145" t="n"/>
      <c r="P210" s="203" t="n"/>
      <c r="Q210" s="146" t="n"/>
      <c r="R210" s="144">
        <f>IF(ISERROR($V210),"",OFFSET('Smelter Look-up'!$C$4,$V210-4,0)&amp;"")</f>
        <v/>
      </c>
      <c r="S210" s="150">
        <f>IF(B210="","",IF(ISERROR(MATCH($E210,CL,0)),"Unknown",INDIRECT("'C'!$A$"&amp;MATCH($E210,CL,0)+1)))</f>
        <v/>
      </c>
      <c r="T210" s="150">
        <f>IF(B210="","",IF(ISERROR(MATCH($J210,SorP!$B$1:$B$6261,0)),"",INDIRECT("'SorP'!$A$"&amp;MATCH($S210&amp;$J210,SorP!C:C,0))))</f>
        <v/>
      </c>
      <c r="U210" s="163" t="n"/>
      <c r="V210" s="164">
        <f>IF(C210="",NA(),MATCH($B210&amp;$C210,'Smelter Look-up'!$J:$J,0))</f>
        <v/>
      </c>
      <c r="X210" s="165">
        <f>IF(AND(C210="Smelter not listed",OR(LEN(D210)=0,LEN(E210)=0)),1,0)</f>
        <v/>
      </c>
      <c r="AB210" s="306">
        <f>IF(C210="","",B210)</f>
        <v/>
      </c>
      <c r="AC210" s="165">
        <f>B210</f>
        <v/>
      </c>
      <c r="AD210" s="165">
        <f>IF(C210="Smelter not listed",D210,C210)</f>
        <v/>
      </c>
    </row>
    <row r="211" ht="20.1" customFormat="1" customHeight="1" s="165">
      <c r="A211" s="150" t="n"/>
      <c r="B211" s="296">
        <f>IF(LEN(A211)=0,"",INDEX('Smelter Look-up'!$A:$A,MATCH($A211,'Smelter Look-up'!$E:$E,0)))</f>
        <v/>
      </c>
      <c r="C211" s="147">
        <f>IF(LEN(A211)=0,"",INDEX('Smelter Look-up'!$C:$C,MATCH($A211,'Smelter Look-up'!$E:$E,0)))</f>
        <v/>
      </c>
      <c r="D211" s="144" t="n"/>
      <c r="E211" s="144">
        <f>IF(ISERROR($V211),"",OFFSET('Smelter Look-up'!$D$4,$V211-4,0)&amp;"")</f>
        <v/>
      </c>
      <c r="F211" s="144">
        <f>IF(ISERROR($V211),"",OFFSET('Smelter Look-up'!$E$4,$V211-4,0))</f>
        <v/>
      </c>
      <c r="G211" s="144">
        <f>IF(C211=$X$4,"Enter smelter details",IF(ISERROR($V211),"",OFFSET('Smelter Look-up'!$F$4,$V211-4,0)))</f>
        <v/>
      </c>
      <c r="H211" s="200">
        <f>IF(ISERROR($V211),"",OFFSET('Smelter Look-up'!$G$4,$V211-4,0))</f>
        <v/>
      </c>
      <c r="I211" s="201">
        <f>IF(ISERROR($V211),"",OFFSET('Smelter Look-up'!$H$4,$V211-4,0))</f>
        <v/>
      </c>
      <c r="J211" s="201">
        <f>IF(ISERROR($V211),"",OFFSET('Smelter Look-up'!$I$4,$V211-4,0))</f>
        <v/>
      </c>
      <c r="K211" s="145" t="n"/>
      <c r="L211" s="145" t="n"/>
      <c r="M211" s="145" t="n"/>
      <c r="N211" s="145" t="n"/>
      <c r="O211" s="145" t="n"/>
      <c r="P211" s="203" t="n"/>
      <c r="Q211" s="146" t="n"/>
      <c r="R211" s="144">
        <f>IF(ISERROR($V211),"",OFFSET('Smelter Look-up'!$C$4,$V211-4,0)&amp;"")</f>
        <v/>
      </c>
      <c r="S211" s="150">
        <f>IF(B211="","",IF(ISERROR(MATCH($E211,CL,0)),"Unknown",INDIRECT("'C'!$A$"&amp;MATCH($E211,CL,0)+1)))</f>
        <v/>
      </c>
      <c r="T211" s="150">
        <f>IF(B211="","",IF(ISERROR(MATCH($J211,SorP!$B$1:$B$6261,0)),"",INDIRECT("'SorP'!$A$"&amp;MATCH($S211&amp;$J211,SorP!C:C,0))))</f>
        <v/>
      </c>
      <c r="U211" s="163" t="n"/>
      <c r="V211" s="164">
        <f>IF(C211="",NA(),MATCH($B211&amp;$C211,'Smelter Look-up'!$J:$J,0))</f>
        <v/>
      </c>
      <c r="X211" s="165">
        <f>IF(AND(C211="Smelter not listed",OR(LEN(D211)=0,LEN(E211)=0)),1,0)</f>
        <v/>
      </c>
      <c r="AB211" s="306">
        <f>IF(C211="","",B211)</f>
        <v/>
      </c>
      <c r="AC211" s="165">
        <f>B211</f>
        <v/>
      </c>
      <c r="AD211" s="165">
        <f>IF(C211="Smelter not listed",D211,C211)</f>
        <v/>
      </c>
    </row>
    <row r="212" ht="20.1" customFormat="1" customHeight="1" s="165">
      <c r="A212" s="150" t="n"/>
      <c r="B212" s="296">
        <f>IF(LEN(A212)=0,"",INDEX('Smelter Look-up'!$A:$A,MATCH($A212,'Smelter Look-up'!$E:$E,0)))</f>
        <v/>
      </c>
      <c r="C212" s="147">
        <f>IF(LEN(A212)=0,"",INDEX('Smelter Look-up'!$C:$C,MATCH($A212,'Smelter Look-up'!$E:$E,0)))</f>
        <v/>
      </c>
      <c r="D212" s="144" t="n"/>
      <c r="E212" s="144">
        <f>IF(ISERROR($V212),"",OFFSET('Smelter Look-up'!$D$4,$V212-4,0)&amp;"")</f>
        <v/>
      </c>
      <c r="F212" s="144">
        <f>IF(ISERROR($V212),"",OFFSET('Smelter Look-up'!$E$4,$V212-4,0))</f>
        <v/>
      </c>
      <c r="G212" s="144">
        <f>IF(C212=$X$4,"Enter smelter details",IF(ISERROR($V212),"",OFFSET('Smelter Look-up'!$F$4,$V212-4,0)))</f>
        <v/>
      </c>
      <c r="H212" s="200">
        <f>IF(ISERROR($V212),"",OFFSET('Smelter Look-up'!$G$4,$V212-4,0))</f>
        <v/>
      </c>
      <c r="I212" s="201">
        <f>IF(ISERROR($V212),"",OFFSET('Smelter Look-up'!$H$4,$V212-4,0))</f>
        <v/>
      </c>
      <c r="J212" s="201">
        <f>IF(ISERROR($V212),"",OFFSET('Smelter Look-up'!$I$4,$V212-4,0))</f>
        <v/>
      </c>
      <c r="K212" s="145" t="n"/>
      <c r="L212" s="145" t="n"/>
      <c r="M212" s="145" t="n"/>
      <c r="N212" s="145" t="n"/>
      <c r="O212" s="145" t="n"/>
      <c r="P212" s="203" t="n"/>
      <c r="Q212" s="146" t="n"/>
      <c r="R212" s="144">
        <f>IF(ISERROR($V212),"",OFFSET('Smelter Look-up'!$C$4,$V212-4,0)&amp;"")</f>
        <v/>
      </c>
      <c r="S212" s="150">
        <f>IF(B212="","",IF(ISERROR(MATCH($E212,CL,0)),"Unknown",INDIRECT("'C'!$A$"&amp;MATCH($E212,CL,0)+1)))</f>
        <v/>
      </c>
      <c r="T212" s="150">
        <f>IF(B212="","",IF(ISERROR(MATCH($J212,SorP!$B$1:$B$6261,0)),"",INDIRECT("'SorP'!$A$"&amp;MATCH($S212&amp;$J212,SorP!C:C,0))))</f>
        <v/>
      </c>
      <c r="U212" s="163" t="n"/>
      <c r="V212" s="164">
        <f>IF(C212="",NA(),MATCH($B212&amp;$C212,'Smelter Look-up'!$J:$J,0))</f>
        <v/>
      </c>
      <c r="X212" s="165">
        <f>IF(AND(C212="Smelter not listed",OR(LEN(D212)=0,LEN(E212)=0)),1,0)</f>
        <v/>
      </c>
      <c r="AB212" s="306">
        <f>IF(C212="","",B212)</f>
        <v/>
      </c>
      <c r="AC212" s="165">
        <f>B212</f>
        <v/>
      </c>
      <c r="AD212" s="165">
        <f>IF(C212="Smelter not listed",D212,C212)</f>
        <v/>
      </c>
    </row>
    <row r="213" ht="20.1" customFormat="1" customHeight="1" s="165">
      <c r="A213" s="150" t="n"/>
      <c r="B213" s="296">
        <f>IF(LEN(A213)=0,"",INDEX('Smelter Look-up'!$A:$A,MATCH($A213,'Smelter Look-up'!$E:$E,0)))</f>
        <v/>
      </c>
      <c r="C213" s="147">
        <f>IF(LEN(A213)=0,"",INDEX('Smelter Look-up'!$C:$C,MATCH($A213,'Smelter Look-up'!$E:$E,0)))</f>
        <v/>
      </c>
      <c r="D213" s="144" t="n"/>
      <c r="E213" s="144">
        <f>IF(ISERROR($V213),"",OFFSET('Smelter Look-up'!$D$4,$V213-4,0)&amp;"")</f>
        <v/>
      </c>
      <c r="F213" s="144">
        <f>IF(ISERROR($V213),"",OFFSET('Smelter Look-up'!$E$4,$V213-4,0))</f>
        <v/>
      </c>
      <c r="G213" s="144">
        <f>IF(C213=$X$4,"Enter smelter details",IF(ISERROR($V213),"",OFFSET('Smelter Look-up'!$F$4,$V213-4,0)))</f>
        <v/>
      </c>
      <c r="H213" s="200">
        <f>IF(ISERROR($V213),"",OFFSET('Smelter Look-up'!$G$4,$V213-4,0))</f>
        <v/>
      </c>
      <c r="I213" s="201">
        <f>IF(ISERROR($V213),"",OFFSET('Smelter Look-up'!$H$4,$V213-4,0))</f>
        <v/>
      </c>
      <c r="J213" s="201">
        <f>IF(ISERROR($V213),"",OFFSET('Smelter Look-up'!$I$4,$V213-4,0))</f>
        <v/>
      </c>
      <c r="K213" s="145" t="n"/>
      <c r="L213" s="145" t="n"/>
      <c r="M213" s="145" t="n"/>
      <c r="N213" s="145" t="n"/>
      <c r="O213" s="145" t="n"/>
      <c r="P213" s="203" t="n"/>
      <c r="Q213" s="146" t="n"/>
      <c r="R213" s="144">
        <f>IF(ISERROR($V213),"",OFFSET('Smelter Look-up'!$C$4,$V213-4,0)&amp;"")</f>
        <v/>
      </c>
      <c r="S213" s="150">
        <f>IF(B213="","",IF(ISERROR(MATCH($E213,CL,0)),"Unknown",INDIRECT("'C'!$A$"&amp;MATCH($E213,CL,0)+1)))</f>
        <v/>
      </c>
      <c r="T213" s="150">
        <f>IF(B213="","",IF(ISERROR(MATCH($J213,SorP!$B$1:$B$6261,0)),"",INDIRECT("'SorP'!$A$"&amp;MATCH($S213&amp;$J213,SorP!C:C,0))))</f>
        <v/>
      </c>
      <c r="U213" s="163" t="n"/>
      <c r="V213" s="164">
        <f>IF(C213="",NA(),MATCH($B213&amp;$C213,'Smelter Look-up'!$J:$J,0))</f>
        <v/>
      </c>
      <c r="X213" s="165">
        <f>IF(AND(C213="Smelter not listed",OR(LEN(D213)=0,LEN(E213)=0)),1,0)</f>
        <v/>
      </c>
      <c r="AB213" s="306">
        <f>IF(C213="","",B213)</f>
        <v/>
      </c>
      <c r="AC213" s="165">
        <f>B213</f>
        <v/>
      </c>
      <c r="AD213" s="165">
        <f>IF(C213="Smelter not listed",D213,C213)</f>
        <v/>
      </c>
    </row>
    <row r="214" ht="20.1" customFormat="1" customHeight="1" s="165">
      <c r="A214" s="150" t="n"/>
      <c r="B214" s="296">
        <f>IF(LEN(A214)=0,"",INDEX('Smelter Look-up'!$A:$A,MATCH($A214,'Smelter Look-up'!$E:$E,0)))</f>
        <v/>
      </c>
      <c r="C214" s="147">
        <f>IF(LEN(A214)=0,"",INDEX('Smelter Look-up'!$C:$C,MATCH($A214,'Smelter Look-up'!$E:$E,0)))</f>
        <v/>
      </c>
      <c r="D214" s="144" t="n"/>
      <c r="E214" s="144">
        <f>IF(ISERROR($V214),"",OFFSET('Smelter Look-up'!$D$4,$V214-4,0)&amp;"")</f>
        <v/>
      </c>
      <c r="F214" s="144">
        <f>IF(ISERROR($V214),"",OFFSET('Smelter Look-up'!$E$4,$V214-4,0))</f>
        <v/>
      </c>
      <c r="G214" s="144">
        <f>IF(C214=$X$4,"Enter smelter details",IF(ISERROR($V214),"",OFFSET('Smelter Look-up'!$F$4,$V214-4,0)))</f>
        <v/>
      </c>
      <c r="H214" s="200">
        <f>IF(ISERROR($V214),"",OFFSET('Smelter Look-up'!$G$4,$V214-4,0))</f>
        <v/>
      </c>
      <c r="I214" s="201">
        <f>IF(ISERROR($V214),"",OFFSET('Smelter Look-up'!$H$4,$V214-4,0))</f>
        <v/>
      </c>
      <c r="J214" s="201">
        <f>IF(ISERROR($V214),"",OFFSET('Smelter Look-up'!$I$4,$V214-4,0))</f>
        <v/>
      </c>
      <c r="K214" s="145" t="n"/>
      <c r="L214" s="145" t="n"/>
      <c r="M214" s="145" t="n"/>
      <c r="N214" s="145" t="n"/>
      <c r="O214" s="145" t="n"/>
      <c r="P214" s="203" t="n"/>
      <c r="Q214" s="146" t="n"/>
      <c r="R214" s="144">
        <f>IF(ISERROR($V214),"",OFFSET('Smelter Look-up'!$C$4,$V214-4,0)&amp;"")</f>
        <v/>
      </c>
      <c r="S214" s="150">
        <f>IF(B214="","",IF(ISERROR(MATCH($E214,CL,0)),"Unknown",INDIRECT("'C'!$A$"&amp;MATCH($E214,CL,0)+1)))</f>
        <v/>
      </c>
      <c r="T214" s="150">
        <f>IF(B214="","",IF(ISERROR(MATCH($J214,SorP!$B$1:$B$6261,0)),"",INDIRECT("'SorP'!$A$"&amp;MATCH($S214&amp;$J214,SorP!C:C,0))))</f>
        <v/>
      </c>
      <c r="U214" s="163" t="n"/>
      <c r="V214" s="164">
        <f>IF(C214="",NA(),MATCH($B214&amp;$C214,'Smelter Look-up'!$J:$J,0))</f>
        <v/>
      </c>
      <c r="X214" s="165">
        <f>IF(AND(C214="Smelter not listed",OR(LEN(D214)=0,LEN(E214)=0)),1,0)</f>
        <v/>
      </c>
      <c r="AB214" s="306">
        <f>IF(C214="","",B214)</f>
        <v/>
      </c>
      <c r="AC214" s="165">
        <f>B214</f>
        <v/>
      </c>
      <c r="AD214" s="165">
        <f>IF(C214="Smelter not listed",D214,C214)</f>
        <v/>
      </c>
    </row>
    <row r="215" ht="20.1" customFormat="1" customHeight="1" s="165">
      <c r="A215" s="150" t="n"/>
      <c r="B215" s="296">
        <f>IF(LEN(A215)=0,"",INDEX('Smelter Look-up'!$A:$A,MATCH($A215,'Smelter Look-up'!$E:$E,0)))</f>
        <v/>
      </c>
      <c r="C215" s="147">
        <f>IF(LEN(A215)=0,"",INDEX('Smelter Look-up'!$C:$C,MATCH($A215,'Smelter Look-up'!$E:$E,0)))</f>
        <v/>
      </c>
      <c r="D215" s="144" t="n"/>
      <c r="E215" s="144">
        <f>IF(ISERROR($V215),"",OFFSET('Smelter Look-up'!$D$4,$V215-4,0)&amp;"")</f>
        <v/>
      </c>
      <c r="F215" s="144">
        <f>IF(ISERROR($V215),"",OFFSET('Smelter Look-up'!$E$4,$V215-4,0))</f>
        <v/>
      </c>
      <c r="G215" s="144">
        <f>IF(C215=$X$4,"Enter smelter details",IF(ISERROR($V215),"",OFFSET('Smelter Look-up'!$F$4,$V215-4,0)))</f>
        <v/>
      </c>
      <c r="H215" s="200">
        <f>IF(ISERROR($V215),"",OFFSET('Smelter Look-up'!$G$4,$V215-4,0))</f>
        <v/>
      </c>
      <c r="I215" s="201">
        <f>IF(ISERROR($V215),"",OFFSET('Smelter Look-up'!$H$4,$V215-4,0))</f>
        <v/>
      </c>
      <c r="J215" s="201">
        <f>IF(ISERROR($V215),"",OFFSET('Smelter Look-up'!$I$4,$V215-4,0))</f>
        <v/>
      </c>
      <c r="K215" s="145" t="n"/>
      <c r="L215" s="145" t="n"/>
      <c r="M215" s="145" t="n"/>
      <c r="N215" s="145" t="n"/>
      <c r="O215" s="145" t="n"/>
      <c r="P215" s="203" t="n"/>
      <c r="Q215" s="146" t="n"/>
      <c r="R215" s="144">
        <f>IF(ISERROR($V215),"",OFFSET('Smelter Look-up'!$C$4,$V215-4,0)&amp;"")</f>
        <v/>
      </c>
      <c r="S215" s="150">
        <f>IF(B215="","",IF(ISERROR(MATCH($E215,CL,0)),"Unknown",INDIRECT("'C'!$A$"&amp;MATCH($E215,CL,0)+1)))</f>
        <v/>
      </c>
      <c r="T215" s="150">
        <f>IF(B215="","",IF(ISERROR(MATCH($J215,SorP!$B$1:$B$6261,0)),"",INDIRECT("'SorP'!$A$"&amp;MATCH($S215&amp;$J215,SorP!C:C,0))))</f>
        <v/>
      </c>
      <c r="U215" s="163" t="n"/>
      <c r="V215" s="164">
        <f>IF(C215="",NA(),MATCH($B215&amp;$C215,'Smelter Look-up'!$J:$J,0))</f>
        <v/>
      </c>
      <c r="X215" s="165">
        <f>IF(AND(C215="Smelter not listed",OR(LEN(D215)=0,LEN(E215)=0)),1,0)</f>
        <v/>
      </c>
      <c r="AB215" s="306">
        <f>IF(C215="","",B215)</f>
        <v/>
      </c>
      <c r="AC215" s="165">
        <f>B215</f>
        <v/>
      </c>
      <c r="AD215" s="165">
        <f>IF(C215="Smelter not listed",D215,C215)</f>
        <v/>
      </c>
    </row>
    <row r="216" ht="20.1" customFormat="1" customHeight="1" s="165">
      <c r="A216" s="150" t="n"/>
      <c r="B216" s="296">
        <f>IF(LEN(A216)=0,"",INDEX('Smelter Look-up'!$A:$A,MATCH($A216,'Smelter Look-up'!$E:$E,0)))</f>
        <v/>
      </c>
      <c r="C216" s="147">
        <f>IF(LEN(A216)=0,"",INDEX('Smelter Look-up'!$C:$C,MATCH($A216,'Smelter Look-up'!$E:$E,0)))</f>
        <v/>
      </c>
      <c r="D216" s="144" t="n"/>
      <c r="E216" s="144">
        <f>IF(ISERROR($V216),"",OFFSET('Smelter Look-up'!$D$4,$V216-4,0)&amp;"")</f>
        <v/>
      </c>
      <c r="F216" s="144">
        <f>IF(ISERROR($V216),"",OFFSET('Smelter Look-up'!$E$4,$V216-4,0))</f>
        <v/>
      </c>
      <c r="G216" s="144">
        <f>IF(C216=$X$4,"Enter smelter details",IF(ISERROR($V216),"",OFFSET('Smelter Look-up'!$F$4,$V216-4,0)))</f>
        <v/>
      </c>
      <c r="H216" s="200">
        <f>IF(ISERROR($V216),"",OFFSET('Smelter Look-up'!$G$4,$V216-4,0))</f>
        <v/>
      </c>
      <c r="I216" s="201">
        <f>IF(ISERROR($V216),"",OFFSET('Smelter Look-up'!$H$4,$V216-4,0))</f>
        <v/>
      </c>
      <c r="J216" s="201">
        <f>IF(ISERROR($V216),"",OFFSET('Smelter Look-up'!$I$4,$V216-4,0))</f>
        <v/>
      </c>
      <c r="K216" s="145" t="n"/>
      <c r="L216" s="145" t="n"/>
      <c r="M216" s="145" t="n"/>
      <c r="N216" s="145" t="n"/>
      <c r="O216" s="145" t="n"/>
      <c r="P216" s="203" t="n"/>
      <c r="Q216" s="146" t="n"/>
      <c r="R216" s="144">
        <f>IF(ISERROR($V216),"",OFFSET('Smelter Look-up'!$C$4,$V216-4,0)&amp;"")</f>
        <v/>
      </c>
      <c r="S216" s="150">
        <f>IF(B216="","",IF(ISERROR(MATCH($E216,CL,0)),"Unknown",INDIRECT("'C'!$A$"&amp;MATCH($E216,CL,0)+1)))</f>
        <v/>
      </c>
      <c r="T216" s="150">
        <f>IF(B216="","",IF(ISERROR(MATCH($J216,SorP!$B$1:$B$6261,0)),"",INDIRECT("'SorP'!$A$"&amp;MATCH($S216&amp;$J216,SorP!C:C,0))))</f>
        <v/>
      </c>
      <c r="U216" s="163" t="n"/>
      <c r="V216" s="164">
        <f>IF(C216="",NA(),MATCH($B216&amp;$C216,'Smelter Look-up'!$J:$J,0))</f>
        <v/>
      </c>
      <c r="X216" s="165">
        <f>IF(AND(C216="Smelter not listed",OR(LEN(D216)=0,LEN(E216)=0)),1,0)</f>
        <v/>
      </c>
      <c r="AB216" s="306">
        <f>IF(C216="","",B216)</f>
        <v/>
      </c>
      <c r="AC216" s="165">
        <f>B216</f>
        <v/>
      </c>
      <c r="AD216" s="165">
        <f>IF(C216="Smelter not listed",D216,C216)</f>
        <v/>
      </c>
    </row>
    <row r="217" ht="20.1" customFormat="1" customHeight="1" s="165">
      <c r="A217" s="150" t="n"/>
      <c r="B217" s="296">
        <f>IF(LEN(A217)=0,"",INDEX('Smelter Look-up'!$A:$A,MATCH($A217,'Smelter Look-up'!$E:$E,0)))</f>
        <v/>
      </c>
      <c r="C217" s="147">
        <f>IF(LEN(A217)=0,"",INDEX('Smelter Look-up'!$C:$C,MATCH($A217,'Smelter Look-up'!$E:$E,0)))</f>
        <v/>
      </c>
      <c r="D217" s="144" t="n"/>
      <c r="E217" s="144">
        <f>IF(ISERROR($V217),"",OFFSET('Smelter Look-up'!$D$4,$V217-4,0)&amp;"")</f>
        <v/>
      </c>
      <c r="F217" s="144">
        <f>IF(ISERROR($V217),"",OFFSET('Smelter Look-up'!$E$4,$V217-4,0))</f>
        <v/>
      </c>
      <c r="G217" s="144">
        <f>IF(C217=$X$4,"Enter smelter details",IF(ISERROR($V217),"",OFFSET('Smelter Look-up'!$F$4,$V217-4,0)))</f>
        <v/>
      </c>
      <c r="H217" s="200">
        <f>IF(ISERROR($V217),"",OFFSET('Smelter Look-up'!$G$4,$V217-4,0))</f>
        <v/>
      </c>
      <c r="I217" s="201">
        <f>IF(ISERROR($V217),"",OFFSET('Smelter Look-up'!$H$4,$V217-4,0))</f>
        <v/>
      </c>
      <c r="J217" s="201">
        <f>IF(ISERROR($V217),"",OFFSET('Smelter Look-up'!$I$4,$V217-4,0))</f>
        <v/>
      </c>
      <c r="K217" s="145" t="n"/>
      <c r="L217" s="145" t="n"/>
      <c r="M217" s="145" t="n"/>
      <c r="N217" s="145" t="n"/>
      <c r="O217" s="145" t="n"/>
      <c r="P217" s="203" t="n"/>
      <c r="Q217" s="146" t="n"/>
      <c r="R217" s="144">
        <f>IF(ISERROR($V217),"",OFFSET('Smelter Look-up'!$C$4,$V217-4,0)&amp;"")</f>
        <v/>
      </c>
      <c r="S217" s="150">
        <f>IF(B217="","",IF(ISERROR(MATCH($E217,CL,0)),"Unknown",INDIRECT("'C'!$A$"&amp;MATCH($E217,CL,0)+1)))</f>
        <v/>
      </c>
      <c r="T217" s="150">
        <f>IF(B217="","",IF(ISERROR(MATCH($J217,SorP!$B$1:$B$6261,0)),"",INDIRECT("'SorP'!$A$"&amp;MATCH($S217&amp;$J217,SorP!C:C,0))))</f>
        <v/>
      </c>
      <c r="U217" s="163" t="n"/>
      <c r="V217" s="164">
        <f>IF(C217="",NA(),MATCH($B217&amp;$C217,'Smelter Look-up'!$J:$J,0))</f>
        <v/>
      </c>
      <c r="X217" s="165">
        <f>IF(AND(C217="Smelter not listed",OR(LEN(D217)=0,LEN(E217)=0)),1,0)</f>
        <v/>
      </c>
      <c r="AB217" s="306">
        <f>IF(C217="","",B217)</f>
        <v/>
      </c>
      <c r="AC217" s="165">
        <f>B217</f>
        <v/>
      </c>
      <c r="AD217" s="165">
        <f>IF(C217="Smelter not listed",D217,C217)</f>
        <v/>
      </c>
    </row>
    <row r="218" ht="20.1" customFormat="1" customHeight="1" s="165">
      <c r="A218" s="150" t="n"/>
      <c r="B218" s="296">
        <f>IF(LEN(A218)=0,"",INDEX('Smelter Look-up'!$A:$A,MATCH($A218,'Smelter Look-up'!$E:$E,0)))</f>
        <v/>
      </c>
      <c r="C218" s="147">
        <f>IF(LEN(A218)=0,"",INDEX('Smelter Look-up'!$C:$C,MATCH($A218,'Smelter Look-up'!$E:$E,0)))</f>
        <v/>
      </c>
      <c r="D218" s="144" t="n"/>
      <c r="E218" s="144">
        <f>IF(ISERROR($V218),"",OFFSET('Smelter Look-up'!$D$4,$V218-4,0)&amp;"")</f>
        <v/>
      </c>
      <c r="F218" s="144">
        <f>IF(ISERROR($V218),"",OFFSET('Smelter Look-up'!$E$4,$V218-4,0))</f>
        <v/>
      </c>
      <c r="G218" s="144">
        <f>IF(C218=$X$4,"Enter smelter details",IF(ISERROR($V218),"",OFFSET('Smelter Look-up'!$F$4,$V218-4,0)))</f>
        <v/>
      </c>
      <c r="H218" s="200">
        <f>IF(ISERROR($V218),"",OFFSET('Smelter Look-up'!$G$4,$V218-4,0))</f>
        <v/>
      </c>
      <c r="I218" s="201">
        <f>IF(ISERROR($V218),"",OFFSET('Smelter Look-up'!$H$4,$V218-4,0))</f>
        <v/>
      </c>
      <c r="J218" s="201">
        <f>IF(ISERROR($V218),"",OFFSET('Smelter Look-up'!$I$4,$V218-4,0))</f>
        <v/>
      </c>
      <c r="K218" s="145" t="n"/>
      <c r="L218" s="145" t="n"/>
      <c r="M218" s="145" t="n"/>
      <c r="N218" s="145" t="n"/>
      <c r="O218" s="145" t="n"/>
      <c r="P218" s="203" t="n"/>
      <c r="Q218" s="146" t="n"/>
      <c r="R218" s="144">
        <f>IF(ISERROR($V218),"",OFFSET('Smelter Look-up'!$C$4,$V218-4,0)&amp;"")</f>
        <v/>
      </c>
      <c r="S218" s="150">
        <f>IF(B218="","",IF(ISERROR(MATCH($E218,CL,0)),"Unknown",INDIRECT("'C'!$A$"&amp;MATCH($E218,CL,0)+1)))</f>
        <v/>
      </c>
      <c r="T218" s="150">
        <f>IF(B218="","",IF(ISERROR(MATCH($J218,SorP!$B$1:$B$6261,0)),"",INDIRECT("'SorP'!$A$"&amp;MATCH($S218&amp;$J218,SorP!C:C,0))))</f>
        <v/>
      </c>
      <c r="U218" s="163" t="n"/>
      <c r="V218" s="164">
        <f>IF(C218="",NA(),MATCH($B218&amp;$C218,'Smelter Look-up'!$J:$J,0))</f>
        <v/>
      </c>
      <c r="X218" s="165">
        <f>IF(AND(C218="Smelter not listed",OR(LEN(D218)=0,LEN(E218)=0)),1,0)</f>
        <v/>
      </c>
      <c r="AB218" s="306">
        <f>IF(C218="","",B218)</f>
        <v/>
      </c>
      <c r="AC218" s="165">
        <f>B218</f>
        <v/>
      </c>
      <c r="AD218" s="165">
        <f>IF(C218="Smelter not listed",D218,C218)</f>
        <v/>
      </c>
    </row>
    <row r="219" ht="20.1" customFormat="1" customHeight="1" s="165">
      <c r="A219" s="150" t="n"/>
      <c r="B219" s="296">
        <f>IF(LEN(A219)=0,"",INDEX('Smelter Look-up'!$A:$A,MATCH($A219,'Smelter Look-up'!$E:$E,0)))</f>
        <v/>
      </c>
      <c r="C219" s="147">
        <f>IF(LEN(A219)=0,"",INDEX('Smelter Look-up'!$C:$C,MATCH($A219,'Smelter Look-up'!$E:$E,0)))</f>
        <v/>
      </c>
      <c r="D219" s="144" t="n"/>
      <c r="E219" s="144">
        <f>IF(ISERROR($V219),"",OFFSET('Smelter Look-up'!$D$4,$V219-4,0)&amp;"")</f>
        <v/>
      </c>
      <c r="F219" s="144">
        <f>IF(ISERROR($V219),"",OFFSET('Smelter Look-up'!$E$4,$V219-4,0))</f>
        <v/>
      </c>
      <c r="G219" s="144">
        <f>IF(C219=$X$4,"Enter smelter details",IF(ISERROR($V219),"",OFFSET('Smelter Look-up'!$F$4,$V219-4,0)))</f>
        <v/>
      </c>
      <c r="H219" s="200">
        <f>IF(ISERROR($V219),"",OFFSET('Smelter Look-up'!$G$4,$V219-4,0))</f>
        <v/>
      </c>
      <c r="I219" s="201">
        <f>IF(ISERROR($V219),"",OFFSET('Smelter Look-up'!$H$4,$V219-4,0))</f>
        <v/>
      </c>
      <c r="J219" s="201">
        <f>IF(ISERROR($V219),"",OFFSET('Smelter Look-up'!$I$4,$V219-4,0))</f>
        <v/>
      </c>
      <c r="K219" s="145" t="n"/>
      <c r="L219" s="145" t="n"/>
      <c r="M219" s="145" t="n"/>
      <c r="N219" s="145" t="n"/>
      <c r="O219" s="145" t="n"/>
      <c r="P219" s="203" t="n"/>
      <c r="Q219" s="146" t="n"/>
      <c r="R219" s="144">
        <f>IF(ISERROR($V219),"",OFFSET('Smelter Look-up'!$C$4,$V219-4,0)&amp;"")</f>
        <v/>
      </c>
      <c r="S219" s="150">
        <f>IF(B219="","",IF(ISERROR(MATCH($E219,CL,0)),"Unknown",INDIRECT("'C'!$A$"&amp;MATCH($E219,CL,0)+1)))</f>
        <v/>
      </c>
      <c r="T219" s="150">
        <f>IF(B219="","",IF(ISERROR(MATCH($J219,SorP!$B$1:$B$6261,0)),"",INDIRECT("'SorP'!$A$"&amp;MATCH($S219&amp;$J219,SorP!C:C,0))))</f>
        <v/>
      </c>
      <c r="U219" s="163" t="n"/>
      <c r="V219" s="164">
        <f>IF(C219="",NA(),MATCH($B219&amp;$C219,'Smelter Look-up'!$J:$J,0))</f>
        <v/>
      </c>
      <c r="X219" s="165">
        <f>IF(AND(C219="Smelter not listed",OR(LEN(D219)=0,LEN(E219)=0)),1,0)</f>
        <v/>
      </c>
      <c r="AB219" s="306">
        <f>IF(C219="","",B219)</f>
        <v/>
      </c>
      <c r="AC219" s="165">
        <f>B219</f>
        <v/>
      </c>
      <c r="AD219" s="165">
        <f>IF(C219="Smelter not listed",D219,C219)</f>
        <v/>
      </c>
    </row>
    <row r="220" ht="20.1" customFormat="1" customHeight="1" s="165">
      <c r="A220" s="150" t="n"/>
      <c r="B220" s="296">
        <f>IF(LEN(A220)=0,"",INDEX('Smelter Look-up'!$A:$A,MATCH($A220,'Smelter Look-up'!$E:$E,0)))</f>
        <v/>
      </c>
      <c r="C220" s="147">
        <f>IF(LEN(A220)=0,"",INDEX('Smelter Look-up'!$C:$C,MATCH($A220,'Smelter Look-up'!$E:$E,0)))</f>
        <v/>
      </c>
      <c r="D220" s="144" t="n"/>
      <c r="E220" s="144">
        <f>IF(ISERROR($V220),"",OFFSET('Smelter Look-up'!$D$4,$V220-4,0)&amp;"")</f>
        <v/>
      </c>
      <c r="F220" s="144">
        <f>IF(ISERROR($V220),"",OFFSET('Smelter Look-up'!$E$4,$V220-4,0))</f>
        <v/>
      </c>
      <c r="G220" s="144">
        <f>IF(C220=$X$4,"Enter smelter details",IF(ISERROR($V220),"",OFFSET('Smelter Look-up'!$F$4,$V220-4,0)))</f>
        <v/>
      </c>
      <c r="H220" s="200">
        <f>IF(ISERROR($V220),"",OFFSET('Smelter Look-up'!$G$4,$V220-4,0))</f>
        <v/>
      </c>
      <c r="I220" s="201">
        <f>IF(ISERROR($V220),"",OFFSET('Smelter Look-up'!$H$4,$V220-4,0))</f>
        <v/>
      </c>
      <c r="J220" s="201">
        <f>IF(ISERROR($V220),"",OFFSET('Smelter Look-up'!$I$4,$V220-4,0))</f>
        <v/>
      </c>
      <c r="K220" s="145" t="n"/>
      <c r="L220" s="145" t="n"/>
      <c r="M220" s="145" t="n"/>
      <c r="N220" s="145" t="n"/>
      <c r="O220" s="145" t="n"/>
      <c r="P220" s="203" t="n"/>
      <c r="Q220" s="146" t="n"/>
      <c r="R220" s="144">
        <f>IF(ISERROR($V220),"",OFFSET('Smelter Look-up'!$C$4,$V220-4,0)&amp;"")</f>
        <v/>
      </c>
      <c r="S220" s="150">
        <f>IF(B220="","",IF(ISERROR(MATCH($E220,CL,0)),"Unknown",INDIRECT("'C'!$A$"&amp;MATCH($E220,CL,0)+1)))</f>
        <v/>
      </c>
      <c r="T220" s="150">
        <f>IF(B220="","",IF(ISERROR(MATCH($J220,SorP!$B$1:$B$6261,0)),"",INDIRECT("'SorP'!$A$"&amp;MATCH($S220&amp;$J220,SorP!C:C,0))))</f>
        <v/>
      </c>
      <c r="U220" s="163" t="n"/>
      <c r="V220" s="164">
        <f>IF(C220="",NA(),MATCH($B220&amp;$C220,'Smelter Look-up'!$J:$J,0))</f>
        <v/>
      </c>
      <c r="X220" s="165">
        <f>IF(AND(C220="Smelter not listed",OR(LEN(D220)=0,LEN(E220)=0)),1,0)</f>
        <v/>
      </c>
      <c r="AB220" s="306">
        <f>IF(C220="","",B220)</f>
        <v/>
      </c>
      <c r="AC220" s="165">
        <f>B220</f>
        <v/>
      </c>
      <c r="AD220" s="165">
        <f>IF(C220="Smelter not listed",D220,C220)</f>
        <v/>
      </c>
    </row>
    <row r="221" ht="20.1" customFormat="1" customHeight="1" s="165">
      <c r="A221" s="150" t="n"/>
      <c r="B221" s="296">
        <f>IF(LEN(A221)=0,"",INDEX('Smelter Look-up'!$A:$A,MATCH($A221,'Smelter Look-up'!$E:$E,0)))</f>
        <v/>
      </c>
      <c r="C221" s="147">
        <f>IF(LEN(A221)=0,"",INDEX('Smelter Look-up'!$C:$C,MATCH($A221,'Smelter Look-up'!$E:$E,0)))</f>
        <v/>
      </c>
      <c r="D221" s="144" t="n"/>
      <c r="E221" s="144">
        <f>IF(ISERROR($V221),"",OFFSET('Smelter Look-up'!$D$4,$V221-4,0)&amp;"")</f>
        <v/>
      </c>
      <c r="F221" s="144">
        <f>IF(ISERROR($V221),"",OFFSET('Smelter Look-up'!$E$4,$V221-4,0))</f>
        <v/>
      </c>
      <c r="G221" s="144">
        <f>IF(C221=$X$4,"Enter smelter details",IF(ISERROR($V221),"",OFFSET('Smelter Look-up'!$F$4,$V221-4,0)))</f>
        <v/>
      </c>
      <c r="H221" s="200">
        <f>IF(ISERROR($V221),"",OFFSET('Smelter Look-up'!$G$4,$V221-4,0))</f>
        <v/>
      </c>
      <c r="I221" s="201">
        <f>IF(ISERROR($V221),"",OFFSET('Smelter Look-up'!$H$4,$V221-4,0))</f>
        <v/>
      </c>
      <c r="J221" s="201">
        <f>IF(ISERROR($V221),"",OFFSET('Smelter Look-up'!$I$4,$V221-4,0))</f>
        <v/>
      </c>
      <c r="K221" s="145" t="n"/>
      <c r="L221" s="145" t="n"/>
      <c r="M221" s="145" t="n"/>
      <c r="N221" s="145" t="n"/>
      <c r="O221" s="145" t="n"/>
      <c r="P221" s="203" t="n"/>
      <c r="Q221" s="146" t="n"/>
      <c r="R221" s="144">
        <f>IF(ISERROR($V221),"",OFFSET('Smelter Look-up'!$C$4,$V221-4,0)&amp;"")</f>
        <v/>
      </c>
      <c r="S221" s="150">
        <f>IF(B221="","",IF(ISERROR(MATCH($E221,CL,0)),"Unknown",INDIRECT("'C'!$A$"&amp;MATCH($E221,CL,0)+1)))</f>
        <v/>
      </c>
      <c r="T221" s="150">
        <f>IF(B221="","",IF(ISERROR(MATCH($J221,SorP!$B$1:$B$6261,0)),"",INDIRECT("'SorP'!$A$"&amp;MATCH($S221&amp;$J221,SorP!C:C,0))))</f>
        <v/>
      </c>
      <c r="U221" s="163" t="n"/>
      <c r="V221" s="164">
        <f>IF(C221="",NA(),MATCH($B221&amp;$C221,'Smelter Look-up'!$J:$J,0))</f>
        <v/>
      </c>
      <c r="X221" s="165">
        <f>IF(AND(C221="Smelter not listed",OR(LEN(D221)=0,LEN(E221)=0)),1,0)</f>
        <v/>
      </c>
      <c r="AB221" s="306">
        <f>IF(C221="","",B221)</f>
        <v/>
      </c>
      <c r="AC221" s="165">
        <f>B221</f>
        <v/>
      </c>
      <c r="AD221" s="165">
        <f>IF(C221="Smelter not listed",D221,C221)</f>
        <v/>
      </c>
    </row>
    <row r="222" ht="20.1" customFormat="1" customHeight="1" s="165">
      <c r="A222" s="150" t="n"/>
      <c r="B222" s="296">
        <f>IF(LEN(A222)=0,"",INDEX('Smelter Look-up'!$A:$A,MATCH($A222,'Smelter Look-up'!$E:$E,0)))</f>
        <v/>
      </c>
      <c r="C222" s="147">
        <f>IF(LEN(A222)=0,"",INDEX('Smelter Look-up'!$C:$C,MATCH($A222,'Smelter Look-up'!$E:$E,0)))</f>
        <v/>
      </c>
      <c r="D222" s="144" t="n"/>
      <c r="E222" s="144">
        <f>IF(ISERROR($V222),"",OFFSET('Smelter Look-up'!$D$4,$V222-4,0)&amp;"")</f>
        <v/>
      </c>
      <c r="F222" s="144">
        <f>IF(ISERROR($V222),"",OFFSET('Smelter Look-up'!$E$4,$V222-4,0))</f>
        <v/>
      </c>
      <c r="G222" s="144">
        <f>IF(C222=$X$4,"Enter smelter details",IF(ISERROR($V222),"",OFFSET('Smelter Look-up'!$F$4,$V222-4,0)))</f>
        <v/>
      </c>
      <c r="H222" s="200">
        <f>IF(ISERROR($V222),"",OFFSET('Smelter Look-up'!$G$4,$V222-4,0))</f>
        <v/>
      </c>
      <c r="I222" s="201">
        <f>IF(ISERROR($V222),"",OFFSET('Smelter Look-up'!$H$4,$V222-4,0))</f>
        <v/>
      </c>
      <c r="J222" s="201">
        <f>IF(ISERROR($V222),"",OFFSET('Smelter Look-up'!$I$4,$V222-4,0))</f>
        <v/>
      </c>
      <c r="K222" s="145" t="n"/>
      <c r="L222" s="145" t="n"/>
      <c r="M222" s="145" t="n"/>
      <c r="N222" s="145" t="n"/>
      <c r="O222" s="145" t="n"/>
      <c r="P222" s="203" t="n"/>
      <c r="Q222" s="146" t="n"/>
      <c r="R222" s="144">
        <f>IF(ISERROR($V222),"",OFFSET('Smelter Look-up'!$C$4,$V222-4,0)&amp;"")</f>
        <v/>
      </c>
      <c r="S222" s="150">
        <f>IF(B222="","",IF(ISERROR(MATCH($E222,CL,0)),"Unknown",INDIRECT("'C'!$A$"&amp;MATCH($E222,CL,0)+1)))</f>
        <v/>
      </c>
      <c r="T222" s="150">
        <f>IF(B222="","",IF(ISERROR(MATCH($J222,SorP!$B$1:$B$6261,0)),"",INDIRECT("'SorP'!$A$"&amp;MATCH($S222&amp;$J222,SorP!C:C,0))))</f>
        <v/>
      </c>
      <c r="U222" s="163" t="n"/>
      <c r="V222" s="164">
        <f>IF(C222="",NA(),MATCH($B222&amp;$C222,'Smelter Look-up'!$J:$J,0))</f>
        <v/>
      </c>
      <c r="X222" s="165">
        <f>IF(AND(C222="Smelter not listed",OR(LEN(D222)=0,LEN(E222)=0)),1,0)</f>
        <v/>
      </c>
      <c r="AB222" s="306">
        <f>IF(C222="","",B222)</f>
        <v/>
      </c>
      <c r="AC222" s="165">
        <f>B222</f>
        <v/>
      </c>
      <c r="AD222" s="165">
        <f>IF(C222="Smelter not listed",D222,C222)</f>
        <v/>
      </c>
    </row>
    <row r="223" ht="20.1" customFormat="1" customHeight="1" s="165">
      <c r="A223" s="150" t="n"/>
      <c r="B223" s="296">
        <f>IF(LEN(A223)=0,"",INDEX('Smelter Look-up'!$A:$A,MATCH($A223,'Smelter Look-up'!$E:$E,0)))</f>
        <v/>
      </c>
      <c r="C223" s="147">
        <f>IF(LEN(A223)=0,"",INDEX('Smelter Look-up'!$C:$C,MATCH($A223,'Smelter Look-up'!$E:$E,0)))</f>
        <v/>
      </c>
      <c r="D223" s="144" t="n"/>
      <c r="E223" s="144">
        <f>IF(ISERROR($V223),"",OFFSET('Smelter Look-up'!$D$4,$V223-4,0)&amp;"")</f>
        <v/>
      </c>
      <c r="F223" s="144">
        <f>IF(ISERROR($V223),"",OFFSET('Smelter Look-up'!$E$4,$V223-4,0))</f>
        <v/>
      </c>
      <c r="G223" s="144">
        <f>IF(C223=$X$4,"Enter smelter details",IF(ISERROR($V223),"",OFFSET('Smelter Look-up'!$F$4,$V223-4,0)))</f>
        <v/>
      </c>
      <c r="H223" s="200">
        <f>IF(ISERROR($V223),"",OFFSET('Smelter Look-up'!$G$4,$V223-4,0))</f>
        <v/>
      </c>
      <c r="I223" s="201">
        <f>IF(ISERROR($V223),"",OFFSET('Smelter Look-up'!$H$4,$V223-4,0))</f>
        <v/>
      </c>
      <c r="J223" s="201">
        <f>IF(ISERROR($V223),"",OFFSET('Smelter Look-up'!$I$4,$V223-4,0))</f>
        <v/>
      </c>
      <c r="K223" s="145" t="n"/>
      <c r="L223" s="145" t="n"/>
      <c r="M223" s="145" t="n"/>
      <c r="N223" s="145" t="n"/>
      <c r="O223" s="145" t="n"/>
      <c r="P223" s="203" t="n"/>
      <c r="Q223" s="146" t="n"/>
      <c r="R223" s="144">
        <f>IF(ISERROR($V223),"",OFFSET('Smelter Look-up'!$C$4,$V223-4,0)&amp;"")</f>
        <v/>
      </c>
      <c r="S223" s="150">
        <f>IF(B223="","",IF(ISERROR(MATCH($E223,CL,0)),"Unknown",INDIRECT("'C'!$A$"&amp;MATCH($E223,CL,0)+1)))</f>
        <v/>
      </c>
      <c r="T223" s="150">
        <f>IF(B223="","",IF(ISERROR(MATCH($J223,SorP!$B$1:$B$6261,0)),"",INDIRECT("'SorP'!$A$"&amp;MATCH($S223&amp;$J223,SorP!C:C,0))))</f>
        <v/>
      </c>
      <c r="U223" s="163" t="n"/>
      <c r="V223" s="164">
        <f>IF(C223="",NA(),MATCH($B223&amp;$C223,'Smelter Look-up'!$J:$J,0))</f>
        <v/>
      </c>
      <c r="X223" s="165">
        <f>IF(AND(C223="Smelter not listed",OR(LEN(D223)=0,LEN(E223)=0)),1,0)</f>
        <v/>
      </c>
      <c r="AB223" s="306">
        <f>IF(C223="","",B223)</f>
        <v/>
      </c>
      <c r="AC223" s="165">
        <f>B223</f>
        <v/>
      </c>
      <c r="AD223" s="165">
        <f>IF(C223="Smelter not listed",D223,C223)</f>
        <v/>
      </c>
    </row>
    <row r="224" ht="20.1" customFormat="1" customHeight="1" s="165">
      <c r="A224" s="150" t="n"/>
      <c r="B224" s="296">
        <f>IF(LEN(A224)=0,"",INDEX('Smelter Look-up'!$A:$A,MATCH($A224,'Smelter Look-up'!$E:$E,0)))</f>
        <v/>
      </c>
      <c r="C224" s="147">
        <f>IF(LEN(A224)=0,"",INDEX('Smelter Look-up'!$C:$C,MATCH($A224,'Smelter Look-up'!$E:$E,0)))</f>
        <v/>
      </c>
      <c r="D224" s="144" t="n"/>
      <c r="E224" s="144">
        <f>IF(ISERROR($V224),"",OFFSET('Smelter Look-up'!$D$4,$V224-4,0)&amp;"")</f>
        <v/>
      </c>
      <c r="F224" s="144">
        <f>IF(ISERROR($V224),"",OFFSET('Smelter Look-up'!$E$4,$V224-4,0))</f>
        <v/>
      </c>
      <c r="G224" s="144">
        <f>IF(C224=$X$4,"Enter smelter details",IF(ISERROR($V224),"",OFFSET('Smelter Look-up'!$F$4,$V224-4,0)))</f>
        <v/>
      </c>
      <c r="H224" s="200">
        <f>IF(ISERROR($V224),"",OFFSET('Smelter Look-up'!$G$4,$V224-4,0))</f>
        <v/>
      </c>
      <c r="I224" s="201">
        <f>IF(ISERROR($V224),"",OFFSET('Smelter Look-up'!$H$4,$V224-4,0))</f>
        <v/>
      </c>
      <c r="J224" s="201">
        <f>IF(ISERROR($V224),"",OFFSET('Smelter Look-up'!$I$4,$V224-4,0))</f>
        <v/>
      </c>
      <c r="K224" s="145" t="n"/>
      <c r="L224" s="145" t="n"/>
      <c r="M224" s="145" t="n"/>
      <c r="N224" s="145" t="n"/>
      <c r="O224" s="145" t="n"/>
      <c r="P224" s="203" t="n"/>
      <c r="Q224" s="146" t="n"/>
      <c r="R224" s="144">
        <f>IF(ISERROR($V224),"",OFFSET('Smelter Look-up'!$C$4,$V224-4,0)&amp;"")</f>
        <v/>
      </c>
      <c r="S224" s="150">
        <f>IF(B224="","",IF(ISERROR(MATCH($E224,CL,0)),"Unknown",INDIRECT("'C'!$A$"&amp;MATCH($E224,CL,0)+1)))</f>
        <v/>
      </c>
      <c r="T224" s="150">
        <f>IF(B224="","",IF(ISERROR(MATCH($J224,SorP!$B$1:$B$6261,0)),"",INDIRECT("'SorP'!$A$"&amp;MATCH($S224&amp;$J224,SorP!C:C,0))))</f>
        <v/>
      </c>
      <c r="U224" s="163" t="n"/>
      <c r="V224" s="164">
        <f>IF(C224="",NA(),MATCH($B224&amp;$C224,'Smelter Look-up'!$J:$J,0))</f>
        <v/>
      </c>
      <c r="X224" s="165">
        <f>IF(AND(C224="Smelter not listed",OR(LEN(D224)=0,LEN(E224)=0)),1,0)</f>
        <v/>
      </c>
      <c r="AB224" s="306">
        <f>IF(C224="","",B224)</f>
        <v/>
      </c>
      <c r="AC224" s="165">
        <f>B224</f>
        <v/>
      </c>
      <c r="AD224" s="165">
        <f>IF(C224="Smelter not listed",D224,C224)</f>
        <v/>
      </c>
    </row>
    <row r="225" ht="20.1" customFormat="1" customHeight="1" s="165">
      <c r="A225" s="150" t="n"/>
      <c r="B225" s="296">
        <f>IF(LEN(A225)=0,"",INDEX('Smelter Look-up'!$A:$A,MATCH($A225,'Smelter Look-up'!$E:$E,0)))</f>
        <v/>
      </c>
      <c r="C225" s="147">
        <f>IF(LEN(A225)=0,"",INDEX('Smelter Look-up'!$C:$C,MATCH($A225,'Smelter Look-up'!$E:$E,0)))</f>
        <v/>
      </c>
      <c r="D225" s="144" t="n"/>
      <c r="E225" s="144">
        <f>IF(ISERROR($V225),"",OFFSET('Smelter Look-up'!$D$4,$V225-4,0)&amp;"")</f>
        <v/>
      </c>
      <c r="F225" s="144">
        <f>IF(ISERROR($V225),"",OFFSET('Smelter Look-up'!$E$4,$V225-4,0))</f>
        <v/>
      </c>
      <c r="G225" s="144">
        <f>IF(C225=$X$4,"Enter smelter details",IF(ISERROR($V225),"",OFFSET('Smelter Look-up'!$F$4,$V225-4,0)))</f>
        <v/>
      </c>
      <c r="H225" s="200">
        <f>IF(ISERROR($V225),"",OFFSET('Smelter Look-up'!$G$4,$V225-4,0))</f>
        <v/>
      </c>
      <c r="I225" s="201">
        <f>IF(ISERROR($V225),"",OFFSET('Smelter Look-up'!$H$4,$V225-4,0))</f>
        <v/>
      </c>
      <c r="J225" s="201">
        <f>IF(ISERROR($V225),"",OFFSET('Smelter Look-up'!$I$4,$V225-4,0))</f>
        <v/>
      </c>
      <c r="K225" s="145" t="n"/>
      <c r="L225" s="145" t="n"/>
      <c r="M225" s="145" t="n"/>
      <c r="N225" s="145" t="n"/>
      <c r="O225" s="145" t="n"/>
      <c r="P225" s="203" t="n"/>
      <c r="Q225" s="146" t="n"/>
      <c r="R225" s="144">
        <f>IF(ISERROR($V225),"",OFFSET('Smelter Look-up'!$C$4,$V225-4,0)&amp;"")</f>
        <v/>
      </c>
      <c r="S225" s="150">
        <f>IF(B225="","",IF(ISERROR(MATCH($E225,CL,0)),"Unknown",INDIRECT("'C'!$A$"&amp;MATCH($E225,CL,0)+1)))</f>
        <v/>
      </c>
      <c r="T225" s="150">
        <f>IF(B225="","",IF(ISERROR(MATCH($J225,SorP!$B$1:$B$6261,0)),"",INDIRECT("'SorP'!$A$"&amp;MATCH($S225&amp;$J225,SorP!C:C,0))))</f>
        <v/>
      </c>
      <c r="U225" s="163" t="n"/>
      <c r="V225" s="164">
        <f>IF(C225="",NA(),MATCH($B225&amp;$C225,'Smelter Look-up'!$J:$J,0))</f>
        <v/>
      </c>
      <c r="X225" s="165">
        <f>IF(AND(C225="Smelter not listed",OR(LEN(D225)=0,LEN(E225)=0)),1,0)</f>
        <v/>
      </c>
      <c r="AB225" s="306">
        <f>IF(C225="","",B225)</f>
        <v/>
      </c>
      <c r="AC225" s="165">
        <f>B225</f>
        <v/>
      </c>
      <c r="AD225" s="165">
        <f>IF(C225="Smelter not listed",D225,C225)</f>
        <v/>
      </c>
    </row>
    <row r="226" ht="20.1" customFormat="1" customHeight="1" s="165">
      <c r="A226" s="150" t="n"/>
      <c r="B226" s="296">
        <f>IF(LEN(A226)=0,"",INDEX('Smelter Look-up'!$A:$A,MATCH($A226,'Smelter Look-up'!$E:$E,0)))</f>
        <v/>
      </c>
      <c r="C226" s="147">
        <f>IF(LEN(A226)=0,"",INDEX('Smelter Look-up'!$C:$C,MATCH($A226,'Smelter Look-up'!$E:$E,0)))</f>
        <v/>
      </c>
      <c r="D226" s="144" t="n"/>
      <c r="E226" s="144">
        <f>IF(ISERROR($V226),"",OFFSET('Smelter Look-up'!$D$4,$V226-4,0)&amp;"")</f>
        <v/>
      </c>
      <c r="F226" s="144">
        <f>IF(ISERROR($V226),"",OFFSET('Smelter Look-up'!$E$4,$V226-4,0))</f>
        <v/>
      </c>
      <c r="G226" s="144">
        <f>IF(C226=$X$4,"Enter smelter details",IF(ISERROR($V226),"",OFFSET('Smelter Look-up'!$F$4,$V226-4,0)))</f>
        <v/>
      </c>
      <c r="H226" s="200">
        <f>IF(ISERROR($V226),"",OFFSET('Smelter Look-up'!$G$4,$V226-4,0))</f>
        <v/>
      </c>
      <c r="I226" s="201">
        <f>IF(ISERROR($V226),"",OFFSET('Smelter Look-up'!$H$4,$V226-4,0))</f>
        <v/>
      </c>
      <c r="J226" s="201">
        <f>IF(ISERROR($V226),"",OFFSET('Smelter Look-up'!$I$4,$V226-4,0))</f>
        <v/>
      </c>
      <c r="K226" s="145" t="n"/>
      <c r="L226" s="145" t="n"/>
      <c r="M226" s="145" t="n"/>
      <c r="N226" s="145" t="n"/>
      <c r="O226" s="145" t="n"/>
      <c r="P226" s="203" t="n"/>
      <c r="Q226" s="146" t="n"/>
      <c r="R226" s="144">
        <f>IF(ISERROR($V226),"",OFFSET('Smelter Look-up'!$C$4,$V226-4,0)&amp;"")</f>
        <v/>
      </c>
      <c r="S226" s="150">
        <f>IF(B226="","",IF(ISERROR(MATCH($E226,CL,0)),"Unknown",INDIRECT("'C'!$A$"&amp;MATCH($E226,CL,0)+1)))</f>
        <v/>
      </c>
      <c r="T226" s="150">
        <f>IF(B226="","",IF(ISERROR(MATCH($J226,SorP!$B$1:$B$6261,0)),"",INDIRECT("'SorP'!$A$"&amp;MATCH($S226&amp;$J226,SorP!C:C,0))))</f>
        <v/>
      </c>
      <c r="U226" s="163" t="n"/>
      <c r="V226" s="164">
        <f>IF(C226="",NA(),MATCH($B226&amp;$C226,'Smelter Look-up'!$J:$J,0))</f>
        <v/>
      </c>
      <c r="X226" s="165">
        <f>IF(AND(C226="Smelter not listed",OR(LEN(D226)=0,LEN(E226)=0)),1,0)</f>
        <v/>
      </c>
      <c r="AB226" s="306">
        <f>IF(C226="","",B226)</f>
        <v/>
      </c>
      <c r="AC226" s="165">
        <f>B226</f>
        <v/>
      </c>
      <c r="AD226" s="165">
        <f>IF(C226="Smelter not listed",D226,C226)</f>
        <v/>
      </c>
    </row>
    <row r="227" ht="20.1" customFormat="1" customHeight="1" s="165">
      <c r="A227" s="150" t="n"/>
      <c r="B227" s="296">
        <f>IF(LEN(A227)=0,"",INDEX('Smelter Look-up'!$A:$A,MATCH($A227,'Smelter Look-up'!$E:$E,0)))</f>
        <v/>
      </c>
      <c r="C227" s="147">
        <f>IF(LEN(A227)=0,"",INDEX('Smelter Look-up'!$C:$C,MATCH($A227,'Smelter Look-up'!$E:$E,0)))</f>
        <v/>
      </c>
      <c r="D227" s="144" t="n"/>
      <c r="E227" s="144">
        <f>IF(ISERROR($V227),"",OFFSET('Smelter Look-up'!$D$4,$V227-4,0)&amp;"")</f>
        <v/>
      </c>
      <c r="F227" s="144">
        <f>IF(ISERROR($V227),"",OFFSET('Smelter Look-up'!$E$4,$V227-4,0))</f>
        <v/>
      </c>
      <c r="G227" s="144">
        <f>IF(C227=$X$4,"Enter smelter details",IF(ISERROR($V227),"",OFFSET('Smelter Look-up'!$F$4,$V227-4,0)))</f>
        <v/>
      </c>
      <c r="H227" s="200">
        <f>IF(ISERROR($V227),"",OFFSET('Smelter Look-up'!$G$4,$V227-4,0))</f>
        <v/>
      </c>
      <c r="I227" s="201">
        <f>IF(ISERROR($V227),"",OFFSET('Smelter Look-up'!$H$4,$V227-4,0))</f>
        <v/>
      </c>
      <c r="J227" s="201">
        <f>IF(ISERROR($V227),"",OFFSET('Smelter Look-up'!$I$4,$V227-4,0))</f>
        <v/>
      </c>
      <c r="K227" s="145" t="n"/>
      <c r="L227" s="145" t="n"/>
      <c r="M227" s="145" t="n"/>
      <c r="N227" s="145" t="n"/>
      <c r="O227" s="145" t="n"/>
      <c r="P227" s="203" t="n"/>
      <c r="Q227" s="146" t="n"/>
      <c r="R227" s="144">
        <f>IF(ISERROR($V227),"",OFFSET('Smelter Look-up'!$C$4,$V227-4,0)&amp;"")</f>
        <v/>
      </c>
      <c r="S227" s="150">
        <f>IF(B227="","",IF(ISERROR(MATCH($E227,CL,0)),"Unknown",INDIRECT("'C'!$A$"&amp;MATCH($E227,CL,0)+1)))</f>
        <v/>
      </c>
      <c r="T227" s="150">
        <f>IF(B227="","",IF(ISERROR(MATCH($J227,SorP!$B$1:$B$6261,0)),"",INDIRECT("'SorP'!$A$"&amp;MATCH($S227&amp;$J227,SorP!C:C,0))))</f>
        <v/>
      </c>
      <c r="U227" s="163" t="n"/>
      <c r="V227" s="164">
        <f>IF(C227="",NA(),MATCH($B227&amp;$C227,'Smelter Look-up'!$J:$J,0))</f>
        <v/>
      </c>
      <c r="X227" s="165">
        <f>IF(AND(C227="Smelter not listed",OR(LEN(D227)=0,LEN(E227)=0)),1,0)</f>
        <v/>
      </c>
      <c r="AB227" s="306">
        <f>IF(C227="","",B227)</f>
        <v/>
      </c>
      <c r="AC227" s="165">
        <f>B227</f>
        <v/>
      </c>
      <c r="AD227" s="165">
        <f>IF(C227="Smelter not listed",D227,C227)</f>
        <v/>
      </c>
    </row>
    <row r="228" ht="20.1" customFormat="1" customHeight="1" s="165">
      <c r="A228" s="150" t="n"/>
      <c r="B228" s="296">
        <f>IF(LEN(A228)=0,"",INDEX('Smelter Look-up'!$A:$A,MATCH($A228,'Smelter Look-up'!$E:$E,0)))</f>
        <v/>
      </c>
      <c r="C228" s="147">
        <f>IF(LEN(A228)=0,"",INDEX('Smelter Look-up'!$C:$C,MATCH($A228,'Smelter Look-up'!$E:$E,0)))</f>
        <v/>
      </c>
      <c r="D228" s="144" t="n"/>
      <c r="E228" s="144">
        <f>IF(ISERROR($V228),"",OFFSET('Smelter Look-up'!$D$4,$V228-4,0)&amp;"")</f>
        <v/>
      </c>
      <c r="F228" s="144">
        <f>IF(ISERROR($V228),"",OFFSET('Smelter Look-up'!$E$4,$V228-4,0))</f>
        <v/>
      </c>
      <c r="G228" s="144">
        <f>IF(C228=$X$4,"Enter smelter details",IF(ISERROR($V228),"",OFFSET('Smelter Look-up'!$F$4,$V228-4,0)))</f>
        <v/>
      </c>
      <c r="H228" s="200">
        <f>IF(ISERROR($V228),"",OFFSET('Smelter Look-up'!$G$4,$V228-4,0))</f>
        <v/>
      </c>
      <c r="I228" s="201">
        <f>IF(ISERROR($V228),"",OFFSET('Smelter Look-up'!$H$4,$V228-4,0))</f>
        <v/>
      </c>
      <c r="J228" s="201">
        <f>IF(ISERROR($V228),"",OFFSET('Smelter Look-up'!$I$4,$V228-4,0))</f>
        <v/>
      </c>
      <c r="K228" s="145" t="n"/>
      <c r="L228" s="145" t="n"/>
      <c r="M228" s="145" t="n"/>
      <c r="N228" s="145" t="n"/>
      <c r="O228" s="145" t="n"/>
      <c r="P228" s="203" t="n"/>
      <c r="Q228" s="146" t="n"/>
      <c r="R228" s="144">
        <f>IF(ISERROR($V228),"",OFFSET('Smelter Look-up'!$C$4,$V228-4,0)&amp;"")</f>
        <v/>
      </c>
      <c r="S228" s="150">
        <f>IF(B228="","",IF(ISERROR(MATCH($E228,CL,0)),"Unknown",INDIRECT("'C'!$A$"&amp;MATCH($E228,CL,0)+1)))</f>
        <v/>
      </c>
      <c r="T228" s="150">
        <f>IF(B228="","",IF(ISERROR(MATCH($J228,SorP!$B$1:$B$6261,0)),"",INDIRECT("'SorP'!$A$"&amp;MATCH($S228&amp;$J228,SorP!C:C,0))))</f>
        <v/>
      </c>
      <c r="U228" s="163" t="n"/>
      <c r="V228" s="164">
        <f>IF(C228="",NA(),MATCH($B228&amp;$C228,'Smelter Look-up'!$J:$J,0))</f>
        <v/>
      </c>
      <c r="X228" s="165">
        <f>IF(AND(C228="Smelter not listed",OR(LEN(D228)=0,LEN(E228)=0)),1,0)</f>
        <v/>
      </c>
      <c r="AB228" s="306">
        <f>IF(C228="","",B228)</f>
        <v/>
      </c>
      <c r="AC228" s="165">
        <f>B228</f>
        <v/>
      </c>
      <c r="AD228" s="165">
        <f>IF(C228="Smelter not listed",D228,C228)</f>
        <v/>
      </c>
    </row>
    <row r="229" ht="20.1" customFormat="1" customHeight="1" s="165">
      <c r="A229" s="150" t="n"/>
      <c r="B229" s="296">
        <f>IF(LEN(A229)=0,"",INDEX('Smelter Look-up'!$A:$A,MATCH($A229,'Smelter Look-up'!$E:$E,0)))</f>
        <v/>
      </c>
      <c r="C229" s="147">
        <f>IF(LEN(A229)=0,"",INDEX('Smelter Look-up'!$C:$C,MATCH($A229,'Smelter Look-up'!$E:$E,0)))</f>
        <v/>
      </c>
      <c r="D229" s="144" t="n"/>
      <c r="E229" s="144">
        <f>IF(ISERROR($V229),"",OFFSET('Smelter Look-up'!$D$4,$V229-4,0)&amp;"")</f>
        <v/>
      </c>
      <c r="F229" s="144">
        <f>IF(ISERROR($V229),"",OFFSET('Smelter Look-up'!$E$4,$V229-4,0))</f>
        <v/>
      </c>
      <c r="G229" s="144">
        <f>IF(C229=$X$4,"Enter smelter details",IF(ISERROR($V229),"",OFFSET('Smelter Look-up'!$F$4,$V229-4,0)))</f>
        <v/>
      </c>
      <c r="H229" s="200">
        <f>IF(ISERROR($V229),"",OFFSET('Smelter Look-up'!$G$4,$V229-4,0))</f>
        <v/>
      </c>
      <c r="I229" s="201">
        <f>IF(ISERROR($V229),"",OFFSET('Smelter Look-up'!$H$4,$V229-4,0))</f>
        <v/>
      </c>
      <c r="J229" s="201">
        <f>IF(ISERROR($V229),"",OFFSET('Smelter Look-up'!$I$4,$V229-4,0))</f>
        <v/>
      </c>
      <c r="K229" s="145" t="n"/>
      <c r="L229" s="145" t="n"/>
      <c r="M229" s="145" t="n"/>
      <c r="N229" s="145" t="n"/>
      <c r="O229" s="145" t="n"/>
      <c r="P229" s="203" t="n"/>
      <c r="Q229" s="146" t="n"/>
      <c r="R229" s="144">
        <f>IF(ISERROR($V229),"",OFFSET('Smelter Look-up'!$C$4,$V229-4,0)&amp;"")</f>
        <v/>
      </c>
      <c r="S229" s="150">
        <f>IF(B229="","",IF(ISERROR(MATCH($E229,CL,0)),"Unknown",INDIRECT("'C'!$A$"&amp;MATCH($E229,CL,0)+1)))</f>
        <v/>
      </c>
      <c r="T229" s="150">
        <f>IF(B229="","",IF(ISERROR(MATCH($J229,SorP!$B$1:$B$6261,0)),"",INDIRECT("'SorP'!$A$"&amp;MATCH($S229&amp;$J229,SorP!C:C,0))))</f>
        <v/>
      </c>
      <c r="U229" s="163" t="n"/>
      <c r="V229" s="164">
        <f>IF(C229="",NA(),MATCH($B229&amp;$C229,'Smelter Look-up'!$J:$J,0))</f>
        <v/>
      </c>
      <c r="X229" s="165">
        <f>IF(AND(C229="Smelter not listed",OR(LEN(D229)=0,LEN(E229)=0)),1,0)</f>
        <v/>
      </c>
      <c r="AB229" s="306">
        <f>IF(C229="","",B229)</f>
        <v/>
      </c>
      <c r="AC229" s="165">
        <f>B229</f>
        <v/>
      </c>
      <c r="AD229" s="165">
        <f>IF(C229="Smelter not listed",D229,C229)</f>
        <v/>
      </c>
    </row>
    <row r="230" ht="20.1" customFormat="1" customHeight="1" s="165">
      <c r="A230" s="150" t="n"/>
      <c r="B230" s="296">
        <f>IF(LEN(A230)=0,"",INDEX('Smelter Look-up'!$A:$A,MATCH($A230,'Smelter Look-up'!$E:$E,0)))</f>
        <v/>
      </c>
      <c r="C230" s="147">
        <f>IF(LEN(A230)=0,"",INDEX('Smelter Look-up'!$C:$C,MATCH($A230,'Smelter Look-up'!$E:$E,0)))</f>
        <v/>
      </c>
      <c r="D230" s="144" t="n"/>
      <c r="E230" s="144">
        <f>IF(ISERROR($V230),"",OFFSET('Smelter Look-up'!$D$4,$V230-4,0)&amp;"")</f>
        <v/>
      </c>
      <c r="F230" s="144">
        <f>IF(ISERROR($V230),"",OFFSET('Smelter Look-up'!$E$4,$V230-4,0))</f>
        <v/>
      </c>
      <c r="G230" s="144">
        <f>IF(C230=$X$4,"Enter smelter details",IF(ISERROR($V230),"",OFFSET('Smelter Look-up'!$F$4,$V230-4,0)))</f>
        <v/>
      </c>
      <c r="H230" s="200">
        <f>IF(ISERROR($V230),"",OFFSET('Smelter Look-up'!$G$4,$V230-4,0))</f>
        <v/>
      </c>
      <c r="I230" s="201">
        <f>IF(ISERROR($V230),"",OFFSET('Smelter Look-up'!$H$4,$V230-4,0))</f>
        <v/>
      </c>
      <c r="J230" s="201">
        <f>IF(ISERROR($V230),"",OFFSET('Smelter Look-up'!$I$4,$V230-4,0))</f>
        <v/>
      </c>
      <c r="K230" s="145" t="n"/>
      <c r="L230" s="145" t="n"/>
      <c r="M230" s="145" t="n"/>
      <c r="N230" s="145" t="n"/>
      <c r="O230" s="145" t="n"/>
      <c r="P230" s="203" t="n"/>
      <c r="Q230" s="146" t="n"/>
      <c r="R230" s="144">
        <f>IF(ISERROR($V230),"",OFFSET('Smelter Look-up'!$C$4,$V230-4,0)&amp;"")</f>
        <v/>
      </c>
      <c r="S230" s="150">
        <f>IF(B230="","",IF(ISERROR(MATCH($E230,CL,0)),"Unknown",INDIRECT("'C'!$A$"&amp;MATCH($E230,CL,0)+1)))</f>
        <v/>
      </c>
      <c r="T230" s="150">
        <f>IF(B230="","",IF(ISERROR(MATCH($J230,SorP!$B$1:$B$6261,0)),"",INDIRECT("'SorP'!$A$"&amp;MATCH($S230&amp;$J230,SorP!C:C,0))))</f>
        <v/>
      </c>
      <c r="U230" s="163" t="n"/>
      <c r="V230" s="164">
        <f>IF(C230="",NA(),MATCH($B230&amp;$C230,'Smelter Look-up'!$J:$J,0))</f>
        <v/>
      </c>
      <c r="X230" s="165">
        <f>IF(AND(C230="Smelter not listed",OR(LEN(D230)=0,LEN(E230)=0)),1,0)</f>
        <v/>
      </c>
      <c r="AB230" s="306">
        <f>IF(C230="","",B230)</f>
        <v/>
      </c>
      <c r="AC230" s="165">
        <f>B230</f>
        <v/>
      </c>
      <c r="AD230" s="165">
        <f>IF(C230="Smelter not listed",D230,C230)</f>
        <v/>
      </c>
    </row>
    <row r="231" ht="20.1" customFormat="1" customHeight="1" s="165">
      <c r="A231" s="150" t="n"/>
      <c r="B231" s="296">
        <f>IF(LEN(A231)=0,"",INDEX('Smelter Look-up'!$A:$A,MATCH($A231,'Smelter Look-up'!$E:$E,0)))</f>
        <v/>
      </c>
      <c r="C231" s="147">
        <f>IF(LEN(A231)=0,"",INDEX('Smelter Look-up'!$C:$C,MATCH($A231,'Smelter Look-up'!$E:$E,0)))</f>
        <v/>
      </c>
      <c r="D231" s="144" t="n"/>
      <c r="E231" s="144">
        <f>IF(ISERROR($V231),"",OFFSET('Smelter Look-up'!$D$4,$V231-4,0)&amp;"")</f>
        <v/>
      </c>
      <c r="F231" s="144">
        <f>IF(ISERROR($V231),"",OFFSET('Smelter Look-up'!$E$4,$V231-4,0))</f>
        <v/>
      </c>
      <c r="G231" s="144">
        <f>IF(C231=$X$4,"Enter smelter details",IF(ISERROR($V231),"",OFFSET('Smelter Look-up'!$F$4,$V231-4,0)))</f>
        <v/>
      </c>
      <c r="H231" s="200">
        <f>IF(ISERROR($V231),"",OFFSET('Smelter Look-up'!$G$4,$V231-4,0))</f>
        <v/>
      </c>
      <c r="I231" s="201">
        <f>IF(ISERROR($V231),"",OFFSET('Smelter Look-up'!$H$4,$V231-4,0))</f>
        <v/>
      </c>
      <c r="J231" s="201">
        <f>IF(ISERROR($V231),"",OFFSET('Smelter Look-up'!$I$4,$V231-4,0))</f>
        <v/>
      </c>
      <c r="K231" s="145" t="n"/>
      <c r="L231" s="145" t="n"/>
      <c r="M231" s="145" t="n"/>
      <c r="N231" s="145" t="n"/>
      <c r="O231" s="145" t="n"/>
      <c r="P231" s="203" t="n"/>
      <c r="Q231" s="146" t="n"/>
      <c r="R231" s="144">
        <f>IF(ISERROR($V231),"",OFFSET('Smelter Look-up'!$C$4,$V231-4,0)&amp;"")</f>
        <v/>
      </c>
      <c r="S231" s="150">
        <f>IF(B231="","",IF(ISERROR(MATCH($E231,CL,0)),"Unknown",INDIRECT("'C'!$A$"&amp;MATCH($E231,CL,0)+1)))</f>
        <v/>
      </c>
      <c r="T231" s="150">
        <f>IF(B231="","",IF(ISERROR(MATCH($J231,SorP!$B$1:$B$6261,0)),"",INDIRECT("'SorP'!$A$"&amp;MATCH($S231&amp;$J231,SorP!C:C,0))))</f>
        <v/>
      </c>
      <c r="U231" s="163" t="n"/>
      <c r="V231" s="164">
        <f>IF(C231="",NA(),MATCH($B231&amp;$C231,'Smelter Look-up'!$J:$J,0))</f>
        <v/>
      </c>
      <c r="X231" s="165">
        <f>IF(AND(C231="Smelter not listed",OR(LEN(D231)=0,LEN(E231)=0)),1,0)</f>
        <v/>
      </c>
      <c r="AB231" s="306">
        <f>IF(C231="","",B231)</f>
        <v/>
      </c>
      <c r="AC231" s="165">
        <f>B231</f>
        <v/>
      </c>
      <c r="AD231" s="165">
        <f>IF(C231="Smelter not listed",D231,C231)</f>
        <v/>
      </c>
    </row>
    <row r="232" ht="20.1" customFormat="1" customHeight="1" s="165">
      <c r="A232" s="150" t="n"/>
      <c r="B232" s="296">
        <f>IF(LEN(A232)=0,"",INDEX('Smelter Look-up'!$A:$A,MATCH($A232,'Smelter Look-up'!$E:$E,0)))</f>
        <v/>
      </c>
      <c r="C232" s="147">
        <f>IF(LEN(A232)=0,"",INDEX('Smelter Look-up'!$C:$C,MATCH($A232,'Smelter Look-up'!$E:$E,0)))</f>
        <v/>
      </c>
      <c r="D232" s="144" t="n"/>
      <c r="E232" s="144">
        <f>IF(ISERROR($V232),"",OFFSET('Smelter Look-up'!$D$4,$V232-4,0)&amp;"")</f>
        <v/>
      </c>
      <c r="F232" s="144">
        <f>IF(ISERROR($V232),"",OFFSET('Smelter Look-up'!$E$4,$V232-4,0))</f>
        <v/>
      </c>
      <c r="G232" s="144">
        <f>IF(C232=$X$4,"Enter smelter details",IF(ISERROR($V232),"",OFFSET('Smelter Look-up'!$F$4,$V232-4,0)))</f>
        <v/>
      </c>
      <c r="H232" s="200">
        <f>IF(ISERROR($V232),"",OFFSET('Smelter Look-up'!$G$4,$V232-4,0))</f>
        <v/>
      </c>
      <c r="I232" s="201">
        <f>IF(ISERROR($V232),"",OFFSET('Smelter Look-up'!$H$4,$V232-4,0))</f>
        <v/>
      </c>
      <c r="J232" s="201">
        <f>IF(ISERROR($V232),"",OFFSET('Smelter Look-up'!$I$4,$V232-4,0))</f>
        <v/>
      </c>
      <c r="K232" s="145" t="n"/>
      <c r="L232" s="145" t="n"/>
      <c r="M232" s="145" t="n"/>
      <c r="N232" s="145" t="n"/>
      <c r="O232" s="145" t="n"/>
      <c r="P232" s="203" t="n"/>
      <c r="Q232" s="146" t="n"/>
      <c r="R232" s="144">
        <f>IF(ISERROR($V232),"",OFFSET('Smelter Look-up'!$C$4,$V232-4,0)&amp;"")</f>
        <v/>
      </c>
      <c r="S232" s="150">
        <f>IF(B232="","",IF(ISERROR(MATCH($E232,CL,0)),"Unknown",INDIRECT("'C'!$A$"&amp;MATCH($E232,CL,0)+1)))</f>
        <v/>
      </c>
      <c r="T232" s="150">
        <f>IF(B232="","",IF(ISERROR(MATCH($J232,SorP!$B$1:$B$6261,0)),"",INDIRECT("'SorP'!$A$"&amp;MATCH($S232&amp;$J232,SorP!C:C,0))))</f>
        <v/>
      </c>
      <c r="U232" s="163" t="n"/>
      <c r="V232" s="164">
        <f>IF(C232="",NA(),MATCH($B232&amp;$C232,'Smelter Look-up'!$J:$J,0))</f>
        <v/>
      </c>
      <c r="X232" s="165">
        <f>IF(AND(C232="Smelter not listed",OR(LEN(D232)=0,LEN(E232)=0)),1,0)</f>
        <v/>
      </c>
      <c r="AB232" s="306">
        <f>IF(C232="","",B232)</f>
        <v/>
      </c>
      <c r="AC232" s="165">
        <f>B232</f>
        <v/>
      </c>
      <c r="AD232" s="165">
        <f>IF(C232="Smelter not listed",D232,C232)</f>
        <v/>
      </c>
    </row>
    <row r="233" ht="20.1" customFormat="1" customHeight="1" s="165">
      <c r="A233" s="150" t="n"/>
      <c r="B233" s="296">
        <f>IF(LEN(A233)=0,"",INDEX('Smelter Look-up'!$A:$A,MATCH($A233,'Smelter Look-up'!$E:$E,0)))</f>
        <v/>
      </c>
      <c r="C233" s="147">
        <f>IF(LEN(A233)=0,"",INDEX('Smelter Look-up'!$C:$C,MATCH($A233,'Smelter Look-up'!$E:$E,0)))</f>
        <v/>
      </c>
      <c r="D233" s="144" t="n"/>
      <c r="E233" s="144">
        <f>IF(ISERROR($V233),"",OFFSET('Smelter Look-up'!$D$4,$V233-4,0)&amp;"")</f>
        <v/>
      </c>
      <c r="F233" s="144">
        <f>IF(ISERROR($V233),"",OFFSET('Smelter Look-up'!$E$4,$V233-4,0))</f>
        <v/>
      </c>
      <c r="G233" s="144">
        <f>IF(C233=$X$4,"Enter smelter details",IF(ISERROR($V233),"",OFFSET('Smelter Look-up'!$F$4,$V233-4,0)))</f>
        <v/>
      </c>
      <c r="H233" s="200">
        <f>IF(ISERROR($V233),"",OFFSET('Smelter Look-up'!$G$4,$V233-4,0))</f>
        <v/>
      </c>
      <c r="I233" s="201">
        <f>IF(ISERROR($V233),"",OFFSET('Smelter Look-up'!$H$4,$V233-4,0))</f>
        <v/>
      </c>
      <c r="J233" s="201">
        <f>IF(ISERROR($V233),"",OFFSET('Smelter Look-up'!$I$4,$V233-4,0))</f>
        <v/>
      </c>
      <c r="K233" s="145" t="n"/>
      <c r="L233" s="145" t="n"/>
      <c r="M233" s="145" t="n"/>
      <c r="N233" s="145" t="n"/>
      <c r="O233" s="145" t="n"/>
      <c r="P233" s="203" t="n"/>
      <c r="Q233" s="146" t="n"/>
      <c r="R233" s="144">
        <f>IF(ISERROR($V233),"",OFFSET('Smelter Look-up'!$C$4,$V233-4,0)&amp;"")</f>
        <v/>
      </c>
      <c r="S233" s="150">
        <f>IF(B233="","",IF(ISERROR(MATCH($E233,CL,0)),"Unknown",INDIRECT("'C'!$A$"&amp;MATCH($E233,CL,0)+1)))</f>
        <v/>
      </c>
      <c r="T233" s="150">
        <f>IF(B233="","",IF(ISERROR(MATCH($J233,SorP!$B$1:$B$6261,0)),"",INDIRECT("'SorP'!$A$"&amp;MATCH($S233&amp;$J233,SorP!C:C,0))))</f>
        <v/>
      </c>
      <c r="U233" s="163" t="n"/>
      <c r="V233" s="164">
        <f>IF(C233="",NA(),MATCH($B233&amp;$C233,'Smelter Look-up'!$J:$J,0))</f>
        <v/>
      </c>
      <c r="X233" s="165">
        <f>IF(AND(C233="Smelter not listed",OR(LEN(D233)=0,LEN(E233)=0)),1,0)</f>
        <v/>
      </c>
      <c r="AB233" s="306">
        <f>IF(C233="","",B233)</f>
        <v/>
      </c>
      <c r="AC233" s="165">
        <f>B233</f>
        <v/>
      </c>
      <c r="AD233" s="165">
        <f>IF(C233="Smelter not listed",D233,C233)</f>
        <v/>
      </c>
    </row>
    <row r="234" ht="20.1" customFormat="1" customHeight="1" s="165">
      <c r="A234" s="150" t="n"/>
      <c r="B234" s="296">
        <f>IF(LEN(A234)=0,"",INDEX('Smelter Look-up'!$A:$A,MATCH($A234,'Smelter Look-up'!$E:$E,0)))</f>
        <v/>
      </c>
      <c r="C234" s="147">
        <f>IF(LEN(A234)=0,"",INDEX('Smelter Look-up'!$C:$C,MATCH($A234,'Smelter Look-up'!$E:$E,0)))</f>
        <v/>
      </c>
      <c r="D234" s="144" t="n"/>
      <c r="E234" s="144">
        <f>IF(ISERROR($V234),"",OFFSET('Smelter Look-up'!$D$4,$V234-4,0)&amp;"")</f>
        <v/>
      </c>
      <c r="F234" s="144">
        <f>IF(ISERROR($V234),"",OFFSET('Smelter Look-up'!$E$4,$V234-4,0))</f>
        <v/>
      </c>
      <c r="G234" s="144">
        <f>IF(C234=$X$4,"Enter smelter details",IF(ISERROR($V234),"",OFFSET('Smelter Look-up'!$F$4,$V234-4,0)))</f>
        <v/>
      </c>
      <c r="H234" s="200">
        <f>IF(ISERROR($V234),"",OFFSET('Smelter Look-up'!$G$4,$V234-4,0))</f>
        <v/>
      </c>
      <c r="I234" s="201">
        <f>IF(ISERROR($V234),"",OFFSET('Smelter Look-up'!$H$4,$V234-4,0))</f>
        <v/>
      </c>
      <c r="J234" s="201">
        <f>IF(ISERROR($V234),"",OFFSET('Smelter Look-up'!$I$4,$V234-4,0))</f>
        <v/>
      </c>
      <c r="K234" s="145" t="n"/>
      <c r="L234" s="145" t="n"/>
      <c r="M234" s="145" t="n"/>
      <c r="N234" s="145" t="n"/>
      <c r="O234" s="145" t="n"/>
      <c r="P234" s="203" t="n"/>
      <c r="Q234" s="146" t="n"/>
      <c r="R234" s="144">
        <f>IF(ISERROR($V234),"",OFFSET('Smelter Look-up'!$C$4,$V234-4,0)&amp;"")</f>
        <v/>
      </c>
      <c r="S234" s="150">
        <f>IF(B234="","",IF(ISERROR(MATCH($E234,CL,0)),"Unknown",INDIRECT("'C'!$A$"&amp;MATCH($E234,CL,0)+1)))</f>
        <v/>
      </c>
      <c r="T234" s="150">
        <f>IF(B234="","",IF(ISERROR(MATCH($J234,SorP!$B$1:$B$6261,0)),"",INDIRECT("'SorP'!$A$"&amp;MATCH($S234&amp;$J234,SorP!C:C,0))))</f>
        <v/>
      </c>
      <c r="U234" s="163" t="n"/>
      <c r="V234" s="164">
        <f>IF(C234="",NA(),MATCH($B234&amp;$C234,'Smelter Look-up'!$J:$J,0))</f>
        <v/>
      </c>
      <c r="X234" s="165">
        <f>IF(AND(C234="Smelter not listed",OR(LEN(D234)=0,LEN(E234)=0)),1,0)</f>
        <v/>
      </c>
      <c r="AB234" s="306">
        <f>IF(C234="","",B234)</f>
        <v/>
      </c>
      <c r="AC234" s="165">
        <f>B234</f>
        <v/>
      </c>
      <c r="AD234" s="165">
        <f>IF(C234="Smelter not listed",D234,C234)</f>
        <v/>
      </c>
    </row>
    <row r="235" ht="20.1" customFormat="1" customHeight="1" s="165">
      <c r="A235" s="150" t="n"/>
      <c r="B235" s="296">
        <f>IF(LEN(A235)=0,"",INDEX('Smelter Look-up'!$A:$A,MATCH($A235,'Smelter Look-up'!$E:$E,0)))</f>
        <v/>
      </c>
      <c r="C235" s="147">
        <f>IF(LEN(A235)=0,"",INDEX('Smelter Look-up'!$C:$C,MATCH($A235,'Smelter Look-up'!$E:$E,0)))</f>
        <v/>
      </c>
      <c r="D235" s="144" t="n"/>
      <c r="E235" s="144">
        <f>IF(ISERROR($V235),"",OFFSET('Smelter Look-up'!$D$4,$V235-4,0)&amp;"")</f>
        <v/>
      </c>
      <c r="F235" s="144">
        <f>IF(ISERROR($V235),"",OFFSET('Smelter Look-up'!$E$4,$V235-4,0))</f>
        <v/>
      </c>
      <c r="G235" s="144">
        <f>IF(C235=$X$4,"Enter smelter details",IF(ISERROR($V235),"",OFFSET('Smelter Look-up'!$F$4,$V235-4,0)))</f>
        <v/>
      </c>
      <c r="H235" s="200">
        <f>IF(ISERROR($V235),"",OFFSET('Smelter Look-up'!$G$4,$V235-4,0))</f>
        <v/>
      </c>
      <c r="I235" s="201">
        <f>IF(ISERROR($V235),"",OFFSET('Smelter Look-up'!$H$4,$V235-4,0))</f>
        <v/>
      </c>
      <c r="J235" s="201">
        <f>IF(ISERROR($V235),"",OFFSET('Smelter Look-up'!$I$4,$V235-4,0))</f>
        <v/>
      </c>
      <c r="K235" s="145" t="n"/>
      <c r="L235" s="145" t="n"/>
      <c r="M235" s="145" t="n"/>
      <c r="N235" s="145" t="n"/>
      <c r="O235" s="145" t="n"/>
      <c r="P235" s="203" t="n"/>
      <c r="Q235" s="146" t="n"/>
      <c r="R235" s="144">
        <f>IF(ISERROR($V235),"",OFFSET('Smelter Look-up'!$C$4,$V235-4,0)&amp;"")</f>
        <v/>
      </c>
      <c r="S235" s="150">
        <f>IF(B235="","",IF(ISERROR(MATCH($E235,CL,0)),"Unknown",INDIRECT("'C'!$A$"&amp;MATCH($E235,CL,0)+1)))</f>
        <v/>
      </c>
      <c r="T235" s="150">
        <f>IF(B235="","",IF(ISERROR(MATCH($J235,SorP!$B$1:$B$6261,0)),"",INDIRECT("'SorP'!$A$"&amp;MATCH($S235&amp;$J235,SorP!C:C,0))))</f>
        <v/>
      </c>
      <c r="U235" s="163" t="n"/>
      <c r="V235" s="164">
        <f>IF(C235="",NA(),MATCH($B235&amp;$C235,'Smelter Look-up'!$J:$J,0))</f>
        <v/>
      </c>
      <c r="X235" s="165">
        <f>IF(AND(C235="Smelter not listed",OR(LEN(D235)=0,LEN(E235)=0)),1,0)</f>
        <v/>
      </c>
      <c r="AB235" s="306">
        <f>IF(C235="","",B235)</f>
        <v/>
      </c>
      <c r="AC235" s="165">
        <f>B235</f>
        <v/>
      </c>
      <c r="AD235" s="165">
        <f>IF(C235="Smelter not listed",D235,C235)</f>
        <v/>
      </c>
    </row>
    <row r="236" ht="20.1" customFormat="1" customHeight="1" s="165">
      <c r="A236" s="150" t="n"/>
      <c r="B236" s="296">
        <f>IF(LEN(A236)=0,"",INDEX('Smelter Look-up'!$A:$A,MATCH($A236,'Smelter Look-up'!$E:$E,0)))</f>
        <v/>
      </c>
      <c r="C236" s="147">
        <f>IF(LEN(A236)=0,"",INDEX('Smelter Look-up'!$C:$C,MATCH($A236,'Smelter Look-up'!$E:$E,0)))</f>
        <v/>
      </c>
      <c r="D236" s="144" t="n"/>
      <c r="E236" s="144">
        <f>IF(ISERROR($V236),"",OFFSET('Smelter Look-up'!$D$4,$V236-4,0)&amp;"")</f>
        <v/>
      </c>
      <c r="F236" s="144">
        <f>IF(ISERROR($V236),"",OFFSET('Smelter Look-up'!$E$4,$V236-4,0))</f>
        <v/>
      </c>
      <c r="G236" s="144">
        <f>IF(C236=$X$4,"Enter smelter details",IF(ISERROR($V236),"",OFFSET('Smelter Look-up'!$F$4,$V236-4,0)))</f>
        <v/>
      </c>
      <c r="H236" s="200">
        <f>IF(ISERROR($V236),"",OFFSET('Smelter Look-up'!$G$4,$V236-4,0))</f>
        <v/>
      </c>
      <c r="I236" s="201">
        <f>IF(ISERROR($V236),"",OFFSET('Smelter Look-up'!$H$4,$V236-4,0))</f>
        <v/>
      </c>
      <c r="J236" s="201">
        <f>IF(ISERROR($V236),"",OFFSET('Smelter Look-up'!$I$4,$V236-4,0))</f>
        <v/>
      </c>
      <c r="K236" s="145" t="n"/>
      <c r="L236" s="145" t="n"/>
      <c r="M236" s="145" t="n"/>
      <c r="N236" s="145" t="n"/>
      <c r="O236" s="145" t="n"/>
      <c r="P236" s="203" t="n"/>
      <c r="Q236" s="146" t="n"/>
      <c r="R236" s="144">
        <f>IF(ISERROR($V236),"",OFFSET('Smelter Look-up'!$C$4,$V236-4,0)&amp;"")</f>
        <v/>
      </c>
      <c r="S236" s="150">
        <f>IF(B236="","",IF(ISERROR(MATCH($E236,CL,0)),"Unknown",INDIRECT("'C'!$A$"&amp;MATCH($E236,CL,0)+1)))</f>
        <v/>
      </c>
      <c r="T236" s="150">
        <f>IF(B236="","",IF(ISERROR(MATCH($J236,SorP!$B$1:$B$6261,0)),"",INDIRECT("'SorP'!$A$"&amp;MATCH($S236&amp;$J236,SorP!C:C,0))))</f>
        <v/>
      </c>
      <c r="U236" s="163" t="n"/>
      <c r="V236" s="164">
        <f>IF(C236="",NA(),MATCH($B236&amp;$C236,'Smelter Look-up'!$J:$J,0))</f>
        <v/>
      </c>
      <c r="X236" s="165">
        <f>IF(AND(C236="Smelter not listed",OR(LEN(D236)=0,LEN(E236)=0)),1,0)</f>
        <v/>
      </c>
      <c r="AB236" s="306">
        <f>IF(C236="","",B236)</f>
        <v/>
      </c>
      <c r="AC236" s="165">
        <f>B236</f>
        <v/>
      </c>
      <c r="AD236" s="165">
        <f>IF(C236="Smelter not listed",D236,C236)</f>
        <v/>
      </c>
    </row>
    <row r="237" ht="20.1" customFormat="1" customHeight="1" s="165">
      <c r="A237" s="150" t="n"/>
      <c r="B237" s="296">
        <f>IF(LEN(A237)=0,"",INDEX('Smelter Look-up'!$A:$A,MATCH($A237,'Smelter Look-up'!$E:$E,0)))</f>
        <v/>
      </c>
      <c r="C237" s="147">
        <f>IF(LEN(A237)=0,"",INDEX('Smelter Look-up'!$C:$C,MATCH($A237,'Smelter Look-up'!$E:$E,0)))</f>
        <v/>
      </c>
      <c r="D237" s="144" t="n"/>
      <c r="E237" s="144">
        <f>IF(ISERROR($V237),"",OFFSET('Smelter Look-up'!$D$4,$V237-4,0)&amp;"")</f>
        <v/>
      </c>
      <c r="F237" s="144">
        <f>IF(ISERROR($V237),"",OFFSET('Smelter Look-up'!$E$4,$V237-4,0))</f>
        <v/>
      </c>
      <c r="G237" s="144">
        <f>IF(C237=$X$4,"Enter smelter details",IF(ISERROR($V237),"",OFFSET('Smelter Look-up'!$F$4,$V237-4,0)))</f>
        <v/>
      </c>
      <c r="H237" s="200">
        <f>IF(ISERROR($V237),"",OFFSET('Smelter Look-up'!$G$4,$V237-4,0))</f>
        <v/>
      </c>
      <c r="I237" s="201">
        <f>IF(ISERROR($V237),"",OFFSET('Smelter Look-up'!$H$4,$V237-4,0))</f>
        <v/>
      </c>
      <c r="J237" s="201">
        <f>IF(ISERROR($V237),"",OFFSET('Smelter Look-up'!$I$4,$V237-4,0))</f>
        <v/>
      </c>
      <c r="K237" s="145" t="n"/>
      <c r="L237" s="145" t="n"/>
      <c r="M237" s="145" t="n"/>
      <c r="N237" s="145" t="n"/>
      <c r="O237" s="145" t="n"/>
      <c r="P237" s="203" t="n"/>
      <c r="Q237" s="146" t="n"/>
      <c r="R237" s="144">
        <f>IF(ISERROR($V237),"",OFFSET('Smelter Look-up'!$C$4,$V237-4,0)&amp;"")</f>
        <v/>
      </c>
      <c r="S237" s="150">
        <f>IF(B237="","",IF(ISERROR(MATCH($E237,CL,0)),"Unknown",INDIRECT("'C'!$A$"&amp;MATCH($E237,CL,0)+1)))</f>
        <v/>
      </c>
      <c r="T237" s="150">
        <f>IF(B237="","",IF(ISERROR(MATCH($J237,SorP!$B$1:$B$6261,0)),"",INDIRECT("'SorP'!$A$"&amp;MATCH($S237&amp;$J237,SorP!C:C,0))))</f>
        <v/>
      </c>
      <c r="U237" s="163" t="n"/>
      <c r="V237" s="164">
        <f>IF(C237="",NA(),MATCH($B237&amp;$C237,'Smelter Look-up'!$J:$J,0))</f>
        <v/>
      </c>
      <c r="X237" s="165">
        <f>IF(AND(C237="Smelter not listed",OR(LEN(D237)=0,LEN(E237)=0)),1,0)</f>
        <v/>
      </c>
      <c r="AB237" s="306">
        <f>IF(C237="","",B237)</f>
        <v/>
      </c>
      <c r="AC237" s="165">
        <f>B237</f>
        <v/>
      </c>
      <c r="AD237" s="165">
        <f>IF(C237="Smelter not listed",D237,C237)</f>
        <v/>
      </c>
    </row>
    <row r="238" ht="20.1" customFormat="1" customHeight="1" s="165">
      <c r="A238" s="150" t="n"/>
      <c r="B238" s="296">
        <f>IF(LEN(A238)=0,"",INDEX('Smelter Look-up'!$A:$A,MATCH($A238,'Smelter Look-up'!$E:$E,0)))</f>
        <v/>
      </c>
      <c r="C238" s="147">
        <f>IF(LEN(A238)=0,"",INDEX('Smelter Look-up'!$C:$C,MATCH($A238,'Smelter Look-up'!$E:$E,0)))</f>
        <v/>
      </c>
      <c r="D238" s="144" t="n"/>
      <c r="E238" s="144">
        <f>IF(ISERROR($V238),"",OFFSET('Smelter Look-up'!$D$4,$V238-4,0)&amp;"")</f>
        <v/>
      </c>
      <c r="F238" s="144">
        <f>IF(ISERROR($V238),"",OFFSET('Smelter Look-up'!$E$4,$V238-4,0))</f>
        <v/>
      </c>
      <c r="G238" s="144">
        <f>IF(C238=$X$4,"Enter smelter details",IF(ISERROR($V238),"",OFFSET('Smelter Look-up'!$F$4,$V238-4,0)))</f>
        <v/>
      </c>
      <c r="H238" s="200">
        <f>IF(ISERROR($V238),"",OFFSET('Smelter Look-up'!$G$4,$V238-4,0))</f>
        <v/>
      </c>
      <c r="I238" s="201">
        <f>IF(ISERROR($V238),"",OFFSET('Smelter Look-up'!$H$4,$V238-4,0))</f>
        <v/>
      </c>
      <c r="J238" s="201">
        <f>IF(ISERROR($V238),"",OFFSET('Smelter Look-up'!$I$4,$V238-4,0))</f>
        <v/>
      </c>
      <c r="K238" s="145" t="n"/>
      <c r="L238" s="145" t="n"/>
      <c r="M238" s="145" t="n"/>
      <c r="N238" s="145" t="n"/>
      <c r="O238" s="145" t="n"/>
      <c r="P238" s="203" t="n"/>
      <c r="Q238" s="146" t="n"/>
      <c r="R238" s="144">
        <f>IF(ISERROR($V238),"",OFFSET('Smelter Look-up'!$C$4,$V238-4,0)&amp;"")</f>
        <v/>
      </c>
      <c r="S238" s="150">
        <f>IF(B238="","",IF(ISERROR(MATCH($E238,CL,0)),"Unknown",INDIRECT("'C'!$A$"&amp;MATCH($E238,CL,0)+1)))</f>
        <v/>
      </c>
      <c r="T238" s="150">
        <f>IF(B238="","",IF(ISERROR(MATCH($J238,SorP!$B$1:$B$6261,0)),"",INDIRECT("'SorP'!$A$"&amp;MATCH($S238&amp;$J238,SorP!C:C,0))))</f>
        <v/>
      </c>
      <c r="U238" s="163" t="n"/>
      <c r="V238" s="164">
        <f>IF(C238="",NA(),MATCH($B238&amp;$C238,'Smelter Look-up'!$J:$J,0))</f>
        <v/>
      </c>
      <c r="X238" s="165">
        <f>IF(AND(C238="Smelter not listed",OR(LEN(D238)=0,LEN(E238)=0)),1,0)</f>
        <v/>
      </c>
      <c r="AB238" s="306">
        <f>IF(C238="","",B238)</f>
        <v/>
      </c>
      <c r="AC238" s="165">
        <f>B238</f>
        <v/>
      </c>
      <c r="AD238" s="165">
        <f>IF(C238="Smelter not listed",D238,C238)</f>
        <v/>
      </c>
    </row>
    <row r="239" ht="20.1" customFormat="1" customHeight="1" s="165">
      <c r="A239" s="150" t="n"/>
      <c r="B239" s="296">
        <f>IF(LEN(A239)=0,"",INDEX('Smelter Look-up'!$A:$A,MATCH($A239,'Smelter Look-up'!$E:$E,0)))</f>
        <v/>
      </c>
      <c r="C239" s="147">
        <f>IF(LEN(A239)=0,"",INDEX('Smelter Look-up'!$C:$C,MATCH($A239,'Smelter Look-up'!$E:$E,0)))</f>
        <v/>
      </c>
      <c r="D239" s="144" t="n"/>
      <c r="E239" s="144">
        <f>IF(ISERROR($V239),"",OFFSET('Smelter Look-up'!$D$4,$V239-4,0)&amp;"")</f>
        <v/>
      </c>
      <c r="F239" s="144">
        <f>IF(ISERROR($V239),"",OFFSET('Smelter Look-up'!$E$4,$V239-4,0))</f>
        <v/>
      </c>
      <c r="G239" s="144">
        <f>IF(C239=$X$4,"Enter smelter details",IF(ISERROR($V239),"",OFFSET('Smelter Look-up'!$F$4,$V239-4,0)))</f>
        <v/>
      </c>
      <c r="H239" s="200">
        <f>IF(ISERROR($V239),"",OFFSET('Smelter Look-up'!$G$4,$V239-4,0))</f>
        <v/>
      </c>
      <c r="I239" s="201">
        <f>IF(ISERROR($V239),"",OFFSET('Smelter Look-up'!$H$4,$V239-4,0))</f>
        <v/>
      </c>
      <c r="J239" s="201">
        <f>IF(ISERROR($V239),"",OFFSET('Smelter Look-up'!$I$4,$V239-4,0))</f>
        <v/>
      </c>
      <c r="K239" s="145" t="n"/>
      <c r="L239" s="145" t="n"/>
      <c r="M239" s="145" t="n"/>
      <c r="N239" s="145" t="n"/>
      <c r="O239" s="145" t="n"/>
      <c r="P239" s="203" t="n"/>
      <c r="Q239" s="146" t="n"/>
      <c r="R239" s="144">
        <f>IF(ISERROR($V239),"",OFFSET('Smelter Look-up'!$C$4,$V239-4,0)&amp;"")</f>
        <v/>
      </c>
      <c r="S239" s="150">
        <f>IF(B239="","",IF(ISERROR(MATCH($E239,CL,0)),"Unknown",INDIRECT("'C'!$A$"&amp;MATCH($E239,CL,0)+1)))</f>
        <v/>
      </c>
      <c r="T239" s="150">
        <f>IF(B239="","",IF(ISERROR(MATCH($J239,SorP!$B$1:$B$6261,0)),"",INDIRECT("'SorP'!$A$"&amp;MATCH($S239&amp;$J239,SorP!C:C,0))))</f>
        <v/>
      </c>
      <c r="U239" s="163" t="n"/>
      <c r="V239" s="164">
        <f>IF(C239="",NA(),MATCH($B239&amp;$C239,'Smelter Look-up'!$J:$J,0))</f>
        <v/>
      </c>
      <c r="X239" s="165">
        <f>IF(AND(C239="Smelter not listed",OR(LEN(D239)=0,LEN(E239)=0)),1,0)</f>
        <v/>
      </c>
      <c r="AB239" s="306">
        <f>IF(C239="","",B239)</f>
        <v/>
      </c>
      <c r="AC239" s="165">
        <f>B239</f>
        <v/>
      </c>
      <c r="AD239" s="165">
        <f>IF(C239="Smelter not listed",D239,C239)</f>
        <v/>
      </c>
    </row>
    <row r="240" ht="20.1" customFormat="1" customHeight="1" s="165">
      <c r="A240" s="150" t="n"/>
      <c r="B240" s="296">
        <f>IF(LEN(A240)=0,"",INDEX('Smelter Look-up'!$A:$A,MATCH($A240,'Smelter Look-up'!$E:$E,0)))</f>
        <v/>
      </c>
      <c r="C240" s="147">
        <f>IF(LEN(A240)=0,"",INDEX('Smelter Look-up'!$C:$C,MATCH($A240,'Smelter Look-up'!$E:$E,0)))</f>
        <v/>
      </c>
      <c r="D240" s="144" t="n"/>
      <c r="E240" s="144">
        <f>IF(ISERROR($V240),"",OFFSET('Smelter Look-up'!$D$4,$V240-4,0)&amp;"")</f>
        <v/>
      </c>
      <c r="F240" s="144">
        <f>IF(ISERROR($V240),"",OFFSET('Smelter Look-up'!$E$4,$V240-4,0))</f>
        <v/>
      </c>
      <c r="G240" s="144">
        <f>IF(C240=$X$4,"Enter smelter details",IF(ISERROR($V240),"",OFFSET('Smelter Look-up'!$F$4,$V240-4,0)))</f>
        <v/>
      </c>
      <c r="H240" s="200">
        <f>IF(ISERROR($V240),"",OFFSET('Smelter Look-up'!$G$4,$V240-4,0))</f>
        <v/>
      </c>
      <c r="I240" s="201">
        <f>IF(ISERROR($V240),"",OFFSET('Smelter Look-up'!$H$4,$V240-4,0))</f>
        <v/>
      </c>
      <c r="J240" s="201">
        <f>IF(ISERROR($V240),"",OFFSET('Smelter Look-up'!$I$4,$V240-4,0))</f>
        <v/>
      </c>
      <c r="K240" s="145" t="n"/>
      <c r="L240" s="145" t="n"/>
      <c r="M240" s="145" t="n"/>
      <c r="N240" s="145" t="n"/>
      <c r="O240" s="145" t="n"/>
      <c r="P240" s="203" t="n"/>
      <c r="Q240" s="146" t="n"/>
      <c r="R240" s="144">
        <f>IF(ISERROR($V240),"",OFFSET('Smelter Look-up'!$C$4,$V240-4,0)&amp;"")</f>
        <v/>
      </c>
      <c r="S240" s="150">
        <f>IF(B240="","",IF(ISERROR(MATCH($E240,CL,0)),"Unknown",INDIRECT("'C'!$A$"&amp;MATCH($E240,CL,0)+1)))</f>
        <v/>
      </c>
      <c r="T240" s="150">
        <f>IF(B240="","",IF(ISERROR(MATCH($J240,SorP!$B$1:$B$6261,0)),"",INDIRECT("'SorP'!$A$"&amp;MATCH($S240&amp;$J240,SorP!C:C,0))))</f>
        <v/>
      </c>
      <c r="U240" s="163" t="n"/>
      <c r="V240" s="164">
        <f>IF(C240="",NA(),MATCH($B240&amp;$C240,'Smelter Look-up'!$J:$J,0))</f>
        <v/>
      </c>
      <c r="X240" s="165">
        <f>IF(AND(C240="Smelter not listed",OR(LEN(D240)=0,LEN(E240)=0)),1,0)</f>
        <v/>
      </c>
      <c r="AB240" s="306">
        <f>IF(C240="","",B240)</f>
        <v/>
      </c>
      <c r="AC240" s="165">
        <f>B240</f>
        <v/>
      </c>
      <c r="AD240" s="165">
        <f>IF(C240="Smelter not listed",D240,C240)</f>
        <v/>
      </c>
    </row>
    <row r="241" ht="20.1" customFormat="1" customHeight="1" s="165">
      <c r="A241" s="150" t="n"/>
      <c r="B241" s="296">
        <f>IF(LEN(A241)=0,"",INDEX('Smelter Look-up'!$A:$A,MATCH($A241,'Smelter Look-up'!$E:$E,0)))</f>
        <v/>
      </c>
      <c r="C241" s="147">
        <f>IF(LEN(A241)=0,"",INDEX('Smelter Look-up'!$C:$C,MATCH($A241,'Smelter Look-up'!$E:$E,0)))</f>
        <v/>
      </c>
      <c r="D241" s="144" t="n"/>
      <c r="E241" s="144">
        <f>IF(ISERROR($V241),"",OFFSET('Smelter Look-up'!$D$4,$V241-4,0)&amp;"")</f>
        <v/>
      </c>
      <c r="F241" s="144">
        <f>IF(ISERROR($V241),"",OFFSET('Smelter Look-up'!$E$4,$V241-4,0))</f>
        <v/>
      </c>
      <c r="G241" s="144">
        <f>IF(C241=$X$4,"Enter smelter details",IF(ISERROR($V241),"",OFFSET('Smelter Look-up'!$F$4,$V241-4,0)))</f>
        <v/>
      </c>
      <c r="H241" s="200">
        <f>IF(ISERROR($V241),"",OFFSET('Smelter Look-up'!$G$4,$V241-4,0))</f>
        <v/>
      </c>
      <c r="I241" s="201">
        <f>IF(ISERROR($V241),"",OFFSET('Smelter Look-up'!$H$4,$V241-4,0))</f>
        <v/>
      </c>
      <c r="J241" s="201">
        <f>IF(ISERROR($V241),"",OFFSET('Smelter Look-up'!$I$4,$V241-4,0))</f>
        <v/>
      </c>
      <c r="K241" s="145" t="n"/>
      <c r="L241" s="145" t="n"/>
      <c r="M241" s="145" t="n"/>
      <c r="N241" s="145" t="n"/>
      <c r="O241" s="145" t="n"/>
      <c r="P241" s="203" t="n"/>
      <c r="Q241" s="146" t="n"/>
      <c r="R241" s="144">
        <f>IF(ISERROR($V241),"",OFFSET('Smelter Look-up'!$C$4,$V241-4,0)&amp;"")</f>
        <v/>
      </c>
      <c r="S241" s="150">
        <f>IF(B241="","",IF(ISERROR(MATCH($E241,CL,0)),"Unknown",INDIRECT("'C'!$A$"&amp;MATCH($E241,CL,0)+1)))</f>
        <v/>
      </c>
      <c r="T241" s="150">
        <f>IF(B241="","",IF(ISERROR(MATCH($J241,SorP!$B$1:$B$6261,0)),"",INDIRECT("'SorP'!$A$"&amp;MATCH($S241&amp;$J241,SorP!C:C,0))))</f>
        <v/>
      </c>
      <c r="U241" s="163" t="n"/>
      <c r="V241" s="164">
        <f>IF(C241="",NA(),MATCH($B241&amp;$C241,'Smelter Look-up'!$J:$J,0))</f>
        <v/>
      </c>
      <c r="X241" s="165">
        <f>IF(AND(C241="Smelter not listed",OR(LEN(D241)=0,LEN(E241)=0)),1,0)</f>
        <v/>
      </c>
      <c r="AB241" s="306">
        <f>IF(C241="","",B241)</f>
        <v/>
      </c>
      <c r="AC241" s="165">
        <f>B241</f>
        <v/>
      </c>
      <c r="AD241" s="165">
        <f>IF(C241="Smelter not listed",D241,C241)</f>
        <v/>
      </c>
    </row>
    <row r="242" ht="20.1" customFormat="1" customHeight="1" s="165">
      <c r="A242" s="150" t="n"/>
      <c r="B242" s="296">
        <f>IF(LEN(A242)=0,"",INDEX('Smelter Look-up'!$A:$A,MATCH($A242,'Smelter Look-up'!$E:$E,0)))</f>
        <v/>
      </c>
      <c r="C242" s="147">
        <f>IF(LEN(A242)=0,"",INDEX('Smelter Look-up'!$C:$C,MATCH($A242,'Smelter Look-up'!$E:$E,0)))</f>
        <v/>
      </c>
      <c r="D242" s="144" t="n"/>
      <c r="E242" s="144">
        <f>IF(ISERROR($V242),"",OFFSET('Smelter Look-up'!$D$4,$V242-4,0)&amp;"")</f>
        <v/>
      </c>
      <c r="F242" s="144">
        <f>IF(ISERROR($V242),"",OFFSET('Smelter Look-up'!$E$4,$V242-4,0))</f>
        <v/>
      </c>
      <c r="G242" s="144">
        <f>IF(C242=$X$4,"Enter smelter details",IF(ISERROR($V242),"",OFFSET('Smelter Look-up'!$F$4,$V242-4,0)))</f>
        <v/>
      </c>
      <c r="H242" s="200">
        <f>IF(ISERROR($V242),"",OFFSET('Smelter Look-up'!$G$4,$V242-4,0))</f>
        <v/>
      </c>
      <c r="I242" s="201">
        <f>IF(ISERROR($V242),"",OFFSET('Smelter Look-up'!$H$4,$V242-4,0))</f>
        <v/>
      </c>
      <c r="J242" s="201">
        <f>IF(ISERROR($V242),"",OFFSET('Smelter Look-up'!$I$4,$V242-4,0))</f>
        <v/>
      </c>
      <c r="K242" s="145" t="n"/>
      <c r="L242" s="145" t="n"/>
      <c r="M242" s="145" t="n"/>
      <c r="N242" s="145" t="n"/>
      <c r="O242" s="145" t="n"/>
      <c r="P242" s="203" t="n"/>
      <c r="Q242" s="146" t="n"/>
      <c r="R242" s="144">
        <f>IF(ISERROR($V242),"",OFFSET('Smelter Look-up'!$C$4,$V242-4,0)&amp;"")</f>
        <v/>
      </c>
      <c r="S242" s="150">
        <f>IF(B242="","",IF(ISERROR(MATCH($E242,CL,0)),"Unknown",INDIRECT("'C'!$A$"&amp;MATCH($E242,CL,0)+1)))</f>
        <v/>
      </c>
      <c r="T242" s="150">
        <f>IF(B242="","",IF(ISERROR(MATCH($J242,SorP!$B$1:$B$6261,0)),"",INDIRECT("'SorP'!$A$"&amp;MATCH($S242&amp;$J242,SorP!C:C,0))))</f>
        <v/>
      </c>
      <c r="U242" s="163" t="n"/>
      <c r="V242" s="164">
        <f>IF(C242="",NA(),MATCH($B242&amp;$C242,'Smelter Look-up'!$J:$J,0))</f>
        <v/>
      </c>
      <c r="X242" s="165">
        <f>IF(AND(C242="Smelter not listed",OR(LEN(D242)=0,LEN(E242)=0)),1,0)</f>
        <v/>
      </c>
      <c r="AB242" s="306">
        <f>IF(C242="","",B242)</f>
        <v/>
      </c>
      <c r="AC242" s="165">
        <f>B242</f>
        <v/>
      </c>
      <c r="AD242" s="165">
        <f>IF(C242="Smelter not listed",D242,C242)</f>
        <v/>
      </c>
    </row>
    <row r="243" ht="20.1" customFormat="1" customHeight="1" s="165">
      <c r="A243" s="150" t="n"/>
      <c r="B243" s="296">
        <f>IF(LEN(A243)=0,"",INDEX('Smelter Look-up'!$A:$A,MATCH($A243,'Smelter Look-up'!$E:$E,0)))</f>
        <v/>
      </c>
      <c r="C243" s="147">
        <f>IF(LEN(A243)=0,"",INDEX('Smelter Look-up'!$C:$C,MATCH($A243,'Smelter Look-up'!$E:$E,0)))</f>
        <v/>
      </c>
      <c r="D243" s="144" t="n"/>
      <c r="E243" s="144">
        <f>IF(ISERROR($V243),"",OFFSET('Smelter Look-up'!$D$4,$V243-4,0)&amp;"")</f>
        <v/>
      </c>
      <c r="F243" s="144">
        <f>IF(ISERROR($V243),"",OFFSET('Smelter Look-up'!$E$4,$V243-4,0))</f>
        <v/>
      </c>
      <c r="G243" s="144">
        <f>IF(C243=$X$4,"Enter smelter details",IF(ISERROR($V243),"",OFFSET('Smelter Look-up'!$F$4,$V243-4,0)))</f>
        <v/>
      </c>
      <c r="H243" s="200">
        <f>IF(ISERROR($V243),"",OFFSET('Smelter Look-up'!$G$4,$V243-4,0))</f>
        <v/>
      </c>
      <c r="I243" s="201">
        <f>IF(ISERROR($V243),"",OFFSET('Smelter Look-up'!$H$4,$V243-4,0))</f>
        <v/>
      </c>
      <c r="J243" s="201">
        <f>IF(ISERROR($V243),"",OFFSET('Smelter Look-up'!$I$4,$V243-4,0))</f>
        <v/>
      </c>
      <c r="K243" s="145" t="n"/>
      <c r="L243" s="145" t="n"/>
      <c r="M243" s="145" t="n"/>
      <c r="N243" s="145" t="n"/>
      <c r="O243" s="145" t="n"/>
      <c r="P243" s="203" t="n"/>
      <c r="Q243" s="146" t="n"/>
      <c r="R243" s="144">
        <f>IF(ISERROR($V243),"",OFFSET('Smelter Look-up'!$C$4,$V243-4,0)&amp;"")</f>
        <v/>
      </c>
      <c r="S243" s="150">
        <f>IF(B243="","",IF(ISERROR(MATCH($E243,CL,0)),"Unknown",INDIRECT("'C'!$A$"&amp;MATCH($E243,CL,0)+1)))</f>
        <v/>
      </c>
      <c r="T243" s="150">
        <f>IF(B243="","",IF(ISERROR(MATCH($J243,SorP!$B$1:$B$6261,0)),"",INDIRECT("'SorP'!$A$"&amp;MATCH($S243&amp;$J243,SorP!C:C,0))))</f>
        <v/>
      </c>
      <c r="U243" s="163" t="n"/>
      <c r="V243" s="164">
        <f>IF(C243="",NA(),MATCH($B243&amp;$C243,'Smelter Look-up'!$J:$J,0))</f>
        <v/>
      </c>
      <c r="X243" s="165">
        <f>IF(AND(C243="Smelter not listed",OR(LEN(D243)=0,LEN(E243)=0)),1,0)</f>
        <v/>
      </c>
      <c r="AB243" s="306">
        <f>IF(C243="","",B243)</f>
        <v/>
      </c>
      <c r="AC243" s="165">
        <f>B243</f>
        <v/>
      </c>
      <c r="AD243" s="165">
        <f>IF(C243="Smelter not listed",D243,C243)</f>
        <v/>
      </c>
    </row>
    <row r="244" ht="20.1" customFormat="1" customHeight="1" s="165">
      <c r="A244" s="150" t="n"/>
      <c r="B244" s="296">
        <f>IF(LEN(A244)=0,"",INDEX('Smelter Look-up'!$A:$A,MATCH($A244,'Smelter Look-up'!$E:$E,0)))</f>
        <v/>
      </c>
      <c r="C244" s="147">
        <f>IF(LEN(A244)=0,"",INDEX('Smelter Look-up'!$C:$C,MATCH($A244,'Smelter Look-up'!$E:$E,0)))</f>
        <v/>
      </c>
      <c r="D244" s="144" t="n"/>
      <c r="E244" s="144">
        <f>IF(ISERROR($V244),"",OFFSET('Smelter Look-up'!$D$4,$V244-4,0)&amp;"")</f>
        <v/>
      </c>
      <c r="F244" s="144">
        <f>IF(ISERROR($V244),"",OFFSET('Smelter Look-up'!$E$4,$V244-4,0))</f>
        <v/>
      </c>
      <c r="G244" s="144">
        <f>IF(C244=$X$4,"Enter smelter details",IF(ISERROR($V244),"",OFFSET('Smelter Look-up'!$F$4,$V244-4,0)))</f>
        <v/>
      </c>
      <c r="H244" s="200">
        <f>IF(ISERROR($V244),"",OFFSET('Smelter Look-up'!$G$4,$V244-4,0))</f>
        <v/>
      </c>
      <c r="I244" s="201">
        <f>IF(ISERROR($V244),"",OFFSET('Smelter Look-up'!$H$4,$V244-4,0))</f>
        <v/>
      </c>
      <c r="J244" s="201">
        <f>IF(ISERROR($V244),"",OFFSET('Smelter Look-up'!$I$4,$V244-4,0))</f>
        <v/>
      </c>
      <c r="K244" s="145" t="n"/>
      <c r="L244" s="145" t="n"/>
      <c r="M244" s="145" t="n"/>
      <c r="N244" s="145" t="n"/>
      <c r="O244" s="145" t="n"/>
      <c r="P244" s="203" t="n"/>
      <c r="Q244" s="146" t="n"/>
      <c r="R244" s="144">
        <f>IF(ISERROR($V244),"",OFFSET('Smelter Look-up'!$C$4,$V244-4,0)&amp;"")</f>
        <v/>
      </c>
      <c r="S244" s="150">
        <f>IF(B244="","",IF(ISERROR(MATCH($E244,CL,0)),"Unknown",INDIRECT("'C'!$A$"&amp;MATCH($E244,CL,0)+1)))</f>
        <v/>
      </c>
      <c r="T244" s="150">
        <f>IF(B244="","",IF(ISERROR(MATCH($J244,SorP!$B$1:$B$6261,0)),"",INDIRECT("'SorP'!$A$"&amp;MATCH($S244&amp;$J244,SorP!C:C,0))))</f>
        <v/>
      </c>
      <c r="U244" s="163" t="n"/>
      <c r="V244" s="164">
        <f>IF(C244="",NA(),MATCH($B244&amp;$C244,'Smelter Look-up'!$J:$J,0))</f>
        <v/>
      </c>
      <c r="X244" s="165">
        <f>IF(AND(C244="Smelter not listed",OR(LEN(D244)=0,LEN(E244)=0)),1,0)</f>
        <v/>
      </c>
      <c r="AB244" s="306">
        <f>IF(C244="","",B244)</f>
        <v/>
      </c>
      <c r="AC244" s="165">
        <f>B244</f>
        <v/>
      </c>
      <c r="AD244" s="165">
        <f>IF(C244="Smelter not listed",D244,C244)</f>
        <v/>
      </c>
    </row>
    <row r="245" ht="20.1" customFormat="1" customHeight="1" s="165">
      <c r="A245" s="150" t="n"/>
      <c r="B245" s="296">
        <f>IF(LEN(A245)=0,"",INDEX('Smelter Look-up'!$A:$A,MATCH($A245,'Smelter Look-up'!$E:$E,0)))</f>
        <v/>
      </c>
      <c r="C245" s="147">
        <f>IF(LEN(A245)=0,"",INDEX('Smelter Look-up'!$C:$C,MATCH($A245,'Smelter Look-up'!$E:$E,0)))</f>
        <v/>
      </c>
      <c r="D245" s="144" t="n"/>
      <c r="E245" s="144">
        <f>IF(ISERROR($V245),"",OFFSET('Smelter Look-up'!$D$4,$V245-4,0)&amp;"")</f>
        <v/>
      </c>
      <c r="F245" s="144">
        <f>IF(ISERROR($V245),"",OFFSET('Smelter Look-up'!$E$4,$V245-4,0))</f>
        <v/>
      </c>
      <c r="G245" s="144">
        <f>IF(C245=$X$4,"Enter smelter details",IF(ISERROR($V245),"",OFFSET('Smelter Look-up'!$F$4,$V245-4,0)))</f>
        <v/>
      </c>
      <c r="H245" s="200">
        <f>IF(ISERROR($V245),"",OFFSET('Smelter Look-up'!$G$4,$V245-4,0))</f>
        <v/>
      </c>
      <c r="I245" s="201">
        <f>IF(ISERROR($V245),"",OFFSET('Smelter Look-up'!$H$4,$V245-4,0))</f>
        <v/>
      </c>
      <c r="J245" s="201">
        <f>IF(ISERROR($V245),"",OFFSET('Smelter Look-up'!$I$4,$V245-4,0))</f>
        <v/>
      </c>
      <c r="K245" s="145" t="n"/>
      <c r="L245" s="145" t="n"/>
      <c r="M245" s="145" t="n"/>
      <c r="N245" s="145" t="n"/>
      <c r="O245" s="145" t="n"/>
      <c r="P245" s="203" t="n"/>
      <c r="Q245" s="146" t="n"/>
      <c r="R245" s="144">
        <f>IF(ISERROR($V245),"",OFFSET('Smelter Look-up'!$C$4,$V245-4,0)&amp;"")</f>
        <v/>
      </c>
      <c r="S245" s="150">
        <f>IF(B245="","",IF(ISERROR(MATCH($E245,CL,0)),"Unknown",INDIRECT("'C'!$A$"&amp;MATCH($E245,CL,0)+1)))</f>
        <v/>
      </c>
      <c r="T245" s="150">
        <f>IF(B245="","",IF(ISERROR(MATCH($J245,SorP!$B$1:$B$6261,0)),"",INDIRECT("'SorP'!$A$"&amp;MATCH($S245&amp;$J245,SorP!C:C,0))))</f>
        <v/>
      </c>
      <c r="U245" s="163" t="n"/>
      <c r="V245" s="164">
        <f>IF(C245="",NA(),MATCH($B245&amp;$C245,'Smelter Look-up'!$J:$J,0))</f>
        <v/>
      </c>
      <c r="X245" s="165">
        <f>IF(AND(C245="Smelter not listed",OR(LEN(D245)=0,LEN(E245)=0)),1,0)</f>
        <v/>
      </c>
      <c r="AB245" s="306">
        <f>IF(C245="","",B245)</f>
        <v/>
      </c>
      <c r="AC245" s="165">
        <f>B245</f>
        <v/>
      </c>
      <c r="AD245" s="165">
        <f>IF(C245="Smelter not listed",D245,C245)</f>
        <v/>
      </c>
    </row>
    <row r="246" ht="20.1" customFormat="1" customHeight="1" s="165">
      <c r="A246" s="150" t="n"/>
      <c r="B246" s="296">
        <f>IF(LEN(A246)=0,"",INDEX('Smelter Look-up'!$A:$A,MATCH($A246,'Smelter Look-up'!$E:$E,0)))</f>
        <v/>
      </c>
      <c r="C246" s="147">
        <f>IF(LEN(A246)=0,"",INDEX('Smelter Look-up'!$C:$C,MATCH($A246,'Smelter Look-up'!$E:$E,0)))</f>
        <v/>
      </c>
      <c r="D246" s="144" t="n"/>
      <c r="E246" s="144">
        <f>IF(ISERROR($V246),"",OFFSET('Smelter Look-up'!$D$4,$V246-4,0)&amp;"")</f>
        <v/>
      </c>
      <c r="F246" s="144">
        <f>IF(ISERROR($V246),"",OFFSET('Smelter Look-up'!$E$4,$V246-4,0))</f>
        <v/>
      </c>
      <c r="G246" s="144">
        <f>IF(C246=$X$4,"Enter smelter details",IF(ISERROR($V246),"",OFFSET('Smelter Look-up'!$F$4,$V246-4,0)))</f>
        <v/>
      </c>
      <c r="H246" s="200">
        <f>IF(ISERROR($V246),"",OFFSET('Smelter Look-up'!$G$4,$V246-4,0))</f>
        <v/>
      </c>
      <c r="I246" s="201">
        <f>IF(ISERROR($V246),"",OFFSET('Smelter Look-up'!$H$4,$V246-4,0))</f>
        <v/>
      </c>
      <c r="J246" s="201">
        <f>IF(ISERROR($V246),"",OFFSET('Smelter Look-up'!$I$4,$V246-4,0))</f>
        <v/>
      </c>
      <c r="K246" s="145" t="n"/>
      <c r="L246" s="145" t="n"/>
      <c r="M246" s="145" t="n"/>
      <c r="N246" s="145" t="n"/>
      <c r="O246" s="145" t="n"/>
      <c r="P246" s="203" t="n"/>
      <c r="Q246" s="146" t="n"/>
      <c r="R246" s="144">
        <f>IF(ISERROR($V246),"",OFFSET('Smelter Look-up'!$C$4,$V246-4,0)&amp;"")</f>
        <v/>
      </c>
      <c r="S246" s="150">
        <f>IF(B246="","",IF(ISERROR(MATCH($E246,CL,0)),"Unknown",INDIRECT("'C'!$A$"&amp;MATCH($E246,CL,0)+1)))</f>
        <v/>
      </c>
      <c r="T246" s="150">
        <f>IF(B246="","",IF(ISERROR(MATCH($J246,SorP!$B$1:$B$6261,0)),"",INDIRECT("'SorP'!$A$"&amp;MATCH($S246&amp;$J246,SorP!C:C,0))))</f>
        <v/>
      </c>
      <c r="U246" s="163" t="n"/>
      <c r="V246" s="164">
        <f>IF(C246="",NA(),MATCH($B246&amp;$C246,'Smelter Look-up'!$J:$J,0))</f>
        <v/>
      </c>
      <c r="X246" s="165">
        <f>IF(AND(C246="Smelter not listed",OR(LEN(D246)=0,LEN(E246)=0)),1,0)</f>
        <v/>
      </c>
      <c r="AB246" s="306">
        <f>IF(C246="","",B246)</f>
        <v/>
      </c>
      <c r="AC246" s="165">
        <f>B246</f>
        <v/>
      </c>
      <c r="AD246" s="165">
        <f>IF(C246="Smelter not listed",D246,C246)</f>
        <v/>
      </c>
    </row>
    <row r="247" ht="20.1" customFormat="1" customHeight="1" s="165">
      <c r="A247" s="150" t="n"/>
      <c r="B247" s="296">
        <f>IF(LEN(A247)=0,"",INDEX('Smelter Look-up'!$A:$A,MATCH($A247,'Smelter Look-up'!$E:$E,0)))</f>
        <v/>
      </c>
      <c r="C247" s="147">
        <f>IF(LEN(A247)=0,"",INDEX('Smelter Look-up'!$C:$C,MATCH($A247,'Smelter Look-up'!$E:$E,0)))</f>
        <v/>
      </c>
      <c r="D247" s="144" t="n"/>
      <c r="E247" s="144">
        <f>IF(ISERROR($V247),"",OFFSET('Smelter Look-up'!$D$4,$V247-4,0)&amp;"")</f>
        <v/>
      </c>
      <c r="F247" s="144">
        <f>IF(ISERROR($V247),"",OFFSET('Smelter Look-up'!$E$4,$V247-4,0))</f>
        <v/>
      </c>
      <c r="G247" s="144">
        <f>IF(C247=$X$4,"Enter smelter details",IF(ISERROR($V247),"",OFFSET('Smelter Look-up'!$F$4,$V247-4,0)))</f>
        <v/>
      </c>
      <c r="H247" s="200">
        <f>IF(ISERROR($V247),"",OFFSET('Smelter Look-up'!$G$4,$V247-4,0))</f>
        <v/>
      </c>
      <c r="I247" s="201">
        <f>IF(ISERROR($V247),"",OFFSET('Smelter Look-up'!$H$4,$V247-4,0))</f>
        <v/>
      </c>
      <c r="J247" s="201">
        <f>IF(ISERROR($V247),"",OFFSET('Smelter Look-up'!$I$4,$V247-4,0))</f>
        <v/>
      </c>
      <c r="K247" s="145" t="n"/>
      <c r="L247" s="145" t="n"/>
      <c r="M247" s="145" t="n"/>
      <c r="N247" s="145" t="n"/>
      <c r="O247" s="145" t="n"/>
      <c r="P247" s="203" t="n"/>
      <c r="Q247" s="146" t="n"/>
      <c r="R247" s="144">
        <f>IF(ISERROR($V247),"",OFFSET('Smelter Look-up'!$C$4,$V247-4,0)&amp;"")</f>
        <v/>
      </c>
      <c r="S247" s="150">
        <f>IF(B247="","",IF(ISERROR(MATCH($E247,CL,0)),"Unknown",INDIRECT("'C'!$A$"&amp;MATCH($E247,CL,0)+1)))</f>
        <v/>
      </c>
      <c r="T247" s="150">
        <f>IF(B247="","",IF(ISERROR(MATCH($J247,SorP!$B$1:$B$6261,0)),"",INDIRECT("'SorP'!$A$"&amp;MATCH($S247&amp;$J247,SorP!C:C,0))))</f>
        <v/>
      </c>
      <c r="U247" s="163" t="n"/>
      <c r="V247" s="164">
        <f>IF(C247="",NA(),MATCH($B247&amp;$C247,'Smelter Look-up'!$J:$J,0))</f>
        <v/>
      </c>
      <c r="X247" s="165">
        <f>IF(AND(C247="Smelter not listed",OR(LEN(D247)=0,LEN(E247)=0)),1,0)</f>
        <v/>
      </c>
      <c r="AB247" s="306">
        <f>IF(C247="","",B247)</f>
        <v/>
      </c>
      <c r="AC247" s="165">
        <f>B247</f>
        <v/>
      </c>
      <c r="AD247" s="165">
        <f>IF(C247="Smelter not listed",D247,C247)</f>
        <v/>
      </c>
    </row>
    <row r="248" ht="20.1" customFormat="1" customHeight="1" s="165">
      <c r="A248" s="150" t="n"/>
      <c r="B248" s="296">
        <f>IF(LEN(A248)=0,"",INDEX('Smelter Look-up'!$A:$A,MATCH($A248,'Smelter Look-up'!$E:$E,0)))</f>
        <v/>
      </c>
      <c r="C248" s="147">
        <f>IF(LEN(A248)=0,"",INDEX('Smelter Look-up'!$C:$C,MATCH($A248,'Smelter Look-up'!$E:$E,0)))</f>
        <v/>
      </c>
      <c r="D248" s="144" t="n"/>
      <c r="E248" s="144">
        <f>IF(ISERROR($V248),"",OFFSET('Smelter Look-up'!$D$4,$V248-4,0)&amp;"")</f>
        <v/>
      </c>
      <c r="F248" s="144">
        <f>IF(ISERROR($V248),"",OFFSET('Smelter Look-up'!$E$4,$V248-4,0))</f>
        <v/>
      </c>
      <c r="G248" s="144">
        <f>IF(C248=$X$4,"Enter smelter details",IF(ISERROR($V248),"",OFFSET('Smelter Look-up'!$F$4,$V248-4,0)))</f>
        <v/>
      </c>
      <c r="H248" s="200">
        <f>IF(ISERROR($V248),"",OFFSET('Smelter Look-up'!$G$4,$V248-4,0))</f>
        <v/>
      </c>
      <c r="I248" s="201">
        <f>IF(ISERROR($V248),"",OFFSET('Smelter Look-up'!$H$4,$V248-4,0))</f>
        <v/>
      </c>
      <c r="J248" s="201">
        <f>IF(ISERROR($V248),"",OFFSET('Smelter Look-up'!$I$4,$V248-4,0))</f>
        <v/>
      </c>
      <c r="K248" s="145" t="n"/>
      <c r="L248" s="145" t="n"/>
      <c r="M248" s="145" t="n"/>
      <c r="N248" s="145" t="n"/>
      <c r="O248" s="145" t="n"/>
      <c r="P248" s="203" t="n"/>
      <c r="Q248" s="146" t="n"/>
      <c r="R248" s="144">
        <f>IF(ISERROR($V248),"",OFFSET('Smelter Look-up'!$C$4,$V248-4,0)&amp;"")</f>
        <v/>
      </c>
      <c r="S248" s="150">
        <f>IF(B248="","",IF(ISERROR(MATCH($E248,CL,0)),"Unknown",INDIRECT("'C'!$A$"&amp;MATCH($E248,CL,0)+1)))</f>
        <v/>
      </c>
      <c r="T248" s="150">
        <f>IF(B248="","",IF(ISERROR(MATCH($J248,SorP!$B$1:$B$6261,0)),"",INDIRECT("'SorP'!$A$"&amp;MATCH($S248&amp;$J248,SorP!C:C,0))))</f>
        <v/>
      </c>
      <c r="U248" s="163" t="n"/>
      <c r="V248" s="164">
        <f>IF(C248="",NA(),MATCH($B248&amp;$C248,'Smelter Look-up'!$J:$J,0))</f>
        <v/>
      </c>
      <c r="X248" s="165">
        <f>IF(AND(C248="Smelter not listed",OR(LEN(D248)=0,LEN(E248)=0)),1,0)</f>
        <v/>
      </c>
      <c r="AB248" s="306">
        <f>IF(C248="","",B248)</f>
        <v/>
      </c>
      <c r="AC248" s="165">
        <f>B248</f>
        <v/>
      </c>
      <c r="AD248" s="165">
        <f>IF(C248="Smelter not listed",D248,C248)</f>
        <v/>
      </c>
    </row>
    <row r="249" ht="20.1" customFormat="1" customHeight="1" s="165">
      <c r="A249" s="150" t="n"/>
      <c r="B249" s="296">
        <f>IF(LEN(A249)=0,"",INDEX('Smelter Look-up'!$A:$A,MATCH($A249,'Smelter Look-up'!$E:$E,0)))</f>
        <v/>
      </c>
      <c r="C249" s="147">
        <f>IF(LEN(A249)=0,"",INDEX('Smelter Look-up'!$C:$C,MATCH($A249,'Smelter Look-up'!$E:$E,0)))</f>
        <v/>
      </c>
      <c r="D249" s="144" t="n"/>
      <c r="E249" s="144">
        <f>IF(ISERROR($V249),"",OFFSET('Smelter Look-up'!$D$4,$V249-4,0)&amp;"")</f>
        <v/>
      </c>
      <c r="F249" s="144">
        <f>IF(ISERROR($V249),"",OFFSET('Smelter Look-up'!$E$4,$V249-4,0))</f>
        <v/>
      </c>
      <c r="G249" s="144">
        <f>IF(C249=$X$4,"Enter smelter details",IF(ISERROR($V249),"",OFFSET('Smelter Look-up'!$F$4,$V249-4,0)))</f>
        <v/>
      </c>
      <c r="H249" s="200">
        <f>IF(ISERROR($V249),"",OFFSET('Smelter Look-up'!$G$4,$V249-4,0))</f>
        <v/>
      </c>
      <c r="I249" s="201">
        <f>IF(ISERROR($V249),"",OFFSET('Smelter Look-up'!$H$4,$V249-4,0))</f>
        <v/>
      </c>
      <c r="J249" s="201">
        <f>IF(ISERROR($V249),"",OFFSET('Smelter Look-up'!$I$4,$V249-4,0))</f>
        <v/>
      </c>
      <c r="K249" s="145" t="n"/>
      <c r="L249" s="145" t="n"/>
      <c r="M249" s="145" t="n"/>
      <c r="N249" s="145" t="n"/>
      <c r="O249" s="145" t="n"/>
      <c r="P249" s="203" t="n"/>
      <c r="Q249" s="146" t="n"/>
      <c r="R249" s="144">
        <f>IF(ISERROR($V249),"",OFFSET('Smelter Look-up'!$C$4,$V249-4,0)&amp;"")</f>
        <v/>
      </c>
      <c r="S249" s="150">
        <f>IF(B249="","",IF(ISERROR(MATCH($E249,CL,0)),"Unknown",INDIRECT("'C'!$A$"&amp;MATCH($E249,CL,0)+1)))</f>
        <v/>
      </c>
      <c r="T249" s="150">
        <f>IF(B249="","",IF(ISERROR(MATCH($J249,SorP!$B$1:$B$6261,0)),"",INDIRECT("'SorP'!$A$"&amp;MATCH($S249&amp;$J249,SorP!C:C,0))))</f>
        <v/>
      </c>
      <c r="U249" s="163" t="n"/>
      <c r="V249" s="164">
        <f>IF(C249="",NA(),MATCH($B249&amp;$C249,'Smelter Look-up'!$J:$J,0))</f>
        <v/>
      </c>
      <c r="X249" s="165">
        <f>IF(AND(C249="Smelter not listed",OR(LEN(D249)=0,LEN(E249)=0)),1,0)</f>
        <v/>
      </c>
      <c r="AB249" s="306">
        <f>IF(C249="","",B249)</f>
        <v/>
      </c>
      <c r="AC249" s="165">
        <f>B249</f>
        <v/>
      </c>
      <c r="AD249" s="165">
        <f>IF(C249="Smelter not listed",D249,C249)</f>
        <v/>
      </c>
    </row>
    <row r="250" ht="20.1" customFormat="1" customHeight="1" s="165">
      <c r="A250" s="150" t="n"/>
      <c r="B250" s="296">
        <f>IF(LEN(A250)=0,"",INDEX('Smelter Look-up'!$A:$A,MATCH($A250,'Smelter Look-up'!$E:$E,0)))</f>
        <v/>
      </c>
      <c r="C250" s="147">
        <f>IF(LEN(A250)=0,"",INDEX('Smelter Look-up'!$C:$C,MATCH($A250,'Smelter Look-up'!$E:$E,0)))</f>
        <v/>
      </c>
      <c r="D250" s="144" t="n"/>
      <c r="E250" s="144">
        <f>IF(ISERROR($V250),"",OFFSET('Smelter Look-up'!$D$4,$V250-4,0)&amp;"")</f>
        <v/>
      </c>
      <c r="F250" s="144">
        <f>IF(ISERROR($V250),"",OFFSET('Smelter Look-up'!$E$4,$V250-4,0))</f>
        <v/>
      </c>
      <c r="G250" s="144">
        <f>IF(C250=$X$4,"Enter smelter details",IF(ISERROR($V250),"",OFFSET('Smelter Look-up'!$F$4,$V250-4,0)))</f>
        <v/>
      </c>
      <c r="H250" s="200">
        <f>IF(ISERROR($V250),"",OFFSET('Smelter Look-up'!$G$4,$V250-4,0))</f>
        <v/>
      </c>
      <c r="I250" s="201">
        <f>IF(ISERROR($V250),"",OFFSET('Smelter Look-up'!$H$4,$V250-4,0))</f>
        <v/>
      </c>
      <c r="J250" s="201">
        <f>IF(ISERROR($V250),"",OFFSET('Smelter Look-up'!$I$4,$V250-4,0))</f>
        <v/>
      </c>
      <c r="K250" s="145" t="n"/>
      <c r="L250" s="145" t="n"/>
      <c r="M250" s="145" t="n"/>
      <c r="N250" s="145" t="n"/>
      <c r="O250" s="145" t="n"/>
      <c r="P250" s="203" t="n"/>
      <c r="Q250" s="146" t="n"/>
      <c r="R250" s="144">
        <f>IF(ISERROR($V250),"",OFFSET('Smelter Look-up'!$C$4,$V250-4,0)&amp;"")</f>
        <v/>
      </c>
      <c r="S250" s="150">
        <f>IF(B250="","",IF(ISERROR(MATCH($E250,CL,0)),"Unknown",INDIRECT("'C'!$A$"&amp;MATCH($E250,CL,0)+1)))</f>
        <v/>
      </c>
      <c r="T250" s="150">
        <f>IF(B250="","",IF(ISERROR(MATCH($J250,SorP!$B$1:$B$6261,0)),"",INDIRECT("'SorP'!$A$"&amp;MATCH($S250&amp;$J250,SorP!C:C,0))))</f>
        <v/>
      </c>
      <c r="U250" s="163" t="n"/>
      <c r="V250" s="164">
        <f>IF(C250="",NA(),MATCH($B250&amp;$C250,'Smelter Look-up'!$J:$J,0))</f>
        <v/>
      </c>
      <c r="X250" s="165">
        <f>IF(AND(C250="Smelter not listed",OR(LEN(D250)=0,LEN(E250)=0)),1,0)</f>
        <v/>
      </c>
      <c r="AB250" s="306">
        <f>IF(C250="","",B250)</f>
        <v/>
      </c>
      <c r="AC250" s="165">
        <f>B250</f>
        <v/>
      </c>
      <c r="AD250" s="165">
        <f>IF(C250="Smelter not listed",D250,C250)</f>
        <v/>
      </c>
    </row>
    <row r="251" ht="20.1" customFormat="1" customHeight="1" s="165">
      <c r="A251" s="150" t="n"/>
      <c r="B251" s="296">
        <f>IF(LEN(A251)=0,"",INDEX('Smelter Look-up'!$A:$A,MATCH($A251,'Smelter Look-up'!$E:$E,0)))</f>
        <v/>
      </c>
      <c r="C251" s="147">
        <f>IF(LEN(A251)=0,"",INDEX('Smelter Look-up'!$C:$C,MATCH($A251,'Smelter Look-up'!$E:$E,0)))</f>
        <v/>
      </c>
      <c r="D251" s="144" t="n"/>
      <c r="E251" s="144">
        <f>IF(ISERROR($V251),"",OFFSET('Smelter Look-up'!$D$4,$V251-4,0)&amp;"")</f>
        <v/>
      </c>
      <c r="F251" s="144">
        <f>IF(ISERROR($V251),"",OFFSET('Smelter Look-up'!$E$4,$V251-4,0))</f>
        <v/>
      </c>
      <c r="G251" s="144">
        <f>IF(C251=$X$4,"Enter smelter details",IF(ISERROR($V251),"",OFFSET('Smelter Look-up'!$F$4,$V251-4,0)))</f>
        <v/>
      </c>
      <c r="H251" s="200">
        <f>IF(ISERROR($V251),"",OFFSET('Smelter Look-up'!$G$4,$V251-4,0))</f>
        <v/>
      </c>
      <c r="I251" s="201">
        <f>IF(ISERROR($V251),"",OFFSET('Smelter Look-up'!$H$4,$V251-4,0))</f>
        <v/>
      </c>
      <c r="J251" s="201">
        <f>IF(ISERROR($V251),"",OFFSET('Smelter Look-up'!$I$4,$V251-4,0))</f>
        <v/>
      </c>
      <c r="K251" s="145" t="n"/>
      <c r="L251" s="145" t="n"/>
      <c r="M251" s="145" t="n"/>
      <c r="N251" s="145" t="n"/>
      <c r="O251" s="145" t="n"/>
      <c r="P251" s="203" t="n"/>
      <c r="Q251" s="146" t="n"/>
      <c r="R251" s="144">
        <f>IF(ISERROR($V251),"",OFFSET('Smelter Look-up'!$C$4,$V251-4,0)&amp;"")</f>
        <v/>
      </c>
      <c r="S251" s="150">
        <f>IF(B251="","",IF(ISERROR(MATCH($E251,CL,0)),"Unknown",INDIRECT("'C'!$A$"&amp;MATCH($E251,CL,0)+1)))</f>
        <v/>
      </c>
      <c r="T251" s="150">
        <f>IF(B251="","",IF(ISERROR(MATCH($J251,SorP!$B$1:$B$6261,0)),"",INDIRECT("'SorP'!$A$"&amp;MATCH($S251&amp;$J251,SorP!C:C,0))))</f>
        <v/>
      </c>
      <c r="U251" s="163" t="n"/>
      <c r="V251" s="164">
        <f>IF(C251="",NA(),MATCH($B251&amp;$C251,'Smelter Look-up'!$J:$J,0))</f>
        <v/>
      </c>
      <c r="X251" s="165">
        <f>IF(AND(C251="Smelter not listed",OR(LEN(D251)=0,LEN(E251)=0)),1,0)</f>
        <v/>
      </c>
      <c r="AB251" s="306">
        <f>IF(C251="","",B251)</f>
        <v/>
      </c>
      <c r="AC251" s="165">
        <f>B251</f>
        <v/>
      </c>
      <c r="AD251" s="165">
        <f>IF(C251="Smelter not listed",D251,C251)</f>
        <v/>
      </c>
    </row>
    <row r="252" ht="20.1" customFormat="1" customHeight="1" s="165">
      <c r="A252" s="150" t="n"/>
      <c r="B252" s="296">
        <f>IF(LEN(A252)=0,"",INDEX('Smelter Look-up'!$A:$A,MATCH($A252,'Smelter Look-up'!$E:$E,0)))</f>
        <v/>
      </c>
      <c r="C252" s="147">
        <f>IF(LEN(A252)=0,"",INDEX('Smelter Look-up'!$C:$C,MATCH($A252,'Smelter Look-up'!$E:$E,0)))</f>
        <v/>
      </c>
      <c r="D252" s="144" t="n"/>
      <c r="E252" s="144">
        <f>IF(ISERROR($V252),"",OFFSET('Smelter Look-up'!$D$4,$V252-4,0)&amp;"")</f>
        <v/>
      </c>
      <c r="F252" s="144">
        <f>IF(ISERROR($V252),"",OFFSET('Smelter Look-up'!$E$4,$V252-4,0))</f>
        <v/>
      </c>
      <c r="G252" s="144">
        <f>IF(C252=$X$4,"Enter smelter details",IF(ISERROR($V252),"",OFFSET('Smelter Look-up'!$F$4,$V252-4,0)))</f>
        <v/>
      </c>
      <c r="H252" s="200">
        <f>IF(ISERROR($V252),"",OFFSET('Smelter Look-up'!$G$4,$V252-4,0))</f>
        <v/>
      </c>
      <c r="I252" s="201">
        <f>IF(ISERROR($V252),"",OFFSET('Smelter Look-up'!$H$4,$V252-4,0))</f>
        <v/>
      </c>
      <c r="J252" s="201">
        <f>IF(ISERROR($V252),"",OFFSET('Smelter Look-up'!$I$4,$V252-4,0))</f>
        <v/>
      </c>
      <c r="K252" s="145" t="n"/>
      <c r="L252" s="145" t="n"/>
      <c r="M252" s="145" t="n"/>
      <c r="N252" s="145" t="n"/>
      <c r="O252" s="145" t="n"/>
      <c r="P252" s="203" t="n"/>
      <c r="Q252" s="146" t="n"/>
      <c r="R252" s="144">
        <f>IF(ISERROR($V252),"",OFFSET('Smelter Look-up'!$C$4,$V252-4,0)&amp;"")</f>
        <v/>
      </c>
      <c r="S252" s="150">
        <f>IF(B252="","",IF(ISERROR(MATCH($E252,CL,0)),"Unknown",INDIRECT("'C'!$A$"&amp;MATCH($E252,CL,0)+1)))</f>
        <v/>
      </c>
      <c r="T252" s="150">
        <f>IF(B252="","",IF(ISERROR(MATCH($J252,SorP!$B$1:$B$6261,0)),"",INDIRECT("'SorP'!$A$"&amp;MATCH($S252&amp;$J252,SorP!C:C,0))))</f>
        <v/>
      </c>
      <c r="U252" s="163" t="n"/>
      <c r="V252" s="164">
        <f>IF(C252="",NA(),MATCH($B252&amp;$C252,'Smelter Look-up'!$J:$J,0))</f>
        <v/>
      </c>
      <c r="X252" s="165">
        <f>IF(AND(C252="Smelter not listed",OR(LEN(D252)=0,LEN(E252)=0)),1,0)</f>
        <v/>
      </c>
      <c r="AB252" s="306">
        <f>IF(C252="","",B252)</f>
        <v/>
      </c>
      <c r="AC252" s="165">
        <f>B252</f>
        <v/>
      </c>
      <c r="AD252" s="165">
        <f>IF(C252="Smelter not listed",D252,C252)</f>
        <v/>
      </c>
    </row>
    <row r="253" ht="20.1" customFormat="1" customHeight="1" s="165">
      <c r="A253" s="150" t="n"/>
      <c r="B253" s="296">
        <f>IF(LEN(A253)=0,"",INDEX('Smelter Look-up'!$A:$A,MATCH($A253,'Smelter Look-up'!$E:$E,0)))</f>
        <v/>
      </c>
      <c r="C253" s="147">
        <f>IF(LEN(A253)=0,"",INDEX('Smelter Look-up'!$C:$C,MATCH($A253,'Smelter Look-up'!$E:$E,0)))</f>
        <v/>
      </c>
      <c r="D253" s="144" t="n"/>
      <c r="E253" s="144">
        <f>IF(ISERROR($V253),"",OFFSET('Smelter Look-up'!$D$4,$V253-4,0)&amp;"")</f>
        <v/>
      </c>
      <c r="F253" s="144">
        <f>IF(ISERROR($V253),"",OFFSET('Smelter Look-up'!$E$4,$V253-4,0))</f>
        <v/>
      </c>
      <c r="G253" s="144">
        <f>IF(C253=$X$4,"Enter smelter details",IF(ISERROR($V253),"",OFFSET('Smelter Look-up'!$F$4,$V253-4,0)))</f>
        <v/>
      </c>
      <c r="H253" s="200">
        <f>IF(ISERROR($V253),"",OFFSET('Smelter Look-up'!$G$4,$V253-4,0))</f>
        <v/>
      </c>
      <c r="I253" s="201">
        <f>IF(ISERROR($V253),"",OFFSET('Smelter Look-up'!$H$4,$V253-4,0))</f>
        <v/>
      </c>
      <c r="J253" s="201">
        <f>IF(ISERROR($V253),"",OFFSET('Smelter Look-up'!$I$4,$V253-4,0))</f>
        <v/>
      </c>
      <c r="K253" s="145" t="n"/>
      <c r="L253" s="145" t="n"/>
      <c r="M253" s="145" t="n"/>
      <c r="N253" s="145" t="n"/>
      <c r="O253" s="145" t="n"/>
      <c r="P253" s="203" t="n"/>
      <c r="Q253" s="146" t="n"/>
      <c r="R253" s="144">
        <f>IF(ISERROR($V253),"",OFFSET('Smelter Look-up'!$C$4,$V253-4,0)&amp;"")</f>
        <v/>
      </c>
      <c r="S253" s="150">
        <f>IF(B253="","",IF(ISERROR(MATCH($E253,CL,0)),"Unknown",INDIRECT("'C'!$A$"&amp;MATCH($E253,CL,0)+1)))</f>
        <v/>
      </c>
      <c r="T253" s="150">
        <f>IF(B253="","",IF(ISERROR(MATCH($J253,SorP!$B$1:$B$6261,0)),"",INDIRECT("'SorP'!$A$"&amp;MATCH($S253&amp;$J253,SorP!C:C,0))))</f>
        <v/>
      </c>
      <c r="U253" s="163" t="n"/>
      <c r="V253" s="164">
        <f>IF(C253="",NA(),MATCH($B253&amp;$C253,'Smelter Look-up'!$J:$J,0))</f>
        <v/>
      </c>
      <c r="X253" s="165">
        <f>IF(AND(C253="Smelter not listed",OR(LEN(D253)=0,LEN(E253)=0)),1,0)</f>
        <v/>
      </c>
      <c r="AB253" s="306">
        <f>IF(C253="","",B253)</f>
        <v/>
      </c>
      <c r="AC253" s="165">
        <f>B253</f>
        <v/>
      </c>
      <c r="AD253" s="165">
        <f>IF(C253="Smelter not listed",D253,C253)</f>
        <v/>
      </c>
    </row>
    <row r="254" ht="20.1" customFormat="1" customHeight="1" s="165">
      <c r="A254" s="150" t="n"/>
      <c r="B254" s="296">
        <f>IF(LEN(A254)=0,"",INDEX('Smelter Look-up'!$A:$A,MATCH($A254,'Smelter Look-up'!$E:$E,0)))</f>
        <v/>
      </c>
      <c r="C254" s="147">
        <f>IF(LEN(A254)=0,"",INDEX('Smelter Look-up'!$C:$C,MATCH($A254,'Smelter Look-up'!$E:$E,0)))</f>
        <v/>
      </c>
      <c r="D254" s="144" t="n"/>
      <c r="E254" s="144">
        <f>IF(ISERROR($V254),"",OFFSET('Smelter Look-up'!$D$4,$V254-4,0)&amp;"")</f>
        <v/>
      </c>
      <c r="F254" s="144">
        <f>IF(ISERROR($V254),"",OFFSET('Smelter Look-up'!$E$4,$V254-4,0))</f>
        <v/>
      </c>
      <c r="G254" s="144">
        <f>IF(C254=$X$4,"Enter smelter details",IF(ISERROR($V254),"",OFFSET('Smelter Look-up'!$F$4,$V254-4,0)))</f>
        <v/>
      </c>
      <c r="H254" s="200">
        <f>IF(ISERROR($V254),"",OFFSET('Smelter Look-up'!$G$4,$V254-4,0))</f>
        <v/>
      </c>
      <c r="I254" s="201">
        <f>IF(ISERROR($V254),"",OFFSET('Smelter Look-up'!$H$4,$V254-4,0))</f>
        <v/>
      </c>
      <c r="J254" s="201">
        <f>IF(ISERROR($V254),"",OFFSET('Smelter Look-up'!$I$4,$V254-4,0))</f>
        <v/>
      </c>
      <c r="K254" s="145" t="n"/>
      <c r="L254" s="145" t="n"/>
      <c r="M254" s="145" t="n"/>
      <c r="N254" s="145" t="n"/>
      <c r="O254" s="145" t="n"/>
      <c r="P254" s="203" t="n"/>
      <c r="Q254" s="146" t="n"/>
      <c r="R254" s="144">
        <f>IF(ISERROR($V254),"",OFFSET('Smelter Look-up'!$C$4,$V254-4,0)&amp;"")</f>
        <v/>
      </c>
      <c r="S254" s="150">
        <f>IF(B254="","",IF(ISERROR(MATCH($E254,CL,0)),"Unknown",INDIRECT("'C'!$A$"&amp;MATCH($E254,CL,0)+1)))</f>
        <v/>
      </c>
      <c r="T254" s="150">
        <f>IF(B254="","",IF(ISERROR(MATCH($J254,SorP!$B$1:$B$6261,0)),"",INDIRECT("'SorP'!$A$"&amp;MATCH($S254&amp;$J254,SorP!C:C,0))))</f>
        <v/>
      </c>
      <c r="U254" s="163" t="n"/>
      <c r="V254" s="164">
        <f>IF(C254="",NA(),MATCH($B254&amp;$C254,'Smelter Look-up'!$J:$J,0))</f>
        <v/>
      </c>
      <c r="X254" s="165">
        <f>IF(AND(C254="Smelter not listed",OR(LEN(D254)=0,LEN(E254)=0)),1,0)</f>
        <v/>
      </c>
      <c r="AB254" s="306">
        <f>IF(C254="","",B254)</f>
        <v/>
      </c>
      <c r="AC254" s="165">
        <f>B254</f>
        <v/>
      </c>
      <c r="AD254" s="165">
        <f>IF(C254="Smelter not listed",D254,C254)</f>
        <v/>
      </c>
    </row>
    <row r="255" ht="20.1" customFormat="1" customHeight="1" s="165">
      <c r="A255" s="150" t="n"/>
      <c r="B255" s="296">
        <f>IF(LEN(A255)=0,"",INDEX('Smelter Look-up'!$A:$A,MATCH($A255,'Smelter Look-up'!$E:$E,0)))</f>
        <v/>
      </c>
      <c r="C255" s="147">
        <f>IF(LEN(A255)=0,"",INDEX('Smelter Look-up'!$C:$C,MATCH($A255,'Smelter Look-up'!$E:$E,0)))</f>
        <v/>
      </c>
      <c r="D255" s="144" t="n"/>
      <c r="E255" s="144">
        <f>IF(ISERROR($V255),"",OFFSET('Smelter Look-up'!$D$4,$V255-4,0)&amp;"")</f>
        <v/>
      </c>
      <c r="F255" s="144">
        <f>IF(ISERROR($V255),"",OFFSET('Smelter Look-up'!$E$4,$V255-4,0))</f>
        <v/>
      </c>
      <c r="G255" s="144">
        <f>IF(C255=$X$4,"Enter smelter details",IF(ISERROR($V255),"",OFFSET('Smelter Look-up'!$F$4,$V255-4,0)))</f>
        <v/>
      </c>
      <c r="H255" s="200">
        <f>IF(ISERROR($V255),"",OFFSET('Smelter Look-up'!$G$4,$V255-4,0))</f>
        <v/>
      </c>
      <c r="I255" s="201">
        <f>IF(ISERROR($V255),"",OFFSET('Smelter Look-up'!$H$4,$V255-4,0))</f>
        <v/>
      </c>
      <c r="J255" s="201">
        <f>IF(ISERROR($V255),"",OFFSET('Smelter Look-up'!$I$4,$V255-4,0))</f>
        <v/>
      </c>
      <c r="K255" s="145" t="n"/>
      <c r="L255" s="145" t="n"/>
      <c r="M255" s="145" t="n"/>
      <c r="N255" s="145" t="n"/>
      <c r="O255" s="145" t="n"/>
      <c r="P255" s="203" t="n"/>
      <c r="Q255" s="146" t="n"/>
      <c r="R255" s="144">
        <f>IF(ISERROR($V255),"",OFFSET('Smelter Look-up'!$C$4,$V255-4,0)&amp;"")</f>
        <v/>
      </c>
      <c r="S255" s="150">
        <f>IF(B255="","",IF(ISERROR(MATCH($E255,CL,0)),"Unknown",INDIRECT("'C'!$A$"&amp;MATCH($E255,CL,0)+1)))</f>
        <v/>
      </c>
      <c r="T255" s="150">
        <f>IF(B255="","",IF(ISERROR(MATCH($J255,SorP!$B$1:$B$6261,0)),"",INDIRECT("'SorP'!$A$"&amp;MATCH($S255&amp;$J255,SorP!C:C,0))))</f>
        <v/>
      </c>
      <c r="U255" s="163" t="n"/>
      <c r="V255" s="164">
        <f>IF(C255="",NA(),MATCH($B255&amp;$C255,'Smelter Look-up'!$J:$J,0))</f>
        <v/>
      </c>
      <c r="X255" s="165">
        <f>IF(AND(C255="Smelter not listed",OR(LEN(D255)=0,LEN(E255)=0)),1,0)</f>
        <v/>
      </c>
      <c r="AB255" s="306">
        <f>IF(C255="","",B255)</f>
        <v/>
      </c>
      <c r="AC255" s="165">
        <f>B255</f>
        <v/>
      </c>
      <c r="AD255" s="165">
        <f>IF(C255="Smelter not listed",D255,C255)</f>
        <v/>
      </c>
    </row>
    <row r="256" ht="20.1" customFormat="1" customHeight="1" s="165">
      <c r="A256" s="150" t="n"/>
      <c r="B256" s="296">
        <f>IF(LEN(A256)=0,"",INDEX('Smelter Look-up'!$A:$A,MATCH($A256,'Smelter Look-up'!$E:$E,0)))</f>
        <v/>
      </c>
      <c r="C256" s="147">
        <f>IF(LEN(A256)=0,"",INDEX('Smelter Look-up'!$C:$C,MATCH($A256,'Smelter Look-up'!$E:$E,0)))</f>
        <v/>
      </c>
      <c r="D256" s="144" t="n"/>
      <c r="E256" s="144">
        <f>IF(ISERROR($V256),"",OFFSET('Smelter Look-up'!$D$4,$V256-4,0)&amp;"")</f>
        <v/>
      </c>
      <c r="F256" s="144">
        <f>IF(ISERROR($V256),"",OFFSET('Smelter Look-up'!$E$4,$V256-4,0))</f>
        <v/>
      </c>
      <c r="G256" s="144">
        <f>IF(C256=$X$4,"Enter smelter details",IF(ISERROR($V256),"",OFFSET('Smelter Look-up'!$F$4,$V256-4,0)))</f>
        <v/>
      </c>
      <c r="H256" s="200">
        <f>IF(ISERROR($V256),"",OFFSET('Smelter Look-up'!$G$4,$V256-4,0))</f>
        <v/>
      </c>
      <c r="I256" s="201">
        <f>IF(ISERROR($V256),"",OFFSET('Smelter Look-up'!$H$4,$V256-4,0))</f>
        <v/>
      </c>
      <c r="J256" s="201">
        <f>IF(ISERROR($V256),"",OFFSET('Smelter Look-up'!$I$4,$V256-4,0))</f>
        <v/>
      </c>
      <c r="K256" s="145" t="n"/>
      <c r="L256" s="145" t="n"/>
      <c r="M256" s="145" t="n"/>
      <c r="N256" s="145" t="n"/>
      <c r="O256" s="145" t="n"/>
      <c r="P256" s="203" t="n"/>
      <c r="Q256" s="146" t="n"/>
      <c r="R256" s="144">
        <f>IF(ISERROR($V256),"",OFFSET('Smelter Look-up'!$C$4,$V256-4,0)&amp;"")</f>
        <v/>
      </c>
      <c r="S256" s="150">
        <f>IF(B256="","",IF(ISERROR(MATCH($E256,CL,0)),"Unknown",INDIRECT("'C'!$A$"&amp;MATCH($E256,CL,0)+1)))</f>
        <v/>
      </c>
      <c r="T256" s="150">
        <f>IF(B256="","",IF(ISERROR(MATCH($J256,SorP!$B$1:$B$6261,0)),"",INDIRECT("'SorP'!$A$"&amp;MATCH($S256&amp;$J256,SorP!C:C,0))))</f>
        <v/>
      </c>
      <c r="U256" s="163" t="n"/>
      <c r="V256" s="164">
        <f>IF(C256="",NA(),MATCH($B256&amp;$C256,'Smelter Look-up'!$J:$J,0))</f>
        <v/>
      </c>
      <c r="X256" s="165">
        <f>IF(AND(C256="Smelter not listed",OR(LEN(D256)=0,LEN(E256)=0)),1,0)</f>
        <v/>
      </c>
      <c r="AB256" s="306">
        <f>IF(C256="","",B256)</f>
        <v/>
      </c>
      <c r="AC256" s="165">
        <f>B256</f>
        <v/>
      </c>
      <c r="AD256" s="165">
        <f>IF(C256="Smelter not listed",D256,C256)</f>
        <v/>
      </c>
    </row>
    <row r="257" ht="20.1" customFormat="1" customHeight="1" s="165">
      <c r="A257" s="150" t="n"/>
      <c r="B257" s="296">
        <f>IF(LEN(A257)=0,"",INDEX('Smelter Look-up'!$A:$A,MATCH($A257,'Smelter Look-up'!$E:$E,0)))</f>
        <v/>
      </c>
      <c r="C257" s="147">
        <f>IF(LEN(A257)=0,"",INDEX('Smelter Look-up'!$C:$C,MATCH($A257,'Smelter Look-up'!$E:$E,0)))</f>
        <v/>
      </c>
      <c r="D257" s="144" t="n"/>
      <c r="E257" s="144">
        <f>IF(ISERROR($V257),"",OFFSET('Smelter Look-up'!$D$4,$V257-4,0)&amp;"")</f>
        <v/>
      </c>
      <c r="F257" s="144">
        <f>IF(ISERROR($V257),"",OFFSET('Smelter Look-up'!$E$4,$V257-4,0))</f>
        <v/>
      </c>
      <c r="G257" s="144">
        <f>IF(C257=$X$4,"Enter smelter details",IF(ISERROR($V257),"",OFFSET('Smelter Look-up'!$F$4,$V257-4,0)))</f>
        <v/>
      </c>
      <c r="H257" s="200">
        <f>IF(ISERROR($V257),"",OFFSET('Smelter Look-up'!$G$4,$V257-4,0))</f>
        <v/>
      </c>
      <c r="I257" s="201">
        <f>IF(ISERROR($V257),"",OFFSET('Smelter Look-up'!$H$4,$V257-4,0))</f>
        <v/>
      </c>
      <c r="J257" s="201">
        <f>IF(ISERROR($V257),"",OFFSET('Smelter Look-up'!$I$4,$V257-4,0))</f>
        <v/>
      </c>
      <c r="K257" s="145" t="n"/>
      <c r="L257" s="145" t="n"/>
      <c r="M257" s="145" t="n"/>
      <c r="N257" s="145" t="n"/>
      <c r="O257" s="145" t="n"/>
      <c r="P257" s="203" t="n"/>
      <c r="Q257" s="146" t="n"/>
      <c r="R257" s="144">
        <f>IF(ISERROR($V257),"",OFFSET('Smelter Look-up'!$C$4,$V257-4,0)&amp;"")</f>
        <v/>
      </c>
      <c r="S257" s="150">
        <f>IF(B257="","",IF(ISERROR(MATCH($E257,CL,0)),"Unknown",INDIRECT("'C'!$A$"&amp;MATCH($E257,CL,0)+1)))</f>
        <v/>
      </c>
      <c r="T257" s="150">
        <f>IF(B257="","",IF(ISERROR(MATCH($J257,SorP!$B$1:$B$6261,0)),"",INDIRECT("'SorP'!$A$"&amp;MATCH($S257&amp;$J257,SorP!C:C,0))))</f>
        <v/>
      </c>
      <c r="U257" s="163" t="n"/>
      <c r="V257" s="164">
        <f>IF(C257="",NA(),MATCH($B257&amp;$C257,'Smelter Look-up'!$J:$J,0))</f>
        <v/>
      </c>
      <c r="X257" s="165">
        <f>IF(AND(C257="Smelter not listed",OR(LEN(D257)=0,LEN(E257)=0)),1,0)</f>
        <v/>
      </c>
      <c r="AB257" s="306">
        <f>IF(C257="","",B257)</f>
        <v/>
      </c>
      <c r="AC257" s="165">
        <f>B257</f>
        <v/>
      </c>
      <c r="AD257" s="165">
        <f>IF(C257="Smelter not listed",D257,C257)</f>
        <v/>
      </c>
    </row>
    <row r="258" ht="20.1" customFormat="1" customHeight="1" s="165">
      <c r="A258" s="150" t="n"/>
      <c r="B258" s="296">
        <f>IF(LEN(A258)=0,"",INDEX('Smelter Look-up'!$A:$A,MATCH($A258,'Smelter Look-up'!$E:$E,0)))</f>
        <v/>
      </c>
      <c r="C258" s="147">
        <f>IF(LEN(A258)=0,"",INDEX('Smelter Look-up'!$C:$C,MATCH($A258,'Smelter Look-up'!$E:$E,0)))</f>
        <v/>
      </c>
      <c r="D258" s="144" t="n"/>
      <c r="E258" s="144">
        <f>IF(ISERROR($V258),"",OFFSET('Smelter Look-up'!$D$4,$V258-4,0)&amp;"")</f>
        <v/>
      </c>
      <c r="F258" s="144">
        <f>IF(ISERROR($V258),"",OFFSET('Smelter Look-up'!$E$4,$V258-4,0))</f>
        <v/>
      </c>
      <c r="G258" s="144">
        <f>IF(C258=$X$4,"Enter smelter details",IF(ISERROR($V258),"",OFFSET('Smelter Look-up'!$F$4,$V258-4,0)))</f>
        <v/>
      </c>
      <c r="H258" s="200">
        <f>IF(ISERROR($V258),"",OFFSET('Smelter Look-up'!$G$4,$V258-4,0))</f>
        <v/>
      </c>
      <c r="I258" s="201">
        <f>IF(ISERROR($V258),"",OFFSET('Smelter Look-up'!$H$4,$V258-4,0))</f>
        <v/>
      </c>
      <c r="J258" s="201">
        <f>IF(ISERROR($V258),"",OFFSET('Smelter Look-up'!$I$4,$V258-4,0))</f>
        <v/>
      </c>
      <c r="K258" s="145" t="n"/>
      <c r="L258" s="145" t="n"/>
      <c r="M258" s="145" t="n"/>
      <c r="N258" s="145" t="n"/>
      <c r="O258" s="145" t="n"/>
      <c r="P258" s="203" t="n"/>
      <c r="Q258" s="146" t="n"/>
      <c r="R258" s="144">
        <f>IF(ISERROR($V258),"",OFFSET('Smelter Look-up'!$C$4,$V258-4,0)&amp;"")</f>
        <v/>
      </c>
      <c r="S258" s="150">
        <f>IF(B258="","",IF(ISERROR(MATCH($E258,CL,0)),"Unknown",INDIRECT("'C'!$A$"&amp;MATCH($E258,CL,0)+1)))</f>
        <v/>
      </c>
      <c r="T258" s="150">
        <f>IF(B258="","",IF(ISERROR(MATCH($J258,SorP!$B$1:$B$6261,0)),"",INDIRECT("'SorP'!$A$"&amp;MATCH($S258&amp;$J258,SorP!C:C,0))))</f>
        <v/>
      </c>
      <c r="U258" s="163" t="n"/>
      <c r="V258" s="164">
        <f>IF(C258="",NA(),MATCH($B258&amp;$C258,'Smelter Look-up'!$J:$J,0))</f>
        <v/>
      </c>
      <c r="X258" s="165">
        <f>IF(AND(C258="Smelter not listed",OR(LEN(D258)=0,LEN(E258)=0)),1,0)</f>
        <v/>
      </c>
      <c r="AB258" s="306">
        <f>IF(C258="","",B258)</f>
        <v/>
      </c>
      <c r="AC258" s="165">
        <f>B258</f>
        <v/>
      </c>
      <c r="AD258" s="165">
        <f>IF(C258="Smelter not listed",D258,C258)</f>
        <v/>
      </c>
    </row>
    <row r="259" ht="20.1" customFormat="1" customHeight="1" s="165">
      <c r="A259" s="150" t="n"/>
      <c r="B259" s="296">
        <f>IF(LEN(A259)=0,"",INDEX('Smelter Look-up'!$A:$A,MATCH($A259,'Smelter Look-up'!$E:$E,0)))</f>
        <v/>
      </c>
      <c r="C259" s="147">
        <f>IF(LEN(A259)=0,"",INDEX('Smelter Look-up'!$C:$C,MATCH($A259,'Smelter Look-up'!$E:$E,0)))</f>
        <v/>
      </c>
      <c r="D259" s="144" t="n"/>
      <c r="E259" s="144">
        <f>IF(ISERROR($V259),"",OFFSET('Smelter Look-up'!$D$4,$V259-4,0)&amp;"")</f>
        <v/>
      </c>
      <c r="F259" s="144">
        <f>IF(ISERROR($V259),"",OFFSET('Smelter Look-up'!$E$4,$V259-4,0))</f>
        <v/>
      </c>
      <c r="G259" s="144">
        <f>IF(C259=$X$4,"Enter smelter details",IF(ISERROR($V259),"",OFFSET('Smelter Look-up'!$F$4,$V259-4,0)))</f>
        <v/>
      </c>
      <c r="H259" s="200">
        <f>IF(ISERROR($V259),"",OFFSET('Smelter Look-up'!$G$4,$V259-4,0))</f>
        <v/>
      </c>
      <c r="I259" s="201">
        <f>IF(ISERROR($V259),"",OFFSET('Smelter Look-up'!$H$4,$V259-4,0))</f>
        <v/>
      </c>
      <c r="J259" s="201">
        <f>IF(ISERROR($V259),"",OFFSET('Smelter Look-up'!$I$4,$V259-4,0))</f>
        <v/>
      </c>
      <c r="K259" s="145" t="n"/>
      <c r="L259" s="145" t="n"/>
      <c r="M259" s="145" t="n"/>
      <c r="N259" s="145" t="n"/>
      <c r="O259" s="145" t="n"/>
      <c r="P259" s="203" t="n"/>
      <c r="Q259" s="146" t="n"/>
      <c r="R259" s="144">
        <f>IF(ISERROR($V259),"",OFFSET('Smelter Look-up'!$C$4,$V259-4,0)&amp;"")</f>
        <v/>
      </c>
      <c r="S259" s="150">
        <f>IF(B259="","",IF(ISERROR(MATCH($E259,CL,0)),"Unknown",INDIRECT("'C'!$A$"&amp;MATCH($E259,CL,0)+1)))</f>
        <v/>
      </c>
      <c r="T259" s="150">
        <f>IF(B259="","",IF(ISERROR(MATCH($J259,SorP!$B$1:$B$6261,0)),"",INDIRECT("'SorP'!$A$"&amp;MATCH($S259&amp;$J259,SorP!C:C,0))))</f>
        <v/>
      </c>
      <c r="U259" s="163" t="n"/>
      <c r="V259" s="164">
        <f>IF(C259="",NA(),MATCH($B259&amp;$C259,'Smelter Look-up'!$J:$J,0))</f>
        <v/>
      </c>
      <c r="X259" s="165">
        <f>IF(AND(C259="Smelter not listed",OR(LEN(D259)=0,LEN(E259)=0)),1,0)</f>
        <v/>
      </c>
      <c r="AB259" s="306">
        <f>IF(C259="","",B259)</f>
        <v/>
      </c>
      <c r="AC259" s="165">
        <f>B259</f>
        <v/>
      </c>
      <c r="AD259" s="165">
        <f>IF(C259="Smelter not listed",D259,C259)</f>
        <v/>
      </c>
    </row>
    <row r="260" ht="20.1" customFormat="1" customHeight="1" s="165">
      <c r="A260" s="150" t="n"/>
      <c r="B260" s="296">
        <f>IF(LEN(A260)=0,"",INDEX('Smelter Look-up'!$A:$A,MATCH($A260,'Smelter Look-up'!$E:$E,0)))</f>
        <v/>
      </c>
      <c r="C260" s="147">
        <f>IF(LEN(A260)=0,"",INDEX('Smelter Look-up'!$C:$C,MATCH($A260,'Smelter Look-up'!$E:$E,0)))</f>
        <v/>
      </c>
      <c r="D260" s="144" t="n"/>
      <c r="E260" s="144">
        <f>IF(ISERROR($V260),"",OFFSET('Smelter Look-up'!$D$4,$V260-4,0)&amp;"")</f>
        <v/>
      </c>
      <c r="F260" s="144">
        <f>IF(ISERROR($V260),"",OFFSET('Smelter Look-up'!$E$4,$V260-4,0))</f>
        <v/>
      </c>
      <c r="G260" s="144">
        <f>IF(C260=$X$4,"Enter smelter details",IF(ISERROR($V260),"",OFFSET('Smelter Look-up'!$F$4,$V260-4,0)))</f>
        <v/>
      </c>
      <c r="H260" s="200">
        <f>IF(ISERROR($V260),"",OFFSET('Smelter Look-up'!$G$4,$V260-4,0))</f>
        <v/>
      </c>
      <c r="I260" s="201">
        <f>IF(ISERROR($V260),"",OFFSET('Smelter Look-up'!$H$4,$V260-4,0))</f>
        <v/>
      </c>
      <c r="J260" s="201">
        <f>IF(ISERROR($V260),"",OFFSET('Smelter Look-up'!$I$4,$V260-4,0))</f>
        <v/>
      </c>
      <c r="K260" s="145" t="n"/>
      <c r="L260" s="145" t="n"/>
      <c r="M260" s="145" t="n"/>
      <c r="N260" s="145" t="n"/>
      <c r="O260" s="145" t="n"/>
      <c r="P260" s="203" t="n"/>
      <c r="Q260" s="146" t="n"/>
      <c r="R260" s="144">
        <f>IF(ISERROR($V260),"",OFFSET('Smelter Look-up'!$C$4,$V260-4,0)&amp;"")</f>
        <v/>
      </c>
      <c r="S260" s="150">
        <f>IF(B260="","",IF(ISERROR(MATCH($E260,CL,0)),"Unknown",INDIRECT("'C'!$A$"&amp;MATCH($E260,CL,0)+1)))</f>
        <v/>
      </c>
      <c r="T260" s="150">
        <f>IF(B260="","",IF(ISERROR(MATCH($J260,SorP!$B$1:$B$6261,0)),"",INDIRECT("'SorP'!$A$"&amp;MATCH($S260&amp;$J260,SorP!C:C,0))))</f>
        <v/>
      </c>
      <c r="U260" s="163" t="n"/>
      <c r="V260" s="164">
        <f>IF(C260="",NA(),MATCH($B260&amp;$C260,'Smelter Look-up'!$J:$J,0))</f>
        <v/>
      </c>
      <c r="X260" s="165">
        <f>IF(AND(C260="Smelter not listed",OR(LEN(D260)=0,LEN(E260)=0)),1,0)</f>
        <v/>
      </c>
      <c r="AB260" s="306">
        <f>IF(C260="","",B260)</f>
        <v/>
      </c>
      <c r="AC260" s="165">
        <f>B260</f>
        <v/>
      </c>
      <c r="AD260" s="165">
        <f>IF(C260="Smelter not listed",D260,C260)</f>
        <v/>
      </c>
    </row>
    <row r="261" ht="20.1" customFormat="1" customHeight="1" s="165">
      <c r="A261" s="150" t="n"/>
      <c r="B261" s="296">
        <f>IF(LEN(A261)=0,"",INDEX('Smelter Look-up'!$A:$A,MATCH($A261,'Smelter Look-up'!$E:$E,0)))</f>
        <v/>
      </c>
      <c r="C261" s="147">
        <f>IF(LEN(A261)=0,"",INDEX('Smelter Look-up'!$C:$C,MATCH($A261,'Smelter Look-up'!$E:$E,0)))</f>
        <v/>
      </c>
      <c r="D261" s="144" t="n"/>
      <c r="E261" s="144">
        <f>IF(ISERROR($V261),"",OFFSET('Smelter Look-up'!$D$4,$V261-4,0)&amp;"")</f>
        <v/>
      </c>
      <c r="F261" s="144">
        <f>IF(ISERROR($V261),"",OFFSET('Smelter Look-up'!$E$4,$V261-4,0))</f>
        <v/>
      </c>
      <c r="G261" s="144">
        <f>IF(C261=$X$4,"Enter smelter details",IF(ISERROR($V261),"",OFFSET('Smelter Look-up'!$F$4,$V261-4,0)))</f>
        <v/>
      </c>
      <c r="H261" s="200">
        <f>IF(ISERROR($V261),"",OFFSET('Smelter Look-up'!$G$4,$V261-4,0))</f>
        <v/>
      </c>
      <c r="I261" s="201">
        <f>IF(ISERROR($V261),"",OFFSET('Smelter Look-up'!$H$4,$V261-4,0))</f>
        <v/>
      </c>
      <c r="J261" s="201">
        <f>IF(ISERROR($V261),"",OFFSET('Smelter Look-up'!$I$4,$V261-4,0))</f>
        <v/>
      </c>
      <c r="K261" s="145" t="n"/>
      <c r="L261" s="145" t="n"/>
      <c r="M261" s="145" t="n"/>
      <c r="N261" s="145" t="n"/>
      <c r="O261" s="145" t="n"/>
      <c r="P261" s="203" t="n"/>
      <c r="Q261" s="146" t="n"/>
      <c r="R261" s="144">
        <f>IF(ISERROR($V261),"",OFFSET('Smelter Look-up'!$C$4,$V261-4,0)&amp;"")</f>
        <v/>
      </c>
      <c r="S261" s="150">
        <f>IF(B261="","",IF(ISERROR(MATCH($E261,CL,0)),"Unknown",INDIRECT("'C'!$A$"&amp;MATCH($E261,CL,0)+1)))</f>
        <v/>
      </c>
      <c r="T261" s="150">
        <f>IF(B261="","",IF(ISERROR(MATCH($J261,SorP!$B$1:$B$6261,0)),"",INDIRECT("'SorP'!$A$"&amp;MATCH($S261&amp;$J261,SorP!C:C,0))))</f>
        <v/>
      </c>
      <c r="U261" s="163" t="n"/>
      <c r="V261" s="164">
        <f>IF(C261="",NA(),MATCH($B261&amp;$C261,'Smelter Look-up'!$J:$J,0))</f>
        <v/>
      </c>
      <c r="X261" s="165">
        <f>IF(AND(C261="Smelter not listed",OR(LEN(D261)=0,LEN(E261)=0)),1,0)</f>
        <v/>
      </c>
      <c r="AB261" s="306">
        <f>IF(C261="","",B261)</f>
        <v/>
      </c>
      <c r="AC261" s="165">
        <f>B261</f>
        <v/>
      </c>
      <c r="AD261" s="165">
        <f>IF(C261="Smelter not listed",D261,C261)</f>
        <v/>
      </c>
    </row>
    <row r="262" ht="20.1" customFormat="1" customHeight="1" s="165">
      <c r="A262" s="150" t="n"/>
      <c r="B262" s="296">
        <f>IF(LEN(A262)=0,"",INDEX('Smelter Look-up'!$A:$A,MATCH($A262,'Smelter Look-up'!$E:$E,0)))</f>
        <v/>
      </c>
      <c r="C262" s="147">
        <f>IF(LEN(A262)=0,"",INDEX('Smelter Look-up'!$C:$C,MATCH($A262,'Smelter Look-up'!$E:$E,0)))</f>
        <v/>
      </c>
      <c r="D262" s="144" t="n"/>
      <c r="E262" s="144">
        <f>IF(ISERROR($V262),"",OFFSET('Smelter Look-up'!$D$4,$V262-4,0)&amp;"")</f>
        <v/>
      </c>
      <c r="F262" s="144">
        <f>IF(ISERROR($V262),"",OFFSET('Smelter Look-up'!$E$4,$V262-4,0))</f>
        <v/>
      </c>
      <c r="G262" s="144">
        <f>IF(C262=$X$4,"Enter smelter details",IF(ISERROR($V262),"",OFFSET('Smelter Look-up'!$F$4,$V262-4,0)))</f>
        <v/>
      </c>
      <c r="H262" s="200">
        <f>IF(ISERROR($V262),"",OFFSET('Smelter Look-up'!$G$4,$V262-4,0))</f>
        <v/>
      </c>
      <c r="I262" s="201">
        <f>IF(ISERROR($V262),"",OFFSET('Smelter Look-up'!$H$4,$V262-4,0))</f>
        <v/>
      </c>
      <c r="J262" s="201">
        <f>IF(ISERROR($V262),"",OFFSET('Smelter Look-up'!$I$4,$V262-4,0))</f>
        <v/>
      </c>
      <c r="K262" s="145" t="n"/>
      <c r="L262" s="145" t="n"/>
      <c r="M262" s="145" t="n"/>
      <c r="N262" s="145" t="n"/>
      <c r="O262" s="145" t="n"/>
      <c r="P262" s="203" t="n"/>
      <c r="Q262" s="146" t="n"/>
      <c r="R262" s="144">
        <f>IF(ISERROR($V262),"",OFFSET('Smelter Look-up'!$C$4,$V262-4,0)&amp;"")</f>
        <v/>
      </c>
      <c r="S262" s="150">
        <f>IF(B262="","",IF(ISERROR(MATCH($E262,CL,0)),"Unknown",INDIRECT("'C'!$A$"&amp;MATCH($E262,CL,0)+1)))</f>
        <v/>
      </c>
      <c r="T262" s="150">
        <f>IF(B262="","",IF(ISERROR(MATCH($J262,SorP!$B$1:$B$6261,0)),"",INDIRECT("'SorP'!$A$"&amp;MATCH($S262&amp;$J262,SorP!C:C,0))))</f>
        <v/>
      </c>
      <c r="U262" s="163" t="n"/>
      <c r="V262" s="164">
        <f>IF(C262="",NA(),MATCH($B262&amp;$C262,'Smelter Look-up'!$J:$J,0))</f>
        <v/>
      </c>
      <c r="X262" s="165">
        <f>IF(AND(C262="Smelter not listed",OR(LEN(D262)=0,LEN(E262)=0)),1,0)</f>
        <v/>
      </c>
      <c r="AB262" s="306">
        <f>IF(C262="","",B262)</f>
        <v/>
      </c>
      <c r="AC262" s="165">
        <f>B262</f>
        <v/>
      </c>
      <c r="AD262" s="165">
        <f>IF(C262="Smelter not listed",D262,C262)</f>
        <v/>
      </c>
    </row>
    <row r="263" ht="20.1" customFormat="1" customHeight="1" s="165">
      <c r="A263" s="150" t="n"/>
      <c r="B263" s="296">
        <f>IF(LEN(A263)=0,"",INDEX('Smelter Look-up'!$A:$A,MATCH($A263,'Smelter Look-up'!$E:$E,0)))</f>
        <v/>
      </c>
      <c r="C263" s="147">
        <f>IF(LEN(A263)=0,"",INDEX('Smelter Look-up'!$C:$C,MATCH($A263,'Smelter Look-up'!$E:$E,0)))</f>
        <v/>
      </c>
      <c r="D263" s="144" t="n"/>
      <c r="E263" s="144">
        <f>IF(ISERROR($V263),"",OFFSET('Smelter Look-up'!$D$4,$V263-4,0)&amp;"")</f>
        <v/>
      </c>
      <c r="F263" s="144">
        <f>IF(ISERROR($V263),"",OFFSET('Smelter Look-up'!$E$4,$V263-4,0))</f>
        <v/>
      </c>
      <c r="G263" s="144">
        <f>IF(C263=$X$4,"Enter smelter details",IF(ISERROR($V263),"",OFFSET('Smelter Look-up'!$F$4,$V263-4,0)))</f>
        <v/>
      </c>
      <c r="H263" s="200">
        <f>IF(ISERROR($V263),"",OFFSET('Smelter Look-up'!$G$4,$V263-4,0))</f>
        <v/>
      </c>
      <c r="I263" s="201">
        <f>IF(ISERROR($V263),"",OFFSET('Smelter Look-up'!$H$4,$V263-4,0))</f>
        <v/>
      </c>
      <c r="J263" s="201">
        <f>IF(ISERROR($V263),"",OFFSET('Smelter Look-up'!$I$4,$V263-4,0))</f>
        <v/>
      </c>
      <c r="K263" s="145" t="n"/>
      <c r="L263" s="145" t="n"/>
      <c r="M263" s="145" t="n"/>
      <c r="N263" s="145" t="n"/>
      <c r="O263" s="145" t="n"/>
      <c r="P263" s="203" t="n"/>
      <c r="Q263" s="146" t="n"/>
      <c r="R263" s="144">
        <f>IF(ISERROR($V263),"",OFFSET('Smelter Look-up'!$C$4,$V263-4,0)&amp;"")</f>
        <v/>
      </c>
      <c r="S263" s="150">
        <f>IF(B263="","",IF(ISERROR(MATCH($E263,CL,0)),"Unknown",INDIRECT("'C'!$A$"&amp;MATCH($E263,CL,0)+1)))</f>
        <v/>
      </c>
      <c r="T263" s="150">
        <f>IF(B263="","",IF(ISERROR(MATCH($J263,SorP!$B$1:$B$6261,0)),"",INDIRECT("'SorP'!$A$"&amp;MATCH($S263&amp;$J263,SorP!C:C,0))))</f>
        <v/>
      </c>
      <c r="U263" s="163" t="n"/>
      <c r="V263" s="164">
        <f>IF(C263="",NA(),MATCH($B263&amp;$C263,'Smelter Look-up'!$J:$J,0))</f>
        <v/>
      </c>
      <c r="X263" s="165">
        <f>IF(AND(C263="Smelter not listed",OR(LEN(D263)=0,LEN(E263)=0)),1,0)</f>
        <v/>
      </c>
      <c r="AB263" s="306">
        <f>IF(C263="","",B263)</f>
        <v/>
      </c>
      <c r="AC263" s="165">
        <f>B263</f>
        <v/>
      </c>
      <c r="AD263" s="165">
        <f>IF(C263="Smelter not listed",D263,C263)</f>
        <v/>
      </c>
    </row>
    <row r="264" ht="20.1" customFormat="1" customHeight="1" s="165">
      <c r="A264" s="150" t="n"/>
      <c r="B264" s="296">
        <f>IF(LEN(A264)=0,"",INDEX('Smelter Look-up'!$A:$A,MATCH($A264,'Smelter Look-up'!$E:$E,0)))</f>
        <v/>
      </c>
      <c r="C264" s="147">
        <f>IF(LEN(A264)=0,"",INDEX('Smelter Look-up'!$C:$C,MATCH($A264,'Smelter Look-up'!$E:$E,0)))</f>
        <v/>
      </c>
      <c r="D264" s="144" t="n"/>
      <c r="E264" s="144">
        <f>IF(ISERROR($V264),"",OFFSET('Smelter Look-up'!$D$4,$V264-4,0)&amp;"")</f>
        <v/>
      </c>
      <c r="F264" s="144">
        <f>IF(ISERROR($V264),"",OFFSET('Smelter Look-up'!$E$4,$V264-4,0))</f>
        <v/>
      </c>
      <c r="G264" s="144">
        <f>IF(C264=$X$4,"Enter smelter details",IF(ISERROR($V264),"",OFFSET('Smelter Look-up'!$F$4,$V264-4,0)))</f>
        <v/>
      </c>
      <c r="H264" s="200">
        <f>IF(ISERROR($V264),"",OFFSET('Smelter Look-up'!$G$4,$V264-4,0))</f>
        <v/>
      </c>
      <c r="I264" s="201">
        <f>IF(ISERROR($V264),"",OFFSET('Smelter Look-up'!$H$4,$V264-4,0))</f>
        <v/>
      </c>
      <c r="J264" s="201">
        <f>IF(ISERROR($V264),"",OFFSET('Smelter Look-up'!$I$4,$V264-4,0))</f>
        <v/>
      </c>
      <c r="K264" s="145" t="n"/>
      <c r="L264" s="145" t="n"/>
      <c r="M264" s="145" t="n"/>
      <c r="N264" s="145" t="n"/>
      <c r="O264" s="145" t="n"/>
      <c r="P264" s="203" t="n"/>
      <c r="Q264" s="146" t="n"/>
      <c r="R264" s="144">
        <f>IF(ISERROR($V264),"",OFFSET('Smelter Look-up'!$C$4,$V264-4,0)&amp;"")</f>
        <v/>
      </c>
      <c r="S264" s="150">
        <f>IF(B264="","",IF(ISERROR(MATCH($E264,CL,0)),"Unknown",INDIRECT("'C'!$A$"&amp;MATCH($E264,CL,0)+1)))</f>
        <v/>
      </c>
      <c r="T264" s="150">
        <f>IF(B264="","",IF(ISERROR(MATCH($J264,SorP!$B$1:$B$6261,0)),"",INDIRECT("'SorP'!$A$"&amp;MATCH($S264&amp;$J264,SorP!C:C,0))))</f>
        <v/>
      </c>
      <c r="U264" s="163" t="n"/>
      <c r="V264" s="164">
        <f>IF(C264="",NA(),MATCH($B264&amp;$C264,'Smelter Look-up'!$J:$J,0))</f>
        <v/>
      </c>
      <c r="X264" s="165">
        <f>IF(AND(C264="Smelter not listed",OR(LEN(D264)=0,LEN(E264)=0)),1,0)</f>
        <v/>
      </c>
      <c r="AB264" s="306">
        <f>IF(C264="","",B264)</f>
        <v/>
      </c>
      <c r="AC264" s="165">
        <f>B264</f>
        <v/>
      </c>
      <c r="AD264" s="165">
        <f>IF(C264="Smelter not listed",D264,C264)</f>
        <v/>
      </c>
    </row>
    <row r="265" ht="20.1" customFormat="1" customHeight="1" s="165">
      <c r="A265" s="150" t="n"/>
      <c r="B265" s="296">
        <f>IF(LEN(A265)=0,"",INDEX('Smelter Look-up'!$A:$A,MATCH($A265,'Smelter Look-up'!$E:$E,0)))</f>
        <v/>
      </c>
      <c r="C265" s="147">
        <f>IF(LEN(A265)=0,"",INDEX('Smelter Look-up'!$C:$C,MATCH($A265,'Smelter Look-up'!$E:$E,0)))</f>
        <v/>
      </c>
      <c r="D265" s="144" t="n"/>
      <c r="E265" s="144">
        <f>IF(ISERROR($V265),"",OFFSET('Smelter Look-up'!$D$4,$V265-4,0)&amp;"")</f>
        <v/>
      </c>
      <c r="F265" s="144">
        <f>IF(ISERROR($V265),"",OFFSET('Smelter Look-up'!$E$4,$V265-4,0))</f>
        <v/>
      </c>
      <c r="G265" s="144">
        <f>IF(C265=$X$4,"Enter smelter details",IF(ISERROR($V265),"",OFFSET('Smelter Look-up'!$F$4,$V265-4,0)))</f>
        <v/>
      </c>
      <c r="H265" s="200">
        <f>IF(ISERROR($V265),"",OFFSET('Smelter Look-up'!$G$4,$V265-4,0))</f>
        <v/>
      </c>
      <c r="I265" s="201">
        <f>IF(ISERROR($V265),"",OFFSET('Smelter Look-up'!$H$4,$V265-4,0))</f>
        <v/>
      </c>
      <c r="J265" s="201">
        <f>IF(ISERROR($V265),"",OFFSET('Smelter Look-up'!$I$4,$V265-4,0))</f>
        <v/>
      </c>
      <c r="K265" s="145" t="n"/>
      <c r="L265" s="145" t="n"/>
      <c r="M265" s="145" t="n"/>
      <c r="N265" s="145" t="n"/>
      <c r="O265" s="145" t="n"/>
      <c r="P265" s="203" t="n"/>
      <c r="Q265" s="146" t="n"/>
      <c r="R265" s="144">
        <f>IF(ISERROR($V265),"",OFFSET('Smelter Look-up'!$C$4,$V265-4,0)&amp;"")</f>
        <v/>
      </c>
      <c r="S265" s="150">
        <f>IF(B265="","",IF(ISERROR(MATCH($E265,CL,0)),"Unknown",INDIRECT("'C'!$A$"&amp;MATCH($E265,CL,0)+1)))</f>
        <v/>
      </c>
      <c r="T265" s="150">
        <f>IF(B265="","",IF(ISERROR(MATCH($J265,SorP!$B$1:$B$6261,0)),"",INDIRECT("'SorP'!$A$"&amp;MATCH($S265&amp;$J265,SorP!C:C,0))))</f>
        <v/>
      </c>
      <c r="U265" s="163" t="n"/>
      <c r="V265" s="164">
        <f>IF(C265="",NA(),MATCH($B265&amp;$C265,'Smelter Look-up'!$J:$J,0))</f>
        <v/>
      </c>
      <c r="X265" s="165">
        <f>IF(AND(C265="Smelter not listed",OR(LEN(D265)=0,LEN(E265)=0)),1,0)</f>
        <v/>
      </c>
      <c r="AB265" s="306">
        <f>IF(C265="","",B265)</f>
        <v/>
      </c>
      <c r="AC265" s="165">
        <f>B265</f>
        <v/>
      </c>
      <c r="AD265" s="165">
        <f>IF(C265="Smelter not listed",D265,C265)</f>
        <v/>
      </c>
    </row>
    <row r="266" ht="20.1" customFormat="1" customHeight="1" s="165">
      <c r="A266" s="150" t="n"/>
      <c r="B266" s="296">
        <f>IF(LEN(A266)=0,"",INDEX('Smelter Look-up'!$A:$A,MATCH($A266,'Smelter Look-up'!$E:$E,0)))</f>
        <v/>
      </c>
      <c r="C266" s="147">
        <f>IF(LEN(A266)=0,"",INDEX('Smelter Look-up'!$C:$C,MATCH($A266,'Smelter Look-up'!$E:$E,0)))</f>
        <v/>
      </c>
      <c r="D266" s="144" t="n"/>
      <c r="E266" s="144">
        <f>IF(ISERROR($V266),"",OFFSET('Smelter Look-up'!$D$4,$V266-4,0)&amp;"")</f>
        <v/>
      </c>
      <c r="F266" s="144">
        <f>IF(ISERROR($V266),"",OFFSET('Smelter Look-up'!$E$4,$V266-4,0))</f>
        <v/>
      </c>
      <c r="G266" s="144">
        <f>IF(C266=$X$4,"Enter smelter details",IF(ISERROR($V266),"",OFFSET('Smelter Look-up'!$F$4,$V266-4,0)))</f>
        <v/>
      </c>
      <c r="H266" s="200">
        <f>IF(ISERROR($V266),"",OFFSET('Smelter Look-up'!$G$4,$V266-4,0))</f>
        <v/>
      </c>
      <c r="I266" s="201">
        <f>IF(ISERROR($V266),"",OFFSET('Smelter Look-up'!$H$4,$V266-4,0))</f>
        <v/>
      </c>
      <c r="J266" s="201">
        <f>IF(ISERROR($V266),"",OFFSET('Smelter Look-up'!$I$4,$V266-4,0))</f>
        <v/>
      </c>
      <c r="K266" s="145" t="n"/>
      <c r="L266" s="145" t="n"/>
      <c r="M266" s="145" t="n"/>
      <c r="N266" s="145" t="n"/>
      <c r="O266" s="145" t="n"/>
      <c r="P266" s="203" t="n"/>
      <c r="Q266" s="146" t="n"/>
      <c r="R266" s="144">
        <f>IF(ISERROR($V266),"",OFFSET('Smelter Look-up'!$C$4,$V266-4,0)&amp;"")</f>
        <v/>
      </c>
      <c r="S266" s="150">
        <f>IF(B266="","",IF(ISERROR(MATCH($E266,CL,0)),"Unknown",INDIRECT("'C'!$A$"&amp;MATCH($E266,CL,0)+1)))</f>
        <v/>
      </c>
      <c r="T266" s="150">
        <f>IF(B266="","",IF(ISERROR(MATCH($J266,SorP!$B$1:$B$6261,0)),"",INDIRECT("'SorP'!$A$"&amp;MATCH($S266&amp;$J266,SorP!C:C,0))))</f>
        <v/>
      </c>
      <c r="U266" s="163" t="n"/>
      <c r="V266" s="164">
        <f>IF(C266="",NA(),MATCH($B266&amp;$C266,'Smelter Look-up'!$J:$J,0))</f>
        <v/>
      </c>
      <c r="X266" s="165">
        <f>IF(AND(C266="Smelter not listed",OR(LEN(D266)=0,LEN(E266)=0)),1,0)</f>
        <v/>
      </c>
      <c r="AB266" s="306">
        <f>IF(C266="","",B266)</f>
        <v/>
      </c>
      <c r="AC266" s="165">
        <f>B266</f>
        <v/>
      </c>
      <c r="AD266" s="165">
        <f>IF(C266="Smelter not listed",D266,C266)</f>
        <v/>
      </c>
    </row>
    <row r="267" ht="20.1" customFormat="1" customHeight="1" s="165">
      <c r="A267" s="150" t="n"/>
      <c r="B267" s="296">
        <f>IF(LEN(A267)=0,"",INDEX('Smelter Look-up'!$A:$A,MATCH($A267,'Smelter Look-up'!$E:$E,0)))</f>
        <v/>
      </c>
      <c r="C267" s="147">
        <f>IF(LEN(A267)=0,"",INDEX('Smelter Look-up'!$C:$C,MATCH($A267,'Smelter Look-up'!$E:$E,0)))</f>
        <v/>
      </c>
      <c r="D267" s="144" t="n"/>
      <c r="E267" s="144">
        <f>IF(ISERROR($V267),"",OFFSET('Smelter Look-up'!$D$4,$V267-4,0)&amp;"")</f>
        <v/>
      </c>
      <c r="F267" s="144">
        <f>IF(ISERROR($V267),"",OFFSET('Smelter Look-up'!$E$4,$V267-4,0))</f>
        <v/>
      </c>
      <c r="G267" s="144">
        <f>IF(C267=$X$4,"Enter smelter details",IF(ISERROR($V267),"",OFFSET('Smelter Look-up'!$F$4,$V267-4,0)))</f>
        <v/>
      </c>
      <c r="H267" s="200">
        <f>IF(ISERROR($V267),"",OFFSET('Smelter Look-up'!$G$4,$V267-4,0))</f>
        <v/>
      </c>
      <c r="I267" s="201">
        <f>IF(ISERROR($V267),"",OFFSET('Smelter Look-up'!$H$4,$V267-4,0))</f>
        <v/>
      </c>
      <c r="J267" s="201">
        <f>IF(ISERROR($V267),"",OFFSET('Smelter Look-up'!$I$4,$V267-4,0))</f>
        <v/>
      </c>
      <c r="K267" s="145" t="n"/>
      <c r="L267" s="145" t="n"/>
      <c r="M267" s="145" t="n"/>
      <c r="N267" s="145" t="n"/>
      <c r="O267" s="145" t="n"/>
      <c r="P267" s="203" t="n"/>
      <c r="Q267" s="146" t="n"/>
      <c r="R267" s="144">
        <f>IF(ISERROR($V267),"",OFFSET('Smelter Look-up'!$C$4,$V267-4,0)&amp;"")</f>
        <v/>
      </c>
      <c r="S267" s="150">
        <f>IF(B267="","",IF(ISERROR(MATCH($E267,CL,0)),"Unknown",INDIRECT("'C'!$A$"&amp;MATCH($E267,CL,0)+1)))</f>
        <v/>
      </c>
      <c r="T267" s="150">
        <f>IF(B267="","",IF(ISERROR(MATCH($J267,SorP!$B$1:$B$6261,0)),"",INDIRECT("'SorP'!$A$"&amp;MATCH($S267&amp;$J267,SorP!C:C,0))))</f>
        <v/>
      </c>
      <c r="U267" s="163" t="n"/>
      <c r="V267" s="164">
        <f>IF(C267="",NA(),MATCH($B267&amp;$C267,'Smelter Look-up'!$J:$J,0))</f>
        <v/>
      </c>
      <c r="X267" s="165">
        <f>IF(AND(C267="Smelter not listed",OR(LEN(D267)=0,LEN(E267)=0)),1,0)</f>
        <v/>
      </c>
      <c r="AB267" s="306">
        <f>IF(C267="","",B267)</f>
        <v/>
      </c>
      <c r="AC267" s="165">
        <f>B267</f>
        <v/>
      </c>
      <c r="AD267" s="165">
        <f>IF(C267="Smelter not listed",D267,C267)</f>
        <v/>
      </c>
    </row>
    <row r="268" ht="20.1" customFormat="1" customHeight="1" s="165">
      <c r="A268" s="150" t="n"/>
      <c r="B268" s="296">
        <f>IF(LEN(A268)=0,"",INDEX('Smelter Look-up'!$A:$A,MATCH($A268,'Smelter Look-up'!$E:$E,0)))</f>
        <v/>
      </c>
      <c r="C268" s="147">
        <f>IF(LEN(A268)=0,"",INDEX('Smelter Look-up'!$C:$C,MATCH($A268,'Smelter Look-up'!$E:$E,0)))</f>
        <v/>
      </c>
      <c r="D268" s="144" t="n"/>
      <c r="E268" s="144">
        <f>IF(ISERROR($V268),"",OFFSET('Smelter Look-up'!$D$4,$V268-4,0)&amp;"")</f>
        <v/>
      </c>
      <c r="F268" s="144">
        <f>IF(ISERROR($V268),"",OFFSET('Smelter Look-up'!$E$4,$V268-4,0))</f>
        <v/>
      </c>
      <c r="G268" s="144">
        <f>IF(C268=$X$4,"Enter smelter details",IF(ISERROR($V268),"",OFFSET('Smelter Look-up'!$F$4,$V268-4,0)))</f>
        <v/>
      </c>
      <c r="H268" s="200">
        <f>IF(ISERROR($V268),"",OFFSET('Smelter Look-up'!$G$4,$V268-4,0))</f>
        <v/>
      </c>
      <c r="I268" s="201">
        <f>IF(ISERROR($V268),"",OFFSET('Smelter Look-up'!$H$4,$V268-4,0))</f>
        <v/>
      </c>
      <c r="J268" s="201">
        <f>IF(ISERROR($V268),"",OFFSET('Smelter Look-up'!$I$4,$V268-4,0))</f>
        <v/>
      </c>
      <c r="K268" s="145" t="n"/>
      <c r="L268" s="145" t="n"/>
      <c r="M268" s="145" t="n"/>
      <c r="N268" s="145" t="n"/>
      <c r="O268" s="145" t="n"/>
      <c r="P268" s="203" t="n"/>
      <c r="Q268" s="146" t="n"/>
      <c r="R268" s="144">
        <f>IF(ISERROR($V268),"",OFFSET('Smelter Look-up'!$C$4,$V268-4,0)&amp;"")</f>
        <v/>
      </c>
      <c r="S268" s="150">
        <f>IF(B268="","",IF(ISERROR(MATCH($E268,CL,0)),"Unknown",INDIRECT("'C'!$A$"&amp;MATCH($E268,CL,0)+1)))</f>
        <v/>
      </c>
      <c r="T268" s="150">
        <f>IF(B268="","",IF(ISERROR(MATCH($J268,SorP!$B$1:$B$6261,0)),"",INDIRECT("'SorP'!$A$"&amp;MATCH($S268&amp;$J268,SorP!C:C,0))))</f>
        <v/>
      </c>
      <c r="U268" s="163" t="n"/>
      <c r="V268" s="164">
        <f>IF(C268="",NA(),MATCH($B268&amp;$C268,'Smelter Look-up'!$J:$J,0))</f>
        <v/>
      </c>
      <c r="X268" s="165">
        <f>IF(AND(C268="Smelter not listed",OR(LEN(D268)=0,LEN(E268)=0)),1,0)</f>
        <v/>
      </c>
      <c r="AB268" s="306">
        <f>IF(C268="","",B268)</f>
        <v/>
      </c>
      <c r="AC268" s="165">
        <f>B268</f>
        <v/>
      </c>
      <c r="AD268" s="165">
        <f>IF(C268="Smelter not listed",D268,C268)</f>
        <v/>
      </c>
    </row>
    <row r="269" ht="20.1" customFormat="1" customHeight="1" s="165">
      <c r="A269" s="150" t="n"/>
      <c r="B269" s="296">
        <f>IF(LEN(A269)=0,"",INDEX('Smelter Look-up'!$A:$A,MATCH($A269,'Smelter Look-up'!$E:$E,0)))</f>
        <v/>
      </c>
      <c r="C269" s="147">
        <f>IF(LEN(A269)=0,"",INDEX('Smelter Look-up'!$C:$C,MATCH($A269,'Smelter Look-up'!$E:$E,0)))</f>
        <v/>
      </c>
      <c r="D269" s="144" t="n"/>
      <c r="E269" s="144">
        <f>IF(ISERROR($V269),"",OFFSET('Smelter Look-up'!$D$4,$V269-4,0)&amp;"")</f>
        <v/>
      </c>
      <c r="F269" s="144">
        <f>IF(ISERROR($V269),"",OFFSET('Smelter Look-up'!$E$4,$V269-4,0))</f>
        <v/>
      </c>
      <c r="G269" s="144">
        <f>IF(C269=$X$4,"Enter smelter details",IF(ISERROR($V269),"",OFFSET('Smelter Look-up'!$F$4,$V269-4,0)))</f>
        <v/>
      </c>
      <c r="H269" s="200">
        <f>IF(ISERROR($V269),"",OFFSET('Smelter Look-up'!$G$4,$V269-4,0))</f>
        <v/>
      </c>
      <c r="I269" s="201">
        <f>IF(ISERROR($V269),"",OFFSET('Smelter Look-up'!$H$4,$V269-4,0))</f>
        <v/>
      </c>
      <c r="J269" s="201">
        <f>IF(ISERROR($V269),"",OFFSET('Smelter Look-up'!$I$4,$V269-4,0))</f>
        <v/>
      </c>
      <c r="K269" s="145" t="n"/>
      <c r="L269" s="145" t="n"/>
      <c r="M269" s="145" t="n"/>
      <c r="N269" s="145" t="n"/>
      <c r="O269" s="145" t="n"/>
      <c r="P269" s="203" t="n"/>
      <c r="Q269" s="146" t="n"/>
      <c r="R269" s="144">
        <f>IF(ISERROR($V269),"",OFFSET('Smelter Look-up'!$C$4,$V269-4,0)&amp;"")</f>
        <v/>
      </c>
      <c r="S269" s="150">
        <f>IF(B269="","",IF(ISERROR(MATCH($E269,CL,0)),"Unknown",INDIRECT("'C'!$A$"&amp;MATCH($E269,CL,0)+1)))</f>
        <v/>
      </c>
      <c r="T269" s="150">
        <f>IF(B269="","",IF(ISERROR(MATCH($J269,SorP!$B$1:$B$6261,0)),"",INDIRECT("'SorP'!$A$"&amp;MATCH($S269&amp;$J269,SorP!C:C,0))))</f>
        <v/>
      </c>
      <c r="U269" s="163" t="n"/>
      <c r="V269" s="164">
        <f>IF(C269="",NA(),MATCH($B269&amp;$C269,'Smelter Look-up'!$J:$J,0))</f>
        <v/>
      </c>
      <c r="X269" s="165">
        <f>IF(AND(C269="Smelter not listed",OR(LEN(D269)=0,LEN(E269)=0)),1,0)</f>
        <v/>
      </c>
      <c r="AB269" s="306">
        <f>IF(C269="","",B269)</f>
        <v/>
      </c>
      <c r="AC269" s="165">
        <f>B269</f>
        <v/>
      </c>
      <c r="AD269" s="165">
        <f>IF(C269="Smelter not listed",D269,C269)</f>
        <v/>
      </c>
    </row>
    <row r="270" ht="20.1" customFormat="1" customHeight="1" s="165">
      <c r="A270" s="150" t="n"/>
      <c r="B270" s="296">
        <f>IF(LEN(A270)=0,"",INDEX('Smelter Look-up'!$A:$A,MATCH($A270,'Smelter Look-up'!$E:$E,0)))</f>
        <v/>
      </c>
      <c r="C270" s="147">
        <f>IF(LEN(A270)=0,"",INDEX('Smelter Look-up'!$C:$C,MATCH($A270,'Smelter Look-up'!$E:$E,0)))</f>
        <v/>
      </c>
      <c r="D270" s="144" t="n"/>
      <c r="E270" s="144">
        <f>IF(ISERROR($V270),"",OFFSET('Smelter Look-up'!$D$4,$V270-4,0)&amp;"")</f>
        <v/>
      </c>
      <c r="F270" s="144">
        <f>IF(ISERROR($V270),"",OFFSET('Smelter Look-up'!$E$4,$V270-4,0))</f>
        <v/>
      </c>
      <c r="G270" s="144">
        <f>IF(C270=$X$4,"Enter smelter details",IF(ISERROR($V270),"",OFFSET('Smelter Look-up'!$F$4,$V270-4,0)))</f>
        <v/>
      </c>
      <c r="H270" s="200">
        <f>IF(ISERROR($V270),"",OFFSET('Smelter Look-up'!$G$4,$V270-4,0))</f>
        <v/>
      </c>
      <c r="I270" s="201">
        <f>IF(ISERROR($V270),"",OFFSET('Smelter Look-up'!$H$4,$V270-4,0))</f>
        <v/>
      </c>
      <c r="J270" s="201">
        <f>IF(ISERROR($V270),"",OFFSET('Smelter Look-up'!$I$4,$V270-4,0))</f>
        <v/>
      </c>
      <c r="K270" s="145" t="n"/>
      <c r="L270" s="145" t="n"/>
      <c r="M270" s="145" t="n"/>
      <c r="N270" s="145" t="n"/>
      <c r="O270" s="145" t="n"/>
      <c r="P270" s="203" t="n"/>
      <c r="Q270" s="146" t="n"/>
      <c r="R270" s="144">
        <f>IF(ISERROR($V270),"",OFFSET('Smelter Look-up'!$C$4,$V270-4,0)&amp;"")</f>
        <v/>
      </c>
      <c r="S270" s="150">
        <f>IF(B270="","",IF(ISERROR(MATCH($E270,CL,0)),"Unknown",INDIRECT("'C'!$A$"&amp;MATCH($E270,CL,0)+1)))</f>
        <v/>
      </c>
      <c r="T270" s="150">
        <f>IF(B270="","",IF(ISERROR(MATCH($J270,SorP!$B$1:$B$6261,0)),"",INDIRECT("'SorP'!$A$"&amp;MATCH($S270&amp;$J270,SorP!C:C,0))))</f>
        <v/>
      </c>
      <c r="U270" s="163" t="n"/>
      <c r="V270" s="164">
        <f>IF(C270="",NA(),MATCH($B270&amp;$C270,'Smelter Look-up'!$J:$J,0))</f>
        <v/>
      </c>
      <c r="X270" s="165">
        <f>IF(AND(C270="Smelter not listed",OR(LEN(D270)=0,LEN(E270)=0)),1,0)</f>
        <v/>
      </c>
      <c r="AB270" s="306">
        <f>IF(C270="","",B270)</f>
        <v/>
      </c>
      <c r="AC270" s="165">
        <f>B270</f>
        <v/>
      </c>
      <c r="AD270" s="165">
        <f>IF(C270="Smelter not listed",D270,C270)</f>
        <v/>
      </c>
    </row>
    <row r="271" ht="20.1" customFormat="1" customHeight="1" s="165">
      <c r="A271" s="150" t="n"/>
      <c r="B271" s="296">
        <f>IF(LEN(A271)=0,"",INDEX('Smelter Look-up'!$A:$A,MATCH($A271,'Smelter Look-up'!$E:$E,0)))</f>
        <v/>
      </c>
      <c r="C271" s="147">
        <f>IF(LEN(A271)=0,"",INDEX('Smelter Look-up'!$C:$C,MATCH($A271,'Smelter Look-up'!$E:$E,0)))</f>
        <v/>
      </c>
      <c r="D271" s="144" t="n"/>
      <c r="E271" s="144">
        <f>IF(ISERROR($V271),"",OFFSET('Smelter Look-up'!$D$4,$V271-4,0)&amp;"")</f>
        <v/>
      </c>
      <c r="F271" s="144">
        <f>IF(ISERROR($V271),"",OFFSET('Smelter Look-up'!$E$4,$V271-4,0))</f>
        <v/>
      </c>
      <c r="G271" s="144">
        <f>IF(C271=$X$4,"Enter smelter details",IF(ISERROR($V271),"",OFFSET('Smelter Look-up'!$F$4,$V271-4,0)))</f>
        <v/>
      </c>
      <c r="H271" s="200">
        <f>IF(ISERROR($V271),"",OFFSET('Smelter Look-up'!$G$4,$V271-4,0))</f>
        <v/>
      </c>
      <c r="I271" s="201">
        <f>IF(ISERROR($V271),"",OFFSET('Smelter Look-up'!$H$4,$V271-4,0))</f>
        <v/>
      </c>
      <c r="J271" s="201">
        <f>IF(ISERROR($V271),"",OFFSET('Smelter Look-up'!$I$4,$V271-4,0))</f>
        <v/>
      </c>
      <c r="K271" s="145" t="n"/>
      <c r="L271" s="145" t="n"/>
      <c r="M271" s="145" t="n"/>
      <c r="N271" s="145" t="n"/>
      <c r="O271" s="145" t="n"/>
      <c r="P271" s="203" t="n"/>
      <c r="Q271" s="146" t="n"/>
      <c r="R271" s="144">
        <f>IF(ISERROR($V271),"",OFFSET('Smelter Look-up'!$C$4,$V271-4,0)&amp;"")</f>
        <v/>
      </c>
      <c r="S271" s="150">
        <f>IF(B271="","",IF(ISERROR(MATCH($E271,CL,0)),"Unknown",INDIRECT("'C'!$A$"&amp;MATCH($E271,CL,0)+1)))</f>
        <v/>
      </c>
      <c r="T271" s="150">
        <f>IF(B271="","",IF(ISERROR(MATCH($J271,SorP!$B$1:$B$6261,0)),"",INDIRECT("'SorP'!$A$"&amp;MATCH($S271&amp;$J271,SorP!C:C,0))))</f>
        <v/>
      </c>
      <c r="U271" s="163" t="n"/>
      <c r="V271" s="164">
        <f>IF(C271="",NA(),MATCH($B271&amp;$C271,'Smelter Look-up'!$J:$J,0))</f>
        <v/>
      </c>
      <c r="X271" s="165">
        <f>IF(AND(C271="Smelter not listed",OR(LEN(D271)=0,LEN(E271)=0)),1,0)</f>
        <v/>
      </c>
      <c r="AB271" s="306">
        <f>IF(C271="","",B271)</f>
        <v/>
      </c>
      <c r="AC271" s="165">
        <f>B271</f>
        <v/>
      </c>
      <c r="AD271" s="165">
        <f>IF(C271="Smelter not listed",D271,C271)</f>
        <v/>
      </c>
    </row>
    <row r="272" ht="20.1" customFormat="1" customHeight="1" s="165">
      <c r="A272" s="150" t="n"/>
      <c r="B272" s="296">
        <f>IF(LEN(A272)=0,"",INDEX('Smelter Look-up'!$A:$A,MATCH($A272,'Smelter Look-up'!$E:$E,0)))</f>
        <v/>
      </c>
      <c r="C272" s="147">
        <f>IF(LEN(A272)=0,"",INDEX('Smelter Look-up'!$C:$C,MATCH($A272,'Smelter Look-up'!$E:$E,0)))</f>
        <v/>
      </c>
      <c r="D272" s="144" t="n"/>
      <c r="E272" s="144">
        <f>IF(ISERROR($V272),"",OFFSET('Smelter Look-up'!$D$4,$V272-4,0)&amp;"")</f>
        <v/>
      </c>
      <c r="F272" s="144">
        <f>IF(ISERROR($V272),"",OFFSET('Smelter Look-up'!$E$4,$V272-4,0))</f>
        <v/>
      </c>
      <c r="G272" s="144">
        <f>IF(C272=$X$4,"Enter smelter details",IF(ISERROR($V272),"",OFFSET('Smelter Look-up'!$F$4,$V272-4,0)))</f>
        <v/>
      </c>
      <c r="H272" s="200">
        <f>IF(ISERROR($V272),"",OFFSET('Smelter Look-up'!$G$4,$V272-4,0))</f>
        <v/>
      </c>
      <c r="I272" s="201">
        <f>IF(ISERROR($V272),"",OFFSET('Smelter Look-up'!$H$4,$V272-4,0))</f>
        <v/>
      </c>
      <c r="J272" s="201">
        <f>IF(ISERROR($V272),"",OFFSET('Smelter Look-up'!$I$4,$V272-4,0))</f>
        <v/>
      </c>
      <c r="K272" s="145" t="n"/>
      <c r="L272" s="145" t="n"/>
      <c r="M272" s="145" t="n"/>
      <c r="N272" s="145" t="n"/>
      <c r="O272" s="145" t="n"/>
      <c r="P272" s="203" t="n"/>
      <c r="Q272" s="146" t="n"/>
      <c r="R272" s="144">
        <f>IF(ISERROR($V272),"",OFFSET('Smelter Look-up'!$C$4,$V272-4,0)&amp;"")</f>
        <v/>
      </c>
      <c r="S272" s="150">
        <f>IF(B272="","",IF(ISERROR(MATCH($E272,CL,0)),"Unknown",INDIRECT("'C'!$A$"&amp;MATCH($E272,CL,0)+1)))</f>
        <v/>
      </c>
      <c r="T272" s="150">
        <f>IF(B272="","",IF(ISERROR(MATCH($J272,SorP!$B$1:$B$6261,0)),"",INDIRECT("'SorP'!$A$"&amp;MATCH($S272&amp;$J272,SorP!C:C,0))))</f>
        <v/>
      </c>
      <c r="U272" s="163" t="n"/>
      <c r="V272" s="164">
        <f>IF(C272="",NA(),MATCH($B272&amp;$C272,'Smelter Look-up'!$J:$J,0))</f>
        <v/>
      </c>
      <c r="X272" s="165">
        <f>IF(AND(C272="Smelter not listed",OR(LEN(D272)=0,LEN(E272)=0)),1,0)</f>
        <v/>
      </c>
      <c r="AB272" s="306">
        <f>IF(C272="","",B272)</f>
        <v/>
      </c>
      <c r="AC272" s="165">
        <f>B272</f>
        <v/>
      </c>
      <c r="AD272" s="165">
        <f>IF(C272="Smelter not listed",D272,C272)</f>
        <v/>
      </c>
    </row>
    <row r="273" ht="20.1" customFormat="1" customHeight="1" s="165">
      <c r="A273" s="150" t="n"/>
      <c r="B273" s="296">
        <f>IF(LEN(A273)=0,"",INDEX('Smelter Look-up'!$A:$A,MATCH($A273,'Smelter Look-up'!$E:$E,0)))</f>
        <v/>
      </c>
      <c r="C273" s="147">
        <f>IF(LEN(A273)=0,"",INDEX('Smelter Look-up'!$C:$C,MATCH($A273,'Smelter Look-up'!$E:$E,0)))</f>
        <v/>
      </c>
      <c r="D273" s="144" t="n"/>
      <c r="E273" s="144">
        <f>IF(ISERROR($V273),"",OFFSET('Smelter Look-up'!$D$4,$V273-4,0)&amp;"")</f>
        <v/>
      </c>
      <c r="F273" s="144">
        <f>IF(ISERROR($V273),"",OFFSET('Smelter Look-up'!$E$4,$V273-4,0))</f>
        <v/>
      </c>
      <c r="G273" s="144">
        <f>IF(C273=$X$4,"Enter smelter details",IF(ISERROR($V273),"",OFFSET('Smelter Look-up'!$F$4,$V273-4,0)))</f>
        <v/>
      </c>
      <c r="H273" s="200">
        <f>IF(ISERROR($V273),"",OFFSET('Smelter Look-up'!$G$4,$V273-4,0))</f>
        <v/>
      </c>
      <c r="I273" s="201">
        <f>IF(ISERROR($V273),"",OFFSET('Smelter Look-up'!$H$4,$V273-4,0))</f>
        <v/>
      </c>
      <c r="J273" s="201">
        <f>IF(ISERROR($V273),"",OFFSET('Smelter Look-up'!$I$4,$V273-4,0))</f>
        <v/>
      </c>
      <c r="K273" s="145" t="n"/>
      <c r="L273" s="145" t="n"/>
      <c r="M273" s="145" t="n"/>
      <c r="N273" s="145" t="n"/>
      <c r="O273" s="145" t="n"/>
      <c r="P273" s="203" t="n"/>
      <c r="Q273" s="146" t="n"/>
      <c r="R273" s="144">
        <f>IF(ISERROR($V273),"",OFFSET('Smelter Look-up'!$C$4,$V273-4,0)&amp;"")</f>
        <v/>
      </c>
      <c r="S273" s="150">
        <f>IF(B273="","",IF(ISERROR(MATCH($E273,CL,0)),"Unknown",INDIRECT("'C'!$A$"&amp;MATCH($E273,CL,0)+1)))</f>
        <v/>
      </c>
      <c r="T273" s="150">
        <f>IF(B273="","",IF(ISERROR(MATCH($J273,SorP!$B$1:$B$6261,0)),"",INDIRECT("'SorP'!$A$"&amp;MATCH($S273&amp;$J273,SorP!C:C,0))))</f>
        <v/>
      </c>
      <c r="U273" s="163" t="n"/>
      <c r="V273" s="164">
        <f>IF(C273="",NA(),MATCH($B273&amp;$C273,'Smelter Look-up'!$J:$J,0))</f>
        <v/>
      </c>
      <c r="X273" s="165">
        <f>IF(AND(C273="Smelter not listed",OR(LEN(D273)=0,LEN(E273)=0)),1,0)</f>
        <v/>
      </c>
      <c r="AB273" s="306">
        <f>IF(C273="","",B273)</f>
        <v/>
      </c>
      <c r="AC273" s="165">
        <f>B273</f>
        <v/>
      </c>
      <c r="AD273" s="165">
        <f>IF(C273="Smelter not listed",D273,C273)</f>
        <v/>
      </c>
    </row>
    <row r="274" ht="20.1" customFormat="1" customHeight="1" s="165">
      <c r="A274" s="150" t="n"/>
      <c r="B274" s="296">
        <f>IF(LEN(A274)=0,"",INDEX('Smelter Look-up'!$A:$A,MATCH($A274,'Smelter Look-up'!$E:$E,0)))</f>
        <v/>
      </c>
      <c r="C274" s="147">
        <f>IF(LEN(A274)=0,"",INDEX('Smelter Look-up'!$C:$C,MATCH($A274,'Smelter Look-up'!$E:$E,0)))</f>
        <v/>
      </c>
      <c r="D274" s="144" t="n"/>
      <c r="E274" s="144">
        <f>IF(ISERROR($V274),"",OFFSET('Smelter Look-up'!$D$4,$V274-4,0)&amp;"")</f>
        <v/>
      </c>
      <c r="F274" s="144">
        <f>IF(ISERROR($V274),"",OFFSET('Smelter Look-up'!$E$4,$V274-4,0))</f>
        <v/>
      </c>
      <c r="G274" s="144">
        <f>IF(C274=$X$4,"Enter smelter details",IF(ISERROR($V274),"",OFFSET('Smelter Look-up'!$F$4,$V274-4,0)))</f>
        <v/>
      </c>
      <c r="H274" s="200">
        <f>IF(ISERROR($V274),"",OFFSET('Smelter Look-up'!$G$4,$V274-4,0))</f>
        <v/>
      </c>
      <c r="I274" s="201">
        <f>IF(ISERROR($V274),"",OFFSET('Smelter Look-up'!$H$4,$V274-4,0))</f>
        <v/>
      </c>
      <c r="J274" s="201">
        <f>IF(ISERROR($V274),"",OFFSET('Smelter Look-up'!$I$4,$V274-4,0))</f>
        <v/>
      </c>
      <c r="K274" s="145" t="n"/>
      <c r="L274" s="145" t="n"/>
      <c r="M274" s="145" t="n"/>
      <c r="N274" s="145" t="n"/>
      <c r="O274" s="145" t="n"/>
      <c r="P274" s="203" t="n"/>
      <c r="Q274" s="146" t="n"/>
      <c r="R274" s="144">
        <f>IF(ISERROR($V274),"",OFFSET('Smelter Look-up'!$C$4,$V274-4,0)&amp;"")</f>
        <v/>
      </c>
      <c r="S274" s="150">
        <f>IF(B274="","",IF(ISERROR(MATCH($E274,CL,0)),"Unknown",INDIRECT("'C'!$A$"&amp;MATCH($E274,CL,0)+1)))</f>
        <v/>
      </c>
      <c r="T274" s="150">
        <f>IF(B274="","",IF(ISERROR(MATCH($J274,SorP!$B$1:$B$6261,0)),"",INDIRECT("'SorP'!$A$"&amp;MATCH($S274&amp;$J274,SorP!C:C,0))))</f>
        <v/>
      </c>
      <c r="U274" s="163" t="n"/>
      <c r="V274" s="164">
        <f>IF(C274="",NA(),MATCH($B274&amp;$C274,'Smelter Look-up'!$J:$J,0))</f>
        <v/>
      </c>
      <c r="X274" s="165">
        <f>IF(AND(C274="Smelter not listed",OR(LEN(D274)=0,LEN(E274)=0)),1,0)</f>
        <v/>
      </c>
      <c r="AB274" s="306">
        <f>IF(C274="","",B274)</f>
        <v/>
      </c>
      <c r="AC274" s="165">
        <f>B274</f>
        <v/>
      </c>
      <c r="AD274" s="165">
        <f>IF(C274="Smelter not listed",D274,C274)</f>
        <v/>
      </c>
    </row>
    <row r="275" ht="20.1" customFormat="1" customHeight="1" s="165">
      <c r="A275" s="150" t="n"/>
      <c r="B275" s="296">
        <f>IF(LEN(A275)=0,"",INDEX('Smelter Look-up'!$A:$A,MATCH($A275,'Smelter Look-up'!$E:$E,0)))</f>
        <v/>
      </c>
      <c r="C275" s="147">
        <f>IF(LEN(A275)=0,"",INDEX('Smelter Look-up'!$C:$C,MATCH($A275,'Smelter Look-up'!$E:$E,0)))</f>
        <v/>
      </c>
      <c r="D275" s="144" t="n"/>
      <c r="E275" s="144">
        <f>IF(ISERROR($V275),"",OFFSET('Smelter Look-up'!$D$4,$V275-4,0)&amp;"")</f>
        <v/>
      </c>
      <c r="F275" s="144">
        <f>IF(ISERROR($V275),"",OFFSET('Smelter Look-up'!$E$4,$V275-4,0))</f>
        <v/>
      </c>
      <c r="G275" s="144">
        <f>IF(C275=$X$4,"Enter smelter details",IF(ISERROR($V275),"",OFFSET('Smelter Look-up'!$F$4,$V275-4,0)))</f>
        <v/>
      </c>
      <c r="H275" s="200">
        <f>IF(ISERROR($V275),"",OFFSET('Smelter Look-up'!$G$4,$V275-4,0))</f>
        <v/>
      </c>
      <c r="I275" s="201">
        <f>IF(ISERROR($V275),"",OFFSET('Smelter Look-up'!$H$4,$V275-4,0))</f>
        <v/>
      </c>
      <c r="J275" s="201">
        <f>IF(ISERROR($V275),"",OFFSET('Smelter Look-up'!$I$4,$V275-4,0))</f>
        <v/>
      </c>
      <c r="K275" s="145" t="n"/>
      <c r="L275" s="145" t="n"/>
      <c r="M275" s="145" t="n"/>
      <c r="N275" s="145" t="n"/>
      <c r="O275" s="145" t="n"/>
      <c r="P275" s="203" t="n"/>
      <c r="Q275" s="146" t="n"/>
      <c r="R275" s="144">
        <f>IF(ISERROR($V275),"",OFFSET('Smelter Look-up'!$C$4,$V275-4,0)&amp;"")</f>
        <v/>
      </c>
      <c r="S275" s="150">
        <f>IF(B275="","",IF(ISERROR(MATCH($E275,CL,0)),"Unknown",INDIRECT("'C'!$A$"&amp;MATCH($E275,CL,0)+1)))</f>
        <v/>
      </c>
      <c r="T275" s="150">
        <f>IF(B275="","",IF(ISERROR(MATCH($J275,SorP!$B$1:$B$6261,0)),"",INDIRECT("'SorP'!$A$"&amp;MATCH($S275&amp;$J275,SorP!C:C,0))))</f>
        <v/>
      </c>
      <c r="U275" s="163" t="n"/>
      <c r="V275" s="164">
        <f>IF(C275="",NA(),MATCH($B275&amp;$C275,'Smelter Look-up'!$J:$J,0))</f>
        <v/>
      </c>
      <c r="X275" s="165">
        <f>IF(AND(C275="Smelter not listed",OR(LEN(D275)=0,LEN(E275)=0)),1,0)</f>
        <v/>
      </c>
      <c r="AB275" s="306">
        <f>IF(C275="","",B275)</f>
        <v/>
      </c>
      <c r="AC275" s="165">
        <f>B275</f>
        <v/>
      </c>
      <c r="AD275" s="165">
        <f>IF(C275="Smelter not listed",D275,C275)</f>
        <v/>
      </c>
    </row>
    <row r="276" ht="20.1" customFormat="1" customHeight="1" s="165">
      <c r="A276" s="150" t="n"/>
      <c r="B276" s="296">
        <f>IF(LEN(A276)=0,"",INDEX('Smelter Look-up'!$A:$A,MATCH($A276,'Smelter Look-up'!$E:$E,0)))</f>
        <v/>
      </c>
      <c r="C276" s="147">
        <f>IF(LEN(A276)=0,"",INDEX('Smelter Look-up'!$C:$C,MATCH($A276,'Smelter Look-up'!$E:$E,0)))</f>
        <v/>
      </c>
      <c r="D276" s="144" t="n"/>
      <c r="E276" s="144">
        <f>IF(ISERROR($V276),"",OFFSET('Smelter Look-up'!$D$4,$V276-4,0)&amp;"")</f>
        <v/>
      </c>
      <c r="F276" s="144">
        <f>IF(ISERROR($V276),"",OFFSET('Smelter Look-up'!$E$4,$V276-4,0))</f>
        <v/>
      </c>
      <c r="G276" s="144">
        <f>IF(C276=$X$4,"Enter smelter details",IF(ISERROR($V276),"",OFFSET('Smelter Look-up'!$F$4,$V276-4,0)))</f>
        <v/>
      </c>
      <c r="H276" s="200">
        <f>IF(ISERROR($V276),"",OFFSET('Smelter Look-up'!$G$4,$V276-4,0))</f>
        <v/>
      </c>
      <c r="I276" s="201">
        <f>IF(ISERROR($V276),"",OFFSET('Smelter Look-up'!$H$4,$V276-4,0))</f>
        <v/>
      </c>
      <c r="J276" s="201">
        <f>IF(ISERROR($V276),"",OFFSET('Smelter Look-up'!$I$4,$V276-4,0))</f>
        <v/>
      </c>
      <c r="K276" s="145" t="n"/>
      <c r="L276" s="145" t="n"/>
      <c r="M276" s="145" t="n"/>
      <c r="N276" s="145" t="n"/>
      <c r="O276" s="145" t="n"/>
      <c r="P276" s="203" t="n"/>
      <c r="Q276" s="146" t="n"/>
      <c r="R276" s="144">
        <f>IF(ISERROR($V276),"",OFFSET('Smelter Look-up'!$C$4,$V276-4,0)&amp;"")</f>
        <v/>
      </c>
      <c r="S276" s="150">
        <f>IF(B276="","",IF(ISERROR(MATCH($E276,CL,0)),"Unknown",INDIRECT("'C'!$A$"&amp;MATCH($E276,CL,0)+1)))</f>
        <v/>
      </c>
      <c r="T276" s="150">
        <f>IF(B276="","",IF(ISERROR(MATCH($J276,SorP!$B$1:$B$6261,0)),"",INDIRECT("'SorP'!$A$"&amp;MATCH($S276&amp;$J276,SorP!C:C,0))))</f>
        <v/>
      </c>
      <c r="U276" s="163" t="n"/>
      <c r="V276" s="164">
        <f>IF(C276="",NA(),MATCH($B276&amp;$C276,'Smelter Look-up'!$J:$J,0))</f>
        <v/>
      </c>
      <c r="X276" s="165">
        <f>IF(AND(C276="Smelter not listed",OR(LEN(D276)=0,LEN(E276)=0)),1,0)</f>
        <v/>
      </c>
      <c r="AB276" s="306">
        <f>IF(C276="","",B276)</f>
        <v/>
      </c>
      <c r="AC276" s="165">
        <f>B276</f>
        <v/>
      </c>
      <c r="AD276" s="165">
        <f>IF(C276="Smelter not listed",D276,C276)</f>
        <v/>
      </c>
    </row>
    <row r="277" ht="20.1" customFormat="1" customHeight="1" s="165">
      <c r="A277" s="150" t="n"/>
      <c r="B277" s="296">
        <f>IF(LEN(A277)=0,"",INDEX('Smelter Look-up'!$A:$A,MATCH($A277,'Smelter Look-up'!$E:$E,0)))</f>
        <v/>
      </c>
      <c r="C277" s="147">
        <f>IF(LEN(A277)=0,"",INDEX('Smelter Look-up'!$C:$C,MATCH($A277,'Smelter Look-up'!$E:$E,0)))</f>
        <v/>
      </c>
      <c r="D277" s="144" t="n"/>
      <c r="E277" s="144">
        <f>IF(ISERROR($V277),"",OFFSET('Smelter Look-up'!$D$4,$V277-4,0)&amp;"")</f>
        <v/>
      </c>
      <c r="F277" s="144">
        <f>IF(ISERROR($V277),"",OFFSET('Smelter Look-up'!$E$4,$V277-4,0))</f>
        <v/>
      </c>
      <c r="G277" s="144">
        <f>IF(C277=$X$4,"Enter smelter details",IF(ISERROR($V277),"",OFFSET('Smelter Look-up'!$F$4,$V277-4,0)))</f>
        <v/>
      </c>
      <c r="H277" s="200">
        <f>IF(ISERROR($V277),"",OFFSET('Smelter Look-up'!$G$4,$V277-4,0))</f>
        <v/>
      </c>
      <c r="I277" s="201">
        <f>IF(ISERROR($V277),"",OFFSET('Smelter Look-up'!$H$4,$V277-4,0))</f>
        <v/>
      </c>
      <c r="J277" s="201">
        <f>IF(ISERROR($V277),"",OFFSET('Smelter Look-up'!$I$4,$V277-4,0))</f>
        <v/>
      </c>
      <c r="K277" s="145" t="n"/>
      <c r="L277" s="145" t="n"/>
      <c r="M277" s="145" t="n"/>
      <c r="N277" s="145" t="n"/>
      <c r="O277" s="145" t="n"/>
      <c r="P277" s="203" t="n"/>
      <c r="Q277" s="146" t="n"/>
      <c r="R277" s="144">
        <f>IF(ISERROR($V277),"",OFFSET('Smelter Look-up'!$C$4,$V277-4,0)&amp;"")</f>
        <v/>
      </c>
      <c r="S277" s="150">
        <f>IF(B277="","",IF(ISERROR(MATCH($E277,CL,0)),"Unknown",INDIRECT("'C'!$A$"&amp;MATCH($E277,CL,0)+1)))</f>
        <v/>
      </c>
      <c r="T277" s="150">
        <f>IF(B277="","",IF(ISERROR(MATCH($J277,SorP!$B$1:$B$6261,0)),"",INDIRECT("'SorP'!$A$"&amp;MATCH($S277&amp;$J277,SorP!C:C,0))))</f>
        <v/>
      </c>
      <c r="U277" s="163" t="n"/>
      <c r="V277" s="164">
        <f>IF(C277="",NA(),MATCH($B277&amp;$C277,'Smelter Look-up'!$J:$J,0))</f>
        <v/>
      </c>
      <c r="X277" s="165">
        <f>IF(AND(C277="Smelter not listed",OR(LEN(D277)=0,LEN(E277)=0)),1,0)</f>
        <v/>
      </c>
      <c r="AB277" s="306">
        <f>IF(C277="","",B277)</f>
        <v/>
      </c>
      <c r="AC277" s="165">
        <f>B277</f>
        <v/>
      </c>
      <c r="AD277" s="165">
        <f>IF(C277="Smelter not listed",D277,C277)</f>
        <v/>
      </c>
    </row>
    <row r="278" ht="20.1" customFormat="1" customHeight="1" s="165">
      <c r="A278" s="150" t="n"/>
      <c r="B278" s="296">
        <f>IF(LEN(A278)=0,"",INDEX('Smelter Look-up'!$A:$A,MATCH($A278,'Smelter Look-up'!$E:$E,0)))</f>
        <v/>
      </c>
      <c r="C278" s="147">
        <f>IF(LEN(A278)=0,"",INDEX('Smelter Look-up'!$C:$C,MATCH($A278,'Smelter Look-up'!$E:$E,0)))</f>
        <v/>
      </c>
      <c r="D278" s="144" t="n"/>
      <c r="E278" s="144">
        <f>IF(ISERROR($V278),"",OFFSET('Smelter Look-up'!$D$4,$V278-4,0)&amp;"")</f>
        <v/>
      </c>
      <c r="F278" s="144">
        <f>IF(ISERROR($V278),"",OFFSET('Smelter Look-up'!$E$4,$V278-4,0))</f>
        <v/>
      </c>
      <c r="G278" s="144">
        <f>IF(C278=$X$4,"Enter smelter details",IF(ISERROR($V278),"",OFFSET('Smelter Look-up'!$F$4,$V278-4,0)))</f>
        <v/>
      </c>
      <c r="H278" s="200">
        <f>IF(ISERROR($V278),"",OFFSET('Smelter Look-up'!$G$4,$V278-4,0))</f>
        <v/>
      </c>
      <c r="I278" s="201">
        <f>IF(ISERROR($V278),"",OFFSET('Smelter Look-up'!$H$4,$V278-4,0))</f>
        <v/>
      </c>
      <c r="J278" s="201">
        <f>IF(ISERROR($V278),"",OFFSET('Smelter Look-up'!$I$4,$V278-4,0))</f>
        <v/>
      </c>
      <c r="K278" s="145" t="n"/>
      <c r="L278" s="145" t="n"/>
      <c r="M278" s="145" t="n"/>
      <c r="N278" s="145" t="n"/>
      <c r="O278" s="145" t="n"/>
      <c r="P278" s="203" t="n"/>
      <c r="Q278" s="146" t="n"/>
      <c r="R278" s="144">
        <f>IF(ISERROR($V278),"",OFFSET('Smelter Look-up'!$C$4,$V278-4,0)&amp;"")</f>
        <v/>
      </c>
      <c r="S278" s="150">
        <f>IF(B278="","",IF(ISERROR(MATCH($E278,CL,0)),"Unknown",INDIRECT("'C'!$A$"&amp;MATCH($E278,CL,0)+1)))</f>
        <v/>
      </c>
      <c r="T278" s="150">
        <f>IF(B278="","",IF(ISERROR(MATCH($J278,SorP!$B$1:$B$6261,0)),"",INDIRECT("'SorP'!$A$"&amp;MATCH($S278&amp;$J278,SorP!C:C,0))))</f>
        <v/>
      </c>
      <c r="U278" s="163" t="n"/>
      <c r="V278" s="164">
        <f>IF(C278="",NA(),MATCH($B278&amp;$C278,'Smelter Look-up'!$J:$J,0))</f>
        <v/>
      </c>
      <c r="X278" s="165">
        <f>IF(AND(C278="Smelter not listed",OR(LEN(D278)=0,LEN(E278)=0)),1,0)</f>
        <v/>
      </c>
      <c r="AB278" s="306">
        <f>IF(C278="","",B278)</f>
        <v/>
      </c>
      <c r="AC278" s="165">
        <f>B278</f>
        <v/>
      </c>
      <c r="AD278" s="165">
        <f>IF(C278="Smelter not listed",D278,C278)</f>
        <v/>
      </c>
    </row>
    <row r="279" ht="20.1" customFormat="1" customHeight="1" s="165">
      <c r="A279" s="150" t="n"/>
      <c r="B279" s="296">
        <f>IF(LEN(A279)=0,"",INDEX('Smelter Look-up'!$A:$A,MATCH($A279,'Smelter Look-up'!$E:$E,0)))</f>
        <v/>
      </c>
      <c r="C279" s="147">
        <f>IF(LEN(A279)=0,"",INDEX('Smelter Look-up'!$C:$C,MATCH($A279,'Smelter Look-up'!$E:$E,0)))</f>
        <v/>
      </c>
      <c r="D279" s="144" t="n"/>
      <c r="E279" s="144">
        <f>IF(ISERROR($V279),"",OFFSET('Smelter Look-up'!$D$4,$V279-4,0)&amp;"")</f>
        <v/>
      </c>
      <c r="F279" s="144">
        <f>IF(ISERROR($V279),"",OFFSET('Smelter Look-up'!$E$4,$V279-4,0))</f>
        <v/>
      </c>
      <c r="G279" s="144">
        <f>IF(C279=$X$4,"Enter smelter details",IF(ISERROR($V279),"",OFFSET('Smelter Look-up'!$F$4,$V279-4,0)))</f>
        <v/>
      </c>
      <c r="H279" s="200">
        <f>IF(ISERROR($V279),"",OFFSET('Smelter Look-up'!$G$4,$V279-4,0))</f>
        <v/>
      </c>
      <c r="I279" s="201">
        <f>IF(ISERROR($V279),"",OFFSET('Smelter Look-up'!$H$4,$V279-4,0))</f>
        <v/>
      </c>
      <c r="J279" s="201">
        <f>IF(ISERROR($V279),"",OFFSET('Smelter Look-up'!$I$4,$V279-4,0))</f>
        <v/>
      </c>
      <c r="K279" s="145" t="n"/>
      <c r="L279" s="145" t="n"/>
      <c r="M279" s="145" t="n"/>
      <c r="N279" s="145" t="n"/>
      <c r="O279" s="145" t="n"/>
      <c r="P279" s="203" t="n"/>
      <c r="Q279" s="146" t="n"/>
      <c r="R279" s="144">
        <f>IF(ISERROR($V279),"",OFFSET('Smelter Look-up'!$C$4,$V279-4,0)&amp;"")</f>
        <v/>
      </c>
      <c r="S279" s="150">
        <f>IF(B279="","",IF(ISERROR(MATCH($E279,CL,0)),"Unknown",INDIRECT("'C'!$A$"&amp;MATCH($E279,CL,0)+1)))</f>
        <v/>
      </c>
      <c r="T279" s="150">
        <f>IF(B279="","",IF(ISERROR(MATCH($J279,SorP!$B$1:$B$6261,0)),"",INDIRECT("'SorP'!$A$"&amp;MATCH($S279&amp;$J279,SorP!C:C,0))))</f>
        <v/>
      </c>
      <c r="U279" s="163" t="n"/>
      <c r="V279" s="164">
        <f>IF(C279="",NA(),MATCH($B279&amp;$C279,'Smelter Look-up'!$J:$J,0))</f>
        <v/>
      </c>
      <c r="X279" s="165">
        <f>IF(AND(C279="Smelter not listed",OR(LEN(D279)=0,LEN(E279)=0)),1,0)</f>
        <v/>
      </c>
      <c r="AB279" s="306">
        <f>IF(C279="","",B279)</f>
        <v/>
      </c>
      <c r="AC279" s="165">
        <f>B279</f>
        <v/>
      </c>
      <c r="AD279" s="165">
        <f>IF(C279="Smelter not listed",D279,C279)</f>
        <v/>
      </c>
    </row>
    <row r="280" ht="20.1" customFormat="1" customHeight="1" s="165">
      <c r="A280" s="150" t="n"/>
      <c r="B280" s="296">
        <f>IF(LEN(A280)=0,"",INDEX('Smelter Look-up'!$A:$A,MATCH($A280,'Smelter Look-up'!$E:$E,0)))</f>
        <v/>
      </c>
      <c r="C280" s="147">
        <f>IF(LEN(A280)=0,"",INDEX('Smelter Look-up'!$C:$C,MATCH($A280,'Smelter Look-up'!$E:$E,0)))</f>
        <v/>
      </c>
      <c r="D280" s="144" t="n"/>
      <c r="E280" s="144">
        <f>IF(ISERROR($V280),"",OFFSET('Smelter Look-up'!$D$4,$V280-4,0)&amp;"")</f>
        <v/>
      </c>
      <c r="F280" s="144">
        <f>IF(ISERROR($V280),"",OFFSET('Smelter Look-up'!$E$4,$V280-4,0))</f>
        <v/>
      </c>
      <c r="G280" s="144">
        <f>IF(C280=$X$4,"Enter smelter details",IF(ISERROR($V280),"",OFFSET('Smelter Look-up'!$F$4,$V280-4,0)))</f>
        <v/>
      </c>
      <c r="H280" s="200">
        <f>IF(ISERROR($V280),"",OFFSET('Smelter Look-up'!$G$4,$V280-4,0))</f>
        <v/>
      </c>
      <c r="I280" s="201">
        <f>IF(ISERROR($V280),"",OFFSET('Smelter Look-up'!$H$4,$V280-4,0))</f>
        <v/>
      </c>
      <c r="J280" s="201">
        <f>IF(ISERROR($V280),"",OFFSET('Smelter Look-up'!$I$4,$V280-4,0))</f>
        <v/>
      </c>
      <c r="K280" s="145" t="n"/>
      <c r="L280" s="145" t="n"/>
      <c r="M280" s="145" t="n"/>
      <c r="N280" s="145" t="n"/>
      <c r="O280" s="145" t="n"/>
      <c r="P280" s="203" t="n"/>
      <c r="Q280" s="146" t="n"/>
      <c r="R280" s="144">
        <f>IF(ISERROR($V280),"",OFFSET('Smelter Look-up'!$C$4,$V280-4,0)&amp;"")</f>
        <v/>
      </c>
      <c r="S280" s="150">
        <f>IF(B280="","",IF(ISERROR(MATCH($E280,CL,0)),"Unknown",INDIRECT("'C'!$A$"&amp;MATCH($E280,CL,0)+1)))</f>
        <v/>
      </c>
      <c r="T280" s="150">
        <f>IF(B280="","",IF(ISERROR(MATCH($J280,SorP!$B$1:$B$6261,0)),"",INDIRECT("'SorP'!$A$"&amp;MATCH($S280&amp;$J280,SorP!C:C,0))))</f>
        <v/>
      </c>
      <c r="U280" s="163" t="n"/>
      <c r="V280" s="164">
        <f>IF(C280="",NA(),MATCH($B280&amp;$C280,'Smelter Look-up'!$J:$J,0))</f>
        <v/>
      </c>
      <c r="X280" s="165">
        <f>IF(AND(C280="Smelter not listed",OR(LEN(D280)=0,LEN(E280)=0)),1,0)</f>
        <v/>
      </c>
      <c r="AB280" s="306">
        <f>IF(C280="","",B280)</f>
        <v/>
      </c>
      <c r="AC280" s="165">
        <f>B280</f>
        <v/>
      </c>
      <c r="AD280" s="165">
        <f>IF(C280="Smelter not listed",D280,C280)</f>
        <v/>
      </c>
    </row>
    <row r="281" ht="20.1" customFormat="1" customHeight="1" s="165">
      <c r="A281" s="150" t="n"/>
      <c r="B281" s="296">
        <f>IF(LEN(A281)=0,"",INDEX('Smelter Look-up'!$A:$A,MATCH($A281,'Smelter Look-up'!$E:$E,0)))</f>
        <v/>
      </c>
      <c r="C281" s="147">
        <f>IF(LEN(A281)=0,"",INDEX('Smelter Look-up'!$C:$C,MATCH($A281,'Smelter Look-up'!$E:$E,0)))</f>
        <v/>
      </c>
      <c r="D281" s="144" t="n"/>
      <c r="E281" s="144">
        <f>IF(ISERROR($V281),"",OFFSET('Smelter Look-up'!$D$4,$V281-4,0)&amp;"")</f>
        <v/>
      </c>
      <c r="F281" s="144">
        <f>IF(ISERROR($V281),"",OFFSET('Smelter Look-up'!$E$4,$V281-4,0))</f>
        <v/>
      </c>
      <c r="G281" s="144">
        <f>IF(C281=$X$4,"Enter smelter details",IF(ISERROR($V281),"",OFFSET('Smelter Look-up'!$F$4,$V281-4,0)))</f>
        <v/>
      </c>
      <c r="H281" s="200">
        <f>IF(ISERROR($V281),"",OFFSET('Smelter Look-up'!$G$4,$V281-4,0))</f>
        <v/>
      </c>
      <c r="I281" s="201">
        <f>IF(ISERROR($V281),"",OFFSET('Smelter Look-up'!$H$4,$V281-4,0))</f>
        <v/>
      </c>
      <c r="J281" s="201">
        <f>IF(ISERROR($V281),"",OFFSET('Smelter Look-up'!$I$4,$V281-4,0))</f>
        <v/>
      </c>
      <c r="K281" s="145" t="n"/>
      <c r="L281" s="145" t="n"/>
      <c r="M281" s="145" t="n"/>
      <c r="N281" s="145" t="n"/>
      <c r="O281" s="145" t="n"/>
      <c r="P281" s="203" t="n"/>
      <c r="Q281" s="146" t="n"/>
      <c r="R281" s="144">
        <f>IF(ISERROR($V281),"",OFFSET('Smelter Look-up'!$C$4,$V281-4,0)&amp;"")</f>
        <v/>
      </c>
      <c r="S281" s="150">
        <f>IF(B281="","",IF(ISERROR(MATCH($E281,CL,0)),"Unknown",INDIRECT("'C'!$A$"&amp;MATCH($E281,CL,0)+1)))</f>
        <v/>
      </c>
      <c r="T281" s="150">
        <f>IF(B281="","",IF(ISERROR(MATCH($J281,SorP!$B$1:$B$6261,0)),"",INDIRECT("'SorP'!$A$"&amp;MATCH($S281&amp;$J281,SorP!C:C,0))))</f>
        <v/>
      </c>
      <c r="U281" s="163" t="n"/>
      <c r="V281" s="164">
        <f>IF(C281="",NA(),MATCH($B281&amp;$C281,'Smelter Look-up'!$J:$J,0))</f>
        <v/>
      </c>
      <c r="X281" s="165">
        <f>IF(AND(C281="Smelter not listed",OR(LEN(D281)=0,LEN(E281)=0)),1,0)</f>
        <v/>
      </c>
      <c r="AB281" s="306">
        <f>IF(C281="","",B281)</f>
        <v/>
      </c>
      <c r="AC281" s="165">
        <f>B281</f>
        <v/>
      </c>
      <c r="AD281" s="165">
        <f>IF(C281="Smelter not listed",D281,C281)</f>
        <v/>
      </c>
    </row>
    <row r="282" ht="20.1" customFormat="1" customHeight="1" s="165">
      <c r="A282" s="150" t="n"/>
      <c r="B282" s="296">
        <f>IF(LEN(A282)=0,"",INDEX('Smelter Look-up'!$A:$A,MATCH($A282,'Smelter Look-up'!$E:$E,0)))</f>
        <v/>
      </c>
      <c r="C282" s="147">
        <f>IF(LEN(A282)=0,"",INDEX('Smelter Look-up'!$C:$C,MATCH($A282,'Smelter Look-up'!$E:$E,0)))</f>
        <v/>
      </c>
      <c r="D282" s="144" t="n"/>
      <c r="E282" s="144">
        <f>IF(ISERROR($V282),"",OFFSET('Smelter Look-up'!$D$4,$V282-4,0)&amp;"")</f>
        <v/>
      </c>
      <c r="F282" s="144">
        <f>IF(ISERROR($V282),"",OFFSET('Smelter Look-up'!$E$4,$V282-4,0))</f>
        <v/>
      </c>
      <c r="G282" s="144">
        <f>IF(C282=$X$4,"Enter smelter details",IF(ISERROR($V282),"",OFFSET('Smelter Look-up'!$F$4,$V282-4,0)))</f>
        <v/>
      </c>
      <c r="H282" s="200">
        <f>IF(ISERROR($V282),"",OFFSET('Smelter Look-up'!$G$4,$V282-4,0))</f>
        <v/>
      </c>
      <c r="I282" s="201">
        <f>IF(ISERROR($V282),"",OFFSET('Smelter Look-up'!$H$4,$V282-4,0))</f>
        <v/>
      </c>
      <c r="J282" s="201">
        <f>IF(ISERROR($V282),"",OFFSET('Smelter Look-up'!$I$4,$V282-4,0))</f>
        <v/>
      </c>
      <c r="K282" s="145" t="n"/>
      <c r="L282" s="145" t="n"/>
      <c r="M282" s="145" t="n"/>
      <c r="N282" s="145" t="n"/>
      <c r="O282" s="145" t="n"/>
      <c r="P282" s="203" t="n"/>
      <c r="Q282" s="146" t="n"/>
      <c r="R282" s="144">
        <f>IF(ISERROR($V282),"",OFFSET('Smelter Look-up'!$C$4,$V282-4,0)&amp;"")</f>
        <v/>
      </c>
      <c r="S282" s="150">
        <f>IF(B282="","",IF(ISERROR(MATCH($E282,CL,0)),"Unknown",INDIRECT("'C'!$A$"&amp;MATCH($E282,CL,0)+1)))</f>
        <v/>
      </c>
      <c r="T282" s="150">
        <f>IF(B282="","",IF(ISERROR(MATCH($J282,SorP!$B$1:$B$6261,0)),"",INDIRECT("'SorP'!$A$"&amp;MATCH($S282&amp;$J282,SorP!C:C,0))))</f>
        <v/>
      </c>
      <c r="U282" s="163" t="n"/>
      <c r="V282" s="164">
        <f>IF(C282="",NA(),MATCH($B282&amp;$C282,'Smelter Look-up'!$J:$J,0))</f>
        <v/>
      </c>
      <c r="X282" s="165">
        <f>IF(AND(C282="Smelter not listed",OR(LEN(D282)=0,LEN(E282)=0)),1,0)</f>
        <v/>
      </c>
      <c r="AB282" s="306">
        <f>IF(C282="","",B282)</f>
        <v/>
      </c>
      <c r="AC282" s="165">
        <f>B282</f>
        <v/>
      </c>
      <c r="AD282" s="165">
        <f>IF(C282="Smelter not listed",D282,C282)</f>
        <v/>
      </c>
    </row>
    <row r="283" ht="20.1" customFormat="1" customHeight="1" s="165">
      <c r="A283" s="150" t="n"/>
      <c r="B283" s="296">
        <f>IF(LEN(A283)=0,"",INDEX('Smelter Look-up'!$A:$A,MATCH($A283,'Smelter Look-up'!$E:$E,0)))</f>
        <v/>
      </c>
      <c r="C283" s="147">
        <f>IF(LEN(A283)=0,"",INDEX('Smelter Look-up'!$C:$C,MATCH($A283,'Smelter Look-up'!$E:$E,0)))</f>
        <v/>
      </c>
      <c r="D283" s="144" t="n"/>
      <c r="E283" s="144">
        <f>IF(ISERROR($V283),"",OFFSET('Smelter Look-up'!$D$4,$V283-4,0)&amp;"")</f>
        <v/>
      </c>
      <c r="F283" s="144">
        <f>IF(ISERROR($V283),"",OFFSET('Smelter Look-up'!$E$4,$V283-4,0))</f>
        <v/>
      </c>
      <c r="G283" s="144">
        <f>IF(C283=$X$4,"Enter smelter details",IF(ISERROR($V283),"",OFFSET('Smelter Look-up'!$F$4,$V283-4,0)))</f>
        <v/>
      </c>
      <c r="H283" s="200">
        <f>IF(ISERROR($V283),"",OFFSET('Smelter Look-up'!$G$4,$V283-4,0))</f>
        <v/>
      </c>
      <c r="I283" s="201">
        <f>IF(ISERROR($V283),"",OFFSET('Smelter Look-up'!$H$4,$V283-4,0))</f>
        <v/>
      </c>
      <c r="J283" s="201">
        <f>IF(ISERROR($V283),"",OFFSET('Smelter Look-up'!$I$4,$V283-4,0))</f>
        <v/>
      </c>
      <c r="K283" s="145" t="n"/>
      <c r="L283" s="145" t="n"/>
      <c r="M283" s="145" t="n"/>
      <c r="N283" s="145" t="n"/>
      <c r="O283" s="145" t="n"/>
      <c r="P283" s="203" t="n"/>
      <c r="Q283" s="146" t="n"/>
      <c r="R283" s="144">
        <f>IF(ISERROR($V283),"",OFFSET('Smelter Look-up'!$C$4,$V283-4,0)&amp;"")</f>
        <v/>
      </c>
      <c r="S283" s="150">
        <f>IF(B283="","",IF(ISERROR(MATCH($E283,CL,0)),"Unknown",INDIRECT("'C'!$A$"&amp;MATCH($E283,CL,0)+1)))</f>
        <v/>
      </c>
      <c r="T283" s="150">
        <f>IF(B283="","",IF(ISERROR(MATCH($J283,SorP!$B$1:$B$6261,0)),"",INDIRECT("'SorP'!$A$"&amp;MATCH($S283&amp;$J283,SorP!C:C,0))))</f>
        <v/>
      </c>
      <c r="U283" s="163" t="n"/>
      <c r="V283" s="164">
        <f>IF(C283="",NA(),MATCH($B283&amp;$C283,'Smelter Look-up'!$J:$J,0))</f>
        <v/>
      </c>
      <c r="X283" s="165">
        <f>IF(AND(C283="Smelter not listed",OR(LEN(D283)=0,LEN(E283)=0)),1,0)</f>
        <v/>
      </c>
      <c r="AB283" s="306">
        <f>IF(C283="","",B283)</f>
        <v/>
      </c>
      <c r="AC283" s="165">
        <f>B283</f>
        <v/>
      </c>
      <c r="AD283" s="165">
        <f>IF(C283="Smelter not listed",D283,C283)</f>
        <v/>
      </c>
    </row>
    <row r="284" ht="20.1" customFormat="1" customHeight="1" s="165">
      <c r="A284" s="150" t="n"/>
      <c r="B284" s="296">
        <f>IF(LEN(A284)=0,"",INDEX('Smelter Look-up'!$A:$A,MATCH($A284,'Smelter Look-up'!$E:$E,0)))</f>
        <v/>
      </c>
      <c r="C284" s="147">
        <f>IF(LEN(A284)=0,"",INDEX('Smelter Look-up'!$C:$C,MATCH($A284,'Smelter Look-up'!$E:$E,0)))</f>
        <v/>
      </c>
      <c r="D284" s="144" t="n"/>
      <c r="E284" s="144">
        <f>IF(ISERROR($V284),"",OFFSET('Smelter Look-up'!$D$4,$V284-4,0)&amp;"")</f>
        <v/>
      </c>
      <c r="F284" s="144">
        <f>IF(ISERROR($V284),"",OFFSET('Smelter Look-up'!$E$4,$V284-4,0))</f>
        <v/>
      </c>
      <c r="G284" s="144">
        <f>IF(C284=$X$4,"Enter smelter details",IF(ISERROR($V284),"",OFFSET('Smelter Look-up'!$F$4,$V284-4,0)))</f>
        <v/>
      </c>
      <c r="H284" s="200">
        <f>IF(ISERROR($V284),"",OFFSET('Smelter Look-up'!$G$4,$V284-4,0))</f>
        <v/>
      </c>
      <c r="I284" s="201">
        <f>IF(ISERROR($V284),"",OFFSET('Smelter Look-up'!$H$4,$V284-4,0))</f>
        <v/>
      </c>
      <c r="J284" s="201">
        <f>IF(ISERROR($V284),"",OFFSET('Smelter Look-up'!$I$4,$V284-4,0))</f>
        <v/>
      </c>
      <c r="K284" s="145" t="n"/>
      <c r="L284" s="145" t="n"/>
      <c r="M284" s="145" t="n"/>
      <c r="N284" s="145" t="n"/>
      <c r="O284" s="145" t="n"/>
      <c r="P284" s="203" t="n"/>
      <c r="Q284" s="146" t="n"/>
      <c r="R284" s="144">
        <f>IF(ISERROR($V284),"",OFFSET('Smelter Look-up'!$C$4,$V284-4,0)&amp;"")</f>
        <v/>
      </c>
      <c r="S284" s="150">
        <f>IF(B284="","",IF(ISERROR(MATCH($E284,CL,0)),"Unknown",INDIRECT("'C'!$A$"&amp;MATCH($E284,CL,0)+1)))</f>
        <v/>
      </c>
      <c r="T284" s="150">
        <f>IF(B284="","",IF(ISERROR(MATCH($J284,SorP!$B$1:$B$6261,0)),"",INDIRECT("'SorP'!$A$"&amp;MATCH($S284&amp;$J284,SorP!C:C,0))))</f>
        <v/>
      </c>
      <c r="U284" s="163" t="n"/>
      <c r="V284" s="164">
        <f>IF(C284="",NA(),MATCH($B284&amp;$C284,'Smelter Look-up'!$J:$J,0))</f>
        <v/>
      </c>
      <c r="X284" s="165">
        <f>IF(AND(C284="Smelter not listed",OR(LEN(D284)=0,LEN(E284)=0)),1,0)</f>
        <v/>
      </c>
      <c r="AB284" s="306">
        <f>IF(C284="","",B284)</f>
        <v/>
      </c>
      <c r="AC284" s="165">
        <f>B284</f>
        <v/>
      </c>
      <c r="AD284" s="165">
        <f>IF(C284="Smelter not listed",D284,C284)</f>
        <v/>
      </c>
    </row>
    <row r="285" ht="20.1" customFormat="1" customHeight="1" s="165">
      <c r="A285" s="150" t="n"/>
      <c r="B285" s="296">
        <f>IF(LEN(A285)=0,"",INDEX('Smelter Look-up'!$A:$A,MATCH($A285,'Smelter Look-up'!$E:$E,0)))</f>
        <v/>
      </c>
      <c r="C285" s="147">
        <f>IF(LEN(A285)=0,"",INDEX('Smelter Look-up'!$C:$C,MATCH($A285,'Smelter Look-up'!$E:$E,0)))</f>
        <v/>
      </c>
      <c r="D285" s="144" t="n"/>
      <c r="E285" s="144">
        <f>IF(ISERROR($V285),"",OFFSET('Smelter Look-up'!$D$4,$V285-4,0)&amp;"")</f>
        <v/>
      </c>
      <c r="F285" s="144">
        <f>IF(ISERROR($V285),"",OFFSET('Smelter Look-up'!$E$4,$V285-4,0))</f>
        <v/>
      </c>
      <c r="G285" s="144">
        <f>IF(C285=$X$4,"Enter smelter details",IF(ISERROR($V285),"",OFFSET('Smelter Look-up'!$F$4,$V285-4,0)))</f>
        <v/>
      </c>
      <c r="H285" s="200">
        <f>IF(ISERROR($V285),"",OFFSET('Smelter Look-up'!$G$4,$V285-4,0))</f>
        <v/>
      </c>
      <c r="I285" s="201">
        <f>IF(ISERROR($V285),"",OFFSET('Smelter Look-up'!$H$4,$V285-4,0))</f>
        <v/>
      </c>
      <c r="J285" s="201">
        <f>IF(ISERROR($V285),"",OFFSET('Smelter Look-up'!$I$4,$V285-4,0))</f>
        <v/>
      </c>
      <c r="K285" s="145" t="n"/>
      <c r="L285" s="145" t="n"/>
      <c r="M285" s="145" t="n"/>
      <c r="N285" s="145" t="n"/>
      <c r="O285" s="145" t="n"/>
      <c r="P285" s="203" t="n"/>
      <c r="Q285" s="146" t="n"/>
      <c r="R285" s="144">
        <f>IF(ISERROR($V285),"",OFFSET('Smelter Look-up'!$C$4,$V285-4,0)&amp;"")</f>
        <v/>
      </c>
      <c r="S285" s="150">
        <f>IF(B285="","",IF(ISERROR(MATCH($E285,CL,0)),"Unknown",INDIRECT("'C'!$A$"&amp;MATCH($E285,CL,0)+1)))</f>
        <v/>
      </c>
      <c r="T285" s="150">
        <f>IF(B285="","",IF(ISERROR(MATCH($J285,SorP!$B$1:$B$6261,0)),"",INDIRECT("'SorP'!$A$"&amp;MATCH($S285&amp;$J285,SorP!C:C,0))))</f>
        <v/>
      </c>
      <c r="U285" s="163" t="n"/>
      <c r="V285" s="164">
        <f>IF(C285="",NA(),MATCH($B285&amp;$C285,'Smelter Look-up'!$J:$J,0))</f>
        <v/>
      </c>
      <c r="X285" s="165">
        <f>IF(AND(C285="Smelter not listed",OR(LEN(D285)=0,LEN(E285)=0)),1,0)</f>
        <v/>
      </c>
      <c r="AB285" s="306">
        <f>IF(C285="","",B285)</f>
        <v/>
      </c>
      <c r="AC285" s="165">
        <f>B285</f>
        <v/>
      </c>
      <c r="AD285" s="165">
        <f>IF(C285="Smelter not listed",D285,C285)</f>
        <v/>
      </c>
    </row>
    <row r="286" ht="20.1" customFormat="1" customHeight="1" s="165">
      <c r="A286" s="150" t="n"/>
      <c r="B286" s="296">
        <f>IF(LEN(A286)=0,"",INDEX('Smelter Look-up'!$A:$A,MATCH($A286,'Smelter Look-up'!$E:$E,0)))</f>
        <v/>
      </c>
      <c r="C286" s="147">
        <f>IF(LEN(A286)=0,"",INDEX('Smelter Look-up'!$C:$C,MATCH($A286,'Smelter Look-up'!$E:$E,0)))</f>
        <v/>
      </c>
      <c r="D286" s="144" t="n"/>
      <c r="E286" s="144">
        <f>IF(ISERROR($V286),"",OFFSET('Smelter Look-up'!$D$4,$V286-4,0)&amp;"")</f>
        <v/>
      </c>
      <c r="F286" s="144">
        <f>IF(ISERROR($V286),"",OFFSET('Smelter Look-up'!$E$4,$V286-4,0))</f>
        <v/>
      </c>
      <c r="G286" s="144">
        <f>IF(C286=$X$4,"Enter smelter details",IF(ISERROR($V286),"",OFFSET('Smelter Look-up'!$F$4,$V286-4,0)))</f>
        <v/>
      </c>
      <c r="H286" s="200">
        <f>IF(ISERROR($V286),"",OFFSET('Smelter Look-up'!$G$4,$V286-4,0))</f>
        <v/>
      </c>
      <c r="I286" s="201">
        <f>IF(ISERROR($V286),"",OFFSET('Smelter Look-up'!$H$4,$V286-4,0))</f>
        <v/>
      </c>
      <c r="J286" s="201">
        <f>IF(ISERROR($V286),"",OFFSET('Smelter Look-up'!$I$4,$V286-4,0))</f>
        <v/>
      </c>
      <c r="K286" s="145" t="n"/>
      <c r="L286" s="145" t="n"/>
      <c r="M286" s="145" t="n"/>
      <c r="N286" s="145" t="n"/>
      <c r="O286" s="145" t="n"/>
      <c r="P286" s="203" t="n"/>
      <c r="Q286" s="146" t="n"/>
      <c r="R286" s="144">
        <f>IF(ISERROR($V286),"",OFFSET('Smelter Look-up'!$C$4,$V286-4,0)&amp;"")</f>
        <v/>
      </c>
      <c r="S286" s="150">
        <f>IF(B286="","",IF(ISERROR(MATCH($E286,CL,0)),"Unknown",INDIRECT("'C'!$A$"&amp;MATCH($E286,CL,0)+1)))</f>
        <v/>
      </c>
      <c r="T286" s="150">
        <f>IF(B286="","",IF(ISERROR(MATCH($J286,SorP!$B$1:$B$6261,0)),"",INDIRECT("'SorP'!$A$"&amp;MATCH($S286&amp;$J286,SorP!C:C,0))))</f>
        <v/>
      </c>
      <c r="U286" s="163" t="n"/>
      <c r="V286" s="164">
        <f>IF(C286="",NA(),MATCH($B286&amp;$C286,'Smelter Look-up'!$J:$J,0))</f>
        <v/>
      </c>
      <c r="X286" s="165">
        <f>IF(AND(C286="Smelter not listed",OR(LEN(D286)=0,LEN(E286)=0)),1,0)</f>
        <v/>
      </c>
      <c r="AB286" s="306">
        <f>IF(C286="","",B286)</f>
        <v/>
      </c>
      <c r="AC286" s="165">
        <f>B286</f>
        <v/>
      </c>
      <c r="AD286" s="165">
        <f>IF(C286="Smelter not listed",D286,C286)</f>
        <v/>
      </c>
    </row>
    <row r="287" ht="20.1" customFormat="1" customHeight="1" s="165">
      <c r="A287" s="150" t="n"/>
      <c r="B287" s="296">
        <f>IF(LEN(A287)=0,"",INDEX('Smelter Look-up'!$A:$A,MATCH($A287,'Smelter Look-up'!$E:$E,0)))</f>
        <v/>
      </c>
      <c r="C287" s="147">
        <f>IF(LEN(A287)=0,"",INDEX('Smelter Look-up'!$C:$C,MATCH($A287,'Smelter Look-up'!$E:$E,0)))</f>
        <v/>
      </c>
      <c r="D287" s="144" t="n"/>
      <c r="E287" s="144">
        <f>IF(ISERROR($V287),"",OFFSET('Smelter Look-up'!$D$4,$V287-4,0)&amp;"")</f>
        <v/>
      </c>
      <c r="F287" s="144">
        <f>IF(ISERROR($V287),"",OFFSET('Smelter Look-up'!$E$4,$V287-4,0))</f>
        <v/>
      </c>
      <c r="G287" s="144">
        <f>IF(C287=$X$4,"Enter smelter details",IF(ISERROR($V287),"",OFFSET('Smelter Look-up'!$F$4,$V287-4,0)))</f>
        <v/>
      </c>
      <c r="H287" s="200">
        <f>IF(ISERROR($V287),"",OFFSET('Smelter Look-up'!$G$4,$V287-4,0))</f>
        <v/>
      </c>
      <c r="I287" s="201">
        <f>IF(ISERROR($V287),"",OFFSET('Smelter Look-up'!$H$4,$V287-4,0))</f>
        <v/>
      </c>
      <c r="J287" s="201">
        <f>IF(ISERROR($V287),"",OFFSET('Smelter Look-up'!$I$4,$V287-4,0))</f>
        <v/>
      </c>
      <c r="K287" s="145" t="n"/>
      <c r="L287" s="145" t="n"/>
      <c r="M287" s="145" t="n"/>
      <c r="N287" s="145" t="n"/>
      <c r="O287" s="145" t="n"/>
      <c r="P287" s="203" t="n"/>
      <c r="Q287" s="146" t="n"/>
      <c r="R287" s="144">
        <f>IF(ISERROR($V287),"",OFFSET('Smelter Look-up'!$C$4,$V287-4,0)&amp;"")</f>
        <v/>
      </c>
      <c r="S287" s="150">
        <f>IF(B287="","",IF(ISERROR(MATCH($E287,CL,0)),"Unknown",INDIRECT("'C'!$A$"&amp;MATCH($E287,CL,0)+1)))</f>
        <v/>
      </c>
      <c r="T287" s="150">
        <f>IF(B287="","",IF(ISERROR(MATCH($J287,SorP!$B$1:$B$6261,0)),"",INDIRECT("'SorP'!$A$"&amp;MATCH($S287&amp;$J287,SorP!C:C,0))))</f>
        <v/>
      </c>
      <c r="U287" s="163" t="n"/>
      <c r="V287" s="164">
        <f>IF(C287="",NA(),MATCH($B287&amp;$C287,'Smelter Look-up'!$J:$J,0))</f>
        <v/>
      </c>
      <c r="X287" s="165">
        <f>IF(AND(C287="Smelter not listed",OR(LEN(D287)=0,LEN(E287)=0)),1,0)</f>
        <v/>
      </c>
      <c r="AB287" s="306">
        <f>IF(C287="","",B287)</f>
        <v/>
      </c>
      <c r="AC287" s="165">
        <f>B287</f>
        <v/>
      </c>
      <c r="AD287" s="165">
        <f>IF(C287="Smelter not listed",D287,C287)</f>
        <v/>
      </c>
    </row>
    <row r="288" ht="20.1" customFormat="1" customHeight="1" s="165">
      <c r="A288" s="150" t="n"/>
      <c r="B288" s="296">
        <f>IF(LEN(A288)=0,"",INDEX('Smelter Look-up'!$A:$A,MATCH($A288,'Smelter Look-up'!$E:$E,0)))</f>
        <v/>
      </c>
      <c r="C288" s="147">
        <f>IF(LEN(A288)=0,"",INDEX('Smelter Look-up'!$C:$C,MATCH($A288,'Smelter Look-up'!$E:$E,0)))</f>
        <v/>
      </c>
      <c r="D288" s="144" t="n"/>
      <c r="E288" s="144">
        <f>IF(ISERROR($V288),"",OFFSET('Smelter Look-up'!$D$4,$V288-4,0)&amp;"")</f>
        <v/>
      </c>
      <c r="F288" s="144">
        <f>IF(ISERROR($V288),"",OFFSET('Smelter Look-up'!$E$4,$V288-4,0))</f>
        <v/>
      </c>
      <c r="G288" s="144">
        <f>IF(C288=$X$4,"Enter smelter details",IF(ISERROR($V288),"",OFFSET('Smelter Look-up'!$F$4,$V288-4,0)))</f>
        <v/>
      </c>
      <c r="H288" s="200">
        <f>IF(ISERROR($V288),"",OFFSET('Smelter Look-up'!$G$4,$V288-4,0))</f>
        <v/>
      </c>
      <c r="I288" s="201">
        <f>IF(ISERROR($V288),"",OFFSET('Smelter Look-up'!$H$4,$V288-4,0))</f>
        <v/>
      </c>
      <c r="J288" s="201">
        <f>IF(ISERROR($V288),"",OFFSET('Smelter Look-up'!$I$4,$V288-4,0))</f>
        <v/>
      </c>
      <c r="K288" s="145" t="n"/>
      <c r="L288" s="145" t="n"/>
      <c r="M288" s="145" t="n"/>
      <c r="N288" s="145" t="n"/>
      <c r="O288" s="145" t="n"/>
      <c r="P288" s="203" t="n"/>
      <c r="Q288" s="146" t="n"/>
      <c r="R288" s="144">
        <f>IF(ISERROR($V288),"",OFFSET('Smelter Look-up'!$C$4,$V288-4,0)&amp;"")</f>
        <v/>
      </c>
      <c r="S288" s="150">
        <f>IF(B288="","",IF(ISERROR(MATCH($E288,CL,0)),"Unknown",INDIRECT("'C'!$A$"&amp;MATCH($E288,CL,0)+1)))</f>
        <v/>
      </c>
      <c r="T288" s="150">
        <f>IF(B288="","",IF(ISERROR(MATCH($J288,SorP!$B$1:$B$6261,0)),"",INDIRECT("'SorP'!$A$"&amp;MATCH($S288&amp;$J288,SorP!C:C,0))))</f>
        <v/>
      </c>
      <c r="U288" s="163" t="n"/>
      <c r="V288" s="164">
        <f>IF(C288="",NA(),MATCH($B288&amp;$C288,'Smelter Look-up'!$J:$J,0))</f>
        <v/>
      </c>
      <c r="X288" s="165">
        <f>IF(AND(C288="Smelter not listed",OR(LEN(D288)=0,LEN(E288)=0)),1,0)</f>
        <v/>
      </c>
      <c r="AB288" s="306">
        <f>IF(C288="","",B288)</f>
        <v/>
      </c>
      <c r="AC288" s="165">
        <f>B288</f>
        <v/>
      </c>
      <c r="AD288" s="165">
        <f>IF(C288="Smelter not listed",D288,C288)</f>
        <v/>
      </c>
    </row>
    <row r="289" ht="20.1" customFormat="1" customHeight="1" s="165">
      <c r="A289" s="150" t="n"/>
      <c r="B289" s="296">
        <f>IF(LEN(A289)=0,"",INDEX('Smelter Look-up'!$A:$A,MATCH($A289,'Smelter Look-up'!$E:$E,0)))</f>
        <v/>
      </c>
      <c r="C289" s="147">
        <f>IF(LEN(A289)=0,"",INDEX('Smelter Look-up'!$C:$C,MATCH($A289,'Smelter Look-up'!$E:$E,0)))</f>
        <v/>
      </c>
      <c r="D289" s="144" t="n"/>
      <c r="E289" s="144">
        <f>IF(ISERROR($V289),"",OFFSET('Smelter Look-up'!$D$4,$V289-4,0)&amp;"")</f>
        <v/>
      </c>
      <c r="F289" s="144">
        <f>IF(ISERROR($V289),"",OFFSET('Smelter Look-up'!$E$4,$V289-4,0))</f>
        <v/>
      </c>
      <c r="G289" s="144">
        <f>IF(C289=$X$4,"Enter smelter details",IF(ISERROR($V289),"",OFFSET('Smelter Look-up'!$F$4,$V289-4,0)))</f>
        <v/>
      </c>
      <c r="H289" s="200">
        <f>IF(ISERROR($V289),"",OFFSET('Smelter Look-up'!$G$4,$V289-4,0))</f>
        <v/>
      </c>
      <c r="I289" s="201">
        <f>IF(ISERROR($V289),"",OFFSET('Smelter Look-up'!$H$4,$V289-4,0))</f>
        <v/>
      </c>
      <c r="J289" s="201">
        <f>IF(ISERROR($V289),"",OFFSET('Smelter Look-up'!$I$4,$V289-4,0))</f>
        <v/>
      </c>
      <c r="K289" s="145" t="n"/>
      <c r="L289" s="145" t="n"/>
      <c r="M289" s="145" t="n"/>
      <c r="N289" s="145" t="n"/>
      <c r="O289" s="145" t="n"/>
      <c r="P289" s="203" t="n"/>
      <c r="Q289" s="146" t="n"/>
      <c r="R289" s="144">
        <f>IF(ISERROR($V289),"",OFFSET('Smelter Look-up'!$C$4,$V289-4,0)&amp;"")</f>
        <v/>
      </c>
      <c r="S289" s="150">
        <f>IF(B289="","",IF(ISERROR(MATCH($E289,CL,0)),"Unknown",INDIRECT("'C'!$A$"&amp;MATCH($E289,CL,0)+1)))</f>
        <v/>
      </c>
      <c r="T289" s="150">
        <f>IF(B289="","",IF(ISERROR(MATCH($J289,SorP!$B$1:$B$6261,0)),"",INDIRECT("'SorP'!$A$"&amp;MATCH($S289&amp;$J289,SorP!C:C,0))))</f>
        <v/>
      </c>
      <c r="U289" s="163" t="n"/>
      <c r="V289" s="164">
        <f>IF(C289="",NA(),MATCH($B289&amp;$C289,'Smelter Look-up'!$J:$J,0))</f>
        <v/>
      </c>
      <c r="X289" s="165">
        <f>IF(AND(C289="Smelter not listed",OR(LEN(D289)=0,LEN(E289)=0)),1,0)</f>
        <v/>
      </c>
      <c r="AB289" s="306">
        <f>IF(C289="","",B289)</f>
        <v/>
      </c>
      <c r="AC289" s="165">
        <f>B289</f>
        <v/>
      </c>
      <c r="AD289" s="165">
        <f>IF(C289="Smelter not listed",D289,C289)</f>
        <v/>
      </c>
    </row>
    <row r="290" ht="20.1" customFormat="1" customHeight="1" s="165">
      <c r="A290" s="150" t="n"/>
      <c r="B290" s="296">
        <f>IF(LEN(A290)=0,"",INDEX('Smelter Look-up'!$A:$A,MATCH($A290,'Smelter Look-up'!$E:$E,0)))</f>
        <v/>
      </c>
      <c r="C290" s="147">
        <f>IF(LEN(A290)=0,"",INDEX('Smelter Look-up'!$C:$C,MATCH($A290,'Smelter Look-up'!$E:$E,0)))</f>
        <v/>
      </c>
      <c r="D290" s="144" t="n"/>
      <c r="E290" s="144">
        <f>IF(ISERROR($V290),"",OFFSET('Smelter Look-up'!$D$4,$V290-4,0)&amp;"")</f>
        <v/>
      </c>
      <c r="F290" s="144">
        <f>IF(ISERROR($V290),"",OFFSET('Smelter Look-up'!$E$4,$V290-4,0))</f>
        <v/>
      </c>
      <c r="G290" s="144">
        <f>IF(C290=$X$4,"Enter smelter details",IF(ISERROR($V290),"",OFFSET('Smelter Look-up'!$F$4,$V290-4,0)))</f>
        <v/>
      </c>
      <c r="H290" s="200">
        <f>IF(ISERROR($V290),"",OFFSET('Smelter Look-up'!$G$4,$V290-4,0))</f>
        <v/>
      </c>
      <c r="I290" s="201">
        <f>IF(ISERROR($V290),"",OFFSET('Smelter Look-up'!$H$4,$V290-4,0))</f>
        <v/>
      </c>
      <c r="J290" s="201">
        <f>IF(ISERROR($V290),"",OFFSET('Smelter Look-up'!$I$4,$V290-4,0))</f>
        <v/>
      </c>
      <c r="K290" s="145" t="n"/>
      <c r="L290" s="145" t="n"/>
      <c r="M290" s="145" t="n"/>
      <c r="N290" s="145" t="n"/>
      <c r="O290" s="145" t="n"/>
      <c r="P290" s="203" t="n"/>
      <c r="Q290" s="146" t="n"/>
      <c r="R290" s="144">
        <f>IF(ISERROR($V290),"",OFFSET('Smelter Look-up'!$C$4,$V290-4,0)&amp;"")</f>
        <v/>
      </c>
      <c r="S290" s="150">
        <f>IF(B290="","",IF(ISERROR(MATCH($E290,CL,0)),"Unknown",INDIRECT("'C'!$A$"&amp;MATCH($E290,CL,0)+1)))</f>
        <v/>
      </c>
      <c r="T290" s="150">
        <f>IF(B290="","",IF(ISERROR(MATCH($J290,SorP!$B$1:$B$6261,0)),"",INDIRECT("'SorP'!$A$"&amp;MATCH($S290&amp;$J290,SorP!C:C,0))))</f>
        <v/>
      </c>
      <c r="U290" s="163" t="n"/>
      <c r="V290" s="164">
        <f>IF(C290="",NA(),MATCH($B290&amp;$C290,'Smelter Look-up'!$J:$J,0))</f>
        <v/>
      </c>
      <c r="X290" s="165">
        <f>IF(AND(C290="Smelter not listed",OR(LEN(D290)=0,LEN(E290)=0)),1,0)</f>
        <v/>
      </c>
      <c r="AB290" s="306">
        <f>IF(C290="","",B290)</f>
        <v/>
      </c>
      <c r="AC290" s="165">
        <f>B290</f>
        <v/>
      </c>
      <c r="AD290" s="165">
        <f>IF(C290="Smelter not listed",D290,C290)</f>
        <v/>
      </c>
    </row>
    <row r="291" ht="20.1" customFormat="1" customHeight="1" s="165">
      <c r="A291" s="150" t="n"/>
      <c r="B291" s="296">
        <f>IF(LEN(A291)=0,"",INDEX('Smelter Look-up'!$A:$A,MATCH($A291,'Smelter Look-up'!$E:$E,0)))</f>
        <v/>
      </c>
      <c r="C291" s="147">
        <f>IF(LEN(A291)=0,"",INDEX('Smelter Look-up'!$C:$C,MATCH($A291,'Smelter Look-up'!$E:$E,0)))</f>
        <v/>
      </c>
      <c r="D291" s="144" t="n"/>
      <c r="E291" s="144">
        <f>IF(ISERROR($V291),"",OFFSET('Smelter Look-up'!$D$4,$V291-4,0)&amp;"")</f>
        <v/>
      </c>
      <c r="F291" s="144">
        <f>IF(ISERROR($V291),"",OFFSET('Smelter Look-up'!$E$4,$V291-4,0))</f>
        <v/>
      </c>
      <c r="G291" s="144">
        <f>IF(C291=$X$4,"Enter smelter details",IF(ISERROR($V291),"",OFFSET('Smelter Look-up'!$F$4,$V291-4,0)))</f>
        <v/>
      </c>
      <c r="H291" s="200">
        <f>IF(ISERROR($V291),"",OFFSET('Smelter Look-up'!$G$4,$V291-4,0))</f>
        <v/>
      </c>
      <c r="I291" s="201">
        <f>IF(ISERROR($V291),"",OFFSET('Smelter Look-up'!$H$4,$V291-4,0))</f>
        <v/>
      </c>
      <c r="J291" s="201">
        <f>IF(ISERROR($V291),"",OFFSET('Smelter Look-up'!$I$4,$V291-4,0))</f>
        <v/>
      </c>
      <c r="K291" s="145" t="n"/>
      <c r="L291" s="145" t="n"/>
      <c r="M291" s="145" t="n"/>
      <c r="N291" s="145" t="n"/>
      <c r="O291" s="145" t="n"/>
      <c r="P291" s="203" t="n"/>
      <c r="Q291" s="146" t="n"/>
      <c r="R291" s="144">
        <f>IF(ISERROR($V291),"",OFFSET('Smelter Look-up'!$C$4,$V291-4,0)&amp;"")</f>
        <v/>
      </c>
      <c r="S291" s="150">
        <f>IF(B291="","",IF(ISERROR(MATCH($E291,CL,0)),"Unknown",INDIRECT("'C'!$A$"&amp;MATCH($E291,CL,0)+1)))</f>
        <v/>
      </c>
      <c r="T291" s="150">
        <f>IF(B291="","",IF(ISERROR(MATCH($J291,SorP!$B$1:$B$6261,0)),"",INDIRECT("'SorP'!$A$"&amp;MATCH($S291&amp;$J291,SorP!C:C,0))))</f>
        <v/>
      </c>
      <c r="U291" s="163" t="n"/>
      <c r="V291" s="164">
        <f>IF(C291="",NA(),MATCH($B291&amp;$C291,'Smelter Look-up'!$J:$J,0))</f>
        <v/>
      </c>
      <c r="X291" s="165">
        <f>IF(AND(C291="Smelter not listed",OR(LEN(D291)=0,LEN(E291)=0)),1,0)</f>
        <v/>
      </c>
      <c r="AB291" s="306">
        <f>IF(C291="","",B291)</f>
        <v/>
      </c>
      <c r="AC291" s="165">
        <f>B291</f>
        <v/>
      </c>
      <c r="AD291" s="165">
        <f>IF(C291="Smelter not listed",D291,C291)</f>
        <v/>
      </c>
    </row>
    <row r="292" ht="20.1" customFormat="1" customHeight="1" s="165">
      <c r="A292" s="150" t="n"/>
      <c r="B292" s="296">
        <f>IF(LEN(A292)=0,"",INDEX('Smelter Look-up'!$A:$A,MATCH($A292,'Smelter Look-up'!$E:$E,0)))</f>
        <v/>
      </c>
      <c r="C292" s="147">
        <f>IF(LEN(A292)=0,"",INDEX('Smelter Look-up'!$C:$C,MATCH($A292,'Smelter Look-up'!$E:$E,0)))</f>
        <v/>
      </c>
      <c r="D292" s="144" t="n"/>
      <c r="E292" s="144">
        <f>IF(ISERROR($V292),"",OFFSET('Smelter Look-up'!$D$4,$V292-4,0)&amp;"")</f>
        <v/>
      </c>
      <c r="F292" s="144">
        <f>IF(ISERROR($V292),"",OFFSET('Smelter Look-up'!$E$4,$V292-4,0))</f>
        <v/>
      </c>
      <c r="G292" s="144">
        <f>IF(C292=$X$4,"Enter smelter details",IF(ISERROR($V292),"",OFFSET('Smelter Look-up'!$F$4,$V292-4,0)))</f>
        <v/>
      </c>
      <c r="H292" s="200">
        <f>IF(ISERROR($V292),"",OFFSET('Smelter Look-up'!$G$4,$V292-4,0))</f>
        <v/>
      </c>
      <c r="I292" s="201">
        <f>IF(ISERROR($V292),"",OFFSET('Smelter Look-up'!$H$4,$V292-4,0))</f>
        <v/>
      </c>
      <c r="J292" s="201">
        <f>IF(ISERROR($V292),"",OFFSET('Smelter Look-up'!$I$4,$V292-4,0))</f>
        <v/>
      </c>
      <c r="K292" s="145" t="n"/>
      <c r="L292" s="145" t="n"/>
      <c r="M292" s="145" t="n"/>
      <c r="N292" s="145" t="n"/>
      <c r="O292" s="145" t="n"/>
      <c r="P292" s="203" t="n"/>
      <c r="Q292" s="146" t="n"/>
      <c r="R292" s="144">
        <f>IF(ISERROR($V292),"",OFFSET('Smelter Look-up'!$C$4,$V292-4,0)&amp;"")</f>
        <v/>
      </c>
      <c r="S292" s="150">
        <f>IF(B292="","",IF(ISERROR(MATCH($E292,CL,0)),"Unknown",INDIRECT("'C'!$A$"&amp;MATCH($E292,CL,0)+1)))</f>
        <v/>
      </c>
      <c r="T292" s="150">
        <f>IF(B292="","",IF(ISERROR(MATCH($J292,SorP!$B$1:$B$6261,0)),"",INDIRECT("'SorP'!$A$"&amp;MATCH($S292&amp;$J292,SorP!C:C,0))))</f>
        <v/>
      </c>
      <c r="U292" s="163" t="n"/>
      <c r="V292" s="164">
        <f>IF(C292="",NA(),MATCH($B292&amp;$C292,'Smelter Look-up'!$J:$J,0))</f>
        <v/>
      </c>
      <c r="X292" s="165">
        <f>IF(AND(C292="Smelter not listed",OR(LEN(D292)=0,LEN(E292)=0)),1,0)</f>
        <v/>
      </c>
      <c r="AB292" s="306">
        <f>IF(C292="","",B292)</f>
        <v/>
      </c>
      <c r="AC292" s="165">
        <f>B292</f>
        <v/>
      </c>
      <c r="AD292" s="165">
        <f>IF(C292="Smelter not listed",D292,C292)</f>
        <v/>
      </c>
    </row>
    <row r="293" ht="20.1" customFormat="1" customHeight="1" s="165">
      <c r="A293" s="150" t="n"/>
      <c r="B293" s="296">
        <f>IF(LEN(A293)=0,"",INDEX('Smelter Look-up'!$A:$A,MATCH($A293,'Smelter Look-up'!$E:$E,0)))</f>
        <v/>
      </c>
      <c r="C293" s="147">
        <f>IF(LEN(A293)=0,"",INDEX('Smelter Look-up'!$C:$C,MATCH($A293,'Smelter Look-up'!$E:$E,0)))</f>
        <v/>
      </c>
      <c r="D293" s="144" t="n"/>
      <c r="E293" s="144">
        <f>IF(ISERROR($V293),"",OFFSET('Smelter Look-up'!$D$4,$V293-4,0)&amp;"")</f>
        <v/>
      </c>
      <c r="F293" s="144">
        <f>IF(ISERROR($V293),"",OFFSET('Smelter Look-up'!$E$4,$V293-4,0))</f>
        <v/>
      </c>
      <c r="G293" s="144">
        <f>IF(C293=$X$4,"Enter smelter details",IF(ISERROR($V293),"",OFFSET('Smelter Look-up'!$F$4,$V293-4,0)))</f>
        <v/>
      </c>
      <c r="H293" s="200">
        <f>IF(ISERROR($V293),"",OFFSET('Smelter Look-up'!$G$4,$V293-4,0))</f>
        <v/>
      </c>
      <c r="I293" s="201">
        <f>IF(ISERROR($V293),"",OFFSET('Smelter Look-up'!$H$4,$V293-4,0))</f>
        <v/>
      </c>
      <c r="J293" s="201">
        <f>IF(ISERROR($V293),"",OFFSET('Smelter Look-up'!$I$4,$V293-4,0))</f>
        <v/>
      </c>
      <c r="K293" s="145" t="n"/>
      <c r="L293" s="145" t="n"/>
      <c r="M293" s="145" t="n"/>
      <c r="N293" s="145" t="n"/>
      <c r="O293" s="145" t="n"/>
      <c r="P293" s="203" t="n"/>
      <c r="Q293" s="146" t="n"/>
      <c r="R293" s="144">
        <f>IF(ISERROR($V293),"",OFFSET('Smelter Look-up'!$C$4,$V293-4,0)&amp;"")</f>
        <v/>
      </c>
      <c r="S293" s="150">
        <f>IF(B293="","",IF(ISERROR(MATCH($E293,CL,0)),"Unknown",INDIRECT("'C'!$A$"&amp;MATCH($E293,CL,0)+1)))</f>
        <v/>
      </c>
      <c r="T293" s="150">
        <f>IF(B293="","",IF(ISERROR(MATCH($J293,SorP!$B$1:$B$6261,0)),"",INDIRECT("'SorP'!$A$"&amp;MATCH($S293&amp;$J293,SorP!C:C,0))))</f>
        <v/>
      </c>
      <c r="U293" s="163" t="n"/>
      <c r="V293" s="164">
        <f>IF(C293="",NA(),MATCH($B293&amp;$C293,'Smelter Look-up'!$J:$J,0))</f>
        <v/>
      </c>
      <c r="X293" s="165">
        <f>IF(AND(C293="Smelter not listed",OR(LEN(D293)=0,LEN(E293)=0)),1,0)</f>
        <v/>
      </c>
      <c r="AB293" s="306">
        <f>IF(C293="","",B293)</f>
        <v/>
      </c>
      <c r="AC293" s="165">
        <f>B293</f>
        <v/>
      </c>
      <c r="AD293" s="165">
        <f>IF(C293="Smelter not listed",D293,C293)</f>
        <v/>
      </c>
    </row>
    <row r="294" ht="20.1" customFormat="1" customHeight="1" s="165">
      <c r="A294" s="150" t="n"/>
      <c r="B294" s="296">
        <f>IF(LEN(A294)=0,"",INDEX('Smelter Look-up'!$A:$A,MATCH($A294,'Smelter Look-up'!$E:$E,0)))</f>
        <v/>
      </c>
      <c r="C294" s="147">
        <f>IF(LEN(A294)=0,"",INDEX('Smelter Look-up'!$C:$C,MATCH($A294,'Smelter Look-up'!$E:$E,0)))</f>
        <v/>
      </c>
      <c r="D294" s="144" t="n"/>
      <c r="E294" s="144">
        <f>IF(ISERROR($V294),"",OFFSET('Smelter Look-up'!$D$4,$V294-4,0)&amp;"")</f>
        <v/>
      </c>
      <c r="F294" s="144">
        <f>IF(ISERROR($V294),"",OFFSET('Smelter Look-up'!$E$4,$V294-4,0))</f>
        <v/>
      </c>
      <c r="G294" s="144">
        <f>IF(C294=$X$4,"Enter smelter details",IF(ISERROR($V294),"",OFFSET('Smelter Look-up'!$F$4,$V294-4,0)))</f>
        <v/>
      </c>
      <c r="H294" s="200">
        <f>IF(ISERROR($V294),"",OFFSET('Smelter Look-up'!$G$4,$V294-4,0))</f>
        <v/>
      </c>
      <c r="I294" s="201">
        <f>IF(ISERROR($V294),"",OFFSET('Smelter Look-up'!$H$4,$V294-4,0))</f>
        <v/>
      </c>
      <c r="J294" s="201">
        <f>IF(ISERROR($V294),"",OFFSET('Smelter Look-up'!$I$4,$V294-4,0))</f>
        <v/>
      </c>
      <c r="K294" s="145" t="n"/>
      <c r="L294" s="145" t="n"/>
      <c r="M294" s="145" t="n"/>
      <c r="N294" s="145" t="n"/>
      <c r="O294" s="145" t="n"/>
      <c r="P294" s="203" t="n"/>
      <c r="Q294" s="146" t="n"/>
      <c r="R294" s="144">
        <f>IF(ISERROR($V294),"",OFFSET('Smelter Look-up'!$C$4,$V294-4,0)&amp;"")</f>
        <v/>
      </c>
      <c r="S294" s="150">
        <f>IF(B294="","",IF(ISERROR(MATCH($E294,CL,0)),"Unknown",INDIRECT("'C'!$A$"&amp;MATCH($E294,CL,0)+1)))</f>
        <v/>
      </c>
      <c r="T294" s="150">
        <f>IF(B294="","",IF(ISERROR(MATCH($J294,SorP!$B$1:$B$6261,0)),"",INDIRECT("'SorP'!$A$"&amp;MATCH($S294&amp;$J294,SorP!C:C,0))))</f>
        <v/>
      </c>
      <c r="U294" s="163" t="n"/>
      <c r="V294" s="164">
        <f>IF(C294="",NA(),MATCH($B294&amp;$C294,'Smelter Look-up'!$J:$J,0))</f>
        <v/>
      </c>
      <c r="X294" s="165">
        <f>IF(AND(C294="Smelter not listed",OR(LEN(D294)=0,LEN(E294)=0)),1,0)</f>
        <v/>
      </c>
      <c r="AB294" s="306">
        <f>IF(C294="","",B294)</f>
        <v/>
      </c>
      <c r="AC294" s="165">
        <f>B294</f>
        <v/>
      </c>
      <c r="AD294" s="165">
        <f>IF(C294="Smelter not listed",D294,C294)</f>
        <v/>
      </c>
    </row>
    <row r="295" ht="20.1" customFormat="1" customHeight="1" s="165">
      <c r="A295" s="150" t="n"/>
      <c r="B295" s="296">
        <f>IF(LEN(A295)=0,"",INDEX('Smelter Look-up'!$A:$A,MATCH($A295,'Smelter Look-up'!$E:$E,0)))</f>
        <v/>
      </c>
      <c r="C295" s="147">
        <f>IF(LEN(A295)=0,"",INDEX('Smelter Look-up'!$C:$C,MATCH($A295,'Smelter Look-up'!$E:$E,0)))</f>
        <v/>
      </c>
      <c r="D295" s="144" t="n"/>
      <c r="E295" s="144">
        <f>IF(ISERROR($V295),"",OFFSET('Smelter Look-up'!$D$4,$V295-4,0)&amp;"")</f>
        <v/>
      </c>
      <c r="F295" s="144">
        <f>IF(ISERROR($V295),"",OFFSET('Smelter Look-up'!$E$4,$V295-4,0))</f>
        <v/>
      </c>
      <c r="G295" s="144">
        <f>IF(C295=$X$4,"Enter smelter details",IF(ISERROR($V295),"",OFFSET('Smelter Look-up'!$F$4,$V295-4,0)))</f>
        <v/>
      </c>
      <c r="H295" s="200">
        <f>IF(ISERROR($V295),"",OFFSET('Smelter Look-up'!$G$4,$V295-4,0))</f>
        <v/>
      </c>
      <c r="I295" s="201">
        <f>IF(ISERROR($V295),"",OFFSET('Smelter Look-up'!$H$4,$V295-4,0))</f>
        <v/>
      </c>
      <c r="J295" s="201">
        <f>IF(ISERROR($V295),"",OFFSET('Smelter Look-up'!$I$4,$V295-4,0))</f>
        <v/>
      </c>
      <c r="K295" s="145" t="n"/>
      <c r="L295" s="145" t="n"/>
      <c r="M295" s="145" t="n"/>
      <c r="N295" s="145" t="n"/>
      <c r="O295" s="145" t="n"/>
      <c r="P295" s="203" t="n"/>
      <c r="Q295" s="146" t="n"/>
      <c r="R295" s="144">
        <f>IF(ISERROR($V295),"",OFFSET('Smelter Look-up'!$C$4,$V295-4,0)&amp;"")</f>
        <v/>
      </c>
      <c r="S295" s="150">
        <f>IF(B295="","",IF(ISERROR(MATCH($E295,CL,0)),"Unknown",INDIRECT("'C'!$A$"&amp;MATCH($E295,CL,0)+1)))</f>
        <v/>
      </c>
      <c r="T295" s="150">
        <f>IF(B295="","",IF(ISERROR(MATCH($J295,SorP!$B$1:$B$6261,0)),"",INDIRECT("'SorP'!$A$"&amp;MATCH($S295&amp;$J295,SorP!C:C,0))))</f>
        <v/>
      </c>
      <c r="U295" s="163" t="n"/>
      <c r="V295" s="164">
        <f>IF(C295="",NA(),MATCH($B295&amp;$C295,'Smelter Look-up'!$J:$J,0))</f>
        <v/>
      </c>
      <c r="X295" s="165">
        <f>IF(AND(C295="Smelter not listed",OR(LEN(D295)=0,LEN(E295)=0)),1,0)</f>
        <v/>
      </c>
      <c r="AB295" s="306">
        <f>IF(C295="","",B295)</f>
        <v/>
      </c>
      <c r="AC295" s="165">
        <f>B295</f>
        <v/>
      </c>
      <c r="AD295" s="165">
        <f>IF(C295="Smelter not listed",D295,C295)</f>
        <v/>
      </c>
    </row>
    <row r="296" ht="20.1" customFormat="1" customHeight="1" s="165">
      <c r="A296" s="150" t="n"/>
      <c r="B296" s="296">
        <f>IF(LEN(A296)=0,"",INDEX('Smelter Look-up'!$A:$A,MATCH($A296,'Smelter Look-up'!$E:$E,0)))</f>
        <v/>
      </c>
      <c r="C296" s="147">
        <f>IF(LEN(A296)=0,"",INDEX('Smelter Look-up'!$C:$C,MATCH($A296,'Smelter Look-up'!$E:$E,0)))</f>
        <v/>
      </c>
      <c r="D296" s="144" t="n"/>
      <c r="E296" s="144">
        <f>IF(ISERROR($V296),"",OFFSET('Smelter Look-up'!$D$4,$V296-4,0)&amp;"")</f>
        <v/>
      </c>
      <c r="F296" s="144">
        <f>IF(ISERROR($V296),"",OFFSET('Smelter Look-up'!$E$4,$V296-4,0))</f>
        <v/>
      </c>
      <c r="G296" s="144">
        <f>IF(C296=$X$4,"Enter smelter details",IF(ISERROR($V296),"",OFFSET('Smelter Look-up'!$F$4,$V296-4,0)))</f>
        <v/>
      </c>
      <c r="H296" s="200">
        <f>IF(ISERROR($V296),"",OFFSET('Smelter Look-up'!$G$4,$V296-4,0))</f>
        <v/>
      </c>
      <c r="I296" s="201">
        <f>IF(ISERROR($V296),"",OFFSET('Smelter Look-up'!$H$4,$V296-4,0))</f>
        <v/>
      </c>
      <c r="J296" s="201">
        <f>IF(ISERROR($V296),"",OFFSET('Smelter Look-up'!$I$4,$V296-4,0))</f>
        <v/>
      </c>
      <c r="K296" s="145" t="n"/>
      <c r="L296" s="145" t="n"/>
      <c r="M296" s="145" t="n"/>
      <c r="N296" s="145" t="n"/>
      <c r="O296" s="145" t="n"/>
      <c r="P296" s="203" t="n"/>
      <c r="Q296" s="146" t="n"/>
      <c r="R296" s="144">
        <f>IF(ISERROR($V296),"",OFFSET('Smelter Look-up'!$C$4,$V296-4,0)&amp;"")</f>
        <v/>
      </c>
      <c r="S296" s="150">
        <f>IF(B296="","",IF(ISERROR(MATCH($E296,CL,0)),"Unknown",INDIRECT("'C'!$A$"&amp;MATCH($E296,CL,0)+1)))</f>
        <v/>
      </c>
      <c r="T296" s="150">
        <f>IF(B296="","",IF(ISERROR(MATCH($J296,SorP!$B$1:$B$6261,0)),"",INDIRECT("'SorP'!$A$"&amp;MATCH($S296&amp;$J296,SorP!C:C,0))))</f>
        <v/>
      </c>
      <c r="U296" s="163" t="n"/>
      <c r="V296" s="164">
        <f>IF(C296="",NA(),MATCH($B296&amp;$C296,'Smelter Look-up'!$J:$J,0))</f>
        <v/>
      </c>
      <c r="X296" s="165">
        <f>IF(AND(C296="Smelter not listed",OR(LEN(D296)=0,LEN(E296)=0)),1,0)</f>
        <v/>
      </c>
      <c r="AB296" s="306">
        <f>IF(C296="","",B296)</f>
        <v/>
      </c>
      <c r="AC296" s="165">
        <f>B296</f>
        <v/>
      </c>
      <c r="AD296" s="165">
        <f>IF(C296="Smelter not listed",D296,C296)</f>
        <v/>
      </c>
    </row>
    <row r="297" ht="20.1" customFormat="1" customHeight="1" s="165">
      <c r="A297" s="150" t="n"/>
      <c r="B297" s="296">
        <f>IF(LEN(A297)=0,"",INDEX('Smelter Look-up'!$A:$A,MATCH($A297,'Smelter Look-up'!$E:$E,0)))</f>
        <v/>
      </c>
      <c r="C297" s="147">
        <f>IF(LEN(A297)=0,"",INDEX('Smelter Look-up'!$C:$C,MATCH($A297,'Smelter Look-up'!$E:$E,0)))</f>
        <v/>
      </c>
      <c r="D297" s="144" t="n"/>
      <c r="E297" s="144">
        <f>IF(ISERROR($V297),"",OFFSET('Smelter Look-up'!$D$4,$V297-4,0)&amp;"")</f>
        <v/>
      </c>
      <c r="F297" s="144">
        <f>IF(ISERROR($V297),"",OFFSET('Smelter Look-up'!$E$4,$V297-4,0))</f>
        <v/>
      </c>
      <c r="G297" s="144">
        <f>IF(C297=$X$4,"Enter smelter details",IF(ISERROR($V297),"",OFFSET('Smelter Look-up'!$F$4,$V297-4,0)))</f>
        <v/>
      </c>
      <c r="H297" s="200">
        <f>IF(ISERROR($V297),"",OFFSET('Smelter Look-up'!$G$4,$V297-4,0))</f>
        <v/>
      </c>
      <c r="I297" s="201">
        <f>IF(ISERROR($V297),"",OFFSET('Smelter Look-up'!$H$4,$V297-4,0))</f>
        <v/>
      </c>
      <c r="J297" s="201">
        <f>IF(ISERROR($V297),"",OFFSET('Smelter Look-up'!$I$4,$V297-4,0))</f>
        <v/>
      </c>
      <c r="K297" s="145" t="n"/>
      <c r="L297" s="145" t="n"/>
      <c r="M297" s="145" t="n"/>
      <c r="N297" s="145" t="n"/>
      <c r="O297" s="145" t="n"/>
      <c r="P297" s="203" t="n"/>
      <c r="Q297" s="146" t="n"/>
      <c r="R297" s="144">
        <f>IF(ISERROR($V297),"",OFFSET('Smelter Look-up'!$C$4,$V297-4,0)&amp;"")</f>
        <v/>
      </c>
      <c r="S297" s="150">
        <f>IF(B297="","",IF(ISERROR(MATCH($E297,CL,0)),"Unknown",INDIRECT("'C'!$A$"&amp;MATCH($E297,CL,0)+1)))</f>
        <v/>
      </c>
      <c r="T297" s="150">
        <f>IF(B297="","",IF(ISERROR(MATCH($J297,SorP!$B$1:$B$6261,0)),"",INDIRECT("'SorP'!$A$"&amp;MATCH($S297&amp;$J297,SorP!C:C,0))))</f>
        <v/>
      </c>
      <c r="U297" s="163" t="n"/>
      <c r="V297" s="164">
        <f>IF(C297="",NA(),MATCH($B297&amp;$C297,'Smelter Look-up'!$J:$J,0))</f>
        <v/>
      </c>
      <c r="X297" s="165">
        <f>IF(AND(C297="Smelter not listed",OR(LEN(D297)=0,LEN(E297)=0)),1,0)</f>
        <v/>
      </c>
      <c r="AB297" s="306">
        <f>IF(C297="","",B297)</f>
        <v/>
      </c>
      <c r="AC297" s="165">
        <f>B297</f>
        <v/>
      </c>
      <c r="AD297" s="165">
        <f>IF(C297="Smelter not listed",D297,C297)</f>
        <v/>
      </c>
    </row>
    <row r="298" ht="20.1" customFormat="1" customHeight="1" s="165">
      <c r="A298" s="150" t="n"/>
      <c r="B298" s="296">
        <f>IF(LEN(A298)=0,"",INDEX('Smelter Look-up'!$A:$A,MATCH($A298,'Smelter Look-up'!$E:$E,0)))</f>
        <v/>
      </c>
      <c r="C298" s="147">
        <f>IF(LEN(A298)=0,"",INDEX('Smelter Look-up'!$C:$C,MATCH($A298,'Smelter Look-up'!$E:$E,0)))</f>
        <v/>
      </c>
      <c r="D298" s="144" t="n"/>
      <c r="E298" s="144">
        <f>IF(ISERROR($V298),"",OFFSET('Smelter Look-up'!$D$4,$V298-4,0)&amp;"")</f>
        <v/>
      </c>
      <c r="F298" s="144">
        <f>IF(ISERROR($V298),"",OFFSET('Smelter Look-up'!$E$4,$V298-4,0))</f>
        <v/>
      </c>
      <c r="G298" s="144">
        <f>IF(C298=$X$4,"Enter smelter details",IF(ISERROR($V298),"",OFFSET('Smelter Look-up'!$F$4,$V298-4,0)))</f>
        <v/>
      </c>
      <c r="H298" s="200">
        <f>IF(ISERROR($V298),"",OFFSET('Smelter Look-up'!$G$4,$V298-4,0))</f>
        <v/>
      </c>
      <c r="I298" s="201">
        <f>IF(ISERROR($V298),"",OFFSET('Smelter Look-up'!$H$4,$V298-4,0))</f>
        <v/>
      </c>
      <c r="J298" s="201">
        <f>IF(ISERROR($V298),"",OFFSET('Smelter Look-up'!$I$4,$V298-4,0))</f>
        <v/>
      </c>
      <c r="K298" s="145" t="n"/>
      <c r="L298" s="145" t="n"/>
      <c r="M298" s="145" t="n"/>
      <c r="N298" s="145" t="n"/>
      <c r="O298" s="145" t="n"/>
      <c r="P298" s="203" t="n"/>
      <c r="Q298" s="146" t="n"/>
      <c r="R298" s="144">
        <f>IF(ISERROR($V298),"",OFFSET('Smelter Look-up'!$C$4,$V298-4,0)&amp;"")</f>
        <v/>
      </c>
      <c r="S298" s="150">
        <f>IF(B298="","",IF(ISERROR(MATCH($E298,CL,0)),"Unknown",INDIRECT("'C'!$A$"&amp;MATCH($E298,CL,0)+1)))</f>
        <v/>
      </c>
      <c r="T298" s="150">
        <f>IF(B298="","",IF(ISERROR(MATCH($J298,SorP!$B$1:$B$6261,0)),"",INDIRECT("'SorP'!$A$"&amp;MATCH($S298&amp;$J298,SorP!C:C,0))))</f>
        <v/>
      </c>
      <c r="U298" s="163" t="n"/>
      <c r="V298" s="164">
        <f>IF(C298="",NA(),MATCH($B298&amp;$C298,'Smelter Look-up'!$J:$J,0))</f>
        <v/>
      </c>
      <c r="X298" s="165">
        <f>IF(AND(C298="Smelter not listed",OR(LEN(D298)=0,LEN(E298)=0)),1,0)</f>
        <v/>
      </c>
      <c r="AB298" s="306">
        <f>IF(C298="","",B298)</f>
        <v/>
      </c>
      <c r="AC298" s="165">
        <f>B298</f>
        <v/>
      </c>
      <c r="AD298" s="165">
        <f>IF(C298="Smelter not listed",D298,C298)</f>
        <v/>
      </c>
    </row>
    <row r="299" ht="20.1" customFormat="1" customHeight="1" s="165">
      <c r="A299" s="150" t="n"/>
      <c r="B299" s="296">
        <f>IF(LEN(A299)=0,"",INDEX('Smelter Look-up'!$A:$A,MATCH($A299,'Smelter Look-up'!$E:$E,0)))</f>
        <v/>
      </c>
      <c r="C299" s="147">
        <f>IF(LEN(A299)=0,"",INDEX('Smelter Look-up'!$C:$C,MATCH($A299,'Smelter Look-up'!$E:$E,0)))</f>
        <v/>
      </c>
      <c r="D299" s="144" t="n"/>
      <c r="E299" s="144">
        <f>IF(ISERROR($V299),"",OFFSET('Smelter Look-up'!$D$4,$V299-4,0)&amp;"")</f>
        <v/>
      </c>
      <c r="F299" s="144">
        <f>IF(ISERROR($V299),"",OFFSET('Smelter Look-up'!$E$4,$V299-4,0))</f>
        <v/>
      </c>
      <c r="G299" s="144">
        <f>IF(C299=$X$4,"Enter smelter details",IF(ISERROR($V299),"",OFFSET('Smelter Look-up'!$F$4,$V299-4,0)))</f>
        <v/>
      </c>
      <c r="H299" s="200">
        <f>IF(ISERROR($V299),"",OFFSET('Smelter Look-up'!$G$4,$V299-4,0))</f>
        <v/>
      </c>
      <c r="I299" s="201">
        <f>IF(ISERROR($V299),"",OFFSET('Smelter Look-up'!$H$4,$V299-4,0))</f>
        <v/>
      </c>
      <c r="J299" s="201">
        <f>IF(ISERROR($V299),"",OFFSET('Smelter Look-up'!$I$4,$V299-4,0))</f>
        <v/>
      </c>
      <c r="K299" s="145" t="n"/>
      <c r="L299" s="145" t="n"/>
      <c r="M299" s="145" t="n"/>
      <c r="N299" s="145" t="n"/>
      <c r="O299" s="145" t="n"/>
      <c r="P299" s="203" t="n"/>
      <c r="Q299" s="146" t="n"/>
      <c r="R299" s="144">
        <f>IF(ISERROR($V299),"",OFFSET('Smelter Look-up'!$C$4,$V299-4,0)&amp;"")</f>
        <v/>
      </c>
      <c r="S299" s="150">
        <f>IF(B299="","",IF(ISERROR(MATCH($E299,CL,0)),"Unknown",INDIRECT("'C'!$A$"&amp;MATCH($E299,CL,0)+1)))</f>
        <v/>
      </c>
      <c r="T299" s="150">
        <f>IF(B299="","",IF(ISERROR(MATCH($J299,SorP!$B$1:$B$6261,0)),"",INDIRECT("'SorP'!$A$"&amp;MATCH($S299&amp;$J299,SorP!C:C,0))))</f>
        <v/>
      </c>
      <c r="U299" s="163" t="n"/>
      <c r="V299" s="164">
        <f>IF(C299="",NA(),MATCH($B299&amp;$C299,'Smelter Look-up'!$J:$J,0))</f>
        <v/>
      </c>
      <c r="X299" s="165">
        <f>IF(AND(C299="Smelter not listed",OR(LEN(D299)=0,LEN(E299)=0)),1,0)</f>
        <v/>
      </c>
      <c r="AB299" s="306">
        <f>IF(C299="","",B299)</f>
        <v/>
      </c>
      <c r="AC299" s="165">
        <f>B299</f>
        <v/>
      </c>
      <c r="AD299" s="165">
        <f>IF(C299="Smelter not listed",D299,C299)</f>
        <v/>
      </c>
    </row>
    <row r="300" ht="20.1" customFormat="1" customHeight="1" s="165">
      <c r="A300" s="150" t="n"/>
      <c r="B300" s="296">
        <f>IF(LEN(A300)=0,"",INDEX('Smelter Look-up'!$A:$A,MATCH($A300,'Smelter Look-up'!$E:$E,0)))</f>
        <v/>
      </c>
      <c r="C300" s="147">
        <f>IF(LEN(A300)=0,"",INDEX('Smelter Look-up'!$C:$C,MATCH($A300,'Smelter Look-up'!$E:$E,0)))</f>
        <v/>
      </c>
      <c r="D300" s="144" t="n"/>
      <c r="E300" s="144">
        <f>IF(ISERROR($V300),"",OFFSET('Smelter Look-up'!$D$4,$V300-4,0)&amp;"")</f>
        <v/>
      </c>
      <c r="F300" s="144">
        <f>IF(ISERROR($V300),"",OFFSET('Smelter Look-up'!$E$4,$V300-4,0))</f>
        <v/>
      </c>
      <c r="G300" s="144">
        <f>IF(C300=$X$4,"Enter smelter details",IF(ISERROR($V300),"",OFFSET('Smelter Look-up'!$F$4,$V300-4,0)))</f>
        <v/>
      </c>
      <c r="H300" s="200">
        <f>IF(ISERROR($V300),"",OFFSET('Smelter Look-up'!$G$4,$V300-4,0))</f>
        <v/>
      </c>
      <c r="I300" s="201">
        <f>IF(ISERROR($V300),"",OFFSET('Smelter Look-up'!$H$4,$V300-4,0))</f>
        <v/>
      </c>
      <c r="J300" s="201">
        <f>IF(ISERROR($V300),"",OFFSET('Smelter Look-up'!$I$4,$V300-4,0))</f>
        <v/>
      </c>
      <c r="K300" s="145" t="n"/>
      <c r="L300" s="145" t="n"/>
      <c r="M300" s="145" t="n"/>
      <c r="N300" s="145" t="n"/>
      <c r="O300" s="145" t="n"/>
      <c r="P300" s="203" t="n"/>
      <c r="Q300" s="146" t="n"/>
      <c r="R300" s="144">
        <f>IF(ISERROR($V300),"",OFFSET('Smelter Look-up'!$C$4,$V300-4,0)&amp;"")</f>
        <v/>
      </c>
      <c r="S300" s="150">
        <f>IF(B300="","",IF(ISERROR(MATCH($E300,CL,0)),"Unknown",INDIRECT("'C'!$A$"&amp;MATCH($E300,CL,0)+1)))</f>
        <v/>
      </c>
      <c r="T300" s="150">
        <f>IF(B300="","",IF(ISERROR(MATCH($J300,SorP!$B$1:$B$6261,0)),"",INDIRECT("'SorP'!$A$"&amp;MATCH($S300&amp;$J300,SorP!C:C,0))))</f>
        <v/>
      </c>
      <c r="U300" s="163" t="n"/>
      <c r="V300" s="164">
        <f>IF(C300="",NA(),MATCH($B300&amp;$C300,'Smelter Look-up'!$J:$J,0))</f>
        <v/>
      </c>
      <c r="X300" s="165">
        <f>IF(AND(C300="Smelter not listed",OR(LEN(D300)=0,LEN(E300)=0)),1,0)</f>
        <v/>
      </c>
      <c r="AB300" s="306">
        <f>IF(C300="","",B300)</f>
        <v/>
      </c>
      <c r="AC300" s="165">
        <f>B300</f>
        <v/>
      </c>
      <c r="AD300" s="165">
        <f>IF(C300="Smelter not listed",D300,C300)</f>
        <v/>
      </c>
    </row>
    <row r="301" ht="20.1" customFormat="1" customHeight="1" s="165">
      <c r="A301" s="150" t="n"/>
      <c r="B301" s="296">
        <f>IF(LEN(A301)=0,"",INDEX('Smelter Look-up'!$A:$A,MATCH($A301,'Smelter Look-up'!$E:$E,0)))</f>
        <v/>
      </c>
      <c r="C301" s="147">
        <f>IF(LEN(A301)=0,"",INDEX('Smelter Look-up'!$C:$C,MATCH($A301,'Smelter Look-up'!$E:$E,0)))</f>
        <v/>
      </c>
      <c r="D301" s="144" t="n"/>
      <c r="E301" s="144">
        <f>IF(ISERROR($V301),"",OFFSET('Smelter Look-up'!$D$4,$V301-4,0)&amp;"")</f>
        <v/>
      </c>
      <c r="F301" s="144">
        <f>IF(ISERROR($V301),"",OFFSET('Smelter Look-up'!$E$4,$V301-4,0))</f>
        <v/>
      </c>
      <c r="G301" s="144">
        <f>IF(C301=$X$4,"Enter smelter details",IF(ISERROR($V301),"",OFFSET('Smelter Look-up'!$F$4,$V301-4,0)))</f>
        <v/>
      </c>
      <c r="H301" s="200">
        <f>IF(ISERROR($V301),"",OFFSET('Smelter Look-up'!$G$4,$V301-4,0))</f>
        <v/>
      </c>
      <c r="I301" s="201">
        <f>IF(ISERROR($V301),"",OFFSET('Smelter Look-up'!$H$4,$V301-4,0))</f>
        <v/>
      </c>
      <c r="J301" s="201">
        <f>IF(ISERROR($V301),"",OFFSET('Smelter Look-up'!$I$4,$V301-4,0))</f>
        <v/>
      </c>
      <c r="K301" s="145" t="n"/>
      <c r="L301" s="145" t="n"/>
      <c r="M301" s="145" t="n"/>
      <c r="N301" s="145" t="n"/>
      <c r="O301" s="145" t="n"/>
      <c r="P301" s="203" t="n"/>
      <c r="Q301" s="146" t="n"/>
      <c r="R301" s="144">
        <f>IF(ISERROR($V301),"",OFFSET('Smelter Look-up'!$C$4,$V301-4,0)&amp;"")</f>
        <v/>
      </c>
      <c r="S301" s="150">
        <f>IF(B301="","",IF(ISERROR(MATCH($E301,CL,0)),"Unknown",INDIRECT("'C'!$A$"&amp;MATCH($E301,CL,0)+1)))</f>
        <v/>
      </c>
      <c r="T301" s="150">
        <f>IF(B301="","",IF(ISERROR(MATCH($J301,SorP!$B$1:$B$6261,0)),"",INDIRECT("'SorP'!$A$"&amp;MATCH($S301&amp;$J301,SorP!C:C,0))))</f>
        <v/>
      </c>
      <c r="U301" s="163" t="n"/>
      <c r="V301" s="164">
        <f>IF(C301="",NA(),MATCH($B301&amp;$C301,'Smelter Look-up'!$J:$J,0))</f>
        <v/>
      </c>
      <c r="X301" s="165">
        <f>IF(AND(C301="Smelter not listed",OR(LEN(D301)=0,LEN(E301)=0)),1,0)</f>
        <v/>
      </c>
      <c r="AB301" s="306">
        <f>IF(C301="","",B301)</f>
        <v/>
      </c>
      <c r="AC301" s="165">
        <f>B301</f>
        <v/>
      </c>
      <c r="AD301" s="165">
        <f>IF(C301="Smelter not listed",D301,C301)</f>
        <v/>
      </c>
    </row>
    <row r="302" ht="20.1" customFormat="1" customHeight="1" s="165">
      <c r="A302" s="150" t="n"/>
      <c r="B302" s="296">
        <f>IF(LEN(A302)=0,"",INDEX('Smelter Look-up'!$A:$A,MATCH($A302,'Smelter Look-up'!$E:$E,0)))</f>
        <v/>
      </c>
      <c r="C302" s="147">
        <f>IF(LEN(A302)=0,"",INDEX('Smelter Look-up'!$C:$C,MATCH($A302,'Smelter Look-up'!$E:$E,0)))</f>
        <v/>
      </c>
      <c r="D302" s="144" t="n"/>
      <c r="E302" s="144">
        <f>IF(ISERROR($V302),"",OFFSET('Smelter Look-up'!$D$4,$V302-4,0)&amp;"")</f>
        <v/>
      </c>
      <c r="F302" s="144">
        <f>IF(ISERROR($V302),"",OFFSET('Smelter Look-up'!$E$4,$V302-4,0))</f>
        <v/>
      </c>
      <c r="G302" s="144">
        <f>IF(C302=$X$4,"Enter smelter details",IF(ISERROR($V302),"",OFFSET('Smelter Look-up'!$F$4,$V302-4,0)))</f>
        <v/>
      </c>
      <c r="H302" s="200">
        <f>IF(ISERROR($V302),"",OFFSET('Smelter Look-up'!$G$4,$V302-4,0))</f>
        <v/>
      </c>
      <c r="I302" s="201">
        <f>IF(ISERROR($V302),"",OFFSET('Smelter Look-up'!$H$4,$V302-4,0))</f>
        <v/>
      </c>
      <c r="J302" s="201">
        <f>IF(ISERROR($V302),"",OFFSET('Smelter Look-up'!$I$4,$V302-4,0))</f>
        <v/>
      </c>
      <c r="K302" s="145" t="n"/>
      <c r="L302" s="145" t="n"/>
      <c r="M302" s="145" t="n"/>
      <c r="N302" s="145" t="n"/>
      <c r="O302" s="145" t="n"/>
      <c r="P302" s="203" t="n"/>
      <c r="Q302" s="146" t="n"/>
      <c r="R302" s="144">
        <f>IF(ISERROR($V302),"",OFFSET('Smelter Look-up'!$C$4,$V302-4,0)&amp;"")</f>
        <v/>
      </c>
      <c r="S302" s="150">
        <f>IF(B302="","",IF(ISERROR(MATCH($E302,CL,0)),"Unknown",INDIRECT("'C'!$A$"&amp;MATCH($E302,CL,0)+1)))</f>
        <v/>
      </c>
      <c r="T302" s="150">
        <f>IF(B302="","",IF(ISERROR(MATCH($J302,SorP!$B$1:$B$6261,0)),"",INDIRECT("'SorP'!$A$"&amp;MATCH($S302&amp;$J302,SorP!C:C,0))))</f>
        <v/>
      </c>
      <c r="U302" s="163" t="n"/>
      <c r="V302" s="164">
        <f>IF(C302="",NA(),MATCH($B302&amp;$C302,'Smelter Look-up'!$J:$J,0))</f>
        <v/>
      </c>
      <c r="X302" s="165">
        <f>IF(AND(C302="Smelter not listed",OR(LEN(D302)=0,LEN(E302)=0)),1,0)</f>
        <v/>
      </c>
      <c r="AB302" s="306">
        <f>IF(C302="","",B302)</f>
        <v/>
      </c>
      <c r="AC302" s="165">
        <f>B302</f>
        <v/>
      </c>
      <c r="AD302" s="165">
        <f>IF(C302="Smelter not listed",D302,C302)</f>
        <v/>
      </c>
    </row>
    <row r="303" ht="20.1" customFormat="1" customHeight="1" s="165">
      <c r="A303" s="150" t="n"/>
      <c r="B303" s="296">
        <f>IF(LEN(A303)=0,"",INDEX('Smelter Look-up'!$A:$A,MATCH($A303,'Smelter Look-up'!$E:$E,0)))</f>
        <v/>
      </c>
      <c r="C303" s="147">
        <f>IF(LEN(A303)=0,"",INDEX('Smelter Look-up'!$C:$C,MATCH($A303,'Smelter Look-up'!$E:$E,0)))</f>
        <v/>
      </c>
      <c r="D303" s="144" t="n"/>
      <c r="E303" s="144">
        <f>IF(ISERROR($V303),"",OFFSET('Smelter Look-up'!$D$4,$V303-4,0)&amp;"")</f>
        <v/>
      </c>
      <c r="F303" s="144">
        <f>IF(ISERROR($V303),"",OFFSET('Smelter Look-up'!$E$4,$V303-4,0))</f>
        <v/>
      </c>
      <c r="G303" s="144">
        <f>IF(C303=$X$4,"Enter smelter details",IF(ISERROR($V303),"",OFFSET('Smelter Look-up'!$F$4,$V303-4,0)))</f>
        <v/>
      </c>
      <c r="H303" s="200">
        <f>IF(ISERROR($V303),"",OFFSET('Smelter Look-up'!$G$4,$V303-4,0))</f>
        <v/>
      </c>
      <c r="I303" s="201">
        <f>IF(ISERROR($V303),"",OFFSET('Smelter Look-up'!$H$4,$V303-4,0))</f>
        <v/>
      </c>
      <c r="J303" s="201">
        <f>IF(ISERROR($V303),"",OFFSET('Smelter Look-up'!$I$4,$V303-4,0))</f>
        <v/>
      </c>
      <c r="K303" s="145" t="n"/>
      <c r="L303" s="145" t="n"/>
      <c r="M303" s="145" t="n"/>
      <c r="N303" s="145" t="n"/>
      <c r="O303" s="145" t="n"/>
      <c r="P303" s="203" t="n"/>
      <c r="Q303" s="146" t="n"/>
      <c r="R303" s="144">
        <f>IF(ISERROR($V303),"",OFFSET('Smelter Look-up'!$C$4,$V303-4,0)&amp;"")</f>
        <v/>
      </c>
      <c r="S303" s="150">
        <f>IF(B303="","",IF(ISERROR(MATCH($E303,CL,0)),"Unknown",INDIRECT("'C'!$A$"&amp;MATCH($E303,CL,0)+1)))</f>
        <v/>
      </c>
      <c r="T303" s="150">
        <f>IF(B303="","",IF(ISERROR(MATCH($J303,SorP!$B$1:$B$6261,0)),"",INDIRECT("'SorP'!$A$"&amp;MATCH($S303&amp;$J303,SorP!C:C,0))))</f>
        <v/>
      </c>
      <c r="U303" s="163" t="n"/>
      <c r="V303" s="164">
        <f>IF(C303="",NA(),MATCH($B303&amp;$C303,'Smelter Look-up'!$J:$J,0))</f>
        <v/>
      </c>
      <c r="X303" s="165">
        <f>IF(AND(C303="Smelter not listed",OR(LEN(D303)=0,LEN(E303)=0)),1,0)</f>
        <v/>
      </c>
      <c r="AB303" s="306">
        <f>IF(C303="","",B303)</f>
        <v/>
      </c>
      <c r="AC303" s="165">
        <f>B303</f>
        <v/>
      </c>
      <c r="AD303" s="165">
        <f>IF(C303="Smelter not listed",D303,C303)</f>
        <v/>
      </c>
    </row>
    <row r="304" ht="20.1" customFormat="1" customHeight="1" s="165">
      <c r="A304" s="150" t="n"/>
      <c r="B304" s="296">
        <f>IF(LEN(A304)=0,"",INDEX('Smelter Look-up'!$A:$A,MATCH($A304,'Smelter Look-up'!$E:$E,0)))</f>
        <v/>
      </c>
      <c r="C304" s="147">
        <f>IF(LEN(A304)=0,"",INDEX('Smelter Look-up'!$C:$C,MATCH($A304,'Smelter Look-up'!$E:$E,0)))</f>
        <v/>
      </c>
      <c r="D304" s="144" t="n"/>
      <c r="E304" s="144">
        <f>IF(ISERROR($V304),"",OFFSET('Smelter Look-up'!$D$4,$V304-4,0)&amp;"")</f>
        <v/>
      </c>
      <c r="F304" s="144">
        <f>IF(ISERROR($V304),"",OFFSET('Smelter Look-up'!$E$4,$V304-4,0))</f>
        <v/>
      </c>
      <c r="G304" s="144">
        <f>IF(C304=$X$4,"Enter smelter details",IF(ISERROR($V304),"",OFFSET('Smelter Look-up'!$F$4,$V304-4,0)))</f>
        <v/>
      </c>
      <c r="H304" s="200">
        <f>IF(ISERROR($V304),"",OFFSET('Smelter Look-up'!$G$4,$V304-4,0))</f>
        <v/>
      </c>
      <c r="I304" s="201">
        <f>IF(ISERROR($V304),"",OFFSET('Smelter Look-up'!$H$4,$V304-4,0))</f>
        <v/>
      </c>
      <c r="J304" s="201">
        <f>IF(ISERROR($V304),"",OFFSET('Smelter Look-up'!$I$4,$V304-4,0))</f>
        <v/>
      </c>
      <c r="K304" s="145" t="n"/>
      <c r="L304" s="145" t="n"/>
      <c r="M304" s="145" t="n"/>
      <c r="N304" s="145" t="n"/>
      <c r="O304" s="145" t="n"/>
      <c r="P304" s="203" t="n"/>
      <c r="Q304" s="146" t="n"/>
      <c r="R304" s="144">
        <f>IF(ISERROR($V304),"",OFFSET('Smelter Look-up'!$C$4,$V304-4,0)&amp;"")</f>
        <v/>
      </c>
      <c r="S304" s="150">
        <f>IF(B304="","",IF(ISERROR(MATCH($E304,CL,0)),"Unknown",INDIRECT("'C'!$A$"&amp;MATCH($E304,CL,0)+1)))</f>
        <v/>
      </c>
      <c r="T304" s="150">
        <f>IF(B304="","",IF(ISERROR(MATCH($J304,SorP!$B$1:$B$6261,0)),"",INDIRECT("'SorP'!$A$"&amp;MATCH($S304&amp;$J304,SorP!C:C,0))))</f>
        <v/>
      </c>
      <c r="U304" s="163" t="n"/>
      <c r="V304" s="164">
        <f>IF(C304="",NA(),MATCH($B304&amp;$C304,'Smelter Look-up'!$J:$J,0))</f>
        <v/>
      </c>
      <c r="X304" s="165">
        <f>IF(AND(C304="Smelter not listed",OR(LEN(D304)=0,LEN(E304)=0)),1,0)</f>
        <v/>
      </c>
      <c r="AB304" s="306">
        <f>IF(C304="","",B304)</f>
        <v/>
      </c>
      <c r="AC304" s="165">
        <f>B304</f>
        <v/>
      </c>
      <c r="AD304" s="165">
        <f>IF(C304="Smelter not listed",D304,C304)</f>
        <v/>
      </c>
    </row>
    <row r="305" ht="20.1" customFormat="1" customHeight="1" s="165">
      <c r="A305" s="150" t="n"/>
      <c r="B305" s="296">
        <f>IF(LEN(A305)=0,"",INDEX('Smelter Look-up'!$A:$A,MATCH($A305,'Smelter Look-up'!$E:$E,0)))</f>
        <v/>
      </c>
      <c r="C305" s="147">
        <f>IF(LEN(A305)=0,"",INDEX('Smelter Look-up'!$C:$C,MATCH($A305,'Smelter Look-up'!$E:$E,0)))</f>
        <v/>
      </c>
      <c r="D305" s="144" t="n"/>
      <c r="E305" s="144">
        <f>IF(ISERROR($V305),"",OFFSET('Smelter Look-up'!$D$4,$V305-4,0)&amp;"")</f>
        <v/>
      </c>
      <c r="F305" s="144">
        <f>IF(ISERROR($V305),"",OFFSET('Smelter Look-up'!$E$4,$V305-4,0))</f>
        <v/>
      </c>
      <c r="G305" s="144">
        <f>IF(C305=$X$4,"Enter smelter details",IF(ISERROR($V305),"",OFFSET('Smelter Look-up'!$F$4,$V305-4,0)))</f>
        <v/>
      </c>
      <c r="H305" s="200">
        <f>IF(ISERROR($V305),"",OFFSET('Smelter Look-up'!$G$4,$V305-4,0))</f>
        <v/>
      </c>
      <c r="I305" s="201">
        <f>IF(ISERROR($V305),"",OFFSET('Smelter Look-up'!$H$4,$V305-4,0))</f>
        <v/>
      </c>
      <c r="J305" s="201">
        <f>IF(ISERROR($V305),"",OFFSET('Smelter Look-up'!$I$4,$V305-4,0))</f>
        <v/>
      </c>
      <c r="K305" s="145" t="n"/>
      <c r="L305" s="145" t="n"/>
      <c r="M305" s="145" t="n"/>
      <c r="N305" s="145" t="n"/>
      <c r="O305" s="145" t="n"/>
      <c r="P305" s="203" t="n"/>
      <c r="Q305" s="146" t="n"/>
      <c r="R305" s="144">
        <f>IF(ISERROR($V305),"",OFFSET('Smelter Look-up'!$C$4,$V305-4,0)&amp;"")</f>
        <v/>
      </c>
      <c r="S305" s="150">
        <f>IF(B305="","",IF(ISERROR(MATCH($E305,CL,0)),"Unknown",INDIRECT("'C'!$A$"&amp;MATCH($E305,CL,0)+1)))</f>
        <v/>
      </c>
      <c r="T305" s="150">
        <f>IF(B305="","",IF(ISERROR(MATCH($J305,SorP!$B$1:$B$6261,0)),"",INDIRECT("'SorP'!$A$"&amp;MATCH($S305&amp;$J305,SorP!C:C,0))))</f>
        <v/>
      </c>
      <c r="U305" s="163" t="n"/>
      <c r="V305" s="164">
        <f>IF(C305="",NA(),MATCH($B305&amp;$C305,'Smelter Look-up'!$J:$J,0))</f>
        <v/>
      </c>
      <c r="X305" s="165">
        <f>IF(AND(C305="Smelter not listed",OR(LEN(D305)=0,LEN(E305)=0)),1,0)</f>
        <v/>
      </c>
      <c r="AB305" s="306">
        <f>IF(C305="","",B305)</f>
        <v/>
      </c>
      <c r="AC305" s="165">
        <f>B305</f>
        <v/>
      </c>
      <c r="AD305" s="165">
        <f>IF(C305="Smelter not listed",D305,C305)</f>
        <v/>
      </c>
    </row>
    <row r="306" ht="20.1" customFormat="1" customHeight="1" s="165">
      <c r="A306" s="150" t="n"/>
      <c r="B306" s="296">
        <f>IF(LEN(A306)=0,"",INDEX('Smelter Look-up'!$A:$A,MATCH($A306,'Smelter Look-up'!$E:$E,0)))</f>
        <v/>
      </c>
      <c r="C306" s="147">
        <f>IF(LEN(A306)=0,"",INDEX('Smelter Look-up'!$C:$C,MATCH($A306,'Smelter Look-up'!$E:$E,0)))</f>
        <v/>
      </c>
      <c r="D306" s="144" t="n"/>
      <c r="E306" s="144">
        <f>IF(ISERROR($V306),"",OFFSET('Smelter Look-up'!$D$4,$V306-4,0)&amp;"")</f>
        <v/>
      </c>
      <c r="F306" s="144">
        <f>IF(ISERROR($V306),"",OFFSET('Smelter Look-up'!$E$4,$V306-4,0))</f>
        <v/>
      </c>
      <c r="G306" s="144">
        <f>IF(C306=$X$4,"Enter smelter details",IF(ISERROR($V306),"",OFFSET('Smelter Look-up'!$F$4,$V306-4,0)))</f>
        <v/>
      </c>
      <c r="H306" s="200">
        <f>IF(ISERROR($V306),"",OFFSET('Smelter Look-up'!$G$4,$V306-4,0))</f>
        <v/>
      </c>
      <c r="I306" s="201">
        <f>IF(ISERROR($V306),"",OFFSET('Smelter Look-up'!$H$4,$V306-4,0))</f>
        <v/>
      </c>
      <c r="J306" s="201">
        <f>IF(ISERROR($V306),"",OFFSET('Smelter Look-up'!$I$4,$V306-4,0))</f>
        <v/>
      </c>
      <c r="K306" s="145" t="n"/>
      <c r="L306" s="145" t="n"/>
      <c r="M306" s="145" t="n"/>
      <c r="N306" s="145" t="n"/>
      <c r="O306" s="145" t="n"/>
      <c r="P306" s="203" t="n"/>
      <c r="Q306" s="146" t="n"/>
      <c r="R306" s="144">
        <f>IF(ISERROR($V306),"",OFFSET('Smelter Look-up'!$C$4,$V306-4,0)&amp;"")</f>
        <v/>
      </c>
      <c r="S306" s="150">
        <f>IF(B306="","",IF(ISERROR(MATCH($E306,CL,0)),"Unknown",INDIRECT("'C'!$A$"&amp;MATCH($E306,CL,0)+1)))</f>
        <v/>
      </c>
      <c r="T306" s="150">
        <f>IF(B306="","",IF(ISERROR(MATCH($J306,SorP!$B$1:$B$6261,0)),"",INDIRECT("'SorP'!$A$"&amp;MATCH($S306&amp;$J306,SorP!C:C,0))))</f>
        <v/>
      </c>
      <c r="U306" s="163" t="n"/>
      <c r="V306" s="164">
        <f>IF(C306="",NA(),MATCH($B306&amp;$C306,'Smelter Look-up'!$J:$J,0))</f>
        <v/>
      </c>
      <c r="X306" s="165">
        <f>IF(AND(C306="Smelter not listed",OR(LEN(D306)=0,LEN(E306)=0)),1,0)</f>
        <v/>
      </c>
      <c r="AB306" s="306">
        <f>IF(C306="","",B306)</f>
        <v/>
      </c>
      <c r="AC306" s="165">
        <f>B306</f>
        <v/>
      </c>
      <c r="AD306" s="165">
        <f>IF(C306="Smelter not listed",D306,C306)</f>
        <v/>
      </c>
    </row>
    <row r="307" ht="20.1" customFormat="1" customHeight="1" s="165">
      <c r="A307" s="150" t="n"/>
      <c r="B307" s="296">
        <f>IF(LEN(A307)=0,"",INDEX('Smelter Look-up'!$A:$A,MATCH($A307,'Smelter Look-up'!$E:$E,0)))</f>
        <v/>
      </c>
      <c r="C307" s="147">
        <f>IF(LEN(A307)=0,"",INDEX('Smelter Look-up'!$C:$C,MATCH($A307,'Smelter Look-up'!$E:$E,0)))</f>
        <v/>
      </c>
      <c r="D307" s="144" t="n"/>
      <c r="E307" s="144">
        <f>IF(ISERROR($V307),"",OFFSET('Smelter Look-up'!$D$4,$V307-4,0)&amp;"")</f>
        <v/>
      </c>
      <c r="F307" s="144">
        <f>IF(ISERROR($V307),"",OFFSET('Smelter Look-up'!$E$4,$V307-4,0))</f>
        <v/>
      </c>
      <c r="G307" s="144">
        <f>IF(C307=$X$4,"Enter smelter details",IF(ISERROR($V307),"",OFFSET('Smelter Look-up'!$F$4,$V307-4,0)))</f>
        <v/>
      </c>
      <c r="H307" s="200">
        <f>IF(ISERROR($V307),"",OFFSET('Smelter Look-up'!$G$4,$V307-4,0))</f>
        <v/>
      </c>
      <c r="I307" s="201">
        <f>IF(ISERROR($V307),"",OFFSET('Smelter Look-up'!$H$4,$V307-4,0))</f>
        <v/>
      </c>
      <c r="J307" s="201">
        <f>IF(ISERROR($V307),"",OFFSET('Smelter Look-up'!$I$4,$V307-4,0))</f>
        <v/>
      </c>
      <c r="K307" s="145" t="n"/>
      <c r="L307" s="145" t="n"/>
      <c r="M307" s="145" t="n"/>
      <c r="N307" s="145" t="n"/>
      <c r="O307" s="145" t="n"/>
      <c r="P307" s="203" t="n"/>
      <c r="Q307" s="146" t="n"/>
      <c r="R307" s="144">
        <f>IF(ISERROR($V307),"",OFFSET('Smelter Look-up'!$C$4,$V307-4,0)&amp;"")</f>
        <v/>
      </c>
      <c r="S307" s="150">
        <f>IF(B307="","",IF(ISERROR(MATCH($E307,CL,0)),"Unknown",INDIRECT("'C'!$A$"&amp;MATCH($E307,CL,0)+1)))</f>
        <v/>
      </c>
      <c r="T307" s="150">
        <f>IF(B307="","",IF(ISERROR(MATCH($J307,SorP!$B$1:$B$6261,0)),"",INDIRECT("'SorP'!$A$"&amp;MATCH($S307&amp;$J307,SorP!C:C,0))))</f>
        <v/>
      </c>
      <c r="U307" s="163" t="n"/>
      <c r="V307" s="164">
        <f>IF(C307="",NA(),MATCH($B307&amp;$C307,'Smelter Look-up'!$J:$J,0))</f>
        <v/>
      </c>
      <c r="X307" s="165">
        <f>IF(AND(C307="Smelter not listed",OR(LEN(D307)=0,LEN(E307)=0)),1,0)</f>
        <v/>
      </c>
      <c r="AB307" s="306">
        <f>IF(C307="","",B307)</f>
        <v/>
      </c>
      <c r="AC307" s="165">
        <f>B307</f>
        <v/>
      </c>
      <c r="AD307" s="165">
        <f>IF(C307="Smelter not listed",D307,C307)</f>
        <v/>
      </c>
    </row>
    <row r="308" ht="20.1" customFormat="1" customHeight="1" s="165">
      <c r="A308" s="150" t="n"/>
      <c r="B308" s="296">
        <f>IF(LEN(A308)=0,"",INDEX('Smelter Look-up'!$A:$A,MATCH($A308,'Smelter Look-up'!$E:$E,0)))</f>
        <v/>
      </c>
      <c r="C308" s="147">
        <f>IF(LEN(A308)=0,"",INDEX('Smelter Look-up'!$C:$C,MATCH($A308,'Smelter Look-up'!$E:$E,0)))</f>
        <v/>
      </c>
      <c r="D308" s="144" t="n"/>
      <c r="E308" s="144">
        <f>IF(ISERROR($V308),"",OFFSET('Smelter Look-up'!$D$4,$V308-4,0)&amp;"")</f>
        <v/>
      </c>
      <c r="F308" s="144">
        <f>IF(ISERROR($V308),"",OFFSET('Smelter Look-up'!$E$4,$V308-4,0))</f>
        <v/>
      </c>
      <c r="G308" s="144">
        <f>IF(C308=$X$4,"Enter smelter details",IF(ISERROR($V308),"",OFFSET('Smelter Look-up'!$F$4,$V308-4,0)))</f>
        <v/>
      </c>
      <c r="H308" s="200">
        <f>IF(ISERROR($V308),"",OFFSET('Smelter Look-up'!$G$4,$V308-4,0))</f>
        <v/>
      </c>
      <c r="I308" s="201">
        <f>IF(ISERROR($V308),"",OFFSET('Smelter Look-up'!$H$4,$V308-4,0))</f>
        <v/>
      </c>
      <c r="J308" s="201">
        <f>IF(ISERROR($V308),"",OFFSET('Smelter Look-up'!$I$4,$V308-4,0))</f>
        <v/>
      </c>
      <c r="K308" s="145" t="n"/>
      <c r="L308" s="145" t="n"/>
      <c r="M308" s="145" t="n"/>
      <c r="N308" s="145" t="n"/>
      <c r="O308" s="145" t="n"/>
      <c r="P308" s="203" t="n"/>
      <c r="Q308" s="146" t="n"/>
      <c r="R308" s="144">
        <f>IF(ISERROR($V308),"",OFFSET('Smelter Look-up'!$C$4,$V308-4,0)&amp;"")</f>
        <v/>
      </c>
      <c r="S308" s="150">
        <f>IF(B308="","",IF(ISERROR(MATCH($E308,CL,0)),"Unknown",INDIRECT("'C'!$A$"&amp;MATCH($E308,CL,0)+1)))</f>
        <v/>
      </c>
      <c r="T308" s="150">
        <f>IF(B308="","",IF(ISERROR(MATCH($J308,SorP!$B$1:$B$6261,0)),"",INDIRECT("'SorP'!$A$"&amp;MATCH($S308&amp;$J308,SorP!C:C,0))))</f>
        <v/>
      </c>
      <c r="U308" s="163" t="n"/>
      <c r="V308" s="164">
        <f>IF(C308="",NA(),MATCH($B308&amp;$C308,'Smelter Look-up'!$J:$J,0))</f>
        <v/>
      </c>
      <c r="X308" s="165">
        <f>IF(AND(C308="Smelter not listed",OR(LEN(D308)=0,LEN(E308)=0)),1,0)</f>
        <v/>
      </c>
      <c r="AB308" s="306">
        <f>IF(C308="","",B308)</f>
        <v/>
      </c>
      <c r="AC308" s="165">
        <f>B308</f>
        <v/>
      </c>
      <c r="AD308" s="165">
        <f>IF(C308="Smelter not listed",D308,C308)</f>
        <v/>
      </c>
    </row>
    <row r="309" ht="20.1" customFormat="1" customHeight="1" s="165">
      <c r="A309" s="150" t="n"/>
      <c r="B309" s="296">
        <f>IF(LEN(A309)=0,"",INDEX('Smelter Look-up'!$A:$A,MATCH($A309,'Smelter Look-up'!$E:$E,0)))</f>
        <v/>
      </c>
      <c r="C309" s="147">
        <f>IF(LEN(A309)=0,"",INDEX('Smelter Look-up'!$C:$C,MATCH($A309,'Smelter Look-up'!$E:$E,0)))</f>
        <v/>
      </c>
      <c r="D309" s="144" t="n"/>
      <c r="E309" s="144">
        <f>IF(ISERROR($V309),"",OFFSET('Smelter Look-up'!$D$4,$V309-4,0)&amp;"")</f>
        <v/>
      </c>
      <c r="F309" s="144">
        <f>IF(ISERROR($V309),"",OFFSET('Smelter Look-up'!$E$4,$V309-4,0))</f>
        <v/>
      </c>
      <c r="G309" s="144">
        <f>IF(C309=$X$4,"Enter smelter details",IF(ISERROR($V309),"",OFFSET('Smelter Look-up'!$F$4,$V309-4,0)))</f>
        <v/>
      </c>
      <c r="H309" s="200">
        <f>IF(ISERROR($V309),"",OFFSET('Smelter Look-up'!$G$4,$V309-4,0))</f>
        <v/>
      </c>
      <c r="I309" s="201">
        <f>IF(ISERROR($V309),"",OFFSET('Smelter Look-up'!$H$4,$V309-4,0))</f>
        <v/>
      </c>
      <c r="J309" s="201">
        <f>IF(ISERROR($V309),"",OFFSET('Smelter Look-up'!$I$4,$V309-4,0))</f>
        <v/>
      </c>
      <c r="K309" s="145" t="n"/>
      <c r="L309" s="145" t="n"/>
      <c r="M309" s="145" t="n"/>
      <c r="N309" s="145" t="n"/>
      <c r="O309" s="145" t="n"/>
      <c r="P309" s="203" t="n"/>
      <c r="Q309" s="146" t="n"/>
      <c r="R309" s="144">
        <f>IF(ISERROR($V309),"",OFFSET('Smelter Look-up'!$C$4,$V309-4,0)&amp;"")</f>
        <v/>
      </c>
      <c r="S309" s="150">
        <f>IF(B309="","",IF(ISERROR(MATCH($E309,CL,0)),"Unknown",INDIRECT("'C'!$A$"&amp;MATCH($E309,CL,0)+1)))</f>
        <v/>
      </c>
      <c r="T309" s="150">
        <f>IF(B309="","",IF(ISERROR(MATCH($J309,SorP!$B$1:$B$6261,0)),"",INDIRECT("'SorP'!$A$"&amp;MATCH($S309&amp;$J309,SorP!C:C,0))))</f>
        <v/>
      </c>
      <c r="U309" s="163" t="n"/>
      <c r="V309" s="164">
        <f>IF(C309="",NA(),MATCH($B309&amp;$C309,'Smelter Look-up'!$J:$J,0))</f>
        <v/>
      </c>
      <c r="X309" s="165">
        <f>IF(AND(C309="Smelter not listed",OR(LEN(D309)=0,LEN(E309)=0)),1,0)</f>
        <v/>
      </c>
      <c r="AB309" s="306">
        <f>IF(C309="","",B309)</f>
        <v/>
      </c>
      <c r="AC309" s="165">
        <f>B309</f>
        <v/>
      </c>
      <c r="AD309" s="165">
        <f>IF(C309="Smelter not listed",D309,C309)</f>
        <v/>
      </c>
    </row>
    <row r="310" ht="20.1" customFormat="1" customHeight="1" s="165">
      <c r="A310" s="150" t="n"/>
      <c r="B310" s="296">
        <f>IF(LEN(A310)=0,"",INDEX('Smelter Look-up'!$A:$A,MATCH($A310,'Smelter Look-up'!$E:$E,0)))</f>
        <v/>
      </c>
      <c r="C310" s="147">
        <f>IF(LEN(A310)=0,"",INDEX('Smelter Look-up'!$C:$C,MATCH($A310,'Smelter Look-up'!$E:$E,0)))</f>
        <v/>
      </c>
      <c r="D310" s="144" t="n"/>
      <c r="E310" s="144">
        <f>IF(ISERROR($V310),"",OFFSET('Smelter Look-up'!$D$4,$V310-4,0)&amp;"")</f>
        <v/>
      </c>
      <c r="F310" s="144">
        <f>IF(ISERROR($V310),"",OFFSET('Smelter Look-up'!$E$4,$V310-4,0))</f>
        <v/>
      </c>
      <c r="G310" s="144">
        <f>IF(C310=$X$4,"Enter smelter details",IF(ISERROR($V310),"",OFFSET('Smelter Look-up'!$F$4,$V310-4,0)))</f>
        <v/>
      </c>
      <c r="H310" s="200">
        <f>IF(ISERROR($V310),"",OFFSET('Smelter Look-up'!$G$4,$V310-4,0))</f>
        <v/>
      </c>
      <c r="I310" s="201">
        <f>IF(ISERROR($V310),"",OFFSET('Smelter Look-up'!$H$4,$V310-4,0))</f>
        <v/>
      </c>
      <c r="J310" s="201">
        <f>IF(ISERROR($V310),"",OFFSET('Smelter Look-up'!$I$4,$V310-4,0))</f>
        <v/>
      </c>
      <c r="K310" s="145" t="n"/>
      <c r="L310" s="145" t="n"/>
      <c r="M310" s="145" t="n"/>
      <c r="N310" s="145" t="n"/>
      <c r="O310" s="145" t="n"/>
      <c r="P310" s="203" t="n"/>
      <c r="Q310" s="146" t="n"/>
      <c r="R310" s="144">
        <f>IF(ISERROR($V310),"",OFFSET('Smelter Look-up'!$C$4,$V310-4,0)&amp;"")</f>
        <v/>
      </c>
      <c r="S310" s="150">
        <f>IF(B310="","",IF(ISERROR(MATCH($E310,CL,0)),"Unknown",INDIRECT("'C'!$A$"&amp;MATCH($E310,CL,0)+1)))</f>
        <v/>
      </c>
      <c r="T310" s="150">
        <f>IF(B310="","",IF(ISERROR(MATCH($J310,SorP!$B$1:$B$6261,0)),"",INDIRECT("'SorP'!$A$"&amp;MATCH($S310&amp;$J310,SorP!C:C,0))))</f>
        <v/>
      </c>
      <c r="U310" s="163" t="n"/>
      <c r="V310" s="164">
        <f>IF(C310="",NA(),MATCH($B310&amp;$C310,'Smelter Look-up'!$J:$J,0))</f>
        <v/>
      </c>
      <c r="X310" s="165">
        <f>IF(AND(C310="Smelter not listed",OR(LEN(D310)=0,LEN(E310)=0)),1,0)</f>
        <v/>
      </c>
      <c r="AB310" s="306">
        <f>IF(C310="","",B310)</f>
        <v/>
      </c>
      <c r="AC310" s="165">
        <f>B310</f>
        <v/>
      </c>
      <c r="AD310" s="165">
        <f>IF(C310="Smelter not listed",D310,C310)</f>
        <v/>
      </c>
    </row>
    <row r="311" ht="20.1" customFormat="1" customHeight="1" s="165">
      <c r="A311" s="150" t="n"/>
      <c r="B311" s="296">
        <f>IF(LEN(A311)=0,"",INDEX('Smelter Look-up'!$A:$A,MATCH($A311,'Smelter Look-up'!$E:$E,0)))</f>
        <v/>
      </c>
      <c r="C311" s="147">
        <f>IF(LEN(A311)=0,"",INDEX('Smelter Look-up'!$C:$C,MATCH($A311,'Smelter Look-up'!$E:$E,0)))</f>
        <v/>
      </c>
      <c r="D311" s="144" t="n"/>
      <c r="E311" s="144">
        <f>IF(ISERROR($V311),"",OFFSET('Smelter Look-up'!$D$4,$V311-4,0)&amp;"")</f>
        <v/>
      </c>
      <c r="F311" s="144">
        <f>IF(ISERROR($V311),"",OFFSET('Smelter Look-up'!$E$4,$V311-4,0))</f>
        <v/>
      </c>
      <c r="G311" s="144">
        <f>IF(C311=$X$4,"Enter smelter details",IF(ISERROR($V311),"",OFFSET('Smelter Look-up'!$F$4,$V311-4,0)))</f>
        <v/>
      </c>
      <c r="H311" s="200">
        <f>IF(ISERROR($V311),"",OFFSET('Smelter Look-up'!$G$4,$V311-4,0))</f>
        <v/>
      </c>
      <c r="I311" s="201">
        <f>IF(ISERROR($V311),"",OFFSET('Smelter Look-up'!$H$4,$V311-4,0))</f>
        <v/>
      </c>
      <c r="J311" s="201">
        <f>IF(ISERROR($V311),"",OFFSET('Smelter Look-up'!$I$4,$V311-4,0))</f>
        <v/>
      </c>
      <c r="K311" s="145" t="n"/>
      <c r="L311" s="145" t="n"/>
      <c r="M311" s="145" t="n"/>
      <c r="N311" s="145" t="n"/>
      <c r="O311" s="145" t="n"/>
      <c r="P311" s="203" t="n"/>
      <c r="Q311" s="146" t="n"/>
      <c r="R311" s="144">
        <f>IF(ISERROR($V311),"",OFFSET('Smelter Look-up'!$C$4,$V311-4,0)&amp;"")</f>
        <v/>
      </c>
      <c r="S311" s="150">
        <f>IF(B311="","",IF(ISERROR(MATCH($E311,CL,0)),"Unknown",INDIRECT("'C'!$A$"&amp;MATCH($E311,CL,0)+1)))</f>
        <v/>
      </c>
      <c r="T311" s="150">
        <f>IF(B311="","",IF(ISERROR(MATCH($J311,SorP!$B$1:$B$6261,0)),"",INDIRECT("'SorP'!$A$"&amp;MATCH($S311&amp;$J311,SorP!C:C,0))))</f>
        <v/>
      </c>
      <c r="U311" s="163" t="n"/>
      <c r="V311" s="164">
        <f>IF(C311="",NA(),MATCH($B311&amp;$C311,'Smelter Look-up'!$J:$J,0))</f>
        <v/>
      </c>
      <c r="X311" s="165">
        <f>IF(AND(C311="Smelter not listed",OR(LEN(D311)=0,LEN(E311)=0)),1,0)</f>
        <v/>
      </c>
      <c r="AB311" s="306">
        <f>IF(C311="","",B311)</f>
        <v/>
      </c>
      <c r="AC311" s="165">
        <f>B311</f>
        <v/>
      </c>
      <c r="AD311" s="165">
        <f>IF(C311="Smelter not listed",D311,C311)</f>
        <v/>
      </c>
    </row>
    <row r="312" ht="20.1" customFormat="1" customHeight="1" s="165">
      <c r="A312" s="150" t="n"/>
      <c r="B312" s="296">
        <f>IF(LEN(A312)=0,"",INDEX('Smelter Look-up'!$A:$A,MATCH($A312,'Smelter Look-up'!$E:$E,0)))</f>
        <v/>
      </c>
      <c r="C312" s="147">
        <f>IF(LEN(A312)=0,"",INDEX('Smelter Look-up'!$C:$C,MATCH($A312,'Smelter Look-up'!$E:$E,0)))</f>
        <v/>
      </c>
      <c r="D312" s="144" t="n"/>
      <c r="E312" s="144">
        <f>IF(ISERROR($V312),"",OFFSET('Smelter Look-up'!$D$4,$V312-4,0)&amp;"")</f>
        <v/>
      </c>
      <c r="F312" s="144">
        <f>IF(ISERROR($V312),"",OFFSET('Smelter Look-up'!$E$4,$V312-4,0))</f>
        <v/>
      </c>
      <c r="G312" s="144">
        <f>IF(C312=$X$4,"Enter smelter details",IF(ISERROR($V312),"",OFFSET('Smelter Look-up'!$F$4,$V312-4,0)))</f>
        <v/>
      </c>
      <c r="H312" s="200">
        <f>IF(ISERROR($V312),"",OFFSET('Smelter Look-up'!$G$4,$V312-4,0))</f>
        <v/>
      </c>
      <c r="I312" s="201">
        <f>IF(ISERROR($V312),"",OFFSET('Smelter Look-up'!$H$4,$V312-4,0))</f>
        <v/>
      </c>
      <c r="J312" s="201">
        <f>IF(ISERROR($V312),"",OFFSET('Smelter Look-up'!$I$4,$V312-4,0))</f>
        <v/>
      </c>
      <c r="K312" s="145" t="n"/>
      <c r="L312" s="145" t="n"/>
      <c r="M312" s="145" t="n"/>
      <c r="N312" s="145" t="n"/>
      <c r="O312" s="145" t="n"/>
      <c r="P312" s="203" t="n"/>
      <c r="Q312" s="146" t="n"/>
      <c r="R312" s="144">
        <f>IF(ISERROR($V312),"",OFFSET('Smelter Look-up'!$C$4,$V312-4,0)&amp;"")</f>
        <v/>
      </c>
      <c r="S312" s="150">
        <f>IF(B312="","",IF(ISERROR(MATCH($E312,CL,0)),"Unknown",INDIRECT("'C'!$A$"&amp;MATCH($E312,CL,0)+1)))</f>
        <v/>
      </c>
      <c r="T312" s="150">
        <f>IF(B312="","",IF(ISERROR(MATCH($J312,SorP!$B$1:$B$6261,0)),"",INDIRECT("'SorP'!$A$"&amp;MATCH($S312&amp;$J312,SorP!C:C,0))))</f>
        <v/>
      </c>
      <c r="U312" s="163" t="n"/>
      <c r="V312" s="164">
        <f>IF(C312="",NA(),MATCH($B312&amp;$C312,'Smelter Look-up'!$J:$J,0))</f>
        <v/>
      </c>
      <c r="X312" s="165">
        <f>IF(AND(C312="Smelter not listed",OR(LEN(D312)=0,LEN(E312)=0)),1,0)</f>
        <v/>
      </c>
      <c r="AB312" s="306">
        <f>IF(C312="","",B312)</f>
        <v/>
      </c>
      <c r="AC312" s="165">
        <f>B312</f>
        <v/>
      </c>
      <c r="AD312" s="165">
        <f>IF(C312="Smelter not listed",D312,C312)</f>
        <v/>
      </c>
    </row>
    <row r="313" ht="20.1" customFormat="1" customHeight="1" s="165">
      <c r="A313" s="150" t="n"/>
      <c r="B313" s="296">
        <f>IF(LEN(A313)=0,"",INDEX('Smelter Look-up'!$A:$A,MATCH($A313,'Smelter Look-up'!$E:$E,0)))</f>
        <v/>
      </c>
      <c r="C313" s="147">
        <f>IF(LEN(A313)=0,"",INDEX('Smelter Look-up'!$C:$C,MATCH($A313,'Smelter Look-up'!$E:$E,0)))</f>
        <v/>
      </c>
      <c r="D313" s="144" t="n"/>
      <c r="E313" s="144">
        <f>IF(ISERROR($V313),"",OFFSET('Smelter Look-up'!$D$4,$V313-4,0)&amp;"")</f>
        <v/>
      </c>
      <c r="F313" s="144">
        <f>IF(ISERROR($V313),"",OFFSET('Smelter Look-up'!$E$4,$V313-4,0))</f>
        <v/>
      </c>
      <c r="G313" s="144">
        <f>IF(C313=$X$4,"Enter smelter details",IF(ISERROR($V313),"",OFFSET('Smelter Look-up'!$F$4,$V313-4,0)))</f>
        <v/>
      </c>
      <c r="H313" s="200">
        <f>IF(ISERROR($V313),"",OFFSET('Smelter Look-up'!$G$4,$V313-4,0))</f>
        <v/>
      </c>
      <c r="I313" s="201">
        <f>IF(ISERROR($V313),"",OFFSET('Smelter Look-up'!$H$4,$V313-4,0))</f>
        <v/>
      </c>
      <c r="J313" s="201">
        <f>IF(ISERROR($V313),"",OFFSET('Smelter Look-up'!$I$4,$V313-4,0))</f>
        <v/>
      </c>
      <c r="K313" s="145" t="n"/>
      <c r="L313" s="145" t="n"/>
      <c r="M313" s="145" t="n"/>
      <c r="N313" s="145" t="n"/>
      <c r="O313" s="145" t="n"/>
      <c r="P313" s="203" t="n"/>
      <c r="Q313" s="146" t="n"/>
      <c r="R313" s="144">
        <f>IF(ISERROR($V313),"",OFFSET('Smelter Look-up'!$C$4,$V313-4,0)&amp;"")</f>
        <v/>
      </c>
      <c r="S313" s="150">
        <f>IF(B313="","",IF(ISERROR(MATCH($E313,CL,0)),"Unknown",INDIRECT("'C'!$A$"&amp;MATCH($E313,CL,0)+1)))</f>
        <v/>
      </c>
      <c r="T313" s="150">
        <f>IF(B313="","",IF(ISERROR(MATCH($J313,SorP!$B$1:$B$6261,0)),"",INDIRECT("'SorP'!$A$"&amp;MATCH($S313&amp;$J313,SorP!C:C,0))))</f>
        <v/>
      </c>
      <c r="U313" s="163" t="n"/>
      <c r="V313" s="164">
        <f>IF(C313="",NA(),MATCH($B313&amp;$C313,'Smelter Look-up'!$J:$J,0))</f>
        <v/>
      </c>
      <c r="X313" s="165">
        <f>IF(AND(C313="Smelter not listed",OR(LEN(D313)=0,LEN(E313)=0)),1,0)</f>
        <v/>
      </c>
      <c r="AB313" s="306">
        <f>IF(C313="","",B313)</f>
        <v/>
      </c>
      <c r="AC313" s="165">
        <f>B313</f>
        <v/>
      </c>
      <c r="AD313" s="165">
        <f>IF(C313="Smelter not listed",D313,C313)</f>
        <v/>
      </c>
    </row>
    <row r="314" ht="20.1" customFormat="1" customHeight="1" s="165">
      <c r="A314" s="150" t="n"/>
      <c r="B314" s="296">
        <f>IF(LEN(A314)=0,"",INDEX('Smelter Look-up'!$A:$A,MATCH($A314,'Smelter Look-up'!$E:$E,0)))</f>
        <v/>
      </c>
      <c r="C314" s="147">
        <f>IF(LEN(A314)=0,"",INDEX('Smelter Look-up'!$C:$C,MATCH($A314,'Smelter Look-up'!$E:$E,0)))</f>
        <v/>
      </c>
      <c r="D314" s="144" t="n"/>
      <c r="E314" s="144">
        <f>IF(ISERROR($V314),"",OFFSET('Smelter Look-up'!$D$4,$V314-4,0)&amp;"")</f>
        <v/>
      </c>
      <c r="F314" s="144">
        <f>IF(ISERROR($V314),"",OFFSET('Smelter Look-up'!$E$4,$V314-4,0))</f>
        <v/>
      </c>
      <c r="G314" s="144">
        <f>IF(C314=$X$4,"Enter smelter details",IF(ISERROR($V314),"",OFFSET('Smelter Look-up'!$F$4,$V314-4,0)))</f>
        <v/>
      </c>
      <c r="H314" s="200">
        <f>IF(ISERROR($V314),"",OFFSET('Smelter Look-up'!$G$4,$V314-4,0))</f>
        <v/>
      </c>
      <c r="I314" s="201">
        <f>IF(ISERROR($V314),"",OFFSET('Smelter Look-up'!$H$4,$V314-4,0))</f>
        <v/>
      </c>
      <c r="J314" s="201">
        <f>IF(ISERROR($V314),"",OFFSET('Smelter Look-up'!$I$4,$V314-4,0))</f>
        <v/>
      </c>
      <c r="K314" s="145" t="n"/>
      <c r="L314" s="145" t="n"/>
      <c r="M314" s="145" t="n"/>
      <c r="N314" s="145" t="n"/>
      <c r="O314" s="145" t="n"/>
      <c r="P314" s="203" t="n"/>
      <c r="Q314" s="146" t="n"/>
      <c r="R314" s="144">
        <f>IF(ISERROR($V314),"",OFFSET('Smelter Look-up'!$C$4,$V314-4,0)&amp;"")</f>
        <v/>
      </c>
      <c r="S314" s="150">
        <f>IF(B314="","",IF(ISERROR(MATCH($E314,CL,0)),"Unknown",INDIRECT("'C'!$A$"&amp;MATCH($E314,CL,0)+1)))</f>
        <v/>
      </c>
      <c r="T314" s="150">
        <f>IF(B314="","",IF(ISERROR(MATCH($J314,SorP!$B$1:$B$6261,0)),"",INDIRECT("'SorP'!$A$"&amp;MATCH($S314&amp;$J314,SorP!C:C,0))))</f>
        <v/>
      </c>
      <c r="U314" s="163" t="n"/>
      <c r="V314" s="164">
        <f>IF(C314="",NA(),MATCH($B314&amp;$C314,'Smelter Look-up'!$J:$J,0))</f>
        <v/>
      </c>
      <c r="X314" s="165">
        <f>IF(AND(C314="Smelter not listed",OR(LEN(D314)=0,LEN(E314)=0)),1,0)</f>
        <v/>
      </c>
      <c r="AB314" s="306">
        <f>IF(C314="","",B314)</f>
        <v/>
      </c>
      <c r="AC314" s="165">
        <f>B314</f>
        <v/>
      </c>
      <c r="AD314" s="165">
        <f>IF(C314="Smelter not listed",D314,C314)</f>
        <v/>
      </c>
    </row>
    <row r="315" ht="20.1" customFormat="1" customHeight="1" s="165">
      <c r="A315" s="150" t="n"/>
      <c r="B315" s="296">
        <f>IF(LEN(A315)=0,"",INDEX('Smelter Look-up'!$A:$A,MATCH($A315,'Smelter Look-up'!$E:$E,0)))</f>
        <v/>
      </c>
      <c r="C315" s="147">
        <f>IF(LEN(A315)=0,"",INDEX('Smelter Look-up'!$C:$C,MATCH($A315,'Smelter Look-up'!$E:$E,0)))</f>
        <v/>
      </c>
      <c r="D315" s="144" t="n"/>
      <c r="E315" s="144">
        <f>IF(ISERROR($V315),"",OFFSET('Smelter Look-up'!$D$4,$V315-4,0)&amp;"")</f>
        <v/>
      </c>
      <c r="F315" s="144">
        <f>IF(ISERROR($V315),"",OFFSET('Smelter Look-up'!$E$4,$V315-4,0))</f>
        <v/>
      </c>
      <c r="G315" s="144">
        <f>IF(C315=$X$4,"Enter smelter details",IF(ISERROR($V315),"",OFFSET('Smelter Look-up'!$F$4,$V315-4,0)))</f>
        <v/>
      </c>
      <c r="H315" s="200">
        <f>IF(ISERROR($V315),"",OFFSET('Smelter Look-up'!$G$4,$V315-4,0))</f>
        <v/>
      </c>
      <c r="I315" s="201">
        <f>IF(ISERROR($V315),"",OFFSET('Smelter Look-up'!$H$4,$V315-4,0))</f>
        <v/>
      </c>
      <c r="J315" s="201">
        <f>IF(ISERROR($V315),"",OFFSET('Smelter Look-up'!$I$4,$V315-4,0))</f>
        <v/>
      </c>
      <c r="K315" s="145" t="n"/>
      <c r="L315" s="145" t="n"/>
      <c r="M315" s="145" t="n"/>
      <c r="N315" s="145" t="n"/>
      <c r="O315" s="145" t="n"/>
      <c r="P315" s="203" t="n"/>
      <c r="Q315" s="146" t="n"/>
      <c r="R315" s="144">
        <f>IF(ISERROR($V315),"",OFFSET('Smelter Look-up'!$C$4,$V315-4,0)&amp;"")</f>
        <v/>
      </c>
      <c r="S315" s="150">
        <f>IF(B315="","",IF(ISERROR(MATCH($E315,CL,0)),"Unknown",INDIRECT("'C'!$A$"&amp;MATCH($E315,CL,0)+1)))</f>
        <v/>
      </c>
      <c r="T315" s="150">
        <f>IF(B315="","",IF(ISERROR(MATCH($J315,SorP!$B$1:$B$6261,0)),"",INDIRECT("'SorP'!$A$"&amp;MATCH($S315&amp;$J315,SorP!C:C,0))))</f>
        <v/>
      </c>
      <c r="U315" s="163" t="n"/>
      <c r="V315" s="164">
        <f>IF(C315="",NA(),MATCH($B315&amp;$C315,'Smelter Look-up'!$J:$J,0))</f>
        <v/>
      </c>
      <c r="X315" s="165">
        <f>IF(AND(C315="Smelter not listed",OR(LEN(D315)=0,LEN(E315)=0)),1,0)</f>
        <v/>
      </c>
      <c r="AB315" s="306">
        <f>IF(C315="","",B315)</f>
        <v/>
      </c>
      <c r="AC315" s="165">
        <f>B315</f>
        <v/>
      </c>
      <c r="AD315" s="165">
        <f>IF(C315="Smelter not listed",D315,C315)</f>
        <v/>
      </c>
    </row>
    <row r="316" ht="20.1" customFormat="1" customHeight="1" s="165">
      <c r="A316" s="150" t="n"/>
      <c r="B316" s="296">
        <f>IF(LEN(A316)=0,"",INDEX('Smelter Look-up'!$A:$A,MATCH($A316,'Smelter Look-up'!$E:$E,0)))</f>
        <v/>
      </c>
      <c r="C316" s="147">
        <f>IF(LEN(A316)=0,"",INDEX('Smelter Look-up'!$C:$C,MATCH($A316,'Smelter Look-up'!$E:$E,0)))</f>
        <v/>
      </c>
      <c r="D316" s="144" t="n"/>
      <c r="E316" s="144">
        <f>IF(ISERROR($V316),"",OFFSET('Smelter Look-up'!$D$4,$V316-4,0)&amp;"")</f>
        <v/>
      </c>
      <c r="F316" s="144">
        <f>IF(ISERROR($V316),"",OFFSET('Smelter Look-up'!$E$4,$V316-4,0))</f>
        <v/>
      </c>
      <c r="G316" s="144">
        <f>IF(C316=$X$4,"Enter smelter details",IF(ISERROR($V316),"",OFFSET('Smelter Look-up'!$F$4,$V316-4,0)))</f>
        <v/>
      </c>
      <c r="H316" s="200">
        <f>IF(ISERROR($V316),"",OFFSET('Smelter Look-up'!$G$4,$V316-4,0))</f>
        <v/>
      </c>
      <c r="I316" s="201">
        <f>IF(ISERROR($V316),"",OFFSET('Smelter Look-up'!$H$4,$V316-4,0))</f>
        <v/>
      </c>
      <c r="J316" s="201">
        <f>IF(ISERROR($V316),"",OFFSET('Smelter Look-up'!$I$4,$V316-4,0))</f>
        <v/>
      </c>
      <c r="K316" s="145" t="n"/>
      <c r="L316" s="145" t="n"/>
      <c r="M316" s="145" t="n"/>
      <c r="N316" s="145" t="n"/>
      <c r="O316" s="145" t="n"/>
      <c r="P316" s="203" t="n"/>
      <c r="Q316" s="146" t="n"/>
      <c r="R316" s="144">
        <f>IF(ISERROR($V316),"",OFFSET('Smelter Look-up'!$C$4,$V316-4,0)&amp;"")</f>
        <v/>
      </c>
      <c r="S316" s="150">
        <f>IF(B316="","",IF(ISERROR(MATCH($E316,CL,0)),"Unknown",INDIRECT("'C'!$A$"&amp;MATCH($E316,CL,0)+1)))</f>
        <v/>
      </c>
      <c r="T316" s="150">
        <f>IF(B316="","",IF(ISERROR(MATCH($J316,SorP!$B$1:$B$6261,0)),"",INDIRECT("'SorP'!$A$"&amp;MATCH($S316&amp;$J316,SorP!C:C,0))))</f>
        <v/>
      </c>
      <c r="U316" s="163" t="n"/>
      <c r="V316" s="164">
        <f>IF(C316="",NA(),MATCH($B316&amp;$C316,'Smelter Look-up'!$J:$J,0))</f>
        <v/>
      </c>
      <c r="X316" s="165">
        <f>IF(AND(C316="Smelter not listed",OR(LEN(D316)=0,LEN(E316)=0)),1,0)</f>
        <v/>
      </c>
      <c r="AB316" s="306">
        <f>IF(C316="","",B316)</f>
        <v/>
      </c>
      <c r="AC316" s="165">
        <f>B316</f>
        <v/>
      </c>
      <c r="AD316" s="165">
        <f>IF(C316="Smelter not listed",D316,C316)</f>
        <v/>
      </c>
    </row>
    <row r="317" ht="20.1" customFormat="1" customHeight="1" s="165">
      <c r="A317" s="150" t="n"/>
      <c r="B317" s="296">
        <f>IF(LEN(A317)=0,"",INDEX('Smelter Look-up'!$A:$A,MATCH($A317,'Smelter Look-up'!$E:$E,0)))</f>
        <v/>
      </c>
      <c r="C317" s="147">
        <f>IF(LEN(A317)=0,"",INDEX('Smelter Look-up'!$C:$C,MATCH($A317,'Smelter Look-up'!$E:$E,0)))</f>
        <v/>
      </c>
      <c r="D317" s="144" t="n"/>
      <c r="E317" s="144">
        <f>IF(ISERROR($V317),"",OFFSET('Smelter Look-up'!$D$4,$V317-4,0)&amp;"")</f>
        <v/>
      </c>
      <c r="F317" s="144">
        <f>IF(ISERROR($V317),"",OFFSET('Smelter Look-up'!$E$4,$V317-4,0))</f>
        <v/>
      </c>
      <c r="G317" s="144">
        <f>IF(C317=$X$4,"Enter smelter details",IF(ISERROR($V317),"",OFFSET('Smelter Look-up'!$F$4,$V317-4,0)))</f>
        <v/>
      </c>
      <c r="H317" s="200">
        <f>IF(ISERROR($V317),"",OFFSET('Smelter Look-up'!$G$4,$V317-4,0))</f>
        <v/>
      </c>
      <c r="I317" s="201">
        <f>IF(ISERROR($V317),"",OFFSET('Smelter Look-up'!$H$4,$V317-4,0))</f>
        <v/>
      </c>
      <c r="J317" s="201">
        <f>IF(ISERROR($V317),"",OFFSET('Smelter Look-up'!$I$4,$V317-4,0))</f>
        <v/>
      </c>
      <c r="K317" s="145" t="n"/>
      <c r="L317" s="145" t="n"/>
      <c r="M317" s="145" t="n"/>
      <c r="N317" s="145" t="n"/>
      <c r="O317" s="145" t="n"/>
      <c r="P317" s="203" t="n"/>
      <c r="Q317" s="146" t="n"/>
      <c r="R317" s="144">
        <f>IF(ISERROR($V317),"",OFFSET('Smelter Look-up'!$C$4,$V317-4,0)&amp;"")</f>
        <v/>
      </c>
      <c r="S317" s="150">
        <f>IF(B317="","",IF(ISERROR(MATCH($E317,CL,0)),"Unknown",INDIRECT("'C'!$A$"&amp;MATCH($E317,CL,0)+1)))</f>
        <v/>
      </c>
      <c r="T317" s="150">
        <f>IF(B317="","",IF(ISERROR(MATCH($J317,SorP!$B$1:$B$6261,0)),"",INDIRECT("'SorP'!$A$"&amp;MATCH($S317&amp;$J317,SorP!C:C,0))))</f>
        <v/>
      </c>
      <c r="U317" s="163" t="n"/>
      <c r="V317" s="164">
        <f>IF(C317="",NA(),MATCH($B317&amp;$C317,'Smelter Look-up'!$J:$J,0))</f>
        <v/>
      </c>
      <c r="X317" s="165">
        <f>IF(AND(C317="Smelter not listed",OR(LEN(D317)=0,LEN(E317)=0)),1,0)</f>
        <v/>
      </c>
      <c r="AB317" s="306">
        <f>IF(C317="","",B317)</f>
        <v/>
      </c>
      <c r="AC317" s="165">
        <f>B317</f>
        <v/>
      </c>
      <c r="AD317" s="165">
        <f>IF(C317="Smelter not listed",D317,C317)</f>
        <v/>
      </c>
    </row>
    <row r="318" ht="20.1" customFormat="1" customHeight="1" s="165">
      <c r="A318" s="150" t="n"/>
      <c r="B318" s="296">
        <f>IF(LEN(A318)=0,"",INDEX('Smelter Look-up'!$A:$A,MATCH($A318,'Smelter Look-up'!$E:$E,0)))</f>
        <v/>
      </c>
      <c r="C318" s="147">
        <f>IF(LEN(A318)=0,"",INDEX('Smelter Look-up'!$C:$C,MATCH($A318,'Smelter Look-up'!$E:$E,0)))</f>
        <v/>
      </c>
      <c r="D318" s="144" t="n"/>
      <c r="E318" s="144">
        <f>IF(ISERROR($V318),"",OFFSET('Smelter Look-up'!$D$4,$V318-4,0)&amp;"")</f>
        <v/>
      </c>
      <c r="F318" s="144">
        <f>IF(ISERROR($V318),"",OFFSET('Smelter Look-up'!$E$4,$V318-4,0))</f>
        <v/>
      </c>
      <c r="G318" s="144">
        <f>IF(C318=$X$4,"Enter smelter details",IF(ISERROR($V318),"",OFFSET('Smelter Look-up'!$F$4,$V318-4,0)))</f>
        <v/>
      </c>
      <c r="H318" s="200">
        <f>IF(ISERROR($V318),"",OFFSET('Smelter Look-up'!$G$4,$V318-4,0))</f>
        <v/>
      </c>
      <c r="I318" s="201">
        <f>IF(ISERROR($V318),"",OFFSET('Smelter Look-up'!$H$4,$V318-4,0))</f>
        <v/>
      </c>
      <c r="J318" s="201">
        <f>IF(ISERROR($V318),"",OFFSET('Smelter Look-up'!$I$4,$V318-4,0))</f>
        <v/>
      </c>
      <c r="K318" s="145" t="n"/>
      <c r="L318" s="145" t="n"/>
      <c r="M318" s="145" t="n"/>
      <c r="N318" s="145" t="n"/>
      <c r="O318" s="145" t="n"/>
      <c r="P318" s="203" t="n"/>
      <c r="Q318" s="146" t="n"/>
      <c r="R318" s="144">
        <f>IF(ISERROR($V318),"",OFFSET('Smelter Look-up'!$C$4,$V318-4,0)&amp;"")</f>
        <v/>
      </c>
      <c r="S318" s="150">
        <f>IF(B318="","",IF(ISERROR(MATCH($E318,CL,0)),"Unknown",INDIRECT("'C'!$A$"&amp;MATCH($E318,CL,0)+1)))</f>
        <v/>
      </c>
      <c r="T318" s="150">
        <f>IF(B318="","",IF(ISERROR(MATCH($J318,SorP!$B$1:$B$6261,0)),"",INDIRECT("'SorP'!$A$"&amp;MATCH($S318&amp;$J318,SorP!C:C,0))))</f>
        <v/>
      </c>
      <c r="U318" s="163" t="n"/>
      <c r="V318" s="164">
        <f>IF(C318="",NA(),MATCH($B318&amp;$C318,'Smelter Look-up'!$J:$J,0))</f>
        <v/>
      </c>
      <c r="X318" s="165">
        <f>IF(AND(C318="Smelter not listed",OR(LEN(D318)=0,LEN(E318)=0)),1,0)</f>
        <v/>
      </c>
      <c r="AB318" s="306">
        <f>IF(C318="","",B318)</f>
        <v/>
      </c>
      <c r="AC318" s="165">
        <f>B318</f>
        <v/>
      </c>
      <c r="AD318" s="165">
        <f>IF(C318="Smelter not listed",D318,C318)</f>
        <v/>
      </c>
    </row>
    <row r="319" ht="20.1" customFormat="1" customHeight="1" s="165">
      <c r="A319" s="150" t="n"/>
      <c r="B319" s="296">
        <f>IF(LEN(A319)=0,"",INDEX('Smelter Look-up'!$A:$A,MATCH($A319,'Smelter Look-up'!$E:$E,0)))</f>
        <v/>
      </c>
      <c r="C319" s="147">
        <f>IF(LEN(A319)=0,"",INDEX('Smelter Look-up'!$C:$C,MATCH($A319,'Smelter Look-up'!$E:$E,0)))</f>
        <v/>
      </c>
      <c r="D319" s="144" t="n"/>
      <c r="E319" s="144">
        <f>IF(ISERROR($V319),"",OFFSET('Smelter Look-up'!$D$4,$V319-4,0)&amp;"")</f>
        <v/>
      </c>
      <c r="F319" s="144">
        <f>IF(ISERROR($V319),"",OFFSET('Smelter Look-up'!$E$4,$V319-4,0))</f>
        <v/>
      </c>
      <c r="G319" s="144">
        <f>IF(C319=$X$4,"Enter smelter details",IF(ISERROR($V319),"",OFFSET('Smelter Look-up'!$F$4,$V319-4,0)))</f>
        <v/>
      </c>
      <c r="H319" s="200">
        <f>IF(ISERROR($V319),"",OFFSET('Smelter Look-up'!$G$4,$V319-4,0))</f>
        <v/>
      </c>
      <c r="I319" s="201">
        <f>IF(ISERROR($V319),"",OFFSET('Smelter Look-up'!$H$4,$V319-4,0))</f>
        <v/>
      </c>
      <c r="J319" s="201">
        <f>IF(ISERROR($V319),"",OFFSET('Smelter Look-up'!$I$4,$V319-4,0))</f>
        <v/>
      </c>
      <c r="K319" s="145" t="n"/>
      <c r="L319" s="145" t="n"/>
      <c r="M319" s="145" t="n"/>
      <c r="N319" s="145" t="n"/>
      <c r="O319" s="145" t="n"/>
      <c r="P319" s="203" t="n"/>
      <c r="Q319" s="146" t="n"/>
      <c r="R319" s="144">
        <f>IF(ISERROR($V319),"",OFFSET('Smelter Look-up'!$C$4,$V319-4,0)&amp;"")</f>
        <v/>
      </c>
      <c r="S319" s="150">
        <f>IF(B319="","",IF(ISERROR(MATCH($E319,CL,0)),"Unknown",INDIRECT("'C'!$A$"&amp;MATCH($E319,CL,0)+1)))</f>
        <v/>
      </c>
      <c r="T319" s="150">
        <f>IF(B319="","",IF(ISERROR(MATCH($J319,SorP!$B$1:$B$6261,0)),"",INDIRECT("'SorP'!$A$"&amp;MATCH($S319&amp;$J319,SorP!C:C,0))))</f>
        <v/>
      </c>
      <c r="U319" s="163" t="n"/>
      <c r="V319" s="164">
        <f>IF(C319="",NA(),MATCH($B319&amp;$C319,'Smelter Look-up'!$J:$J,0))</f>
        <v/>
      </c>
      <c r="X319" s="165">
        <f>IF(AND(C319="Smelter not listed",OR(LEN(D319)=0,LEN(E319)=0)),1,0)</f>
        <v/>
      </c>
      <c r="AB319" s="306">
        <f>IF(C319="","",B319)</f>
        <v/>
      </c>
      <c r="AC319" s="165">
        <f>B319</f>
        <v/>
      </c>
      <c r="AD319" s="165">
        <f>IF(C319="Smelter not listed",D319,C319)</f>
        <v/>
      </c>
    </row>
    <row r="320" ht="20.1" customFormat="1" customHeight="1" s="165">
      <c r="A320" s="150" t="n"/>
      <c r="B320" s="296">
        <f>IF(LEN(A320)=0,"",INDEX('Smelter Look-up'!$A:$A,MATCH($A320,'Smelter Look-up'!$E:$E,0)))</f>
        <v/>
      </c>
      <c r="C320" s="147">
        <f>IF(LEN(A320)=0,"",INDEX('Smelter Look-up'!$C:$C,MATCH($A320,'Smelter Look-up'!$E:$E,0)))</f>
        <v/>
      </c>
      <c r="D320" s="144" t="n"/>
      <c r="E320" s="144">
        <f>IF(ISERROR($V320),"",OFFSET('Smelter Look-up'!$D$4,$V320-4,0)&amp;"")</f>
        <v/>
      </c>
      <c r="F320" s="144">
        <f>IF(ISERROR($V320),"",OFFSET('Smelter Look-up'!$E$4,$V320-4,0))</f>
        <v/>
      </c>
      <c r="G320" s="144">
        <f>IF(C320=$X$4,"Enter smelter details",IF(ISERROR($V320),"",OFFSET('Smelter Look-up'!$F$4,$V320-4,0)))</f>
        <v/>
      </c>
      <c r="H320" s="200">
        <f>IF(ISERROR($V320),"",OFFSET('Smelter Look-up'!$G$4,$V320-4,0))</f>
        <v/>
      </c>
      <c r="I320" s="201">
        <f>IF(ISERROR($V320),"",OFFSET('Smelter Look-up'!$H$4,$V320-4,0))</f>
        <v/>
      </c>
      <c r="J320" s="201">
        <f>IF(ISERROR($V320),"",OFFSET('Smelter Look-up'!$I$4,$V320-4,0))</f>
        <v/>
      </c>
      <c r="K320" s="145" t="n"/>
      <c r="L320" s="145" t="n"/>
      <c r="M320" s="145" t="n"/>
      <c r="N320" s="145" t="n"/>
      <c r="O320" s="145" t="n"/>
      <c r="P320" s="203" t="n"/>
      <c r="Q320" s="146" t="n"/>
      <c r="R320" s="144">
        <f>IF(ISERROR($V320),"",OFFSET('Smelter Look-up'!$C$4,$V320-4,0)&amp;"")</f>
        <v/>
      </c>
      <c r="S320" s="150">
        <f>IF(B320="","",IF(ISERROR(MATCH($E320,CL,0)),"Unknown",INDIRECT("'C'!$A$"&amp;MATCH($E320,CL,0)+1)))</f>
        <v/>
      </c>
      <c r="T320" s="150">
        <f>IF(B320="","",IF(ISERROR(MATCH($J320,SorP!$B$1:$B$6261,0)),"",INDIRECT("'SorP'!$A$"&amp;MATCH($S320&amp;$J320,SorP!C:C,0))))</f>
        <v/>
      </c>
      <c r="U320" s="163" t="n"/>
      <c r="V320" s="164">
        <f>IF(C320="",NA(),MATCH($B320&amp;$C320,'Smelter Look-up'!$J:$J,0))</f>
        <v/>
      </c>
      <c r="X320" s="165">
        <f>IF(AND(C320="Smelter not listed",OR(LEN(D320)=0,LEN(E320)=0)),1,0)</f>
        <v/>
      </c>
      <c r="AB320" s="306">
        <f>IF(C320="","",B320)</f>
        <v/>
      </c>
      <c r="AC320" s="165">
        <f>B320</f>
        <v/>
      </c>
      <c r="AD320" s="165">
        <f>IF(C320="Smelter not listed",D320,C320)</f>
        <v/>
      </c>
    </row>
    <row r="321" ht="20.1" customFormat="1" customHeight="1" s="165">
      <c r="A321" s="150" t="n"/>
      <c r="B321" s="296">
        <f>IF(LEN(A321)=0,"",INDEX('Smelter Look-up'!$A:$A,MATCH($A321,'Smelter Look-up'!$E:$E,0)))</f>
        <v/>
      </c>
      <c r="C321" s="147">
        <f>IF(LEN(A321)=0,"",INDEX('Smelter Look-up'!$C:$C,MATCH($A321,'Smelter Look-up'!$E:$E,0)))</f>
        <v/>
      </c>
      <c r="D321" s="144" t="n"/>
      <c r="E321" s="144">
        <f>IF(ISERROR($V321),"",OFFSET('Smelter Look-up'!$D$4,$V321-4,0)&amp;"")</f>
        <v/>
      </c>
      <c r="F321" s="144">
        <f>IF(ISERROR($V321),"",OFFSET('Smelter Look-up'!$E$4,$V321-4,0))</f>
        <v/>
      </c>
      <c r="G321" s="144">
        <f>IF(C321=$X$4,"Enter smelter details",IF(ISERROR($V321),"",OFFSET('Smelter Look-up'!$F$4,$V321-4,0)))</f>
        <v/>
      </c>
      <c r="H321" s="200">
        <f>IF(ISERROR($V321),"",OFFSET('Smelter Look-up'!$G$4,$V321-4,0))</f>
        <v/>
      </c>
      <c r="I321" s="201">
        <f>IF(ISERROR($V321),"",OFFSET('Smelter Look-up'!$H$4,$V321-4,0))</f>
        <v/>
      </c>
      <c r="J321" s="201">
        <f>IF(ISERROR($V321),"",OFFSET('Smelter Look-up'!$I$4,$V321-4,0))</f>
        <v/>
      </c>
      <c r="K321" s="145" t="n"/>
      <c r="L321" s="145" t="n"/>
      <c r="M321" s="145" t="n"/>
      <c r="N321" s="145" t="n"/>
      <c r="O321" s="145" t="n"/>
      <c r="P321" s="203" t="n"/>
      <c r="Q321" s="146" t="n"/>
      <c r="R321" s="144">
        <f>IF(ISERROR($V321),"",OFFSET('Smelter Look-up'!$C$4,$V321-4,0)&amp;"")</f>
        <v/>
      </c>
      <c r="S321" s="150">
        <f>IF(B321="","",IF(ISERROR(MATCH($E321,CL,0)),"Unknown",INDIRECT("'C'!$A$"&amp;MATCH($E321,CL,0)+1)))</f>
        <v/>
      </c>
      <c r="T321" s="150">
        <f>IF(B321="","",IF(ISERROR(MATCH($J321,SorP!$B$1:$B$6261,0)),"",INDIRECT("'SorP'!$A$"&amp;MATCH($S321&amp;$J321,SorP!C:C,0))))</f>
        <v/>
      </c>
      <c r="U321" s="163" t="n"/>
      <c r="V321" s="164">
        <f>IF(C321="",NA(),MATCH($B321&amp;$C321,'Smelter Look-up'!$J:$J,0))</f>
        <v/>
      </c>
      <c r="X321" s="165">
        <f>IF(AND(C321="Smelter not listed",OR(LEN(D321)=0,LEN(E321)=0)),1,0)</f>
        <v/>
      </c>
      <c r="AB321" s="306">
        <f>IF(C321="","",B321)</f>
        <v/>
      </c>
      <c r="AC321" s="165">
        <f>B321</f>
        <v/>
      </c>
      <c r="AD321" s="165">
        <f>IF(C321="Smelter not listed",D321,C321)</f>
        <v/>
      </c>
    </row>
    <row r="322" ht="20.1" customFormat="1" customHeight="1" s="165">
      <c r="A322" s="150" t="n"/>
      <c r="B322" s="296">
        <f>IF(LEN(A322)=0,"",INDEX('Smelter Look-up'!$A:$A,MATCH($A322,'Smelter Look-up'!$E:$E,0)))</f>
        <v/>
      </c>
      <c r="C322" s="147">
        <f>IF(LEN(A322)=0,"",INDEX('Smelter Look-up'!$C:$C,MATCH($A322,'Smelter Look-up'!$E:$E,0)))</f>
        <v/>
      </c>
      <c r="D322" s="144" t="n"/>
      <c r="E322" s="144">
        <f>IF(ISERROR($V322),"",OFFSET('Smelter Look-up'!$D$4,$V322-4,0)&amp;"")</f>
        <v/>
      </c>
      <c r="F322" s="144">
        <f>IF(ISERROR($V322),"",OFFSET('Smelter Look-up'!$E$4,$V322-4,0))</f>
        <v/>
      </c>
      <c r="G322" s="144">
        <f>IF(C322=$X$4,"Enter smelter details",IF(ISERROR($V322),"",OFFSET('Smelter Look-up'!$F$4,$V322-4,0)))</f>
        <v/>
      </c>
      <c r="H322" s="200">
        <f>IF(ISERROR($V322),"",OFFSET('Smelter Look-up'!$G$4,$V322-4,0))</f>
        <v/>
      </c>
      <c r="I322" s="201">
        <f>IF(ISERROR($V322),"",OFFSET('Smelter Look-up'!$H$4,$V322-4,0))</f>
        <v/>
      </c>
      <c r="J322" s="201">
        <f>IF(ISERROR($V322),"",OFFSET('Smelter Look-up'!$I$4,$V322-4,0))</f>
        <v/>
      </c>
      <c r="K322" s="145" t="n"/>
      <c r="L322" s="145" t="n"/>
      <c r="M322" s="145" t="n"/>
      <c r="N322" s="145" t="n"/>
      <c r="O322" s="145" t="n"/>
      <c r="P322" s="203" t="n"/>
      <c r="Q322" s="146" t="n"/>
      <c r="R322" s="144">
        <f>IF(ISERROR($V322),"",OFFSET('Smelter Look-up'!$C$4,$V322-4,0)&amp;"")</f>
        <v/>
      </c>
      <c r="S322" s="150">
        <f>IF(B322="","",IF(ISERROR(MATCH($E322,CL,0)),"Unknown",INDIRECT("'C'!$A$"&amp;MATCH($E322,CL,0)+1)))</f>
        <v/>
      </c>
      <c r="T322" s="150">
        <f>IF(B322="","",IF(ISERROR(MATCH($J322,SorP!$B$1:$B$6261,0)),"",INDIRECT("'SorP'!$A$"&amp;MATCH($S322&amp;$J322,SorP!C:C,0))))</f>
        <v/>
      </c>
      <c r="U322" s="163" t="n"/>
      <c r="V322" s="164">
        <f>IF(C322="",NA(),MATCH($B322&amp;$C322,'Smelter Look-up'!$J:$J,0))</f>
        <v/>
      </c>
      <c r="X322" s="165">
        <f>IF(AND(C322="Smelter not listed",OR(LEN(D322)=0,LEN(E322)=0)),1,0)</f>
        <v/>
      </c>
      <c r="AB322" s="306">
        <f>IF(C322="","",B322)</f>
        <v/>
      </c>
      <c r="AC322" s="165">
        <f>B322</f>
        <v/>
      </c>
      <c r="AD322" s="165">
        <f>IF(C322="Smelter not listed",D322,C322)</f>
        <v/>
      </c>
    </row>
    <row r="323" ht="20.1" customFormat="1" customHeight="1" s="165">
      <c r="A323" s="150" t="n"/>
      <c r="B323" s="296">
        <f>IF(LEN(A323)=0,"",INDEX('Smelter Look-up'!$A:$A,MATCH($A323,'Smelter Look-up'!$E:$E,0)))</f>
        <v/>
      </c>
      <c r="C323" s="147">
        <f>IF(LEN(A323)=0,"",INDEX('Smelter Look-up'!$C:$C,MATCH($A323,'Smelter Look-up'!$E:$E,0)))</f>
        <v/>
      </c>
      <c r="D323" s="144" t="n"/>
      <c r="E323" s="144">
        <f>IF(ISERROR($V323),"",OFFSET('Smelter Look-up'!$D$4,$V323-4,0)&amp;"")</f>
        <v/>
      </c>
      <c r="F323" s="144">
        <f>IF(ISERROR($V323),"",OFFSET('Smelter Look-up'!$E$4,$V323-4,0))</f>
        <v/>
      </c>
      <c r="G323" s="144">
        <f>IF(C323=$X$4,"Enter smelter details",IF(ISERROR($V323),"",OFFSET('Smelter Look-up'!$F$4,$V323-4,0)))</f>
        <v/>
      </c>
      <c r="H323" s="200">
        <f>IF(ISERROR($V323),"",OFFSET('Smelter Look-up'!$G$4,$V323-4,0))</f>
        <v/>
      </c>
      <c r="I323" s="201">
        <f>IF(ISERROR($V323),"",OFFSET('Smelter Look-up'!$H$4,$V323-4,0))</f>
        <v/>
      </c>
      <c r="J323" s="201">
        <f>IF(ISERROR($V323),"",OFFSET('Smelter Look-up'!$I$4,$V323-4,0))</f>
        <v/>
      </c>
      <c r="K323" s="145" t="n"/>
      <c r="L323" s="145" t="n"/>
      <c r="M323" s="145" t="n"/>
      <c r="N323" s="145" t="n"/>
      <c r="O323" s="145" t="n"/>
      <c r="P323" s="203" t="n"/>
      <c r="Q323" s="146" t="n"/>
      <c r="R323" s="144">
        <f>IF(ISERROR($V323),"",OFFSET('Smelter Look-up'!$C$4,$V323-4,0)&amp;"")</f>
        <v/>
      </c>
      <c r="S323" s="150">
        <f>IF(B323="","",IF(ISERROR(MATCH($E323,CL,0)),"Unknown",INDIRECT("'C'!$A$"&amp;MATCH($E323,CL,0)+1)))</f>
        <v/>
      </c>
      <c r="T323" s="150">
        <f>IF(B323="","",IF(ISERROR(MATCH($J323,SorP!$B$1:$B$6261,0)),"",INDIRECT("'SorP'!$A$"&amp;MATCH($S323&amp;$J323,SorP!C:C,0))))</f>
        <v/>
      </c>
      <c r="U323" s="163" t="n"/>
      <c r="V323" s="164">
        <f>IF(C323="",NA(),MATCH($B323&amp;$C323,'Smelter Look-up'!$J:$J,0))</f>
        <v/>
      </c>
      <c r="X323" s="165">
        <f>IF(AND(C323="Smelter not listed",OR(LEN(D323)=0,LEN(E323)=0)),1,0)</f>
        <v/>
      </c>
      <c r="AB323" s="306">
        <f>IF(C323="","",B323)</f>
        <v/>
      </c>
      <c r="AC323" s="165">
        <f>B323</f>
        <v/>
      </c>
      <c r="AD323" s="165">
        <f>IF(C323="Smelter not listed",D323,C323)</f>
        <v/>
      </c>
    </row>
    <row r="324" ht="20.1" customFormat="1" customHeight="1" s="165">
      <c r="A324" s="150" t="n"/>
      <c r="B324" s="296">
        <f>IF(LEN(A324)=0,"",INDEX('Smelter Look-up'!$A:$A,MATCH($A324,'Smelter Look-up'!$E:$E,0)))</f>
        <v/>
      </c>
      <c r="C324" s="147">
        <f>IF(LEN(A324)=0,"",INDEX('Smelter Look-up'!$C:$C,MATCH($A324,'Smelter Look-up'!$E:$E,0)))</f>
        <v/>
      </c>
      <c r="D324" s="144" t="n"/>
      <c r="E324" s="144">
        <f>IF(ISERROR($V324),"",OFFSET('Smelter Look-up'!$D$4,$V324-4,0)&amp;"")</f>
        <v/>
      </c>
      <c r="F324" s="144">
        <f>IF(ISERROR($V324),"",OFFSET('Smelter Look-up'!$E$4,$V324-4,0))</f>
        <v/>
      </c>
      <c r="G324" s="144">
        <f>IF(C324=$X$4,"Enter smelter details",IF(ISERROR($V324),"",OFFSET('Smelter Look-up'!$F$4,$V324-4,0)))</f>
        <v/>
      </c>
      <c r="H324" s="200">
        <f>IF(ISERROR($V324),"",OFFSET('Smelter Look-up'!$G$4,$V324-4,0))</f>
        <v/>
      </c>
      <c r="I324" s="201">
        <f>IF(ISERROR($V324),"",OFFSET('Smelter Look-up'!$H$4,$V324-4,0))</f>
        <v/>
      </c>
      <c r="J324" s="201">
        <f>IF(ISERROR($V324),"",OFFSET('Smelter Look-up'!$I$4,$V324-4,0))</f>
        <v/>
      </c>
      <c r="K324" s="145" t="n"/>
      <c r="L324" s="145" t="n"/>
      <c r="M324" s="145" t="n"/>
      <c r="N324" s="145" t="n"/>
      <c r="O324" s="145" t="n"/>
      <c r="P324" s="203" t="n"/>
      <c r="Q324" s="146" t="n"/>
      <c r="R324" s="144">
        <f>IF(ISERROR($V324),"",OFFSET('Smelter Look-up'!$C$4,$V324-4,0)&amp;"")</f>
        <v/>
      </c>
      <c r="S324" s="150">
        <f>IF(B324="","",IF(ISERROR(MATCH($E324,CL,0)),"Unknown",INDIRECT("'C'!$A$"&amp;MATCH($E324,CL,0)+1)))</f>
        <v/>
      </c>
      <c r="T324" s="150">
        <f>IF(B324="","",IF(ISERROR(MATCH($J324,SorP!$B$1:$B$6261,0)),"",INDIRECT("'SorP'!$A$"&amp;MATCH($S324&amp;$J324,SorP!C:C,0))))</f>
        <v/>
      </c>
      <c r="U324" s="163" t="n"/>
      <c r="V324" s="164">
        <f>IF(C324="",NA(),MATCH($B324&amp;$C324,'Smelter Look-up'!$J:$J,0))</f>
        <v/>
      </c>
      <c r="X324" s="165">
        <f>IF(AND(C324="Smelter not listed",OR(LEN(D324)=0,LEN(E324)=0)),1,0)</f>
        <v/>
      </c>
      <c r="AB324" s="306">
        <f>IF(C324="","",B324)</f>
        <v/>
      </c>
      <c r="AC324" s="165">
        <f>B324</f>
        <v/>
      </c>
      <c r="AD324" s="165">
        <f>IF(C324="Smelter not listed",D324,C324)</f>
        <v/>
      </c>
    </row>
    <row r="325" ht="20.1" customFormat="1" customHeight="1" s="165">
      <c r="A325" s="150" t="n"/>
      <c r="B325" s="296">
        <f>IF(LEN(A325)=0,"",INDEX('Smelter Look-up'!$A:$A,MATCH($A325,'Smelter Look-up'!$E:$E,0)))</f>
        <v/>
      </c>
      <c r="C325" s="147">
        <f>IF(LEN(A325)=0,"",INDEX('Smelter Look-up'!$C:$C,MATCH($A325,'Smelter Look-up'!$E:$E,0)))</f>
        <v/>
      </c>
      <c r="D325" s="144" t="n"/>
      <c r="E325" s="144">
        <f>IF(ISERROR($V325),"",OFFSET('Smelter Look-up'!$D$4,$V325-4,0)&amp;"")</f>
        <v/>
      </c>
      <c r="F325" s="144">
        <f>IF(ISERROR($V325),"",OFFSET('Smelter Look-up'!$E$4,$V325-4,0))</f>
        <v/>
      </c>
      <c r="G325" s="144">
        <f>IF(C325=$X$4,"Enter smelter details",IF(ISERROR($V325),"",OFFSET('Smelter Look-up'!$F$4,$V325-4,0)))</f>
        <v/>
      </c>
      <c r="H325" s="200">
        <f>IF(ISERROR($V325),"",OFFSET('Smelter Look-up'!$G$4,$V325-4,0))</f>
        <v/>
      </c>
      <c r="I325" s="201">
        <f>IF(ISERROR($V325),"",OFFSET('Smelter Look-up'!$H$4,$V325-4,0))</f>
        <v/>
      </c>
      <c r="J325" s="201">
        <f>IF(ISERROR($V325),"",OFFSET('Smelter Look-up'!$I$4,$V325-4,0))</f>
        <v/>
      </c>
      <c r="K325" s="145" t="n"/>
      <c r="L325" s="145" t="n"/>
      <c r="M325" s="145" t="n"/>
      <c r="N325" s="145" t="n"/>
      <c r="O325" s="145" t="n"/>
      <c r="P325" s="203" t="n"/>
      <c r="Q325" s="146" t="n"/>
      <c r="R325" s="144">
        <f>IF(ISERROR($V325),"",OFFSET('Smelter Look-up'!$C$4,$V325-4,0)&amp;"")</f>
        <v/>
      </c>
      <c r="S325" s="150">
        <f>IF(B325="","",IF(ISERROR(MATCH($E325,CL,0)),"Unknown",INDIRECT("'C'!$A$"&amp;MATCH($E325,CL,0)+1)))</f>
        <v/>
      </c>
      <c r="T325" s="150">
        <f>IF(B325="","",IF(ISERROR(MATCH($J325,SorP!$B$1:$B$6261,0)),"",INDIRECT("'SorP'!$A$"&amp;MATCH($S325&amp;$J325,SorP!C:C,0))))</f>
        <v/>
      </c>
      <c r="U325" s="163" t="n"/>
      <c r="V325" s="164">
        <f>IF(C325="",NA(),MATCH($B325&amp;$C325,'Smelter Look-up'!$J:$J,0))</f>
        <v/>
      </c>
      <c r="X325" s="165">
        <f>IF(AND(C325="Smelter not listed",OR(LEN(D325)=0,LEN(E325)=0)),1,0)</f>
        <v/>
      </c>
      <c r="AB325" s="306">
        <f>IF(C325="","",B325)</f>
        <v/>
      </c>
      <c r="AC325" s="165">
        <f>B325</f>
        <v/>
      </c>
      <c r="AD325" s="165">
        <f>IF(C325="Smelter not listed",D325,C325)</f>
        <v/>
      </c>
    </row>
    <row r="326" ht="20.1" customFormat="1" customHeight="1" s="165">
      <c r="A326" s="150" t="n"/>
      <c r="B326" s="296">
        <f>IF(LEN(A326)=0,"",INDEX('Smelter Look-up'!$A:$A,MATCH($A326,'Smelter Look-up'!$E:$E,0)))</f>
        <v/>
      </c>
      <c r="C326" s="147">
        <f>IF(LEN(A326)=0,"",INDEX('Smelter Look-up'!$C:$C,MATCH($A326,'Smelter Look-up'!$E:$E,0)))</f>
        <v/>
      </c>
      <c r="D326" s="144" t="n"/>
      <c r="E326" s="144">
        <f>IF(ISERROR($V326),"",OFFSET('Smelter Look-up'!$D$4,$V326-4,0)&amp;"")</f>
        <v/>
      </c>
      <c r="F326" s="144">
        <f>IF(ISERROR($V326),"",OFFSET('Smelter Look-up'!$E$4,$V326-4,0))</f>
        <v/>
      </c>
      <c r="G326" s="144">
        <f>IF(C326=$X$4,"Enter smelter details",IF(ISERROR($V326),"",OFFSET('Smelter Look-up'!$F$4,$V326-4,0)))</f>
        <v/>
      </c>
      <c r="H326" s="200">
        <f>IF(ISERROR($V326),"",OFFSET('Smelter Look-up'!$G$4,$V326-4,0))</f>
        <v/>
      </c>
      <c r="I326" s="201">
        <f>IF(ISERROR($V326),"",OFFSET('Smelter Look-up'!$H$4,$V326-4,0))</f>
        <v/>
      </c>
      <c r="J326" s="201">
        <f>IF(ISERROR($V326),"",OFFSET('Smelter Look-up'!$I$4,$V326-4,0))</f>
        <v/>
      </c>
      <c r="K326" s="145" t="n"/>
      <c r="L326" s="145" t="n"/>
      <c r="M326" s="145" t="n"/>
      <c r="N326" s="145" t="n"/>
      <c r="O326" s="145" t="n"/>
      <c r="P326" s="203" t="n"/>
      <c r="Q326" s="146" t="n"/>
      <c r="R326" s="144">
        <f>IF(ISERROR($V326),"",OFFSET('Smelter Look-up'!$C$4,$V326-4,0)&amp;"")</f>
        <v/>
      </c>
      <c r="S326" s="150">
        <f>IF(B326="","",IF(ISERROR(MATCH($E326,CL,0)),"Unknown",INDIRECT("'C'!$A$"&amp;MATCH($E326,CL,0)+1)))</f>
        <v/>
      </c>
      <c r="T326" s="150">
        <f>IF(B326="","",IF(ISERROR(MATCH($J326,SorP!$B$1:$B$6261,0)),"",INDIRECT("'SorP'!$A$"&amp;MATCH($S326&amp;$J326,SorP!C:C,0))))</f>
        <v/>
      </c>
      <c r="U326" s="163" t="n"/>
      <c r="V326" s="164">
        <f>IF(C326="",NA(),MATCH($B326&amp;$C326,'Smelter Look-up'!$J:$J,0))</f>
        <v/>
      </c>
      <c r="X326" s="165">
        <f>IF(AND(C326="Smelter not listed",OR(LEN(D326)=0,LEN(E326)=0)),1,0)</f>
        <v/>
      </c>
      <c r="AB326" s="306">
        <f>IF(C326="","",B326)</f>
        <v/>
      </c>
      <c r="AC326" s="165">
        <f>B326</f>
        <v/>
      </c>
      <c r="AD326" s="165">
        <f>IF(C326="Smelter not listed",D326,C326)</f>
        <v/>
      </c>
    </row>
    <row r="327" ht="20.1" customFormat="1" customHeight="1" s="165">
      <c r="A327" s="150" t="n"/>
      <c r="B327" s="296">
        <f>IF(LEN(A327)=0,"",INDEX('Smelter Look-up'!$A:$A,MATCH($A327,'Smelter Look-up'!$E:$E,0)))</f>
        <v/>
      </c>
      <c r="C327" s="147">
        <f>IF(LEN(A327)=0,"",INDEX('Smelter Look-up'!$C:$C,MATCH($A327,'Smelter Look-up'!$E:$E,0)))</f>
        <v/>
      </c>
      <c r="D327" s="144" t="n"/>
      <c r="E327" s="144">
        <f>IF(ISERROR($V327),"",OFFSET('Smelter Look-up'!$D$4,$V327-4,0)&amp;"")</f>
        <v/>
      </c>
      <c r="F327" s="144">
        <f>IF(ISERROR($V327),"",OFFSET('Smelter Look-up'!$E$4,$V327-4,0))</f>
        <v/>
      </c>
      <c r="G327" s="144">
        <f>IF(C327=$X$4,"Enter smelter details",IF(ISERROR($V327),"",OFFSET('Smelter Look-up'!$F$4,$V327-4,0)))</f>
        <v/>
      </c>
      <c r="H327" s="200">
        <f>IF(ISERROR($V327),"",OFFSET('Smelter Look-up'!$G$4,$V327-4,0))</f>
        <v/>
      </c>
      <c r="I327" s="201">
        <f>IF(ISERROR($V327),"",OFFSET('Smelter Look-up'!$H$4,$V327-4,0))</f>
        <v/>
      </c>
      <c r="J327" s="201">
        <f>IF(ISERROR($V327),"",OFFSET('Smelter Look-up'!$I$4,$V327-4,0))</f>
        <v/>
      </c>
      <c r="K327" s="145" t="n"/>
      <c r="L327" s="145" t="n"/>
      <c r="M327" s="145" t="n"/>
      <c r="N327" s="145" t="n"/>
      <c r="O327" s="145" t="n"/>
      <c r="P327" s="203" t="n"/>
      <c r="Q327" s="146" t="n"/>
      <c r="R327" s="144">
        <f>IF(ISERROR($V327),"",OFFSET('Smelter Look-up'!$C$4,$V327-4,0)&amp;"")</f>
        <v/>
      </c>
      <c r="S327" s="150">
        <f>IF(B327="","",IF(ISERROR(MATCH($E327,CL,0)),"Unknown",INDIRECT("'C'!$A$"&amp;MATCH($E327,CL,0)+1)))</f>
        <v/>
      </c>
      <c r="T327" s="150">
        <f>IF(B327="","",IF(ISERROR(MATCH($J327,SorP!$B$1:$B$6261,0)),"",INDIRECT("'SorP'!$A$"&amp;MATCH($S327&amp;$J327,SorP!C:C,0))))</f>
        <v/>
      </c>
      <c r="U327" s="163" t="n"/>
      <c r="V327" s="164">
        <f>IF(C327="",NA(),MATCH($B327&amp;$C327,'Smelter Look-up'!$J:$J,0))</f>
        <v/>
      </c>
      <c r="X327" s="165">
        <f>IF(AND(C327="Smelter not listed",OR(LEN(D327)=0,LEN(E327)=0)),1,0)</f>
        <v/>
      </c>
      <c r="AB327" s="306">
        <f>IF(C327="","",B327)</f>
        <v/>
      </c>
      <c r="AC327" s="165">
        <f>B327</f>
        <v/>
      </c>
      <c r="AD327" s="165">
        <f>IF(C327="Smelter not listed",D327,C327)</f>
        <v/>
      </c>
    </row>
    <row r="328" ht="20.1" customFormat="1" customHeight="1" s="165">
      <c r="A328" s="150" t="n"/>
      <c r="B328" s="296">
        <f>IF(LEN(A328)=0,"",INDEX('Smelter Look-up'!$A:$A,MATCH($A328,'Smelter Look-up'!$E:$E,0)))</f>
        <v/>
      </c>
      <c r="C328" s="147">
        <f>IF(LEN(A328)=0,"",INDEX('Smelter Look-up'!$C:$C,MATCH($A328,'Smelter Look-up'!$E:$E,0)))</f>
        <v/>
      </c>
      <c r="D328" s="144" t="n"/>
      <c r="E328" s="144">
        <f>IF(ISERROR($V328),"",OFFSET('Smelter Look-up'!$D$4,$V328-4,0)&amp;"")</f>
        <v/>
      </c>
      <c r="F328" s="144">
        <f>IF(ISERROR($V328),"",OFFSET('Smelter Look-up'!$E$4,$V328-4,0))</f>
        <v/>
      </c>
      <c r="G328" s="144">
        <f>IF(C328=$X$4,"Enter smelter details",IF(ISERROR($V328),"",OFFSET('Smelter Look-up'!$F$4,$V328-4,0)))</f>
        <v/>
      </c>
      <c r="H328" s="200">
        <f>IF(ISERROR($V328),"",OFFSET('Smelter Look-up'!$G$4,$V328-4,0))</f>
        <v/>
      </c>
      <c r="I328" s="201">
        <f>IF(ISERROR($V328),"",OFFSET('Smelter Look-up'!$H$4,$V328-4,0))</f>
        <v/>
      </c>
      <c r="J328" s="201">
        <f>IF(ISERROR($V328),"",OFFSET('Smelter Look-up'!$I$4,$V328-4,0))</f>
        <v/>
      </c>
      <c r="K328" s="145" t="n"/>
      <c r="L328" s="145" t="n"/>
      <c r="M328" s="145" t="n"/>
      <c r="N328" s="145" t="n"/>
      <c r="O328" s="145" t="n"/>
      <c r="P328" s="203" t="n"/>
      <c r="Q328" s="146" t="n"/>
      <c r="R328" s="144">
        <f>IF(ISERROR($V328),"",OFFSET('Smelter Look-up'!$C$4,$V328-4,0)&amp;"")</f>
        <v/>
      </c>
      <c r="S328" s="150">
        <f>IF(B328="","",IF(ISERROR(MATCH($E328,CL,0)),"Unknown",INDIRECT("'C'!$A$"&amp;MATCH($E328,CL,0)+1)))</f>
        <v/>
      </c>
      <c r="T328" s="150">
        <f>IF(B328="","",IF(ISERROR(MATCH($J328,SorP!$B$1:$B$6261,0)),"",INDIRECT("'SorP'!$A$"&amp;MATCH($S328&amp;$J328,SorP!C:C,0))))</f>
        <v/>
      </c>
      <c r="U328" s="163" t="n"/>
      <c r="V328" s="164">
        <f>IF(C328="",NA(),MATCH($B328&amp;$C328,'Smelter Look-up'!$J:$J,0))</f>
        <v/>
      </c>
      <c r="X328" s="165">
        <f>IF(AND(C328="Smelter not listed",OR(LEN(D328)=0,LEN(E328)=0)),1,0)</f>
        <v/>
      </c>
      <c r="AB328" s="306">
        <f>IF(C328="","",B328)</f>
        <v/>
      </c>
      <c r="AC328" s="165">
        <f>B328</f>
        <v/>
      </c>
      <c r="AD328" s="165">
        <f>IF(C328="Smelter not listed",D328,C328)</f>
        <v/>
      </c>
    </row>
    <row r="329" ht="20.1" customFormat="1" customHeight="1" s="165">
      <c r="A329" s="150" t="n"/>
      <c r="B329" s="296">
        <f>IF(LEN(A329)=0,"",INDEX('Smelter Look-up'!$A:$A,MATCH($A329,'Smelter Look-up'!$E:$E,0)))</f>
        <v/>
      </c>
      <c r="C329" s="147">
        <f>IF(LEN(A329)=0,"",INDEX('Smelter Look-up'!$C:$C,MATCH($A329,'Smelter Look-up'!$E:$E,0)))</f>
        <v/>
      </c>
      <c r="D329" s="144" t="n"/>
      <c r="E329" s="144">
        <f>IF(ISERROR($V329),"",OFFSET('Smelter Look-up'!$D$4,$V329-4,0)&amp;"")</f>
        <v/>
      </c>
      <c r="F329" s="144">
        <f>IF(ISERROR($V329),"",OFFSET('Smelter Look-up'!$E$4,$V329-4,0))</f>
        <v/>
      </c>
      <c r="G329" s="144">
        <f>IF(C329=$X$4,"Enter smelter details",IF(ISERROR($V329),"",OFFSET('Smelter Look-up'!$F$4,$V329-4,0)))</f>
        <v/>
      </c>
      <c r="H329" s="200">
        <f>IF(ISERROR($V329),"",OFFSET('Smelter Look-up'!$G$4,$V329-4,0))</f>
        <v/>
      </c>
      <c r="I329" s="201">
        <f>IF(ISERROR($V329),"",OFFSET('Smelter Look-up'!$H$4,$V329-4,0))</f>
        <v/>
      </c>
      <c r="J329" s="201">
        <f>IF(ISERROR($V329),"",OFFSET('Smelter Look-up'!$I$4,$V329-4,0))</f>
        <v/>
      </c>
      <c r="K329" s="145" t="n"/>
      <c r="L329" s="145" t="n"/>
      <c r="M329" s="145" t="n"/>
      <c r="N329" s="145" t="n"/>
      <c r="O329" s="145" t="n"/>
      <c r="P329" s="203" t="n"/>
      <c r="Q329" s="146" t="n"/>
      <c r="R329" s="144">
        <f>IF(ISERROR($V329),"",OFFSET('Smelter Look-up'!$C$4,$V329-4,0)&amp;"")</f>
        <v/>
      </c>
      <c r="S329" s="150">
        <f>IF(B329="","",IF(ISERROR(MATCH($E329,CL,0)),"Unknown",INDIRECT("'C'!$A$"&amp;MATCH($E329,CL,0)+1)))</f>
        <v/>
      </c>
      <c r="T329" s="150">
        <f>IF(B329="","",IF(ISERROR(MATCH($J329,SorP!$B$1:$B$6261,0)),"",INDIRECT("'SorP'!$A$"&amp;MATCH($S329&amp;$J329,SorP!C:C,0))))</f>
        <v/>
      </c>
      <c r="U329" s="163" t="n"/>
      <c r="V329" s="164">
        <f>IF(C329="",NA(),MATCH($B329&amp;$C329,'Smelter Look-up'!$J:$J,0))</f>
        <v/>
      </c>
      <c r="X329" s="165">
        <f>IF(AND(C329="Smelter not listed",OR(LEN(D329)=0,LEN(E329)=0)),1,0)</f>
        <v/>
      </c>
      <c r="AB329" s="306">
        <f>IF(C329="","",B329)</f>
        <v/>
      </c>
      <c r="AC329" s="165">
        <f>B329</f>
        <v/>
      </c>
      <c r="AD329" s="165">
        <f>IF(C329="Smelter not listed",D329,C329)</f>
        <v/>
      </c>
    </row>
    <row r="330" ht="20.1" customFormat="1" customHeight="1" s="165">
      <c r="A330" s="150" t="n"/>
      <c r="B330" s="296">
        <f>IF(LEN(A330)=0,"",INDEX('Smelter Look-up'!$A:$A,MATCH($A330,'Smelter Look-up'!$E:$E,0)))</f>
        <v/>
      </c>
      <c r="C330" s="147">
        <f>IF(LEN(A330)=0,"",INDEX('Smelter Look-up'!$C:$C,MATCH($A330,'Smelter Look-up'!$E:$E,0)))</f>
        <v/>
      </c>
      <c r="D330" s="144" t="n"/>
      <c r="E330" s="144">
        <f>IF(ISERROR($V330),"",OFFSET('Smelter Look-up'!$D$4,$V330-4,0)&amp;"")</f>
        <v/>
      </c>
      <c r="F330" s="144">
        <f>IF(ISERROR($V330),"",OFFSET('Smelter Look-up'!$E$4,$V330-4,0))</f>
        <v/>
      </c>
      <c r="G330" s="144">
        <f>IF(C330=$X$4,"Enter smelter details",IF(ISERROR($V330),"",OFFSET('Smelter Look-up'!$F$4,$V330-4,0)))</f>
        <v/>
      </c>
      <c r="H330" s="200">
        <f>IF(ISERROR($V330),"",OFFSET('Smelter Look-up'!$G$4,$V330-4,0))</f>
        <v/>
      </c>
      <c r="I330" s="201">
        <f>IF(ISERROR($V330),"",OFFSET('Smelter Look-up'!$H$4,$V330-4,0))</f>
        <v/>
      </c>
      <c r="J330" s="201">
        <f>IF(ISERROR($V330),"",OFFSET('Smelter Look-up'!$I$4,$V330-4,0))</f>
        <v/>
      </c>
      <c r="K330" s="145" t="n"/>
      <c r="L330" s="145" t="n"/>
      <c r="M330" s="145" t="n"/>
      <c r="N330" s="145" t="n"/>
      <c r="O330" s="145" t="n"/>
      <c r="P330" s="203" t="n"/>
      <c r="Q330" s="146" t="n"/>
      <c r="R330" s="144">
        <f>IF(ISERROR($V330),"",OFFSET('Smelter Look-up'!$C$4,$V330-4,0)&amp;"")</f>
        <v/>
      </c>
      <c r="S330" s="150">
        <f>IF(B330="","",IF(ISERROR(MATCH($E330,CL,0)),"Unknown",INDIRECT("'C'!$A$"&amp;MATCH($E330,CL,0)+1)))</f>
        <v/>
      </c>
      <c r="T330" s="150">
        <f>IF(B330="","",IF(ISERROR(MATCH($J330,SorP!$B$1:$B$6261,0)),"",INDIRECT("'SorP'!$A$"&amp;MATCH($S330&amp;$J330,SorP!C:C,0))))</f>
        <v/>
      </c>
      <c r="U330" s="163" t="n"/>
      <c r="V330" s="164">
        <f>IF(C330="",NA(),MATCH($B330&amp;$C330,'Smelter Look-up'!$J:$J,0))</f>
        <v/>
      </c>
      <c r="X330" s="165">
        <f>IF(AND(C330="Smelter not listed",OR(LEN(D330)=0,LEN(E330)=0)),1,0)</f>
        <v/>
      </c>
      <c r="AB330" s="306">
        <f>IF(C330="","",B330)</f>
        <v/>
      </c>
      <c r="AC330" s="165">
        <f>B330</f>
        <v/>
      </c>
      <c r="AD330" s="165">
        <f>IF(C330="Smelter not listed",D330,C330)</f>
        <v/>
      </c>
    </row>
    <row r="331" ht="20.1" customFormat="1" customHeight="1" s="165">
      <c r="A331" s="150" t="n"/>
      <c r="B331" s="296">
        <f>IF(LEN(A331)=0,"",INDEX('Smelter Look-up'!$A:$A,MATCH($A331,'Smelter Look-up'!$E:$E,0)))</f>
        <v/>
      </c>
      <c r="C331" s="147">
        <f>IF(LEN(A331)=0,"",INDEX('Smelter Look-up'!$C:$C,MATCH($A331,'Smelter Look-up'!$E:$E,0)))</f>
        <v/>
      </c>
      <c r="D331" s="144" t="n"/>
      <c r="E331" s="144">
        <f>IF(ISERROR($V331),"",OFFSET('Smelter Look-up'!$D$4,$V331-4,0)&amp;"")</f>
        <v/>
      </c>
      <c r="F331" s="144">
        <f>IF(ISERROR($V331),"",OFFSET('Smelter Look-up'!$E$4,$V331-4,0))</f>
        <v/>
      </c>
      <c r="G331" s="144">
        <f>IF(C331=$X$4,"Enter smelter details",IF(ISERROR($V331),"",OFFSET('Smelter Look-up'!$F$4,$V331-4,0)))</f>
        <v/>
      </c>
      <c r="H331" s="200">
        <f>IF(ISERROR($V331),"",OFFSET('Smelter Look-up'!$G$4,$V331-4,0))</f>
        <v/>
      </c>
      <c r="I331" s="201">
        <f>IF(ISERROR($V331),"",OFFSET('Smelter Look-up'!$H$4,$V331-4,0))</f>
        <v/>
      </c>
      <c r="J331" s="201">
        <f>IF(ISERROR($V331),"",OFFSET('Smelter Look-up'!$I$4,$V331-4,0))</f>
        <v/>
      </c>
      <c r="K331" s="145" t="n"/>
      <c r="L331" s="145" t="n"/>
      <c r="M331" s="145" t="n"/>
      <c r="N331" s="145" t="n"/>
      <c r="O331" s="145" t="n"/>
      <c r="P331" s="203" t="n"/>
      <c r="Q331" s="146" t="n"/>
      <c r="R331" s="144">
        <f>IF(ISERROR($V331),"",OFFSET('Smelter Look-up'!$C$4,$V331-4,0)&amp;"")</f>
        <v/>
      </c>
      <c r="S331" s="150">
        <f>IF(B331="","",IF(ISERROR(MATCH($E331,CL,0)),"Unknown",INDIRECT("'C'!$A$"&amp;MATCH($E331,CL,0)+1)))</f>
        <v/>
      </c>
      <c r="T331" s="150">
        <f>IF(B331="","",IF(ISERROR(MATCH($J331,SorP!$B$1:$B$6261,0)),"",INDIRECT("'SorP'!$A$"&amp;MATCH($S331&amp;$J331,SorP!C:C,0))))</f>
        <v/>
      </c>
      <c r="U331" s="163" t="n"/>
      <c r="V331" s="164">
        <f>IF(C331="",NA(),MATCH($B331&amp;$C331,'Smelter Look-up'!$J:$J,0))</f>
        <v/>
      </c>
      <c r="X331" s="165">
        <f>IF(AND(C331="Smelter not listed",OR(LEN(D331)=0,LEN(E331)=0)),1,0)</f>
        <v/>
      </c>
      <c r="AB331" s="306">
        <f>IF(C331="","",B331)</f>
        <v/>
      </c>
      <c r="AC331" s="165">
        <f>B331</f>
        <v/>
      </c>
      <c r="AD331" s="165">
        <f>IF(C331="Smelter not listed",D331,C331)</f>
        <v/>
      </c>
    </row>
    <row r="332" ht="20.1" customFormat="1" customHeight="1" s="165">
      <c r="A332" s="150" t="n"/>
      <c r="B332" s="296">
        <f>IF(LEN(A332)=0,"",INDEX('Smelter Look-up'!$A:$A,MATCH($A332,'Smelter Look-up'!$E:$E,0)))</f>
        <v/>
      </c>
      <c r="C332" s="147">
        <f>IF(LEN(A332)=0,"",INDEX('Smelter Look-up'!$C:$C,MATCH($A332,'Smelter Look-up'!$E:$E,0)))</f>
        <v/>
      </c>
      <c r="D332" s="144" t="n"/>
      <c r="E332" s="144">
        <f>IF(ISERROR($V332),"",OFFSET('Smelter Look-up'!$D$4,$V332-4,0)&amp;"")</f>
        <v/>
      </c>
      <c r="F332" s="144">
        <f>IF(ISERROR($V332),"",OFFSET('Smelter Look-up'!$E$4,$V332-4,0))</f>
        <v/>
      </c>
      <c r="G332" s="144">
        <f>IF(C332=$X$4,"Enter smelter details",IF(ISERROR($V332),"",OFFSET('Smelter Look-up'!$F$4,$V332-4,0)))</f>
        <v/>
      </c>
      <c r="H332" s="200">
        <f>IF(ISERROR($V332),"",OFFSET('Smelter Look-up'!$G$4,$V332-4,0))</f>
        <v/>
      </c>
      <c r="I332" s="201">
        <f>IF(ISERROR($V332),"",OFFSET('Smelter Look-up'!$H$4,$V332-4,0))</f>
        <v/>
      </c>
      <c r="J332" s="201">
        <f>IF(ISERROR($V332),"",OFFSET('Smelter Look-up'!$I$4,$V332-4,0))</f>
        <v/>
      </c>
      <c r="K332" s="145" t="n"/>
      <c r="L332" s="145" t="n"/>
      <c r="M332" s="145" t="n"/>
      <c r="N332" s="145" t="n"/>
      <c r="O332" s="145" t="n"/>
      <c r="P332" s="203" t="n"/>
      <c r="Q332" s="146" t="n"/>
      <c r="R332" s="144">
        <f>IF(ISERROR($V332),"",OFFSET('Smelter Look-up'!$C$4,$V332-4,0)&amp;"")</f>
        <v/>
      </c>
      <c r="S332" s="150">
        <f>IF(B332="","",IF(ISERROR(MATCH($E332,CL,0)),"Unknown",INDIRECT("'C'!$A$"&amp;MATCH($E332,CL,0)+1)))</f>
        <v/>
      </c>
      <c r="T332" s="150">
        <f>IF(B332="","",IF(ISERROR(MATCH($J332,SorP!$B$1:$B$6261,0)),"",INDIRECT("'SorP'!$A$"&amp;MATCH($S332&amp;$J332,SorP!C:C,0))))</f>
        <v/>
      </c>
      <c r="U332" s="163" t="n"/>
      <c r="V332" s="164">
        <f>IF(C332="",NA(),MATCH($B332&amp;$C332,'Smelter Look-up'!$J:$J,0))</f>
        <v/>
      </c>
      <c r="X332" s="165">
        <f>IF(AND(C332="Smelter not listed",OR(LEN(D332)=0,LEN(E332)=0)),1,0)</f>
        <v/>
      </c>
      <c r="AB332" s="306">
        <f>IF(C332="","",B332)</f>
        <v/>
      </c>
      <c r="AC332" s="165">
        <f>B332</f>
        <v/>
      </c>
      <c r="AD332" s="165">
        <f>IF(C332="Smelter not listed",D332,C332)</f>
        <v/>
      </c>
    </row>
    <row r="333" ht="20.1" customFormat="1" customHeight="1" s="165">
      <c r="A333" s="150" t="n"/>
      <c r="B333" s="296">
        <f>IF(LEN(A333)=0,"",INDEX('Smelter Look-up'!$A:$A,MATCH($A333,'Smelter Look-up'!$E:$E,0)))</f>
        <v/>
      </c>
      <c r="C333" s="147">
        <f>IF(LEN(A333)=0,"",INDEX('Smelter Look-up'!$C:$C,MATCH($A333,'Smelter Look-up'!$E:$E,0)))</f>
        <v/>
      </c>
      <c r="D333" s="144" t="n"/>
      <c r="E333" s="144">
        <f>IF(ISERROR($V333),"",OFFSET('Smelter Look-up'!$D$4,$V333-4,0)&amp;"")</f>
        <v/>
      </c>
      <c r="F333" s="144">
        <f>IF(ISERROR($V333),"",OFFSET('Smelter Look-up'!$E$4,$V333-4,0))</f>
        <v/>
      </c>
      <c r="G333" s="144">
        <f>IF(C333=$X$4,"Enter smelter details",IF(ISERROR($V333),"",OFFSET('Smelter Look-up'!$F$4,$V333-4,0)))</f>
        <v/>
      </c>
      <c r="H333" s="200">
        <f>IF(ISERROR($V333),"",OFFSET('Smelter Look-up'!$G$4,$V333-4,0))</f>
        <v/>
      </c>
      <c r="I333" s="201">
        <f>IF(ISERROR($V333),"",OFFSET('Smelter Look-up'!$H$4,$V333-4,0))</f>
        <v/>
      </c>
      <c r="J333" s="201">
        <f>IF(ISERROR($V333),"",OFFSET('Smelter Look-up'!$I$4,$V333-4,0))</f>
        <v/>
      </c>
      <c r="K333" s="145" t="n"/>
      <c r="L333" s="145" t="n"/>
      <c r="M333" s="145" t="n"/>
      <c r="N333" s="145" t="n"/>
      <c r="O333" s="145" t="n"/>
      <c r="P333" s="203" t="n"/>
      <c r="Q333" s="146" t="n"/>
      <c r="R333" s="144">
        <f>IF(ISERROR($V333),"",OFFSET('Smelter Look-up'!$C$4,$V333-4,0)&amp;"")</f>
        <v/>
      </c>
      <c r="S333" s="150">
        <f>IF(B333="","",IF(ISERROR(MATCH($E333,CL,0)),"Unknown",INDIRECT("'C'!$A$"&amp;MATCH($E333,CL,0)+1)))</f>
        <v/>
      </c>
      <c r="T333" s="150">
        <f>IF(B333="","",IF(ISERROR(MATCH($J333,SorP!$B$1:$B$6261,0)),"",INDIRECT("'SorP'!$A$"&amp;MATCH($S333&amp;$J333,SorP!C:C,0))))</f>
        <v/>
      </c>
      <c r="U333" s="163" t="n"/>
      <c r="V333" s="164">
        <f>IF(C333="",NA(),MATCH($B333&amp;$C333,'Smelter Look-up'!$J:$J,0))</f>
        <v/>
      </c>
      <c r="X333" s="165">
        <f>IF(AND(C333="Smelter not listed",OR(LEN(D333)=0,LEN(E333)=0)),1,0)</f>
        <v/>
      </c>
      <c r="AB333" s="306">
        <f>IF(C333="","",B333)</f>
        <v/>
      </c>
      <c r="AC333" s="165">
        <f>B333</f>
        <v/>
      </c>
      <c r="AD333" s="165">
        <f>IF(C333="Smelter not listed",D333,C333)</f>
        <v/>
      </c>
    </row>
    <row r="334" ht="20.1" customFormat="1" customHeight="1" s="165">
      <c r="A334" s="150" t="n"/>
      <c r="B334" s="296">
        <f>IF(LEN(A334)=0,"",INDEX('Smelter Look-up'!$A:$A,MATCH($A334,'Smelter Look-up'!$E:$E,0)))</f>
        <v/>
      </c>
      <c r="C334" s="147">
        <f>IF(LEN(A334)=0,"",INDEX('Smelter Look-up'!$C:$C,MATCH($A334,'Smelter Look-up'!$E:$E,0)))</f>
        <v/>
      </c>
      <c r="D334" s="144" t="n"/>
      <c r="E334" s="144">
        <f>IF(ISERROR($V334),"",OFFSET('Smelter Look-up'!$D$4,$V334-4,0)&amp;"")</f>
        <v/>
      </c>
      <c r="F334" s="144">
        <f>IF(ISERROR($V334),"",OFFSET('Smelter Look-up'!$E$4,$V334-4,0))</f>
        <v/>
      </c>
      <c r="G334" s="144">
        <f>IF(C334=$X$4,"Enter smelter details",IF(ISERROR($V334),"",OFFSET('Smelter Look-up'!$F$4,$V334-4,0)))</f>
        <v/>
      </c>
      <c r="H334" s="200">
        <f>IF(ISERROR($V334),"",OFFSET('Smelter Look-up'!$G$4,$V334-4,0))</f>
        <v/>
      </c>
      <c r="I334" s="201">
        <f>IF(ISERROR($V334),"",OFFSET('Smelter Look-up'!$H$4,$V334-4,0))</f>
        <v/>
      </c>
      <c r="J334" s="201">
        <f>IF(ISERROR($V334),"",OFFSET('Smelter Look-up'!$I$4,$V334-4,0))</f>
        <v/>
      </c>
      <c r="K334" s="145" t="n"/>
      <c r="L334" s="145" t="n"/>
      <c r="M334" s="145" t="n"/>
      <c r="N334" s="145" t="n"/>
      <c r="O334" s="145" t="n"/>
      <c r="P334" s="203" t="n"/>
      <c r="Q334" s="146" t="n"/>
      <c r="R334" s="144">
        <f>IF(ISERROR($V334),"",OFFSET('Smelter Look-up'!$C$4,$V334-4,0)&amp;"")</f>
        <v/>
      </c>
      <c r="S334" s="150">
        <f>IF(B334="","",IF(ISERROR(MATCH($E334,CL,0)),"Unknown",INDIRECT("'C'!$A$"&amp;MATCH($E334,CL,0)+1)))</f>
        <v/>
      </c>
      <c r="T334" s="150">
        <f>IF(B334="","",IF(ISERROR(MATCH($J334,SorP!$B$1:$B$6261,0)),"",INDIRECT("'SorP'!$A$"&amp;MATCH($S334&amp;$J334,SorP!C:C,0))))</f>
        <v/>
      </c>
      <c r="U334" s="163" t="n"/>
      <c r="V334" s="164">
        <f>IF(C334="",NA(),MATCH($B334&amp;$C334,'Smelter Look-up'!$J:$J,0))</f>
        <v/>
      </c>
      <c r="X334" s="165">
        <f>IF(AND(C334="Smelter not listed",OR(LEN(D334)=0,LEN(E334)=0)),1,0)</f>
        <v/>
      </c>
      <c r="AB334" s="306">
        <f>IF(C334="","",B334)</f>
        <v/>
      </c>
      <c r="AC334" s="165">
        <f>B334</f>
        <v/>
      </c>
      <c r="AD334" s="165">
        <f>IF(C334="Smelter not listed",D334,C334)</f>
        <v/>
      </c>
    </row>
    <row r="335" ht="20.1" customFormat="1" customHeight="1" s="165">
      <c r="A335" s="150" t="n"/>
      <c r="B335" s="296">
        <f>IF(LEN(A335)=0,"",INDEX('Smelter Look-up'!$A:$A,MATCH($A335,'Smelter Look-up'!$E:$E,0)))</f>
        <v/>
      </c>
      <c r="C335" s="147">
        <f>IF(LEN(A335)=0,"",INDEX('Smelter Look-up'!$C:$C,MATCH($A335,'Smelter Look-up'!$E:$E,0)))</f>
        <v/>
      </c>
      <c r="D335" s="144" t="n"/>
      <c r="E335" s="144">
        <f>IF(ISERROR($V335),"",OFFSET('Smelter Look-up'!$D$4,$V335-4,0)&amp;"")</f>
        <v/>
      </c>
      <c r="F335" s="144">
        <f>IF(ISERROR($V335),"",OFFSET('Smelter Look-up'!$E$4,$V335-4,0))</f>
        <v/>
      </c>
      <c r="G335" s="144">
        <f>IF(C335=$X$4,"Enter smelter details",IF(ISERROR($V335),"",OFFSET('Smelter Look-up'!$F$4,$V335-4,0)))</f>
        <v/>
      </c>
      <c r="H335" s="200">
        <f>IF(ISERROR($V335),"",OFFSET('Smelter Look-up'!$G$4,$V335-4,0))</f>
        <v/>
      </c>
      <c r="I335" s="201">
        <f>IF(ISERROR($V335),"",OFFSET('Smelter Look-up'!$H$4,$V335-4,0))</f>
        <v/>
      </c>
      <c r="J335" s="201">
        <f>IF(ISERROR($V335),"",OFFSET('Smelter Look-up'!$I$4,$V335-4,0))</f>
        <v/>
      </c>
      <c r="K335" s="145" t="n"/>
      <c r="L335" s="145" t="n"/>
      <c r="M335" s="145" t="n"/>
      <c r="N335" s="145" t="n"/>
      <c r="O335" s="145" t="n"/>
      <c r="P335" s="203" t="n"/>
      <c r="Q335" s="146" t="n"/>
      <c r="R335" s="144">
        <f>IF(ISERROR($V335),"",OFFSET('Smelter Look-up'!$C$4,$V335-4,0)&amp;"")</f>
        <v/>
      </c>
      <c r="S335" s="150">
        <f>IF(B335="","",IF(ISERROR(MATCH($E335,CL,0)),"Unknown",INDIRECT("'C'!$A$"&amp;MATCH($E335,CL,0)+1)))</f>
        <v/>
      </c>
      <c r="T335" s="150">
        <f>IF(B335="","",IF(ISERROR(MATCH($J335,SorP!$B$1:$B$6261,0)),"",INDIRECT("'SorP'!$A$"&amp;MATCH($S335&amp;$J335,SorP!C:C,0))))</f>
        <v/>
      </c>
      <c r="U335" s="163" t="n"/>
      <c r="V335" s="164">
        <f>IF(C335="",NA(),MATCH($B335&amp;$C335,'Smelter Look-up'!$J:$J,0))</f>
        <v/>
      </c>
      <c r="X335" s="165">
        <f>IF(AND(C335="Smelter not listed",OR(LEN(D335)=0,LEN(E335)=0)),1,0)</f>
        <v/>
      </c>
      <c r="AB335" s="306">
        <f>IF(C335="","",B335)</f>
        <v/>
      </c>
      <c r="AC335" s="165">
        <f>B335</f>
        <v/>
      </c>
      <c r="AD335" s="165">
        <f>IF(C335="Smelter not listed",D335,C335)</f>
        <v/>
      </c>
    </row>
    <row r="336" ht="20.1" customFormat="1" customHeight="1" s="165">
      <c r="A336" s="150" t="n"/>
      <c r="B336" s="296">
        <f>IF(LEN(A336)=0,"",INDEX('Smelter Look-up'!$A:$A,MATCH($A336,'Smelter Look-up'!$E:$E,0)))</f>
        <v/>
      </c>
      <c r="C336" s="147">
        <f>IF(LEN(A336)=0,"",INDEX('Smelter Look-up'!$C:$C,MATCH($A336,'Smelter Look-up'!$E:$E,0)))</f>
        <v/>
      </c>
      <c r="D336" s="144" t="n"/>
      <c r="E336" s="144">
        <f>IF(ISERROR($V336),"",OFFSET('Smelter Look-up'!$D$4,$V336-4,0)&amp;"")</f>
        <v/>
      </c>
      <c r="F336" s="144">
        <f>IF(ISERROR($V336),"",OFFSET('Smelter Look-up'!$E$4,$V336-4,0))</f>
        <v/>
      </c>
      <c r="G336" s="144">
        <f>IF(C336=$X$4,"Enter smelter details",IF(ISERROR($V336),"",OFFSET('Smelter Look-up'!$F$4,$V336-4,0)))</f>
        <v/>
      </c>
      <c r="H336" s="200">
        <f>IF(ISERROR($V336),"",OFFSET('Smelter Look-up'!$G$4,$V336-4,0))</f>
        <v/>
      </c>
      <c r="I336" s="201">
        <f>IF(ISERROR($V336),"",OFFSET('Smelter Look-up'!$H$4,$V336-4,0))</f>
        <v/>
      </c>
      <c r="J336" s="201">
        <f>IF(ISERROR($V336),"",OFFSET('Smelter Look-up'!$I$4,$V336-4,0))</f>
        <v/>
      </c>
      <c r="K336" s="145" t="n"/>
      <c r="L336" s="145" t="n"/>
      <c r="M336" s="145" t="n"/>
      <c r="N336" s="145" t="n"/>
      <c r="O336" s="145" t="n"/>
      <c r="P336" s="203" t="n"/>
      <c r="Q336" s="146" t="n"/>
      <c r="R336" s="144">
        <f>IF(ISERROR($V336),"",OFFSET('Smelter Look-up'!$C$4,$V336-4,0)&amp;"")</f>
        <v/>
      </c>
      <c r="S336" s="150">
        <f>IF(B336="","",IF(ISERROR(MATCH($E336,CL,0)),"Unknown",INDIRECT("'C'!$A$"&amp;MATCH($E336,CL,0)+1)))</f>
        <v/>
      </c>
      <c r="T336" s="150">
        <f>IF(B336="","",IF(ISERROR(MATCH($J336,SorP!$B$1:$B$6261,0)),"",INDIRECT("'SorP'!$A$"&amp;MATCH($S336&amp;$J336,SorP!C:C,0))))</f>
        <v/>
      </c>
      <c r="U336" s="163" t="n"/>
      <c r="V336" s="164">
        <f>IF(C336="",NA(),MATCH($B336&amp;$C336,'Smelter Look-up'!$J:$J,0))</f>
        <v/>
      </c>
      <c r="X336" s="165">
        <f>IF(AND(C336="Smelter not listed",OR(LEN(D336)=0,LEN(E336)=0)),1,0)</f>
        <v/>
      </c>
      <c r="AB336" s="306">
        <f>IF(C336="","",B336)</f>
        <v/>
      </c>
      <c r="AC336" s="165">
        <f>B336</f>
        <v/>
      </c>
      <c r="AD336" s="165">
        <f>IF(C336="Smelter not listed",D336,C336)</f>
        <v/>
      </c>
    </row>
    <row r="337" ht="20.1" customFormat="1" customHeight="1" s="165">
      <c r="A337" s="150" t="n"/>
      <c r="B337" s="296">
        <f>IF(LEN(A337)=0,"",INDEX('Smelter Look-up'!$A:$A,MATCH($A337,'Smelter Look-up'!$E:$E,0)))</f>
        <v/>
      </c>
      <c r="C337" s="147">
        <f>IF(LEN(A337)=0,"",INDEX('Smelter Look-up'!$C:$C,MATCH($A337,'Smelter Look-up'!$E:$E,0)))</f>
        <v/>
      </c>
      <c r="D337" s="144" t="n"/>
      <c r="E337" s="144">
        <f>IF(ISERROR($V337),"",OFFSET('Smelter Look-up'!$D$4,$V337-4,0)&amp;"")</f>
        <v/>
      </c>
      <c r="F337" s="144">
        <f>IF(ISERROR($V337),"",OFFSET('Smelter Look-up'!$E$4,$V337-4,0))</f>
        <v/>
      </c>
      <c r="G337" s="144">
        <f>IF(C337=$X$4,"Enter smelter details",IF(ISERROR($V337),"",OFFSET('Smelter Look-up'!$F$4,$V337-4,0)))</f>
        <v/>
      </c>
      <c r="H337" s="200">
        <f>IF(ISERROR($V337),"",OFFSET('Smelter Look-up'!$G$4,$V337-4,0))</f>
        <v/>
      </c>
      <c r="I337" s="201">
        <f>IF(ISERROR($V337),"",OFFSET('Smelter Look-up'!$H$4,$V337-4,0))</f>
        <v/>
      </c>
      <c r="J337" s="201">
        <f>IF(ISERROR($V337),"",OFFSET('Smelter Look-up'!$I$4,$V337-4,0))</f>
        <v/>
      </c>
      <c r="K337" s="145" t="n"/>
      <c r="L337" s="145" t="n"/>
      <c r="M337" s="145" t="n"/>
      <c r="N337" s="145" t="n"/>
      <c r="O337" s="145" t="n"/>
      <c r="P337" s="203" t="n"/>
      <c r="Q337" s="146" t="n"/>
      <c r="R337" s="144">
        <f>IF(ISERROR($V337),"",OFFSET('Smelter Look-up'!$C$4,$V337-4,0)&amp;"")</f>
        <v/>
      </c>
      <c r="S337" s="150">
        <f>IF(B337="","",IF(ISERROR(MATCH($E337,CL,0)),"Unknown",INDIRECT("'C'!$A$"&amp;MATCH($E337,CL,0)+1)))</f>
        <v/>
      </c>
      <c r="T337" s="150">
        <f>IF(B337="","",IF(ISERROR(MATCH($J337,SorP!$B$1:$B$6261,0)),"",INDIRECT("'SorP'!$A$"&amp;MATCH($S337&amp;$J337,SorP!C:C,0))))</f>
        <v/>
      </c>
      <c r="U337" s="163" t="n"/>
      <c r="V337" s="164">
        <f>IF(C337="",NA(),MATCH($B337&amp;$C337,'Smelter Look-up'!$J:$J,0))</f>
        <v/>
      </c>
      <c r="X337" s="165">
        <f>IF(AND(C337="Smelter not listed",OR(LEN(D337)=0,LEN(E337)=0)),1,0)</f>
        <v/>
      </c>
      <c r="AB337" s="306">
        <f>IF(C337="","",B337)</f>
        <v/>
      </c>
      <c r="AC337" s="165">
        <f>B337</f>
        <v/>
      </c>
      <c r="AD337" s="165">
        <f>IF(C337="Smelter not listed",D337,C337)</f>
        <v/>
      </c>
    </row>
    <row r="338" ht="20.1" customFormat="1" customHeight="1" s="165">
      <c r="A338" s="150" t="n"/>
      <c r="B338" s="296">
        <f>IF(LEN(A338)=0,"",INDEX('Smelter Look-up'!$A:$A,MATCH($A338,'Smelter Look-up'!$E:$E,0)))</f>
        <v/>
      </c>
      <c r="C338" s="147">
        <f>IF(LEN(A338)=0,"",INDEX('Smelter Look-up'!$C:$C,MATCH($A338,'Smelter Look-up'!$E:$E,0)))</f>
        <v/>
      </c>
      <c r="D338" s="144" t="n"/>
      <c r="E338" s="144">
        <f>IF(ISERROR($V338),"",OFFSET('Smelter Look-up'!$D$4,$V338-4,0)&amp;"")</f>
        <v/>
      </c>
      <c r="F338" s="144">
        <f>IF(ISERROR($V338),"",OFFSET('Smelter Look-up'!$E$4,$V338-4,0))</f>
        <v/>
      </c>
      <c r="G338" s="144">
        <f>IF(C338=$X$4,"Enter smelter details",IF(ISERROR($V338),"",OFFSET('Smelter Look-up'!$F$4,$V338-4,0)))</f>
        <v/>
      </c>
      <c r="H338" s="200">
        <f>IF(ISERROR($V338),"",OFFSET('Smelter Look-up'!$G$4,$V338-4,0))</f>
        <v/>
      </c>
      <c r="I338" s="201">
        <f>IF(ISERROR($V338),"",OFFSET('Smelter Look-up'!$H$4,$V338-4,0))</f>
        <v/>
      </c>
      <c r="J338" s="201">
        <f>IF(ISERROR($V338),"",OFFSET('Smelter Look-up'!$I$4,$V338-4,0))</f>
        <v/>
      </c>
      <c r="K338" s="145" t="n"/>
      <c r="L338" s="145" t="n"/>
      <c r="M338" s="145" t="n"/>
      <c r="N338" s="145" t="n"/>
      <c r="O338" s="145" t="n"/>
      <c r="P338" s="203" t="n"/>
      <c r="Q338" s="146" t="n"/>
      <c r="R338" s="144">
        <f>IF(ISERROR($V338),"",OFFSET('Smelter Look-up'!$C$4,$V338-4,0)&amp;"")</f>
        <v/>
      </c>
      <c r="S338" s="150">
        <f>IF(B338="","",IF(ISERROR(MATCH($E338,CL,0)),"Unknown",INDIRECT("'C'!$A$"&amp;MATCH($E338,CL,0)+1)))</f>
        <v/>
      </c>
      <c r="T338" s="150">
        <f>IF(B338="","",IF(ISERROR(MATCH($J338,SorP!$B$1:$B$6261,0)),"",INDIRECT("'SorP'!$A$"&amp;MATCH($S338&amp;$J338,SorP!C:C,0))))</f>
        <v/>
      </c>
      <c r="U338" s="163" t="n"/>
      <c r="V338" s="164">
        <f>IF(C338="",NA(),MATCH($B338&amp;$C338,'Smelter Look-up'!$J:$J,0))</f>
        <v/>
      </c>
      <c r="X338" s="165">
        <f>IF(AND(C338="Smelter not listed",OR(LEN(D338)=0,LEN(E338)=0)),1,0)</f>
        <v/>
      </c>
      <c r="AB338" s="306">
        <f>IF(C338="","",B338)</f>
        <v/>
      </c>
      <c r="AC338" s="165">
        <f>B338</f>
        <v/>
      </c>
      <c r="AD338" s="165">
        <f>IF(C338="Smelter not listed",D338,C338)</f>
        <v/>
      </c>
    </row>
    <row r="339" ht="20.1" customFormat="1" customHeight="1" s="165">
      <c r="A339" s="150" t="n"/>
      <c r="B339" s="296">
        <f>IF(LEN(A339)=0,"",INDEX('Smelter Look-up'!$A:$A,MATCH($A339,'Smelter Look-up'!$E:$E,0)))</f>
        <v/>
      </c>
      <c r="C339" s="147">
        <f>IF(LEN(A339)=0,"",INDEX('Smelter Look-up'!$C:$C,MATCH($A339,'Smelter Look-up'!$E:$E,0)))</f>
        <v/>
      </c>
      <c r="D339" s="144" t="n"/>
      <c r="E339" s="144">
        <f>IF(ISERROR($V339),"",OFFSET('Smelter Look-up'!$D$4,$V339-4,0)&amp;"")</f>
        <v/>
      </c>
      <c r="F339" s="144">
        <f>IF(ISERROR($V339),"",OFFSET('Smelter Look-up'!$E$4,$V339-4,0))</f>
        <v/>
      </c>
      <c r="G339" s="144">
        <f>IF(C339=$X$4,"Enter smelter details",IF(ISERROR($V339),"",OFFSET('Smelter Look-up'!$F$4,$V339-4,0)))</f>
        <v/>
      </c>
      <c r="H339" s="200">
        <f>IF(ISERROR($V339),"",OFFSET('Smelter Look-up'!$G$4,$V339-4,0))</f>
        <v/>
      </c>
      <c r="I339" s="201">
        <f>IF(ISERROR($V339),"",OFFSET('Smelter Look-up'!$H$4,$V339-4,0))</f>
        <v/>
      </c>
      <c r="J339" s="201">
        <f>IF(ISERROR($V339),"",OFFSET('Smelter Look-up'!$I$4,$V339-4,0))</f>
        <v/>
      </c>
      <c r="K339" s="145" t="n"/>
      <c r="L339" s="145" t="n"/>
      <c r="M339" s="145" t="n"/>
      <c r="N339" s="145" t="n"/>
      <c r="O339" s="145" t="n"/>
      <c r="P339" s="203" t="n"/>
      <c r="Q339" s="146" t="n"/>
      <c r="R339" s="144">
        <f>IF(ISERROR($V339),"",OFFSET('Smelter Look-up'!$C$4,$V339-4,0)&amp;"")</f>
        <v/>
      </c>
      <c r="S339" s="150">
        <f>IF(B339="","",IF(ISERROR(MATCH($E339,CL,0)),"Unknown",INDIRECT("'C'!$A$"&amp;MATCH($E339,CL,0)+1)))</f>
        <v/>
      </c>
      <c r="T339" s="150">
        <f>IF(B339="","",IF(ISERROR(MATCH($J339,SorP!$B$1:$B$6261,0)),"",INDIRECT("'SorP'!$A$"&amp;MATCH($S339&amp;$J339,SorP!C:C,0))))</f>
        <v/>
      </c>
      <c r="U339" s="163" t="n"/>
      <c r="V339" s="164">
        <f>IF(C339="",NA(),MATCH($B339&amp;$C339,'Smelter Look-up'!$J:$J,0))</f>
        <v/>
      </c>
      <c r="X339" s="165">
        <f>IF(AND(C339="Smelter not listed",OR(LEN(D339)=0,LEN(E339)=0)),1,0)</f>
        <v/>
      </c>
      <c r="AB339" s="306">
        <f>IF(C339="","",B339)</f>
        <v/>
      </c>
      <c r="AC339" s="165">
        <f>B339</f>
        <v/>
      </c>
      <c r="AD339" s="165">
        <f>IF(C339="Smelter not listed",D339,C339)</f>
        <v/>
      </c>
    </row>
    <row r="340" ht="20.1" customFormat="1" customHeight="1" s="165">
      <c r="A340" s="150" t="n"/>
      <c r="B340" s="296">
        <f>IF(LEN(A340)=0,"",INDEX('Smelter Look-up'!$A:$A,MATCH($A340,'Smelter Look-up'!$E:$E,0)))</f>
        <v/>
      </c>
      <c r="C340" s="147">
        <f>IF(LEN(A340)=0,"",INDEX('Smelter Look-up'!$C:$C,MATCH($A340,'Smelter Look-up'!$E:$E,0)))</f>
        <v/>
      </c>
      <c r="D340" s="144" t="n"/>
      <c r="E340" s="144">
        <f>IF(ISERROR($V340),"",OFFSET('Smelter Look-up'!$D$4,$V340-4,0)&amp;"")</f>
        <v/>
      </c>
      <c r="F340" s="144">
        <f>IF(ISERROR($V340),"",OFFSET('Smelter Look-up'!$E$4,$V340-4,0))</f>
        <v/>
      </c>
      <c r="G340" s="144">
        <f>IF(C340=$X$4,"Enter smelter details",IF(ISERROR($V340),"",OFFSET('Smelter Look-up'!$F$4,$V340-4,0)))</f>
        <v/>
      </c>
      <c r="H340" s="200">
        <f>IF(ISERROR($V340),"",OFFSET('Smelter Look-up'!$G$4,$V340-4,0))</f>
        <v/>
      </c>
      <c r="I340" s="201">
        <f>IF(ISERROR($V340),"",OFFSET('Smelter Look-up'!$H$4,$V340-4,0))</f>
        <v/>
      </c>
      <c r="J340" s="201">
        <f>IF(ISERROR($V340),"",OFFSET('Smelter Look-up'!$I$4,$V340-4,0))</f>
        <v/>
      </c>
      <c r="K340" s="145" t="n"/>
      <c r="L340" s="145" t="n"/>
      <c r="M340" s="145" t="n"/>
      <c r="N340" s="145" t="n"/>
      <c r="O340" s="145" t="n"/>
      <c r="P340" s="203" t="n"/>
      <c r="Q340" s="146" t="n"/>
      <c r="R340" s="144">
        <f>IF(ISERROR($V340),"",OFFSET('Smelter Look-up'!$C$4,$V340-4,0)&amp;"")</f>
        <v/>
      </c>
      <c r="S340" s="150">
        <f>IF(B340="","",IF(ISERROR(MATCH($E340,CL,0)),"Unknown",INDIRECT("'C'!$A$"&amp;MATCH($E340,CL,0)+1)))</f>
        <v/>
      </c>
      <c r="T340" s="150">
        <f>IF(B340="","",IF(ISERROR(MATCH($J340,SorP!$B$1:$B$6261,0)),"",INDIRECT("'SorP'!$A$"&amp;MATCH($S340&amp;$J340,SorP!C:C,0))))</f>
        <v/>
      </c>
      <c r="U340" s="163" t="n"/>
      <c r="V340" s="164">
        <f>IF(C340="",NA(),MATCH($B340&amp;$C340,'Smelter Look-up'!$J:$J,0))</f>
        <v/>
      </c>
      <c r="X340" s="165">
        <f>IF(AND(C340="Smelter not listed",OR(LEN(D340)=0,LEN(E340)=0)),1,0)</f>
        <v/>
      </c>
      <c r="AB340" s="306">
        <f>IF(C340="","",B340)</f>
        <v/>
      </c>
      <c r="AC340" s="165">
        <f>B340</f>
        <v/>
      </c>
      <c r="AD340" s="165">
        <f>IF(C340="Smelter not listed",D340,C340)</f>
        <v/>
      </c>
    </row>
    <row r="341" ht="20.1" customFormat="1" customHeight="1" s="165">
      <c r="A341" s="150" t="n"/>
      <c r="B341" s="296">
        <f>IF(LEN(A341)=0,"",INDEX('Smelter Look-up'!$A:$A,MATCH($A341,'Smelter Look-up'!$E:$E,0)))</f>
        <v/>
      </c>
      <c r="C341" s="147">
        <f>IF(LEN(A341)=0,"",INDEX('Smelter Look-up'!$C:$C,MATCH($A341,'Smelter Look-up'!$E:$E,0)))</f>
        <v/>
      </c>
      <c r="D341" s="144" t="n"/>
      <c r="E341" s="144">
        <f>IF(ISERROR($V341),"",OFFSET('Smelter Look-up'!$D$4,$V341-4,0)&amp;"")</f>
        <v/>
      </c>
      <c r="F341" s="144">
        <f>IF(ISERROR($V341),"",OFFSET('Smelter Look-up'!$E$4,$V341-4,0))</f>
        <v/>
      </c>
      <c r="G341" s="144">
        <f>IF(C341=$X$4,"Enter smelter details",IF(ISERROR($V341),"",OFFSET('Smelter Look-up'!$F$4,$V341-4,0)))</f>
        <v/>
      </c>
      <c r="H341" s="200">
        <f>IF(ISERROR($V341),"",OFFSET('Smelter Look-up'!$G$4,$V341-4,0))</f>
        <v/>
      </c>
      <c r="I341" s="201">
        <f>IF(ISERROR($V341),"",OFFSET('Smelter Look-up'!$H$4,$V341-4,0))</f>
        <v/>
      </c>
      <c r="J341" s="201">
        <f>IF(ISERROR($V341),"",OFFSET('Smelter Look-up'!$I$4,$V341-4,0))</f>
        <v/>
      </c>
      <c r="K341" s="145" t="n"/>
      <c r="L341" s="145" t="n"/>
      <c r="M341" s="145" t="n"/>
      <c r="N341" s="145" t="n"/>
      <c r="O341" s="145" t="n"/>
      <c r="P341" s="203" t="n"/>
      <c r="Q341" s="146" t="n"/>
      <c r="R341" s="144">
        <f>IF(ISERROR($V341),"",OFFSET('Smelter Look-up'!$C$4,$V341-4,0)&amp;"")</f>
        <v/>
      </c>
      <c r="S341" s="150">
        <f>IF(B341="","",IF(ISERROR(MATCH($E341,CL,0)),"Unknown",INDIRECT("'C'!$A$"&amp;MATCH($E341,CL,0)+1)))</f>
        <v/>
      </c>
      <c r="T341" s="150">
        <f>IF(B341="","",IF(ISERROR(MATCH($J341,SorP!$B$1:$B$6261,0)),"",INDIRECT("'SorP'!$A$"&amp;MATCH($S341&amp;$J341,SorP!C:C,0))))</f>
        <v/>
      </c>
      <c r="U341" s="163" t="n"/>
      <c r="V341" s="164">
        <f>IF(C341="",NA(),MATCH($B341&amp;$C341,'Smelter Look-up'!$J:$J,0))</f>
        <v/>
      </c>
      <c r="X341" s="165">
        <f>IF(AND(C341="Smelter not listed",OR(LEN(D341)=0,LEN(E341)=0)),1,0)</f>
        <v/>
      </c>
      <c r="AB341" s="306">
        <f>IF(C341="","",B341)</f>
        <v/>
      </c>
      <c r="AC341" s="165">
        <f>B341</f>
        <v/>
      </c>
      <c r="AD341" s="165">
        <f>IF(C341="Smelter not listed",D341,C341)</f>
        <v/>
      </c>
    </row>
    <row r="342" ht="20.1" customFormat="1" customHeight="1" s="165">
      <c r="A342" s="150" t="n"/>
      <c r="B342" s="296">
        <f>IF(LEN(A342)=0,"",INDEX('Smelter Look-up'!$A:$A,MATCH($A342,'Smelter Look-up'!$E:$E,0)))</f>
        <v/>
      </c>
      <c r="C342" s="147">
        <f>IF(LEN(A342)=0,"",INDEX('Smelter Look-up'!$C:$C,MATCH($A342,'Smelter Look-up'!$E:$E,0)))</f>
        <v/>
      </c>
      <c r="D342" s="144" t="n"/>
      <c r="E342" s="144">
        <f>IF(ISERROR($V342),"",OFFSET('Smelter Look-up'!$D$4,$V342-4,0)&amp;"")</f>
        <v/>
      </c>
      <c r="F342" s="144">
        <f>IF(ISERROR($V342),"",OFFSET('Smelter Look-up'!$E$4,$V342-4,0))</f>
        <v/>
      </c>
      <c r="G342" s="144">
        <f>IF(C342=$X$4,"Enter smelter details",IF(ISERROR($V342),"",OFFSET('Smelter Look-up'!$F$4,$V342-4,0)))</f>
        <v/>
      </c>
      <c r="H342" s="200">
        <f>IF(ISERROR($V342),"",OFFSET('Smelter Look-up'!$G$4,$V342-4,0))</f>
        <v/>
      </c>
      <c r="I342" s="201">
        <f>IF(ISERROR($V342),"",OFFSET('Smelter Look-up'!$H$4,$V342-4,0))</f>
        <v/>
      </c>
      <c r="J342" s="201">
        <f>IF(ISERROR($V342),"",OFFSET('Smelter Look-up'!$I$4,$V342-4,0))</f>
        <v/>
      </c>
      <c r="K342" s="145" t="n"/>
      <c r="L342" s="145" t="n"/>
      <c r="M342" s="145" t="n"/>
      <c r="N342" s="145" t="n"/>
      <c r="O342" s="145" t="n"/>
      <c r="P342" s="203" t="n"/>
      <c r="Q342" s="146" t="n"/>
      <c r="R342" s="144">
        <f>IF(ISERROR($V342),"",OFFSET('Smelter Look-up'!$C$4,$V342-4,0)&amp;"")</f>
        <v/>
      </c>
      <c r="S342" s="150">
        <f>IF(B342="","",IF(ISERROR(MATCH($E342,CL,0)),"Unknown",INDIRECT("'C'!$A$"&amp;MATCH($E342,CL,0)+1)))</f>
        <v/>
      </c>
      <c r="T342" s="150">
        <f>IF(B342="","",IF(ISERROR(MATCH($J342,SorP!$B$1:$B$6261,0)),"",INDIRECT("'SorP'!$A$"&amp;MATCH($S342&amp;$J342,SorP!C:C,0))))</f>
        <v/>
      </c>
      <c r="U342" s="163" t="n"/>
      <c r="V342" s="164">
        <f>IF(C342="",NA(),MATCH($B342&amp;$C342,'Smelter Look-up'!$J:$J,0))</f>
        <v/>
      </c>
      <c r="X342" s="165">
        <f>IF(AND(C342="Smelter not listed",OR(LEN(D342)=0,LEN(E342)=0)),1,0)</f>
        <v/>
      </c>
      <c r="AB342" s="306">
        <f>IF(C342="","",B342)</f>
        <v/>
      </c>
      <c r="AC342" s="165">
        <f>B342</f>
        <v/>
      </c>
      <c r="AD342" s="165">
        <f>IF(C342="Smelter not listed",D342,C342)</f>
        <v/>
      </c>
    </row>
    <row r="343" ht="20.1" customFormat="1" customHeight="1" s="165">
      <c r="A343" s="150" t="n"/>
      <c r="B343" s="296">
        <f>IF(LEN(A343)=0,"",INDEX('Smelter Look-up'!$A:$A,MATCH($A343,'Smelter Look-up'!$E:$E,0)))</f>
        <v/>
      </c>
      <c r="C343" s="147">
        <f>IF(LEN(A343)=0,"",INDEX('Smelter Look-up'!$C:$C,MATCH($A343,'Smelter Look-up'!$E:$E,0)))</f>
        <v/>
      </c>
      <c r="D343" s="144" t="n"/>
      <c r="E343" s="144">
        <f>IF(ISERROR($V343),"",OFFSET('Smelter Look-up'!$D$4,$V343-4,0)&amp;"")</f>
        <v/>
      </c>
      <c r="F343" s="144">
        <f>IF(ISERROR($V343),"",OFFSET('Smelter Look-up'!$E$4,$V343-4,0))</f>
        <v/>
      </c>
      <c r="G343" s="144">
        <f>IF(C343=$X$4,"Enter smelter details",IF(ISERROR($V343),"",OFFSET('Smelter Look-up'!$F$4,$V343-4,0)))</f>
        <v/>
      </c>
      <c r="H343" s="200">
        <f>IF(ISERROR($V343),"",OFFSET('Smelter Look-up'!$G$4,$V343-4,0))</f>
        <v/>
      </c>
      <c r="I343" s="201">
        <f>IF(ISERROR($V343),"",OFFSET('Smelter Look-up'!$H$4,$V343-4,0))</f>
        <v/>
      </c>
      <c r="J343" s="201">
        <f>IF(ISERROR($V343),"",OFFSET('Smelter Look-up'!$I$4,$V343-4,0))</f>
        <v/>
      </c>
      <c r="K343" s="145" t="n"/>
      <c r="L343" s="145" t="n"/>
      <c r="M343" s="145" t="n"/>
      <c r="N343" s="145" t="n"/>
      <c r="O343" s="145" t="n"/>
      <c r="P343" s="203" t="n"/>
      <c r="Q343" s="146" t="n"/>
      <c r="R343" s="144">
        <f>IF(ISERROR($V343),"",OFFSET('Smelter Look-up'!$C$4,$V343-4,0)&amp;"")</f>
        <v/>
      </c>
      <c r="S343" s="150">
        <f>IF(B343="","",IF(ISERROR(MATCH($E343,CL,0)),"Unknown",INDIRECT("'C'!$A$"&amp;MATCH($E343,CL,0)+1)))</f>
        <v/>
      </c>
      <c r="T343" s="150">
        <f>IF(B343="","",IF(ISERROR(MATCH($J343,SorP!$B$1:$B$6261,0)),"",INDIRECT("'SorP'!$A$"&amp;MATCH($S343&amp;$J343,SorP!C:C,0))))</f>
        <v/>
      </c>
      <c r="U343" s="163" t="n"/>
      <c r="V343" s="164">
        <f>IF(C343="",NA(),MATCH($B343&amp;$C343,'Smelter Look-up'!$J:$J,0))</f>
        <v/>
      </c>
      <c r="X343" s="165">
        <f>IF(AND(C343="Smelter not listed",OR(LEN(D343)=0,LEN(E343)=0)),1,0)</f>
        <v/>
      </c>
      <c r="AB343" s="306">
        <f>IF(C343="","",B343)</f>
        <v/>
      </c>
      <c r="AC343" s="165">
        <f>B343</f>
        <v/>
      </c>
      <c r="AD343" s="165">
        <f>IF(C343="Smelter not listed",D343,C343)</f>
        <v/>
      </c>
    </row>
    <row r="344" ht="20.1" customFormat="1" customHeight="1" s="165">
      <c r="A344" s="150" t="n"/>
      <c r="B344" s="296">
        <f>IF(LEN(A344)=0,"",INDEX('Smelter Look-up'!$A:$A,MATCH($A344,'Smelter Look-up'!$E:$E,0)))</f>
        <v/>
      </c>
      <c r="C344" s="147">
        <f>IF(LEN(A344)=0,"",INDEX('Smelter Look-up'!$C:$C,MATCH($A344,'Smelter Look-up'!$E:$E,0)))</f>
        <v/>
      </c>
      <c r="D344" s="144" t="n"/>
      <c r="E344" s="144">
        <f>IF(ISERROR($V344),"",OFFSET('Smelter Look-up'!$D$4,$V344-4,0)&amp;"")</f>
        <v/>
      </c>
      <c r="F344" s="144">
        <f>IF(ISERROR($V344),"",OFFSET('Smelter Look-up'!$E$4,$V344-4,0))</f>
        <v/>
      </c>
      <c r="G344" s="144">
        <f>IF(C344=$X$4,"Enter smelter details",IF(ISERROR($V344),"",OFFSET('Smelter Look-up'!$F$4,$V344-4,0)))</f>
        <v/>
      </c>
      <c r="H344" s="200">
        <f>IF(ISERROR($V344),"",OFFSET('Smelter Look-up'!$G$4,$V344-4,0))</f>
        <v/>
      </c>
      <c r="I344" s="201">
        <f>IF(ISERROR($V344),"",OFFSET('Smelter Look-up'!$H$4,$V344-4,0))</f>
        <v/>
      </c>
      <c r="J344" s="201">
        <f>IF(ISERROR($V344),"",OFFSET('Smelter Look-up'!$I$4,$V344-4,0))</f>
        <v/>
      </c>
      <c r="K344" s="145" t="n"/>
      <c r="L344" s="145" t="n"/>
      <c r="M344" s="145" t="n"/>
      <c r="N344" s="145" t="n"/>
      <c r="O344" s="145" t="n"/>
      <c r="P344" s="203" t="n"/>
      <c r="Q344" s="146" t="n"/>
      <c r="R344" s="144">
        <f>IF(ISERROR($V344),"",OFFSET('Smelter Look-up'!$C$4,$V344-4,0)&amp;"")</f>
        <v/>
      </c>
      <c r="S344" s="150">
        <f>IF(B344="","",IF(ISERROR(MATCH($E344,CL,0)),"Unknown",INDIRECT("'C'!$A$"&amp;MATCH($E344,CL,0)+1)))</f>
        <v/>
      </c>
      <c r="T344" s="150">
        <f>IF(B344="","",IF(ISERROR(MATCH($J344,SorP!$B$1:$B$6261,0)),"",INDIRECT("'SorP'!$A$"&amp;MATCH($S344&amp;$J344,SorP!C:C,0))))</f>
        <v/>
      </c>
      <c r="U344" s="163" t="n"/>
      <c r="V344" s="164">
        <f>IF(C344="",NA(),MATCH($B344&amp;$C344,'Smelter Look-up'!$J:$J,0))</f>
        <v/>
      </c>
      <c r="X344" s="165">
        <f>IF(AND(C344="Smelter not listed",OR(LEN(D344)=0,LEN(E344)=0)),1,0)</f>
        <v/>
      </c>
      <c r="AB344" s="306">
        <f>IF(C344="","",B344)</f>
        <v/>
      </c>
      <c r="AC344" s="165">
        <f>B344</f>
        <v/>
      </c>
      <c r="AD344" s="165">
        <f>IF(C344="Smelter not listed",D344,C344)</f>
        <v/>
      </c>
    </row>
    <row r="345" ht="20.1" customFormat="1" customHeight="1" s="165">
      <c r="A345" s="150" t="n"/>
      <c r="B345" s="296">
        <f>IF(LEN(A345)=0,"",INDEX('Smelter Look-up'!$A:$A,MATCH($A345,'Smelter Look-up'!$E:$E,0)))</f>
        <v/>
      </c>
      <c r="C345" s="147">
        <f>IF(LEN(A345)=0,"",INDEX('Smelter Look-up'!$C:$C,MATCH($A345,'Smelter Look-up'!$E:$E,0)))</f>
        <v/>
      </c>
      <c r="D345" s="144" t="n"/>
      <c r="E345" s="144">
        <f>IF(ISERROR($V345),"",OFFSET('Smelter Look-up'!$D$4,$V345-4,0)&amp;"")</f>
        <v/>
      </c>
      <c r="F345" s="144">
        <f>IF(ISERROR($V345),"",OFFSET('Smelter Look-up'!$E$4,$V345-4,0))</f>
        <v/>
      </c>
      <c r="G345" s="144">
        <f>IF(C345=$X$4,"Enter smelter details",IF(ISERROR($V345),"",OFFSET('Smelter Look-up'!$F$4,$V345-4,0)))</f>
        <v/>
      </c>
      <c r="H345" s="200">
        <f>IF(ISERROR($V345),"",OFFSET('Smelter Look-up'!$G$4,$V345-4,0))</f>
        <v/>
      </c>
      <c r="I345" s="201">
        <f>IF(ISERROR($V345),"",OFFSET('Smelter Look-up'!$H$4,$V345-4,0))</f>
        <v/>
      </c>
      <c r="J345" s="201">
        <f>IF(ISERROR($V345),"",OFFSET('Smelter Look-up'!$I$4,$V345-4,0))</f>
        <v/>
      </c>
      <c r="K345" s="145" t="n"/>
      <c r="L345" s="145" t="n"/>
      <c r="M345" s="145" t="n"/>
      <c r="N345" s="145" t="n"/>
      <c r="O345" s="145" t="n"/>
      <c r="P345" s="203" t="n"/>
      <c r="Q345" s="146" t="n"/>
      <c r="R345" s="144">
        <f>IF(ISERROR($V345),"",OFFSET('Smelter Look-up'!$C$4,$V345-4,0)&amp;"")</f>
        <v/>
      </c>
      <c r="S345" s="150">
        <f>IF(B345="","",IF(ISERROR(MATCH($E345,CL,0)),"Unknown",INDIRECT("'C'!$A$"&amp;MATCH($E345,CL,0)+1)))</f>
        <v/>
      </c>
      <c r="T345" s="150">
        <f>IF(B345="","",IF(ISERROR(MATCH($J345,SorP!$B$1:$B$6261,0)),"",INDIRECT("'SorP'!$A$"&amp;MATCH($S345&amp;$J345,SorP!C:C,0))))</f>
        <v/>
      </c>
      <c r="U345" s="163" t="n"/>
      <c r="V345" s="164">
        <f>IF(C345="",NA(),MATCH($B345&amp;$C345,'Smelter Look-up'!$J:$J,0))</f>
        <v/>
      </c>
      <c r="X345" s="165">
        <f>IF(AND(C345="Smelter not listed",OR(LEN(D345)=0,LEN(E345)=0)),1,0)</f>
        <v/>
      </c>
      <c r="AB345" s="306">
        <f>IF(C345="","",B345)</f>
        <v/>
      </c>
      <c r="AC345" s="165">
        <f>B345</f>
        <v/>
      </c>
      <c r="AD345" s="165">
        <f>IF(C345="Smelter not listed",D345,C345)</f>
        <v/>
      </c>
    </row>
    <row r="346" ht="20.1" customFormat="1" customHeight="1" s="165">
      <c r="A346" s="150" t="n"/>
      <c r="B346" s="296">
        <f>IF(LEN(A346)=0,"",INDEX('Smelter Look-up'!$A:$A,MATCH($A346,'Smelter Look-up'!$E:$E,0)))</f>
        <v/>
      </c>
      <c r="C346" s="147">
        <f>IF(LEN(A346)=0,"",INDEX('Smelter Look-up'!$C:$C,MATCH($A346,'Smelter Look-up'!$E:$E,0)))</f>
        <v/>
      </c>
      <c r="D346" s="144" t="n"/>
      <c r="E346" s="144">
        <f>IF(ISERROR($V346),"",OFFSET('Smelter Look-up'!$D$4,$V346-4,0)&amp;"")</f>
        <v/>
      </c>
      <c r="F346" s="144">
        <f>IF(ISERROR($V346),"",OFFSET('Smelter Look-up'!$E$4,$V346-4,0))</f>
        <v/>
      </c>
      <c r="G346" s="144">
        <f>IF(C346=$X$4,"Enter smelter details",IF(ISERROR($V346),"",OFFSET('Smelter Look-up'!$F$4,$V346-4,0)))</f>
        <v/>
      </c>
      <c r="H346" s="200">
        <f>IF(ISERROR($V346),"",OFFSET('Smelter Look-up'!$G$4,$V346-4,0))</f>
        <v/>
      </c>
      <c r="I346" s="201">
        <f>IF(ISERROR($V346),"",OFFSET('Smelter Look-up'!$H$4,$V346-4,0))</f>
        <v/>
      </c>
      <c r="J346" s="201">
        <f>IF(ISERROR($V346),"",OFFSET('Smelter Look-up'!$I$4,$V346-4,0))</f>
        <v/>
      </c>
      <c r="K346" s="145" t="n"/>
      <c r="L346" s="145" t="n"/>
      <c r="M346" s="145" t="n"/>
      <c r="N346" s="145" t="n"/>
      <c r="O346" s="145" t="n"/>
      <c r="P346" s="203" t="n"/>
      <c r="Q346" s="146" t="n"/>
      <c r="R346" s="144">
        <f>IF(ISERROR($V346),"",OFFSET('Smelter Look-up'!$C$4,$V346-4,0)&amp;"")</f>
        <v/>
      </c>
      <c r="S346" s="150">
        <f>IF(B346="","",IF(ISERROR(MATCH($E346,CL,0)),"Unknown",INDIRECT("'C'!$A$"&amp;MATCH($E346,CL,0)+1)))</f>
        <v/>
      </c>
      <c r="T346" s="150">
        <f>IF(B346="","",IF(ISERROR(MATCH($J346,SorP!$B$1:$B$6261,0)),"",INDIRECT("'SorP'!$A$"&amp;MATCH($S346&amp;$J346,SorP!C:C,0))))</f>
        <v/>
      </c>
      <c r="U346" s="163" t="n"/>
      <c r="V346" s="164">
        <f>IF(C346="",NA(),MATCH($B346&amp;$C346,'Smelter Look-up'!$J:$J,0))</f>
        <v/>
      </c>
      <c r="X346" s="165">
        <f>IF(AND(C346="Smelter not listed",OR(LEN(D346)=0,LEN(E346)=0)),1,0)</f>
        <v/>
      </c>
      <c r="AB346" s="306">
        <f>IF(C346="","",B346)</f>
        <v/>
      </c>
      <c r="AC346" s="165">
        <f>B346</f>
        <v/>
      </c>
      <c r="AD346" s="165">
        <f>IF(C346="Smelter not listed",D346,C346)</f>
        <v/>
      </c>
    </row>
    <row r="347" ht="20.1" customFormat="1" customHeight="1" s="165">
      <c r="A347" s="150" t="n"/>
      <c r="B347" s="296">
        <f>IF(LEN(A347)=0,"",INDEX('Smelter Look-up'!$A:$A,MATCH($A347,'Smelter Look-up'!$E:$E,0)))</f>
        <v/>
      </c>
      <c r="C347" s="147">
        <f>IF(LEN(A347)=0,"",INDEX('Smelter Look-up'!$C:$C,MATCH($A347,'Smelter Look-up'!$E:$E,0)))</f>
        <v/>
      </c>
      <c r="D347" s="144" t="n"/>
      <c r="E347" s="144">
        <f>IF(ISERROR($V347),"",OFFSET('Smelter Look-up'!$D$4,$V347-4,0)&amp;"")</f>
        <v/>
      </c>
      <c r="F347" s="144">
        <f>IF(ISERROR($V347),"",OFFSET('Smelter Look-up'!$E$4,$V347-4,0))</f>
        <v/>
      </c>
      <c r="G347" s="144">
        <f>IF(C347=$X$4,"Enter smelter details",IF(ISERROR($V347),"",OFFSET('Smelter Look-up'!$F$4,$V347-4,0)))</f>
        <v/>
      </c>
      <c r="H347" s="200">
        <f>IF(ISERROR($V347),"",OFFSET('Smelter Look-up'!$G$4,$V347-4,0))</f>
        <v/>
      </c>
      <c r="I347" s="201">
        <f>IF(ISERROR($V347),"",OFFSET('Smelter Look-up'!$H$4,$V347-4,0))</f>
        <v/>
      </c>
      <c r="J347" s="201">
        <f>IF(ISERROR($V347),"",OFFSET('Smelter Look-up'!$I$4,$V347-4,0))</f>
        <v/>
      </c>
      <c r="K347" s="145" t="n"/>
      <c r="L347" s="145" t="n"/>
      <c r="M347" s="145" t="n"/>
      <c r="N347" s="145" t="n"/>
      <c r="O347" s="145" t="n"/>
      <c r="P347" s="203" t="n"/>
      <c r="Q347" s="146" t="n"/>
      <c r="R347" s="144">
        <f>IF(ISERROR($V347),"",OFFSET('Smelter Look-up'!$C$4,$V347-4,0)&amp;"")</f>
        <v/>
      </c>
      <c r="S347" s="150">
        <f>IF(B347="","",IF(ISERROR(MATCH($E347,CL,0)),"Unknown",INDIRECT("'C'!$A$"&amp;MATCH($E347,CL,0)+1)))</f>
        <v/>
      </c>
      <c r="T347" s="150">
        <f>IF(B347="","",IF(ISERROR(MATCH($J347,SorP!$B$1:$B$6261,0)),"",INDIRECT("'SorP'!$A$"&amp;MATCH($S347&amp;$J347,SorP!C:C,0))))</f>
        <v/>
      </c>
      <c r="U347" s="163" t="n"/>
      <c r="V347" s="164">
        <f>IF(C347="",NA(),MATCH($B347&amp;$C347,'Smelter Look-up'!$J:$J,0))</f>
        <v/>
      </c>
      <c r="X347" s="165">
        <f>IF(AND(C347="Smelter not listed",OR(LEN(D347)=0,LEN(E347)=0)),1,0)</f>
        <v/>
      </c>
      <c r="AB347" s="306">
        <f>IF(C347="","",B347)</f>
        <v/>
      </c>
      <c r="AC347" s="165">
        <f>B347</f>
        <v/>
      </c>
      <c r="AD347" s="165">
        <f>IF(C347="Smelter not listed",D347,C347)</f>
        <v/>
      </c>
    </row>
    <row r="348" ht="20.1" customFormat="1" customHeight="1" s="165">
      <c r="A348" s="150" t="n"/>
      <c r="B348" s="296">
        <f>IF(LEN(A348)=0,"",INDEX('Smelter Look-up'!$A:$A,MATCH($A348,'Smelter Look-up'!$E:$E,0)))</f>
        <v/>
      </c>
      <c r="C348" s="147">
        <f>IF(LEN(A348)=0,"",INDEX('Smelter Look-up'!$C:$C,MATCH($A348,'Smelter Look-up'!$E:$E,0)))</f>
        <v/>
      </c>
      <c r="D348" s="144" t="n"/>
      <c r="E348" s="144">
        <f>IF(ISERROR($V348),"",OFFSET('Smelter Look-up'!$D$4,$V348-4,0)&amp;"")</f>
        <v/>
      </c>
      <c r="F348" s="144">
        <f>IF(ISERROR($V348),"",OFFSET('Smelter Look-up'!$E$4,$V348-4,0))</f>
        <v/>
      </c>
      <c r="G348" s="144">
        <f>IF(C348=$X$4,"Enter smelter details",IF(ISERROR($V348),"",OFFSET('Smelter Look-up'!$F$4,$V348-4,0)))</f>
        <v/>
      </c>
      <c r="H348" s="200">
        <f>IF(ISERROR($V348),"",OFFSET('Smelter Look-up'!$G$4,$V348-4,0))</f>
        <v/>
      </c>
      <c r="I348" s="201">
        <f>IF(ISERROR($V348),"",OFFSET('Smelter Look-up'!$H$4,$V348-4,0))</f>
        <v/>
      </c>
      <c r="J348" s="201">
        <f>IF(ISERROR($V348),"",OFFSET('Smelter Look-up'!$I$4,$V348-4,0))</f>
        <v/>
      </c>
      <c r="K348" s="145" t="n"/>
      <c r="L348" s="145" t="n"/>
      <c r="M348" s="145" t="n"/>
      <c r="N348" s="145" t="n"/>
      <c r="O348" s="145" t="n"/>
      <c r="P348" s="203" t="n"/>
      <c r="Q348" s="146" t="n"/>
      <c r="R348" s="144">
        <f>IF(ISERROR($V348),"",OFFSET('Smelter Look-up'!$C$4,$V348-4,0)&amp;"")</f>
        <v/>
      </c>
      <c r="S348" s="150">
        <f>IF(B348="","",IF(ISERROR(MATCH($E348,CL,0)),"Unknown",INDIRECT("'C'!$A$"&amp;MATCH($E348,CL,0)+1)))</f>
        <v/>
      </c>
      <c r="T348" s="150">
        <f>IF(B348="","",IF(ISERROR(MATCH($J348,SorP!$B$1:$B$6261,0)),"",INDIRECT("'SorP'!$A$"&amp;MATCH($S348&amp;$J348,SorP!C:C,0))))</f>
        <v/>
      </c>
      <c r="U348" s="163" t="n"/>
      <c r="V348" s="164">
        <f>IF(C348="",NA(),MATCH($B348&amp;$C348,'Smelter Look-up'!$J:$J,0))</f>
        <v/>
      </c>
      <c r="X348" s="165">
        <f>IF(AND(C348="Smelter not listed",OR(LEN(D348)=0,LEN(E348)=0)),1,0)</f>
        <v/>
      </c>
      <c r="AB348" s="306">
        <f>IF(C348="","",B348)</f>
        <v/>
      </c>
      <c r="AC348" s="165">
        <f>B348</f>
        <v/>
      </c>
      <c r="AD348" s="165">
        <f>IF(C348="Smelter not listed",D348,C348)</f>
        <v/>
      </c>
    </row>
    <row r="349" ht="20.1" customFormat="1" customHeight="1" s="165">
      <c r="A349" s="150" t="n"/>
      <c r="B349" s="296">
        <f>IF(LEN(A349)=0,"",INDEX('Smelter Look-up'!$A:$A,MATCH($A349,'Smelter Look-up'!$E:$E,0)))</f>
        <v/>
      </c>
      <c r="C349" s="147">
        <f>IF(LEN(A349)=0,"",INDEX('Smelter Look-up'!$C:$C,MATCH($A349,'Smelter Look-up'!$E:$E,0)))</f>
        <v/>
      </c>
      <c r="D349" s="144" t="n"/>
      <c r="E349" s="144">
        <f>IF(ISERROR($V349),"",OFFSET('Smelter Look-up'!$D$4,$V349-4,0)&amp;"")</f>
        <v/>
      </c>
      <c r="F349" s="144">
        <f>IF(ISERROR($V349),"",OFFSET('Smelter Look-up'!$E$4,$V349-4,0))</f>
        <v/>
      </c>
      <c r="G349" s="144">
        <f>IF(C349=$X$4,"Enter smelter details",IF(ISERROR($V349),"",OFFSET('Smelter Look-up'!$F$4,$V349-4,0)))</f>
        <v/>
      </c>
      <c r="H349" s="200">
        <f>IF(ISERROR($V349),"",OFFSET('Smelter Look-up'!$G$4,$V349-4,0))</f>
        <v/>
      </c>
      <c r="I349" s="201">
        <f>IF(ISERROR($V349),"",OFFSET('Smelter Look-up'!$H$4,$V349-4,0))</f>
        <v/>
      </c>
      <c r="J349" s="201">
        <f>IF(ISERROR($V349),"",OFFSET('Smelter Look-up'!$I$4,$V349-4,0))</f>
        <v/>
      </c>
      <c r="K349" s="145" t="n"/>
      <c r="L349" s="145" t="n"/>
      <c r="M349" s="145" t="n"/>
      <c r="N349" s="145" t="n"/>
      <c r="O349" s="145" t="n"/>
      <c r="P349" s="203" t="n"/>
      <c r="Q349" s="146" t="n"/>
      <c r="R349" s="144">
        <f>IF(ISERROR($V349),"",OFFSET('Smelter Look-up'!$C$4,$V349-4,0)&amp;"")</f>
        <v/>
      </c>
      <c r="S349" s="150">
        <f>IF(B349="","",IF(ISERROR(MATCH($E349,CL,0)),"Unknown",INDIRECT("'C'!$A$"&amp;MATCH($E349,CL,0)+1)))</f>
        <v/>
      </c>
      <c r="T349" s="150">
        <f>IF(B349="","",IF(ISERROR(MATCH($J349,SorP!$B$1:$B$6261,0)),"",INDIRECT("'SorP'!$A$"&amp;MATCH($S349&amp;$J349,SorP!C:C,0))))</f>
        <v/>
      </c>
      <c r="U349" s="163" t="n"/>
      <c r="V349" s="164">
        <f>IF(C349="",NA(),MATCH($B349&amp;$C349,'Smelter Look-up'!$J:$J,0))</f>
        <v/>
      </c>
      <c r="X349" s="165">
        <f>IF(AND(C349="Smelter not listed",OR(LEN(D349)=0,LEN(E349)=0)),1,0)</f>
        <v/>
      </c>
      <c r="AB349" s="306">
        <f>IF(C349="","",B349)</f>
        <v/>
      </c>
      <c r="AC349" s="165">
        <f>B349</f>
        <v/>
      </c>
      <c r="AD349" s="165">
        <f>IF(C349="Smelter not listed",D349,C349)</f>
        <v/>
      </c>
    </row>
    <row r="350" ht="20.1" customFormat="1" customHeight="1" s="165">
      <c r="A350" s="150" t="n"/>
      <c r="B350" s="296">
        <f>IF(LEN(A350)=0,"",INDEX('Smelter Look-up'!$A:$A,MATCH($A350,'Smelter Look-up'!$E:$E,0)))</f>
        <v/>
      </c>
      <c r="C350" s="147">
        <f>IF(LEN(A350)=0,"",INDEX('Smelter Look-up'!$C:$C,MATCH($A350,'Smelter Look-up'!$E:$E,0)))</f>
        <v/>
      </c>
      <c r="D350" s="144" t="n"/>
      <c r="E350" s="144">
        <f>IF(ISERROR($V350),"",OFFSET('Smelter Look-up'!$D$4,$V350-4,0)&amp;"")</f>
        <v/>
      </c>
      <c r="F350" s="144">
        <f>IF(ISERROR($V350),"",OFFSET('Smelter Look-up'!$E$4,$V350-4,0))</f>
        <v/>
      </c>
      <c r="G350" s="144">
        <f>IF(C350=$X$4,"Enter smelter details",IF(ISERROR($V350),"",OFFSET('Smelter Look-up'!$F$4,$V350-4,0)))</f>
        <v/>
      </c>
      <c r="H350" s="200">
        <f>IF(ISERROR($V350),"",OFFSET('Smelter Look-up'!$G$4,$V350-4,0))</f>
        <v/>
      </c>
      <c r="I350" s="201">
        <f>IF(ISERROR($V350),"",OFFSET('Smelter Look-up'!$H$4,$V350-4,0))</f>
        <v/>
      </c>
      <c r="J350" s="201">
        <f>IF(ISERROR($V350),"",OFFSET('Smelter Look-up'!$I$4,$V350-4,0))</f>
        <v/>
      </c>
      <c r="K350" s="145" t="n"/>
      <c r="L350" s="145" t="n"/>
      <c r="M350" s="145" t="n"/>
      <c r="N350" s="145" t="n"/>
      <c r="O350" s="145" t="n"/>
      <c r="P350" s="203" t="n"/>
      <c r="Q350" s="146" t="n"/>
      <c r="R350" s="144">
        <f>IF(ISERROR($V350),"",OFFSET('Smelter Look-up'!$C$4,$V350-4,0)&amp;"")</f>
        <v/>
      </c>
      <c r="S350" s="150">
        <f>IF(B350="","",IF(ISERROR(MATCH($E350,CL,0)),"Unknown",INDIRECT("'C'!$A$"&amp;MATCH($E350,CL,0)+1)))</f>
        <v/>
      </c>
      <c r="T350" s="150">
        <f>IF(B350="","",IF(ISERROR(MATCH($J350,SorP!$B$1:$B$6261,0)),"",INDIRECT("'SorP'!$A$"&amp;MATCH($S350&amp;$J350,SorP!C:C,0))))</f>
        <v/>
      </c>
      <c r="U350" s="163" t="n"/>
      <c r="V350" s="164">
        <f>IF(C350="",NA(),MATCH($B350&amp;$C350,'Smelter Look-up'!$J:$J,0))</f>
        <v/>
      </c>
      <c r="X350" s="165">
        <f>IF(AND(C350="Smelter not listed",OR(LEN(D350)=0,LEN(E350)=0)),1,0)</f>
        <v/>
      </c>
      <c r="AB350" s="306">
        <f>IF(C350="","",B350)</f>
        <v/>
      </c>
      <c r="AC350" s="165">
        <f>B350</f>
        <v/>
      </c>
      <c r="AD350" s="165">
        <f>IF(C350="Smelter not listed",D350,C350)</f>
        <v/>
      </c>
    </row>
    <row r="351" ht="20.1" customFormat="1" customHeight="1" s="165">
      <c r="A351" s="150" t="n"/>
      <c r="B351" s="296">
        <f>IF(LEN(A351)=0,"",INDEX('Smelter Look-up'!$A:$A,MATCH($A351,'Smelter Look-up'!$E:$E,0)))</f>
        <v/>
      </c>
      <c r="C351" s="147">
        <f>IF(LEN(A351)=0,"",INDEX('Smelter Look-up'!$C:$C,MATCH($A351,'Smelter Look-up'!$E:$E,0)))</f>
        <v/>
      </c>
      <c r="D351" s="144" t="n"/>
      <c r="E351" s="144">
        <f>IF(ISERROR($V351),"",OFFSET('Smelter Look-up'!$D$4,$V351-4,0)&amp;"")</f>
        <v/>
      </c>
      <c r="F351" s="144">
        <f>IF(ISERROR($V351),"",OFFSET('Smelter Look-up'!$E$4,$V351-4,0))</f>
        <v/>
      </c>
      <c r="G351" s="144">
        <f>IF(C351=$X$4,"Enter smelter details",IF(ISERROR($V351),"",OFFSET('Smelter Look-up'!$F$4,$V351-4,0)))</f>
        <v/>
      </c>
      <c r="H351" s="200">
        <f>IF(ISERROR($V351),"",OFFSET('Smelter Look-up'!$G$4,$V351-4,0))</f>
        <v/>
      </c>
      <c r="I351" s="201">
        <f>IF(ISERROR($V351),"",OFFSET('Smelter Look-up'!$H$4,$V351-4,0))</f>
        <v/>
      </c>
      <c r="J351" s="201">
        <f>IF(ISERROR($V351),"",OFFSET('Smelter Look-up'!$I$4,$V351-4,0))</f>
        <v/>
      </c>
      <c r="K351" s="145" t="n"/>
      <c r="L351" s="145" t="n"/>
      <c r="M351" s="145" t="n"/>
      <c r="N351" s="145" t="n"/>
      <c r="O351" s="145" t="n"/>
      <c r="P351" s="203" t="n"/>
      <c r="Q351" s="146" t="n"/>
      <c r="R351" s="144">
        <f>IF(ISERROR($V351),"",OFFSET('Smelter Look-up'!$C$4,$V351-4,0)&amp;"")</f>
        <v/>
      </c>
      <c r="S351" s="150">
        <f>IF(B351="","",IF(ISERROR(MATCH($E351,CL,0)),"Unknown",INDIRECT("'C'!$A$"&amp;MATCH($E351,CL,0)+1)))</f>
        <v/>
      </c>
      <c r="T351" s="150">
        <f>IF(B351="","",IF(ISERROR(MATCH($J351,SorP!$B$1:$B$6261,0)),"",INDIRECT("'SorP'!$A$"&amp;MATCH($S351&amp;$J351,SorP!C:C,0))))</f>
        <v/>
      </c>
      <c r="U351" s="163" t="n"/>
      <c r="V351" s="164">
        <f>IF(C351="",NA(),MATCH($B351&amp;$C351,'Smelter Look-up'!$J:$J,0))</f>
        <v/>
      </c>
      <c r="X351" s="165">
        <f>IF(AND(C351="Smelter not listed",OR(LEN(D351)=0,LEN(E351)=0)),1,0)</f>
        <v/>
      </c>
      <c r="AB351" s="306">
        <f>IF(C351="","",B351)</f>
        <v/>
      </c>
      <c r="AC351" s="165">
        <f>B351</f>
        <v/>
      </c>
      <c r="AD351" s="165">
        <f>IF(C351="Smelter not listed",D351,C351)</f>
        <v/>
      </c>
    </row>
    <row r="352" ht="20.1" customFormat="1" customHeight="1" s="165">
      <c r="A352" s="150" t="n"/>
      <c r="B352" s="296">
        <f>IF(LEN(A352)=0,"",INDEX('Smelter Look-up'!$A:$A,MATCH($A352,'Smelter Look-up'!$E:$E,0)))</f>
        <v/>
      </c>
      <c r="C352" s="147">
        <f>IF(LEN(A352)=0,"",INDEX('Smelter Look-up'!$C:$C,MATCH($A352,'Smelter Look-up'!$E:$E,0)))</f>
        <v/>
      </c>
      <c r="D352" s="144" t="n"/>
      <c r="E352" s="144">
        <f>IF(ISERROR($V352),"",OFFSET('Smelter Look-up'!$D$4,$V352-4,0)&amp;"")</f>
        <v/>
      </c>
      <c r="F352" s="144">
        <f>IF(ISERROR($V352),"",OFFSET('Smelter Look-up'!$E$4,$V352-4,0))</f>
        <v/>
      </c>
      <c r="G352" s="144">
        <f>IF(C352=$X$4,"Enter smelter details",IF(ISERROR($V352),"",OFFSET('Smelter Look-up'!$F$4,$V352-4,0)))</f>
        <v/>
      </c>
      <c r="H352" s="200">
        <f>IF(ISERROR($V352),"",OFFSET('Smelter Look-up'!$G$4,$V352-4,0))</f>
        <v/>
      </c>
      <c r="I352" s="201">
        <f>IF(ISERROR($V352),"",OFFSET('Smelter Look-up'!$H$4,$V352-4,0))</f>
        <v/>
      </c>
      <c r="J352" s="201">
        <f>IF(ISERROR($V352),"",OFFSET('Smelter Look-up'!$I$4,$V352-4,0))</f>
        <v/>
      </c>
      <c r="K352" s="145" t="n"/>
      <c r="L352" s="145" t="n"/>
      <c r="M352" s="145" t="n"/>
      <c r="N352" s="145" t="n"/>
      <c r="O352" s="145" t="n"/>
      <c r="P352" s="203" t="n"/>
      <c r="Q352" s="146" t="n"/>
      <c r="R352" s="144">
        <f>IF(ISERROR($V352),"",OFFSET('Smelter Look-up'!$C$4,$V352-4,0)&amp;"")</f>
        <v/>
      </c>
      <c r="S352" s="150">
        <f>IF(B352="","",IF(ISERROR(MATCH($E352,CL,0)),"Unknown",INDIRECT("'C'!$A$"&amp;MATCH($E352,CL,0)+1)))</f>
        <v/>
      </c>
      <c r="T352" s="150">
        <f>IF(B352="","",IF(ISERROR(MATCH($J352,SorP!$B$1:$B$6261,0)),"",INDIRECT("'SorP'!$A$"&amp;MATCH($S352&amp;$J352,SorP!C:C,0))))</f>
        <v/>
      </c>
      <c r="U352" s="163" t="n"/>
      <c r="V352" s="164">
        <f>IF(C352="",NA(),MATCH($B352&amp;$C352,'Smelter Look-up'!$J:$J,0))</f>
        <v/>
      </c>
      <c r="X352" s="165">
        <f>IF(AND(C352="Smelter not listed",OR(LEN(D352)=0,LEN(E352)=0)),1,0)</f>
        <v/>
      </c>
      <c r="AB352" s="306">
        <f>IF(C352="","",B352)</f>
        <v/>
      </c>
      <c r="AC352" s="165">
        <f>B352</f>
        <v/>
      </c>
      <c r="AD352" s="165">
        <f>IF(C352="Smelter not listed",D352,C352)</f>
        <v/>
      </c>
    </row>
    <row r="353" ht="20.1" customFormat="1" customHeight="1" s="165">
      <c r="A353" s="150" t="n"/>
      <c r="B353" s="296">
        <f>IF(LEN(A353)=0,"",INDEX('Smelter Look-up'!$A:$A,MATCH($A353,'Smelter Look-up'!$E:$E,0)))</f>
        <v/>
      </c>
      <c r="C353" s="147">
        <f>IF(LEN(A353)=0,"",INDEX('Smelter Look-up'!$C:$C,MATCH($A353,'Smelter Look-up'!$E:$E,0)))</f>
        <v/>
      </c>
      <c r="D353" s="144" t="n"/>
      <c r="E353" s="144">
        <f>IF(ISERROR($V353),"",OFFSET('Smelter Look-up'!$D$4,$V353-4,0)&amp;"")</f>
        <v/>
      </c>
      <c r="F353" s="144">
        <f>IF(ISERROR($V353),"",OFFSET('Smelter Look-up'!$E$4,$V353-4,0))</f>
        <v/>
      </c>
      <c r="G353" s="144">
        <f>IF(C353=$X$4,"Enter smelter details",IF(ISERROR($V353),"",OFFSET('Smelter Look-up'!$F$4,$V353-4,0)))</f>
        <v/>
      </c>
      <c r="H353" s="200">
        <f>IF(ISERROR($V353),"",OFFSET('Smelter Look-up'!$G$4,$V353-4,0))</f>
        <v/>
      </c>
      <c r="I353" s="201">
        <f>IF(ISERROR($V353),"",OFFSET('Smelter Look-up'!$H$4,$V353-4,0))</f>
        <v/>
      </c>
      <c r="J353" s="201">
        <f>IF(ISERROR($V353),"",OFFSET('Smelter Look-up'!$I$4,$V353-4,0))</f>
        <v/>
      </c>
      <c r="K353" s="145" t="n"/>
      <c r="L353" s="145" t="n"/>
      <c r="M353" s="145" t="n"/>
      <c r="N353" s="145" t="n"/>
      <c r="O353" s="145" t="n"/>
      <c r="P353" s="203" t="n"/>
      <c r="Q353" s="146" t="n"/>
      <c r="R353" s="144">
        <f>IF(ISERROR($V353),"",OFFSET('Smelter Look-up'!$C$4,$V353-4,0)&amp;"")</f>
        <v/>
      </c>
      <c r="S353" s="150">
        <f>IF(B353="","",IF(ISERROR(MATCH($E353,CL,0)),"Unknown",INDIRECT("'C'!$A$"&amp;MATCH($E353,CL,0)+1)))</f>
        <v/>
      </c>
      <c r="T353" s="150">
        <f>IF(B353="","",IF(ISERROR(MATCH($J353,SorP!$B$1:$B$6261,0)),"",INDIRECT("'SorP'!$A$"&amp;MATCH($S353&amp;$J353,SorP!C:C,0))))</f>
        <v/>
      </c>
      <c r="U353" s="163" t="n"/>
      <c r="V353" s="164">
        <f>IF(C353="",NA(),MATCH($B353&amp;$C353,'Smelter Look-up'!$J:$J,0))</f>
        <v/>
      </c>
      <c r="X353" s="165">
        <f>IF(AND(C353="Smelter not listed",OR(LEN(D353)=0,LEN(E353)=0)),1,0)</f>
        <v/>
      </c>
      <c r="AB353" s="306">
        <f>IF(C353="","",B353)</f>
        <v/>
      </c>
      <c r="AC353" s="165">
        <f>B353</f>
        <v/>
      </c>
      <c r="AD353" s="165">
        <f>IF(C353="Smelter not listed",D353,C353)</f>
        <v/>
      </c>
    </row>
    <row r="354" ht="20.1" customFormat="1" customHeight="1" s="165">
      <c r="A354" s="150" t="n"/>
      <c r="B354" s="296">
        <f>IF(LEN(A354)=0,"",INDEX('Smelter Look-up'!$A:$A,MATCH($A354,'Smelter Look-up'!$E:$E,0)))</f>
        <v/>
      </c>
      <c r="C354" s="147">
        <f>IF(LEN(A354)=0,"",INDEX('Smelter Look-up'!$C:$C,MATCH($A354,'Smelter Look-up'!$E:$E,0)))</f>
        <v/>
      </c>
      <c r="D354" s="144" t="n"/>
      <c r="E354" s="144">
        <f>IF(ISERROR($V354),"",OFFSET('Smelter Look-up'!$D$4,$V354-4,0)&amp;"")</f>
        <v/>
      </c>
      <c r="F354" s="144">
        <f>IF(ISERROR($V354),"",OFFSET('Smelter Look-up'!$E$4,$V354-4,0))</f>
        <v/>
      </c>
      <c r="G354" s="144">
        <f>IF(C354=$X$4,"Enter smelter details",IF(ISERROR($V354),"",OFFSET('Smelter Look-up'!$F$4,$V354-4,0)))</f>
        <v/>
      </c>
      <c r="H354" s="200">
        <f>IF(ISERROR($V354),"",OFFSET('Smelter Look-up'!$G$4,$V354-4,0))</f>
        <v/>
      </c>
      <c r="I354" s="201">
        <f>IF(ISERROR($V354),"",OFFSET('Smelter Look-up'!$H$4,$V354-4,0))</f>
        <v/>
      </c>
      <c r="J354" s="201">
        <f>IF(ISERROR($V354),"",OFFSET('Smelter Look-up'!$I$4,$V354-4,0))</f>
        <v/>
      </c>
      <c r="K354" s="145" t="n"/>
      <c r="L354" s="145" t="n"/>
      <c r="M354" s="145" t="n"/>
      <c r="N354" s="145" t="n"/>
      <c r="O354" s="145" t="n"/>
      <c r="P354" s="203" t="n"/>
      <c r="Q354" s="146" t="n"/>
      <c r="R354" s="144">
        <f>IF(ISERROR($V354),"",OFFSET('Smelter Look-up'!$C$4,$V354-4,0)&amp;"")</f>
        <v/>
      </c>
      <c r="S354" s="150">
        <f>IF(B354="","",IF(ISERROR(MATCH($E354,CL,0)),"Unknown",INDIRECT("'C'!$A$"&amp;MATCH($E354,CL,0)+1)))</f>
        <v/>
      </c>
      <c r="T354" s="150">
        <f>IF(B354="","",IF(ISERROR(MATCH($J354,SorP!$B$1:$B$6261,0)),"",INDIRECT("'SorP'!$A$"&amp;MATCH($S354&amp;$J354,SorP!C:C,0))))</f>
        <v/>
      </c>
      <c r="U354" s="163" t="n"/>
      <c r="V354" s="164">
        <f>IF(C354="",NA(),MATCH($B354&amp;$C354,'Smelter Look-up'!$J:$J,0))</f>
        <v/>
      </c>
      <c r="X354" s="165">
        <f>IF(AND(C354="Smelter not listed",OR(LEN(D354)=0,LEN(E354)=0)),1,0)</f>
        <v/>
      </c>
      <c r="AB354" s="306">
        <f>IF(C354="","",B354)</f>
        <v/>
      </c>
      <c r="AC354" s="165">
        <f>B354</f>
        <v/>
      </c>
      <c r="AD354" s="165">
        <f>IF(C354="Smelter not listed",D354,C354)</f>
        <v/>
      </c>
    </row>
    <row r="355" ht="20.1" customFormat="1" customHeight="1" s="165">
      <c r="A355" s="150" t="n"/>
      <c r="B355" s="296">
        <f>IF(LEN(A355)=0,"",INDEX('Smelter Look-up'!$A:$A,MATCH($A355,'Smelter Look-up'!$E:$E,0)))</f>
        <v/>
      </c>
      <c r="C355" s="147">
        <f>IF(LEN(A355)=0,"",INDEX('Smelter Look-up'!$C:$C,MATCH($A355,'Smelter Look-up'!$E:$E,0)))</f>
        <v/>
      </c>
      <c r="D355" s="144" t="n"/>
      <c r="E355" s="144">
        <f>IF(ISERROR($V355),"",OFFSET('Smelter Look-up'!$D$4,$V355-4,0)&amp;"")</f>
        <v/>
      </c>
      <c r="F355" s="144">
        <f>IF(ISERROR($V355),"",OFFSET('Smelter Look-up'!$E$4,$V355-4,0))</f>
        <v/>
      </c>
      <c r="G355" s="144">
        <f>IF(C355=$X$4,"Enter smelter details",IF(ISERROR($V355),"",OFFSET('Smelter Look-up'!$F$4,$V355-4,0)))</f>
        <v/>
      </c>
      <c r="H355" s="200">
        <f>IF(ISERROR($V355),"",OFFSET('Smelter Look-up'!$G$4,$V355-4,0))</f>
        <v/>
      </c>
      <c r="I355" s="201">
        <f>IF(ISERROR($V355),"",OFFSET('Smelter Look-up'!$H$4,$V355-4,0))</f>
        <v/>
      </c>
      <c r="J355" s="201">
        <f>IF(ISERROR($V355),"",OFFSET('Smelter Look-up'!$I$4,$V355-4,0))</f>
        <v/>
      </c>
      <c r="K355" s="145" t="n"/>
      <c r="L355" s="145" t="n"/>
      <c r="M355" s="145" t="n"/>
      <c r="N355" s="145" t="n"/>
      <c r="O355" s="145" t="n"/>
      <c r="P355" s="203" t="n"/>
      <c r="Q355" s="146" t="n"/>
      <c r="R355" s="144">
        <f>IF(ISERROR($V355),"",OFFSET('Smelter Look-up'!$C$4,$V355-4,0)&amp;"")</f>
        <v/>
      </c>
      <c r="S355" s="150">
        <f>IF(B355="","",IF(ISERROR(MATCH($E355,CL,0)),"Unknown",INDIRECT("'C'!$A$"&amp;MATCH($E355,CL,0)+1)))</f>
        <v/>
      </c>
      <c r="T355" s="150">
        <f>IF(B355="","",IF(ISERROR(MATCH($J355,SorP!$B$1:$B$6261,0)),"",INDIRECT("'SorP'!$A$"&amp;MATCH($S355&amp;$J355,SorP!C:C,0))))</f>
        <v/>
      </c>
      <c r="U355" s="163" t="n"/>
      <c r="V355" s="164">
        <f>IF(C355="",NA(),MATCH($B355&amp;$C355,'Smelter Look-up'!$J:$J,0))</f>
        <v/>
      </c>
      <c r="X355" s="165">
        <f>IF(AND(C355="Smelter not listed",OR(LEN(D355)=0,LEN(E355)=0)),1,0)</f>
        <v/>
      </c>
      <c r="AB355" s="306">
        <f>IF(C355="","",B355)</f>
        <v/>
      </c>
      <c r="AC355" s="165">
        <f>B355</f>
        <v/>
      </c>
      <c r="AD355" s="165">
        <f>IF(C355="Smelter not listed",D355,C355)</f>
        <v/>
      </c>
    </row>
    <row r="356" ht="20.1" customFormat="1" customHeight="1" s="165">
      <c r="A356" s="150" t="n"/>
      <c r="B356" s="296">
        <f>IF(LEN(A356)=0,"",INDEX('Smelter Look-up'!$A:$A,MATCH($A356,'Smelter Look-up'!$E:$E,0)))</f>
        <v/>
      </c>
      <c r="C356" s="147">
        <f>IF(LEN(A356)=0,"",INDEX('Smelter Look-up'!$C:$C,MATCH($A356,'Smelter Look-up'!$E:$E,0)))</f>
        <v/>
      </c>
      <c r="D356" s="144" t="n"/>
      <c r="E356" s="144">
        <f>IF(ISERROR($V356),"",OFFSET('Smelter Look-up'!$D$4,$V356-4,0)&amp;"")</f>
        <v/>
      </c>
      <c r="F356" s="144">
        <f>IF(ISERROR($V356),"",OFFSET('Smelter Look-up'!$E$4,$V356-4,0))</f>
        <v/>
      </c>
      <c r="G356" s="144">
        <f>IF(C356=$X$4,"Enter smelter details",IF(ISERROR($V356),"",OFFSET('Smelter Look-up'!$F$4,$V356-4,0)))</f>
        <v/>
      </c>
      <c r="H356" s="200">
        <f>IF(ISERROR($V356),"",OFFSET('Smelter Look-up'!$G$4,$V356-4,0))</f>
        <v/>
      </c>
      <c r="I356" s="201">
        <f>IF(ISERROR($V356),"",OFFSET('Smelter Look-up'!$H$4,$V356-4,0))</f>
        <v/>
      </c>
      <c r="J356" s="201">
        <f>IF(ISERROR($V356),"",OFFSET('Smelter Look-up'!$I$4,$V356-4,0))</f>
        <v/>
      </c>
      <c r="K356" s="145" t="n"/>
      <c r="L356" s="145" t="n"/>
      <c r="M356" s="145" t="n"/>
      <c r="N356" s="145" t="n"/>
      <c r="O356" s="145" t="n"/>
      <c r="P356" s="203" t="n"/>
      <c r="Q356" s="146" t="n"/>
      <c r="R356" s="144">
        <f>IF(ISERROR($V356),"",OFFSET('Smelter Look-up'!$C$4,$V356-4,0)&amp;"")</f>
        <v/>
      </c>
      <c r="S356" s="150">
        <f>IF(B356="","",IF(ISERROR(MATCH($E356,CL,0)),"Unknown",INDIRECT("'C'!$A$"&amp;MATCH($E356,CL,0)+1)))</f>
        <v/>
      </c>
      <c r="T356" s="150">
        <f>IF(B356="","",IF(ISERROR(MATCH($J356,SorP!$B$1:$B$6261,0)),"",INDIRECT("'SorP'!$A$"&amp;MATCH($S356&amp;$J356,SorP!C:C,0))))</f>
        <v/>
      </c>
      <c r="U356" s="163" t="n"/>
      <c r="V356" s="164">
        <f>IF(C356="",NA(),MATCH($B356&amp;$C356,'Smelter Look-up'!$J:$J,0))</f>
        <v/>
      </c>
      <c r="X356" s="165">
        <f>IF(AND(C356="Smelter not listed",OR(LEN(D356)=0,LEN(E356)=0)),1,0)</f>
        <v/>
      </c>
      <c r="AB356" s="306">
        <f>IF(C356="","",B356)</f>
        <v/>
      </c>
      <c r="AC356" s="165">
        <f>B356</f>
        <v/>
      </c>
      <c r="AD356" s="165">
        <f>IF(C356="Smelter not listed",D356,C356)</f>
        <v/>
      </c>
    </row>
    <row r="357" ht="20.1" customFormat="1" customHeight="1" s="165">
      <c r="A357" s="150" t="n"/>
      <c r="B357" s="296">
        <f>IF(LEN(A357)=0,"",INDEX('Smelter Look-up'!$A:$A,MATCH($A357,'Smelter Look-up'!$E:$E,0)))</f>
        <v/>
      </c>
      <c r="C357" s="147">
        <f>IF(LEN(A357)=0,"",INDEX('Smelter Look-up'!$C:$C,MATCH($A357,'Smelter Look-up'!$E:$E,0)))</f>
        <v/>
      </c>
      <c r="D357" s="144" t="n"/>
      <c r="E357" s="144">
        <f>IF(ISERROR($V357),"",OFFSET('Smelter Look-up'!$D$4,$V357-4,0)&amp;"")</f>
        <v/>
      </c>
      <c r="F357" s="144">
        <f>IF(ISERROR($V357),"",OFFSET('Smelter Look-up'!$E$4,$V357-4,0))</f>
        <v/>
      </c>
      <c r="G357" s="144">
        <f>IF(C357=$X$4,"Enter smelter details",IF(ISERROR($V357),"",OFFSET('Smelter Look-up'!$F$4,$V357-4,0)))</f>
        <v/>
      </c>
      <c r="H357" s="200">
        <f>IF(ISERROR($V357),"",OFFSET('Smelter Look-up'!$G$4,$V357-4,0))</f>
        <v/>
      </c>
      <c r="I357" s="201">
        <f>IF(ISERROR($V357),"",OFFSET('Smelter Look-up'!$H$4,$V357-4,0))</f>
        <v/>
      </c>
      <c r="J357" s="201">
        <f>IF(ISERROR($V357),"",OFFSET('Smelter Look-up'!$I$4,$V357-4,0))</f>
        <v/>
      </c>
      <c r="K357" s="145" t="n"/>
      <c r="L357" s="145" t="n"/>
      <c r="M357" s="145" t="n"/>
      <c r="N357" s="145" t="n"/>
      <c r="O357" s="145" t="n"/>
      <c r="P357" s="203" t="n"/>
      <c r="Q357" s="146" t="n"/>
      <c r="R357" s="144">
        <f>IF(ISERROR($V357),"",OFFSET('Smelter Look-up'!$C$4,$V357-4,0)&amp;"")</f>
        <v/>
      </c>
      <c r="S357" s="150">
        <f>IF(B357="","",IF(ISERROR(MATCH($E357,CL,0)),"Unknown",INDIRECT("'C'!$A$"&amp;MATCH($E357,CL,0)+1)))</f>
        <v/>
      </c>
      <c r="T357" s="150">
        <f>IF(B357="","",IF(ISERROR(MATCH($J357,SorP!$B$1:$B$6261,0)),"",INDIRECT("'SorP'!$A$"&amp;MATCH($S357&amp;$J357,SorP!C:C,0))))</f>
        <v/>
      </c>
      <c r="U357" s="163" t="n"/>
      <c r="V357" s="164">
        <f>IF(C357="",NA(),MATCH($B357&amp;$C357,'Smelter Look-up'!$J:$J,0))</f>
        <v/>
      </c>
      <c r="X357" s="165">
        <f>IF(AND(C357="Smelter not listed",OR(LEN(D357)=0,LEN(E357)=0)),1,0)</f>
        <v/>
      </c>
      <c r="AB357" s="306">
        <f>IF(C357="","",B357)</f>
        <v/>
      </c>
      <c r="AC357" s="165">
        <f>B357</f>
        <v/>
      </c>
      <c r="AD357" s="165">
        <f>IF(C357="Smelter not listed",D357,C357)</f>
        <v/>
      </c>
    </row>
    <row r="358" ht="20.1" customFormat="1" customHeight="1" s="165">
      <c r="A358" s="150" t="n"/>
      <c r="B358" s="296">
        <f>IF(LEN(A358)=0,"",INDEX('Smelter Look-up'!$A:$A,MATCH($A358,'Smelter Look-up'!$E:$E,0)))</f>
        <v/>
      </c>
      <c r="C358" s="147">
        <f>IF(LEN(A358)=0,"",INDEX('Smelter Look-up'!$C:$C,MATCH($A358,'Smelter Look-up'!$E:$E,0)))</f>
        <v/>
      </c>
      <c r="D358" s="144" t="n"/>
      <c r="E358" s="144">
        <f>IF(ISERROR($V358),"",OFFSET('Smelter Look-up'!$D$4,$V358-4,0)&amp;"")</f>
        <v/>
      </c>
      <c r="F358" s="144">
        <f>IF(ISERROR($V358),"",OFFSET('Smelter Look-up'!$E$4,$V358-4,0))</f>
        <v/>
      </c>
      <c r="G358" s="144">
        <f>IF(C358=$X$4,"Enter smelter details",IF(ISERROR($V358),"",OFFSET('Smelter Look-up'!$F$4,$V358-4,0)))</f>
        <v/>
      </c>
      <c r="H358" s="200">
        <f>IF(ISERROR($V358),"",OFFSET('Smelter Look-up'!$G$4,$V358-4,0))</f>
        <v/>
      </c>
      <c r="I358" s="201">
        <f>IF(ISERROR($V358),"",OFFSET('Smelter Look-up'!$H$4,$V358-4,0))</f>
        <v/>
      </c>
      <c r="J358" s="201">
        <f>IF(ISERROR($V358),"",OFFSET('Smelter Look-up'!$I$4,$V358-4,0))</f>
        <v/>
      </c>
      <c r="K358" s="145" t="n"/>
      <c r="L358" s="145" t="n"/>
      <c r="M358" s="145" t="n"/>
      <c r="N358" s="145" t="n"/>
      <c r="O358" s="145" t="n"/>
      <c r="P358" s="203" t="n"/>
      <c r="Q358" s="146" t="n"/>
      <c r="R358" s="144">
        <f>IF(ISERROR($V358),"",OFFSET('Smelter Look-up'!$C$4,$V358-4,0)&amp;"")</f>
        <v/>
      </c>
      <c r="S358" s="150">
        <f>IF(B358="","",IF(ISERROR(MATCH($E358,CL,0)),"Unknown",INDIRECT("'C'!$A$"&amp;MATCH($E358,CL,0)+1)))</f>
        <v/>
      </c>
      <c r="T358" s="150">
        <f>IF(B358="","",IF(ISERROR(MATCH($J358,SorP!$B$1:$B$6261,0)),"",INDIRECT("'SorP'!$A$"&amp;MATCH($S358&amp;$J358,SorP!C:C,0))))</f>
        <v/>
      </c>
      <c r="U358" s="163" t="n"/>
      <c r="V358" s="164">
        <f>IF(C358="",NA(),MATCH($B358&amp;$C358,'Smelter Look-up'!$J:$J,0))</f>
        <v/>
      </c>
      <c r="X358" s="165">
        <f>IF(AND(C358="Smelter not listed",OR(LEN(D358)=0,LEN(E358)=0)),1,0)</f>
        <v/>
      </c>
      <c r="AB358" s="306">
        <f>IF(C358="","",B358)</f>
        <v/>
      </c>
      <c r="AC358" s="165">
        <f>B358</f>
        <v/>
      </c>
      <c r="AD358" s="165">
        <f>IF(C358="Smelter not listed",D358,C358)</f>
        <v/>
      </c>
    </row>
    <row r="359" ht="20.1" customFormat="1" customHeight="1" s="165">
      <c r="A359" s="150" t="n"/>
      <c r="B359" s="296">
        <f>IF(LEN(A359)=0,"",INDEX('Smelter Look-up'!$A:$A,MATCH($A359,'Smelter Look-up'!$E:$E,0)))</f>
        <v/>
      </c>
      <c r="C359" s="147">
        <f>IF(LEN(A359)=0,"",INDEX('Smelter Look-up'!$C:$C,MATCH($A359,'Smelter Look-up'!$E:$E,0)))</f>
        <v/>
      </c>
      <c r="D359" s="144" t="n"/>
      <c r="E359" s="144">
        <f>IF(ISERROR($V359),"",OFFSET('Smelter Look-up'!$D$4,$V359-4,0)&amp;"")</f>
        <v/>
      </c>
      <c r="F359" s="144">
        <f>IF(ISERROR($V359),"",OFFSET('Smelter Look-up'!$E$4,$V359-4,0))</f>
        <v/>
      </c>
      <c r="G359" s="144">
        <f>IF(C359=$X$4,"Enter smelter details",IF(ISERROR($V359),"",OFFSET('Smelter Look-up'!$F$4,$V359-4,0)))</f>
        <v/>
      </c>
      <c r="H359" s="200">
        <f>IF(ISERROR($V359),"",OFFSET('Smelter Look-up'!$G$4,$V359-4,0))</f>
        <v/>
      </c>
      <c r="I359" s="201">
        <f>IF(ISERROR($V359),"",OFFSET('Smelter Look-up'!$H$4,$V359-4,0))</f>
        <v/>
      </c>
      <c r="J359" s="201">
        <f>IF(ISERROR($V359),"",OFFSET('Smelter Look-up'!$I$4,$V359-4,0))</f>
        <v/>
      </c>
      <c r="K359" s="145" t="n"/>
      <c r="L359" s="145" t="n"/>
      <c r="M359" s="145" t="n"/>
      <c r="N359" s="145" t="n"/>
      <c r="O359" s="145" t="n"/>
      <c r="P359" s="203" t="n"/>
      <c r="Q359" s="146" t="n"/>
      <c r="R359" s="144">
        <f>IF(ISERROR($V359),"",OFFSET('Smelter Look-up'!$C$4,$V359-4,0)&amp;"")</f>
        <v/>
      </c>
      <c r="S359" s="150">
        <f>IF(B359="","",IF(ISERROR(MATCH($E359,CL,0)),"Unknown",INDIRECT("'C'!$A$"&amp;MATCH($E359,CL,0)+1)))</f>
        <v/>
      </c>
      <c r="T359" s="150">
        <f>IF(B359="","",IF(ISERROR(MATCH($J359,SorP!$B$1:$B$6261,0)),"",INDIRECT("'SorP'!$A$"&amp;MATCH($S359&amp;$J359,SorP!C:C,0))))</f>
        <v/>
      </c>
      <c r="U359" s="163" t="n"/>
      <c r="V359" s="164">
        <f>IF(C359="",NA(),MATCH($B359&amp;$C359,'Smelter Look-up'!$J:$J,0))</f>
        <v/>
      </c>
      <c r="X359" s="165">
        <f>IF(AND(C359="Smelter not listed",OR(LEN(D359)=0,LEN(E359)=0)),1,0)</f>
        <v/>
      </c>
      <c r="AB359" s="306">
        <f>IF(C359="","",B359)</f>
        <v/>
      </c>
      <c r="AC359" s="165">
        <f>B359</f>
        <v/>
      </c>
      <c r="AD359" s="165">
        <f>IF(C359="Smelter not listed",D359,C359)</f>
        <v/>
      </c>
    </row>
    <row r="360" ht="20.1" customFormat="1" customHeight="1" s="165">
      <c r="A360" s="150" t="n"/>
      <c r="B360" s="296">
        <f>IF(LEN(A360)=0,"",INDEX('Smelter Look-up'!$A:$A,MATCH($A360,'Smelter Look-up'!$E:$E,0)))</f>
        <v/>
      </c>
      <c r="C360" s="147">
        <f>IF(LEN(A360)=0,"",INDEX('Smelter Look-up'!$C:$C,MATCH($A360,'Smelter Look-up'!$E:$E,0)))</f>
        <v/>
      </c>
      <c r="D360" s="144" t="n"/>
      <c r="E360" s="144">
        <f>IF(ISERROR($V360),"",OFFSET('Smelter Look-up'!$D$4,$V360-4,0)&amp;"")</f>
        <v/>
      </c>
      <c r="F360" s="144">
        <f>IF(ISERROR($V360),"",OFFSET('Smelter Look-up'!$E$4,$V360-4,0))</f>
        <v/>
      </c>
      <c r="G360" s="144">
        <f>IF(C360=$X$4,"Enter smelter details",IF(ISERROR($V360),"",OFFSET('Smelter Look-up'!$F$4,$V360-4,0)))</f>
        <v/>
      </c>
      <c r="H360" s="200">
        <f>IF(ISERROR($V360),"",OFFSET('Smelter Look-up'!$G$4,$V360-4,0))</f>
        <v/>
      </c>
      <c r="I360" s="201">
        <f>IF(ISERROR($V360),"",OFFSET('Smelter Look-up'!$H$4,$V360-4,0))</f>
        <v/>
      </c>
      <c r="J360" s="201">
        <f>IF(ISERROR($V360),"",OFFSET('Smelter Look-up'!$I$4,$V360-4,0))</f>
        <v/>
      </c>
      <c r="K360" s="145" t="n"/>
      <c r="L360" s="145" t="n"/>
      <c r="M360" s="145" t="n"/>
      <c r="N360" s="145" t="n"/>
      <c r="O360" s="145" t="n"/>
      <c r="P360" s="203" t="n"/>
      <c r="Q360" s="146" t="n"/>
      <c r="R360" s="144">
        <f>IF(ISERROR($V360),"",OFFSET('Smelter Look-up'!$C$4,$V360-4,0)&amp;"")</f>
        <v/>
      </c>
      <c r="S360" s="150">
        <f>IF(B360="","",IF(ISERROR(MATCH($E360,CL,0)),"Unknown",INDIRECT("'C'!$A$"&amp;MATCH($E360,CL,0)+1)))</f>
        <v/>
      </c>
      <c r="T360" s="150">
        <f>IF(B360="","",IF(ISERROR(MATCH($J360,SorP!$B$1:$B$6261,0)),"",INDIRECT("'SorP'!$A$"&amp;MATCH($S360&amp;$J360,SorP!C:C,0))))</f>
        <v/>
      </c>
      <c r="U360" s="163" t="n"/>
      <c r="V360" s="164">
        <f>IF(C360="",NA(),MATCH($B360&amp;$C360,'Smelter Look-up'!$J:$J,0))</f>
        <v/>
      </c>
      <c r="X360" s="165">
        <f>IF(AND(C360="Smelter not listed",OR(LEN(D360)=0,LEN(E360)=0)),1,0)</f>
        <v/>
      </c>
      <c r="AB360" s="306">
        <f>IF(C360="","",B360)</f>
        <v/>
      </c>
      <c r="AC360" s="165">
        <f>B360</f>
        <v/>
      </c>
      <c r="AD360" s="165">
        <f>IF(C360="Smelter not listed",D360,C360)</f>
        <v/>
      </c>
    </row>
    <row r="361" ht="20.1" customFormat="1" customHeight="1" s="165">
      <c r="A361" s="150" t="n"/>
      <c r="B361" s="296">
        <f>IF(LEN(A361)=0,"",INDEX('Smelter Look-up'!$A:$A,MATCH($A361,'Smelter Look-up'!$E:$E,0)))</f>
        <v/>
      </c>
      <c r="C361" s="147">
        <f>IF(LEN(A361)=0,"",INDEX('Smelter Look-up'!$C:$C,MATCH($A361,'Smelter Look-up'!$E:$E,0)))</f>
        <v/>
      </c>
      <c r="D361" s="144" t="n"/>
      <c r="E361" s="144">
        <f>IF(ISERROR($V361),"",OFFSET('Smelter Look-up'!$D$4,$V361-4,0)&amp;"")</f>
        <v/>
      </c>
      <c r="F361" s="144">
        <f>IF(ISERROR($V361),"",OFFSET('Smelter Look-up'!$E$4,$V361-4,0))</f>
        <v/>
      </c>
      <c r="G361" s="144">
        <f>IF(C361=$X$4,"Enter smelter details",IF(ISERROR($V361),"",OFFSET('Smelter Look-up'!$F$4,$V361-4,0)))</f>
        <v/>
      </c>
      <c r="H361" s="200">
        <f>IF(ISERROR($V361),"",OFFSET('Smelter Look-up'!$G$4,$V361-4,0))</f>
        <v/>
      </c>
      <c r="I361" s="201">
        <f>IF(ISERROR($V361),"",OFFSET('Smelter Look-up'!$H$4,$V361-4,0))</f>
        <v/>
      </c>
      <c r="J361" s="201">
        <f>IF(ISERROR($V361),"",OFFSET('Smelter Look-up'!$I$4,$V361-4,0))</f>
        <v/>
      </c>
      <c r="K361" s="145" t="n"/>
      <c r="L361" s="145" t="n"/>
      <c r="M361" s="145" t="n"/>
      <c r="N361" s="145" t="n"/>
      <c r="O361" s="145" t="n"/>
      <c r="P361" s="203" t="n"/>
      <c r="Q361" s="146" t="n"/>
      <c r="R361" s="144">
        <f>IF(ISERROR($V361),"",OFFSET('Smelter Look-up'!$C$4,$V361-4,0)&amp;"")</f>
        <v/>
      </c>
      <c r="S361" s="150">
        <f>IF(B361="","",IF(ISERROR(MATCH($E361,CL,0)),"Unknown",INDIRECT("'C'!$A$"&amp;MATCH($E361,CL,0)+1)))</f>
        <v/>
      </c>
      <c r="T361" s="150">
        <f>IF(B361="","",IF(ISERROR(MATCH($J361,SorP!$B$1:$B$6261,0)),"",INDIRECT("'SorP'!$A$"&amp;MATCH($S361&amp;$J361,SorP!C:C,0))))</f>
        <v/>
      </c>
      <c r="U361" s="163" t="n"/>
      <c r="V361" s="164">
        <f>IF(C361="",NA(),MATCH($B361&amp;$C361,'Smelter Look-up'!$J:$J,0))</f>
        <v/>
      </c>
      <c r="X361" s="165">
        <f>IF(AND(C361="Smelter not listed",OR(LEN(D361)=0,LEN(E361)=0)),1,0)</f>
        <v/>
      </c>
      <c r="AB361" s="306">
        <f>IF(C361="","",B361)</f>
        <v/>
      </c>
      <c r="AC361" s="165">
        <f>B361</f>
        <v/>
      </c>
      <c r="AD361" s="165">
        <f>IF(C361="Smelter not listed",D361,C361)</f>
        <v/>
      </c>
    </row>
    <row r="362" ht="20.1" customFormat="1" customHeight="1" s="165">
      <c r="A362" s="150" t="n"/>
      <c r="B362" s="296">
        <f>IF(LEN(A362)=0,"",INDEX('Smelter Look-up'!$A:$A,MATCH($A362,'Smelter Look-up'!$E:$E,0)))</f>
        <v/>
      </c>
      <c r="C362" s="147">
        <f>IF(LEN(A362)=0,"",INDEX('Smelter Look-up'!$C:$C,MATCH($A362,'Smelter Look-up'!$E:$E,0)))</f>
        <v/>
      </c>
      <c r="D362" s="144" t="n"/>
      <c r="E362" s="144">
        <f>IF(ISERROR($V362),"",OFFSET('Smelter Look-up'!$D$4,$V362-4,0)&amp;"")</f>
        <v/>
      </c>
      <c r="F362" s="144">
        <f>IF(ISERROR($V362),"",OFFSET('Smelter Look-up'!$E$4,$V362-4,0))</f>
        <v/>
      </c>
      <c r="G362" s="144">
        <f>IF(C362=$X$4,"Enter smelter details",IF(ISERROR($V362),"",OFFSET('Smelter Look-up'!$F$4,$V362-4,0)))</f>
        <v/>
      </c>
      <c r="H362" s="200">
        <f>IF(ISERROR($V362),"",OFFSET('Smelter Look-up'!$G$4,$V362-4,0))</f>
        <v/>
      </c>
      <c r="I362" s="201">
        <f>IF(ISERROR($V362),"",OFFSET('Smelter Look-up'!$H$4,$V362-4,0))</f>
        <v/>
      </c>
      <c r="J362" s="201">
        <f>IF(ISERROR($V362),"",OFFSET('Smelter Look-up'!$I$4,$V362-4,0))</f>
        <v/>
      </c>
      <c r="K362" s="145" t="n"/>
      <c r="L362" s="145" t="n"/>
      <c r="M362" s="145" t="n"/>
      <c r="N362" s="145" t="n"/>
      <c r="O362" s="145" t="n"/>
      <c r="P362" s="203" t="n"/>
      <c r="Q362" s="146" t="n"/>
      <c r="R362" s="144">
        <f>IF(ISERROR($V362),"",OFFSET('Smelter Look-up'!$C$4,$V362-4,0)&amp;"")</f>
        <v/>
      </c>
      <c r="S362" s="150">
        <f>IF(B362="","",IF(ISERROR(MATCH($E362,CL,0)),"Unknown",INDIRECT("'C'!$A$"&amp;MATCH($E362,CL,0)+1)))</f>
        <v/>
      </c>
      <c r="T362" s="150">
        <f>IF(B362="","",IF(ISERROR(MATCH($J362,SorP!$B$1:$B$6261,0)),"",INDIRECT("'SorP'!$A$"&amp;MATCH($S362&amp;$J362,SorP!C:C,0))))</f>
        <v/>
      </c>
      <c r="U362" s="163" t="n"/>
      <c r="V362" s="164">
        <f>IF(C362="",NA(),MATCH($B362&amp;$C362,'Smelter Look-up'!$J:$J,0))</f>
        <v/>
      </c>
      <c r="X362" s="165">
        <f>IF(AND(C362="Smelter not listed",OR(LEN(D362)=0,LEN(E362)=0)),1,0)</f>
        <v/>
      </c>
      <c r="AB362" s="306">
        <f>IF(C362="","",B362)</f>
        <v/>
      </c>
      <c r="AC362" s="165">
        <f>B362</f>
        <v/>
      </c>
      <c r="AD362" s="165">
        <f>IF(C362="Smelter not listed",D362,C362)</f>
        <v/>
      </c>
    </row>
    <row r="363" ht="20.1" customFormat="1" customHeight="1" s="165">
      <c r="A363" s="150" t="n"/>
      <c r="B363" s="296">
        <f>IF(LEN(A363)=0,"",INDEX('Smelter Look-up'!$A:$A,MATCH($A363,'Smelter Look-up'!$E:$E,0)))</f>
        <v/>
      </c>
      <c r="C363" s="147">
        <f>IF(LEN(A363)=0,"",INDEX('Smelter Look-up'!$C:$C,MATCH($A363,'Smelter Look-up'!$E:$E,0)))</f>
        <v/>
      </c>
      <c r="D363" s="144" t="n"/>
      <c r="E363" s="144">
        <f>IF(ISERROR($V363),"",OFFSET('Smelter Look-up'!$D$4,$V363-4,0)&amp;"")</f>
        <v/>
      </c>
      <c r="F363" s="144">
        <f>IF(ISERROR($V363),"",OFFSET('Smelter Look-up'!$E$4,$V363-4,0))</f>
        <v/>
      </c>
      <c r="G363" s="144">
        <f>IF(C363=$X$4,"Enter smelter details",IF(ISERROR($V363),"",OFFSET('Smelter Look-up'!$F$4,$V363-4,0)))</f>
        <v/>
      </c>
      <c r="H363" s="200">
        <f>IF(ISERROR($V363),"",OFFSET('Smelter Look-up'!$G$4,$V363-4,0))</f>
        <v/>
      </c>
      <c r="I363" s="201">
        <f>IF(ISERROR($V363),"",OFFSET('Smelter Look-up'!$H$4,$V363-4,0))</f>
        <v/>
      </c>
      <c r="J363" s="201">
        <f>IF(ISERROR($V363),"",OFFSET('Smelter Look-up'!$I$4,$V363-4,0))</f>
        <v/>
      </c>
      <c r="K363" s="145" t="n"/>
      <c r="L363" s="145" t="n"/>
      <c r="M363" s="145" t="n"/>
      <c r="N363" s="145" t="n"/>
      <c r="O363" s="145" t="n"/>
      <c r="P363" s="203" t="n"/>
      <c r="Q363" s="146" t="n"/>
      <c r="R363" s="144">
        <f>IF(ISERROR($V363),"",OFFSET('Smelter Look-up'!$C$4,$V363-4,0)&amp;"")</f>
        <v/>
      </c>
      <c r="S363" s="150">
        <f>IF(B363="","",IF(ISERROR(MATCH($E363,CL,0)),"Unknown",INDIRECT("'C'!$A$"&amp;MATCH($E363,CL,0)+1)))</f>
        <v/>
      </c>
      <c r="T363" s="150">
        <f>IF(B363="","",IF(ISERROR(MATCH($J363,SorP!$B$1:$B$6261,0)),"",INDIRECT("'SorP'!$A$"&amp;MATCH($S363&amp;$J363,SorP!C:C,0))))</f>
        <v/>
      </c>
      <c r="U363" s="163" t="n"/>
      <c r="V363" s="164">
        <f>IF(C363="",NA(),MATCH($B363&amp;$C363,'Smelter Look-up'!$J:$J,0))</f>
        <v/>
      </c>
      <c r="X363" s="165">
        <f>IF(AND(C363="Smelter not listed",OR(LEN(D363)=0,LEN(E363)=0)),1,0)</f>
        <v/>
      </c>
      <c r="AB363" s="306">
        <f>IF(C363="","",B363)</f>
        <v/>
      </c>
      <c r="AC363" s="165">
        <f>B363</f>
        <v/>
      </c>
      <c r="AD363" s="165">
        <f>IF(C363="Smelter not listed",D363,C363)</f>
        <v/>
      </c>
    </row>
    <row r="364" ht="20.1" customFormat="1" customHeight="1" s="165">
      <c r="A364" s="150" t="n"/>
      <c r="B364" s="296">
        <f>IF(LEN(A364)=0,"",INDEX('Smelter Look-up'!$A:$A,MATCH($A364,'Smelter Look-up'!$E:$E,0)))</f>
        <v/>
      </c>
      <c r="C364" s="147">
        <f>IF(LEN(A364)=0,"",INDEX('Smelter Look-up'!$C:$C,MATCH($A364,'Smelter Look-up'!$E:$E,0)))</f>
        <v/>
      </c>
      <c r="D364" s="144" t="n"/>
      <c r="E364" s="144">
        <f>IF(ISERROR($V364),"",OFFSET('Smelter Look-up'!$D$4,$V364-4,0)&amp;"")</f>
        <v/>
      </c>
      <c r="F364" s="144">
        <f>IF(ISERROR($V364),"",OFFSET('Smelter Look-up'!$E$4,$V364-4,0))</f>
        <v/>
      </c>
      <c r="G364" s="144">
        <f>IF(C364=$X$4,"Enter smelter details",IF(ISERROR($V364),"",OFFSET('Smelter Look-up'!$F$4,$V364-4,0)))</f>
        <v/>
      </c>
      <c r="H364" s="200">
        <f>IF(ISERROR($V364),"",OFFSET('Smelter Look-up'!$G$4,$V364-4,0))</f>
        <v/>
      </c>
      <c r="I364" s="201">
        <f>IF(ISERROR($V364),"",OFFSET('Smelter Look-up'!$H$4,$V364-4,0))</f>
        <v/>
      </c>
      <c r="J364" s="201">
        <f>IF(ISERROR($V364),"",OFFSET('Smelter Look-up'!$I$4,$V364-4,0))</f>
        <v/>
      </c>
      <c r="K364" s="145" t="n"/>
      <c r="L364" s="145" t="n"/>
      <c r="M364" s="145" t="n"/>
      <c r="N364" s="145" t="n"/>
      <c r="O364" s="145" t="n"/>
      <c r="P364" s="203" t="n"/>
      <c r="Q364" s="146" t="n"/>
      <c r="R364" s="144">
        <f>IF(ISERROR($V364),"",OFFSET('Smelter Look-up'!$C$4,$V364-4,0)&amp;"")</f>
        <v/>
      </c>
      <c r="S364" s="150">
        <f>IF(B364="","",IF(ISERROR(MATCH($E364,CL,0)),"Unknown",INDIRECT("'C'!$A$"&amp;MATCH($E364,CL,0)+1)))</f>
        <v/>
      </c>
      <c r="T364" s="150">
        <f>IF(B364="","",IF(ISERROR(MATCH($J364,SorP!$B$1:$B$6261,0)),"",INDIRECT("'SorP'!$A$"&amp;MATCH($S364&amp;$J364,SorP!C:C,0))))</f>
        <v/>
      </c>
      <c r="U364" s="163" t="n"/>
      <c r="V364" s="164">
        <f>IF(C364="",NA(),MATCH($B364&amp;$C364,'Smelter Look-up'!$J:$J,0))</f>
        <v/>
      </c>
      <c r="X364" s="165">
        <f>IF(AND(C364="Smelter not listed",OR(LEN(D364)=0,LEN(E364)=0)),1,0)</f>
        <v/>
      </c>
      <c r="AB364" s="306">
        <f>IF(C364="","",B364)</f>
        <v/>
      </c>
      <c r="AC364" s="165">
        <f>B364</f>
        <v/>
      </c>
      <c r="AD364" s="165">
        <f>IF(C364="Smelter not listed",D364,C364)</f>
        <v/>
      </c>
    </row>
    <row r="365" ht="20.1" customFormat="1" customHeight="1" s="165">
      <c r="A365" s="150" t="n"/>
      <c r="B365" s="296">
        <f>IF(LEN(A365)=0,"",INDEX('Smelter Look-up'!$A:$A,MATCH($A365,'Smelter Look-up'!$E:$E,0)))</f>
        <v/>
      </c>
      <c r="C365" s="147">
        <f>IF(LEN(A365)=0,"",INDEX('Smelter Look-up'!$C:$C,MATCH($A365,'Smelter Look-up'!$E:$E,0)))</f>
        <v/>
      </c>
      <c r="D365" s="144" t="n"/>
      <c r="E365" s="144">
        <f>IF(ISERROR($V365),"",OFFSET('Smelter Look-up'!$D$4,$V365-4,0)&amp;"")</f>
        <v/>
      </c>
      <c r="F365" s="144">
        <f>IF(ISERROR($V365),"",OFFSET('Smelter Look-up'!$E$4,$V365-4,0))</f>
        <v/>
      </c>
      <c r="G365" s="144">
        <f>IF(C365=$X$4,"Enter smelter details",IF(ISERROR($V365),"",OFFSET('Smelter Look-up'!$F$4,$V365-4,0)))</f>
        <v/>
      </c>
      <c r="H365" s="200">
        <f>IF(ISERROR($V365),"",OFFSET('Smelter Look-up'!$G$4,$V365-4,0))</f>
        <v/>
      </c>
      <c r="I365" s="201">
        <f>IF(ISERROR($V365),"",OFFSET('Smelter Look-up'!$H$4,$V365-4,0))</f>
        <v/>
      </c>
      <c r="J365" s="201">
        <f>IF(ISERROR($V365),"",OFFSET('Smelter Look-up'!$I$4,$V365-4,0))</f>
        <v/>
      </c>
      <c r="K365" s="145" t="n"/>
      <c r="L365" s="145" t="n"/>
      <c r="M365" s="145" t="n"/>
      <c r="N365" s="145" t="n"/>
      <c r="O365" s="145" t="n"/>
      <c r="P365" s="203" t="n"/>
      <c r="Q365" s="146" t="n"/>
      <c r="R365" s="144">
        <f>IF(ISERROR($V365),"",OFFSET('Smelter Look-up'!$C$4,$V365-4,0)&amp;"")</f>
        <v/>
      </c>
      <c r="S365" s="150">
        <f>IF(B365="","",IF(ISERROR(MATCH($E365,CL,0)),"Unknown",INDIRECT("'C'!$A$"&amp;MATCH($E365,CL,0)+1)))</f>
        <v/>
      </c>
      <c r="T365" s="150">
        <f>IF(B365="","",IF(ISERROR(MATCH($J365,SorP!$B$1:$B$6261,0)),"",INDIRECT("'SorP'!$A$"&amp;MATCH($S365&amp;$J365,SorP!C:C,0))))</f>
        <v/>
      </c>
      <c r="U365" s="163" t="n"/>
      <c r="V365" s="164">
        <f>IF(C365="",NA(),MATCH($B365&amp;$C365,'Smelter Look-up'!$J:$J,0))</f>
        <v/>
      </c>
      <c r="X365" s="165">
        <f>IF(AND(C365="Smelter not listed",OR(LEN(D365)=0,LEN(E365)=0)),1,0)</f>
        <v/>
      </c>
      <c r="AB365" s="306">
        <f>IF(C365="","",B365)</f>
        <v/>
      </c>
      <c r="AC365" s="165">
        <f>B365</f>
        <v/>
      </c>
      <c r="AD365" s="165">
        <f>IF(C365="Smelter not listed",D365,C365)</f>
        <v/>
      </c>
    </row>
    <row r="366" ht="20.1" customFormat="1" customHeight="1" s="165">
      <c r="A366" s="150" t="n"/>
      <c r="B366" s="296">
        <f>IF(LEN(A366)=0,"",INDEX('Smelter Look-up'!$A:$A,MATCH($A366,'Smelter Look-up'!$E:$E,0)))</f>
        <v/>
      </c>
      <c r="C366" s="147">
        <f>IF(LEN(A366)=0,"",INDEX('Smelter Look-up'!$C:$C,MATCH($A366,'Smelter Look-up'!$E:$E,0)))</f>
        <v/>
      </c>
      <c r="D366" s="144" t="n"/>
      <c r="E366" s="144">
        <f>IF(ISERROR($V366),"",OFFSET('Smelter Look-up'!$D$4,$V366-4,0)&amp;"")</f>
        <v/>
      </c>
      <c r="F366" s="144">
        <f>IF(ISERROR($V366),"",OFFSET('Smelter Look-up'!$E$4,$V366-4,0))</f>
        <v/>
      </c>
      <c r="G366" s="144">
        <f>IF(C366=$X$4,"Enter smelter details",IF(ISERROR($V366),"",OFFSET('Smelter Look-up'!$F$4,$V366-4,0)))</f>
        <v/>
      </c>
      <c r="H366" s="200">
        <f>IF(ISERROR($V366),"",OFFSET('Smelter Look-up'!$G$4,$V366-4,0))</f>
        <v/>
      </c>
      <c r="I366" s="201">
        <f>IF(ISERROR($V366),"",OFFSET('Smelter Look-up'!$H$4,$V366-4,0))</f>
        <v/>
      </c>
      <c r="J366" s="201">
        <f>IF(ISERROR($V366),"",OFFSET('Smelter Look-up'!$I$4,$V366-4,0))</f>
        <v/>
      </c>
      <c r="K366" s="145" t="n"/>
      <c r="L366" s="145" t="n"/>
      <c r="M366" s="145" t="n"/>
      <c r="N366" s="145" t="n"/>
      <c r="O366" s="145" t="n"/>
      <c r="P366" s="203" t="n"/>
      <c r="Q366" s="146" t="n"/>
      <c r="R366" s="144">
        <f>IF(ISERROR($V366),"",OFFSET('Smelter Look-up'!$C$4,$V366-4,0)&amp;"")</f>
        <v/>
      </c>
      <c r="S366" s="150">
        <f>IF(B366="","",IF(ISERROR(MATCH($E366,CL,0)),"Unknown",INDIRECT("'C'!$A$"&amp;MATCH($E366,CL,0)+1)))</f>
        <v/>
      </c>
      <c r="T366" s="150">
        <f>IF(B366="","",IF(ISERROR(MATCH($J366,SorP!$B$1:$B$6261,0)),"",INDIRECT("'SorP'!$A$"&amp;MATCH($S366&amp;$J366,SorP!C:C,0))))</f>
        <v/>
      </c>
      <c r="U366" s="163" t="n"/>
      <c r="V366" s="164">
        <f>IF(C366="",NA(),MATCH($B366&amp;$C366,'Smelter Look-up'!$J:$J,0))</f>
        <v/>
      </c>
      <c r="X366" s="165">
        <f>IF(AND(C366="Smelter not listed",OR(LEN(D366)=0,LEN(E366)=0)),1,0)</f>
        <v/>
      </c>
      <c r="AB366" s="306">
        <f>IF(C366="","",B366)</f>
        <v/>
      </c>
      <c r="AC366" s="165">
        <f>B366</f>
        <v/>
      </c>
      <c r="AD366" s="165">
        <f>IF(C366="Smelter not listed",D366,C366)</f>
        <v/>
      </c>
    </row>
    <row r="367" ht="20.1" customFormat="1" customHeight="1" s="165">
      <c r="A367" s="150" t="n"/>
      <c r="B367" s="296">
        <f>IF(LEN(A367)=0,"",INDEX('Smelter Look-up'!$A:$A,MATCH($A367,'Smelter Look-up'!$E:$E,0)))</f>
        <v/>
      </c>
      <c r="C367" s="147">
        <f>IF(LEN(A367)=0,"",INDEX('Smelter Look-up'!$C:$C,MATCH($A367,'Smelter Look-up'!$E:$E,0)))</f>
        <v/>
      </c>
      <c r="D367" s="144" t="n"/>
      <c r="E367" s="144">
        <f>IF(ISERROR($V367),"",OFFSET('Smelter Look-up'!$D$4,$V367-4,0)&amp;"")</f>
        <v/>
      </c>
      <c r="F367" s="144">
        <f>IF(ISERROR($V367),"",OFFSET('Smelter Look-up'!$E$4,$V367-4,0))</f>
        <v/>
      </c>
      <c r="G367" s="144">
        <f>IF(C367=$X$4,"Enter smelter details",IF(ISERROR($V367),"",OFFSET('Smelter Look-up'!$F$4,$V367-4,0)))</f>
        <v/>
      </c>
      <c r="H367" s="200">
        <f>IF(ISERROR($V367),"",OFFSET('Smelter Look-up'!$G$4,$V367-4,0))</f>
        <v/>
      </c>
      <c r="I367" s="201">
        <f>IF(ISERROR($V367),"",OFFSET('Smelter Look-up'!$H$4,$V367-4,0))</f>
        <v/>
      </c>
      <c r="J367" s="201">
        <f>IF(ISERROR($V367),"",OFFSET('Smelter Look-up'!$I$4,$V367-4,0))</f>
        <v/>
      </c>
      <c r="K367" s="145" t="n"/>
      <c r="L367" s="145" t="n"/>
      <c r="M367" s="145" t="n"/>
      <c r="N367" s="145" t="n"/>
      <c r="O367" s="145" t="n"/>
      <c r="P367" s="203" t="n"/>
      <c r="Q367" s="146" t="n"/>
      <c r="R367" s="144">
        <f>IF(ISERROR($V367),"",OFFSET('Smelter Look-up'!$C$4,$V367-4,0)&amp;"")</f>
        <v/>
      </c>
      <c r="S367" s="150">
        <f>IF(B367="","",IF(ISERROR(MATCH($E367,CL,0)),"Unknown",INDIRECT("'C'!$A$"&amp;MATCH($E367,CL,0)+1)))</f>
        <v/>
      </c>
      <c r="T367" s="150">
        <f>IF(B367="","",IF(ISERROR(MATCH($J367,SorP!$B$1:$B$6261,0)),"",INDIRECT("'SorP'!$A$"&amp;MATCH($S367&amp;$J367,SorP!C:C,0))))</f>
        <v/>
      </c>
      <c r="U367" s="163" t="n"/>
      <c r="V367" s="164">
        <f>IF(C367="",NA(),MATCH($B367&amp;$C367,'Smelter Look-up'!$J:$J,0))</f>
        <v/>
      </c>
      <c r="X367" s="165">
        <f>IF(AND(C367="Smelter not listed",OR(LEN(D367)=0,LEN(E367)=0)),1,0)</f>
        <v/>
      </c>
      <c r="AB367" s="306">
        <f>IF(C367="","",B367)</f>
        <v/>
      </c>
      <c r="AC367" s="165">
        <f>B367</f>
        <v/>
      </c>
      <c r="AD367" s="165">
        <f>IF(C367="Smelter not listed",D367,C367)</f>
        <v/>
      </c>
    </row>
    <row r="368" ht="20.1" customFormat="1" customHeight="1" s="165">
      <c r="A368" s="150" t="n"/>
      <c r="B368" s="296">
        <f>IF(LEN(A368)=0,"",INDEX('Smelter Look-up'!$A:$A,MATCH($A368,'Smelter Look-up'!$E:$E,0)))</f>
        <v/>
      </c>
      <c r="C368" s="147">
        <f>IF(LEN(A368)=0,"",INDEX('Smelter Look-up'!$C:$C,MATCH($A368,'Smelter Look-up'!$E:$E,0)))</f>
        <v/>
      </c>
      <c r="D368" s="144" t="n"/>
      <c r="E368" s="144">
        <f>IF(ISERROR($V368),"",OFFSET('Smelter Look-up'!$D$4,$V368-4,0)&amp;"")</f>
        <v/>
      </c>
      <c r="F368" s="144">
        <f>IF(ISERROR($V368),"",OFFSET('Smelter Look-up'!$E$4,$V368-4,0))</f>
        <v/>
      </c>
      <c r="G368" s="144">
        <f>IF(C368=$X$4,"Enter smelter details",IF(ISERROR($V368),"",OFFSET('Smelter Look-up'!$F$4,$V368-4,0)))</f>
        <v/>
      </c>
      <c r="H368" s="200">
        <f>IF(ISERROR($V368),"",OFFSET('Smelter Look-up'!$G$4,$V368-4,0))</f>
        <v/>
      </c>
      <c r="I368" s="201">
        <f>IF(ISERROR($V368),"",OFFSET('Smelter Look-up'!$H$4,$V368-4,0))</f>
        <v/>
      </c>
      <c r="J368" s="201">
        <f>IF(ISERROR($V368),"",OFFSET('Smelter Look-up'!$I$4,$V368-4,0))</f>
        <v/>
      </c>
      <c r="K368" s="145" t="n"/>
      <c r="L368" s="145" t="n"/>
      <c r="M368" s="145" t="n"/>
      <c r="N368" s="145" t="n"/>
      <c r="O368" s="145" t="n"/>
      <c r="P368" s="203" t="n"/>
      <c r="Q368" s="146" t="n"/>
      <c r="R368" s="144">
        <f>IF(ISERROR($V368),"",OFFSET('Smelter Look-up'!$C$4,$V368-4,0)&amp;"")</f>
        <v/>
      </c>
      <c r="S368" s="150">
        <f>IF(B368="","",IF(ISERROR(MATCH($E368,CL,0)),"Unknown",INDIRECT("'C'!$A$"&amp;MATCH($E368,CL,0)+1)))</f>
        <v/>
      </c>
      <c r="T368" s="150">
        <f>IF(B368="","",IF(ISERROR(MATCH($J368,SorP!$B$1:$B$6261,0)),"",INDIRECT("'SorP'!$A$"&amp;MATCH($S368&amp;$J368,SorP!C:C,0))))</f>
        <v/>
      </c>
      <c r="U368" s="163" t="n"/>
      <c r="V368" s="164">
        <f>IF(C368="",NA(),MATCH($B368&amp;$C368,'Smelter Look-up'!$J:$J,0))</f>
        <v/>
      </c>
      <c r="X368" s="165">
        <f>IF(AND(C368="Smelter not listed",OR(LEN(D368)=0,LEN(E368)=0)),1,0)</f>
        <v/>
      </c>
      <c r="AB368" s="306">
        <f>IF(C368="","",B368)</f>
        <v/>
      </c>
      <c r="AC368" s="165">
        <f>B368</f>
        <v/>
      </c>
      <c r="AD368" s="165">
        <f>IF(C368="Smelter not listed",D368,C368)</f>
        <v/>
      </c>
    </row>
    <row r="369" ht="20.1" customFormat="1" customHeight="1" s="165">
      <c r="A369" s="150" t="n"/>
      <c r="B369" s="296">
        <f>IF(LEN(A369)=0,"",INDEX('Smelter Look-up'!$A:$A,MATCH($A369,'Smelter Look-up'!$E:$E,0)))</f>
        <v/>
      </c>
      <c r="C369" s="147">
        <f>IF(LEN(A369)=0,"",INDEX('Smelter Look-up'!$C:$C,MATCH($A369,'Smelter Look-up'!$E:$E,0)))</f>
        <v/>
      </c>
      <c r="D369" s="144" t="n"/>
      <c r="E369" s="144">
        <f>IF(ISERROR($V369),"",OFFSET('Smelter Look-up'!$D$4,$V369-4,0)&amp;"")</f>
        <v/>
      </c>
      <c r="F369" s="144">
        <f>IF(ISERROR($V369),"",OFFSET('Smelter Look-up'!$E$4,$V369-4,0))</f>
        <v/>
      </c>
      <c r="G369" s="144">
        <f>IF(C369=$X$4,"Enter smelter details",IF(ISERROR($V369),"",OFFSET('Smelter Look-up'!$F$4,$V369-4,0)))</f>
        <v/>
      </c>
      <c r="H369" s="200">
        <f>IF(ISERROR($V369),"",OFFSET('Smelter Look-up'!$G$4,$V369-4,0))</f>
        <v/>
      </c>
      <c r="I369" s="201">
        <f>IF(ISERROR($V369),"",OFFSET('Smelter Look-up'!$H$4,$V369-4,0))</f>
        <v/>
      </c>
      <c r="J369" s="201">
        <f>IF(ISERROR($V369),"",OFFSET('Smelter Look-up'!$I$4,$V369-4,0))</f>
        <v/>
      </c>
      <c r="K369" s="145" t="n"/>
      <c r="L369" s="145" t="n"/>
      <c r="M369" s="145" t="n"/>
      <c r="N369" s="145" t="n"/>
      <c r="O369" s="145" t="n"/>
      <c r="P369" s="203" t="n"/>
      <c r="Q369" s="146" t="n"/>
      <c r="R369" s="144">
        <f>IF(ISERROR($V369),"",OFFSET('Smelter Look-up'!$C$4,$V369-4,0)&amp;"")</f>
        <v/>
      </c>
      <c r="S369" s="150">
        <f>IF(B369="","",IF(ISERROR(MATCH($E369,CL,0)),"Unknown",INDIRECT("'C'!$A$"&amp;MATCH($E369,CL,0)+1)))</f>
        <v/>
      </c>
      <c r="T369" s="150">
        <f>IF(B369="","",IF(ISERROR(MATCH($J369,SorP!$B$1:$B$6261,0)),"",INDIRECT("'SorP'!$A$"&amp;MATCH($S369&amp;$J369,SorP!C:C,0))))</f>
        <v/>
      </c>
      <c r="U369" s="163" t="n"/>
      <c r="V369" s="164">
        <f>IF(C369="",NA(),MATCH($B369&amp;$C369,'Smelter Look-up'!$J:$J,0))</f>
        <v/>
      </c>
      <c r="X369" s="165">
        <f>IF(AND(C369="Smelter not listed",OR(LEN(D369)=0,LEN(E369)=0)),1,0)</f>
        <v/>
      </c>
      <c r="AB369" s="306">
        <f>IF(C369="","",B369)</f>
        <v/>
      </c>
      <c r="AC369" s="165">
        <f>B369</f>
        <v/>
      </c>
      <c r="AD369" s="165">
        <f>IF(C369="Smelter not listed",D369,C369)</f>
        <v/>
      </c>
    </row>
    <row r="370" ht="20.1" customFormat="1" customHeight="1" s="165">
      <c r="A370" s="150" t="n"/>
      <c r="B370" s="296">
        <f>IF(LEN(A370)=0,"",INDEX('Smelter Look-up'!$A:$A,MATCH($A370,'Smelter Look-up'!$E:$E,0)))</f>
        <v/>
      </c>
      <c r="C370" s="147">
        <f>IF(LEN(A370)=0,"",INDEX('Smelter Look-up'!$C:$C,MATCH($A370,'Smelter Look-up'!$E:$E,0)))</f>
        <v/>
      </c>
      <c r="D370" s="144" t="n"/>
      <c r="E370" s="144">
        <f>IF(ISERROR($V370),"",OFFSET('Smelter Look-up'!$D$4,$V370-4,0)&amp;"")</f>
        <v/>
      </c>
      <c r="F370" s="144">
        <f>IF(ISERROR($V370),"",OFFSET('Smelter Look-up'!$E$4,$V370-4,0))</f>
        <v/>
      </c>
      <c r="G370" s="144">
        <f>IF(C370=$X$4,"Enter smelter details",IF(ISERROR($V370),"",OFFSET('Smelter Look-up'!$F$4,$V370-4,0)))</f>
        <v/>
      </c>
      <c r="H370" s="200">
        <f>IF(ISERROR($V370),"",OFFSET('Smelter Look-up'!$G$4,$V370-4,0))</f>
        <v/>
      </c>
      <c r="I370" s="201">
        <f>IF(ISERROR($V370),"",OFFSET('Smelter Look-up'!$H$4,$V370-4,0))</f>
        <v/>
      </c>
      <c r="J370" s="201">
        <f>IF(ISERROR($V370),"",OFFSET('Smelter Look-up'!$I$4,$V370-4,0))</f>
        <v/>
      </c>
      <c r="K370" s="145" t="n"/>
      <c r="L370" s="145" t="n"/>
      <c r="M370" s="145" t="n"/>
      <c r="N370" s="145" t="n"/>
      <c r="O370" s="145" t="n"/>
      <c r="P370" s="203" t="n"/>
      <c r="Q370" s="146" t="n"/>
      <c r="R370" s="144">
        <f>IF(ISERROR($V370),"",OFFSET('Smelter Look-up'!$C$4,$V370-4,0)&amp;"")</f>
        <v/>
      </c>
      <c r="S370" s="150">
        <f>IF(B370="","",IF(ISERROR(MATCH($E370,CL,0)),"Unknown",INDIRECT("'C'!$A$"&amp;MATCH($E370,CL,0)+1)))</f>
        <v/>
      </c>
      <c r="T370" s="150">
        <f>IF(B370="","",IF(ISERROR(MATCH($J370,SorP!$B$1:$B$6261,0)),"",INDIRECT("'SorP'!$A$"&amp;MATCH($S370&amp;$J370,SorP!C:C,0))))</f>
        <v/>
      </c>
      <c r="U370" s="163" t="n"/>
      <c r="V370" s="164">
        <f>IF(C370="",NA(),MATCH($B370&amp;$C370,'Smelter Look-up'!$J:$J,0))</f>
        <v/>
      </c>
      <c r="X370" s="165">
        <f>IF(AND(C370="Smelter not listed",OR(LEN(D370)=0,LEN(E370)=0)),1,0)</f>
        <v/>
      </c>
      <c r="AB370" s="306">
        <f>IF(C370="","",B370)</f>
        <v/>
      </c>
      <c r="AC370" s="165">
        <f>B370</f>
        <v/>
      </c>
      <c r="AD370" s="165">
        <f>IF(C370="Smelter not listed",D370,C370)</f>
        <v/>
      </c>
    </row>
    <row r="371" ht="20.1" customFormat="1" customHeight="1" s="165">
      <c r="A371" s="150" t="n"/>
      <c r="B371" s="296">
        <f>IF(LEN(A371)=0,"",INDEX('Smelter Look-up'!$A:$A,MATCH($A371,'Smelter Look-up'!$E:$E,0)))</f>
        <v/>
      </c>
      <c r="C371" s="147">
        <f>IF(LEN(A371)=0,"",INDEX('Smelter Look-up'!$C:$C,MATCH($A371,'Smelter Look-up'!$E:$E,0)))</f>
        <v/>
      </c>
      <c r="D371" s="144" t="n"/>
      <c r="E371" s="144">
        <f>IF(ISERROR($V371),"",OFFSET('Smelter Look-up'!$D$4,$V371-4,0)&amp;"")</f>
        <v/>
      </c>
      <c r="F371" s="144">
        <f>IF(ISERROR($V371),"",OFFSET('Smelter Look-up'!$E$4,$V371-4,0))</f>
        <v/>
      </c>
      <c r="G371" s="144">
        <f>IF(C371=$X$4,"Enter smelter details",IF(ISERROR($V371),"",OFFSET('Smelter Look-up'!$F$4,$V371-4,0)))</f>
        <v/>
      </c>
      <c r="H371" s="200">
        <f>IF(ISERROR($V371),"",OFFSET('Smelter Look-up'!$G$4,$V371-4,0))</f>
        <v/>
      </c>
      <c r="I371" s="201">
        <f>IF(ISERROR($V371),"",OFFSET('Smelter Look-up'!$H$4,$V371-4,0))</f>
        <v/>
      </c>
      <c r="J371" s="201">
        <f>IF(ISERROR($V371),"",OFFSET('Smelter Look-up'!$I$4,$V371-4,0))</f>
        <v/>
      </c>
      <c r="K371" s="145" t="n"/>
      <c r="L371" s="145" t="n"/>
      <c r="M371" s="145" t="n"/>
      <c r="N371" s="145" t="n"/>
      <c r="O371" s="145" t="n"/>
      <c r="P371" s="203" t="n"/>
      <c r="Q371" s="146" t="n"/>
      <c r="R371" s="144">
        <f>IF(ISERROR($V371),"",OFFSET('Smelter Look-up'!$C$4,$V371-4,0)&amp;"")</f>
        <v/>
      </c>
      <c r="S371" s="150">
        <f>IF(B371="","",IF(ISERROR(MATCH($E371,CL,0)),"Unknown",INDIRECT("'C'!$A$"&amp;MATCH($E371,CL,0)+1)))</f>
        <v/>
      </c>
      <c r="T371" s="150">
        <f>IF(B371="","",IF(ISERROR(MATCH($J371,SorP!$B$1:$B$6261,0)),"",INDIRECT("'SorP'!$A$"&amp;MATCH($S371&amp;$J371,SorP!C:C,0))))</f>
        <v/>
      </c>
      <c r="U371" s="163" t="n"/>
      <c r="V371" s="164">
        <f>IF(C371="",NA(),MATCH($B371&amp;$C371,'Smelter Look-up'!$J:$J,0))</f>
        <v/>
      </c>
      <c r="X371" s="165">
        <f>IF(AND(C371="Smelter not listed",OR(LEN(D371)=0,LEN(E371)=0)),1,0)</f>
        <v/>
      </c>
      <c r="AB371" s="306">
        <f>IF(C371="","",B371)</f>
        <v/>
      </c>
      <c r="AC371" s="165">
        <f>B371</f>
        <v/>
      </c>
      <c r="AD371" s="165">
        <f>IF(C371="Smelter not listed",D371,C371)</f>
        <v/>
      </c>
    </row>
    <row r="372" ht="20.1" customFormat="1" customHeight="1" s="165">
      <c r="A372" s="150" t="n"/>
      <c r="B372" s="296">
        <f>IF(LEN(A372)=0,"",INDEX('Smelter Look-up'!$A:$A,MATCH($A372,'Smelter Look-up'!$E:$E,0)))</f>
        <v/>
      </c>
      <c r="C372" s="147">
        <f>IF(LEN(A372)=0,"",INDEX('Smelter Look-up'!$C:$C,MATCH($A372,'Smelter Look-up'!$E:$E,0)))</f>
        <v/>
      </c>
      <c r="D372" s="144" t="n"/>
      <c r="E372" s="144">
        <f>IF(ISERROR($V372),"",OFFSET('Smelter Look-up'!$D$4,$V372-4,0)&amp;"")</f>
        <v/>
      </c>
      <c r="F372" s="144">
        <f>IF(ISERROR($V372),"",OFFSET('Smelter Look-up'!$E$4,$V372-4,0))</f>
        <v/>
      </c>
      <c r="G372" s="144">
        <f>IF(C372=$X$4,"Enter smelter details",IF(ISERROR($V372),"",OFFSET('Smelter Look-up'!$F$4,$V372-4,0)))</f>
        <v/>
      </c>
      <c r="H372" s="200">
        <f>IF(ISERROR($V372),"",OFFSET('Smelter Look-up'!$G$4,$V372-4,0))</f>
        <v/>
      </c>
      <c r="I372" s="201">
        <f>IF(ISERROR($V372),"",OFFSET('Smelter Look-up'!$H$4,$V372-4,0))</f>
        <v/>
      </c>
      <c r="J372" s="201">
        <f>IF(ISERROR($V372),"",OFFSET('Smelter Look-up'!$I$4,$V372-4,0))</f>
        <v/>
      </c>
      <c r="K372" s="145" t="n"/>
      <c r="L372" s="145" t="n"/>
      <c r="M372" s="145" t="n"/>
      <c r="N372" s="145" t="n"/>
      <c r="O372" s="145" t="n"/>
      <c r="P372" s="203" t="n"/>
      <c r="Q372" s="146" t="n"/>
      <c r="R372" s="144">
        <f>IF(ISERROR($V372),"",OFFSET('Smelter Look-up'!$C$4,$V372-4,0)&amp;"")</f>
        <v/>
      </c>
      <c r="S372" s="150">
        <f>IF(B372="","",IF(ISERROR(MATCH($E372,CL,0)),"Unknown",INDIRECT("'C'!$A$"&amp;MATCH($E372,CL,0)+1)))</f>
        <v/>
      </c>
      <c r="T372" s="150">
        <f>IF(B372="","",IF(ISERROR(MATCH($J372,SorP!$B$1:$B$6261,0)),"",INDIRECT("'SorP'!$A$"&amp;MATCH($S372&amp;$J372,SorP!C:C,0))))</f>
        <v/>
      </c>
      <c r="U372" s="163" t="n"/>
      <c r="V372" s="164">
        <f>IF(C372="",NA(),MATCH($B372&amp;$C372,'Smelter Look-up'!$J:$J,0))</f>
        <v/>
      </c>
      <c r="X372" s="165">
        <f>IF(AND(C372="Smelter not listed",OR(LEN(D372)=0,LEN(E372)=0)),1,0)</f>
        <v/>
      </c>
      <c r="AB372" s="306">
        <f>IF(C372="","",B372)</f>
        <v/>
      </c>
      <c r="AC372" s="165">
        <f>B372</f>
        <v/>
      </c>
      <c r="AD372" s="165">
        <f>IF(C372="Smelter not listed",D372,C372)</f>
        <v/>
      </c>
    </row>
    <row r="373" ht="20.1" customFormat="1" customHeight="1" s="165">
      <c r="A373" s="150" t="n"/>
      <c r="B373" s="296">
        <f>IF(LEN(A373)=0,"",INDEX('Smelter Look-up'!$A:$A,MATCH($A373,'Smelter Look-up'!$E:$E,0)))</f>
        <v/>
      </c>
      <c r="C373" s="147">
        <f>IF(LEN(A373)=0,"",INDEX('Smelter Look-up'!$C:$C,MATCH($A373,'Smelter Look-up'!$E:$E,0)))</f>
        <v/>
      </c>
      <c r="D373" s="144" t="n"/>
      <c r="E373" s="144">
        <f>IF(ISERROR($V373),"",OFFSET('Smelter Look-up'!$D$4,$V373-4,0)&amp;"")</f>
        <v/>
      </c>
      <c r="F373" s="144">
        <f>IF(ISERROR($V373),"",OFFSET('Smelter Look-up'!$E$4,$V373-4,0))</f>
        <v/>
      </c>
      <c r="G373" s="144">
        <f>IF(C373=$X$4,"Enter smelter details",IF(ISERROR($V373),"",OFFSET('Smelter Look-up'!$F$4,$V373-4,0)))</f>
        <v/>
      </c>
      <c r="H373" s="200">
        <f>IF(ISERROR($V373),"",OFFSET('Smelter Look-up'!$G$4,$V373-4,0))</f>
        <v/>
      </c>
      <c r="I373" s="201">
        <f>IF(ISERROR($V373),"",OFFSET('Smelter Look-up'!$H$4,$V373-4,0))</f>
        <v/>
      </c>
      <c r="J373" s="201">
        <f>IF(ISERROR($V373),"",OFFSET('Smelter Look-up'!$I$4,$V373-4,0))</f>
        <v/>
      </c>
      <c r="K373" s="145" t="n"/>
      <c r="L373" s="145" t="n"/>
      <c r="M373" s="145" t="n"/>
      <c r="N373" s="145" t="n"/>
      <c r="O373" s="145" t="n"/>
      <c r="P373" s="203" t="n"/>
      <c r="Q373" s="146" t="n"/>
      <c r="R373" s="144">
        <f>IF(ISERROR($V373),"",OFFSET('Smelter Look-up'!$C$4,$V373-4,0)&amp;"")</f>
        <v/>
      </c>
      <c r="S373" s="150">
        <f>IF(B373="","",IF(ISERROR(MATCH($E373,CL,0)),"Unknown",INDIRECT("'C'!$A$"&amp;MATCH($E373,CL,0)+1)))</f>
        <v/>
      </c>
      <c r="T373" s="150">
        <f>IF(B373="","",IF(ISERROR(MATCH($J373,SorP!$B$1:$B$6261,0)),"",INDIRECT("'SorP'!$A$"&amp;MATCH($S373&amp;$J373,SorP!C:C,0))))</f>
        <v/>
      </c>
      <c r="U373" s="163" t="n"/>
      <c r="V373" s="164">
        <f>IF(C373="",NA(),MATCH($B373&amp;$C373,'Smelter Look-up'!$J:$J,0))</f>
        <v/>
      </c>
      <c r="X373" s="165">
        <f>IF(AND(C373="Smelter not listed",OR(LEN(D373)=0,LEN(E373)=0)),1,0)</f>
        <v/>
      </c>
      <c r="AB373" s="306">
        <f>IF(C373="","",B373)</f>
        <v/>
      </c>
      <c r="AC373" s="165">
        <f>B373</f>
        <v/>
      </c>
      <c r="AD373" s="165">
        <f>IF(C373="Smelter not listed",D373,C373)</f>
        <v/>
      </c>
    </row>
    <row r="374" ht="20.1" customFormat="1" customHeight="1" s="165">
      <c r="A374" s="150" t="n"/>
      <c r="B374" s="296">
        <f>IF(LEN(A374)=0,"",INDEX('Smelter Look-up'!$A:$A,MATCH($A374,'Smelter Look-up'!$E:$E,0)))</f>
        <v/>
      </c>
      <c r="C374" s="147">
        <f>IF(LEN(A374)=0,"",INDEX('Smelter Look-up'!$C:$C,MATCH($A374,'Smelter Look-up'!$E:$E,0)))</f>
        <v/>
      </c>
      <c r="D374" s="144" t="n"/>
      <c r="E374" s="144">
        <f>IF(ISERROR($V374),"",OFFSET('Smelter Look-up'!$D$4,$V374-4,0)&amp;"")</f>
        <v/>
      </c>
      <c r="F374" s="144">
        <f>IF(ISERROR($V374),"",OFFSET('Smelter Look-up'!$E$4,$V374-4,0))</f>
        <v/>
      </c>
      <c r="G374" s="144">
        <f>IF(C374=$X$4,"Enter smelter details",IF(ISERROR($V374),"",OFFSET('Smelter Look-up'!$F$4,$V374-4,0)))</f>
        <v/>
      </c>
      <c r="H374" s="200">
        <f>IF(ISERROR($V374),"",OFFSET('Smelter Look-up'!$G$4,$V374-4,0))</f>
        <v/>
      </c>
      <c r="I374" s="201">
        <f>IF(ISERROR($V374),"",OFFSET('Smelter Look-up'!$H$4,$V374-4,0))</f>
        <v/>
      </c>
      <c r="J374" s="201">
        <f>IF(ISERROR($V374),"",OFFSET('Smelter Look-up'!$I$4,$V374-4,0))</f>
        <v/>
      </c>
      <c r="K374" s="145" t="n"/>
      <c r="L374" s="145" t="n"/>
      <c r="M374" s="145" t="n"/>
      <c r="N374" s="145" t="n"/>
      <c r="O374" s="145" t="n"/>
      <c r="P374" s="203" t="n"/>
      <c r="Q374" s="146" t="n"/>
      <c r="R374" s="144">
        <f>IF(ISERROR($V374),"",OFFSET('Smelter Look-up'!$C$4,$V374-4,0)&amp;"")</f>
        <v/>
      </c>
      <c r="S374" s="150">
        <f>IF(B374="","",IF(ISERROR(MATCH($E374,CL,0)),"Unknown",INDIRECT("'C'!$A$"&amp;MATCH($E374,CL,0)+1)))</f>
        <v/>
      </c>
      <c r="T374" s="150">
        <f>IF(B374="","",IF(ISERROR(MATCH($J374,SorP!$B$1:$B$6261,0)),"",INDIRECT("'SorP'!$A$"&amp;MATCH($S374&amp;$J374,SorP!C:C,0))))</f>
        <v/>
      </c>
      <c r="U374" s="163" t="n"/>
      <c r="V374" s="164">
        <f>IF(C374="",NA(),MATCH($B374&amp;$C374,'Smelter Look-up'!$J:$J,0))</f>
        <v/>
      </c>
      <c r="X374" s="165">
        <f>IF(AND(C374="Smelter not listed",OR(LEN(D374)=0,LEN(E374)=0)),1,0)</f>
        <v/>
      </c>
      <c r="AB374" s="306">
        <f>IF(C374="","",B374)</f>
        <v/>
      </c>
      <c r="AC374" s="165">
        <f>B374</f>
        <v/>
      </c>
      <c r="AD374" s="165">
        <f>IF(C374="Smelter not listed",D374,C374)</f>
        <v/>
      </c>
    </row>
    <row r="375" ht="20.1" customFormat="1" customHeight="1" s="165">
      <c r="A375" s="150" t="n"/>
      <c r="B375" s="296">
        <f>IF(LEN(A375)=0,"",INDEX('Smelter Look-up'!$A:$A,MATCH($A375,'Smelter Look-up'!$E:$E,0)))</f>
        <v/>
      </c>
      <c r="C375" s="147">
        <f>IF(LEN(A375)=0,"",INDEX('Smelter Look-up'!$C:$C,MATCH($A375,'Smelter Look-up'!$E:$E,0)))</f>
        <v/>
      </c>
      <c r="D375" s="144" t="n"/>
      <c r="E375" s="144">
        <f>IF(ISERROR($V375),"",OFFSET('Smelter Look-up'!$D$4,$V375-4,0)&amp;"")</f>
        <v/>
      </c>
      <c r="F375" s="144">
        <f>IF(ISERROR($V375),"",OFFSET('Smelter Look-up'!$E$4,$V375-4,0))</f>
        <v/>
      </c>
      <c r="G375" s="144">
        <f>IF(C375=$X$4,"Enter smelter details",IF(ISERROR($V375),"",OFFSET('Smelter Look-up'!$F$4,$V375-4,0)))</f>
        <v/>
      </c>
      <c r="H375" s="200">
        <f>IF(ISERROR($V375),"",OFFSET('Smelter Look-up'!$G$4,$V375-4,0))</f>
        <v/>
      </c>
      <c r="I375" s="201">
        <f>IF(ISERROR($V375),"",OFFSET('Smelter Look-up'!$H$4,$V375-4,0))</f>
        <v/>
      </c>
      <c r="J375" s="201">
        <f>IF(ISERROR($V375),"",OFFSET('Smelter Look-up'!$I$4,$V375-4,0))</f>
        <v/>
      </c>
      <c r="K375" s="145" t="n"/>
      <c r="L375" s="145" t="n"/>
      <c r="M375" s="145" t="n"/>
      <c r="N375" s="145" t="n"/>
      <c r="O375" s="145" t="n"/>
      <c r="P375" s="203" t="n"/>
      <c r="Q375" s="146" t="n"/>
      <c r="R375" s="144">
        <f>IF(ISERROR($V375),"",OFFSET('Smelter Look-up'!$C$4,$V375-4,0)&amp;"")</f>
        <v/>
      </c>
      <c r="S375" s="150">
        <f>IF(B375="","",IF(ISERROR(MATCH($E375,CL,0)),"Unknown",INDIRECT("'C'!$A$"&amp;MATCH($E375,CL,0)+1)))</f>
        <v/>
      </c>
      <c r="T375" s="150">
        <f>IF(B375="","",IF(ISERROR(MATCH($J375,SorP!$B$1:$B$6261,0)),"",INDIRECT("'SorP'!$A$"&amp;MATCH($S375&amp;$J375,SorP!C:C,0))))</f>
        <v/>
      </c>
      <c r="U375" s="163" t="n"/>
      <c r="V375" s="164">
        <f>IF(C375="",NA(),MATCH($B375&amp;$C375,'Smelter Look-up'!$J:$J,0))</f>
        <v/>
      </c>
      <c r="X375" s="165">
        <f>IF(AND(C375="Smelter not listed",OR(LEN(D375)=0,LEN(E375)=0)),1,0)</f>
        <v/>
      </c>
      <c r="AB375" s="306">
        <f>IF(C375="","",B375)</f>
        <v/>
      </c>
      <c r="AC375" s="165">
        <f>B375</f>
        <v/>
      </c>
      <c r="AD375" s="165">
        <f>IF(C375="Smelter not listed",D375,C375)</f>
        <v/>
      </c>
    </row>
    <row r="376" ht="20.1" customFormat="1" customHeight="1" s="165">
      <c r="A376" s="150" t="n"/>
      <c r="B376" s="296">
        <f>IF(LEN(A376)=0,"",INDEX('Smelter Look-up'!$A:$A,MATCH($A376,'Smelter Look-up'!$E:$E,0)))</f>
        <v/>
      </c>
      <c r="C376" s="147">
        <f>IF(LEN(A376)=0,"",INDEX('Smelter Look-up'!$C:$C,MATCH($A376,'Smelter Look-up'!$E:$E,0)))</f>
        <v/>
      </c>
      <c r="D376" s="144" t="n"/>
      <c r="E376" s="144">
        <f>IF(ISERROR($V376),"",OFFSET('Smelter Look-up'!$D$4,$V376-4,0)&amp;"")</f>
        <v/>
      </c>
      <c r="F376" s="144">
        <f>IF(ISERROR($V376),"",OFFSET('Smelter Look-up'!$E$4,$V376-4,0))</f>
        <v/>
      </c>
      <c r="G376" s="144">
        <f>IF(C376=$X$4,"Enter smelter details",IF(ISERROR($V376),"",OFFSET('Smelter Look-up'!$F$4,$V376-4,0)))</f>
        <v/>
      </c>
      <c r="H376" s="200">
        <f>IF(ISERROR($V376),"",OFFSET('Smelter Look-up'!$G$4,$V376-4,0))</f>
        <v/>
      </c>
      <c r="I376" s="201">
        <f>IF(ISERROR($V376),"",OFFSET('Smelter Look-up'!$H$4,$V376-4,0))</f>
        <v/>
      </c>
      <c r="J376" s="201">
        <f>IF(ISERROR($V376),"",OFFSET('Smelter Look-up'!$I$4,$V376-4,0))</f>
        <v/>
      </c>
      <c r="K376" s="145" t="n"/>
      <c r="L376" s="145" t="n"/>
      <c r="M376" s="145" t="n"/>
      <c r="N376" s="145" t="n"/>
      <c r="O376" s="145" t="n"/>
      <c r="P376" s="203" t="n"/>
      <c r="Q376" s="146" t="n"/>
      <c r="R376" s="144">
        <f>IF(ISERROR($V376),"",OFFSET('Smelter Look-up'!$C$4,$V376-4,0)&amp;"")</f>
        <v/>
      </c>
      <c r="S376" s="150">
        <f>IF(B376="","",IF(ISERROR(MATCH($E376,CL,0)),"Unknown",INDIRECT("'C'!$A$"&amp;MATCH($E376,CL,0)+1)))</f>
        <v/>
      </c>
      <c r="T376" s="150">
        <f>IF(B376="","",IF(ISERROR(MATCH($J376,SorP!$B$1:$B$6261,0)),"",INDIRECT("'SorP'!$A$"&amp;MATCH($S376&amp;$J376,SorP!C:C,0))))</f>
        <v/>
      </c>
      <c r="U376" s="163" t="n"/>
      <c r="V376" s="164">
        <f>IF(C376="",NA(),MATCH($B376&amp;$C376,'Smelter Look-up'!$J:$J,0))</f>
        <v/>
      </c>
      <c r="X376" s="165">
        <f>IF(AND(C376="Smelter not listed",OR(LEN(D376)=0,LEN(E376)=0)),1,0)</f>
        <v/>
      </c>
      <c r="AB376" s="306">
        <f>IF(C376="","",B376)</f>
        <v/>
      </c>
      <c r="AC376" s="165">
        <f>B376</f>
        <v/>
      </c>
      <c r="AD376" s="165">
        <f>IF(C376="Smelter not listed",D376,C376)</f>
        <v/>
      </c>
    </row>
    <row r="377" ht="20.1" customFormat="1" customHeight="1" s="165">
      <c r="A377" s="150" t="n"/>
      <c r="B377" s="296">
        <f>IF(LEN(A377)=0,"",INDEX('Smelter Look-up'!$A:$A,MATCH($A377,'Smelter Look-up'!$E:$E,0)))</f>
        <v/>
      </c>
      <c r="C377" s="147">
        <f>IF(LEN(A377)=0,"",INDEX('Smelter Look-up'!$C:$C,MATCH($A377,'Smelter Look-up'!$E:$E,0)))</f>
        <v/>
      </c>
      <c r="D377" s="144" t="n"/>
      <c r="E377" s="144">
        <f>IF(ISERROR($V377),"",OFFSET('Smelter Look-up'!$D$4,$V377-4,0)&amp;"")</f>
        <v/>
      </c>
      <c r="F377" s="144">
        <f>IF(ISERROR($V377),"",OFFSET('Smelter Look-up'!$E$4,$V377-4,0))</f>
        <v/>
      </c>
      <c r="G377" s="144">
        <f>IF(C377=$X$4,"Enter smelter details",IF(ISERROR($V377),"",OFFSET('Smelter Look-up'!$F$4,$V377-4,0)))</f>
        <v/>
      </c>
      <c r="H377" s="200">
        <f>IF(ISERROR($V377),"",OFFSET('Smelter Look-up'!$G$4,$V377-4,0))</f>
        <v/>
      </c>
      <c r="I377" s="201">
        <f>IF(ISERROR($V377),"",OFFSET('Smelter Look-up'!$H$4,$V377-4,0))</f>
        <v/>
      </c>
      <c r="J377" s="201">
        <f>IF(ISERROR($V377),"",OFFSET('Smelter Look-up'!$I$4,$V377-4,0))</f>
        <v/>
      </c>
      <c r="K377" s="145" t="n"/>
      <c r="L377" s="145" t="n"/>
      <c r="M377" s="145" t="n"/>
      <c r="N377" s="145" t="n"/>
      <c r="O377" s="145" t="n"/>
      <c r="P377" s="203" t="n"/>
      <c r="Q377" s="146" t="n"/>
      <c r="R377" s="144">
        <f>IF(ISERROR($V377),"",OFFSET('Smelter Look-up'!$C$4,$V377-4,0)&amp;"")</f>
        <v/>
      </c>
      <c r="S377" s="150">
        <f>IF(B377="","",IF(ISERROR(MATCH($E377,CL,0)),"Unknown",INDIRECT("'C'!$A$"&amp;MATCH($E377,CL,0)+1)))</f>
        <v/>
      </c>
      <c r="T377" s="150">
        <f>IF(B377="","",IF(ISERROR(MATCH($J377,SorP!$B$1:$B$6261,0)),"",INDIRECT("'SorP'!$A$"&amp;MATCH($S377&amp;$J377,SorP!C:C,0))))</f>
        <v/>
      </c>
      <c r="U377" s="163" t="n"/>
      <c r="V377" s="164">
        <f>IF(C377="",NA(),MATCH($B377&amp;$C377,'Smelter Look-up'!$J:$J,0))</f>
        <v/>
      </c>
      <c r="X377" s="165">
        <f>IF(AND(C377="Smelter not listed",OR(LEN(D377)=0,LEN(E377)=0)),1,0)</f>
        <v/>
      </c>
      <c r="AB377" s="306">
        <f>IF(C377="","",B377)</f>
        <v/>
      </c>
      <c r="AC377" s="165">
        <f>B377</f>
        <v/>
      </c>
      <c r="AD377" s="165">
        <f>IF(C377="Smelter not listed",D377,C377)</f>
        <v/>
      </c>
    </row>
    <row r="378" ht="20.1" customFormat="1" customHeight="1" s="165">
      <c r="A378" s="150" t="n"/>
      <c r="B378" s="296">
        <f>IF(LEN(A378)=0,"",INDEX('Smelter Look-up'!$A:$A,MATCH($A378,'Smelter Look-up'!$E:$E,0)))</f>
        <v/>
      </c>
      <c r="C378" s="147">
        <f>IF(LEN(A378)=0,"",INDEX('Smelter Look-up'!$C:$C,MATCH($A378,'Smelter Look-up'!$E:$E,0)))</f>
        <v/>
      </c>
      <c r="D378" s="144" t="n"/>
      <c r="E378" s="144">
        <f>IF(ISERROR($V378),"",OFFSET('Smelter Look-up'!$D$4,$V378-4,0)&amp;"")</f>
        <v/>
      </c>
      <c r="F378" s="144">
        <f>IF(ISERROR($V378),"",OFFSET('Smelter Look-up'!$E$4,$V378-4,0))</f>
        <v/>
      </c>
      <c r="G378" s="144">
        <f>IF(C378=$X$4,"Enter smelter details",IF(ISERROR($V378),"",OFFSET('Smelter Look-up'!$F$4,$V378-4,0)))</f>
        <v/>
      </c>
      <c r="H378" s="200">
        <f>IF(ISERROR($V378),"",OFFSET('Smelter Look-up'!$G$4,$V378-4,0))</f>
        <v/>
      </c>
      <c r="I378" s="201">
        <f>IF(ISERROR($V378),"",OFFSET('Smelter Look-up'!$H$4,$V378-4,0))</f>
        <v/>
      </c>
      <c r="J378" s="201">
        <f>IF(ISERROR($V378),"",OFFSET('Smelter Look-up'!$I$4,$V378-4,0))</f>
        <v/>
      </c>
      <c r="K378" s="145" t="n"/>
      <c r="L378" s="145" t="n"/>
      <c r="M378" s="145" t="n"/>
      <c r="N378" s="145" t="n"/>
      <c r="O378" s="145" t="n"/>
      <c r="P378" s="203" t="n"/>
      <c r="Q378" s="146" t="n"/>
      <c r="R378" s="144">
        <f>IF(ISERROR($V378),"",OFFSET('Smelter Look-up'!$C$4,$V378-4,0)&amp;"")</f>
        <v/>
      </c>
      <c r="S378" s="150">
        <f>IF(B378="","",IF(ISERROR(MATCH($E378,CL,0)),"Unknown",INDIRECT("'C'!$A$"&amp;MATCH($E378,CL,0)+1)))</f>
        <v/>
      </c>
      <c r="T378" s="150">
        <f>IF(B378="","",IF(ISERROR(MATCH($J378,SorP!$B$1:$B$6261,0)),"",INDIRECT("'SorP'!$A$"&amp;MATCH($S378&amp;$J378,SorP!C:C,0))))</f>
        <v/>
      </c>
      <c r="U378" s="163" t="n"/>
      <c r="V378" s="164">
        <f>IF(C378="",NA(),MATCH($B378&amp;$C378,'Smelter Look-up'!$J:$J,0))</f>
        <v/>
      </c>
      <c r="X378" s="165">
        <f>IF(AND(C378="Smelter not listed",OR(LEN(D378)=0,LEN(E378)=0)),1,0)</f>
        <v/>
      </c>
      <c r="AB378" s="306">
        <f>IF(C378="","",B378)</f>
        <v/>
      </c>
      <c r="AC378" s="165">
        <f>B378</f>
        <v/>
      </c>
      <c r="AD378" s="165">
        <f>IF(C378="Smelter not listed",D378,C378)</f>
        <v/>
      </c>
    </row>
    <row r="379" ht="20.1" customFormat="1" customHeight="1" s="165">
      <c r="A379" s="150" t="n"/>
      <c r="B379" s="296">
        <f>IF(LEN(A379)=0,"",INDEX('Smelter Look-up'!$A:$A,MATCH($A379,'Smelter Look-up'!$E:$E,0)))</f>
        <v/>
      </c>
      <c r="C379" s="147">
        <f>IF(LEN(A379)=0,"",INDEX('Smelter Look-up'!$C:$C,MATCH($A379,'Smelter Look-up'!$E:$E,0)))</f>
        <v/>
      </c>
      <c r="D379" s="144" t="n"/>
      <c r="E379" s="144">
        <f>IF(ISERROR($V379),"",OFFSET('Smelter Look-up'!$D$4,$V379-4,0)&amp;"")</f>
        <v/>
      </c>
      <c r="F379" s="144">
        <f>IF(ISERROR($V379),"",OFFSET('Smelter Look-up'!$E$4,$V379-4,0))</f>
        <v/>
      </c>
      <c r="G379" s="144">
        <f>IF(C379=$X$4,"Enter smelter details",IF(ISERROR($V379),"",OFFSET('Smelter Look-up'!$F$4,$V379-4,0)))</f>
        <v/>
      </c>
      <c r="H379" s="200">
        <f>IF(ISERROR($V379),"",OFFSET('Smelter Look-up'!$G$4,$V379-4,0))</f>
        <v/>
      </c>
      <c r="I379" s="201">
        <f>IF(ISERROR($V379),"",OFFSET('Smelter Look-up'!$H$4,$V379-4,0))</f>
        <v/>
      </c>
      <c r="J379" s="201">
        <f>IF(ISERROR($V379),"",OFFSET('Smelter Look-up'!$I$4,$V379-4,0))</f>
        <v/>
      </c>
      <c r="K379" s="145" t="n"/>
      <c r="L379" s="145" t="n"/>
      <c r="M379" s="145" t="n"/>
      <c r="N379" s="145" t="n"/>
      <c r="O379" s="145" t="n"/>
      <c r="P379" s="203" t="n"/>
      <c r="Q379" s="146" t="n"/>
      <c r="R379" s="144">
        <f>IF(ISERROR($V379),"",OFFSET('Smelter Look-up'!$C$4,$V379-4,0)&amp;"")</f>
        <v/>
      </c>
      <c r="S379" s="150">
        <f>IF(B379="","",IF(ISERROR(MATCH($E379,CL,0)),"Unknown",INDIRECT("'C'!$A$"&amp;MATCH($E379,CL,0)+1)))</f>
        <v/>
      </c>
      <c r="T379" s="150">
        <f>IF(B379="","",IF(ISERROR(MATCH($J379,SorP!$B$1:$B$6261,0)),"",INDIRECT("'SorP'!$A$"&amp;MATCH($S379&amp;$J379,SorP!C:C,0))))</f>
        <v/>
      </c>
      <c r="U379" s="163" t="n"/>
      <c r="V379" s="164">
        <f>IF(C379="",NA(),MATCH($B379&amp;$C379,'Smelter Look-up'!$J:$J,0))</f>
        <v/>
      </c>
      <c r="X379" s="165">
        <f>IF(AND(C379="Smelter not listed",OR(LEN(D379)=0,LEN(E379)=0)),1,0)</f>
        <v/>
      </c>
      <c r="AB379" s="306">
        <f>IF(C379="","",B379)</f>
        <v/>
      </c>
      <c r="AC379" s="165">
        <f>B379</f>
        <v/>
      </c>
      <c r="AD379" s="165">
        <f>IF(C379="Smelter not listed",D379,C379)</f>
        <v/>
      </c>
    </row>
    <row r="380" ht="20.1" customFormat="1" customHeight="1" s="165">
      <c r="A380" s="150" t="n"/>
      <c r="B380" s="296">
        <f>IF(LEN(A380)=0,"",INDEX('Smelter Look-up'!$A:$A,MATCH($A380,'Smelter Look-up'!$E:$E,0)))</f>
        <v/>
      </c>
      <c r="C380" s="147">
        <f>IF(LEN(A380)=0,"",INDEX('Smelter Look-up'!$C:$C,MATCH($A380,'Smelter Look-up'!$E:$E,0)))</f>
        <v/>
      </c>
      <c r="D380" s="144" t="n"/>
      <c r="E380" s="144">
        <f>IF(ISERROR($V380),"",OFFSET('Smelter Look-up'!$D$4,$V380-4,0)&amp;"")</f>
        <v/>
      </c>
      <c r="F380" s="144">
        <f>IF(ISERROR($V380),"",OFFSET('Smelter Look-up'!$E$4,$V380-4,0))</f>
        <v/>
      </c>
      <c r="G380" s="144">
        <f>IF(C380=$X$4,"Enter smelter details",IF(ISERROR($V380),"",OFFSET('Smelter Look-up'!$F$4,$V380-4,0)))</f>
        <v/>
      </c>
      <c r="H380" s="200">
        <f>IF(ISERROR($V380),"",OFFSET('Smelter Look-up'!$G$4,$V380-4,0))</f>
        <v/>
      </c>
      <c r="I380" s="201">
        <f>IF(ISERROR($V380),"",OFFSET('Smelter Look-up'!$H$4,$V380-4,0))</f>
        <v/>
      </c>
      <c r="J380" s="201">
        <f>IF(ISERROR($V380),"",OFFSET('Smelter Look-up'!$I$4,$V380-4,0))</f>
        <v/>
      </c>
      <c r="K380" s="145" t="n"/>
      <c r="L380" s="145" t="n"/>
      <c r="M380" s="145" t="n"/>
      <c r="N380" s="145" t="n"/>
      <c r="O380" s="145" t="n"/>
      <c r="P380" s="203" t="n"/>
      <c r="Q380" s="146" t="n"/>
      <c r="R380" s="144">
        <f>IF(ISERROR($V380),"",OFFSET('Smelter Look-up'!$C$4,$V380-4,0)&amp;"")</f>
        <v/>
      </c>
      <c r="S380" s="150">
        <f>IF(B380="","",IF(ISERROR(MATCH($E380,CL,0)),"Unknown",INDIRECT("'C'!$A$"&amp;MATCH($E380,CL,0)+1)))</f>
        <v/>
      </c>
      <c r="T380" s="150">
        <f>IF(B380="","",IF(ISERROR(MATCH($J380,SorP!$B$1:$B$6261,0)),"",INDIRECT("'SorP'!$A$"&amp;MATCH($S380&amp;$J380,SorP!C:C,0))))</f>
        <v/>
      </c>
      <c r="U380" s="163" t="n"/>
      <c r="V380" s="164">
        <f>IF(C380="",NA(),MATCH($B380&amp;$C380,'Smelter Look-up'!$J:$J,0))</f>
        <v/>
      </c>
      <c r="X380" s="165">
        <f>IF(AND(C380="Smelter not listed",OR(LEN(D380)=0,LEN(E380)=0)),1,0)</f>
        <v/>
      </c>
      <c r="AB380" s="306">
        <f>IF(C380="","",B380)</f>
        <v/>
      </c>
      <c r="AC380" s="165">
        <f>B380</f>
        <v/>
      </c>
      <c r="AD380" s="165">
        <f>IF(C380="Smelter not listed",D380,C380)</f>
        <v/>
      </c>
    </row>
    <row r="381" ht="20.1" customFormat="1" customHeight="1" s="165">
      <c r="A381" s="150" t="n"/>
      <c r="B381" s="296">
        <f>IF(LEN(A381)=0,"",INDEX('Smelter Look-up'!$A:$A,MATCH($A381,'Smelter Look-up'!$E:$E,0)))</f>
        <v/>
      </c>
      <c r="C381" s="147">
        <f>IF(LEN(A381)=0,"",INDEX('Smelter Look-up'!$C:$C,MATCH($A381,'Smelter Look-up'!$E:$E,0)))</f>
        <v/>
      </c>
      <c r="D381" s="144" t="n"/>
      <c r="E381" s="144">
        <f>IF(ISERROR($V381),"",OFFSET('Smelter Look-up'!$D$4,$V381-4,0)&amp;"")</f>
        <v/>
      </c>
      <c r="F381" s="144">
        <f>IF(ISERROR($V381),"",OFFSET('Smelter Look-up'!$E$4,$V381-4,0))</f>
        <v/>
      </c>
      <c r="G381" s="144">
        <f>IF(C381=$X$4,"Enter smelter details",IF(ISERROR($V381),"",OFFSET('Smelter Look-up'!$F$4,$V381-4,0)))</f>
        <v/>
      </c>
      <c r="H381" s="200">
        <f>IF(ISERROR($V381),"",OFFSET('Smelter Look-up'!$G$4,$V381-4,0))</f>
        <v/>
      </c>
      <c r="I381" s="201">
        <f>IF(ISERROR($V381),"",OFFSET('Smelter Look-up'!$H$4,$V381-4,0))</f>
        <v/>
      </c>
      <c r="J381" s="201">
        <f>IF(ISERROR($V381),"",OFFSET('Smelter Look-up'!$I$4,$V381-4,0))</f>
        <v/>
      </c>
      <c r="K381" s="145" t="n"/>
      <c r="L381" s="145" t="n"/>
      <c r="M381" s="145" t="n"/>
      <c r="N381" s="145" t="n"/>
      <c r="O381" s="145" t="n"/>
      <c r="P381" s="203" t="n"/>
      <c r="Q381" s="146" t="n"/>
      <c r="R381" s="144">
        <f>IF(ISERROR($V381),"",OFFSET('Smelter Look-up'!$C$4,$V381-4,0)&amp;"")</f>
        <v/>
      </c>
      <c r="S381" s="150">
        <f>IF(B381="","",IF(ISERROR(MATCH($E381,CL,0)),"Unknown",INDIRECT("'C'!$A$"&amp;MATCH($E381,CL,0)+1)))</f>
        <v/>
      </c>
      <c r="T381" s="150">
        <f>IF(B381="","",IF(ISERROR(MATCH($J381,SorP!$B$1:$B$6261,0)),"",INDIRECT("'SorP'!$A$"&amp;MATCH($S381&amp;$J381,SorP!C:C,0))))</f>
        <v/>
      </c>
      <c r="U381" s="163" t="n"/>
      <c r="V381" s="164">
        <f>IF(C381="",NA(),MATCH($B381&amp;$C381,'Smelter Look-up'!$J:$J,0))</f>
        <v/>
      </c>
      <c r="X381" s="165">
        <f>IF(AND(C381="Smelter not listed",OR(LEN(D381)=0,LEN(E381)=0)),1,0)</f>
        <v/>
      </c>
      <c r="AB381" s="306">
        <f>IF(C381="","",B381)</f>
        <v/>
      </c>
      <c r="AC381" s="165">
        <f>B381</f>
        <v/>
      </c>
      <c r="AD381" s="165">
        <f>IF(C381="Smelter not listed",D381,C381)</f>
        <v/>
      </c>
    </row>
    <row r="382" ht="20.1" customFormat="1" customHeight="1" s="165">
      <c r="A382" s="150" t="n"/>
      <c r="B382" s="296">
        <f>IF(LEN(A382)=0,"",INDEX('Smelter Look-up'!$A:$A,MATCH($A382,'Smelter Look-up'!$E:$E,0)))</f>
        <v/>
      </c>
      <c r="C382" s="147">
        <f>IF(LEN(A382)=0,"",INDEX('Smelter Look-up'!$C:$C,MATCH($A382,'Smelter Look-up'!$E:$E,0)))</f>
        <v/>
      </c>
      <c r="D382" s="144" t="n"/>
      <c r="E382" s="144">
        <f>IF(ISERROR($V382),"",OFFSET('Smelter Look-up'!$D$4,$V382-4,0)&amp;"")</f>
        <v/>
      </c>
      <c r="F382" s="144">
        <f>IF(ISERROR($V382),"",OFFSET('Smelter Look-up'!$E$4,$V382-4,0))</f>
        <v/>
      </c>
      <c r="G382" s="144">
        <f>IF(C382=$X$4,"Enter smelter details",IF(ISERROR($V382),"",OFFSET('Smelter Look-up'!$F$4,$V382-4,0)))</f>
        <v/>
      </c>
      <c r="H382" s="200">
        <f>IF(ISERROR($V382),"",OFFSET('Smelter Look-up'!$G$4,$V382-4,0))</f>
        <v/>
      </c>
      <c r="I382" s="201">
        <f>IF(ISERROR($V382),"",OFFSET('Smelter Look-up'!$H$4,$V382-4,0))</f>
        <v/>
      </c>
      <c r="J382" s="201">
        <f>IF(ISERROR($V382),"",OFFSET('Smelter Look-up'!$I$4,$V382-4,0))</f>
        <v/>
      </c>
      <c r="K382" s="145" t="n"/>
      <c r="L382" s="145" t="n"/>
      <c r="M382" s="145" t="n"/>
      <c r="N382" s="145" t="n"/>
      <c r="O382" s="145" t="n"/>
      <c r="P382" s="203" t="n"/>
      <c r="Q382" s="146" t="n"/>
      <c r="R382" s="144">
        <f>IF(ISERROR($V382),"",OFFSET('Smelter Look-up'!$C$4,$V382-4,0)&amp;"")</f>
        <v/>
      </c>
      <c r="S382" s="150">
        <f>IF(B382="","",IF(ISERROR(MATCH($E382,CL,0)),"Unknown",INDIRECT("'C'!$A$"&amp;MATCH($E382,CL,0)+1)))</f>
        <v/>
      </c>
      <c r="T382" s="150">
        <f>IF(B382="","",IF(ISERROR(MATCH($J382,SorP!$B$1:$B$6261,0)),"",INDIRECT("'SorP'!$A$"&amp;MATCH($S382&amp;$J382,SorP!C:C,0))))</f>
        <v/>
      </c>
      <c r="U382" s="163" t="n"/>
      <c r="V382" s="164">
        <f>IF(C382="",NA(),MATCH($B382&amp;$C382,'Smelter Look-up'!$J:$J,0))</f>
        <v/>
      </c>
      <c r="X382" s="165">
        <f>IF(AND(C382="Smelter not listed",OR(LEN(D382)=0,LEN(E382)=0)),1,0)</f>
        <v/>
      </c>
      <c r="AB382" s="306">
        <f>IF(C382="","",B382)</f>
        <v/>
      </c>
      <c r="AC382" s="165">
        <f>B382</f>
        <v/>
      </c>
      <c r="AD382" s="165">
        <f>IF(C382="Smelter not listed",D382,C382)</f>
        <v/>
      </c>
    </row>
    <row r="383" ht="20.1" customFormat="1" customHeight="1" s="165">
      <c r="A383" s="150" t="n"/>
      <c r="B383" s="296">
        <f>IF(LEN(A383)=0,"",INDEX('Smelter Look-up'!$A:$A,MATCH($A383,'Smelter Look-up'!$E:$E,0)))</f>
        <v/>
      </c>
      <c r="C383" s="147">
        <f>IF(LEN(A383)=0,"",INDEX('Smelter Look-up'!$C:$C,MATCH($A383,'Smelter Look-up'!$E:$E,0)))</f>
        <v/>
      </c>
      <c r="D383" s="144" t="n"/>
      <c r="E383" s="144">
        <f>IF(ISERROR($V383),"",OFFSET('Smelter Look-up'!$D$4,$V383-4,0)&amp;"")</f>
        <v/>
      </c>
      <c r="F383" s="144">
        <f>IF(ISERROR($V383),"",OFFSET('Smelter Look-up'!$E$4,$V383-4,0))</f>
        <v/>
      </c>
      <c r="G383" s="144">
        <f>IF(C383=$X$4,"Enter smelter details",IF(ISERROR($V383),"",OFFSET('Smelter Look-up'!$F$4,$V383-4,0)))</f>
        <v/>
      </c>
      <c r="H383" s="200">
        <f>IF(ISERROR($V383),"",OFFSET('Smelter Look-up'!$G$4,$V383-4,0))</f>
        <v/>
      </c>
      <c r="I383" s="201">
        <f>IF(ISERROR($V383),"",OFFSET('Smelter Look-up'!$H$4,$V383-4,0))</f>
        <v/>
      </c>
      <c r="J383" s="201">
        <f>IF(ISERROR($V383),"",OFFSET('Smelter Look-up'!$I$4,$V383-4,0))</f>
        <v/>
      </c>
      <c r="K383" s="145" t="n"/>
      <c r="L383" s="145" t="n"/>
      <c r="M383" s="145" t="n"/>
      <c r="N383" s="145" t="n"/>
      <c r="O383" s="145" t="n"/>
      <c r="P383" s="203" t="n"/>
      <c r="Q383" s="146" t="n"/>
      <c r="R383" s="144">
        <f>IF(ISERROR($V383),"",OFFSET('Smelter Look-up'!$C$4,$V383-4,0)&amp;"")</f>
        <v/>
      </c>
      <c r="S383" s="150">
        <f>IF(B383="","",IF(ISERROR(MATCH($E383,CL,0)),"Unknown",INDIRECT("'C'!$A$"&amp;MATCH($E383,CL,0)+1)))</f>
        <v/>
      </c>
      <c r="T383" s="150">
        <f>IF(B383="","",IF(ISERROR(MATCH($J383,SorP!$B$1:$B$6261,0)),"",INDIRECT("'SorP'!$A$"&amp;MATCH($S383&amp;$J383,SorP!C:C,0))))</f>
        <v/>
      </c>
      <c r="U383" s="163" t="n"/>
      <c r="V383" s="164">
        <f>IF(C383="",NA(),MATCH($B383&amp;$C383,'Smelter Look-up'!$J:$J,0))</f>
        <v/>
      </c>
      <c r="X383" s="165">
        <f>IF(AND(C383="Smelter not listed",OR(LEN(D383)=0,LEN(E383)=0)),1,0)</f>
        <v/>
      </c>
      <c r="AB383" s="306">
        <f>IF(C383="","",B383)</f>
        <v/>
      </c>
      <c r="AC383" s="165">
        <f>B383</f>
        <v/>
      </c>
      <c r="AD383" s="165">
        <f>IF(C383="Smelter not listed",D383,C383)</f>
        <v/>
      </c>
    </row>
    <row r="384" ht="20.1" customFormat="1" customHeight="1" s="165">
      <c r="A384" s="150" t="n"/>
      <c r="B384" s="296">
        <f>IF(LEN(A384)=0,"",INDEX('Smelter Look-up'!$A:$A,MATCH($A384,'Smelter Look-up'!$E:$E,0)))</f>
        <v/>
      </c>
      <c r="C384" s="147">
        <f>IF(LEN(A384)=0,"",INDEX('Smelter Look-up'!$C:$C,MATCH($A384,'Smelter Look-up'!$E:$E,0)))</f>
        <v/>
      </c>
      <c r="D384" s="144" t="n"/>
      <c r="E384" s="144">
        <f>IF(ISERROR($V384),"",OFFSET('Smelter Look-up'!$D$4,$V384-4,0)&amp;"")</f>
        <v/>
      </c>
      <c r="F384" s="144">
        <f>IF(ISERROR($V384),"",OFFSET('Smelter Look-up'!$E$4,$V384-4,0))</f>
        <v/>
      </c>
      <c r="G384" s="144">
        <f>IF(C384=$X$4,"Enter smelter details",IF(ISERROR($V384),"",OFFSET('Smelter Look-up'!$F$4,$V384-4,0)))</f>
        <v/>
      </c>
      <c r="H384" s="200">
        <f>IF(ISERROR($V384),"",OFFSET('Smelter Look-up'!$G$4,$V384-4,0))</f>
        <v/>
      </c>
      <c r="I384" s="201">
        <f>IF(ISERROR($V384),"",OFFSET('Smelter Look-up'!$H$4,$V384-4,0))</f>
        <v/>
      </c>
      <c r="J384" s="201">
        <f>IF(ISERROR($V384),"",OFFSET('Smelter Look-up'!$I$4,$V384-4,0))</f>
        <v/>
      </c>
      <c r="K384" s="145" t="n"/>
      <c r="L384" s="145" t="n"/>
      <c r="M384" s="145" t="n"/>
      <c r="N384" s="145" t="n"/>
      <c r="O384" s="145" t="n"/>
      <c r="P384" s="203" t="n"/>
      <c r="Q384" s="146" t="n"/>
      <c r="R384" s="144">
        <f>IF(ISERROR($V384),"",OFFSET('Smelter Look-up'!$C$4,$V384-4,0)&amp;"")</f>
        <v/>
      </c>
      <c r="S384" s="150">
        <f>IF(B384="","",IF(ISERROR(MATCH($E384,CL,0)),"Unknown",INDIRECT("'C'!$A$"&amp;MATCH($E384,CL,0)+1)))</f>
        <v/>
      </c>
      <c r="T384" s="150">
        <f>IF(B384="","",IF(ISERROR(MATCH($J384,SorP!$B$1:$B$6261,0)),"",INDIRECT("'SorP'!$A$"&amp;MATCH($S384&amp;$J384,SorP!C:C,0))))</f>
        <v/>
      </c>
      <c r="U384" s="163" t="n"/>
      <c r="V384" s="164">
        <f>IF(C384="",NA(),MATCH($B384&amp;$C384,'Smelter Look-up'!$J:$J,0))</f>
        <v/>
      </c>
      <c r="X384" s="165">
        <f>IF(AND(C384="Smelter not listed",OR(LEN(D384)=0,LEN(E384)=0)),1,0)</f>
        <v/>
      </c>
      <c r="AB384" s="306">
        <f>IF(C384="","",B384)</f>
        <v/>
      </c>
      <c r="AC384" s="165">
        <f>B384</f>
        <v/>
      </c>
      <c r="AD384" s="165">
        <f>IF(C384="Smelter not listed",D384,C384)</f>
        <v/>
      </c>
    </row>
    <row r="385" ht="20.1" customFormat="1" customHeight="1" s="165">
      <c r="A385" s="150" t="n"/>
      <c r="B385" s="296">
        <f>IF(LEN(A385)=0,"",INDEX('Smelter Look-up'!$A:$A,MATCH($A385,'Smelter Look-up'!$E:$E,0)))</f>
        <v/>
      </c>
      <c r="C385" s="147">
        <f>IF(LEN(A385)=0,"",INDEX('Smelter Look-up'!$C:$C,MATCH($A385,'Smelter Look-up'!$E:$E,0)))</f>
        <v/>
      </c>
      <c r="D385" s="144" t="n"/>
      <c r="E385" s="144">
        <f>IF(ISERROR($V385),"",OFFSET('Smelter Look-up'!$D$4,$V385-4,0)&amp;"")</f>
        <v/>
      </c>
      <c r="F385" s="144">
        <f>IF(ISERROR($V385),"",OFFSET('Smelter Look-up'!$E$4,$V385-4,0))</f>
        <v/>
      </c>
      <c r="G385" s="144">
        <f>IF(C385=$X$4,"Enter smelter details",IF(ISERROR($V385),"",OFFSET('Smelter Look-up'!$F$4,$V385-4,0)))</f>
        <v/>
      </c>
      <c r="H385" s="200">
        <f>IF(ISERROR($V385),"",OFFSET('Smelter Look-up'!$G$4,$V385-4,0))</f>
        <v/>
      </c>
      <c r="I385" s="201">
        <f>IF(ISERROR($V385),"",OFFSET('Smelter Look-up'!$H$4,$V385-4,0))</f>
        <v/>
      </c>
      <c r="J385" s="201">
        <f>IF(ISERROR($V385),"",OFFSET('Smelter Look-up'!$I$4,$V385-4,0))</f>
        <v/>
      </c>
      <c r="K385" s="145" t="n"/>
      <c r="L385" s="145" t="n"/>
      <c r="M385" s="145" t="n"/>
      <c r="N385" s="145" t="n"/>
      <c r="O385" s="145" t="n"/>
      <c r="P385" s="203" t="n"/>
      <c r="Q385" s="146" t="n"/>
      <c r="R385" s="144">
        <f>IF(ISERROR($V385),"",OFFSET('Smelter Look-up'!$C$4,$V385-4,0)&amp;"")</f>
        <v/>
      </c>
      <c r="S385" s="150">
        <f>IF(B385="","",IF(ISERROR(MATCH($E385,CL,0)),"Unknown",INDIRECT("'C'!$A$"&amp;MATCH($E385,CL,0)+1)))</f>
        <v/>
      </c>
      <c r="T385" s="150">
        <f>IF(B385="","",IF(ISERROR(MATCH($J385,SorP!$B$1:$B$6261,0)),"",INDIRECT("'SorP'!$A$"&amp;MATCH($S385&amp;$J385,SorP!C:C,0))))</f>
        <v/>
      </c>
      <c r="U385" s="163" t="n"/>
      <c r="V385" s="164">
        <f>IF(C385="",NA(),MATCH($B385&amp;$C385,'Smelter Look-up'!$J:$J,0))</f>
        <v/>
      </c>
      <c r="X385" s="165">
        <f>IF(AND(C385="Smelter not listed",OR(LEN(D385)=0,LEN(E385)=0)),1,0)</f>
        <v/>
      </c>
      <c r="AB385" s="306">
        <f>IF(C385="","",B385)</f>
        <v/>
      </c>
      <c r="AC385" s="165">
        <f>B385</f>
        <v/>
      </c>
      <c r="AD385" s="165">
        <f>IF(C385="Smelter not listed",D385,C385)</f>
        <v/>
      </c>
    </row>
    <row r="386" ht="20.1" customFormat="1" customHeight="1" s="165">
      <c r="A386" s="150" t="n"/>
      <c r="B386" s="296">
        <f>IF(LEN(A386)=0,"",INDEX('Smelter Look-up'!$A:$A,MATCH($A386,'Smelter Look-up'!$E:$E,0)))</f>
        <v/>
      </c>
      <c r="C386" s="147">
        <f>IF(LEN(A386)=0,"",INDEX('Smelter Look-up'!$C:$C,MATCH($A386,'Smelter Look-up'!$E:$E,0)))</f>
        <v/>
      </c>
      <c r="D386" s="144" t="n"/>
      <c r="E386" s="144">
        <f>IF(ISERROR($V386),"",OFFSET('Smelter Look-up'!$D$4,$V386-4,0)&amp;"")</f>
        <v/>
      </c>
      <c r="F386" s="144">
        <f>IF(ISERROR($V386),"",OFFSET('Smelter Look-up'!$E$4,$V386-4,0))</f>
        <v/>
      </c>
      <c r="G386" s="144">
        <f>IF(C386=$X$4,"Enter smelter details",IF(ISERROR($V386),"",OFFSET('Smelter Look-up'!$F$4,$V386-4,0)))</f>
        <v/>
      </c>
      <c r="H386" s="200">
        <f>IF(ISERROR($V386),"",OFFSET('Smelter Look-up'!$G$4,$V386-4,0))</f>
        <v/>
      </c>
      <c r="I386" s="201">
        <f>IF(ISERROR($V386),"",OFFSET('Smelter Look-up'!$H$4,$V386-4,0))</f>
        <v/>
      </c>
      <c r="J386" s="201">
        <f>IF(ISERROR($V386),"",OFFSET('Smelter Look-up'!$I$4,$V386-4,0))</f>
        <v/>
      </c>
      <c r="K386" s="145" t="n"/>
      <c r="L386" s="145" t="n"/>
      <c r="M386" s="145" t="n"/>
      <c r="N386" s="145" t="n"/>
      <c r="O386" s="145" t="n"/>
      <c r="P386" s="203" t="n"/>
      <c r="Q386" s="146" t="n"/>
      <c r="R386" s="144">
        <f>IF(ISERROR($V386),"",OFFSET('Smelter Look-up'!$C$4,$V386-4,0)&amp;"")</f>
        <v/>
      </c>
      <c r="S386" s="150">
        <f>IF(B386="","",IF(ISERROR(MATCH($E386,CL,0)),"Unknown",INDIRECT("'C'!$A$"&amp;MATCH($E386,CL,0)+1)))</f>
        <v/>
      </c>
      <c r="T386" s="150">
        <f>IF(B386="","",IF(ISERROR(MATCH($J386,SorP!$B$1:$B$6261,0)),"",INDIRECT("'SorP'!$A$"&amp;MATCH($S386&amp;$J386,SorP!C:C,0))))</f>
        <v/>
      </c>
      <c r="U386" s="163" t="n"/>
      <c r="V386" s="164">
        <f>IF(C386="",NA(),MATCH($B386&amp;$C386,'Smelter Look-up'!$J:$J,0))</f>
        <v/>
      </c>
      <c r="X386" s="165">
        <f>IF(AND(C386="Smelter not listed",OR(LEN(D386)=0,LEN(E386)=0)),1,0)</f>
        <v/>
      </c>
      <c r="AB386" s="306">
        <f>IF(C386="","",B386)</f>
        <v/>
      </c>
      <c r="AC386" s="165">
        <f>B386</f>
        <v/>
      </c>
      <c r="AD386" s="165">
        <f>IF(C386="Smelter not listed",D386,C386)</f>
        <v/>
      </c>
    </row>
    <row r="387" ht="20.1" customFormat="1" customHeight="1" s="165">
      <c r="A387" s="150" t="n"/>
      <c r="B387" s="296">
        <f>IF(LEN(A387)=0,"",INDEX('Smelter Look-up'!$A:$A,MATCH($A387,'Smelter Look-up'!$E:$E,0)))</f>
        <v/>
      </c>
      <c r="C387" s="147">
        <f>IF(LEN(A387)=0,"",INDEX('Smelter Look-up'!$C:$C,MATCH($A387,'Smelter Look-up'!$E:$E,0)))</f>
        <v/>
      </c>
      <c r="D387" s="144" t="n"/>
      <c r="E387" s="144">
        <f>IF(ISERROR($V387),"",OFFSET('Smelter Look-up'!$D$4,$V387-4,0)&amp;"")</f>
        <v/>
      </c>
      <c r="F387" s="144">
        <f>IF(ISERROR($V387),"",OFFSET('Smelter Look-up'!$E$4,$V387-4,0))</f>
        <v/>
      </c>
      <c r="G387" s="144">
        <f>IF(C387=$X$4,"Enter smelter details",IF(ISERROR($V387),"",OFFSET('Smelter Look-up'!$F$4,$V387-4,0)))</f>
        <v/>
      </c>
      <c r="H387" s="200">
        <f>IF(ISERROR($V387),"",OFFSET('Smelter Look-up'!$G$4,$V387-4,0))</f>
        <v/>
      </c>
      <c r="I387" s="201">
        <f>IF(ISERROR($V387),"",OFFSET('Smelter Look-up'!$H$4,$V387-4,0))</f>
        <v/>
      </c>
      <c r="J387" s="201">
        <f>IF(ISERROR($V387),"",OFFSET('Smelter Look-up'!$I$4,$V387-4,0))</f>
        <v/>
      </c>
      <c r="K387" s="145" t="n"/>
      <c r="L387" s="145" t="n"/>
      <c r="M387" s="145" t="n"/>
      <c r="N387" s="145" t="n"/>
      <c r="O387" s="145" t="n"/>
      <c r="P387" s="203" t="n"/>
      <c r="Q387" s="146" t="n"/>
      <c r="R387" s="144">
        <f>IF(ISERROR($V387),"",OFFSET('Smelter Look-up'!$C$4,$V387-4,0)&amp;"")</f>
        <v/>
      </c>
      <c r="S387" s="150">
        <f>IF(B387="","",IF(ISERROR(MATCH($E387,CL,0)),"Unknown",INDIRECT("'C'!$A$"&amp;MATCH($E387,CL,0)+1)))</f>
        <v/>
      </c>
      <c r="T387" s="150">
        <f>IF(B387="","",IF(ISERROR(MATCH($J387,SorP!$B$1:$B$6261,0)),"",INDIRECT("'SorP'!$A$"&amp;MATCH($S387&amp;$J387,SorP!C:C,0))))</f>
        <v/>
      </c>
      <c r="U387" s="163" t="n"/>
      <c r="V387" s="164">
        <f>IF(C387="",NA(),MATCH($B387&amp;$C387,'Smelter Look-up'!$J:$J,0))</f>
        <v/>
      </c>
      <c r="X387" s="165">
        <f>IF(AND(C387="Smelter not listed",OR(LEN(D387)=0,LEN(E387)=0)),1,0)</f>
        <v/>
      </c>
      <c r="AB387" s="306">
        <f>IF(C387="","",B387)</f>
        <v/>
      </c>
      <c r="AC387" s="165">
        <f>B387</f>
        <v/>
      </c>
      <c r="AD387" s="165">
        <f>IF(C387="Smelter not listed",D387,C387)</f>
        <v/>
      </c>
    </row>
    <row r="388" ht="20.1" customFormat="1" customHeight="1" s="165">
      <c r="A388" s="150" t="n"/>
      <c r="B388" s="296">
        <f>IF(LEN(A388)=0,"",INDEX('Smelter Look-up'!$A:$A,MATCH($A388,'Smelter Look-up'!$E:$E,0)))</f>
        <v/>
      </c>
      <c r="C388" s="147">
        <f>IF(LEN(A388)=0,"",INDEX('Smelter Look-up'!$C:$C,MATCH($A388,'Smelter Look-up'!$E:$E,0)))</f>
        <v/>
      </c>
      <c r="D388" s="144" t="n"/>
      <c r="E388" s="144">
        <f>IF(ISERROR($V388),"",OFFSET('Smelter Look-up'!$D$4,$V388-4,0)&amp;"")</f>
        <v/>
      </c>
      <c r="F388" s="144">
        <f>IF(ISERROR($V388),"",OFFSET('Smelter Look-up'!$E$4,$V388-4,0))</f>
        <v/>
      </c>
      <c r="G388" s="144">
        <f>IF(C388=$X$4,"Enter smelter details",IF(ISERROR($V388),"",OFFSET('Smelter Look-up'!$F$4,$V388-4,0)))</f>
        <v/>
      </c>
      <c r="H388" s="200">
        <f>IF(ISERROR($V388),"",OFFSET('Smelter Look-up'!$G$4,$V388-4,0))</f>
        <v/>
      </c>
      <c r="I388" s="201">
        <f>IF(ISERROR($V388),"",OFFSET('Smelter Look-up'!$H$4,$V388-4,0))</f>
        <v/>
      </c>
      <c r="J388" s="201">
        <f>IF(ISERROR($V388),"",OFFSET('Smelter Look-up'!$I$4,$V388-4,0))</f>
        <v/>
      </c>
      <c r="K388" s="145" t="n"/>
      <c r="L388" s="145" t="n"/>
      <c r="M388" s="145" t="n"/>
      <c r="N388" s="145" t="n"/>
      <c r="O388" s="145" t="n"/>
      <c r="P388" s="203" t="n"/>
      <c r="Q388" s="146" t="n"/>
      <c r="R388" s="144">
        <f>IF(ISERROR($V388),"",OFFSET('Smelter Look-up'!$C$4,$V388-4,0)&amp;"")</f>
        <v/>
      </c>
      <c r="S388" s="150">
        <f>IF(B388="","",IF(ISERROR(MATCH($E388,CL,0)),"Unknown",INDIRECT("'C'!$A$"&amp;MATCH($E388,CL,0)+1)))</f>
        <v/>
      </c>
      <c r="T388" s="150">
        <f>IF(B388="","",IF(ISERROR(MATCH($J388,SorP!$B$1:$B$6261,0)),"",INDIRECT("'SorP'!$A$"&amp;MATCH($S388&amp;$J388,SorP!C:C,0))))</f>
        <v/>
      </c>
      <c r="U388" s="163" t="n"/>
      <c r="V388" s="164">
        <f>IF(C388="",NA(),MATCH($B388&amp;$C388,'Smelter Look-up'!$J:$J,0))</f>
        <v/>
      </c>
      <c r="X388" s="165">
        <f>IF(AND(C388="Smelter not listed",OR(LEN(D388)=0,LEN(E388)=0)),1,0)</f>
        <v/>
      </c>
      <c r="AB388" s="306">
        <f>IF(C388="","",B388)</f>
        <v/>
      </c>
      <c r="AC388" s="165">
        <f>B388</f>
        <v/>
      </c>
      <c r="AD388" s="165">
        <f>IF(C388="Smelter not listed",D388,C388)</f>
        <v/>
      </c>
    </row>
    <row r="389" ht="20.1" customFormat="1" customHeight="1" s="165">
      <c r="A389" s="150" t="n"/>
      <c r="B389" s="296">
        <f>IF(LEN(A389)=0,"",INDEX('Smelter Look-up'!$A:$A,MATCH($A389,'Smelter Look-up'!$E:$E,0)))</f>
        <v/>
      </c>
      <c r="C389" s="147">
        <f>IF(LEN(A389)=0,"",INDEX('Smelter Look-up'!$C:$C,MATCH($A389,'Smelter Look-up'!$E:$E,0)))</f>
        <v/>
      </c>
      <c r="D389" s="144" t="n"/>
      <c r="E389" s="144">
        <f>IF(ISERROR($V389),"",OFFSET('Smelter Look-up'!$D$4,$V389-4,0)&amp;"")</f>
        <v/>
      </c>
      <c r="F389" s="144">
        <f>IF(ISERROR($V389),"",OFFSET('Smelter Look-up'!$E$4,$V389-4,0))</f>
        <v/>
      </c>
      <c r="G389" s="144">
        <f>IF(C389=$X$4,"Enter smelter details",IF(ISERROR($V389),"",OFFSET('Smelter Look-up'!$F$4,$V389-4,0)))</f>
        <v/>
      </c>
      <c r="H389" s="200">
        <f>IF(ISERROR($V389),"",OFFSET('Smelter Look-up'!$G$4,$V389-4,0))</f>
        <v/>
      </c>
      <c r="I389" s="201">
        <f>IF(ISERROR($V389),"",OFFSET('Smelter Look-up'!$H$4,$V389-4,0))</f>
        <v/>
      </c>
      <c r="J389" s="201">
        <f>IF(ISERROR($V389),"",OFFSET('Smelter Look-up'!$I$4,$V389-4,0))</f>
        <v/>
      </c>
      <c r="K389" s="145" t="n"/>
      <c r="L389" s="145" t="n"/>
      <c r="M389" s="145" t="n"/>
      <c r="N389" s="145" t="n"/>
      <c r="O389" s="145" t="n"/>
      <c r="P389" s="203" t="n"/>
      <c r="Q389" s="146" t="n"/>
      <c r="R389" s="144">
        <f>IF(ISERROR($V389),"",OFFSET('Smelter Look-up'!$C$4,$V389-4,0)&amp;"")</f>
        <v/>
      </c>
      <c r="S389" s="150">
        <f>IF(B389="","",IF(ISERROR(MATCH($E389,CL,0)),"Unknown",INDIRECT("'C'!$A$"&amp;MATCH($E389,CL,0)+1)))</f>
        <v/>
      </c>
      <c r="T389" s="150">
        <f>IF(B389="","",IF(ISERROR(MATCH($J389,SorP!$B$1:$B$6261,0)),"",INDIRECT("'SorP'!$A$"&amp;MATCH($S389&amp;$J389,SorP!C:C,0))))</f>
        <v/>
      </c>
      <c r="U389" s="163" t="n"/>
      <c r="V389" s="164">
        <f>IF(C389="",NA(),MATCH($B389&amp;$C389,'Smelter Look-up'!$J:$J,0))</f>
        <v/>
      </c>
      <c r="X389" s="165">
        <f>IF(AND(C389="Smelter not listed",OR(LEN(D389)=0,LEN(E389)=0)),1,0)</f>
        <v/>
      </c>
      <c r="AB389" s="306">
        <f>IF(C389="","",B389)</f>
        <v/>
      </c>
      <c r="AC389" s="165">
        <f>B389</f>
        <v/>
      </c>
      <c r="AD389" s="165">
        <f>IF(C389="Smelter not listed",D389,C389)</f>
        <v/>
      </c>
    </row>
    <row r="390" ht="20.1" customFormat="1" customHeight="1" s="165">
      <c r="A390" s="150" t="n"/>
      <c r="B390" s="296">
        <f>IF(LEN(A390)=0,"",INDEX('Smelter Look-up'!$A:$A,MATCH($A390,'Smelter Look-up'!$E:$E,0)))</f>
        <v/>
      </c>
      <c r="C390" s="147">
        <f>IF(LEN(A390)=0,"",INDEX('Smelter Look-up'!$C:$C,MATCH($A390,'Smelter Look-up'!$E:$E,0)))</f>
        <v/>
      </c>
      <c r="D390" s="144" t="n"/>
      <c r="E390" s="144">
        <f>IF(ISERROR($V390),"",OFFSET('Smelter Look-up'!$D$4,$V390-4,0)&amp;"")</f>
        <v/>
      </c>
      <c r="F390" s="144">
        <f>IF(ISERROR($V390),"",OFFSET('Smelter Look-up'!$E$4,$V390-4,0))</f>
        <v/>
      </c>
      <c r="G390" s="144">
        <f>IF(C390=$X$4,"Enter smelter details",IF(ISERROR($V390),"",OFFSET('Smelter Look-up'!$F$4,$V390-4,0)))</f>
        <v/>
      </c>
      <c r="H390" s="200">
        <f>IF(ISERROR($V390),"",OFFSET('Smelter Look-up'!$G$4,$V390-4,0))</f>
        <v/>
      </c>
      <c r="I390" s="201">
        <f>IF(ISERROR($V390),"",OFFSET('Smelter Look-up'!$H$4,$V390-4,0))</f>
        <v/>
      </c>
      <c r="J390" s="201">
        <f>IF(ISERROR($V390),"",OFFSET('Smelter Look-up'!$I$4,$V390-4,0))</f>
        <v/>
      </c>
      <c r="K390" s="145" t="n"/>
      <c r="L390" s="145" t="n"/>
      <c r="M390" s="145" t="n"/>
      <c r="N390" s="145" t="n"/>
      <c r="O390" s="145" t="n"/>
      <c r="P390" s="203" t="n"/>
      <c r="Q390" s="146" t="n"/>
      <c r="R390" s="144">
        <f>IF(ISERROR($V390),"",OFFSET('Smelter Look-up'!$C$4,$V390-4,0)&amp;"")</f>
        <v/>
      </c>
      <c r="S390" s="150">
        <f>IF(B390="","",IF(ISERROR(MATCH($E390,CL,0)),"Unknown",INDIRECT("'C'!$A$"&amp;MATCH($E390,CL,0)+1)))</f>
        <v/>
      </c>
      <c r="T390" s="150">
        <f>IF(B390="","",IF(ISERROR(MATCH($J390,SorP!$B$1:$B$6261,0)),"",INDIRECT("'SorP'!$A$"&amp;MATCH($S390&amp;$J390,SorP!C:C,0))))</f>
        <v/>
      </c>
      <c r="U390" s="163" t="n"/>
      <c r="V390" s="164">
        <f>IF(C390="",NA(),MATCH($B390&amp;$C390,'Smelter Look-up'!$J:$J,0))</f>
        <v/>
      </c>
      <c r="X390" s="165">
        <f>IF(AND(C390="Smelter not listed",OR(LEN(D390)=0,LEN(E390)=0)),1,0)</f>
        <v/>
      </c>
      <c r="AB390" s="306">
        <f>IF(C390="","",B390)</f>
        <v/>
      </c>
      <c r="AC390" s="165">
        <f>B390</f>
        <v/>
      </c>
      <c r="AD390" s="165">
        <f>IF(C390="Smelter not listed",D390,C390)</f>
        <v/>
      </c>
    </row>
    <row r="391" ht="20.1" customFormat="1" customHeight="1" s="165">
      <c r="A391" s="150" t="n"/>
      <c r="B391" s="296">
        <f>IF(LEN(A391)=0,"",INDEX('Smelter Look-up'!$A:$A,MATCH($A391,'Smelter Look-up'!$E:$E,0)))</f>
        <v/>
      </c>
      <c r="C391" s="147">
        <f>IF(LEN(A391)=0,"",INDEX('Smelter Look-up'!$C:$C,MATCH($A391,'Smelter Look-up'!$E:$E,0)))</f>
        <v/>
      </c>
      <c r="D391" s="144" t="n"/>
      <c r="E391" s="144">
        <f>IF(ISERROR($V391),"",OFFSET('Smelter Look-up'!$D$4,$V391-4,0)&amp;"")</f>
        <v/>
      </c>
      <c r="F391" s="144">
        <f>IF(ISERROR($V391),"",OFFSET('Smelter Look-up'!$E$4,$V391-4,0))</f>
        <v/>
      </c>
      <c r="G391" s="144">
        <f>IF(C391=$X$4,"Enter smelter details",IF(ISERROR($V391),"",OFFSET('Smelter Look-up'!$F$4,$V391-4,0)))</f>
        <v/>
      </c>
      <c r="H391" s="200">
        <f>IF(ISERROR($V391),"",OFFSET('Smelter Look-up'!$G$4,$V391-4,0))</f>
        <v/>
      </c>
      <c r="I391" s="201">
        <f>IF(ISERROR($V391),"",OFFSET('Smelter Look-up'!$H$4,$V391-4,0))</f>
        <v/>
      </c>
      <c r="J391" s="201">
        <f>IF(ISERROR($V391),"",OFFSET('Smelter Look-up'!$I$4,$V391-4,0))</f>
        <v/>
      </c>
      <c r="K391" s="145" t="n"/>
      <c r="L391" s="145" t="n"/>
      <c r="M391" s="145" t="n"/>
      <c r="N391" s="145" t="n"/>
      <c r="O391" s="145" t="n"/>
      <c r="P391" s="203" t="n"/>
      <c r="Q391" s="146" t="n"/>
      <c r="R391" s="144">
        <f>IF(ISERROR($V391),"",OFFSET('Smelter Look-up'!$C$4,$V391-4,0)&amp;"")</f>
        <v/>
      </c>
      <c r="S391" s="150">
        <f>IF(B391="","",IF(ISERROR(MATCH($E391,CL,0)),"Unknown",INDIRECT("'C'!$A$"&amp;MATCH($E391,CL,0)+1)))</f>
        <v/>
      </c>
      <c r="T391" s="150">
        <f>IF(B391="","",IF(ISERROR(MATCH($J391,SorP!$B$1:$B$6261,0)),"",INDIRECT("'SorP'!$A$"&amp;MATCH($S391&amp;$J391,SorP!C:C,0))))</f>
        <v/>
      </c>
      <c r="U391" s="163" t="n"/>
      <c r="V391" s="164">
        <f>IF(C391="",NA(),MATCH($B391&amp;$C391,'Smelter Look-up'!$J:$J,0))</f>
        <v/>
      </c>
      <c r="X391" s="165">
        <f>IF(AND(C391="Smelter not listed",OR(LEN(D391)=0,LEN(E391)=0)),1,0)</f>
        <v/>
      </c>
      <c r="AB391" s="306">
        <f>IF(C391="","",B391)</f>
        <v/>
      </c>
      <c r="AC391" s="165">
        <f>B391</f>
        <v/>
      </c>
      <c r="AD391" s="165">
        <f>IF(C391="Smelter not listed",D391,C391)</f>
        <v/>
      </c>
    </row>
    <row r="392" ht="20.1" customFormat="1" customHeight="1" s="165">
      <c r="A392" s="150" t="n"/>
      <c r="B392" s="296">
        <f>IF(LEN(A392)=0,"",INDEX('Smelter Look-up'!$A:$A,MATCH($A392,'Smelter Look-up'!$E:$E,0)))</f>
        <v/>
      </c>
      <c r="C392" s="147">
        <f>IF(LEN(A392)=0,"",INDEX('Smelter Look-up'!$C:$C,MATCH($A392,'Smelter Look-up'!$E:$E,0)))</f>
        <v/>
      </c>
      <c r="D392" s="144" t="n"/>
      <c r="E392" s="144">
        <f>IF(ISERROR($V392),"",OFFSET('Smelter Look-up'!$D$4,$V392-4,0)&amp;"")</f>
        <v/>
      </c>
      <c r="F392" s="144">
        <f>IF(ISERROR($V392),"",OFFSET('Smelter Look-up'!$E$4,$V392-4,0))</f>
        <v/>
      </c>
      <c r="G392" s="144">
        <f>IF(C392=$X$4,"Enter smelter details",IF(ISERROR($V392),"",OFFSET('Smelter Look-up'!$F$4,$V392-4,0)))</f>
        <v/>
      </c>
      <c r="H392" s="200">
        <f>IF(ISERROR($V392),"",OFFSET('Smelter Look-up'!$G$4,$V392-4,0))</f>
        <v/>
      </c>
      <c r="I392" s="201">
        <f>IF(ISERROR($V392),"",OFFSET('Smelter Look-up'!$H$4,$V392-4,0))</f>
        <v/>
      </c>
      <c r="J392" s="201">
        <f>IF(ISERROR($V392),"",OFFSET('Smelter Look-up'!$I$4,$V392-4,0))</f>
        <v/>
      </c>
      <c r="K392" s="145" t="n"/>
      <c r="L392" s="145" t="n"/>
      <c r="M392" s="145" t="n"/>
      <c r="N392" s="145" t="n"/>
      <c r="O392" s="145" t="n"/>
      <c r="P392" s="203" t="n"/>
      <c r="Q392" s="146" t="n"/>
      <c r="R392" s="144">
        <f>IF(ISERROR($V392),"",OFFSET('Smelter Look-up'!$C$4,$V392-4,0)&amp;"")</f>
        <v/>
      </c>
      <c r="S392" s="150">
        <f>IF(B392="","",IF(ISERROR(MATCH($E392,CL,0)),"Unknown",INDIRECT("'C'!$A$"&amp;MATCH($E392,CL,0)+1)))</f>
        <v/>
      </c>
      <c r="T392" s="150">
        <f>IF(B392="","",IF(ISERROR(MATCH($J392,SorP!$B$1:$B$6261,0)),"",INDIRECT("'SorP'!$A$"&amp;MATCH($S392&amp;$J392,SorP!C:C,0))))</f>
        <v/>
      </c>
      <c r="U392" s="163" t="n"/>
      <c r="V392" s="164">
        <f>IF(C392="",NA(),MATCH($B392&amp;$C392,'Smelter Look-up'!$J:$J,0))</f>
        <v/>
      </c>
      <c r="X392" s="165">
        <f>IF(AND(C392="Smelter not listed",OR(LEN(D392)=0,LEN(E392)=0)),1,0)</f>
        <v/>
      </c>
      <c r="AB392" s="306">
        <f>IF(C392="","",B392)</f>
        <v/>
      </c>
      <c r="AC392" s="165">
        <f>B392</f>
        <v/>
      </c>
      <c r="AD392" s="165">
        <f>IF(C392="Smelter not listed",D392,C392)</f>
        <v/>
      </c>
    </row>
    <row r="393" ht="20.1" customFormat="1" customHeight="1" s="165">
      <c r="A393" s="150" t="n"/>
      <c r="B393" s="296">
        <f>IF(LEN(A393)=0,"",INDEX('Smelter Look-up'!$A:$A,MATCH($A393,'Smelter Look-up'!$E:$E,0)))</f>
        <v/>
      </c>
      <c r="C393" s="147">
        <f>IF(LEN(A393)=0,"",INDEX('Smelter Look-up'!$C:$C,MATCH($A393,'Smelter Look-up'!$E:$E,0)))</f>
        <v/>
      </c>
      <c r="D393" s="144" t="n"/>
      <c r="E393" s="144">
        <f>IF(ISERROR($V393),"",OFFSET('Smelter Look-up'!$D$4,$V393-4,0)&amp;"")</f>
        <v/>
      </c>
      <c r="F393" s="144">
        <f>IF(ISERROR($V393),"",OFFSET('Smelter Look-up'!$E$4,$V393-4,0))</f>
        <v/>
      </c>
      <c r="G393" s="144">
        <f>IF(C393=$X$4,"Enter smelter details",IF(ISERROR($V393),"",OFFSET('Smelter Look-up'!$F$4,$V393-4,0)))</f>
        <v/>
      </c>
      <c r="H393" s="200">
        <f>IF(ISERROR($V393),"",OFFSET('Smelter Look-up'!$G$4,$V393-4,0))</f>
        <v/>
      </c>
      <c r="I393" s="201">
        <f>IF(ISERROR($V393),"",OFFSET('Smelter Look-up'!$H$4,$V393-4,0))</f>
        <v/>
      </c>
      <c r="J393" s="201">
        <f>IF(ISERROR($V393),"",OFFSET('Smelter Look-up'!$I$4,$V393-4,0))</f>
        <v/>
      </c>
      <c r="K393" s="145" t="n"/>
      <c r="L393" s="145" t="n"/>
      <c r="M393" s="145" t="n"/>
      <c r="N393" s="145" t="n"/>
      <c r="O393" s="145" t="n"/>
      <c r="P393" s="203" t="n"/>
      <c r="Q393" s="146" t="n"/>
      <c r="R393" s="144">
        <f>IF(ISERROR($V393),"",OFFSET('Smelter Look-up'!$C$4,$V393-4,0)&amp;"")</f>
        <v/>
      </c>
      <c r="S393" s="150">
        <f>IF(B393="","",IF(ISERROR(MATCH($E393,CL,0)),"Unknown",INDIRECT("'C'!$A$"&amp;MATCH($E393,CL,0)+1)))</f>
        <v/>
      </c>
      <c r="T393" s="150">
        <f>IF(B393="","",IF(ISERROR(MATCH($J393,SorP!$B$1:$B$6261,0)),"",INDIRECT("'SorP'!$A$"&amp;MATCH($S393&amp;$J393,SorP!C:C,0))))</f>
        <v/>
      </c>
      <c r="U393" s="163" t="n"/>
      <c r="V393" s="164">
        <f>IF(C393="",NA(),MATCH($B393&amp;$C393,'Smelter Look-up'!$J:$J,0))</f>
        <v/>
      </c>
      <c r="X393" s="165">
        <f>IF(AND(C393="Smelter not listed",OR(LEN(D393)=0,LEN(E393)=0)),1,0)</f>
        <v/>
      </c>
      <c r="AB393" s="306">
        <f>IF(C393="","",B393)</f>
        <v/>
      </c>
      <c r="AC393" s="165">
        <f>B393</f>
        <v/>
      </c>
      <c r="AD393" s="165">
        <f>IF(C393="Smelter not listed",D393,C393)</f>
        <v/>
      </c>
    </row>
    <row r="394" ht="20.1" customFormat="1" customHeight="1" s="165">
      <c r="A394" s="150" t="n"/>
      <c r="B394" s="296">
        <f>IF(LEN(A394)=0,"",INDEX('Smelter Look-up'!$A:$A,MATCH($A394,'Smelter Look-up'!$E:$E,0)))</f>
        <v/>
      </c>
      <c r="C394" s="147">
        <f>IF(LEN(A394)=0,"",INDEX('Smelter Look-up'!$C:$C,MATCH($A394,'Smelter Look-up'!$E:$E,0)))</f>
        <v/>
      </c>
      <c r="D394" s="144" t="n"/>
      <c r="E394" s="144">
        <f>IF(ISERROR($V394),"",OFFSET('Smelter Look-up'!$D$4,$V394-4,0)&amp;"")</f>
        <v/>
      </c>
      <c r="F394" s="144">
        <f>IF(ISERROR($V394),"",OFFSET('Smelter Look-up'!$E$4,$V394-4,0))</f>
        <v/>
      </c>
      <c r="G394" s="144">
        <f>IF(C394=$X$4,"Enter smelter details",IF(ISERROR($V394),"",OFFSET('Smelter Look-up'!$F$4,$V394-4,0)))</f>
        <v/>
      </c>
      <c r="H394" s="200">
        <f>IF(ISERROR($V394),"",OFFSET('Smelter Look-up'!$G$4,$V394-4,0))</f>
        <v/>
      </c>
      <c r="I394" s="201">
        <f>IF(ISERROR($V394),"",OFFSET('Smelter Look-up'!$H$4,$V394-4,0))</f>
        <v/>
      </c>
      <c r="J394" s="201">
        <f>IF(ISERROR($V394),"",OFFSET('Smelter Look-up'!$I$4,$V394-4,0))</f>
        <v/>
      </c>
      <c r="K394" s="145" t="n"/>
      <c r="L394" s="145" t="n"/>
      <c r="M394" s="145" t="n"/>
      <c r="N394" s="145" t="n"/>
      <c r="O394" s="145" t="n"/>
      <c r="P394" s="203" t="n"/>
      <c r="Q394" s="146" t="n"/>
      <c r="R394" s="144">
        <f>IF(ISERROR($V394),"",OFFSET('Smelter Look-up'!$C$4,$V394-4,0)&amp;"")</f>
        <v/>
      </c>
      <c r="S394" s="150">
        <f>IF(B394="","",IF(ISERROR(MATCH($E394,CL,0)),"Unknown",INDIRECT("'C'!$A$"&amp;MATCH($E394,CL,0)+1)))</f>
        <v/>
      </c>
      <c r="T394" s="150">
        <f>IF(B394="","",IF(ISERROR(MATCH($J394,SorP!$B$1:$B$6261,0)),"",INDIRECT("'SorP'!$A$"&amp;MATCH($S394&amp;$J394,SorP!C:C,0))))</f>
        <v/>
      </c>
      <c r="U394" s="163" t="n"/>
      <c r="V394" s="164">
        <f>IF(C394="",NA(),MATCH($B394&amp;$C394,'Smelter Look-up'!$J:$J,0))</f>
        <v/>
      </c>
      <c r="X394" s="165">
        <f>IF(AND(C394="Smelter not listed",OR(LEN(D394)=0,LEN(E394)=0)),1,0)</f>
        <v/>
      </c>
      <c r="AB394" s="306">
        <f>IF(C394="","",B394)</f>
        <v/>
      </c>
      <c r="AC394" s="165">
        <f>B394</f>
        <v/>
      </c>
      <c r="AD394" s="165">
        <f>IF(C394="Smelter not listed",D394,C394)</f>
        <v/>
      </c>
    </row>
    <row r="395" ht="20.1" customFormat="1" customHeight="1" s="165">
      <c r="A395" s="150" t="n"/>
      <c r="B395" s="296">
        <f>IF(LEN(A395)=0,"",INDEX('Smelter Look-up'!$A:$A,MATCH($A395,'Smelter Look-up'!$E:$E,0)))</f>
        <v/>
      </c>
      <c r="C395" s="147">
        <f>IF(LEN(A395)=0,"",INDEX('Smelter Look-up'!$C:$C,MATCH($A395,'Smelter Look-up'!$E:$E,0)))</f>
        <v/>
      </c>
      <c r="D395" s="144" t="n"/>
      <c r="E395" s="144">
        <f>IF(ISERROR($V395),"",OFFSET('Smelter Look-up'!$D$4,$V395-4,0)&amp;"")</f>
        <v/>
      </c>
      <c r="F395" s="144">
        <f>IF(ISERROR($V395),"",OFFSET('Smelter Look-up'!$E$4,$V395-4,0))</f>
        <v/>
      </c>
      <c r="G395" s="144">
        <f>IF(C395=$X$4,"Enter smelter details",IF(ISERROR($V395),"",OFFSET('Smelter Look-up'!$F$4,$V395-4,0)))</f>
        <v/>
      </c>
      <c r="H395" s="200">
        <f>IF(ISERROR($V395),"",OFFSET('Smelter Look-up'!$G$4,$V395-4,0))</f>
        <v/>
      </c>
      <c r="I395" s="201">
        <f>IF(ISERROR($V395),"",OFFSET('Smelter Look-up'!$H$4,$V395-4,0))</f>
        <v/>
      </c>
      <c r="J395" s="201">
        <f>IF(ISERROR($V395),"",OFFSET('Smelter Look-up'!$I$4,$V395-4,0))</f>
        <v/>
      </c>
      <c r="K395" s="145" t="n"/>
      <c r="L395" s="145" t="n"/>
      <c r="M395" s="145" t="n"/>
      <c r="N395" s="145" t="n"/>
      <c r="O395" s="145" t="n"/>
      <c r="P395" s="203" t="n"/>
      <c r="Q395" s="146" t="n"/>
      <c r="R395" s="144">
        <f>IF(ISERROR($V395),"",OFFSET('Smelter Look-up'!$C$4,$V395-4,0)&amp;"")</f>
        <v/>
      </c>
      <c r="S395" s="150">
        <f>IF(B395="","",IF(ISERROR(MATCH($E395,CL,0)),"Unknown",INDIRECT("'C'!$A$"&amp;MATCH($E395,CL,0)+1)))</f>
        <v/>
      </c>
      <c r="T395" s="150">
        <f>IF(B395="","",IF(ISERROR(MATCH($J395,SorP!$B$1:$B$6261,0)),"",INDIRECT("'SorP'!$A$"&amp;MATCH($S395&amp;$J395,SorP!C:C,0))))</f>
        <v/>
      </c>
      <c r="U395" s="163" t="n"/>
      <c r="V395" s="164">
        <f>IF(C395="",NA(),MATCH($B395&amp;$C395,'Smelter Look-up'!$J:$J,0))</f>
        <v/>
      </c>
      <c r="X395" s="165">
        <f>IF(AND(C395="Smelter not listed",OR(LEN(D395)=0,LEN(E395)=0)),1,0)</f>
        <v/>
      </c>
      <c r="AB395" s="306">
        <f>IF(C395="","",B395)</f>
        <v/>
      </c>
      <c r="AC395" s="165">
        <f>B395</f>
        <v/>
      </c>
      <c r="AD395" s="165">
        <f>IF(C395="Smelter not listed",D395,C395)</f>
        <v/>
      </c>
    </row>
    <row r="396" ht="20.1" customFormat="1" customHeight="1" s="165">
      <c r="A396" s="150" t="n"/>
      <c r="B396" s="296">
        <f>IF(LEN(A396)=0,"",INDEX('Smelter Look-up'!$A:$A,MATCH($A396,'Smelter Look-up'!$E:$E,0)))</f>
        <v/>
      </c>
      <c r="C396" s="147">
        <f>IF(LEN(A396)=0,"",INDEX('Smelter Look-up'!$C:$C,MATCH($A396,'Smelter Look-up'!$E:$E,0)))</f>
        <v/>
      </c>
      <c r="D396" s="144" t="n"/>
      <c r="E396" s="144">
        <f>IF(ISERROR($V396),"",OFFSET('Smelter Look-up'!$D$4,$V396-4,0)&amp;"")</f>
        <v/>
      </c>
      <c r="F396" s="144">
        <f>IF(ISERROR($V396),"",OFFSET('Smelter Look-up'!$E$4,$V396-4,0))</f>
        <v/>
      </c>
      <c r="G396" s="144">
        <f>IF(C396=$X$4,"Enter smelter details",IF(ISERROR($V396),"",OFFSET('Smelter Look-up'!$F$4,$V396-4,0)))</f>
        <v/>
      </c>
      <c r="H396" s="200">
        <f>IF(ISERROR($V396),"",OFFSET('Smelter Look-up'!$G$4,$V396-4,0))</f>
        <v/>
      </c>
      <c r="I396" s="201">
        <f>IF(ISERROR($V396),"",OFFSET('Smelter Look-up'!$H$4,$V396-4,0))</f>
        <v/>
      </c>
      <c r="J396" s="201">
        <f>IF(ISERROR($V396),"",OFFSET('Smelter Look-up'!$I$4,$V396-4,0))</f>
        <v/>
      </c>
      <c r="K396" s="145" t="n"/>
      <c r="L396" s="145" t="n"/>
      <c r="M396" s="145" t="n"/>
      <c r="N396" s="145" t="n"/>
      <c r="O396" s="145" t="n"/>
      <c r="P396" s="203" t="n"/>
      <c r="Q396" s="146" t="n"/>
      <c r="R396" s="144">
        <f>IF(ISERROR($V396),"",OFFSET('Smelter Look-up'!$C$4,$V396-4,0)&amp;"")</f>
        <v/>
      </c>
      <c r="S396" s="150">
        <f>IF(B396="","",IF(ISERROR(MATCH($E396,CL,0)),"Unknown",INDIRECT("'C'!$A$"&amp;MATCH($E396,CL,0)+1)))</f>
        <v/>
      </c>
      <c r="T396" s="150">
        <f>IF(B396="","",IF(ISERROR(MATCH($J396,SorP!$B$1:$B$6261,0)),"",INDIRECT("'SorP'!$A$"&amp;MATCH($S396&amp;$J396,SorP!C:C,0))))</f>
        <v/>
      </c>
      <c r="U396" s="163" t="n"/>
      <c r="V396" s="164">
        <f>IF(C396="",NA(),MATCH($B396&amp;$C396,'Smelter Look-up'!$J:$J,0))</f>
        <v/>
      </c>
      <c r="X396" s="165">
        <f>IF(AND(C396="Smelter not listed",OR(LEN(D396)=0,LEN(E396)=0)),1,0)</f>
        <v/>
      </c>
      <c r="AB396" s="306">
        <f>IF(C396="","",B396)</f>
        <v/>
      </c>
      <c r="AC396" s="165">
        <f>B396</f>
        <v/>
      </c>
      <c r="AD396" s="165">
        <f>IF(C396="Smelter not listed",D396,C396)</f>
        <v/>
      </c>
    </row>
    <row r="397" ht="20.1" customFormat="1" customHeight="1" s="165">
      <c r="A397" s="150" t="n"/>
      <c r="B397" s="296">
        <f>IF(LEN(A397)=0,"",INDEX('Smelter Look-up'!$A:$A,MATCH($A397,'Smelter Look-up'!$E:$E,0)))</f>
        <v/>
      </c>
      <c r="C397" s="147">
        <f>IF(LEN(A397)=0,"",INDEX('Smelter Look-up'!$C:$C,MATCH($A397,'Smelter Look-up'!$E:$E,0)))</f>
        <v/>
      </c>
      <c r="D397" s="144" t="n"/>
      <c r="E397" s="144">
        <f>IF(ISERROR($V397),"",OFFSET('Smelter Look-up'!$D$4,$V397-4,0)&amp;"")</f>
        <v/>
      </c>
      <c r="F397" s="144">
        <f>IF(ISERROR($V397),"",OFFSET('Smelter Look-up'!$E$4,$V397-4,0))</f>
        <v/>
      </c>
      <c r="G397" s="144">
        <f>IF(C397=$X$4,"Enter smelter details",IF(ISERROR($V397),"",OFFSET('Smelter Look-up'!$F$4,$V397-4,0)))</f>
        <v/>
      </c>
      <c r="H397" s="200">
        <f>IF(ISERROR($V397),"",OFFSET('Smelter Look-up'!$G$4,$V397-4,0))</f>
        <v/>
      </c>
      <c r="I397" s="201">
        <f>IF(ISERROR($V397),"",OFFSET('Smelter Look-up'!$H$4,$V397-4,0))</f>
        <v/>
      </c>
      <c r="J397" s="201">
        <f>IF(ISERROR($V397),"",OFFSET('Smelter Look-up'!$I$4,$V397-4,0))</f>
        <v/>
      </c>
      <c r="K397" s="145" t="n"/>
      <c r="L397" s="145" t="n"/>
      <c r="M397" s="145" t="n"/>
      <c r="N397" s="145" t="n"/>
      <c r="O397" s="145" t="n"/>
      <c r="P397" s="203" t="n"/>
      <c r="Q397" s="146" t="n"/>
      <c r="R397" s="144">
        <f>IF(ISERROR($V397),"",OFFSET('Smelter Look-up'!$C$4,$V397-4,0)&amp;"")</f>
        <v/>
      </c>
      <c r="S397" s="150">
        <f>IF(B397="","",IF(ISERROR(MATCH($E397,CL,0)),"Unknown",INDIRECT("'C'!$A$"&amp;MATCH($E397,CL,0)+1)))</f>
        <v/>
      </c>
      <c r="T397" s="150">
        <f>IF(B397="","",IF(ISERROR(MATCH($J397,SorP!$B$1:$B$6261,0)),"",INDIRECT("'SorP'!$A$"&amp;MATCH($S397&amp;$J397,SorP!C:C,0))))</f>
        <v/>
      </c>
      <c r="U397" s="163" t="n"/>
      <c r="V397" s="164">
        <f>IF(C397="",NA(),MATCH($B397&amp;$C397,'Smelter Look-up'!$J:$J,0))</f>
        <v/>
      </c>
      <c r="X397" s="165">
        <f>IF(AND(C397="Smelter not listed",OR(LEN(D397)=0,LEN(E397)=0)),1,0)</f>
        <v/>
      </c>
      <c r="AB397" s="306">
        <f>IF(C397="","",B397)</f>
        <v/>
      </c>
      <c r="AC397" s="165">
        <f>B397</f>
        <v/>
      </c>
      <c r="AD397" s="165">
        <f>IF(C397="Smelter not listed",D397,C397)</f>
        <v/>
      </c>
    </row>
    <row r="398" ht="20.1" customFormat="1" customHeight="1" s="165">
      <c r="A398" s="150" t="n"/>
      <c r="B398" s="296">
        <f>IF(LEN(A398)=0,"",INDEX('Smelter Look-up'!$A:$A,MATCH($A398,'Smelter Look-up'!$E:$E,0)))</f>
        <v/>
      </c>
      <c r="C398" s="147">
        <f>IF(LEN(A398)=0,"",INDEX('Smelter Look-up'!$C:$C,MATCH($A398,'Smelter Look-up'!$E:$E,0)))</f>
        <v/>
      </c>
      <c r="D398" s="144" t="n"/>
      <c r="E398" s="144">
        <f>IF(ISERROR($V398),"",OFFSET('Smelter Look-up'!$D$4,$V398-4,0)&amp;"")</f>
        <v/>
      </c>
      <c r="F398" s="144">
        <f>IF(ISERROR($V398),"",OFFSET('Smelter Look-up'!$E$4,$V398-4,0))</f>
        <v/>
      </c>
      <c r="G398" s="144">
        <f>IF(C398=$X$4,"Enter smelter details",IF(ISERROR($V398),"",OFFSET('Smelter Look-up'!$F$4,$V398-4,0)))</f>
        <v/>
      </c>
      <c r="H398" s="200">
        <f>IF(ISERROR($V398),"",OFFSET('Smelter Look-up'!$G$4,$V398-4,0))</f>
        <v/>
      </c>
      <c r="I398" s="201">
        <f>IF(ISERROR($V398),"",OFFSET('Smelter Look-up'!$H$4,$V398-4,0))</f>
        <v/>
      </c>
      <c r="J398" s="201">
        <f>IF(ISERROR($V398),"",OFFSET('Smelter Look-up'!$I$4,$V398-4,0))</f>
        <v/>
      </c>
      <c r="K398" s="145" t="n"/>
      <c r="L398" s="145" t="n"/>
      <c r="M398" s="145" t="n"/>
      <c r="N398" s="145" t="n"/>
      <c r="O398" s="145" t="n"/>
      <c r="P398" s="203" t="n"/>
      <c r="Q398" s="146" t="n"/>
      <c r="R398" s="144">
        <f>IF(ISERROR($V398),"",OFFSET('Smelter Look-up'!$C$4,$V398-4,0)&amp;"")</f>
        <v/>
      </c>
      <c r="S398" s="150">
        <f>IF(B398="","",IF(ISERROR(MATCH($E398,CL,0)),"Unknown",INDIRECT("'C'!$A$"&amp;MATCH($E398,CL,0)+1)))</f>
        <v/>
      </c>
      <c r="T398" s="150">
        <f>IF(B398="","",IF(ISERROR(MATCH($J398,SorP!$B$1:$B$6261,0)),"",INDIRECT("'SorP'!$A$"&amp;MATCH($S398&amp;$J398,SorP!C:C,0))))</f>
        <v/>
      </c>
      <c r="U398" s="163" t="n"/>
      <c r="V398" s="164">
        <f>IF(C398="",NA(),MATCH($B398&amp;$C398,'Smelter Look-up'!$J:$J,0))</f>
        <v/>
      </c>
      <c r="X398" s="165">
        <f>IF(AND(C398="Smelter not listed",OR(LEN(D398)=0,LEN(E398)=0)),1,0)</f>
        <v/>
      </c>
      <c r="AB398" s="306">
        <f>IF(C398="","",B398)</f>
        <v/>
      </c>
      <c r="AC398" s="165">
        <f>B398</f>
        <v/>
      </c>
      <c r="AD398" s="165">
        <f>IF(C398="Smelter not listed",D398,C398)</f>
        <v/>
      </c>
    </row>
    <row r="399" ht="20.1" customFormat="1" customHeight="1" s="165">
      <c r="A399" s="150" t="n"/>
      <c r="B399" s="296">
        <f>IF(LEN(A399)=0,"",INDEX('Smelter Look-up'!$A:$A,MATCH($A399,'Smelter Look-up'!$E:$E,0)))</f>
        <v/>
      </c>
      <c r="C399" s="147">
        <f>IF(LEN(A399)=0,"",INDEX('Smelter Look-up'!$C:$C,MATCH($A399,'Smelter Look-up'!$E:$E,0)))</f>
        <v/>
      </c>
      <c r="D399" s="144" t="n"/>
      <c r="E399" s="144">
        <f>IF(ISERROR($V399),"",OFFSET('Smelter Look-up'!$D$4,$V399-4,0)&amp;"")</f>
        <v/>
      </c>
      <c r="F399" s="144">
        <f>IF(ISERROR($V399),"",OFFSET('Smelter Look-up'!$E$4,$V399-4,0))</f>
        <v/>
      </c>
      <c r="G399" s="144">
        <f>IF(C399=$X$4,"Enter smelter details",IF(ISERROR($V399),"",OFFSET('Smelter Look-up'!$F$4,$V399-4,0)))</f>
        <v/>
      </c>
      <c r="H399" s="200">
        <f>IF(ISERROR($V399),"",OFFSET('Smelter Look-up'!$G$4,$V399-4,0))</f>
        <v/>
      </c>
      <c r="I399" s="201">
        <f>IF(ISERROR($V399),"",OFFSET('Smelter Look-up'!$H$4,$V399-4,0))</f>
        <v/>
      </c>
      <c r="J399" s="201">
        <f>IF(ISERROR($V399),"",OFFSET('Smelter Look-up'!$I$4,$V399-4,0))</f>
        <v/>
      </c>
      <c r="K399" s="145" t="n"/>
      <c r="L399" s="145" t="n"/>
      <c r="M399" s="145" t="n"/>
      <c r="N399" s="145" t="n"/>
      <c r="O399" s="145" t="n"/>
      <c r="P399" s="203" t="n"/>
      <c r="Q399" s="146" t="n"/>
      <c r="R399" s="144">
        <f>IF(ISERROR($V399),"",OFFSET('Smelter Look-up'!$C$4,$V399-4,0)&amp;"")</f>
        <v/>
      </c>
      <c r="S399" s="150">
        <f>IF(B399="","",IF(ISERROR(MATCH($E399,CL,0)),"Unknown",INDIRECT("'C'!$A$"&amp;MATCH($E399,CL,0)+1)))</f>
        <v/>
      </c>
      <c r="T399" s="150">
        <f>IF(B399="","",IF(ISERROR(MATCH($J399,SorP!$B$1:$B$6261,0)),"",INDIRECT("'SorP'!$A$"&amp;MATCH($S399&amp;$J399,SorP!C:C,0))))</f>
        <v/>
      </c>
      <c r="U399" s="163" t="n"/>
      <c r="V399" s="164">
        <f>IF(C399="",NA(),MATCH($B399&amp;$C399,'Smelter Look-up'!$J:$J,0))</f>
        <v/>
      </c>
      <c r="X399" s="165">
        <f>IF(AND(C399="Smelter not listed",OR(LEN(D399)=0,LEN(E399)=0)),1,0)</f>
        <v/>
      </c>
      <c r="AB399" s="306">
        <f>IF(C399="","",B399)</f>
        <v/>
      </c>
      <c r="AC399" s="165">
        <f>B399</f>
        <v/>
      </c>
      <c r="AD399" s="165">
        <f>IF(C399="Smelter not listed",D399,C399)</f>
        <v/>
      </c>
    </row>
    <row r="400" ht="20.1" customFormat="1" customHeight="1" s="165">
      <c r="A400" s="150" t="n"/>
      <c r="B400" s="296">
        <f>IF(LEN(A400)=0,"",INDEX('Smelter Look-up'!$A:$A,MATCH($A400,'Smelter Look-up'!$E:$E,0)))</f>
        <v/>
      </c>
      <c r="C400" s="147">
        <f>IF(LEN(A400)=0,"",INDEX('Smelter Look-up'!$C:$C,MATCH($A400,'Smelter Look-up'!$E:$E,0)))</f>
        <v/>
      </c>
      <c r="D400" s="144" t="n"/>
      <c r="E400" s="144">
        <f>IF(ISERROR($V400),"",OFFSET('Smelter Look-up'!$D$4,$V400-4,0)&amp;"")</f>
        <v/>
      </c>
      <c r="F400" s="144">
        <f>IF(ISERROR($V400),"",OFFSET('Smelter Look-up'!$E$4,$V400-4,0))</f>
        <v/>
      </c>
      <c r="G400" s="144">
        <f>IF(C400=$X$4,"Enter smelter details",IF(ISERROR($V400),"",OFFSET('Smelter Look-up'!$F$4,$V400-4,0)))</f>
        <v/>
      </c>
      <c r="H400" s="200">
        <f>IF(ISERROR($V400),"",OFFSET('Smelter Look-up'!$G$4,$V400-4,0))</f>
        <v/>
      </c>
      <c r="I400" s="201">
        <f>IF(ISERROR($V400),"",OFFSET('Smelter Look-up'!$H$4,$V400-4,0))</f>
        <v/>
      </c>
      <c r="J400" s="201">
        <f>IF(ISERROR($V400),"",OFFSET('Smelter Look-up'!$I$4,$V400-4,0))</f>
        <v/>
      </c>
      <c r="K400" s="145" t="n"/>
      <c r="L400" s="145" t="n"/>
      <c r="M400" s="145" t="n"/>
      <c r="N400" s="145" t="n"/>
      <c r="O400" s="145" t="n"/>
      <c r="P400" s="203" t="n"/>
      <c r="Q400" s="146" t="n"/>
      <c r="R400" s="144">
        <f>IF(ISERROR($V400),"",OFFSET('Smelter Look-up'!$C$4,$V400-4,0)&amp;"")</f>
        <v/>
      </c>
      <c r="S400" s="150">
        <f>IF(B400="","",IF(ISERROR(MATCH($E400,CL,0)),"Unknown",INDIRECT("'C'!$A$"&amp;MATCH($E400,CL,0)+1)))</f>
        <v/>
      </c>
      <c r="T400" s="150">
        <f>IF(B400="","",IF(ISERROR(MATCH($J400,SorP!$B$1:$B$6261,0)),"",INDIRECT("'SorP'!$A$"&amp;MATCH($S400&amp;$J400,SorP!C:C,0))))</f>
        <v/>
      </c>
      <c r="U400" s="163" t="n"/>
      <c r="V400" s="164">
        <f>IF(C400="",NA(),MATCH($B400&amp;$C400,'Smelter Look-up'!$J:$J,0))</f>
        <v/>
      </c>
      <c r="X400" s="165">
        <f>IF(AND(C400="Smelter not listed",OR(LEN(D400)=0,LEN(E400)=0)),1,0)</f>
        <v/>
      </c>
      <c r="AB400" s="306">
        <f>IF(C400="","",B400)</f>
        <v/>
      </c>
      <c r="AC400" s="165">
        <f>B400</f>
        <v/>
      </c>
      <c r="AD400" s="165">
        <f>IF(C400="Smelter not listed",D400,C400)</f>
        <v/>
      </c>
    </row>
    <row r="401" ht="20.1" customFormat="1" customHeight="1" s="165">
      <c r="A401" s="150" t="n"/>
      <c r="B401" s="296">
        <f>IF(LEN(A401)=0,"",INDEX('Smelter Look-up'!$A:$A,MATCH($A401,'Smelter Look-up'!$E:$E,0)))</f>
        <v/>
      </c>
      <c r="C401" s="147">
        <f>IF(LEN(A401)=0,"",INDEX('Smelter Look-up'!$C:$C,MATCH($A401,'Smelter Look-up'!$E:$E,0)))</f>
        <v/>
      </c>
      <c r="D401" s="144" t="n"/>
      <c r="E401" s="144">
        <f>IF(ISERROR($V401),"",OFFSET('Smelter Look-up'!$D$4,$V401-4,0)&amp;"")</f>
        <v/>
      </c>
      <c r="F401" s="144">
        <f>IF(ISERROR($V401),"",OFFSET('Smelter Look-up'!$E$4,$V401-4,0))</f>
        <v/>
      </c>
      <c r="G401" s="144">
        <f>IF(C401=$X$4,"Enter smelter details",IF(ISERROR($V401),"",OFFSET('Smelter Look-up'!$F$4,$V401-4,0)))</f>
        <v/>
      </c>
      <c r="H401" s="200">
        <f>IF(ISERROR($V401),"",OFFSET('Smelter Look-up'!$G$4,$V401-4,0))</f>
        <v/>
      </c>
      <c r="I401" s="201">
        <f>IF(ISERROR($V401),"",OFFSET('Smelter Look-up'!$H$4,$V401-4,0))</f>
        <v/>
      </c>
      <c r="J401" s="201">
        <f>IF(ISERROR($V401),"",OFFSET('Smelter Look-up'!$I$4,$V401-4,0))</f>
        <v/>
      </c>
      <c r="K401" s="145" t="n"/>
      <c r="L401" s="145" t="n"/>
      <c r="M401" s="145" t="n"/>
      <c r="N401" s="145" t="n"/>
      <c r="O401" s="145" t="n"/>
      <c r="P401" s="203" t="n"/>
      <c r="Q401" s="146" t="n"/>
      <c r="R401" s="144">
        <f>IF(ISERROR($V401),"",OFFSET('Smelter Look-up'!$C$4,$V401-4,0)&amp;"")</f>
        <v/>
      </c>
      <c r="S401" s="150">
        <f>IF(B401="","",IF(ISERROR(MATCH($E401,CL,0)),"Unknown",INDIRECT("'C'!$A$"&amp;MATCH($E401,CL,0)+1)))</f>
        <v/>
      </c>
      <c r="T401" s="150">
        <f>IF(B401="","",IF(ISERROR(MATCH($J401,SorP!$B$1:$B$6261,0)),"",INDIRECT("'SorP'!$A$"&amp;MATCH($S401&amp;$J401,SorP!C:C,0))))</f>
        <v/>
      </c>
      <c r="U401" s="163" t="n"/>
      <c r="V401" s="164">
        <f>IF(C401="",NA(),MATCH($B401&amp;$C401,'Smelter Look-up'!$J:$J,0))</f>
        <v/>
      </c>
      <c r="X401" s="165">
        <f>IF(AND(C401="Smelter not listed",OR(LEN(D401)=0,LEN(E401)=0)),1,0)</f>
        <v/>
      </c>
      <c r="AB401" s="306">
        <f>IF(C401="","",B401)</f>
        <v/>
      </c>
      <c r="AC401" s="165">
        <f>B401</f>
        <v/>
      </c>
      <c r="AD401" s="165">
        <f>IF(C401="Smelter not listed",D401,C401)</f>
        <v/>
      </c>
    </row>
    <row r="402" ht="20.1" customFormat="1" customHeight="1" s="165">
      <c r="A402" s="150" t="n"/>
      <c r="B402" s="296">
        <f>IF(LEN(A402)=0,"",INDEX('Smelter Look-up'!$A:$A,MATCH($A402,'Smelter Look-up'!$E:$E,0)))</f>
        <v/>
      </c>
      <c r="C402" s="147">
        <f>IF(LEN(A402)=0,"",INDEX('Smelter Look-up'!$C:$C,MATCH($A402,'Smelter Look-up'!$E:$E,0)))</f>
        <v/>
      </c>
      <c r="D402" s="144" t="n"/>
      <c r="E402" s="144">
        <f>IF(ISERROR($V402),"",OFFSET('Smelter Look-up'!$D$4,$V402-4,0)&amp;"")</f>
        <v/>
      </c>
      <c r="F402" s="144">
        <f>IF(ISERROR($V402),"",OFFSET('Smelter Look-up'!$E$4,$V402-4,0))</f>
        <v/>
      </c>
      <c r="G402" s="144">
        <f>IF(C402=$X$4,"Enter smelter details",IF(ISERROR($V402),"",OFFSET('Smelter Look-up'!$F$4,$V402-4,0)))</f>
        <v/>
      </c>
      <c r="H402" s="200">
        <f>IF(ISERROR($V402),"",OFFSET('Smelter Look-up'!$G$4,$V402-4,0))</f>
        <v/>
      </c>
      <c r="I402" s="201">
        <f>IF(ISERROR($V402),"",OFFSET('Smelter Look-up'!$H$4,$V402-4,0))</f>
        <v/>
      </c>
      <c r="J402" s="201">
        <f>IF(ISERROR($V402),"",OFFSET('Smelter Look-up'!$I$4,$V402-4,0))</f>
        <v/>
      </c>
      <c r="K402" s="145" t="n"/>
      <c r="L402" s="145" t="n"/>
      <c r="M402" s="145" t="n"/>
      <c r="N402" s="145" t="n"/>
      <c r="O402" s="145" t="n"/>
      <c r="P402" s="203" t="n"/>
      <c r="Q402" s="146" t="n"/>
      <c r="R402" s="144">
        <f>IF(ISERROR($V402),"",OFFSET('Smelter Look-up'!$C$4,$V402-4,0)&amp;"")</f>
        <v/>
      </c>
      <c r="S402" s="150">
        <f>IF(B402="","",IF(ISERROR(MATCH($E402,CL,0)),"Unknown",INDIRECT("'C'!$A$"&amp;MATCH($E402,CL,0)+1)))</f>
        <v/>
      </c>
      <c r="T402" s="150">
        <f>IF(B402="","",IF(ISERROR(MATCH($J402,SorP!$B$1:$B$6261,0)),"",INDIRECT("'SorP'!$A$"&amp;MATCH($S402&amp;$J402,SorP!C:C,0))))</f>
        <v/>
      </c>
      <c r="U402" s="163" t="n"/>
      <c r="V402" s="164">
        <f>IF(C402="",NA(),MATCH($B402&amp;$C402,'Smelter Look-up'!$J:$J,0))</f>
        <v/>
      </c>
      <c r="X402" s="165">
        <f>IF(AND(C402="Smelter not listed",OR(LEN(D402)=0,LEN(E402)=0)),1,0)</f>
        <v/>
      </c>
      <c r="AB402" s="306">
        <f>IF(C402="","",B402)</f>
        <v/>
      </c>
      <c r="AC402" s="165">
        <f>B402</f>
        <v/>
      </c>
      <c r="AD402" s="165">
        <f>IF(C402="Smelter not listed",D402,C402)</f>
        <v/>
      </c>
    </row>
    <row r="403" ht="20.1" customFormat="1" customHeight="1" s="165">
      <c r="A403" s="150" t="n"/>
      <c r="B403" s="296">
        <f>IF(LEN(A403)=0,"",INDEX('Smelter Look-up'!$A:$A,MATCH($A403,'Smelter Look-up'!$E:$E,0)))</f>
        <v/>
      </c>
      <c r="C403" s="147">
        <f>IF(LEN(A403)=0,"",INDEX('Smelter Look-up'!$C:$C,MATCH($A403,'Smelter Look-up'!$E:$E,0)))</f>
        <v/>
      </c>
      <c r="D403" s="144" t="n"/>
      <c r="E403" s="144">
        <f>IF(ISERROR($V403),"",OFFSET('Smelter Look-up'!$D$4,$V403-4,0)&amp;"")</f>
        <v/>
      </c>
      <c r="F403" s="144">
        <f>IF(ISERROR($V403),"",OFFSET('Smelter Look-up'!$E$4,$V403-4,0))</f>
        <v/>
      </c>
      <c r="G403" s="144">
        <f>IF(C403=$X$4,"Enter smelter details",IF(ISERROR($V403),"",OFFSET('Smelter Look-up'!$F$4,$V403-4,0)))</f>
        <v/>
      </c>
      <c r="H403" s="200">
        <f>IF(ISERROR($V403),"",OFFSET('Smelter Look-up'!$G$4,$V403-4,0))</f>
        <v/>
      </c>
      <c r="I403" s="201">
        <f>IF(ISERROR($V403),"",OFFSET('Smelter Look-up'!$H$4,$V403-4,0))</f>
        <v/>
      </c>
      <c r="J403" s="201">
        <f>IF(ISERROR($V403),"",OFFSET('Smelter Look-up'!$I$4,$V403-4,0))</f>
        <v/>
      </c>
      <c r="K403" s="145" t="n"/>
      <c r="L403" s="145" t="n"/>
      <c r="M403" s="145" t="n"/>
      <c r="N403" s="145" t="n"/>
      <c r="O403" s="145" t="n"/>
      <c r="P403" s="203" t="n"/>
      <c r="Q403" s="146" t="n"/>
      <c r="R403" s="144">
        <f>IF(ISERROR($V403),"",OFFSET('Smelter Look-up'!$C$4,$V403-4,0)&amp;"")</f>
        <v/>
      </c>
      <c r="S403" s="150">
        <f>IF(B403="","",IF(ISERROR(MATCH($E403,CL,0)),"Unknown",INDIRECT("'C'!$A$"&amp;MATCH($E403,CL,0)+1)))</f>
        <v/>
      </c>
      <c r="T403" s="150">
        <f>IF(B403="","",IF(ISERROR(MATCH($J403,SorP!$B$1:$B$6261,0)),"",INDIRECT("'SorP'!$A$"&amp;MATCH($S403&amp;$J403,SorP!C:C,0))))</f>
        <v/>
      </c>
      <c r="U403" s="163" t="n"/>
      <c r="V403" s="164">
        <f>IF(C403="",NA(),MATCH($B403&amp;$C403,'Smelter Look-up'!$J:$J,0))</f>
        <v/>
      </c>
      <c r="X403" s="165">
        <f>IF(AND(C403="Smelter not listed",OR(LEN(D403)=0,LEN(E403)=0)),1,0)</f>
        <v/>
      </c>
      <c r="AB403" s="306">
        <f>IF(C403="","",B403)</f>
        <v/>
      </c>
      <c r="AC403" s="165">
        <f>B403</f>
        <v/>
      </c>
      <c r="AD403" s="165">
        <f>IF(C403="Smelter not listed",D403,C403)</f>
        <v/>
      </c>
    </row>
    <row r="404" ht="20.1" customFormat="1" customHeight="1" s="165">
      <c r="A404" s="150" t="n"/>
      <c r="B404" s="296">
        <f>IF(LEN(A404)=0,"",INDEX('Smelter Look-up'!$A:$A,MATCH($A404,'Smelter Look-up'!$E:$E,0)))</f>
        <v/>
      </c>
      <c r="C404" s="147">
        <f>IF(LEN(A404)=0,"",INDEX('Smelter Look-up'!$C:$C,MATCH($A404,'Smelter Look-up'!$E:$E,0)))</f>
        <v/>
      </c>
      <c r="D404" s="144" t="n"/>
      <c r="E404" s="144">
        <f>IF(ISERROR($V404),"",OFFSET('Smelter Look-up'!$D$4,$V404-4,0)&amp;"")</f>
        <v/>
      </c>
      <c r="F404" s="144">
        <f>IF(ISERROR($V404),"",OFFSET('Smelter Look-up'!$E$4,$V404-4,0))</f>
        <v/>
      </c>
      <c r="G404" s="144">
        <f>IF(C404=$X$4,"Enter smelter details",IF(ISERROR($V404),"",OFFSET('Smelter Look-up'!$F$4,$V404-4,0)))</f>
        <v/>
      </c>
      <c r="H404" s="200">
        <f>IF(ISERROR($V404),"",OFFSET('Smelter Look-up'!$G$4,$V404-4,0))</f>
        <v/>
      </c>
      <c r="I404" s="201">
        <f>IF(ISERROR($V404),"",OFFSET('Smelter Look-up'!$H$4,$V404-4,0))</f>
        <v/>
      </c>
      <c r="J404" s="201">
        <f>IF(ISERROR($V404),"",OFFSET('Smelter Look-up'!$I$4,$V404-4,0))</f>
        <v/>
      </c>
      <c r="K404" s="145" t="n"/>
      <c r="L404" s="145" t="n"/>
      <c r="M404" s="145" t="n"/>
      <c r="N404" s="145" t="n"/>
      <c r="O404" s="145" t="n"/>
      <c r="P404" s="203" t="n"/>
      <c r="Q404" s="146" t="n"/>
      <c r="R404" s="144">
        <f>IF(ISERROR($V404),"",OFFSET('Smelter Look-up'!$C$4,$V404-4,0)&amp;"")</f>
        <v/>
      </c>
      <c r="S404" s="150">
        <f>IF(B404="","",IF(ISERROR(MATCH($E404,CL,0)),"Unknown",INDIRECT("'C'!$A$"&amp;MATCH($E404,CL,0)+1)))</f>
        <v/>
      </c>
      <c r="T404" s="150">
        <f>IF(B404="","",IF(ISERROR(MATCH($J404,SorP!$B$1:$B$6261,0)),"",INDIRECT("'SorP'!$A$"&amp;MATCH($S404&amp;$J404,SorP!C:C,0))))</f>
        <v/>
      </c>
      <c r="U404" s="163" t="n"/>
      <c r="V404" s="164">
        <f>IF(C404="",NA(),MATCH($B404&amp;$C404,'Smelter Look-up'!$J:$J,0))</f>
        <v/>
      </c>
      <c r="X404" s="165">
        <f>IF(AND(C404="Smelter not listed",OR(LEN(D404)=0,LEN(E404)=0)),1,0)</f>
        <v/>
      </c>
      <c r="AB404" s="306">
        <f>IF(C404="","",B404)</f>
        <v/>
      </c>
      <c r="AC404" s="165">
        <f>B404</f>
        <v/>
      </c>
      <c r="AD404" s="165">
        <f>IF(C404="Smelter not listed",D404,C404)</f>
        <v/>
      </c>
    </row>
    <row r="405" ht="20.1" customFormat="1" customHeight="1" s="165">
      <c r="A405" s="150" t="n"/>
      <c r="B405" s="296">
        <f>IF(LEN(A405)=0,"",INDEX('Smelter Look-up'!$A:$A,MATCH($A405,'Smelter Look-up'!$E:$E,0)))</f>
        <v/>
      </c>
      <c r="C405" s="147">
        <f>IF(LEN(A405)=0,"",INDEX('Smelter Look-up'!$C:$C,MATCH($A405,'Smelter Look-up'!$E:$E,0)))</f>
        <v/>
      </c>
      <c r="D405" s="144" t="n"/>
      <c r="E405" s="144">
        <f>IF(ISERROR($V405),"",OFFSET('Smelter Look-up'!$D$4,$V405-4,0)&amp;"")</f>
        <v/>
      </c>
      <c r="F405" s="144">
        <f>IF(ISERROR($V405),"",OFFSET('Smelter Look-up'!$E$4,$V405-4,0))</f>
        <v/>
      </c>
      <c r="G405" s="144">
        <f>IF(C405=$X$4,"Enter smelter details",IF(ISERROR($V405),"",OFFSET('Smelter Look-up'!$F$4,$V405-4,0)))</f>
        <v/>
      </c>
      <c r="H405" s="200">
        <f>IF(ISERROR($V405),"",OFFSET('Smelter Look-up'!$G$4,$V405-4,0))</f>
        <v/>
      </c>
      <c r="I405" s="201">
        <f>IF(ISERROR($V405),"",OFFSET('Smelter Look-up'!$H$4,$V405-4,0))</f>
        <v/>
      </c>
      <c r="J405" s="201">
        <f>IF(ISERROR($V405),"",OFFSET('Smelter Look-up'!$I$4,$V405-4,0))</f>
        <v/>
      </c>
      <c r="K405" s="145" t="n"/>
      <c r="L405" s="145" t="n"/>
      <c r="M405" s="145" t="n"/>
      <c r="N405" s="145" t="n"/>
      <c r="O405" s="145" t="n"/>
      <c r="P405" s="203" t="n"/>
      <c r="Q405" s="146" t="n"/>
      <c r="R405" s="144">
        <f>IF(ISERROR($V405),"",OFFSET('Smelter Look-up'!$C$4,$V405-4,0)&amp;"")</f>
        <v/>
      </c>
      <c r="S405" s="150">
        <f>IF(B405="","",IF(ISERROR(MATCH($E405,CL,0)),"Unknown",INDIRECT("'C'!$A$"&amp;MATCH($E405,CL,0)+1)))</f>
        <v/>
      </c>
      <c r="T405" s="150">
        <f>IF(B405="","",IF(ISERROR(MATCH($J405,SorP!$B$1:$B$6261,0)),"",INDIRECT("'SorP'!$A$"&amp;MATCH($S405&amp;$J405,SorP!C:C,0))))</f>
        <v/>
      </c>
      <c r="U405" s="163" t="n"/>
      <c r="V405" s="164">
        <f>IF(C405="",NA(),MATCH($B405&amp;$C405,'Smelter Look-up'!$J:$J,0))</f>
        <v/>
      </c>
      <c r="X405" s="165">
        <f>IF(AND(C405="Smelter not listed",OR(LEN(D405)=0,LEN(E405)=0)),1,0)</f>
        <v/>
      </c>
      <c r="AB405" s="306">
        <f>IF(C405="","",B405)</f>
        <v/>
      </c>
      <c r="AC405" s="165">
        <f>B405</f>
        <v/>
      </c>
      <c r="AD405" s="165">
        <f>IF(C405="Smelter not listed",D405,C405)</f>
        <v/>
      </c>
    </row>
    <row r="406" ht="20.1" customFormat="1" customHeight="1" s="165">
      <c r="A406" s="150" t="n"/>
      <c r="B406" s="296">
        <f>IF(LEN(A406)=0,"",INDEX('Smelter Look-up'!$A:$A,MATCH($A406,'Smelter Look-up'!$E:$E,0)))</f>
        <v/>
      </c>
      <c r="C406" s="147">
        <f>IF(LEN(A406)=0,"",INDEX('Smelter Look-up'!$C:$C,MATCH($A406,'Smelter Look-up'!$E:$E,0)))</f>
        <v/>
      </c>
      <c r="D406" s="144" t="n"/>
      <c r="E406" s="144">
        <f>IF(ISERROR($V406),"",OFFSET('Smelter Look-up'!$D$4,$V406-4,0)&amp;"")</f>
        <v/>
      </c>
      <c r="F406" s="144">
        <f>IF(ISERROR($V406),"",OFFSET('Smelter Look-up'!$E$4,$V406-4,0))</f>
        <v/>
      </c>
      <c r="G406" s="144">
        <f>IF(C406=$X$4,"Enter smelter details",IF(ISERROR($V406),"",OFFSET('Smelter Look-up'!$F$4,$V406-4,0)))</f>
        <v/>
      </c>
      <c r="H406" s="200">
        <f>IF(ISERROR($V406),"",OFFSET('Smelter Look-up'!$G$4,$V406-4,0))</f>
        <v/>
      </c>
      <c r="I406" s="201">
        <f>IF(ISERROR($V406),"",OFFSET('Smelter Look-up'!$H$4,$V406-4,0))</f>
        <v/>
      </c>
      <c r="J406" s="201">
        <f>IF(ISERROR($V406),"",OFFSET('Smelter Look-up'!$I$4,$V406-4,0))</f>
        <v/>
      </c>
      <c r="K406" s="145" t="n"/>
      <c r="L406" s="145" t="n"/>
      <c r="M406" s="145" t="n"/>
      <c r="N406" s="145" t="n"/>
      <c r="O406" s="145" t="n"/>
      <c r="P406" s="203" t="n"/>
      <c r="Q406" s="146" t="n"/>
      <c r="R406" s="144">
        <f>IF(ISERROR($V406),"",OFFSET('Smelter Look-up'!$C$4,$V406-4,0)&amp;"")</f>
        <v/>
      </c>
      <c r="S406" s="150">
        <f>IF(B406="","",IF(ISERROR(MATCH($E406,CL,0)),"Unknown",INDIRECT("'C'!$A$"&amp;MATCH($E406,CL,0)+1)))</f>
        <v/>
      </c>
      <c r="T406" s="150">
        <f>IF(B406="","",IF(ISERROR(MATCH($J406,SorP!$B$1:$B$6261,0)),"",INDIRECT("'SorP'!$A$"&amp;MATCH($S406&amp;$J406,SorP!C:C,0))))</f>
        <v/>
      </c>
      <c r="U406" s="163" t="n"/>
      <c r="V406" s="164">
        <f>IF(C406="",NA(),MATCH($B406&amp;$C406,'Smelter Look-up'!$J:$J,0))</f>
        <v/>
      </c>
      <c r="X406" s="165">
        <f>IF(AND(C406="Smelter not listed",OR(LEN(D406)=0,LEN(E406)=0)),1,0)</f>
        <v/>
      </c>
      <c r="AB406" s="306">
        <f>IF(C406="","",B406)</f>
        <v/>
      </c>
      <c r="AC406" s="165">
        <f>B406</f>
        <v/>
      </c>
      <c r="AD406" s="165">
        <f>IF(C406="Smelter not listed",D406,C406)</f>
        <v/>
      </c>
    </row>
    <row r="407" ht="20.1" customFormat="1" customHeight="1" s="165">
      <c r="A407" s="150" t="n"/>
      <c r="B407" s="296">
        <f>IF(LEN(A407)=0,"",INDEX('Smelter Look-up'!$A:$A,MATCH($A407,'Smelter Look-up'!$E:$E,0)))</f>
        <v/>
      </c>
      <c r="C407" s="147">
        <f>IF(LEN(A407)=0,"",INDEX('Smelter Look-up'!$C:$C,MATCH($A407,'Smelter Look-up'!$E:$E,0)))</f>
        <v/>
      </c>
      <c r="D407" s="144" t="n"/>
      <c r="E407" s="144">
        <f>IF(ISERROR($V407),"",OFFSET('Smelter Look-up'!$D$4,$V407-4,0)&amp;"")</f>
        <v/>
      </c>
      <c r="F407" s="144">
        <f>IF(ISERROR($V407),"",OFFSET('Smelter Look-up'!$E$4,$V407-4,0))</f>
        <v/>
      </c>
      <c r="G407" s="144">
        <f>IF(C407=$X$4,"Enter smelter details",IF(ISERROR($V407),"",OFFSET('Smelter Look-up'!$F$4,$V407-4,0)))</f>
        <v/>
      </c>
      <c r="H407" s="200">
        <f>IF(ISERROR($V407),"",OFFSET('Smelter Look-up'!$G$4,$V407-4,0))</f>
        <v/>
      </c>
      <c r="I407" s="201">
        <f>IF(ISERROR($V407),"",OFFSET('Smelter Look-up'!$H$4,$V407-4,0))</f>
        <v/>
      </c>
      <c r="J407" s="201">
        <f>IF(ISERROR($V407),"",OFFSET('Smelter Look-up'!$I$4,$V407-4,0))</f>
        <v/>
      </c>
      <c r="K407" s="145" t="n"/>
      <c r="L407" s="145" t="n"/>
      <c r="M407" s="145" t="n"/>
      <c r="N407" s="145" t="n"/>
      <c r="O407" s="145" t="n"/>
      <c r="P407" s="203" t="n"/>
      <c r="Q407" s="146" t="n"/>
      <c r="R407" s="144">
        <f>IF(ISERROR($V407),"",OFFSET('Smelter Look-up'!$C$4,$V407-4,0)&amp;"")</f>
        <v/>
      </c>
      <c r="S407" s="150">
        <f>IF(B407="","",IF(ISERROR(MATCH($E407,CL,0)),"Unknown",INDIRECT("'C'!$A$"&amp;MATCH($E407,CL,0)+1)))</f>
        <v/>
      </c>
      <c r="T407" s="150">
        <f>IF(B407="","",IF(ISERROR(MATCH($J407,SorP!$B$1:$B$6261,0)),"",INDIRECT("'SorP'!$A$"&amp;MATCH($S407&amp;$J407,SorP!C:C,0))))</f>
        <v/>
      </c>
      <c r="U407" s="163" t="n"/>
      <c r="V407" s="164">
        <f>IF(C407="",NA(),MATCH($B407&amp;$C407,'Smelter Look-up'!$J:$J,0))</f>
        <v/>
      </c>
      <c r="X407" s="165">
        <f>IF(AND(C407="Smelter not listed",OR(LEN(D407)=0,LEN(E407)=0)),1,0)</f>
        <v/>
      </c>
      <c r="AB407" s="306">
        <f>IF(C407="","",B407)</f>
        <v/>
      </c>
      <c r="AC407" s="165">
        <f>B407</f>
        <v/>
      </c>
      <c r="AD407" s="165">
        <f>IF(C407="Smelter not listed",D407,C407)</f>
        <v/>
      </c>
    </row>
    <row r="408" ht="20.1" customFormat="1" customHeight="1" s="165">
      <c r="A408" s="150" t="n"/>
      <c r="B408" s="296">
        <f>IF(LEN(A408)=0,"",INDEX('Smelter Look-up'!$A:$A,MATCH($A408,'Smelter Look-up'!$E:$E,0)))</f>
        <v/>
      </c>
      <c r="C408" s="147">
        <f>IF(LEN(A408)=0,"",INDEX('Smelter Look-up'!$C:$C,MATCH($A408,'Smelter Look-up'!$E:$E,0)))</f>
        <v/>
      </c>
      <c r="D408" s="144" t="n"/>
      <c r="E408" s="144">
        <f>IF(ISERROR($V408),"",OFFSET('Smelter Look-up'!$D$4,$V408-4,0)&amp;"")</f>
        <v/>
      </c>
      <c r="F408" s="144">
        <f>IF(ISERROR($V408),"",OFFSET('Smelter Look-up'!$E$4,$V408-4,0))</f>
        <v/>
      </c>
      <c r="G408" s="144">
        <f>IF(C408=$X$4,"Enter smelter details",IF(ISERROR($V408),"",OFFSET('Smelter Look-up'!$F$4,$V408-4,0)))</f>
        <v/>
      </c>
      <c r="H408" s="200">
        <f>IF(ISERROR($V408),"",OFFSET('Smelter Look-up'!$G$4,$V408-4,0))</f>
        <v/>
      </c>
      <c r="I408" s="201">
        <f>IF(ISERROR($V408),"",OFFSET('Smelter Look-up'!$H$4,$V408-4,0))</f>
        <v/>
      </c>
      <c r="J408" s="201">
        <f>IF(ISERROR($V408),"",OFFSET('Smelter Look-up'!$I$4,$V408-4,0))</f>
        <v/>
      </c>
      <c r="K408" s="145" t="n"/>
      <c r="L408" s="145" t="n"/>
      <c r="M408" s="145" t="n"/>
      <c r="N408" s="145" t="n"/>
      <c r="O408" s="145" t="n"/>
      <c r="P408" s="203" t="n"/>
      <c r="Q408" s="146" t="n"/>
      <c r="R408" s="144">
        <f>IF(ISERROR($V408),"",OFFSET('Smelter Look-up'!$C$4,$V408-4,0)&amp;"")</f>
        <v/>
      </c>
      <c r="S408" s="150">
        <f>IF(B408="","",IF(ISERROR(MATCH($E408,CL,0)),"Unknown",INDIRECT("'C'!$A$"&amp;MATCH($E408,CL,0)+1)))</f>
        <v/>
      </c>
      <c r="T408" s="150">
        <f>IF(B408="","",IF(ISERROR(MATCH($J408,SorP!$B$1:$B$6261,0)),"",INDIRECT("'SorP'!$A$"&amp;MATCH($S408&amp;$J408,SorP!C:C,0))))</f>
        <v/>
      </c>
      <c r="U408" s="163" t="n"/>
      <c r="V408" s="164">
        <f>IF(C408="",NA(),MATCH($B408&amp;$C408,'Smelter Look-up'!$J:$J,0))</f>
        <v/>
      </c>
      <c r="X408" s="165">
        <f>IF(AND(C408="Smelter not listed",OR(LEN(D408)=0,LEN(E408)=0)),1,0)</f>
        <v/>
      </c>
      <c r="AB408" s="306">
        <f>IF(C408="","",B408)</f>
        <v/>
      </c>
      <c r="AC408" s="165">
        <f>B408</f>
        <v/>
      </c>
      <c r="AD408" s="165">
        <f>IF(C408="Smelter not listed",D408,C408)</f>
        <v/>
      </c>
    </row>
    <row r="409" ht="20.1" customFormat="1" customHeight="1" s="165">
      <c r="A409" s="150" t="n"/>
      <c r="B409" s="296">
        <f>IF(LEN(A409)=0,"",INDEX('Smelter Look-up'!$A:$A,MATCH($A409,'Smelter Look-up'!$E:$E,0)))</f>
        <v/>
      </c>
      <c r="C409" s="147">
        <f>IF(LEN(A409)=0,"",INDEX('Smelter Look-up'!$C:$C,MATCH($A409,'Smelter Look-up'!$E:$E,0)))</f>
        <v/>
      </c>
      <c r="D409" s="144" t="n"/>
      <c r="E409" s="144">
        <f>IF(ISERROR($V409),"",OFFSET('Smelter Look-up'!$D$4,$V409-4,0)&amp;"")</f>
        <v/>
      </c>
      <c r="F409" s="144">
        <f>IF(ISERROR($V409),"",OFFSET('Smelter Look-up'!$E$4,$V409-4,0))</f>
        <v/>
      </c>
      <c r="G409" s="144">
        <f>IF(C409=$X$4,"Enter smelter details",IF(ISERROR($V409),"",OFFSET('Smelter Look-up'!$F$4,$V409-4,0)))</f>
        <v/>
      </c>
      <c r="H409" s="200">
        <f>IF(ISERROR($V409),"",OFFSET('Smelter Look-up'!$G$4,$V409-4,0))</f>
        <v/>
      </c>
      <c r="I409" s="201">
        <f>IF(ISERROR($V409),"",OFFSET('Smelter Look-up'!$H$4,$V409-4,0))</f>
        <v/>
      </c>
      <c r="J409" s="201">
        <f>IF(ISERROR($V409),"",OFFSET('Smelter Look-up'!$I$4,$V409-4,0))</f>
        <v/>
      </c>
      <c r="K409" s="145" t="n"/>
      <c r="L409" s="145" t="n"/>
      <c r="M409" s="145" t="n"/>
      <c r="N409" s="145" t="n"/>
      <c r="O409" s="145" t="n"/>
      <c r="P409" s="203" t="n"/>
      <c r="Q409" s="146" t="n"/>
      <c r="R409" s="144">
        <f>IF(ISERROR($V409),"",OFFSET('Smelter Look-up'!$C$4,$V409-4,0)&amp;"")</f>
        <v/>
      </c>
      <c r="S409" s="150">
        <f>IF(B409="","",IF(ISERROR(MATCH($E409,CL,0)),"Unknown",INDIRECT("'C'!$A$"&amp;MATCH($E409,CL,0)+1)))</f>
        <v/>
      </c>
      <c r="T409" s="150">
        <f>IF(B409="","",IF(ISERROR(MATCH($J409,SorP!$B$1:$B$6261,0)),"",INDIRECT("'SorP'!$A$"&amp;MATCH($S409&amp;$J409,SorP!C:C,0))))</f>
        <v/>
      </c>
      <c r="U409" s="163" t="n"/>
      <c r="V409" s="164">
        <f>IF(C409="",NA(),MATCH($B409&amp;$C409,'Smelter Look-up'!$J:$J,0))</f>
        <v/>
      </c>
      <c r="X409" s="165">
        <f>IF(AND(C409="Smelter not listed",OR(LEN(D409)=0,LEN(E409)=0)),1,0)</f>
        <v/>
      </c>
      <c r="AB409" s="306">
        <f>IF(C409="","",B409)</f>
        <v/>
      </c>
      <c r="AC409" s="165">
        <f>B409</f>
        <v/>
      </c>
      <c r="AD409" s="165">
        <f>IF(C409="Smelter not listed",D409,C409)</f>
        <v/>
      </c>
    </row>
    <row r="410" ht="20.1" customFormat="1" customHeight="1" s="165">
      <c r="A410" s="150" t="n"/>
      <c r="B410" s="296">
        <f>IF(LEN(A410)=0,"",INDEX('Smelter Look-up'!$A:$A,MATCH($A410,'Smelter Look-up'!$E:$E,0)))</f>
        <v/>
      </c>
      <c r="C410" s="147">
        <f>IF(LEN(A410)=0,"",INDEX('Smelter Look-up'!$C:$C,MATCH($A410,'Smelter Look-up'!$E:$E,0)))</f>
        <v/>
      </c>
      <c r="D410" s="144" t="n"/>
      <c r="E410" s="144">
        <f>IF(ISERROR($V410),"",OFFSET('Smelter Look-up'!$D$4,$V410-4,0)&amp;"")</f>
        <v/>
      </c>
      <c r="F410" s="144">
        <f>IF(ISERROR($V410),"",OFFSET('Smelter Look-up'!$E$4,$V410-4,0))</f>
        <v/>
      </c>
      <c r="G410" s="144">
        <f>IF(C410=$X$4,"Enter smelter details",IF(ISERROR($V410),"",OFFSET('Smelter Look-up'!$F$4,$V410-4,0)))</f>
        <v/>
      </c>
      <c r="H410" s="200">
        <f>IF(ISERROR($V410),"",OFFSET('Smelter Look-up'!$G$4,$V410-4,0))</f>
        <v/>
      </c>
      <c r="I410" s="201">
        <f>IF(ISERROR($V410),"",OFFSET('Smelter Look-up'!$H$4,$V410-4,0))</f>
        <v/>
      </c>
      <c r="J410" s="201">
        <f>IF(ISERROR($V410),"",OFFSET('Smelter Look-up'!$I$4,$V410-4,0))</f>
        <v/>
      </c>
      <c r="K410" s="145" t="n"/>
      <c r="L410" s="145" t="n"/>
      <c r="M410" s="145" t="n"/>
      <c r="N410" s="145" t="n"/>
      <c r="O410" s="145" t="n"/>
      <c r="P410" s="203" t="n"/>
      <c r="Q410" s="146" t="n"/>
      <c r="R410" s="144">
        <f>IF(ISERROR($V410),"",OFFSET('Smelter Look-up'!$C$4,$V410-4,0)&amp;"")</f>
        <v/>
      </c>
      <c r="S410" s="150">
        <f>IF(B410="","",IF(ISERROR(MATCH($E410,CL,0)),"Unknown",INDIRECT("'C'!$A$"&amp;MATCH($E410,CL,0)+1)))</f>
        <v/>
      </c>
      <c r="T410" s="150">
        <f>IF(B410="","",IF(ISERROR(MATCH($J410,SorP!$B$1:$B$6261,0)),"",INDIRECT("'SorP'!$A$"&amp;MATCH($S410&amp;$J410,SorP!C:C,0))))</f>
        <v/>
      </c>
      <c r="U410" s="163" t="n"/>
      <c r="V410" s="164">
        <f>IF(C410="",NA(),MATCH($B410&amp;$C410,'Smelter Look-up'!$J:$J,0))</f>
        <v/>
      </c>
      <c r="X410" s="165">
        <f>IF(AND(C410="Smelter not listed",OR(LEN(D410)=0,LEN(E410)=0)),1,0)</f>
        <v/>
      </c>
      <c r="AB410" s="306">
        <f>IF(C410="","",B410)</f>
        <v/>
      </c>
      <c r="AC410" s="165">
        <f>B410</f>
        <v/>
      </c>
      <c r="AD410" s="165">
        <f>IF(C410="Smelter not listed",D410,C410)</f>
        <v/>
      </c>
    </row>
    <row r="411" ht="20.1" customFormat="1" customHeight="1" s="165">
      <c r="A411" s="150" t="n"/>
      <c r="B411" s="296">
        <f>IF(LEN(A411)=0,"",INDEX('Smelter Look-up'!$A:$A,MATCH($A411,'Smelter Look-up'!$E:$E,0)))</f>
        <v/>
      </c>
      <c r="C411" s="147">
        <f>IF(LEN(A411)=0,"",INDEX('Smelter Look-up'!$C:$C,MATCH($A411,'Smelter Look-up'!$E:$E,0)))</f>
        <v/>
      </c>
      <c r="D411" s="144" t="n"/>
      <c r="E411" s="144">
        <f>IF(ISERROR($V411),"",OFFSET('Smelter Look-up'!$D$4,$V411-4,0)&amp;"")</f>
        <v/>
      </c>
      <c r="F411" s="144">
        <f>IF(ISERROR($V411),"",OFFSET('Smelter Look-up'!$E$4,$V411-4,0))</f>
        <v/>
      </c>
      <c r="G411" s="144">
        <f>IF(C411=$X$4,"Enter smelter details",IF(ISERROR($V411),"",OFFSET('Smelter Look-up'!$F$4,$V411-4,0)))</f>
        <v/>
      </c>
      <c r="H411" s="200">
        <f>IF(ISERROR($V411),"",OFFSET('Smelter Look-up'!$G$4,$V411-4,0))</f>
        <v/>
      </c>
      <c r="I411" s="201">
        <f>IF(ISERROR($V411),"",OFFSET('Smelter Look-up'!$H$4,$V411-4,0))</f>
        <v/>
      </c>
      <c r="J411" s="201">
        <f>IF(ISERROR($V411),"",OFFSET('Smelter Look-up'!$I$4,$V411-4,0))</f>
        <v/>
      </c>
      <c r="K411" s="145" t="n"/>
      <c r="L411" s="145" t="n"/>
      <c r="M411" s="145" t="n"/>
      <c r="N411" s="145" t="n"/>
      <c r="O411" s="145" t="n"/>
      <c r="P411" s="203" t="n"/>
      <c r="Q411" s="146" t="n"/>
      <c r="R411" s="144">
        <f>IF(ISERROR($V411),"",OFFSET('Smelter Look-up'!$C$4,$V411-4,0)&amp;"")</f>
        <v/>
      </c>
      <c r="S411" s="150">
        <f>IF(B411="","",IF(ISERROR(MATCH($E411,CL,0)),"Unknown",INDIRECT("'C'!$A$"&amp;MATCH($E411,CL,0)+1)))</f>
        <v/>
      </c>
      <c r="T411" s="150">
        <f>IF(B411="","",IF(ISERROR(MATCH($J411,SorP!$B$1:$B$6261,0)),"",INDIRECT("'SorP'!$A$"&amp;MATCH($S411&amp;$J411,SorP!C:C,0))))</f>
        <v/>
      </c>
      <c r="U411" s="163" t="n"/>
      <c r="V411" s="164">
        <f>IF(C411="",NA(),MATCH($B411&amp;$C411,'Smelter Look-up'!$J:$J,0))</f>
        <v/>
      </c>
      <c r="X411" s="165">
        <f>IF(AND(C411="Smelter not listed",OR(LEN(D411)=0,LEN(E411)=0)),1,0)</f>
        <v/>
      </c>
      <c r="AB411" s="306">
        <f>IF(C411="","",B411)</f>
        <v/>
      </c>
      <c r="AC411" s="165">
        <f>B411</f>
        <v/>
      </c>
      <c r="AD411" s="165">
        <f>IF(C411="Smelter not listed",D411,C411)</f>
        <v/>
      </c>
    </row>
    <row r="412" ht="20.1" customFormat="1" customHeight="1" s="165">
      <c r="A412" s="150" t="n"/>
      <c r="B412" s="296">
        <f>IF(LEN(A412)=0,"",INDEX('Smelter Look-up'!$A:$A,MATCH($A412,'Smelter Look-up'!$E:$E,0)))</f>
        <v/>
      </c>
      <c r="C412" s="147">
        <f>IF(LEN(A412)=0,"",INDEX('Smelter Look-up'!$C:$C,MATCH($A412,'Smelter Look-up'!$E:$E,0)))</f>
        <v/>
      </c>
      <c r="D412" s="144" t="n"/>
      <c r="E412" s="144">
        <f>IF(ISERROR($V412),"",OFFSET('Smelter Look-up'!$D$4,$V412-4,0)&amp;"")</f>
        <v/>
      </c>
      <c r="F412" s="144">
        <f>IF(ISERROR($V412),"",OFFSET('Smelter Look-up'!$E$4,$V412-4,0))</f>
        <v/>
      </c>
      <c r="G412" s="144">
        <f>IF(C412=$X$4,"Enter smelter details",IF(ISERROR($V412),"",OFFSET('Smelter Look-up'!$F$4,$V412-4,0)))</f>
        <v/>
      </c>
      <c r="H412" s="200">
        <f>IF(ISERROR($V412),"",OFFSET('Smelter Look-up'!$G$4,$V412-4,0))</f>
        <v/>
      </c>
      <c r="I412" s="201">
        <f>IF(ISERROR($V412),"",OFFSET('Smelter Look-up'!$H$4,$V412-4,0))</f>
        <v/>
      </c>
      <c r="J412" s="201">
        <f>IF(ISERROR($V412),"",OFFSET('Smelter Look-up'!$I$4,$V412-4,0))</f>
        <v/>
      </c>
      <c r="K412" s="145" t="n"/>
      <c r="L412" s="145" t="n"/>
      <c r="M412" s="145" t="n"/>
      <c r="N412" s="145" t="n"/>
      <c r="O412" s="145" t="n"/>
      <c r="P412" s="203" t="n"/>
      <c r="Q412" s="146" t="n"/>
      <c r="R412" s="144">
        <f>IF(ISERROR($V412),"",OFFSET('Smelter Look-up'!$C$4,$V412-4,0)&amp;"")</f>
        <v/>
      </c>
      <c r="S412" s="150">
        <f>IF(B412="","",IF(ISERROR(MATCH($E412,CL,0)),"Unknown",INDIRECT("'C'!$A$"&amp;MATCH($E412,CL,0)+1)))</f>
        <v/>
      </c>
      <c r="T412" s="150">
        <f>IF(B412="","",IF(ISERROR(MATCH($J412,SorP!$B$1:$B$6261,0)),"",INDIRECT("'SorP'!$A$"&amp;MATCH($S412&amp;$J412,SorP!C:C,0))))</f>
        <v/>
      </c>
      <c r="U412" s="163" t="n"/>
      <c r="V412" s="164">
        <f>IF(C412="",NA(),MATCH($B412&amp;$C412,'Smelter Look-up'!$J:$J,0))</f>
        <v/>
      </c>
      <c r="X412" s="165">
        <f>IF(AND(C412="Smelter not listed",OR(LEN(D412)=0,LEN(E412)=0)),1,0)</f>
        <v/>
      </c>
      <c r="AB412" s="306">
        <f>IF(C412="","",B412)</f>
        <v/>
      </c>
      <c r="AC412" s="165">
        <f>B412</f>
        <v/>
      </c>
      <c r="AD412" s="165">
        <f>IF(C412="Smelter not listed",D412,C412)</f>
        <v/>
      </c>
    </row>
    <row r="413" ht="20.1" customFormat="1" customHeight="1" s="165">
      <c r="A413" s="150" t="n"/>
      <c r="B413" s="296">
        <f>IF(LEN(A413)=0,"",INDEX('Smelter Look-up'!$A:$A,MATCH($A413,'Smelter Look-up'!$E:$E,0)))</f>
        <v/>
      </c>
      <c r="C413" s="147">
        <f>IF(LEN(A413)=0,"",INDEX('Smelter Look-up'!$C:$C,MATCH($A413,'Smelter Look-up'!$E:$E,0)))</f>
        <v/>
      </c>
      <c r="D413" s="144" t="n"/>
      <c r="E413" s="144">
        <f>IF(ISERROR($V413),"",OFFSET('Smelter Look-up'!$D$4,$V413-4,0)&amp;"")</f>
        <v/>
      </c>
      <c r="F413" s="144">
        <f>IF(ISERROR($V413),"",OFFSET('Smelter Look-up'!$E$4,$V413-4,0))</f>
        <v/>
      </c>
      <c r="G413" s="144">
        <f>IF(C413=$X$4,"Enter smelter details",IF(ISERROR($V413),"",OFFSET('Smelter Look-up'!$F$4,$V413-4,0)))</f>
        <v/>
      </c>
      <c r="H413" s="200">
        <f>IF(ISERROR($V413),"",OFFSET('Smelter Look-up'!$G$4,$V413-4,0))</f>
        <v/>
      </c>
      <c r="I413" s="201">
        <f>IF(ISERROR($V413),"",OFFSET('Smelter Look-up'!$H$4,$V413-4,0))</f>
        <v/>
      </c>
      <c r="J413" s="201">
        <f>IF(ISERROR($V413),"",OFFSET('Smelter Look-up'!$I$4,$V413-4,0))</f>
        <v/>
      </c>
      <c r="K413" s="145" t="n"/>
      <c r="L413" s="145" t="n"/>
      <c r="M413" s="145" t="n"/>
      <c r="N413" s="145" t="n"/>
      <c r="O413" s="145" t="n"/>
      <c r="P413" s="203" t="n"/>
      <c r="Q413" s="146" t="n"/>
      <c r="R413" s="144">
        <f>IF(ISERROR($V413),"",OFFSET('Smelter Look-up'!$C$4,$V413-4,0)&amp;"")</f>
        <v/>
      </c>
      <c r="S413" s="150">
        <f>IF(B413="","",IF(ISERROR(MATCH($E413,CL,0)),"Unknown",INDIRECT("'C'!$A$"&amp;MATCH($E413,CL,0)+1)))</f>
        <v/>
      </c>
      <c r="T413" s="150">
        <f>IF(B413="","",IF(ISERROR(MATCH($J413,SorP!$B$1:$B$6261,0)),"",INDIRECT("'SorP'!$A$"&amp;MATCH($S413&amp;$J413,SorP!C:C,0))))</f>
        <v/>
      </c>
      <c r="U413" s="163" t="n"/>
      <c r="V413" s="164">
        <f>IF(C413="",NA(),MATCH($B413&amp;$C413,'Smelter Look-up'!$J:$J,0))</f>
        <v/>
      </c>
      <c r="X413" s="165">
        <f>IF(AND(C413="Smelter not listed",OR(LEN(D413)=0,LEN(E413)=0)),1,0)</f>
        <v/>
      </c>
      <c r="AB413" s="306">
        <f>IF(C413="","",B413)</f>
        <v/>
      </c>
      <c r="AC413" s="165">
        <f>B413</f>
        <v/>
      </c>
      <c r="AD413" s="165">
        <f>IF(C413="Smelter not listed",D413,C413)</f>
        <v/>
      </c>
    </row>
    <row r="414" ht="20.1" customFormat="1" customHeight="1" s="165">
      <c r="A414" s="150" t="n"/>
      <c r="B414" s="296">
        <f>IF(LEN(A414)=0,"",INDEX('Smelter Look-up'!$A:$A,MATCH($A414,'Smelter Look-up'!$E:$E,0)))</f>
        <v/>
      </c>
      <c r="C414" s="147">
        <f>IF(LEN(A414)=0,"",INDEX('Smelter Look-up'!$C:$C,MATCH($A414,'Smelter Look-up'!$E:$E,0)))</f>
        <v/>
      </c>
      <c r="D414" s="144" t="n"/>
      <c r="E414" s="144">
        <f>IF(ISERROR($V414),"",OFFSET('Smelter Look-up'!$D$4,$V414-4,0)&amp;"")</f>
        <v/>
      </c>
      <c r="F414" s="144">
        <f>IF(ISERROR($V414),"",OFFSET('Smelter Look-up'!$E$4,$V414-4,0))</f>
        <v/>
      </c>
      <c r="G414" s="144">
        <f>IF(C414=$X$4,"Enter smelter details",IF(ISERROR($V414),"",OFFSET('Smelter Look-up'!$F$4,$V414-4,0)))</f>
        <v/>
      </c>
      <c r="H414" s="200">
        <f>IF(ISERROR($V414),"",OFFSET('Smelter Look-up'!$G$4,$V414-4,0))</f>
        <v/>
      </c>
      <c r="I414" s="201">
        <f>IF(ISERROR($V414),"",OFFSET('Smelter Look-up'!$H$4,$V414-4,0))</f>
        <v/>
      </c>
      <c r="J414" s="201">
        <f>IF(ISERROR($V414),"",OFFSET('Smelter Look-up'!$I$4,$V414-4,0))</f>
        <v/>
      </c>
      <c r="K414" s="145" t="n"/>
      <c r="L414" s="145" t="n"/>
      <c r="M414" s="145" t="n"/>
      <c r="N414" s="145" t="n"/>
      <c r="O414" s="145" t="n"/>
      <c r="P414" s="203" t="n"/>
      <c r="Q414" s="146" t="n"/>
      <c r="R414" s="144">
        <f>IF(ISERROR($V414),"",OFFSET('Smelter Look-up'!$C$4,$V414-4,0)&amp;"")</f>
        <v/>
      </c>
      <c r="S414" s="150">
        <f>IF(B414="","",IF(ISERROR(MATCH($E414,CL,0)),"Unknown",INDIRECT("'C'!$A$"&amp;MATCH($E414,CL,0)+1)))</f>
        <v/>
      </c>
      <c r="T414" s="150">
        <f>IF(B414="","",IF(ISERROR(MATCH($J414,SorP!$B$1:$B$6261,0)),"",INDIRECT("'SorP'!$A$"&amp;MATCH($S414&amp;$J414,SorP!C:C,0))))</f>
        <v/>
      </c>
      <c r="U414" s="163" t="n"/>
      <c r="V414" s="164">
        <f>IF(C414="",NA(),MATCH($B414&amp;$C414,'Smelter Look-up'!$J:$J,0))</f>
        <v/>
      </c>
      <c r="X414" s="165">
        <f>IF(AND(C414="Smelter not listed",OR(LEN(D414)=0,LEN(E414)=0)),1,0)</f>
        <v/>
      </c>
      <c r="AB414" s="306">
        <f>IF(C414="","",B414)</f>
        <v/>
      </c>
      <c r="AC414" s="165">
        <f>B414</f>
        <v/>
      </c>
      <c r="AD414" s="165">
        <f>IF(C414="Smelter not listed",D414,C414)</f>
        <v/>
      </c>
    </row>
    <row r="415" ht="20.1" customFormat="1" customHeight="1" s="165">
      <c r="A415" s="150" t="n"/>
      <c r="B415" s="296">
        <f>IF(LEN(A415)=0,"",INDEX('Smelter Look-up'!$A:$A,MATCH($A415,'Smelter Look-up'!$E:$E,0)))</f>
        <v/>
      </c>
      <c r="C415" s="147">
        <f>IF(LEN(A415)=0,"",INDEX('Smelter Look-up'!$C:$C,MATCH($A415,'Smelter Look-up'!$E:$E,0)))</f>
        <v/>
      </c>
      <c r="D415" s="144" t="n"/>
      <c r="E415" s="144">
        <f>IF(ISERROR($V415),"",OFFSET('Smelter Look-up'!$D$4,$V415-4,0)&amp;"")</f>
        <v/>
      </c>
      <c r="F415" s="144">
        <f>IF(ISERROR($V415),"",OFFSET('Smelter Look-up'!$E$4,$V415-4,0))</f>
        <v/>
      </c>
      <c r="G415" s="144">
        <f>IF(C415=$X$4,"Enter smelter details",IF(ISERROR($V415),"",OFFSET('Smelter Look-up'!$F$4,$V415-4,0)))</f>
        <v/>
      </c>
      <c r="H415" s="200">
        <f>IF(ISERROR($V415),"",OFFSET('Smelter Look-up'!$G$4,$V415-4,0))</f>
        <v/>
      </c>
      <c r="I415" s="201">
        <f>IF(ISERROR($V415),"",OFFSET('Smelter Look-up'!$H$4,$V415-4,0))</f>
        <v/>
      </c>
      <c r="J415" s="201">
        <f>IF(ISERROR($V415),"",OFFSET('Smelter Look-up'!$I$4,$V415-4,0))</f>
        <v/>
      </c>
      <c r="K415" s="145" t="n"/>
      <c r="L415" s="145" t="n"/>
      <c r="M415" s="145" t="n"/>
      <c r="N415" s="145" t="n"/>
      <c r="O415" s="145" t="n"/>
      <c r="P415" s="203" t="n"/>
      <c r="Q415" s="146" t="n"/>
      <c r="R415" s="144">
        <f>IF(ISERROR($V415),"",OFFSET('Smelter Look-up'!$C$4,$V415-4,0)&amp;"")</f>
        <v/>
      </c>
      <c r="S415" s="150">
        <f>IF(B415="","",IF(ISERROR(MATCH($E415,CL,0)),"Unknown",INDIRECT("'C'!$A$"&amp;MATCH($E415,CL,0)+1)))</f>
        <v/>
      </c>
      <c r="T415" s="150">
        <f>IF(B415="","",IF(ISERROR(MATCH($J415,SorP!$B$1:$B$6261,0)),"",INDIRECT("'SorP'!$A$"&amp;MATCH($S415&amp;$J415,SorP!C:C,0))))</f>
        <v/>
      </c>
      <c r="U415" s="163" t="n"/>
      <c r="V415" s="164">
        <f>IF(C415="",NA(),MATCH($B415&amp;$C415,'Smelter Look-up'!$J:$J,0))</f>
        <v/>
      </c>
      <c r="X415" s="165">
        <f>IF(AND(C415="Smelter not listed",OR(LEN(D415)=0,LEN(E415)=0)),1,0)</f>
        <v/>
      </c>
      <c r="AB415" s="306">
        <f>IF(C415="","",B415)</f>
        <v/>
      </c>
      <c r="AC415" s="165">
        <f>B415</f>
        <v/>
      </c>
      <c r="AD415" s="165">
        <f>IF(C415="Smelter not listed",D415,C415)</f>
        <v/>
      </c>
    </row>
    <row r="416" ht="20.1" customFormat="1" customHeight="1" s="165">
      <c r="A416" s="150" t="n"/>
      <c r="B416" s="296">
        <f>IF(LEN(A416)=0,"",INDEX('Smelter Look-up'!$A:$A,MATCH($A416,'Smelter Look-up'!$E:$E,0)))</f>
        <v/>
      </c>
      <c r="C416" s="147">
        <f>IF(LEN(A416)=0,"",INDEX('Smelter Look-up'!$C:$C,MATCH($A416,'Smelter Look-up'!$E:$E,0)))</f>
        <v/>
      </c>
      <c r="D416" s="144" t="n"/>
      <c r="E416" s="144">
        <f>IF(ISERROR($V416),"",OFFSET('Smelter Look-up'!$D$4,$V416-4,0)&amp;"")</f>
        <v/>
      </c>
      <c r="F416" s="144">
        <f>IF(ISERROR($V416),"",OFFSET('Smelter Look-up'!$E$4,$V416-4,0))</f>
        <v/>
      </c>
      <c r="G416" s="144">
        <f>IF(C416=$X$4,"Enter smelter details",IF(ISERROR($V416),"",OFFSET('Smelter Look-up'!$F$4,$V416-4,0)))</f>
        <v/>
      </c>
      <c r="H416" s="200">
        <f>IF(ISERROR($V416),"",OFFSET('Smelter Look-up'!$G$4,$V416-4,0))</f>
        <v/>
      </c>
      <c r="I416" s="201">
        <f>IF(ISERROR($V416),"",OFFSET('Smelter Look-up'!$H$4,$V416-4,0))</f>
        <v/>
      </c>
      <c r="J416" s="201">
        <f>IF(ISERROR($V416),"",OFFSET('Smelter Look-up'!$I$4,$V416-4,0))</f>
        <v/>
      </c>
      <c r="K416" s="145" t="n"/>
      <c r="L416" s="145" t="n"/>
      <c r="M416" s="145" t="n"/>
      <c r="N416" s="145" t="n"/>
      <c r="O416" s="145" t="n"/>
      <c r="P416" s="203" t="n"/>
      <c r="Q416" s="146" t="n"/>
      <c r="R416" s="144">
        <f>IF(ISERROR($V416),"",OFFSET('Smelter Look-up'!$C$4,$V416-4,0)&amp;"")</f>
        <v/>
      </c>
      <c r="S416" s="150">
        <f>IF(B416="","",IF(ISERROR(MATCH($E416,CL,0)),"Unknown",INDIRECT("'C'!$A$"&amp;MATCH($E416,CL,0)+1)))</f>
        <v/>
      </c>
      <c r="T416" s="150">
        <f>IF(B416="","",IF(ISERROR(MATCH($J416,SorP!$B$1:$B$6261,0)),"",INDIRECT("'SorP'!$A$"&amp;MATCH($S416&amp;$J416,SorP!C:C,0))))</f>
        <v/>
      </c>
      <c r="U416" s="163" t="n"/>
      <c r="V416" s="164">
        <f>IF(C416="",NA(),MATCH($B416&amp;$C416,'Smelter Look-up'!$J:$J,0))</f>
        <v/>
      </c>
      <c r="X416" s="165">
        <f>IF(AND(C416="Smelter not listed",OR(LEN(D416)=0,LEN(E416)=0)),1,0)</f>
        <v/>
      </c>
      <c r="AB416" s="306">
        <f>IF(C416="","",B416)</f>
        <v/>
      </c>
      <c r="AC416" s="165">
        <f>B416</f>
        <v/>
      </c>
      <c r="AD416" s="165">
        <f>IF(C416="Smelter not listed",D416,C416)</f>
        <v/>
      </c>
    </row>
    <row r="417" ht="20.1" customFormat="1" customHeight="1" s="165">
      <c r="A417" s="150" t="n"/>
      <c r="B417" s="296">
        <f>IF(LEN(A417)=0,"",INDEX('Smelter Look-up'!$A:$A,MATCH($A417,'Smelter Look-up'!$E:$E,0)))</f>
        <v/>
      </c>
      <c r="C417" s="147">
        <f>IF(LEN(A417)=0,"",INDEX('Smelter Look-up'!$C:$C,MATCH($A417,'Smelter Look-up'!$E:$E,0)))</f>
        <v/>
      </c>
      <c r="D417" s="144" t="n"/>
      <c r="E417" s="144">
        <f>IF(ISERROR($V417),"",OFFSET('Smelter Look-up'!$D$4,$V417-4,0)&amp;"")</f>
        <v/>
      </c>
      <c r="F417" s="144">
        <f>IF(ISERROR($V417),"",OFFSET('Smelter Look-up'!$E$4,$V417-4,0))</f>
        <v/>
      </c>
      <c r="G417" s="144">
        <f>IF(C417=$X$4,"Enter smelter details",IF(ISERROR($V417),"",OFFSET('Smelter Look-up'!$F$4,$V417-4,0)))</f>
        <v/>
      </c>
      <c r="H417" s="200">
        <f>IF(ISERROR($V417),"",OFFSET('Smelter Look-up'!$G$4,$V417-4,0))</f>
        <v/>
      </c>
      <c r="I417" s="201">
        <f>IF(ISERROR($V417),"",OFFSET('Smelter Look-up'!$H$4,$V417-4,0))</f>
        <v/>
      </c>
      <c r="J417" s="201">
        <f>IF(ISERROR($V417),"",OFFSET('Smelter Look-up'!$I$4,$V417-4,0))</f>
        <v/>
      </c>
      <c r="K417" s="145" t="n"/>
      <c r="L417" s="145" t="n"/>
      <c r="M417" s="145" t="n"/>
      <c r="N417" s="145" t="n"/>
      <c r="O417" s="145" t="n"/>
      <c r="P417" s="203" t="n"/>
      <c r="Q417" s="146" t="n"/>
      <c r="R417" s="144">
        <f>IF(ISERROR($V417),"",OFFSET('Smelter Look-up'!$C$4,$V417-4,0)&amp;"")</f>
        <v/>
      </c>
      <c r="S417" s="150">
        <f>IF(B417="","",IF(ISERROR(MATCH($E417,CL,0)),"Unknown",INDIRECT("'C'!$A$"&amp;MATCH($E417,CL,0)+1)))</f>
        <v/>
      </c>
      <c r="T417" s="150">
        <f>IF(B417="","",IF(ISERROR(MATCH($J417,SorP!$B$1:$B$6261,0)),"",INDIRECT("'SorP'!$A$"&amp;MATCH($S417&amp;$J417,SorP!C:C,0))))</f>
        <v/>
      </c>
      <c r="U417" s="163" t="n"/>
      <c r="V417" s="164">
        <f>IF(C417="",NA(),MATCH($B417&amp;$C417,'Smelter Look-up'!$J:$J,0))</f>
        <v/>
      </c>
      <c r="X417" s="165">
        <f>IF(AND(C417="Smelter not listed",OR(LEN(D417)=0,LEN(E417)=0)),1,0)</f>
        <v/>
      </c>
      <c r="AB417" s="306">
        <f>IF(C417="","",B417)</f>
        <v/>
      </c>
      <c r="AC417" s="165">
        <f>B417</f>
        <v/>
      </c>
      <c r="AD417" s="165">
        <f>IF(C417="Smelter not listed",D417,C417)</f>
        <v/>
      </c>
    </row>
    <row r="418" ht="20.1" customFormat="1" customHeight="1" s="165">
      <c r="A418" s="150" t="n"/>
      <c r="B418" s="296">
        <f>IF(LEN(A418)=0,"",INDEX('Smelter Look-up'!$A:$A,MATCH($A418,'Smelter Look-up'!$E:$E,0)))</f>
        <v/>
      </c>
      <c r="C418" s="147">
        <f>IF(LEN(A418)=0,"",INDEX('Smelter Look-up'!$C:$C,MATCH($A418,'Smelter Look-up'!$E:$E,0)))</f>
        <v/>
      </c>
      <c r="D418" s="144" t="n"/>
      <c r="E418" s="144">
        <f>IF(ISERROR($V418),"",OFFSET('Smelter Look-up'!$D$4,$V418-4,0)&amp;"")</f>
        <v/>
      </c>
      <c r="F418" s="144">
        <f>IF(ISERROR($V418),"",OFFSET('Smelter Look-up'!$E$4,$V418-4,0))</f>
        <v/>
      </c>
      <c r="G418" s="144">
        <f>IF(C418=$X$4,"Enter smelter details",IF(ISERROR($V418),"",OFFSET('Smelter Look-up'!$F$4,$V418-4,0)))</f>
        <v/>
      </c>
      <c r="H418" s="200">
        <f>IF(ISERROR($V418),"",OFFSET('Smelter Look-up'!$G$4,$V418-4,0))</f>
        <v/>
      </c>
      <c r="I418" s="201">
        <f>IF(ISERROR($V418),"",OFFSET('Smelter Look-up'!$H$4,$V418-4,0))</f>
        <v/>
      </c>
      <c r="J418" s="201">
        <f>IF(ISERROR($V418),"",OFFSET('Smelter Look-up'!$I$4,$V418-4,0))</f>
        <v/>
      </c>
      <c r="K418" s="145" t="n"/>
      <c r="L418" s="145" t="n"/>
      <c r="M418" s="145" t="n"/>
      <c r="N418" s="145" t="n"/>
      <c r="O418" s="145" t="n"/>
      <c r="P418" s="203" t="n"/>
      <c r="Q418" s="146" t="n"/>
      <c r="R418" s="144">
        <f>IF(ISERROR($V418),"",OFFSET('Smelter Look-up'!$C$4,$V418-4,0)&amp;"")</f>
        <v/>
      </c>
      <c r="S418" s="150">
        <f>IF(B418="","",IF(ISERROR(MATCH($E418,CL,0)),"Unknown",INDIRECT("'C'!$A$"&amp;MATCH($E418,CL,0)+1)))</f>
        <v/>
      </c>
      <c r="T418" s="150">
        <f>IF(B418="","",IF(ISERROR(MATCH($J418,SorP!$B$1:$B$6261,0)),"",INDIRECT("'SorP'!$A$"&amp;MATCH($S418&amp;$J418,SorP!C:C,0))))</f>
        <v/>
      </c>
      <c r="U418" s="163" t="n"/>
      <c r="V418" s="164">
        <f>IF(C418="",NA(),MATCH($B418&amp;$C418,'Smelter Look-up'!$J:$J,0))</f>
        <v/>
      </c>
      <c r="X418" s="165">
        <f>IF(AND(C418="Smelter not listed",OR(LEN(D418)=0,LEN(E418)=0)),1,0)</f>
        <v/>
      </c>
      <c r="AB418" s="306">
        <f>IF(C418="","",B418)</f>
        <v/>
      </c>
      <c r="AC418" s="165">
        <f>B418</f>
        <v/>
      </c>
      <c r="AD418" s="165">
        <f>IF(C418="Smelter not listed",D418,C418)</f>
        <v/>
      </c>
    </row>
    <row r="419" ht="20.1" customFormat="1" customHeight="1" s="165">
      <c r="A419" s="150" t="n"/>
      <c r="B419" s="296">
        <f>IF(LEN(A419)=0,"",INDEX('Smelter Look-up'!$A:$A,MATCH($A419,'Smelter Look-up'!$E:$E,0)))</f>
        <v/>
      </c>
      <c r="C419" s="147">
        <f>IF(LEN(A419)=0,"",INDEX('Smelter Look-up'!$C:$C,MATCH($A419,'Smelter Look-up'!$E:$E,0)))</f>
        <v/>
      </c>
      <c r="D419" s="144" t="n"/>
      <c r="E419" s="144">
        <f>IF(ISERROR($V419),"",OFFSET('Smelter Look-up'!$D$4,$V419-4,0)&amp;"")</f>
        <v/>
      </c>
      <c r="F419" s="144">
        <f>IF(ISERROR($V419),"",OFFSET('Smelter Look-up'!$E$4,$V419-4,0))</f>
        <v/>
      </c>
      <c r="G419" s="144">
        <f>IF(C419=$X$4,"Enter smelter details",IF(ISERROR($V419),"",OFFSET('Smelter Look-up'!$F$4,$V419-4,0)))</f>
        <v/>
      </c>
      <c r="H419" s="200">
        <f>IF(ISERROR($V419),"",OFFSET('Smelter Look-up'!$G$4,$V419-4,0))</f>
        <v/>
      </c>
      <c r="I419" s="201">
        <f>IF(ISERROR($V419),"",OFFSET('Smelter Look-up'!$H$4,$V419-4,0))</f>
        <v/>
      </c>
      <c r="J419" s="201">
        <f>IF(ISERROR($V419),"",OFFSET('Smelter Look-up'!$I$4,$V419-4,0))</f>
        <v/>
      </c>
      <c r="K419" s="145" t="n"/>
      <c r="L419" s="145" t="n"/>
      <c r="M419" s="145" t="n"/>
      <c r="N419" s="145" t="n"/>
      <c r="O419" s="145" t="n"/>
      <c r="P419" s="203" t="n"/>
      <c r="Q419" s="146" t="n"/>
      <c r="R419" s="144">
        <f>IF(ISERROR($V419),"",OFFSET('Smelter Look-up'!$C$4,$V419-4,0)&amp;"")</f>
        <v/>
      </c>
      <c r="S419" s="150">
        <f>IF(B419="","",IF(ISERROR(MATCH($E419,CL,0)),"Unknown",INDIRECT("'C'!$A$"&amp;MATCH($E419,CL,0)+1)))</f>
        <v/>
      </c>
      <c r="T419" s="150">
        <f>IF(B419="","",IF(ISERROR(MATCH($J419,SorP!$B$1:$B$6261,0)),"",INDIRECT("'SorP'!$A$"&amp;MATCH($S419&amp;$J419,SorP!C:C,0))))</f>
        <v/>
      </c>
      <c r="U419" s="163" t="n"/>
      <c r="V419" s="164">
        <f>IF(C419="",NA(),MATCH($B419&amp;$C419,'Smelter Look-up'!$J:$J,0))</f>
        <v/>
      </c>
      <c r="X419" s="165">
        <f>IF(AND(C419="Smelter not listed",OR(LEN(D419)=0,LEN(E419)=0)),1,0)</f>
        <v/>
      </c>
      <c r="AB419" s="306">
        <f>IF(C419="","",B419)</f>
        <v/>
      </c>
      <c r="AC419" s="165">
        <f>B419</f>
        <v/>
      </c>
      <c r="AD419" s="165">
        <f>IF(C419="Smelter not listed",D419,C419)</f>
        <v/>
      </c>
    </row>
    <row r="420" ht="20.1" customFormat="1" customHeight="1" s="165">
      <c r="A420" s="150" t="n"/>
      <c r="B420" s="296">
        <f>IF(LEN(A420)=0,"",INDEX('Smelter Look-up'!$A:$A,MATCH($A420,'Smelter Look-up'!$E:$E,0)))</f>
        <v/>
      </c>
      <c r="C420" s="147">
        <f>IF(LEN(A420)=0,"",INDEX('Smelter Look-up'!$C:$C,MATCH($A420,'Smelter Look-up'!$E:$E,0)))</f>
        <v/>
      </c>
      <c r="D420" s="144" t="n"/>
      <c r="E420" s="144">
        <f>IF(ISERROR($V420),"",OFFSET('Smelter Look-up'!$D$4,$V420-4,0)&amp;"")</f>
        <v/>
      </c>
      <c r="F420" s="144">
        <f>IF(ISERROR($V420),"",OFFSET('Smelter Look-up'!$E$4,$V420-4,0))</f>
        <v/>
      </c>
      <c r="G420" s="144">
        <f>IF(C420=$X$4,"Enter smelter details",IF(ISERROR($V420),"",OFFSET('Smelter Look-up'!$F$4,$V420-4,0)))</f>
        <v/>
      </c>
      <c r="H420" s="200">
        <f>IF(ISERROR($V420),"",OFFSET('Smelter Look-up'!$G$4,$V420-4,0))</f>
        <v/>
      </c>
      <c r="I420" s="201">
        <f>IF(ISERROR($V420),"",OFFSET('Smelter Look-up'!$H$4,$V420-4,0))</f>
        <v/>
      </c>
      <c r="J420" s="201">
        <f>IF(ISERROR($V420),"",OFFSET('Smelter Look-up'!$I$4,$V420-4,0))</f>
        <v/>
      </c>
      <c r="K420" s="145" t="n"/>
      <c r="L420" s="145" t="n"/>
      <c r="M420" s="145" t="n"/>
      <c r="N420" s="145" t="n"/>
      <c r="O420" s="145" t="n"/>
      <c r="P420" s="203" t="n"/>
      <c r="Q420" s="146" t="n"/>
      <c r="R420" s="144">
        <f>IF(ISERROR($V420),"",OFFSET('Smelter Look-up'!$C$4,$V420-4,0)&amp;"")</f>
        <v/>
      </c>
      <c r="S420" s="150">
        <f>IF(B420="","",IF(ISERROR(MATCH($E420,CL,0)),"Unknown",INDIRECT("'C'!$A$"&amp;MATCH($E420,CL,0)+1)))</f>
        <v/>
      </c>
      <c r="T420" s="150">
        <f>IF(B420="","",IF(ISERROR(MATCH($J420,SorP!$B$1:$B$6261,0)),"",INDIRECT("'SorP'!$A$"&amp;MATCH($S420&amp;$J420,SorP!C:C,0))))</f>
        <v/>
      </c>
      <c r="U420" s="163" t="n"/>
      <c r="V420" s="164">
        <f>IF(C420="",NA(),MATCH($B420&amp;$C420,'Smelter Look-up'!$J:$J,0))</f>
        <v/>
      </c>
      <c r="X420" s="165">
        <f>IF(AND(C420="Smelter not listed",OR(LEN(D420)=0,LEN(E420)=0)),1,0)</f>
        <v/>
      </c>
      <c r="AB420" s="306">
        <f>IF(C420="","",B420)</f>
        <v/>
      </c>
      <c r="AC420" s="165">
        <f>B420</f>
        <v/>
      </c>
      <c r="AD420" s="165">
        <f>IF(C420="Smelter not listed",D420,C420)</f>
        <v/>
      </c>
    </row>
    <row r="421" ht="20.1" customFormat="1" customHeight="1" s="165">
      <c r="A421" s="150" t="n"/>
      <c r="B421" s="296">
        <f>IF(LEN(A421)=0,"",INDEX('Smelter Look-up'!$A:$A,MATCH($A421,'Smelter Look-up'!$E:$E,0)))</f>
        <v/>
      </c>
      <c r="C421" s="147">
        <f>IF(LEN(A421)=0,"",INDEX('Smelter Look-up'!$C:$C,MATCH($A421,'Smelter Look-up'!$E:$E,0)))</f>
        <v/>
      </c>
      <c r="D421" s="144" t="n"/>
      <c r="E421" s="144">
        <f>IF(ISERROR($V421),"",OFFSET('Smelter Look-up'!$D$4,$V421-4,0)&amp;"")</f>
        <v/>
      </c>
      <c r="F421" s="144">
        <f>IF(ISERROR($V421),"",OFFSET('Smelter Look-up'!$E$4,$V421-4,0))</f>
        <v/>
      </c>
      <c r="G421" s="144">
        <f>IF(C421=$X$4,"Enter smelter details",IF(ISERROR($V421),"",OFFSET('Smelter Look-up'!$F$4,$V421-4,0)))</f>
        <v/>
      </c>
      <c r="H421" s="200">
        <f>IF(ISERROR($V421),"",OFFSET('Smelter Look-up'!$G$4,$V421-4,0))</f>
        <v/>
      </c>
      <c r="I421" s="201">
        <f>IF(ISERROR($V421),"",OFFSET('Smelter Look-up'!$H$4,$V421-4,0))</f>
        <v/>
      </c>
      <c r="J421" s="201">
        <f>IF(ISERROR($V421),"",OFFSET('Smelter Look-up'!$I$4,$V421-4,0))</f>
        <v/>
      </c>
      <c r="K421" s="145" t="n"/>
      <c r="L421" s="145" t="n"/>
      <c r="M421" s="145" t="n"/>
      <c r="N421" s="145" t="n"/>
      <c r="O421" s="145" t="n"/>
      <c r="P421" s="203" t="n"/>
      <c r="Q421" s="146" t="n"/>
      <c r="R421" s="144">
        <f>IF(ISERROR($V421),"",OFFSET('Smelter Look-up'!$C$4,$V421-4,0)&amp;"")</f>
        <v/>
      </c>
      <c r="S421" s="150">
        <f>IF(B421="","",IF(ISERROR(MATCH($E421,CL,0)),"Unknown",INDIRECT("'C'!$A$"&amp;MATCH($E421,CL,0)+1)))</f>
        <v/>
      </c>
      <c r="T421" s="150">
        <f>IF(B421="","",IF(ISERROR(MATCH($J421,SorP!$B$1:$B$6261,0)),"",INDIRECT("'SorP'!$A$"&amp;MATCH($S421&amp;$J421,SorP!C:C,0))))</f>
        <v/>
      </c>
      <c r="U421" s="163" t="n"/>
      <c r="V421" s="164">
        <f>IF(C421="",NA(),MATCH($B421&amp;$C421,'Smelter Look-up'!$J:$J,0))</f>
        <v/>
      </c>
      <c r="X421" s="165">
        <f>IF(AND(C421="Smelter not listed",OR(LEN(D421)=0,LEN(E421)=0)),1,0)</f>
        <v/>
      </c>
      <c r="AB421" s="306">
        <f>IF(C421="","",B421)</f>
        <v/>
      </c>
      <c r="AC421" s="165">
        <f>B421</f>
        <v/>
      </c>
      <c r="AD421" s="165">
        <f>IF(C421="Smelter not listed",D421,C421)</f>
        <v/>
      </c>
    </row>
    <row r="422" ht="20.1" customFormat="1" customHeight="1" s="165">
      <c r="A422" s="150" t="n"/>
      <c r="B422" s="296">
        <f>IF(LEN(A422)=0,"",INDEX('Smelter Look-up'!$A:$A,MATCH($A422,'Smelter Look-up'!$E:$E,0)))</f>
        <v/>
      </c>
      <c r="C422" s="147">
        <f>IF(LEN(A422)=0,"",INDEX('Smelter Look-up'!$C:$C,MATCH($A422,'Smelter Look-up'!$E:$E,0)))</f>
        <v/>
      </c>
      <c r="D422" s="144" t="n"/>
      <c r="E422" s="144">
        <f>IF(ISERROR($V422),"",OFFSET('Smelter Look-up'!$D$4,$V422-4,0)&amp;"")</f>
        <v/>
      </c>
      <c r="F422" s="144">
        <f>IF(ISERROR($V422),"",OFFSET('Smelter Look-up'!$E$4,$V422-4,0))</f>
        <v/>
      </c>
      <c r="G422" s="144">
        <f>IF(C422=$X$4,"Enter smelter details",IF(ISERROR($V422),"",OFFSET('Smelter Look-up'!$F$4,$V422-4,0)))</f>
        <v/>
      </c>
      <c r="H422" s="200">
        <f>IF(ISERROR($V422),"",OFFSET('Smelter Look-up'!$G$4,$V422-4,0))</f>
        <v/>
      </c>
      <c r="I422" s="201">
        <f>IF(ISERROR($V422),"",OFFSET('Smelter Look-up'!$H$4,$V422-4,0))</f>
        <v/>
      </c>
      <c r="J422" s="201">
        <f>IF(ISERROR($V422),"",OFFSET('Smelter Look-up'!$I$4,$V422-4,0))</f>
        <v/>
      </c>
      <c r="K422" s="145" t="n"/>
      <c r="L422" s="145" t="n"/>
      <c r="M422" s="145" t="n"/>
      <c r="N422" s="145" t="n"/>
      <c r="O422" s="145" t="n"/>
      <c r="P422" s="203" t="n"/>
      <c r="Q422" s="146" t="n"/>
      <c r="R422" s="144">
        <f>IF(ISERROR($V422),"",OFFSET('Smelter Look-up'!$C$4,$V422-4,0)&amp;"")</f>
        <v/>
      </c>
      <c r="S422" s="150">
        <f>IF(B422="","",IF(ISERROR(MATCH($E422,CL,0)),"Unknown",INDIRECT("'C'!$A$"&amp;MATCH($E422,CL,0)+1)))</f>
        <v/>
      </c>
      <c r="T422" s="150">
        <f>IF(B422="","",IF(ISERROR(MATCH($J422,SorP!$B$1:$B$6261,0)),"",INDIRECT("'SorP'!$A$"&amp;MATCH($S422&amp;$J422,SorP!C:C,0))))</f>
        <v/>
      </c>
      <c r="U422" s="163" t="n"/>
      <c r="V422" s="164">
        <f>IF(C422="",NA(),MATCH($B422&amp;$C422,'Smelter Look-up'!$J:$J,0))</f>
        <v/>
      </c>
      <c r="X422" s="165">
        <f>IF(AND(C422="Smelter not listed",OR(LEN(D422)=0,LEN(E422)=0)),1,0)</f>
        <v/>
      </c>
      <c r="AB422" s="306">
        <f>IF(C422="","",B422)</f>
        <v/>
      </c>
      <c r="AC422" s="165">
        <f>B422</f>
        <v/>
      </c>
      <c r="AD422" s="165">
        <f>IF(C422="Smelter not listed",D422,C422)</f>
        <v/>
      </c>
    </row>
    <row r="423" ht="20.1" customFormat="1" customHeight="1" s="165">
      <c r="A423" s="150" t="n"/>
      <c r="B423" s="296">
        <f>IF(LEN(A423)=0,"",INDEX('Smelter Look-up'!$A:$A,MATCH($A423,'Smelter Look-up'!$E:$E,0)))</f>
        <v/>
      </c>
      <c r="C423" s="147">
        <f>IF(LEN(A423)=0,"",INDEX('Smelter Look-up'!$C:$C,MATCH($A423,'Smelter Look-up'!$E:$E,0)))</f>
        <v/>
      </c>
      <c r="D423" s="144" t="n"/>
      <c r="E423" s="144">
        <f>IF(ISERROR($V423),"",OFFSET('Smelter Look-up'!$D$4,$V423-4,0)&amp;"")</f>
        <v/>
      </c>
      <c r="F423" s="144">
        <f>IF(ISERROR($V423),"",OFFSET('Smelter Look-up'!$E$4,$V423-4,0))</f>
        <v/>
      </c>
      <c r="G423" s="144">
        <f>IF(C423=$X$4,"Enter smelter details",IF(ISERROR($V423),"",OFFSET('Smelter Look-up'!$F$4,$V423-4,0)))</f>
        <v/>
      </c>
      <c r="H423" s="200">
        <f>IF(ISERROR($V423),"",OFFSET('Smelter Look-up'!$G$4,$V423-4,0))</f>
        <v/>
      </c>
      <c r="I423" s="201">
        <f>IF(ISERROR($V423),"",OFFSET('Smelter Look-up'!$H$4,$V423-4,0))</f>
        <v/>
      </c>
      <c r="J423" s="201">
        <f>IF(ISERROR($V423),"",OFFSET('Smelter Look-up'!$I$4,$V423-4,0))</f>
        <v/>
      </c>
      <c r="K423" s="145" t="n"/>
      <c r="L423" s="145" t="n"/>
      <c r="M423" s="145" t="n"/>
      <c r="N423" s="145" t="n"/>
      <c r="O423" s="145" t="n"/>
      <c r="P423" s="203" t="n"/>
      <c r="Q423" s="146" t="n"/>
      <c r="R423" s="144">
        <f>IF(ISERROR($V423),"",OFFSET('Smelter Look-up'!$C$4,$V423-4,0)&amp;"")</f>
        <v/>
      </c>
      <c r="S423" s="150">
        <f>IF(B423="","",IF(ISERROR(MATCH($E423,CL,0)),"Unknown",INDIRECT("'C'!$A$"&amp;MATCH($E423,CL,0)+1)))</f>
        <v/>
      </c>
      <c r="T423" s="150">
        <f>IF(B423="","",IF(ISERROR(MATCH($J423,SorP!$B$1:$B$6261,0)),"",INDIRECT("'SorP'!$A$"&amp;MATCH($S423&amp;$J423,SorP!C:C,0))))</f>
        <v/>
      </c>
      <c r="U423" s="163" t="n"/>
      <c r="V423" s="164">
        <f>IF(C423="",NA(),MATCH($B423&amp;$C423,'Smelter Look-up'!$J:$J,0))</f>
        <v/>
      </c>
      <c r="X423" s="165">
        <f>IF(AND(C423="Smelter not listed",OR(LEN(D423)=0,LEN(E423)=0)),1,0)</f>
        <v/>
      </c>
      <c r="AB423" s="306">
        <f>IF(C423="","",B423)</f>
        <v/>
      </c>
      <c r="AC423" s="165">
        <f>B423</f>
        <v/>
      </c>
      <c r="AD423" s="165">
        <f>IF(C423="Smelter not listed",D423,C423)</f>
        <v/>
      </c>
    </row>
    <row r="424" ht="20.1" customFormat="1" customHeight="1" s="165">
      <c r="A424" s="150" t="n"/>
      <c r="B424" s="296">
        <f>IF(LEN(A424)=0,"",INDEX('Smelter Look-up'!$A:$A,MATCH($A424,'Smelter Look-up'!$E:$E,0)))</f>
        <v/>
      </c>
      <c r="C424" s="147">
        <f>IF(LEN(A424)=0,"",INDEX('Smelter Look-up'!$C:$C,MATCH($A424,'Smelter Look-up'!$E:$E,0)))</f>
        <v/>
      </c>
      <c r="D424" s="144" t="n"/>
      <c r="E424" s="144">
        <f>IF(ISERROR($V424),"",OFFSET('Smelter Look-up'!$D$4,$V424-4,0)&amp;"")</f>
        <v/>
      </c>
      <c r="F424" s="144">
        <f>IF(ISERROR($V424),"",OFFSET('Smelter Look-up'!$E$4,$V424-4,0))</f>
        <v/>
      </c>
      <c r="G424" s="144">
        <f>IF(C424=$X$4,"Enter smelter details",IF(ISERROR($V424),"",OFFSET('Smelter Look-up'!$F$4,$V424-4,0)))</f>
        <v/>
      </c>
      <c r="H424" s="200">
        <f>IF(ISERROR($V424),"",OFFSET('Smelter Look-up'!$G$4,$V424-4,0))</f>
        <v/>
      </c>
      <c r="I424" s="201">
        <f>IF(ISERROR($V424),"",OFFSET('Smelter Look-up'!$H$4,$V424-4,0))</f>
        <v/>
      </c>
      <c r="J424" s="201">
        <f>IF(ISERROR($V424),"",OFFSET('Smelter Look-up'!$I$4,$V424-4,0))</f>
        <v/>
      </c>
      <c r="K424" s="145" t="n"/>
      <c r="L424" s="145" t="n"/>
      <c r="M424" s="145" t="n"/>
      <c r="N424" s="145" t="n"/>
      <c r="O424" s="145" t="n"/>
      <c r="P424" s="203" t="n"/>
      <c r="Q424" s="146" t="n"/>
      <c r="R424" s="144">
        <f>IF(ISERROR($V424),"",OFFSET('Smelter Look-up'!$C$4,$V424-4,0)&amp;"")</f>
        <v/>
      </c>
      <c r="S424" s="150">
        <f>IF(B424="","",IF(ISERROR(MATCH($E424,CL,0)),"Unknown",INDIRECT("'C'!$A$"&amp;MATCH($E424,CL,0)+1)))</f>
        <v/>
      </c>
      <c r="T424" s="150">
        <f>IF(B424="","",IF(ISERROR(MATCH($J424,SorP!$B$1:$B$6261,0)),"",INDIRECT("'SorP'!$A$"&amp;MATCH($S424&amp;$J424,SorP!C:C,0))))</f>
        <v/>
      </c>
      <c r="U424" s="163" t="n"/>
      <c r="V424" s="164">
        <f>IF(C424="",NA(),MATCH($B424&amp;$C424,'Smelter Look-up'!$J:$J,0))</f>
        <v/>
      </c>
      <c r="X424" s="165">
        <f>IF(AND(C424="Smelter not listed",OR(LEN(D424)=0,LEN(E424)=0)),1,0)</f>
        <v/>
      </c>
      <c r="AB424" s="306">
        <f>IF(C424="","",B424)</f>
        <v/>
      </c>
      <c r="AC424" s="165">
        <f>B424</f>
        <v/>
      </c>
      <c r="AD424" s="165">
        <f>IF(C424="Smelter not listed",D424,C424)</f>
        <v/>
      </c>
    </row>
    <row r="425" ht="20.1" customFormat="1" customHeight="1" s="165">
      <c r="A425" s="150" t="n"/>
      <c r="B425" s="296">
        <f>IF(LEN(A425)=0,"",INDEX('Smelter Look-up'!$A:$A,MATCH($A425,'Smelter Look-up'!$E:$E,0)))</f>
        <v/>
      </c>
      <c r="C425" s="147">
        <f>IF(LEN(A425)=0,"",INDEX('Smelter Look-up'!$C:$C,MATCH($A425,'Smelter Look-up'!$E:$E,0)))</f>
        <v/>
      </c>
      <c r="D425" s="144" t="n"/>
      <c r="E425" s="144">
        <f>IF(ISERROR($V425),"",OFFSET('Smelter Look-up'!$D$4,$V425-4,0)&amp;"")</f>
        <v/>
      </c>
      <c r="F425" s="144">
        <f>IF(ISERROR($V425),"",OFFSET('Smelter Look-up'!$E$4,$V425-4,0))</f>
        <v/>
      </c>
      <c r="G425" s="144">
        <f>IF(C425=$X$4,"Enter smelter details",IF(ISERROR($V425),"",OFFSET('Smelter Look-up'!$F$4,$V425-4,0)))</f>
        <v/>
      </c>
      <c r="H425" s="200">
        <f>IF(ISERROR($V425),"",OFFSET('Smelter Look-up'!$G$4,$V425-4,0))</f>
        <v/>
      </c>
      <c r="I425" s="201">
        <f>IF(ISERROR($V425),"",OFFSET('Smelter Look-up'!$H$4,$V425-4,0))</f>
        <v/>
      </c>
      <c r="J425" s="201">
        <f>IF(ISERROR($V425),"",OFFSET('Smelter Look-up'!$I$4,$V425-4,0))</f>
        <v/>
      </c>
      <c r="K425" s="145" t="n"/>
      <c r="L425" s="145" t="n"/>
      <c r="M425" s="145" t="n"/>
      <c r="N425" s="145" t="n"/>
      <c r="O425" s="145" t="n"/>
      <c r="P425" s="203" t="n"/>
      <c r="Q425" s="146" t="n"/>
      <c r="R425" s="144">
        <f>IF(ISERROR($V425),"",OFFSET('Smelter Look-up'!$C$4,$V425-4,0)&amp;"")</f>
        <v/>
      </c>
      <c r="S425" s="150">
        <f>IF(B425="","",IF(ISERROR(MATCH($E425,CL,0)),"Unknown",INDIRECT("'C'!$A$"&amp;MATCH($E425,CL,0)+1)))</f>
        <v/>
      </c>
      <c r="T425" s="150">
        <f>IF(B425="","",IF(ISERROR(MATCH($J425,SorP!$B$1:$B$6261,0)),"",INDIRECT("'SorP'!$A$"&amp;MATCH($S425&amp;$J425,SorP!C:C,0))))</f>
        <v/>
      </c>
      <c r="U425" s="163" t="n"/>
      <c r="V425" s="164">
        <f>IF(C425="",NA(),MATCH($B425&amp;$C425,'Smelter Look-up'!$J:$J,0))</f>
        <v/>
      </c>
      <c r="X425" s="165">
        <f>IF(AND(C425="Smelter not listed",OR(LEN(D425)=0,LEN(E425)=0)),1,0)</f>
        <v/>
      </c>
      <c r="AB425" s="306">
        <f>IF(C425="","",B425)</f>
        <v/>
      </c>
      <c r="AC425" s="165">
        <f>B425</f>
        <v/>
      </c>
      <c r="AD425" s="165">
        <f>IF(C425="Smelter not listed",D425,C425)</f>
        <v/>
      </c>
    </row>
    <row r="426" ht="20.1" customFormat="1" customHeight="1" s="165">
      <c r="A426" s="150" t="n"/>
      <c r="B426" s="296">
        <f>IF(LEN(A426)=0,"",INDEX('Smelter Look-up'!$A:$A,MATCH($A426,'Smelter Look-up'!$E:$E,0)))</f>
        <v/>
      </c>
      <c r="C426" s="147">
        <f>IF(LEN(A426)=0,"",INDEX('Smelter Look-up'!$C:$C,MATCH($A426,'Smelter Look-up'!$E:$E,0)))</f>
        <v/>
      </c>
      <c r="D426" s="144" t="n"/>
      <c r="E426" s="144">
        <f>IF(ISERROR($V426),"",OFFSET('Smelter Look-up'!$D$4,$V426-4,0)&amp;"")</f>
        <v/>
      </c>
      <c r="F426" s="144">
        <f>IF(ISERROR($V426),"",OFFSET('Smelter Look-up'!$E$4,$V426-4,0))</f>
        <v/>
      </c>
      <c r="G426" s="144">
        <f>IF(C426=$X$4,"Enter smelter details",IF(ISERROR($V426),"",OFFSET('Smelter Look-up'!$F$4,$V426-4,0)))</f>
        <v/>
      </c>
      <c r="H426" s="200">
        <f>IF(ISERROR($V426),"",OFFSET('Smelter Look-up'!$G$4,$V426-4,0))</f>
        <v/>
      </c>
      <c r="I426" s="201">
        <f>IF(ISERROR($V426),"",OFFSET('Smelter Look-up'!$H$4,$V426-4,0))</f>
        <v/>
      </c>
      <c r="J426" s="201">
        <f>IF(ISERROR($V426),"",OFFSET('Smelter Look-up'!$I$4,$V426-4,0))</f>
        <v/>
      </c>
      <c r="K426" s="145" t="n"/>
      <c r="L426" s="145" t="n"/>
      <c r="M426" s="145" t="n"/>
      <c r="N426" s="145" t="n"/>
      <c r="O426" s="145" t="n"/>
      <c r="P426" s="203" t="n"/>
      <c r="Q426" s="146" t="n"/>
      <c r="R426" s="144">
        <f>IF(ISERROR($V426),"",OFFSET('Smelter Look-up'!$C$4,$V426-4,0)&amp;"")</f>
        <v/>
      </c>
      <c r="S426" s="150">
        <f>IF(B426="","",IF(ISERROR(MATCH($E426,CL,0)),"Unknown",INDIRECT("'C'!$A$"&amp;MATCH($E426,CL,0)+1)))</f>
        <v/>
      </c>
      <c r="T426" s="150">
        <f>IF(B426="","",IF(ISERROR(MATCH($J426,SorP!$B$1:$B$6261,0)),"",INDIRECT("'SorP'!$A$"&amp;MATCH($S426&amp;$J426,SorP!C:C,0))))</f>
        <v/>
      </c>
      <c r="U426" s="163" t="n"/>
      <c r="V426" s="164">
        <f>IF(C426="",NA(),MATCH($B426&amp;$C426,'Smelter Look-up'!$J:$J,0))</f>
        <v/>
      </c>
      <c r="X426" s="165">
        <f>IF(AND(C426="Smelter not listed",OR(LEN(D426)=0,LEN(E426)=0)),1,0)</f>
        <v/>
      </c>
      <c r="AB426" s="306">
        <f>IF(C426="","",B426)</f>
        <v/>
      </c>
      <c r="AC426" s="165">
        <f>B426</f>
        <v/>
      </c>
      <c r="AD426" s="165">
        <f>IF(C426="Smelter not listed",D426,C426)</f>
        <v/>
      </c>
    </row>
    <row r="427" ht="20.1" customFormat="1" customHeight="1" s="165">
      <c r="A427" s="150" t="n"/>
      <c r="B427" s="296">
        <f>IF(LEN(A427)=0,"",INDEX('Smelter Look-up'!$A:$A,MATCH($A427,'Smelter Look-up'!$E:$E,0)))</f>
        <v/>
      </c>
      <c r="C427" s="147">
        <f>IF(LEN(A427)=0,"",INDEX('Smelter Look-up'!$C:$C,MATCH($A427,'Smelter Look-up'!$E:$E,0)))</f>
        <v/>
      </c>
      <c r="D427" s="144" t="n"/>
      <c r="E427" s="144">
        <f>IF(ISERROR($V427),"",OFFSET('Smelter Look-up'!$D$4,$V427-4,0)&amp;"")</f>
        <v/>
      </c>
      <c r="F427" s="144">
        <f>IF(ISERROR($V427),"",OFFSET('Smelter Look-up'!$E$4,$V427-4,0))</f>
        <v/>
      </c>
      <c r="G427" s="144">
        <f>IF(C427=$X$4,"Enter smelter details",IF(ISERROR($V427),"",OFFSET('Smelter Look-up'!$F$4,$V427-4,0)))</f>
        <v/>
      </c>
      <c r="H427" s="200">
        <f>IF(ISERROR($V427),"",OFFSET('Smelter Look-up'!$G$4,$V427-4,0))</f>
        <v/>
      </c>
      <c r="I427" s="201">
        <f>IF(ISERROR($V427),"",OFFSET('Smelter Look-up'!$H$4,$V427-4,0))</f>
        <v/>
      </c>
      <c r="J427" s="201">
        <f>IF(ISERROR($V427),"",OFFSET('Smelter Look-up'!$I$4,$V427-4,0))</f>
        <v/>
      </c>
      <c r="K427" s="145" t="n"/>
      <c r="L427" s="145" t="n"/>
      <c r="M427" s="145" t="n"/>
      <c r="N427" s="145" t="n"/>
      <c r="O427" s="145" t="n"/>
      <c r="P427" s="203" t="n"/>
      <c r="Q427" s="146" t="n"/>
      <c r="R427" s="144">
        <f>IF(ISERROR($V427),"",OFFSET('Smelter Look-up'!$C$4,$V427-4,0)&amp;"")</f>
        <v/>
      </c>
      <c r="S427" s="150">
        <f>IF(B427="","",IF(ISERROR(MATCH($E427,CL,0)),"Unknown",INDIRECT("'C'!$A$"&amp;MATCH($E427,CL,0)+1)))</f>
        <v/>
      </c>
      <c r="T427" s="150">
        <f>IF(B427="","",IF(ISERROR(MATCH($J427,SorP!$B$1:$B$6261,0)),"",INDIRECT("'SorP'!$A$"&amp;MATCH($S427&amp;$J427,SorP!C:C,0))))</f>
        <v/>
      </c>
      <c r="U427" s="163" t="n"/>
      <c r="V427" s="164">
        <f>IF(C427="",NA(),MATCH($B427&amp;$C427,'Smelter Look-up'!$J:$J,0))</f>
        <v/>
      </c>
      <c r="X427" s="165">
        <f>IF(AND(C427="Smelter not listed",OR(LEN(D427)=0,LEN(E427)=0)),1,0)</f>
        <v/>
      </c>
      <c r="AB427" s="306">
        <f>IF(C427="","",B427)</f>
        <v/>
      </c>
      <c r="AC427" s="165">
        <f>B427</f>
        <v/>
      </c>
      <c r="AD427" s="165">
        <f>IF(C427="Smelter not listed",D427,C427)</f>
        <v/>
      </c>
    </row>
    <row r="428" ht="20.1" customFormat="1" customHeight="1" s="165">
      <c r="A428" s="150" t="n"/>
      <c r="B428" s="296">
        <f>IF(LEN(A428)=0,"",INDEX('Smelter Look-up'!$A:$A,MATCH($A428,'Smelter Look-up'!$E:$E,0)))</f>
        <v/>
      </c>
      <c r="C428" s="147">
        <f>IF(LEN(A428)=0,"",INDEX('Smelter Look-up'!$C:$C,MATCH($A428,'Smelter Look-up'!$E:$E,0)))</f>
        <v/>
      </c>
      <c r="D428" s="144" t="n"/>
      <c r="E428" s="144">
        <f>IF(ISERROR($V428),"",OFFSET('Smelter Look-up'!$D$4,$V428-4,0)&amp;"")</f>
        <v/>
      </c>
      <c r="F428" s="144">
        <f>IF(ISERROR($V428),"",OFFSET('Smelter Look-up'!$E$4,$V428-4,0))</f>
        <v/>
      </c>
      <c r="G428" s="144">
        <f>IF(C428=$X$4,"Enter smelter details",IF(ISERROR($V428),"",OFFSET('Smelter Look-up'!$F$4,$V428-4,0)))</f>
        <v/>
      </c>
      <c r="H428" s="200">
        <f>IF(ISERROR($V428),"",OFFSET('Smelter Look-up'!$G$4,$V428-4,0))</f>
        <v/>
      </c>
      <c r="I428" s="201">
        <f>IF(ISERROR($V428),"",OFFSET('Smelter Look-up'!$H$4,$V428-4,0))</f>
        <v/>
      </c>
      <c r="J428" s="201">
        <f>IF(ISERROR($V428),"",OFFSET('Smelter Look-up'!$I$4,$V428-4,0))</f>
        <v/>
      </c>
      <c r="K428" s="145" t="n"/>
      <c r="L428" s="145" t="n"/>
      <c r="M428" s="145" t="n"/>
      <c r="N428" s="145" t="n"/>
      <c r="O428" s="145" t="n"/>
      <c r="P428" s="203" t="n"/>
      <c r="Q428" s="146" t="n"/>
      <c r="R428" s="144">
        <f>IF(ISERROR($V428),"",OFFSET('Smelter Look-up'!$C$4,$V428-4,0)&amp;"")</f>
        <v/>
      </c>
      <c r="S428" s="150">
        <f>IF(B428="","",IF(ISERROR(MATCH($E428,CL,0)),"Unknown",INDIRECT("'C'!$A$"&amp;MATCH($E428,CL,0)+1)))</f>
        <v/>
      </c>
      <c r="T428" s="150">
        <f>IF(B428="","",IF(ISERROR(MATCH($J428,SorP!$B$1:$B$6261,0)),"",INDIRECT("'SorP'!$A$"&amp;MATCH($S428&amp;$J428,SorP!C:C,0))))</f>
        <v/>
      </c>
      <c r="U428" s="163" t="n"/>
      <c r="V428" s="164">
        <f>IF(C428="",NA(),MATCH($B428&amp;$C428,'Smelter Look-up'!$J:$J,0))</f>
        <v/>
      </c>
      <c r="X428" s="165">
        <f>IF(AND(C428="Smelter not listed",OR(LEN(D428)=0,LEN(E428)=0)),1,0)</f>
        <v/>
      </c>
      <c r="AB428" s="306">
        <f>IF(C428="","",B428)</f>
        <v/>
      </c>
      <c r="AC428" s="165">
        <f>B428</f>
        <v/>
      </c>
      <c r="AD428" s="165">
        <f>IF(C428="Smelter not listed",D428,C428)</f>
        <v/>
      </c>
    </row>
    <row r="429" ht="20.1" customFormat="1" customHeight="1" s="165">
      <c r="A429" s="150" t="n"/>
      <c r="B429" s="296">
        <f>IF(LEN(A429)=0,"",INDEX('Smelter Look-up'!$A:$A,MATCH($A429,'Smelter Look-up'!$E:$E,0)))</f>
        <v/>
      </c>
      <c r="C429" s="147">
        <f>IF(LEN(A429)=0,"",INDEX('Smelter Look-up'!$C:$C,MATCH($A429,'Smelter Look-up'!$E:$E,0)))</f>
        <v/>
      </c>
      <c r="D429" s="144" t="n"/>
      <c r="E429" s="144">
        <f>IF(ISERROR($V429),"",OFFSET('Smelter Look-up'!$D$4,$V429-4,0)&amp;"")</f>
        <v/>
      </c>
      <c r="F429" s="144">
        <f>IF(ISERROR($V429),"",OFFSET('Smelter Look-up'!$E$4,$V429-4,0))</f>
        <v/>
      </c>
      <c r="G429" s="144">
        <f>IF(C429=$X$4,"Enter smelter details",IF(ISERROR($V429),"",OFFSET('Smelter Look-up'!$F$4,$V429-4,0)))</f>
        <v/>
      </c>
      <c r="H429" s="200">
        <f>IF(ISERROR($V429),"",OFFSET('Smelter Look-up'!$G$4,$V429-4,0))</f>
        <v/>
      </c>
      <c r="I429" s="201">
        <f>IF(ISERROR($V429),"",OFFSET('Smelter Look-up'!$H$4,$V429-4,0))</f>
        <v/>
      </c>
      <c r="J429" s="201">
        <f>IF(ISERROR($V429),"",OFFSET('Smelter Look-up'!$I$4,$V429-4,0))</f>
        <v/>
      </c>
      <c r="K429" s="145" t="n"/>
      <c r="L429" s="145" t="n"/>
      <c r="M429" s="145" t="n"/>
      <c r="N429" s="145" t="n"/>
      <c r="O429" s="145" t="n"/>
      <c r="P429" s="203" t="n"/>
      <c r="Q429" s="146" t="n"/>
      <c r="R429" s="144">
        <f>IF(ISERROR($V429),"",OFFSET('Smelter Look-up'!$C$4,$V429-4,0)&amp;"")</f>
        <v/>
      </c>
      <c r="S429" s="150">
        <f>IF(B429="","",IF(ISERROR(MATCH($E429,CL,0)),"Unknown",INDIRECT("'C'!$A$"&amp;MATCH($E429,CL,0)+1)))</f>
        <v/>
      </c>
      <c r="T429" s="150">
        <f>IF(B429="","",IF(ISERROR(MATCH($J429,SorP!$B$1:$B$6261,0)),"",INDIRECT("'SorP'!$A$"&amp;MATCH($S429&amp;$J429,SorP!C:C,0))))</f>
        <v/>
      </c>
      <c r="U429" s="163" t="n"/>
      <c r="V429" s="164">
        <f>IF(C429="",NA(),MATCH($B429&amp;$C429,'Smelter Look-up'!$J:$J,0))</f>
        <v/>
      </c>
      <c r="X429" s="165">
        <f>IF(AND(C429="Smelter not listed",OR(LEN(D429)=0,LEN(E429)=0)),1,0)</f>
        <v/>
      </c>
      <c r="AB429" s="306">
        <f>IF(C429="","",B429)</f>
        <v/>
      </c>
      <c r="AC429" s="165">
        <f>B429</f>
        <v/>
      </c>
      <c r="AD429" s="165">
        <f>IF(C429="Smelter not listed",D429,C429)</f>
        <v/>
      </c>
    </row>
    <row r="430" ht="20.1" customFormat="1" customHeight="1" s="165">
      <c r="A430" s="150" t="n"/>
      <c r="B430" s="296">
        <f>IF(LEN(A430)=0,"",INDEX('Smelter Look-up'!$A:$A,MATCH($A430,'Smelter Look-up'!$E:$E,0)))</f>
        <v/>
      </c>
      <c r="C430" s="147">
        <f>IF(LEN(A430)=0,"",INDEX('Smelter Look-up'!$C:$C,MATCH($A430,'Smelter Look-up'!$E:$E,0)))</f>
        <v/>
      </c>
      <c r="D430" s="144" t="n"/>
      <c r="E430" s="144">
        <f>IF(ISERROR($V430),"",OFFSET('Smelter Look-up'!$D$4,$V430-4,0)&amp;"")</f>
        <v/>
      </c>
      <c r="F430" s="144">
        <f>IF(ISERROR($V430),"",OFFSET('Smelter Look-up'!$E$4,$V430-4,0))</f>
        <v/>
      </c>
      <c r="G430" s="144">
        <f>IF(C430=$X$4,"Enter smelter details",IF(ISERROR($V430),"",OFFSET('Smelter Look-up'!$F$4,$V430-4,0)))</f>
        <v/>
      </c>
      <c r="H430" s="200">
        <f>IF(ISERROR($V430),"",OFFSET('Smelter Look-up'!$G$4,$V430-4,0))</f>
        <v/>
      </c>
      <c r="I430" s="201">
        <f>IF(ISERROR($V430),"",OFFSET('Smelter Look-up'!$H$4,$V430-4,0))</f>
        <v/>
      </c>
      <c r="J430" s="201">
        <f>IF(ISERROR($V430),"",OFFSET('Smelter Look-up'!$I$4,$V430-4,0))</f>
        <v/>
      </c>
      <c r="K430" s="145" t="n"/>
      <c r="L430" s="145" t="n"/>
      <c r="M430" s="145" t="n"/>
      <c r="N430" s="145" t="n"/>
      <c r="O430" s="145" t="n"/>
      <c r="P430" s="203" t="n"/>
      <c r="Q430" s="146" t="n"/>
      <c r="R430" s="144">
        <f>IF(ISERROR($V430),"",OFFSET('Smelter Look-up'!$C$4,$V430-4,0)&amp;"")</f>
        <v/>
      </c>
      <c r="S430" s="150">
        <f>IF(B430="","",IF(ISERROR(MATCH($E430,CL,0)),"Unknown",INDIRECT("'C'!$A$"&amp;MATCH($E430,CL,0)+1)))</f>
        <v/>
      </c>
      <c r="T430" s="150">
        <f>IF(B430="","",IF(ISERROR(MATCH($J430,SorP!$B$1:$B$6261,0)),"",INDIRECT("'SorP'!$A$"&amp;MATCH($S430&amp;$J430,SorP!C:C,0))))</f>
        <v/>
      </c>
      <c r="U430" s="163" t="n"/>
      <c r="V430" s="164">
        <f>IF(C430="",NA(),MATCH($B430&amp;$C430,'Smelter Look-up'!$J:$J,0))</f>
        <v/>
      </c>
      <c r="X430" s="165">
        <f>IF(AND(C430="Smelter not listed",OR(LEN(D430)=0,LEN(E430)=0)),1,0)</f>
        <v/>
      </c>
      <c r="AB430" s="306">
        <f>IF(C430="","",B430)</f>
        <v/>
      </c>
      <c r="AC430" s="165">
        <f>B430</f>
        <v/>
      </c>
      <c r="AD430" s="165">
        <f>IF(C430="Smelter not listed",D430,C430)</f>
        <v/>
      </c>
    </row>
    <row r="431" ht="20.1" customFormat="1" customHeight="1" s="165">
      <c r="A431" s="150" t="n"/>
      <c r="B431" s="296">
        <f>IF(LEN(A431)=0,"",INDEX('Smelter Look-up'!$A:$A,MATCH($A431,'Smelter Look-up'!$E:$E,0)))</f>
        <v/>
      </c>
      <c r="C431" s="147">
        <f>IF(LEN(A431)=0,"",INDEX('Smelter Look-up'!$C:$C,MATCH($A431,'Smelter Look-up'!$E:$E,0)))</f>
        <v/>
      </c>
      <c r="D431" s="144" t="n"/>
      <c r="E431" s="144">
        <f>IF(ISERROR($V431),"",OFFSET('Smelter Look-up'!$D$4,$V431-4,0)&amp;"")</f>
        <v/>
      </c>
      <c r="F431" s="144">
        <f>IF(ISERROR($V431),"",OFFSET('Smelter Look-up'!$E$4,$V431-4,0))</f>
        <v/>
      </c>
      <c r="G431" s="144">
        <f>IF(C431=$X$4,"Enter smelter details",IF(ISERROR($V431),"",OFFSET('Smelter Look-up'!$F$4,$V431-4,0)))</f>
        <v/>
      </c>
      <c r="H431" s="200">
        <f>IF(ISERROR($V431),"",OFFSET('Smelter Look-up'!$G$4,$V431-4,0))</f>
        <v/>
      </c>
      <c r="I431" s="201">
        <f>IF(ISERROR($V431),"",OFFSET('Smelter Look-up'!$H$4,$V431-4,0))</f>
        <v/>
      </c>
      <c r="J431" s="201">
        <f>IF(ISERROR($V431),"",OFFSET('Smelter Look-up'!$I$4,$V431-4,0))</f>
        <v/>
      </c>
      <c r="K431" s="145" t="n"/>
      <c r="L431" s="145" t="n"/>
      <c r="M431" s="145" t="n"/>
      <c r="N431" s="145" t="n"/>
      <c r="O431" s="145" t="n"/>
      <c r="P431" s="203" t="n"/>
      <c r="Q431" s="146" t="n"/>
      <c r="R431" s="144">
        <f>IF(ISERROR($V431),"",OFFSET('Smelter Look-up'!$C$4,$V431-4,0)&amp;"")</f>
        <v/>
      </c>
      <c r="S431" s="150">
        <f>IF(B431="","",IF(ISERROR(MATCH($E431,CL,0)),"Unknown",INDIRECT("'C'!$A$"&amp;MATCH($E431,CL,0)+1)))</f>
        <v/>
      </c>
      <c r="T431" s="150">
        <f>IF(B431="","",IF(ISERROR(MATCH($J431,SorP!$B$1:$B$6261,0)),"",INDIRECT("'SorP'!$A$"&amp;MATCH($S431&amp;$J431,SorP!C:C,0))))</f>
        <v/>
      </c>
      <c r="U431" s="163" t="n"/>
      <c r="V431" s="164">
        <f>IF(C431="",NA(),MATCH($B431&amp;$C431,'Smelter Look-up'!$J:$J,0))</f>
        <v/>
      </c>
      <c r="X431" s="165">
        <f>IF(AND(C431="Smelter not listed",OR(LEN(D431)=0,LEN(E431)=0)),1,0)</f>
        <v/>
      </c>
      <c r="AB431" s="306">
        <f>IF(C431="","",B431)</f>
        <v/>
      </c>
      <c r="AC431" s="165">
        <f>B431</f>
        <v/>
      </c>
      <c r="AD431" s="165">
        <f>IF(C431="Smelter not listed",D431,C431)</f>
        <v/>
      </c>
    </row>
    <row r="432" ht="20.1" customFormat="1" customHeight="1" s="165">
      <c r="A432" s="150" t="n"/>
      <c r="B432" s="296">
        <f>IF(LEN(A432)=0,"",INDEX('Smelter Look-up'!$A:$A,MATCH($A432,'Smelter Look-up'!$E:$E,0)))</f>
        <v/>
      </c>
      <c r="C432" s="147">
        <f>IF(LEN(A432)=0,"",INDEX('Smelter Look-up'!$C:$C,MATCH($A432,'Smelter Look-up'!$E:$E,0)))</f>
        <v/>
      </c>
      <c r="D432" s="144" t="n"/>
      <c r="E432" s="144">
        <f>IF(ISERROR($V432),"",OFFSET('Smelter Look-up'!$D$4,$V432-4,0)&amp;"")</f>
        <v/>
      </c>
      <c r="F432" s="144">
        <f>IF(ISERROR($V432),"",OFFSET('Smelter Look-up'!$E$4,$V432-4,0))</f>
        <v/>
      </c>
      <c r="G432" s="144">
        <f>IF(C432=$X$4,"Enter smelter details",IF(ISERROR($V432),"",OFFSET('Smelter Look-up'!$F$4,$V432-4,0)))</f>
        <v/>
      </c>
      <c r="H432" s="200">
        <f>IF(ISERROR($V432),"",OFFSET('Smelter Look-up'!$G$4,$V432-4,0))</f>
        <v/>
      </c>
      <c r="I432" s="201">
        <f>IF(ISERROR($V432),"",OFFSET('Smelter Look-up'!$H$4,$V432-4,0))</f>
        <v/>
      </c>
      <c r="J432" s="201">
        <f>IF(ISERROR($V432),"",OFFSET('Smelter Look-up'!$I$4,$V432-4,0))</f>
        <v/>
      </c>
      <c r="K432" s="145" t="n"/>
      <c r="L432" s="145" t="n"/>
      <c r="M432" s="145" t="n"/>
      <c r="N432" s="145" t="n"/>
      <c r="O432" s="145" t="n"/>
      <c r="P432" s="203" t="n"/>
      <c r="Q432" s="146" t="n"/>
      <c r="R432" s="144">
        <f>IF(ISERROR($V432),"",OFFSET('Smelter Look-up'!$C$4,$V432-4,0)&amp;"")</f>
        <v/>
      </c>
      <c r="S432" s="150">
        <f>IF(B432="","",IF(ISERROR(MATCH($E432,CL,0)),"Unknown",INDIRECT("'C'!$A$"&amp;MATCH($E432,CL,0)+1)))</f>
        <v/>
      </c>
      <c r="T432" s="150">
        <f>IF(B432="","",IF(ISERROR(MATCH($J432,SorP!$B$1:$B$6261,0)),"",INDIRECT("'SorP'!$A$"&amp;MATCH($S432&amp;$J432,SorP!C:C,0))))</f>
        <v/>
      </c>
      <c r="U432" s="163" t="n"/>
      <c r="V432" s="164">
        <f>IF(C432="",NA(),MATCH($B432&amp;$C432,'Smelter Look-up'!$J:$J,0))</f>
        <v/>
      </c>
      <c r="X432" s="165">
        <f>IF(AND(C432="Smelter not listed",OR(LEN(D432)=0,LEN(E432)=0)),1,0)</f>
        <v/>
      </c>
      <c r="AB432" s="306">
        <f>IF(C432="","",B432)</f>
        <v/>
      </c>
      <c r="AC432" s="165">
        <f>B432</f>
        <v/>
      </c>
      <c r="AD432" s="165">
        <f>IF(C432="Smelter not listed",D432,C432)</f>
        <v/>
      </c>
    </row>
    <row r="433" ht="20.1" customFormat="1" customHeight="1" s="165">
      <c r="A433" s="150" t="n"/>
      <c r="B433" s="296">
        <f>IF(LEN(A433)=0,"",INDEX('Smelter Look-up'!$A:$A,MATCH($A433,'Smelter Look-up'!$E:$E,0)))</f>
        <v/>
      </c>
      <c r="C433" s="147">
        <f>IF(LEN(A433)=0,"",INDEX('Smelter Look-up'!$C:$C,MATCH($A433,'Smelter Look-up'!$E:$E,0)))</f>
        <v/>
      </c>
      <c r="D433" s="144" t="n"/>
      <c r="E433" s="144">
        <f>IF(ISERROR($V433),"",OFFSET('Smelter Look-up'!$D$4,$V433-4,0)&amp;"")</f>
        <v/>
      </c>
      <c r="F433" s="144">
        <f>IF(ISERROR($V433),"",OFFSET('Smelter Look-up'!$E$4,$V433-4,0))</f>
        <v/>
      </c>
      <c r="G433" s="144">
        <f>IF(C433=$X$4,"Enter smelter details",IF(ISERROR($V433),"",OFFSET('Smelter Look-up'!$F$4,$V433-4,0)))</f>
        <v/>
      </c>
      <c r="H433" s="200">
        <f>IF(ISERROR($V433),"",OFFSET('Smelter Look-up'!$G$4,$V433-4,0))</f>
        <v/>
      </c>
      <c r="I433" s="201">
        <f>IF(ISERROR($V433),"",OFFSET('Smelter Look-up'!$H$4,$V433-4,0))</f>
        <v/>
      </c>
      <c r="J433" s="201">
        <f>IF(ISERROR($V433),"",OFFSET('Smelter Look-up'!$I$4,$V433-4,0))</f>
        <v/>
      </c>
      <c r="K433" s="145" t="n"/>
      <c r="L433" s="145" t="n"/>
      <c r="M433" s="145" t="n"/>
      <c r="N433" s="145" t="n"/>
      <c r="O433" s="145" t="n"/>
      <c r="P433" s="203" t="n"/>
      <c r="Q433" s="146" t="n"/>
      <c r="R433" s="144">
        <f>IF(ISERROR($V433),"",OFFSET('Smelter Look-up'!$C$4,$V433-4,0)&amp;"")</f>
        <v/>
      </c>
      <c r="S433" s="150">
        <f>IF(B433="","",IF(ISERROR(MATCH($E433,CL,0)),"Unknown",INDIRECT("'C'!$A$"&amp;MATCH($E433,CL,0)+1)))</f>
        <v/>
      </c>
      <c r="T433" s="150">
        <f>IF(B433="","",IF(ISERROR(MATCH($J433,SorP!$B$1:$B$6261,0)),"",INDIRECT("'SorP'!$A$"&amp;MATCH($S433&amp;$J433,SorP!C:C,0))))</f>
        <v/>
      </c>
      <c r="U433" s="163" t="n"/>
      <c r="V433" s="164">
        <f>IF(C433="",NA(),MATCH($B433&amp;$C433,'Smelter Look-up'!$J:$J,0))</f>
        <v/>
      </c>
      <c r="X433" s="165">
        <f>IF(AND(C433="Smelter not listed",OR(LEN(D433)=0,LEN(E433)=0)),1,0)</f>
        <v/>
      </c>
      <c r="AB433" s="306">
        <f>IF(C433="","",B433)</f>
        <v/>
      </c>
      <c r="AC433" s="165">
        <f>B433</f>
        <v/>
      </c>
      <c r="AD433" s="165">
        <f>IF(C433="Smelter not listed",D433,C433)</f>
        <v/>
      </c>
    </row>
    <row r="434" ht="20.1" customFormat="1" customHeight="1" s="165">
      <c r="A434" s="150" t="n"/>
      <c r="B434" s="296">
        <f>IF(LEN(A434)=0,"",INDEX('Smelter Look-up'!$A:$A,MATCH($A434,'Smelter Look-up'!$E:$E,0)))</f>
        <v/>
      </c>
      <c r="C434" s="147">
        <f>IF(LEN(A434)=0,"",INDEX('Smelter Look-up'!$C:$C,MATCH($A434,'Smelter Look-up'!$E:$E,0)))</f>
        <v/>
      </c>
      <c r="D434" s="144" t="n"/>
      <c r="E434" s="144">
        <f>IF(ISERROR($V434),"",OFFSET('Smelter Look-up'!$D$4,$V434-4,0)&amp;"")</f>
        <v/>
      </c>
      <c r="F434" s="144">
        <f>IF(ISERROR($V434),"",OFFSET('Smelter Look-up'!$E$4,$V434-4,0))</f>
        <v/>
      </c>
      <c r="G434" s="144">
        <f>IF(C434=$X$4,"Enter smelter details",IF(ISERROR($V434),"",OFFSET('Smelter Look-up'!$F$4,$V434-4,0)))</f>
        <v/>
      </c>
      <c r="H434" s="200">
        <f>IF(ISERROR($V434),"",OFFSET('Smelter Look-up'!$G$4,$V434-4,0))</f>
        <v/>
      </c>
      <c r="I434" s="201">
        <f>IF(ISERROR($V434),"",OFFSET('Smelter Look-up'!$H$4,$V434-4,0))</f>
        <v/>
      </c>
      <c r="J434" s="201">
        <f>IF(ISERROR($V434),"",OFFSET('Smelter Look-up'!$I$4,$V434-4,0))</f>
        <v/>
      </c>
      <c r="K434" s="145" t="n"/>
      <c r="L434" s="145" t="n"/>
      <c r="M434" s="145" t="n"/>
      <c r="N434" s="145" t="n"/>
      <c r="O434" s="145" t="n"/>
      <c r="P434" s="203" t="n"/>
      <c r="Q434" s="146" t="n"/>
      <c r="R434" s="144">
        <f>IF(ISERROR($V434),"",OFFSET('Smelter Look-up'!$C$4,$V434-4,0)&amp;"")</f>
        <v/>
      </c>
      <c r="S434" s="150">
        <f>IF(B434="","",IF(ISERROR(MATCH($E434,CL,0)),"Unknown",INDIRECT("'C'!$A$"&amp;MATCH($E434,CL,0)+1)))</f>
        <v/>
      </c>
      <c r="T434" s="150">
        <f>IF(B434="","",IF(ISERROR(MATCH($J434,SorP!$B$1:$B$6261,0)),"",INDIRECT("'SorP'!$A$"&amp;MATCH($S434&amp;$J434,SorP!C:C,0))))</f>
        <v/>
      </c>
      <c r="U434" s="163" t="n"/>
      <c r="V434" s="164">
        <f>IF(C434="",NA(),MATCH($B434&amp;$C434,'Smelter Look-up'!$J:$J,0))</f>
        <v/>
      </c>
      <c r="X434" s="165">
        <f>IF(AND(C434="Smelter not listed",OR(LEN(D434)=0,LEN(E434)=0)),1,0)</f>
        <v/>
      </c>
      <c r="AB434" s="306">
        <f>IF(C434="","",B434)</f>
        <v/>
      </c>
      <c r="AC434" s="165">
        <f>B434</f>
        <v/>
      </c>
      <c r="AD434" s="165">
        <f>IF(C434="Smelter not listed",D434,C434)</f>
        <v/>
      </c>
    </row>
    <row r="435" ht="20.1" customFormat="1" customHeight="1" s="165">
      <c r="A435" s="150" t="n"/>
      <c r="B435" s="296">
        <f>IF(LEN(A435)=0,"",INDEX('Smelter Look-up'!$A:$A,MATCH($A435,'Smelter Look-up'!$E:$E,0)))</f>
        <v/>
      </c>
      <c r="C435" s="147">
        <f>IF(LEN(A435)=0,"",INDEX('Smelter Look-up'!$C:$C,MATCH($A435,'Smelter Look-up'!$E:$E,0)))</f>
        <v/>
      </c>
      <c r="D435" s="144" t="n"/>
      <c r="E435" s="144">
        <f>IF(ISERROR($V435),"",OFFSET('Smelter Look-up'!$D$4,$V435-4,0)&amp;"")</f>
        <v/>
      </c>
      <c r="F435" s="144">
        <f>IF(ISERROR($V435),"",OFFSET('Smelter Look-up'!$E$4,$V435-4,0))</f>
        <v/>
      </c>
      <c r="G435" s="144">
        <f>IF(C435=$X$4,"Enter smelter details",IF(ISERROR($V435),"",OFFSET('Smelter Look-up'!$F$4,$V435-4,0)))</f>
        <v/>
      </c>
      <c r="H435" s="200">
        <f>IF(ISERROR($V435),"",OFFSET('Smelter Look-up'!$G$4,$V435-4,0))</f>
        <v/>
      </c>
      <c r="I435" s="201">
        <f>IF(ISERROR($V435),"",OFFSET('Smelter Look-up'!$H$4,$V435-4,0))</f>
        <v/>
      </c>
      <c r="J435" s="201">
        <f>IF(ISERROR($V435),"",OFFSET('Smelter Look-up'!$I$4,$V435-4,0))</f>
        <v/>
      </c>
      <c r="K435" s="145" t="n"/>
      <c r="L435" s="145" t="n"/>
      <c r="M435" s="145" t="n"/>
      <c r="N435" s="145" t="n"/>
      <c r="O435" s="145" t="n"/>
      <c r="P435" s="203" t="n"/>
      <c r="Q435" s="146" t="n"/>
      <c r="R435" s="144">
        <f>IF(ISERROR($V435),"",OFFSET('Smelter Look-up'!$C$4,$V435-4,0)&amp;"")</f>
        <v/>
      </c>
      <c r="S435" s="150">
        <f>IF(B435="","",IF(ISERROR(MATCH($E435,CL,0)),"Unknown",INDIRECT("'C'!$A$"&amp;MATCH($E435,CL,0)+1)))</f>
        <v/>
      </c>
      <c r="T435" s="150">
        <f>IF(B435="","",IF(ISERROR(MATCH($J435,SorP!$B$1:$B$6261,0)),"",INDIRECT("'SorP'!$A$"&amp;MATCH($S435&amp;$J435,SorP!C:C,0))))</f>
        <v/>
      </c>
      <c r="U435" s="163" t="n"/>
      <c r="V435" s="164">
        <f>IF(C435="",NA(),MATCH($B435&amp;$C435,'Smelter Look-up'!$J:$J,0))</f>
        <v/>
      </c>
      <c r="X435" s="165">
        <f>IF(AND(C435="Smelter not listed",OR(LEN(D435)=0,LEN(E435)=0)),1,0)</f>
        <v/>
      </c>
      <c r="AB435" s="306">
        <f>IF(C435="","",B435)</f>
        <v/>
      </c>
      <c r="AC435" s="165">
        <f>B435</f>
        <v/>
      </c>
      <c r="AD435" s="165">
        <f>IF(C435="Smelter not listed",D435,C435)</f>
        <v/>
      </c>
    </row>
    <row r="436" ht="20.1" customFormat="1" customHeight="1" s="165">
      <c r="A436" s="150" t="n"/>
      <c r="B436" s="296">
        <f>IF(LEN(A436)=0,"",INDEX('Smelter Look-up'!$A:$A,MATCH($A436,'Smelter Look-up'!$E:$E,0)))</f>
        <v/>
      </c>
      <c r="C436" s="147">
        <f>IF(LEN(A436)=0,"",INDEX('Smelter Look-up'!$C:$C,MATCH($A436,'Smelter Look-up'!$E:$E,0)))</f>
        <v/>
      </c>
      <c r="D436" s="144" t="n"/>
      <c r="E436" s="144">
        <f>IF(ISERROR($V436),"",OFFSET('Smelter Look-up'!$D$4,$V436-4,0)&amp;"")</f>
        <v/>
      </c>
      <c r="F436" s="144">
        <f>IF(ISERROR($V436),"",OFFSET('Smelter Look-up'!$E$4,$V436-4,0))</f>
        <v/>
      </c>
      <c r="G436" s="144">
        <f>IF(C436=$X$4,"Enter smelter details",IF(ISERROR($V436),"",OFFSET('Smelter Look-up'!$F$4,$V436-4,0)))</f>
        <v/>
      </c>
      <c r="H436" s="200">
        <f>IF(ISERROR($V436),"",OFFSET('Smelter Look-up'!$G$4,$V436-4,0))</f>
        <v/>
      </c>
      <c r="I436" s="201">
        <f>IF(ISERROR($V436),"",OFFSET('Smelter Look-up'!$H$4,$V436-4,0))</f>
        <v/>
      </c>
      <c r="J436" s="201">
        <f>IF(ISERROR($V436),"",OFFSET('Smelter Look-up'!$I$4,$V436-4,0))</f>
        <v/>
      </c>
      <c r="K436" s="145" t="n"/>
      <c r="L436" s="145" t="n"/>
      <c r="M436" s="145" t="n"/>
      <c r="N436" s="145" t="n"/>
      <c r="O436" s="145" t="n"/>
      <c r="P436" s="203" t="n"/>
      <c r="Q436" s="146" t="n"/>
      <c r="R436" s="144">
        <f>IF(ISERROR($V436),"",OFFSET('Smelter Look-up'!$C$4,$V436-4,0)&amp;"")</f>
        <v/>
      </c>
      <c r="S436" s="150">
        <f>IF(B436="","",IF(ISERROR(MATCH($E436,CL,0)),"Unknown",INDIRECT("'C'!$A$"&amp;MATCH($E436,CL,0)+1)))</f>
        <v/>
      </c>
      <c r="T436" s="150">
        <f>IF(B436="","",IF(ISERROR(MATCH($J436,SorP!$B$1:$B$6261,0)),"",INDIRECT("'SorP'!$A$"&amp;MATCH($S436&amp;$J436,SorP!C:C,0))))</f>
        <v/>
      </c>
      <c r="U436" s="163" t="n"/>
      <c r="V436" s="164">
        <f>IF(C436="",NA(),MATCH($B436&amp;$C436,'Smelter Look-up'!$J:$J,0))</f>
        <v/>
      </c>
      <c r="X436" s="165">
        <f>IF(AND(C436="Smelter not listed",OR(LEN(D436)=0,LEN(E436)=0)),1,0)</f>
        <v/>
      </c>
      <c r="AB436" s="306">
        <f>IF(C436="","",B436)</f>
        <v/>
      </c>
      <c r="AC436" s="165">
        <f>B436</f>
        <v/>
      </c>
      <c r="AD436" s="165">
        <f>IF(C436="Smelter not listed",D436,C436)</f>
        <v/>
      </c>
    </row>
    <row r="437" ht="20.1" customFormat="1" customHeight="1" s="165">
      <c r="A437" s="150" t="n"/>
      <c r="B437" s="296">
        <f>IF(LEN(A437)=0,"",INDEX('Smelter Look-up'!$A:$A,MATCH($A437,'Smelter Look-up'!$E:$E,0)))</f>
        <v/>
      </c>
      <c r="C437" s="147">
        <f>IF(LEN(A437)=0,"",INDEX('Smelter Look-up'!$C:$C,MATCH($A437,'Smelter Look-up'!$E:$E,0)))</f>
        <v/>
      </c>
      <c r="D437" s="144" t="n"/>
      <c r="E437" s="144">
        <f>IF(ISERROR($V437),"",OFFSET('Smelter Look-up'!$D$4,$V437-4,0)&amp;"")</f>
        <v/>
      </c>
      <c r="F437" s="144">
        <f>IF(ISERROR($V437),"",OFFSET('Smelter Look-up'!$E$4,$V437-4,0))</f>
        <v/>
      </c>
      <c r="G437" s="144">
        <f>IF(C437=$X$4,"Enter smelter details",IF(ISERROR($V437),"",OFFSET('Smelter Look-up'!$F$4,$V437-4,0)))</f>
        <v/>
      </c>
      <c r="H437" s="200">
        <f>IF(ISERROR($V437),"",OFFSET('Smelter Look-up'!$G$4,$V437-4,0))</f>
        <v/>
      </c>
      <c r="I437" s="201">
        <f>IF(ISERROR($V437),"",OFFSET('Smelter Look-up'!$H$4,$V437-4,0))</f>
        <v/>
      </c>
      <c r="J437" s="201">
        <f>IF(ISERROR($V437),"",OFFSET('Smelter Look-up'!$I$4,$V437-4,0))</f>
        <v/>
      </c>
      <c r="K437" s="145" t="n"/>
      <c r="L437" s="145" t="n"/>
      <c r="M437" s="145" t="n"/>
      <c r="N437" s="145" t="n"/>
      <c r="O437" s="145" t="n"/>
      <c r="P437" s="203" t="n"/>
      <c r="Q437" s="146" t="n"/>
      <c r="R437" s="144">
        <f>IF(ISERROR($V437),"",OFFSET('Smelter Look-up'!$C$4,$V437-4,0)&amp;"")</f>
        <v/>
      </c>
      <c r="S437" s="150">
        <f>IF(B437="","",IF(ISERROR(MATCH($E437,CL,0)),"Unknown",INDIRECT("'C'!$A$"&amp;MATCH($E437,CL,0)+1)))</f>
        <v/>
      </c>
      <c r="T437" s="150">
        <f>IF(B437="","",IF(ISERROR(MATCH($J437,SorP!$B$1:$B$6261,0)),"",INDIRECT("'SorP'!$A$"&amp;MATCH($S437&amp;$J437,SorP!C:C,0))))</f>
        <v/>
      </c>
      <c r="U437" s="163" t="n"/>
      <c r="V437" s="164">
        <f>IF(C437="",NA(),MATCH($B437&amp;$C437,'Smelter Look-up'!$J:$J,0))</f>
        <v/>
      </c>
      <c r="X437" s="165">
        <f>IF(AND(C437="Smelter not listed",OR(LEN(D437)=0,LEN(E437)=0)),1,0)</f>
        <v/>
      </c>
      <c r="AB437" s="306">
        <f>IF(C437="","",B437)</f>
        <v/>
      </c>
      <c r="AC437" s="165">
        <f>B437</f>
        <v/>
      </c>
      <c r="AD437" s="165">
        <f>IF(C437="Smelter not listed",D437,C437)</f>
        <v/>
      </c>
    </row>
    <row r="438" ht="20.1" customFormat="1" customHeight="1" s="165">
      <c r="A438" s="150" t="n"/>
      <c r="B438" s="296">
        <f>IF(LEN(A438)=0,"",INDEX('Smelter Look-up'!$A:$A,MATCH($A438,'Smelter Look-up'!$E:$E,0)))</f>
        <v/>
      </c>
      <c r="C438" s="147">
        <f>IF(LEN(A438)=0,"",INDEX('Smelter Look-up'!$C:$C,MATCH($A438,'Smelter Look-up'!$E:$E,0)))</f>
        <v/>
      </c>
      <c r="D438" s="144" t="n"/>
      <c r="E438" s="144">
        <f>IF(ISERROR($V438),"",OFFSET('Smelter Look-up'!$D$4,$V438-4,0)&amp;"")</f>
        <v/>
      </c>
      <c r="F438" s="144">
        <f>IF(ISERROR($V438),"",OFFSET('Smelter Look-up'!$E$4,$V438-4,0))</f>
        <v/>
      </c>
      <c r="G438" s="144">
        <f>IF(C438=$X$4,"Enter smelter details",IF(ISERROR($V438),"",OFFSET('Smelter Look-up'!$F$4,$V438-4,0)))</f>
        <v/>
      </c>
      <c r="H438" s="200">
        <f>IF(ISERROR($V438),"",OFFSET('Smelter Look-up'!$G$4,$V438-4,0))</f>
        <v/>
      </c>
      <c r="I438" s="201">
        <f>IF(ISERROR($V438),"",OFFSET('Smelter Look-up'!$H$4,$V438-4,0))</f>
        <v/>
      </c>
      <c r="J438" s="201">
        <f>IF(ISERROR($V438),"",OFFSET('Smelter Look-up'!$I$4,$V438-4,0))</f>
        <v/>
      </c>
      <c r="K438" s="145" t="n"/>
      <c r="L438" s="145" t="n"/>
      <c r="M438" s="145" t="n"/>
      <c r="N438" s="145" t="n"/>
      <c r="O438" s="145" t="n"/>
      <c r="P438" s="203" t="n"/>
      <c r="Q438" s="146" t="n"/>
      <c r="R438" s="144">
        <f>IF(ISERROR($V438),"",OFFSET('Smelter Look-up'!$C$4,$V438-4,0)&amp;"")</f>
        <v/>
      </c>
      <c r="S438" s="150">
        <f>IF(B438="","",IF(ISERROR(MATCH($E438,CL,0)),"Unknown",INDIRECT("'C'!$A$"&amp;MATCH($E438,CL,0)+1)))</f>
        <v/>
      </c>
      <c r="T438" s="150">
        <f>IF(B438="","",IF(ISERROR(MATCH($J438,SorP!$B$1:$B$6261,0)),"",INDIRECT("'SorP'!$A$"&amp;MATCH($S438&amp;$J438,SorP!C:C,0))))</f>
        <v/>
      </c>
      <c r="U438" s="163" t="n"/>
      <c r="V438" s="164">
        <f>IF(C438="",NA(),MATCH($B438&amp;$C438,'Smelter Look-up'!$J:$J,0))</f>
        <v/>
      </c>
      <c r="X438" s="165">
        <f>IF(AND(C438="Smelter not listed",OR(LEN(D438)=0,LEN(E438)=0)),1,0)</f>
        <v/>
      </c>
      <c r="AB438" s="306">
        <f>IF(C438="","",B438)</f>
        <v/>
      </c>
      <c r="AC438" s="165">
        <f>B438</f>
        <v/>
      </c>
      <c r="AD438" s="165">
        <f>IF(C438="Smelter not listed",D438,C438)</f>
        <v/>
      </c>
    </row>
    <row r="439" ht="20.1" customFormat="1" customHeight="1" s="165">
      <c r="A439" s="150" t="n"/>
      <c r="B439" s="296">
        <f>IF(LEN(A439)=0,"",INDEX('Smelter Look-up'!$A:$A,MATCH($A439,'Smelter Look-up'!$E:$E,0)))</f>
        <v/>
      </c>
      <c r="C439" s="147">
        <f>IF(LEN(A439)=0,"",INDEX('Smelter Look-up'!$C:$C,MATCH($A439,'Smelter Look-up'!$E:$E,0)))</f>
        <v/>
      </c>
      <c r="D439" s="144" t="n"/>
      <c r="E439" s="144">
        <f>IF(ISERROR($V439),"",OFFSET('Smelter Look-up'!$D$4,$V439-4,0)&amp;"")</f>
        <v/>
      </c>
      <c r="F439" s="144">
        <f>IF(ISERROR($V439),"",OFFSET('Smelter Look-up'!$E$4,$V439-4,0))</f>
        <v/>
      </c>
      <c r="G439" s="144">
        <f>IF(C439=$X$4,"Enter smelter details",IF(ISERROR($V439),"",OFFSET('Smelter Look-up'!$F$4,$V439-4,0)))</f>
        <v/>
      </c>
      <c r="H439" s="200">
        <f>IF(ISERROR($V439),"",OFFSET('Smelter Look-up'!$G$4,$V439-4,0))</f>
        <v/>
      </c>
      <c r="I439" s="201">
        <f>IF(ISERROR($V439),"",OFFSET('Smelter Look-up'!$H$4,$V439-4,0))</f>
        <v/>
      </c>
      <c r="J439" s="201">
        <f>IF(ISERROR($V439),"",OFFSET('Smelter Look-up'!$I$4,$V439-4,0))</f>
        <v/>
      </c>
      <c r="K439" s="145" t="n"/>
      <c r="L439" s="145" t="n"/>
      <c r="M439" s="145" t="n"/>
      <c r="N439" s="145" t="n"/>
      <c r="O439" s="145" t="n"/>
      <c r="P439" s="203" t="n"/>
      <c r="Q439" s="146" t="n"/>
      <c r="R439" s="144">
        <f>IF(ISERROR($V439),"",OFFSET('Smelter Look-up'!$C$4,$V439-4,0)&amp;"")</f>
        <v/>
      </c>
      <c r="S439" s="150">
        <f>IF(B439="","",IF(ISERROR(MATCH($E439,CL,0)),"Unknown",INDIRECT("'C'!$A$"&amp;MATCH($E439,CL,0)+1)))</f>
        <v/>
      </c>
      <c r="T439" s="150">
        <f>IF(B439="","",IF(ISERROR(MATCH($J439,SorP!$B$1:$B$6261,0)),"",INDIRECT("'SorP'!$A$"&amp;MATCH($S439&amp;$J439,SorP!C:C,0))))</f>
        <v/>
      </c>
      <c r="U439" s="163" t="n"/>
      <c r="V439" s="164">
        <f>IF(C439="",NA(),MATCH($B439&amp;$C439,'Smelter Look-up'!$J:$J,0))</f>
        <v/>
      </c>
      <c r="X439" s="165">
        <f>IF(AND(C439="Smelter not listed",OR(LEN(D439)=0,LEN(E439)=0)),1,0)</f>
        <v/>
      </c>
      <c r="AB439" s="306">
        <f>IF(C439="","",B439)</f>
        <v/>
      </c>
      <c r="AC439" s="165">
        <f>B439</f>
        <v/>
      </c>
      <c r="AD439" s="165">
        <f>IF(C439="Smelter not listed",D439,C439)</f>
        <v/>
      </c>
    </row>
    <row r="440" ht="20.1" customFormat="1" customHeight="1" s="165">
      <c r="A440" s="150" t="n"/>
      <c r="B440" s="296">
        <f>IF(LEN(A440)=0,"",INDEX('Smelter Look-up'!$A:$A,MATCH($A440,'Smelter Look-up'!$E:$E,0)))</f>
        <v/>
      </c>
      <c r="C440" s="147">
        <f>IF(LEN(A440)=0,"",INDEX('Smelter Look-up'!$C:$C,MATCH($A440,'Smelter Look-up'!$E:$E,0)))</f>
        <v/>
      </c>
      <c r="D440" s="144" t="n"/>
      <c r="E440" s="144">
        <f>IF(ISERROR($V440),"",OFFSET('Smelter Look-up'!$D$4,$V440-4,0)&amp;"")</f>
        <v/>
      </c>
      <c r="F440" s="144">
        <f>IF(ISERROR($V440),"",OFFSET('Smelter Look-up'!$E$4,$V440-4,0))</f>
        <v/>
      </c>
      <c r="G440" s="144">
        <f>IF(C440=$X$4,"Enter smelter details",IF(ISERROR($V440),"",OFFSET('Smelter Look-up'!$F$4,$V440-4,0)))</f>
        <v/>
      </c>
      <c r="H440" s="200">
        <f>IF(ISERROR($V440),"",OFFSET('Smelter Look-up'!$G$4,$V440-4,0))</f>
        <v/>
      </c>
      <c r="I440" s="201">
        <f>IF(ISERROR($V440),"",OFFSET('Smelter Look-up'!$H$4,$V440-4,0))</f>
        <v/>
      </c>
      <c r="J440" s="201">
        <f>IF(ISERROR($V440),"",OFFSET('Smelter Look-up'!$I$4,$V440-4,0))</f>
        <v/>
      </c>
      <c r="K440" s="145" t="n"/>
      <c r="L440" s="145" t="n"/>
      <c r="M440" s="145" t="n"/>
      <c r="N440" s="145" t="n"/>
      <c r="O440" s="145" t="n"/>
      <c r="P440" s="203" t="n"/>
      <c r="Q440" s="146" t="n"/>
      <c r="R440" s="144">
        <f>IF(ISERROR($V440),"",OFFSET('Smelter Look-up'!$C$4,$V440-4,0)&amp;"")</f>
        <v/>
      </c>
      <c r="S440" s="150">
        <f>IF(B440="","",IF(ISERROR(MATCH($E440,CL,0)),"Unknown",INDIRECT("'C'!$A$"&amp;MATCH($E440,CL,0)+1)))</f>
        <v/>
      </c>
      <c r="T440" s="150">
        <f>IF(B440="","",IF(ISERROR(MATCH($J440,SorP!$B$1:$B$6261,0)),"",INDIRECT("'SorP'!$A$"&amp;MATCH($S440&amp;$J440,SorP!C:C,0))))</f>
        <v/>
      </c>
      <c r="U440" s="163" t="n"/>
      <c r="V440" s="164">
        <f>IF(C440="",NA(),MATCH($B440&amp;$C440,'Smelter Look-up'!$J:$J,0))</f>
        <v/>
      </c>
      <c r="X440" s="165">
        <f>IF(AND(C440="Smelter not listed",OR(LEN(D440)=0,LEN(E440)=0)),1,0)</f>
        <v/>
      </c>
      <c r="AB440" s="306">
        <f>IF(C440="","",B440)</f>
        <v/>
      </c>
      <c r="AC440" s="165">
        <f>B440</f>
        <v/>
      </c>
      <c r="AD440" s="165">
        <f>IF(C440="Smelter not listed",D440,C440)</f>
        <v/>
      </c>
    </row>
    <row r="441" ht="20.1" customFormat="1" customHeight="1" s="165">
      <c r="A441" s="150" t="n"/>
      <c r="B441" s="296">
        <f>IF(LEN(A441)=0,"",INDEX('Smelter Look-up'!$A:$A,MATCH($A441,'Smelter Look-up'!$E:$E,0)))</f>
        <v/>
      </c>
      <c r="C441" s="147">
        <f>IF(LEN(A441)=0,"",INDEX('Smelter Look-up'!$C:$C,MATCH($A441,'Smelter Look-up'!$E:$E,0)))</f>
        <v/>
      </c>
      <c r="D441" s="144" t="n"/>
      <c r="E441" s="144">
        <f>IF(ISERROR($V441),"",OFFSET('Smelter Look-up'!$D$4,$V441-4,0)&amp;"")</f>
        <v/>
      </c>
      <c r="F441" s="144">
        <f>IF(ISERROR($V441),"",OFFSET('Smelter Look-up'!$E$4,$V441-4,0))</f>
        <v/>
      </c>
      <c r="G441" s="144">
        <f>IF(C441=$X$4,"Enter smelter details",IF(ISERROR($V441),"",OFFSET('Smelter Look-up'!$F$4,$V441-4,0)))</f>
        <v/>
      </c>
      <c r="H441" s="200">
        <f>IF(ISERROR($V441),"",OFFSET('Smelter Look-up'!$G$4,$V441-4,0))</f>
        <v/>
      </c>
      <c r="I441" s="201">
        <f>IF(ISERROR($V441),"",OFFSET('Smelter Look-up'!$H$4,$V441-4,0))</f>
        <v/>
      </c>
      <c r="J441" s="201">
        <f>IF(ISERROR($V441),"",OFFSET('Smelter Look-up'!$I$4,$V441-4,0))</f>
        <v/>
      </c>
      <c r="K441" s="145" t="n"/>
      <c r="L441" s="145" t="n"/>
      <c r="M441" s="145" t="n"/>
      <c r="N441" s="145" t="n"/>
      <c r="O441" s="145" t="n"/>
      <c r="P441" s="203" t="n"/>
      <c r="Q441" s="146" t="n"/>
      <c r="R441" s="144">
        <f>IF(ISERROR($V441),"",OFFSET('Smelter Look-up'!$C$4,$V441-4,0)&amp;"")</f>
        <v/>
      </c>
      <c r="S441" s="150">
        <f>IF(B441="","",IF(ISERROR(MATCH($E441,CL,0)),"Unknown",INDIRECT("'C'!$A$"&amp;MATCH($E441,CL,0)+1)))</f>
        <v/>
      </c>
      <c r="T441" s="150">
        <f>IF(B441="","",IF(ISERROR(MATCH($J441,SorP!$B$1:$B$6261,0)),"",INDIRECT("'SorP'!$A$"&amp;MATCH($S441&amp;$J441,SorP!C:C,0))))</f>
        <v/>
      </c>
      <c r="U441" s="163" t="n"/>
      <c r="V441" s="164">
        <f>IF(C441="",NA(),MATCH($B441&amp;$C441,'Smelter Look-up'!$J:$J,0))</f>
        <v/>
      </c>
      <c r="X441" s="165">
        <f>IF(AND(C441="Smelter not listed",OR(LEN(D441)=0,LEN(E441)=0)),1,0)</f>
        <v/>
      </c>
      <c r="AB441" s="306">
        <f>IF(C441="","",B441)</f>
        <v/>
      </c>
      <c r="AC441" s="165">
        <f>B441</f>
        <v/>
      </c>
      <c r="AD441" s="165">
        <f>IF(C441="Smelter not listed",D441,C441)</f>
        <v/>
      </c>
    </row>
    <row r="442" ht="20.1" customFormat="1" customHeight="1" s="165">
      <c r="A442" s="150" t="n"/>
      <c r="B442" s="296">
        <f>IF(LEN(A442)=0,"",INDEX('Smelter Look-up'!$A:$A,MATCH($A442,'Smelter Look-up'!$E:$E,0)))</f>
        <v/>
      </c>
      <c r="C442" s="147">
        <f>IF(LEN(A442)=0,"",INDEX('Smelter Look-up'!$C:$C,MATCH($A442,'Smelter Look-up'!$E:$E,0)))</f>
        <v/>
      </c>
      <c r="D442" s="144" t="n"/>
      <c r="E442" s="144">
        <f>IF(ISERROR($V442),"",OFFSET('Smelter Look-up'!$D$4,$V442-4,0)&amp;"")</f>
        <v/>
      </c>
      <c r="F442" s="144">
        <f>IF(ISERROR($V442),"",OFFSET('Smelter Look-up'!$E$4,$V442-4,0))</f>
        <v/>
      </c>
      <c r="G442" s="144">
        <f>IF(C442=$X$4,"Enter smelter details",IF(ISERROR($V442),"",OFFSET('Smelter Look-up'!$F$4,$V442-4,0)))</f>
        <v/>
      </c>
      <c r="H442" s="200">
        <f>IF(ISERROR($V442),"",OFFSET('Smelter Look-up'!$G$4,$V442-4,0))</f>
        <v/>
      </c>
      <c r="I442" s="201">
        <f>IF(ISERROR($V442),"",OFFSET('Smelter Look-up'!$H$4,$V442-4,0))</f>
        <v/>
      </c>
      <c r="J442" s="201">
        <f>IF(ISERROR($V442),"",OFFSET('Smelter Look-up'!$I$4,$V442-4,0))</f>
        <v/>
      </c>
      <c r="K442" s="145" t="n"/>
      <c r="L442" s="145" t="n"/>
      <c r="M442" s="145" t="n"/>
      <c r="N442" s="145" t="n"/>
      <c r="O442" s="145" t="n"/>
      <c r="P442" s="203" t="n"/>
      <c r="Q442" s="146" t="n"/>
      <c r="R442" s="144">
        <f>IF(ISERROR($V442),"",OFFSET('Smelter Look-up'!$C$4,$V442-4,0)&amp;"")</f>
        <v/>
      </c>
      <c r="S442" s="150">
        <f>IF(B442="","",IF(ISERROR(MATCH($E442,CL,0)),"Unknown",INDIRECT("'C'!$A$"&amp;MATCH($E442,CL,0)+1)))</f>
        <v/>
      </c>
      <c r="T442" s="150">
        <f>IF(B442="","",IF(ISERROR(MATCH($J442,SorP!$B$1:$B$6261,0)),"",INDIRECT("'SorP'!$A$"&amp;MATCH($S442&amp;$J442,SorP!C:C,0))))</f>
        <v/>
      </c>
      <c r="U442" s="163" t="n"/>
      <c r="V442" s="164">
        <f>IF(C442="",NA(),MATCH($B442&amp;$C442,'Smelter Look-up'!$J:$J,0))</f>
        <v/>
      </c>
      <c r="X442" s="165">
        <f>IF(AND(C442="Smelter not listed",OR(LEN(D442)=0,LEN(E442)=0)),1,0)</f>
        <v/>
      </c>
      <c r="AB442" s="306">
        <f>IF(C442="","",B442)</f>
        <v/>
      </c>
      <c r="AC442" s="165">
        <f>B442</f>
        <v/>
      </c>
      <c r="AD442" s="165">
        <f>IF(C442="Smelter not listed",D442,C442)</f>
        <v/>
      </c>
    </row>
    <row r="443" ht="20.1" customFormat="1" customHeight="1" s="165">
      <c r="A443" s="150" t="n"/>
      <c r="B443" s="296">
        <f>IF(LEN(A443)=0,"",INDEX('Smelter Look-up'!$A:$A,MATCH($A443,'Smelter Look-up'!$E:$E,0)))</f>
        <v/>
      </c>
      <c r="C443" s="147">
        <f>IF(LEN(A443)=0,"",INDEX('Smelter Look-up'!$C:$C,MATCH($A443,'Smelter Look-up'!$E:$E,0)))</f>
        <v/>
      </c>
      <c r="D443" s="144" t="n"/>
      <c r="E443" s="144">
        <f>IF(ISERROR($V443),"",OFFSET('Smelter Look-up'!$D$4,$V443-4,0)&amp;"")</f>
        <v/>
      </c>
      <c r="F443" s="144">
        <f>IF(ISERROR($V443),"",OFFSET('Smelter Look-up'!$E$4,$V443-4,0))</f>
        <v/>
      </c>
      <c r="G443" s="144">
        <f>IF(C443=$X$4,"Enter smelter details",IF(ISERROR($V443),"",OFFSET('Smelter Look-up'!$F$4,$V443-4,0)))</f>
        <v/>
      </c>
      <c r="H443" s="200">
        <f>IF(ISERROR($V443),"",OFFSET('Smelter Look-up'!$G$4,$V443-4,0))</f>
        <v/>
      </c>
      <c r="I443" s="201">
        <f>IF(ISERROR($V443),"",OFFSET('Smelter Look-up'!$H$4,$V443-4,0))</f>
        <v/>
      </c>
      <c r="J443" s="201">
        <f>IF(ISERROR($V443),"",OFFSET('Smelter Look-up'!$I$4,$V443-4,0))</f>
        <v/>
      </c>
      <c r="K443" s="145" t="n"/>
      <c r="L443" s="145" t="n"/>
      <c r="M443" s="145" t="n"/>
      <c r="N443" s="145" t="n"/>
      <c r="O443" s="145" t="n"/>
      <c r="P443" s="203" t="n"/>
      <c r="Q443" s="146" t="n"/>
      <c r="R443" s="144">
        <f>IF(ISERROR($V443),"",OFFSET('Smelter Look-up'!$C$4,$V443-4,0)&amp;"")</f>
        <v/>
      </c>
      <c r="S443" s="150">
        <f>IF(B443="","",IF(ISERROR(MATCH($E443,CL,0)),"Unknown",INDIRECT("'C'!$A$"&amp;MATCH($E443,CL,0)+1)))</f>
        <v/>
      </c>
      <c r="T443" s="150">
        <f>IF(B443="","",IF(ISERROR(MATCH($J443,SorP!$B$1:$B$6261,0)),"",INDIRECT("'SorP'!$A$"&amp;MATCH($S443&amp;$J443,SorP!C:C,0))))</f>
        <v/>
      </c>
      <c r="U443" s="163" t="n"/>
      <c r="V443" s="164">
        <f>IF(C443="",NA(),MATCH($B443&amp;$C443,'Smelter Look-up'!$J:$J,0))</f>
        <v/>
      </c>
      <c r="X443" s="165">
        <f>IF(AND(C443="Smelter not listed",OR(LEN(D443)=0,LEN(E443)=0)),1,0)</f>
        <v/>
      </c>
      <c r="AB443" s="306">
        <f>IF(C443="","",B443)</f>
        <v/>
      </c>
      <c r="AC443" s="165">
        <f>B443</f>
        <v/>
      </c>
      <c r="AD443" s="165">
        <f>IF(C443="Smelter not listed",D443,C443)</f>
        <v/>
      </c>
    </row>
    <row r="444" ht="20.1" customFormat="1" customHeight="1" s="165">
      <c r="A444" s="150" t="n"/>
      <c r="B444" s="296">
        <f>IF(LEN(A444)=0,"",INDEX('Smelter Look-up'!$A:$A,MATCH($A444,'Smelter Look-up'!$E:$E,0)))</f>
        <v/>
      </c>
      <c r="C444" s="147">
        <f>IF(LEN(A444)=0,"",INDEX('Smelter Look-up'!$C:$C,MATCH($A444,'Smelter Look-up'!$E:$E,0)))</f>
        <v/>
      </c>
      <c r="D444" s="144" t="n"/>
      <c r="E444" s="144">
        <f>IF(ISERROR($V444),"",OFFSET('Smelter Look-up'!$D$4,$V444-4,0)&amp;"")</f>
        <v/>
      </c>
      <c r="F444" s="144">
        <f>IF(ISERROR($V444),"",OFFSET('Smelter Look-up'!$E$4,$V444-4,0))</f>
        <v/>
      </c>
      <c r="G444" s="144">
        <f>IF(C444=$X$4,"Enter smelter details",IF(ISERROR($V444),"",OFFSET('Smelter Look-up'!$F$4,$V444-4,0)))</f>
        <v/>
      </c>
      <c r="H444" s="200">
        <f>IF(ISERROR($V444),"",OFFSET('Smelter Look-up'!$G$4,$V444-4,0))</f>
        <v/>
      </c>
      <c r="I444" s="201">
        <f>IF(ISERROR($V444),"",OFFSET('Smelter Look-up'!$H$4,$V444-4,0))</f>
        <v/>
      </c>
      <c r="J444" s="201">
        <f>IF(ISERROR($V444),"",OFFSET('Smelter Look-up'!$I$4,$V444-4,0))</f>
        <v/>
      </c>
      <c r="K444" s="145" t="n"/>
      <c r="L444" s="145" t="n"/>
      <c r="M444" s="145" t="n"/>
      <c r="N444" s="145" t="n"/>
      <c r="O444" s="145" t="n"/>
      <c r="P444" s="203" t="n"/>
      <c r="Q444" s="146" t="n"/>
      <c r="R444" s="144">
        <f>IF(ISERROR($V444),"",OFFSET('Smelter Look-up'!$C$4,$V444-4,0)&amp;"")</f>
        <v/>
      </c>
      <c r="S444" s="150">
        <f>IF(B444="","",IF(ISERROR(MATCH($E444,CL,0)),"Unknown",INDIRECT("'C'!$A$"&amp;MATCH($E444,CL,0)+1)))</f>
        <v/>
      </c>
      <c r="T444" s="150">
        <f>IF(B444="","",IF(ISERROR(MATCH($J444,SorP!$B$1:$B$6261,0)),"",INDIRECT("'SorP'!$A$"&amp;MATCH($S444&amp;$J444,SorP!C:C,0))))</f>
        <v/>
      </c>
      <c r="U444" s="163" t="n"/>
      <c r="V444" s="164">
        <f>IF(C444="",NA(),MATCH($B444&amp;$C444,'Smelter Look-up'!$J:$J,0))</f>
        <v/>
      </c>
      <c r="X444" s="165">
        <f>IF(AND(C444="Smelter not listed",OR(LEN(D444)=0,LEN(E444)=0)),1,0)</f>
        <v/>
      </c>
      <c r="AB444" s="306">
        <f>IF(C444="","",B444)</f>
        <v/>
      </c>
      <c r="AC444" s="165">
        <f>B444</f>
        <v/>
      </c>
      <c r="AD444" s="165">
        <f>IF(C444="Smelter not listed",D444,C444)</f>
        <v/>
      </c>
    </row>
    <row r="445" ht="20.1" customFormat="1" customHeight="1" s="165">
      <c r="A445" s="150" t="n"/>
      <c r="B445" s="296">
        <f>IF(LEN(A445)=0,"",INDEX('Smelter Look-up'!$A:$A,MATCH($A445,'Smelter Look-up'!$E:$E,0)))</f>
        <v/>
      </c>
      <c r="C445" s="147">
        <f>IF(LEN(A445)=0,"",INDEX('Smelter Look-up'!$C:$C,MATCH($A445,'Smelter Look-up'!$E:$E,0)))</f>
        <v/>
      </c>
      <c r="D445" s="144" t="n"/>
      <c r="E445" s="144">
        <f>IF(ISERROR($V445),"",OFFSET('Smelter Look-up'!$D$4,$V445-4,0)&amp;"")</f>
        <v/>
      </c>
      <c r="F445" s="144">
        <f>IF(ISERROR($V445),"",OFFSET('Smelter Look-up'!$E$4,$V445-4,0))</f>
        <v/>
      </c>
      <c r="G445" s="144">
        <f>IF(C445=$X$4,"Enter smelter details",IF(ISERROR($V445),"",OFFSET('Smelter Look-up'!$F$4,$V445-4,0)))</f>
        <v/>
      </c>
      <c r="H445" s="200">
        <f>IF(ISERROR($V445),"",OFFSET('Smelter Look-up'!$G$4,$V445-4,0))</f>
        <v/>
      </c>
      <c r="I445" s="201">
        <f>IF(ISERROR($V445),"",OFFSET('Smelter Look-up'!$H$4,$V445-4,0))</f>
        <v/>
      </c>
      <c r="J445" s="201">
        <f>IF(ISERROR($V445),"",OFFSET('Smelter Look-up'!$I$4,$V445-4,0))</f>
        <v/>
      </c>
      <c r="K445" s="145" t="n"/>
      <c r="L445" s="145" t="n"/>
      <c r="M445" s="145" t="n"/>
      <c r="N445" s="145" t="n"/>
      <c r="O445" s="145" t="n"/>
      <c r="P445" s="203" t="n"/>
      <c r="Q445" s="146" t="n"/>
      <c r="R445" s="144">
        <f>IF(ISERROR($V445),"",OFFSET('Smelter Look-up'!$C$4,$V445-4,0)&amp;"")</f>
        <v/>
      </c>
      <c r="S445" s="150">
        <f>IF(B445="","",IF(ISERROR(MATCH($E445,CL,0)),"Unknown",INDIRECT("'C'!$A$"&amp;MATCH($E445,CL,0)+1)))</f>
        <v/>
      </c>
      <c r="T445" s="150">
        <f>IF(B445="","",IF(ISERROR(MATCH($J445,SorP!$B$1:$B$6261,0)),"",INDIRECT("'SorP'!$A$"&amp;MATCH($S445&amp;$J445,SorP!C:C,0))))</f>
        <v/>
      </c>
      <c r="U445" s="163" t="n"/>
      <c r="V445" s="164">
        <f>IF(C445="",NA(),MATCH($B445&amp;$C445,'Smelter Look-up'!$J:$J,0))</f>
        <v/>
      </c>
      <c r="X445" s="165">
        <f>IF(AND(C445="Smelter not listed",OR(LEN(D445)=0,LEN(E445)=0)),1,0)</f>
        <v/>
      </c>
      <c r="AB445" s="306">
        <f>IF(C445="","",B445)</f>
        <v/>
      </c>
      <c r="AC445" s="165">
        <f>B445</f>
        <v/>
      </c>
      <c r="AD445" s="165">
        <f>IF(C445="Smelter not listed",D445,C445)</f>
        <v/>
      </c>
    </row>
    <row r="446" ht="20.1" customFormat="1" customHeight="1" s="165">
      <c r="A446" s="150" t="n"/>
      <c r="B446" s="296">
        <f>IF(LEN(A446)=0,"",INDEX('Smelter Look-up'!$A:$A,MATCH($A446,'Smelter Look-up'!$E:$E,0)))</f>
        <v/>
      </c>
      <c r="C446" s="147">
        <f>IF(LEN(A446)=0,"",INDEX('Smelter Look-up'!$C:$C,MATCH($A446,'Smelter Look-up'!$E:$E,0)))</f>
        <v/>
      </c>
      <c r="D446" s="144" t="n"/>
      <c r="E446" s="144">
        <f>IF(ISERROR($V446),"",OFFSET('Smelter Look-up'!$D$4,$V446-4,0)&amp;"")</f>
        <v/>
      </c>
      <c r="F446" s="144">
        <f>IF(ISERROR($V446),"",OFFSET('Smelter Look-up'!$E$4,$V446-4,0))</f>
        <v/>
      </c>
      <c r="G446" s="144">
        <f>IF(C446=$X$4,"Enter smelter details",IF(ISERROR($V446),"",OFFSET('Smelter Look-up'!$F$4,$V446-4,0)))</f>
        <v/>
      </c>
      <c r="H446" s="200">
        <f>IF(ISERROR($V446),"",OFFSET('Smelter Look-up'!$G$4,$V446-4,0))</f>
        <v/>
      </c>
      <c r="I446" s="201">
        <f>IF(ISERROR($V446),"",OFFSET('Smelter Look-up'!$H$4,$V446-4,0))</f>
        <v/>
      </c>
      <c r="J446" s="201">
        <f>IF(ISERROR($V446),"",OFFSET('Smelter Look-up'!$I$4,$V446-4,0))</f>
        <v/>
      </c>
      <c r="K446" s="145" t="n"/>
      <c r="L446" s="145" t="n"/>
      <c r="M446" s="145" t="n"/>
      <c r="N446" s="145" t="n"/>
      <c r="O446" s="145" t="n"/>
      <c r="P446" s="203" t="n"/>
      <c r="Q446" s="146" t="n"/>
      <c r="R446" s="144">
        <f>IF(ISERROR($V446),"",OFFSET('Smelter Look-up'!$C$4,$V446-4,0)&amp;"")</f>
        <v/>
      </c>
      <c r="S446" s="150">
        <f>IF(B446="","",IF(ISERROR(MATCH($E446,CL,0)),"Unknown",INDIRECT("'C'!$A$"&amp;MATCH($E446,CL,0)+1)))</f>
        <v/>
      </c>
      <c r="T446" s="150">
        <f>IF(B446="","",IF(ISERROR(MATCH($J446,SorP!$B$1:$B$6261,0)),"",INDIRECT("'SorP'!$A$"&amp;MATCH($S446&amp;$J446,SorP!C:C,0))))</f>
        <v/>
      </c>
      <c r="U446" s="163" t="n"/>
      <c r="V446" s="164">
        <f>IF(C446="",NA(),MATCH($B446&amp;$C446,'Smelter Look-up'!$J:$J,0))</f>
        <v/>
      </c>
      <c r="X446" s="165">
        <f>IF(AND(C446="Smelter not listed",OR(LEN(D446)=0,LEN(E446)=0)),1,0)</f>
        <v/>
      </c>
      <c r="AB446" s="306">
        <f>IF(C446="","",B446)</f>
        <v/>
      </c>
      <c r="AC446" s="165">
        <f>B446</f>
        <v/>
      </c>
      <c r="AD446" s="165">
        <f>IF(C446="Smelter not listed",D446,C446)</f>
        <v/>
      </c>
    </row>
    <row r="447" ht="20.1" customFormat="1" customHeight="1" s="165">
      <c r="A447" s="150" t="n"/>
      <c r="B447" s="296">
        <f>IF(LEN(A447)=0,"",INDEX('Smelter Look-up'!$A:$A,MATCH($A447,'Smelter Look-up'!$E:$E,0)))</f>
        <v/>
      </c>
      <c r="C447" s="147">
        <f>IF(LEN(A447)=0,"",INDEX('Smelter Look-up'!$C:$C,MATCH($A447,'Smelter Look-up'!$E:$E,0)))</f>
        <v/>
      </c>
      <c r="D447" s="144" t="n"/>
      <c r="E447" s="144">
        <f>IF(ISERROR($V447),"",OFFSET('Smelter Look-up'!$D$4,$V447-4,0)&amp;"")</f>
        <v/>
      </c>
      <c r="F447" s="144">
        <f>IF(ISERROR($V447),"",OFFSET('Smelter Look-up'!$E$4,$V447-4,0))</f>
        <v/>
      </c>
      <c r="G447" s="144">
        <f>IF(C447=$X$4,"Enter smelter details",IF(ISERROR($V447),"",OFFSET('Smelter Look-up'!$F$4,$V447-4,0)))</f>
        <v/>
      </c>
      <c r="H447" s="200">
        <f>IF(ISERROR($V447),"",OFFSET('Smelter Look-up'!$G$4,$V447-4,0))</f>
        <v/>
      </c>
      <c r="I447" s="201">
        <f>IF(ISERROR($V447),"",OFFSET('Smelter Look-up'!$H$4,$V447-4,0))</f>
        <v/>
      </c>
      <c r="J447" s="201">
        <f>IF(ISERROR($V447),"",OFFSET('Smelter Look-up'!$I$4,$V447-4,0))</f>
        <v/>
      </c>
      <c r="K447" s="145" t="n"/>
      <c r="L447" s="145" t="n"/>
      <c r="M447" s="145" t="n"/>
      <c r="N447" s="145" t="n"/>
      <c r="O447" s="145" t="n"/>
      <c r="P447" s="203" t="n"/>
      <c r="Q447" s="146" t="n"/>
      <c r="R447" s="144">
        <f>IF(ISERROR($V447),"",OFFSET('Smelter Look-up'!$C$4,$V447-4,0)&amp;"")</f>
        <v/>
      </c>
      <c r="S447" s="150">
        <f>IF(B447="","",IF(ISERROR(MATCH($E447,CL,0)),"Unknown",INDIRECT("'C'!$A$"&amp;MATCH($E447,CL,0)+1)))</f>
        <v/>
      </c>
      <c r="T447" s="150">
        <f>IF(B447="","",IF(ISERROR(MATCH($J447,SorP!$B$1:$B$6261,0)),"",INDIRECT("'SorP'!$A$"&amp;MATCH($S447&amp;$J447,SorP!C:C,0))))</f>
        <v/>
      </c>
      <c r="U447" s="163" t="n"/>
      <c r="V447" s="164">
        <f>IF(C447="",NA(),MATCH($B447&amp;$C447,'Smelter Look-up'!$J:$J,0))</f>
        <v/>
      </c>
      <c r="X447" s="165">
        <f>IF(AND(C447="Smelter not listed",OR(LEN(D447)=0,LEN(E447)=0)),1,0)</f>
        <v/>
      </c>
      <c r="AB447" s="306">
        <f>IF(C447="","",B447)</f>
        <v/>
      </c>
      <c r="AC447" s="165">
        <f>B447</f>
        <v/>
      </c>
      <c r="AD447" s="165">
        <f>IF(C447="Smelter not listed",D447,C447)</f>
        <v/>
      </c>
    </row>
    <row r="448" ht="20.1" customFormat="1" customHeight="1" s="165">
      <c r="A448" s="150" t="n"/>
      <c r="B448" s="296">
        <f>IF(LEN(A448)=0,"",INDEX('Smelter Look-up'!$A:$A,MATCH($A448,'Smelter Look-up'!$E:$E,0)))</f>
        <v/>
      </c>
      <c r="C448" s="147">
        <f>IF(LEN(A448)=0,"",INDEX('Smelter Look-up'!$C:$C,MATCH($A448,'Smelter Look-up'!$E:$E,0)))</f>
        <v/>
      </c>
      <c r="D448" s="144" t="n"/>
      <c r="E448" s="144">
        <f>IF(ISERROR($V448),"",OFFSET('Smelter Look-up'!$D$4,$V448-4,0)&amp;"")</f>
        <v/>
      </c>
      <c r="F448" s="144">
        <f>IF(ISERROR($V448),"",OFFSET('Smelter Look-up'!$E$4,$V448-4,0))</f>
        <v/>
      </c>
      <c r="G448" s="144">
        <f>IF(C448=$X$4,"Enter smelter details",IF(ISERROR($V448),"",OFFSET('Smelter Look-up'!$F$4,$V448-4,0)))</f>
        <v/>
      </c>
      <c r="H448" s="200">
        <f>IF(ISERROR($V448),"",OFFSET('Smelter Look-up'!$G$4,$V448-4,0))</f>
        <v/>
      </c>
      <c r="I448" s="201">
        <f>IF(ISERROR($V448),"",OFFSET('Smelter Look-up'!$H$4,$V448-4,0))</f>
        <v/>
      </c>
      <c r="J448" s="201">
        <f>IF(ISERROR($V448),"",OFFSET('Smelter Look-up'!$I$4,$V448-4,0))</f>
        <v/>
      </c>
      <c r="K448" s="145" t="n"/>
      <c r="L448" s="145" t="n"/>
      <c r="M448" s="145" t="n"/>
      <c r="N448" s="145" t="n"/>
      <c r="O448" s="145" t="n"/>
      <c r="P448" s="203" t="n"/>
      <c r="Q448" s="146" t="n"/>
      <c r="R448" s="144">
        <f>IF(ISERROR($V448),"",OFFSET('Smelter Look-up'!$C$4,$V448-4,0)&amp;"")</f>
        <v/>
      </c>
      <c r="S448" s="150">
        <f>IF(B448="","",IF(ISERROR(MATCH($E448,CL,0)),"Unknown",INDIRECT("'C'!$A$"&amp;MATCH($E448,CL,0)+1)))</f>
        <v/>
      </c>
      <c r="T448" s="150">
        <f>IF(B448="","",IF(ISERROR(MATCH($J448,SorP!$B$1:$B$6261,0)),"",INDIRECT("'SorP'!$A$"&amp;MATCH($S448&amp;$J448,SorP!C:C,0))))</f>
        <v/>
      </c>
      <c r="U448" s="163" t="n"/>
      <c r="V448" s="164">
        <f>IF(C448="",NA(),MATCH($B448&amp;$C448,'Smelter Look-up'!$J:$J,0))</f>
        <v/>
      </c>
      <c r="X448" s="165">
        <f>IF(AND(C448="Smelter not listed",OR(LEN(D448)=0,LEN(E448)=0)),1,0)</f>
        <v/>
      </c>
      <c r="AB448" s="306">
        <f>IF(C448="","",B448)</f>
        <v/>
      </c>
      <c r="AC448" s="165">
        <f>B448</f>
        <v/>
      </c>
      <c r="AD448" s="165">
        <f>IF(C448="Smelter not listed",D448,C448)</f>
        <v/>
      </c>
    </row>
    <row r="449" ht="20.1" customFormat="1" customHeight="1" s="165">
      <c r="A449" s="150" t="n"/>
      <c r="B449" s="296">
        <f>IF(LEN(A449)=0,"",INDEX('Smelter Look-up'!$A:$A,MATCH($A449,'Smelter Look-up'!$E:$E,0)))</f>
        <v/>
      </c>
      <c r="C449" s="147">
        <f>IF(LEN(A449)=0,"",INDEX('Smelter Look-up'!$C:$C,MATCH($A449,'Smelter Look-up'!$E:$E,0)))</f>
        <v/>
      </c>
      <c r="D449" s="144" t="n"/>
      <c r="E449" s="144">
        <f>IF(ISERROR($V449),"",OFFSET('Smelter Look-up'!$D$4,$V449-4,0)&amp;"")</f>
        <v/>
      </c>
      <c r="F449" s="144">
        <f>IF(ISERROR($V449),"",OFFSET('Smelter Look-up'!$E$4,$V449-4,0))</f>
        <v/>
      </c>
      <c r="G449" s="144">
        <f>IF(C449=$X$4,"Enter smelter details",IF(ISERROR($V449),"",OFFSET('Smelter Look-up'!$F$4,$V449-4,0)))</f>
        <v/>
      </c>
      <c r="H449" s="200">
        <f>IF(ISERROR($V449),"",OFFSET('Smelter Look-up'!$G$4,$V449-4,0))</f>
        <v/>
      </c>
      <c r="I449" s="201">
        <f>IF(ISERROR($V449),"",OFFSET('Smelter Look-up'!$H$4,$V449-4,0))</f>
        <v/>
      </c>
      <c r="J449" s="201">
        <f>IF(ISERROR($V449),"",OFFSET('Smelter Look-up'!$I$4,$V449-4,0))</f>
        <v/>
      </c>
      <c r="K449" s="145" t="n"/>
      <c r="L449" s="145" t="n"/>
      <c r="M449" s="145" t="n"/>
      <c r="N449" s="145" t="n"/>
      <c r="O449" s="145" t="n"/>
      <c r="P449" s="203" t="n"/>
      <c r="Q449" s="146" t="n"/>
      <c r="R449" s="144">
        <f>IF(ISERROR($V449),"",OFFSET('Smelter Look-up'!$C$4,$V449-4,0)&amp;"")</f>
        <v/>
      </c>
      <c r="S449" s="150">
        <f>IF(B449="","",IF(ISERROR(MATCH($E449,CL,0)),"Unknown",INDIRECT("'C'!$A$"&amp;MATCH($E449,CL,0)+1)))</f>
        <v/>
      </c>
      <c r="T449" s="150">
        <f>IF(B449="","",IF(ISERROR(MATCH($J449,SorP!$B$1:$B$6261,0)),"",INDIRECT("'SorP'!$A$"&amp;MATCH($S449&amp;$J449,SorP!C:C,0))))</f>
        <v/>
      </c>
      <c r="U449" s="163" t="n"/>
      <c r="V449" s="164">
        <f>IF(C449="",NA(),MATCH($B449&amp;$C449,'Smelter Look-up'!$J:$J,0))</f>
        <v/>
      </c>
      <c r="X449" s="165">
        <f>IF(AND(C449="Smelter not listed",OR(LEN(D449)=0,LEN(E449)=0)),1,0)</f>
        <v/>
      </c>
      <c r="AB449" s="306">
        <f>IF(C449="","",B449)</f>
        <v/>
      </c>
      <c r="AC449" s="165">
        <f>B449</f>
        <v/>
      </c>
      <c r="AD449" s="165">
        <f>IF(C449="Smelter not listed",D449,C449)</f>
        <v/>
      </c>
    </row>
    <row r="450" ht="20.1" customFormat="1" customHeight="1" s="165">
      <c r="A450" s="150" t="n"/>
      <c r="B450" s="296">
        <f>IF(LEN(A450)=0,"",INDEX('Smelter Look-up'!$A:$A,MATCH($A450,'Smelter Look-up'!$E:$E,0)))</f>
        <v/>
      </c>
      <c r="C450" s="147">
        <f>IF(LEN(A450)=0,"",INDEX('Smelter Look-up'!$C:$C,MATCH($A450,'Smelter Look-up'!$E:$E,0)))</f>
        <v/>
      </c>
      <c r="D450" s="144" t="n"/>
      <c r="E450" s="144">
        <f>IF(ISERROR($V450),"",OFFSET('Smelter Look-up'!$D$4,$V450-4,0)&amp;"")</f>
        <v/>
      </c>
      <c r="F450" s="144">
        <f>IF(ISERROR($V450),"",OFFSET('Smelter Look-up'!$E$4,$V450-4,0))</f>
        <v/>
      </c>
      <c r="G450" s="144">
        <f>IF(C450=$X$4,"Enter smelter details",IF(ISERROR($V450),"",OFFSET('Smelter Look-up'!$F$4,$V450-4,0)))</f>
        <v/>
      </c>
      <c r="H450" s="200">
        <f>IF(ISERROR($V450),"",OFFSET('Smelter Look-up'!$G$4,$V450-4,0))</f>
        <v/>
      </c>
      <c r="I450" s="201">
        <f>IF(ISERROR($V450),"",OFFSET('Smelter Look-up'!$H$4,$V450-4,0))</f>
        <v/>
      </c>
      <c r="J450" s="201">
        <f>IF(ISERROR($V450),"",OFFSET('Smelter Look-up'!$I$4,$V450-4,0))</f>
        <v/>
      </c>
      <c r="K450" s="145" t="n"/>
      <c r="L450" s="145" t="n"/>
      <c r="M450" s="145" t="n"/>
      <c r="N450" s="145" t="n"/>
      <c r="O450" s="145" t="n"/>
      <c r="P450" s="203" t="n"/>
      <c r="Q450" s="146" t="n"/>
      <c r="R450" s="144">
        <f>IF(ISERROR($V450),"",OFFSET('Smelter Look-up'!$C$4,$V450-4,0)&amp;"")</f>
        <v/>
      </c>
      <c r="S450" s="150">
        <f>IF(B450="","",IF(ISERROR(MATCH($E450,CL,0)),"Unknown",INDIRECT("'C'!$A$"&amp;MATCH($E450,CL,0)+1)))</f>
        <v/>
      </c>
      <c r="T450" s="150">
        <f>IF(B450="","",IF(ISERROR(MATCH($J450,SorP!$B$1:$B$6261,0)),"",INDIRECT("'SorP'!$A$"&amp;MATCH($S450&amp;$J450,SorP!C:C,0))))</f>
        <v/>
      </c>
      <c r="U450" s="163" t="n"/>
      <c r="V450" s="164">
        <f>IF(C450="",NA(),MATCH($B450&amp;$C450,'Smelter Look-up'!$J:$J,0))</f>
        <v/>
      </c>
      <c r="X450" s="165">
        <f>IF(AND(C450="Smelter not listed",OR(LEN(D450)=0,LEN(E450)=0)),1,0)</f>
        <v/>
      </c>
      <c r="AB450" s="306">
        <f>IF(C450="","",B450)</f>
        <v/>
      </c>
      <c r="AC450" s="165">
        <f>B450</f>
        <v/>
      </c>
      <c r="AD450" s="165">
        <f>IF(C450="Smelter not listed",D450,C450)</f>
        <v/>
      </c>
    </row>
    <row r="451" ht="20.1" customFormat="1" customHeight="1" s="165">
      <c r="A451" s="150" t="n"/>
      <c r="B451" s="296">
        <f>IF(LEN(A451)=0,"",INDEX('Smelter Look-up'!$A:$A,MATCH($A451,'Smelter Look-up'!$E:$E,0)))</f>
        <v/>
      </c>
      <c r="C451" s="147">
        <f>IF(LEN(A451)=0,"",INDEX('Smelter Look-up'!$C:$C,MATCH($A451,'Smelter Look-up'!$E:$E,0)))</f>
        <v/>
      </c>
      <c r="D451" s="144" t="n"/>
      <c r="E451" s="144">
        <f>IF(ISERROR($V451),"",OFFSET('Smelter Look-up'!$D$4,$V451-4,0)&amp;"")</f>
        <v/>
      </c>
      <c r="F451" s="144">
        <f>IF(ISERROR($V451),"",OFFSET('Smelter Look-up'!$E$4,$V451-4,0))</f>
        <v/>
      </c>
      <c r="G451" s="144">
        <f>IF(C451=$X$4,"Enter smelter details",IF(ISERROR($V451),"",OFFSET('Smelter Look-up'!$F$4,$V451-4,0)))</f>
        <v/>
      </c>
      <c r="H451" s="200">
        <f>IF(ISERROR($V451),"",OFFSET('Smelter Look-up'!$G$4,$V451-4,0))</f>
        <v/>
      </c>
      <c r="I451" s="201">
        <f>IF(ISERROR($V451),"",OFFSET('Smelter Look-up'!$H$4,$V451-4,0))</f>
        <v/>
      </c>
      <c r="J451" s="201">
        <f>IF(ISERROR($V451),"",OFFSET('Smelter Look-up'!$I$4,$V451-4,0))</f>
        <v/>
      </c>
      <c r="K451" s="145" t="n"/>
      <c r="L451" s="145" t="n"/>
      <c r="M451" s="145" t="n"/>
      <c r="N451" s="145" t="n"/>
      <c r="O451" s="145" t="n"/>
      <c r="P451" s="203" t="n"/>
      <c r="Q451" s="146" t="n"/>
      <c r="R451" s="144">
        <f>IF(ISERROR($V451),"",OFFSET('Smelter Look-up'!$C$4,$V451-4,0)&amp;"")</f>
        <v/>
      </c>
      <c r="S451" s="150">
        <f>IF(B451="","",IF(ISERROR(MATCH($E451,CL,0)),"Unknown",INDIRECT("'C'!$A$"&amp;MATCH($E451,CL,0)+1)))</f>
        <v/>
      </c>
      <c r="T451" s="150">
        <f>IF(B451="","",IF(ISERROR(MATCH($J451,SorP!$B$1:$B$6261,0)),"",INDIRECT("'SorP'!$A$"&amp;MATCH($S451&amp;$J451,SorP!C:C,0))))</f>
        <v/>
      </c>
      <c r="U451" s="163" t="n"/>
      <c r="V451" s="164">
        <f>IF(C451="",NA(),MATCH($B451&amp;$C451,'Smelter Look-up'!$J:$J,0))</f>
        <v/>
      </c>
      <c r="X451" s="165">
        <f>IF(AND(C451="Smelter not listed",OR(LEN(D451)=0,LEN(E451)=0)),1,0)</f>
        <v/>
      </c>
      <c r="AB451" s="306">
        <f>IF(C451="","",B451)</f>
        <v/>
      </c>
      <c r="AC451" s="165">
        <f>B451</f>
        <v/>
      </c>
      <c r="AD451" s="165">
        <f>IF(C451="Smelter not listed",D451,C451)</f>
        <v/>
      </c>
    </row>
    <row r="452" ht="20.1" customFormat="1" customHeight="1" s="165">
      <c r="A452" s="150" t="n"/>
      <c r="B452" s="296">
        <f>IF(LEN(A452)=0,"",INDEX('Smelter Look-up'!$A:$A,MATCH($A452,'Smelter Look-up'!$E:$E,0)))</f>
        <v/>
      </c>
      <c r="C452" s="147">
        <f>IF(LEN(A452)=0,"",INDEX('Smelter Look-up'!$C:$C,MATCH($A452,'Smelter Look-up'!$E:$E,0)))</f>
        <v/>
      </c>
      <c r="D452" s="144" t="n"/>
      <c r="E452" s="144">
        <f>IF(ISERROR($V452),"",OFFSET('Smelter Look-up'!$D$4,$V452-4,0)&amp;"")</f>
        <v/>
      </c>
      <c r="F452" s="144">
        <f>IF(ISERROR($V452),"",OFFSET('Smelter Look-up'!$E$4,$V452-4,0))</f>
        <v/>
      </c>
      <c r="G452" s="144">
        <f>IF(C452=$X$4,"Enter smelter details",IF(ISERROR($V452),"",OFFSET('Smelter Look-up'!$F$4,$V452-4,0)))</f>
        <v/>
      </c>
      <c r="H452" s="200">
        <f>IF(ISERROR($V452),"",OFFSET('Smelter Look-up'!$G$4,$V452-4,0))</f>
        <v/>
      </c>
      <c r="I452" s="201">
        <f>IF(ISERROR($V452),"",OFFSET('Smelter Look-up'!$H$4,$V452-4,0))</f>
        <v/>
      </c>
      <c r="J452" s="201">
        <f>IF(ISERROR($V452),"",OFFSET('Smelter Look-up'!$I$4,$V452-4,0))</f>
        <v/>
      </c>
      <c r="K452" s="145" t="n"/>
      <c r="L452" s="145" t="n"/>
      <c r="M452" s="145" t="n"/>
      <c r="N452" s="145" t="n"/>
      <c r="O452" s="145" t="n"/>
      <c r="P452" s="203" t="n"/>
      <c r="Q452" s="146" t="n"/>
      <c r="R452" s="144">
        <f>IF(ISERROR($V452),"",OFFSET('Smelter Look-up'!$C$4,$V452-4,0)&amp;"")</f>
        <v/>
      </c>
      <c r="S452" s="150">
        <f>IF(B452="","",IF(ISERROR(MATCH($E452,CL,0)),"Unknown",INDIRECT("'C'!$A$"&amp;MATCH($E452,CL,0)+1)))</f>
        <v/>
      </c>
      <c r="T452" s="150">
        <f>IF(B452="","",IF(ISERROR(MATCH($J452,SorP!$B$1:$B$6261,0)),"",INDIRECT("'SorP'!$A$"&amp;MATCH($S452&amp;$J452,SorP!C:C,0))))</f>
        <v/>
      </c>
      <c r="U452" s="163" t="n"/>
      <c r="V452" s="164">
        <f>IF(C452="",NA(),MATCH($B452&amp;$C452,'Smelter Look-up'!$J:$J,0))</f>
        <v/>
      </c>
      <c r="X452" s="165">
        <f>IF(AND(C452="Smelter not listed",OR(LEN(D452)=0,LEN(E452)=0)),1,0)</f>
        <v/>
      </c>
      <c r="AB452" s="306">
        <f>IF(C452="","",B452)</f>
        <v/>
      </c>
      <c r="AC452" s="165">
        <f>B452</f>
        <v/>
      </c>
      <c r="AD452" s="165">
        <f>IF(C452="Smelter not listed",D452,C452)</f>
        <v/>
      </c>
    </row>
    <row r="453" ht="20.1" customFormat="1" customHeight="1" s="165">
      <c r="A453" s="150" t="n"/>
      <c r="B453" s="296">
        <f>IF(LEN(A453)=0,"",INDEX('Smelter Look-up'!$A:$A,MATCH($A453,'Smelter Look-up'!$E:$E,0)))</f>
        <v/>
      </c>
      <c r="C453" s="147">
        <f>IF(LEN(A453)=0,"",INDEX('Smelter Look-up'!$C:$C,MATCH($A453,'Smelter Look-up'!$E:$E,0)))</f>
        <v/>
      </c>
      <c r="D453" s="144" t="n"/>
      <c r="E453" s="144">
        <f>IF(ISERROR($V453),"",OFFSET('Smelter Look-up'!$D$4,$V453-4,0)&amp;"")</f>
        <v/>
      </c>
      <c r="F453" s="144">
        <f>IF(ISERROR($V453),"",OFFSET('Smelter Look-up'!$E$4,$V453-4,0))</f>
        <v/>
      </c>
      <c r="G453" s="144">
        <f>IF(C453=$X$4,"Enter smelter details",IF(ISERROR($V453),"",OFFSET('Smelter Look-up'!$F$4,$V453-4,0)))</f>
        <v/>
      </c>
      <c r="H453" s="200">
        <f>IF(ISERROR($V453),"",OFFSET('Smelter Look-up'!$G$4,$V453-4,0))</f>
        <v/>
      </c>
      <c r="I453" s="201">
        <f>IF(ISERROR($V453),"",OFFSET('Smelter Look-up'!$H$4,$V453-4,0))</f>
        <v/>
      </c>
      <c r="J453" s="201">
        <f>IF(ISERROR($V453),"",OFFSET('Smelter Look-up'!$I$4,$V453-4,0))</f>
        <v/>
      </c>
      <c r="K453" s="145" t="n"/>
      <c r="L453" s="145" t="n"/>
      <c r="M453" s="145" t="n"/>
      <c r="N453" s="145" t="n"/>
      <c r="O453" s="145" t="n"/>
      <c r="P453" s="203" t="n"/>
      <c r="Q453" s="146" t="n"/>
      <c r="R453" s="144">
        <f>IF(ISERROR($V453),"",OFFSET('Smelter Look-up'!$C$4,$V453-4,0)&amp;"")</f>
        <v/>
      </c>
      <c r="S453" s="150">
        <f>IF(B453="","",IF(ISERROR(MATCH($E453,CL,0)),"Unknown",INDIRECT("'C'!$A$"&amp;MATCH($E453,CL,0)+1)))</f>
        <v/>
      </c>
      <c r="T453" s="150">
        <f>IF(B453="","",IF(ISERROR(MATCH($J453,SorP!$B$1:$B$6261,0)),"",INDIRECT("'SorP'!$A$"&amp;MATCH($S453&amp;$J453,SorP!C:C,0))))</f>
        <v/>
      </c>
      <c r="U453" s="163" t="n"/>
      <c r="V453" s="164">
        <f>IF(C453="",NA(),MATCH($B453&amp;$C453,'Smelter Look-up'!$J:$J,0))</f>
        <v/>
      </c>
      <c r="X453" s="165">
        <f>IF(AND(C453="Smelter not listed",OR(LEN(D453)=0,LEN(E453)=0)),1,0)</f>
        <v/>
      </c>
      <c r="AB453" s="306">
        <f>IF(C453="","",B453)</f>
        <v/>
      </c>
      <c r="AC453" s="165">
        <f>B453</f>
        <v/>
      </c>
      <c r="AD453" s="165">
        <f>IF(C453="Smelter not listed",D453,C453)</f>
        <v/>
      </c>
    </row>
    <row r="454" ht="20.1" customFormat="1" customHeight="1" s="165">
      <c r="A454" s="150" t="n"/>
      <c r="B454" s="296">
        <f>IF(LEN(A454)=0,"",INDEX('Smelter Look-up'!$A:$A,MATCH($A454,'Smelter Look-up'!$E:$E,0)))</f>
        <v/>
      </c>
      <c r="C454" s="147">
        <f>IF(LEN(A454)=0,"",INDEX('Smelter Look-up'!$C:$C,MATCH($A454,'Smelter Look-up'!$E:$E,0)))</f>
        <v/>
      </c>
      <c r="D454" s="144" t="n"/>
      <c r="E454" s="144">
        <f>IF(ISERROR($V454),"",OFFSET('Smelter Look-up'!$D$4,$V454-4,0)&amp;"")</f>
        <v/>
      </c>
      <c r="F454" s="144">
        <f>IF(ISERROR($V454),"",OFFSET('Smelter Look-up'!$E$4,$V454-4,0))</f>
        <v/>
      </c>
      <c r="G454" s="144">
        <f>IF(C454=$X$4,"Enter smelter details",IF(ISERROR($V454),"",OFFSET('Smelter Look-up'!$F$4,$V454-4,0)))</f>
        <v/>
      </c>
      <c r="H454" s="200">
        <f>IF(ISERROR($V454),"",OFFSET('Smelter Look-up'!$G$4,$V454-4,0))</f>
        <v/>
      </c>
      <c r="I454" s="201">
        <f>IF(ISERROR($V454),"",OFFSET('Smelter Look-up'!$H$4,$V454-4,0))</f>
        <v/>
      </c>
      <c r="J454" s="201">
        <f>IF(ISERROR($V454),"",OFFSET('Smelter Look-up'!$I$4,$V454-4,0))</f>
        <v/>
      </c>
      <c r="K454" s="145" t="n"/>
      <c r="L454" s="145" t="n"/>
      <c r="M454" s="145" t="n"/>
      <c r="N454" s="145" t="n"/>
      <c r="O454" s="145" t="n"/>
      <c r="P454" s="203" t="n"/>
      <c r="Q454" s="146" t="n"/>
      <c r="R454" s="144">
        <f>IF(ISERROR($V454),"",OFFSET('Smelter Look-up'!$C$4,$V454-4,0)&amp;"")</f>
        <v/>
      </c>
      <c r="S454" s="150">
        <f>IF(B454="","",IF(ISERROR(MATCH($E454,CL,0)),"Unknown",INDIRECT("'C'!$A$"&amp;MATCH($E454,CL,0)+1)))</f>
        <v/>
      </c>
      <c r="T454" s="150">
        <f>IF(B454="","",IF(ISERROR(MATCH($J454,SorP!$B$1:$B$6261,0)),"",INDIRECT("'SorP'!$A$"&amp;MATCH($S454&amp;$J454,SorP!C:C,0))))</f>
        <v/>
      </c>
      <c r="U454" s="163" t="n"/>
      <c r="V454" s="164">
        <f>IF(C454="",NA(),MATCH($B454&amp;$C454,'Smelter Look-up'!$J:$J,0))</f>
        <v/>
      </c>
      <c r="X454" s="165">
        <f>IF(AND(C454="Smelter not listed",OR(LEN(D454)=0,LEN(E454)=0)),1,0)</f>
        <v/>
      </c>
      <c r="AB454" s="306">
        <f>IF(C454="","",B454)</f>
        <v/>
      </c>
      <c r="AC454" s="165">
        <f>B454</f>
        <v/>
      </c>
      <c r="AD454" s="165">
        <f>IF(C454="Smelter not listed",D454,C454)</f>
        <v/>
      </c>
    </row>
    <row r="455" ht="20.1" customFormat="1" customHeight="1" s="165">
      <c r="A455" s="150" t="n"/>
      <c r="B455" s="296">
        <f>IF(LEN(A455)=0,"",INDEX('Smelter Look-up'!$A:$A,MATCH($A455,'Smelter Look-up'!$E:$E,0)))</f>
        <v/>
      </c>
      <c r="C455" s="147">
        <f>IF(LEN(A455)=0,"",INDEX('Smelter Look-up'!$C:$C,MATCH($A455,'Smelter Look-up'!$E:$E,0)))</f>
        <v/>
      </c>
      <c r="D455" s="144" t="n"/>
      <c r="E455" s="144">
        <f>IF(ISERROR($V455),"",OFFSET('Smelter Look-up'!$D$4,$V455-4,0)&amp;"")</f>
        <v/>
      </c>
      <c r="F455" s="144">
        <f>IF(ISERROR($V455),"",OFFSET('Smelter Look-up'!$E$4,$V455-4,0))</f>
        <v/>
      </c>
      <c r="G455" s="144">
        <f>IF(C455=$X$4,"Enter smelter details",IF(ISERROR($V455),"",OFFSET('Smelter Look-up'!$F$4,$V455-4,0)))</f>
        <v/>
      </c>
      <c r="H455" s="200">
        <f>IF(ISERROR($V455),"",OFFSET('Smelter Look-up'!$G$4,$V455-4,0))</f>
        <v/>
      </c>
      <c r="I455" s="201">
        <f>IF(ISERROR($V455),"",OFFSET('Smelter Look-up'!$H$4,$V455-4,0))</f>
        <v/>
      </c>
      <c r="J455" s="201">
        <f>IF(ISERROR($V455),"",OFFSET('Smelter Look-up'!$I$4,$V455-4,0))</f>
        <v/>
      </c>
      <c r="K455" s="145" t="n"/>
      <c r="L455" s="145" t="n"/>
      <c r="M455" s="145" t="n"/>
      <c r="N455" s="145" t="n"/>
      <c r="O455" s="145" t="n"/>
      <c r="P455" s="203" t="n"/>
      <c r="Q455" s="146" t="n"/>
      <c r="R455" s="144">
        <f>IF(ISERROR($V455),"",OFFSET('Smelter Look-up'!$C$4,$V455-4,0)&amp;"")</f>
        <v/>
      </c>
      <c r="S455" s="150">
        <f>IF(B455="","",IF(ISERROR(MATCH($E455,CL,0)),"Unknown",INDIRECT("'C'!$A$"&amp;MATCH($E455,CL,0)+1)))</f>
        <v/>
      </c>
      <c r="T455" s="150">
        <f>IF(B455="","",IF(ISERROR(MATCH($J455,SorP!$B$1:$B$6261,0)),"",INDIRECT("'SorP'!$A$"&amp;MATCH($S455&amp;$J455,SorP!C:C,0))))</f>
        <v/>
      </c>
      <c r="U455" s="163" t="n"/>
      <c r="V455" s="164">
        <f>IF(C455="",NA(),MATCH($B455&amp;$C455,'Smelter Look-up'!$J:$J,0))</f>
        <v/>
      </c>
      <c r="X455" s="165">
        <f>IF(AND(C455="Smelter not listed",OR(LEN(D455)=0,LEN(E455)=0)),1,0)</f>
        <v/>
      </c>
      <c r="AB455" s="306">
        <f>IF(C455="","",B455)</f>
        <v/>
      </c>
      <c r="AC455" s="165">
        <f>B455</f>
        <v/>
      </c>
      <c r="AD455" s="165">
        <f>IF(C455="Smelter not listed",D455,C455)</f>
        <v/>
      </c>
    </row>
    <row r="456" ht="20.1" customFormat="1" customHeight="1" s="165">
      <c r="A456" s="150" t="n"/>
      <c r="B456" s="296">
        <f>IF(LEN(A456)=0,"",INDEX('Smelter Look-up'!$A:$A,MATCH($A456,'Smelter Look-up'!$E:$E,0)))</f>
        <v/>
      </c>
      <c r="C456" s="147">
        <f>IF(LEN(A456)=0,"",INDEX('Smelter Look-up'!$C:$C,MATCH($A456,'Smelter Look-up'!$E:$E,0)))</f>
        <v/>
      </c>
      <c r="D456" s="144" t="n"/>
      <c r="E456" s="144">
        <f>IF(ISERROR($V456),"",OFFSET('Smelter Look-up'!$D$4,$V456-4,0)&amp;"")</f>
        <v/>
      </c>
      <c r="F456" s="144">
        <f>IF(ISERROR($V456),"",OFFSET('Smelter Look-up'!$E$4,$V456-4,0))</f>
        <v/>
      </c>
      <c r="G456" s="144">
        <f>IF(C456=$X$4,"Enter smelter details",IF(ISERROR($V456),"",OFFSET('Smelter Look-up'!$F$4,$V456-4,0)))</f>
        <v/>
      </c>
      <c r="H456" s="200">
        <f>IF(ISERROR($V456),"",OFFSET('Smelter Look-up'!$G$4,$V456-4,0))</f>
        <v/>
      </c>
      <c r="I456" s="201">
        <f>IF(ISERROR($V456),"",OFFSET('Smelter Look-up'!$H$4,$V456-4,0))</f>
        <v/>
      </c>
      <c r="J456" s="201">
        <f>IF(ISERROR($V456),"",OFFSET('Smelter Look-up'!$I$4,$V456-4,0))</f>
        <v/>
      </c>
      <c r="K456" s="145" t="n"/>
      <c r="L456" s="145" t="n"/>
      <c r="M456" s="145" t="n"/>
      <c r="N456" s="145" t="n"/>
      <c r="O456" s="145" t="n"/>
      <c r="P456" s="203" t="n"/>
      <c r="Q456" s="146" t="n"/>
      <c r="R456" s="144">
        <f>IF(ISERROR($V456),"",OFFSET('Smelter Look-up'!$C$4,$V456-4,0)&amp;"")</f>
        <v/>
      </c>
      <c r="S456" s="150">
        <f>IF(B456="","",IF(ISERROR(MATCH($E456,CL,0)),"Unknown",INDIRECT("'C'!$A$"&amp;MATCH($E456,CL,0)+1)))</f>
        <v/>
      </c>
      <c r="T456" s="150">
        <f>IF(B456="","",IF(ISERROR(MATCH($J456,SorP!$B$1:$B$6261,0)),"",INDIRECT("'SorP'!$A$"&amp;MATCH($S456&amp;$J456,SorP!C:C,0))))</f>
        <v/>
      </c>
      <c r="U456" s="163" t="n"/>
      <c r="V456" s="164">
        <f>IF(C456="",NA(),MATCH($B456&amp;$C456,'Smelter Look-up'!$J:$J,0))</f>
        <v/>
      </c>
      <c r="X456" s="165">
        <f>IF(AND(C456="Smelter not listed",OR(LEN(D456)=0,LEN(E456)=0)),1,0)</f>
        <v/>
      </c>
      <c r="AB456" s="306">
        <f>IF(C456="","",B456)</f>
        <v/>
      </c>
      <c r="AC456" s="165">
        <f>B456</f>
        <v/>
      </c>
      <c r="AD456" s="165">
        <f>IF(C456="Smelter not listed",D456,C456)</f>
        <v/>
      </c>
    </row>
    <row r="457" ht="20.1" customFormat="1" customHeight="1" s="165">
      <c r="A457" s="150" t="n"/>
      <c r="B457" s="296">
        <f>IF(LEN(A457)=0,"",INDEX('Smelter Look-up'!$A:$A,MATCH($A457,'Smelter Look-up'!$E:$E,0)))</f>
        <v/>
      </c>
      <c r="C457" s="147">
        <f>IF(LEN(A457)=0,"",INDEX('Smelter Look-up'!$C:$C,MATCH($A457,'Smelter Look-up'!$E:$E,0)))</f>
        <v/>
      </c>
      <c r="D457" s="144" t="n"/>
      <c r="E457" s="144">
        <f>IF(ISERROR($V457),"",OFFSET('Smelter Look-up'!$D$4,$V457-4,0)&amp;"")</f>
        <v/>
      </c>
      <c r="F457" s="144">
        <f>IF(ISERROR($V457),"",OFFSET('Smelter Look-up'!$E$4,$V457-4,0))</f>
        <v/>
      </c>
      <c r="G457" s="144">
        <f>IF(C457=$X$4,"Enter smelter details",IF(ISERROR($V457),"",OFFSET('Smelter Look-up'!$F$4,$V457-4,0)))</f>
        <v/>
      </c>
      <c r="H457" s="200">
        <f>IF(ISERROR($V457),"",OFFSET('Smelter Look-up'!$G$4,$V457-4,0))</f>
        <v/>
      </c>
      <c r="I457" s="201">
        <f>IF(ISERROR($V457),"",OFFSET('Smelter Look-up'!$H$4,$V457-4,0))</f>
        <v/>
      </c>
      <c r="J457" s="201">
        <f>IF(ISERROR($V457),"",OFFSET('Smelter Look-up'!$I$4,$V457-4,0))</f>
        <v/>
      </c>
      <c r="K457" s="145" t="n"/>
      <c r="L457" s="145" t="n"/>
      <c r="M457" s="145" t="n"/>
      <c r="N457" s="145" t="n"/>
      <c r="O457" s="145" t="n"/>
      <c r="P457" s="203" t="n"/>
      <c r="Q457" s="146" t="n"/>
      <c r="R457" s="144">
        <f>IF(ISERROR($V457),"",OFFSET('Smelter Look-up'!$C$4,$V457-4,0)&amp;"")</f>
        <v/>
      </c>
      <c r="S457" s="150">
        <f>IF(B457="","",IF(ISERROR(MATCH($E457,CL,0)),"Unknown",INDIRECT("'C'!$A$"&amp;MATCH($E457,CL,0)+1)))</f>
        <v/>
      </c>
      <c r="T457" s="150">
        <f>IF(B457="","",IF(ISERROR(MATCH($J457,SorP!$B$1:$B$6261,0)),"",INDIRECT("'SorP'!$A$"&amp;MATCH($S457&amp;$J457,SorP!C:C,0))))</f>
        <v/>
      </c>
      <c r="U457" s="163" t="n"/>
      <c r="V457" s="164">
        <f>IF(C457="",NA(),MATCH($B457&amp;$C457,'Smelter Look-up'!$J:$J,0))</f>
        <v/>
      </c>
      <c r="X457" s="165">
        <f>IF(AND(C457="Smelter not listed",OR(LEN(D457)=0,LEN(E457)=0)),1,0)</f>
        <v/>
      </c>
      <c r="AB457" s="306">
        <f>IF(C457="","",B457)</f>
        <v/>
      </c>
      <c r="AC457" s="165">
        <f>B457</f>
        <v/>
      </c>
      <c r="AD457" s="165">
        <f>IF(C457="Smelter not listed",D457,C457)</f>
        <v/>
      </c>
    </row>
    <row r="458" ht="20.1" customFormat="1" customHeight="1" s="165">
      <c r="A458" s="150" t="n"/>
      <c r="B458" s="296">
        <f>IF(LEN(A458)=0,"",INDEX('Smelter Look-up'!$A:$A,MATCH($A458,'Smelter Look-up'!$E:$E,0)))</f>
        <v/>
      </c>
      <c r="C458" s="147">
        <f>IF(LEN(A458)=0,"",INDEX('Smelter Look-up'!$C:$C,MATCH($A458,'Smelter Look-up'!$E:$E,0)))</f>
        <v/>
      </c>
      <c r="D458" s="144" t="n"/>
      <c r="E458" s="144">
        <f>IF(ISERROR($V458),"",OFFSET('Smelter Look-up'!$D$4,$V458-4,0)&amp;"")</f>
        <v/>
      </c>
      <c r="F458" s="144">
        <f>IF(ISERROR($V458),"",OFFSET('Smelter Look-up'!$E$4,$V458-4,0))</f>
        <v/>
      </c>
      <c r="G458" s="144">
        <f>IF(C458=$X$4,"Enter smelter details",IF(ISERROR($V458),"",OFFSET('Smelter Look-up'!$F$4,$V458-4,0)))</f>
        <v/>
      </c>
      <c r="H458" s="200">
        <f>IF(ISERROR($V458),"",OFFSET('Smelter Look-up'!$G$4,$V458-4,0))</f>
        <v/>
      </c>
      <c r="I458" s="201">
        <f>IF(ISERROR($V458),"",OFFSET('Smelter Look-up'!$H$4,$V458-4,0))</f>
        <v/>
      </c>
      <c r="J458" s="201">
        <f>IF(ISERROR($V458),"",OFFSET('Smelter Look-up'!$I$4,$V458-4,0))</f>
        <v/>
      </c>
      <c r="K458" s="145" t="n"/>
      <c r="L458" s="145" t="n"/>
      <c r="M458" s="145" t="n"/>
      <c r="N458" s="145" t="n"/>
      <c r="O458" s="145" t="n"/>
      <c r="P458" s="203" t="n"/>
      <c r="Q458" s="146" t="n"/>
      <c r="R458" s="144">
        <f>IF(ISERROR($V458),"",OFFSET('Smelter Look-up'!$C$4,$V458-4,0)&amp;"")</f>
        <v/>
      </c>
      <c r="S458" s="150">
        <f>IF(B458="","",IF(ISERROR(MATCH($E458,CL,0)),"Unknown",INDIRECT("'C'!$A$"&amp;MATCH($E458,CL,0)+1)))</f>
        <v/>
      </c>
      <c r="T458" s="150">
        <f>IF(B458="","",IF(ISERROR(MATCH($J458,SorP!$B$1:$B$6261,0)),"",INDIRECT("'SorP'!$A$"&amp;MATCH($S458&amp;$J458,SorP!C:C,0))))</f>
        <v/>
      </c>
      <c r="U458" s="163" t="n"/>
      <c r="V458" s="164">
        <f>IF(C458="",NA(),MATCH($B458&amp;$C458,'Smelter Look-up'!$J:$J,0))</f>
        <v/>
      </c>
      <c r="X458" s="165">
        <f>IF(AND(C458="Smelter not listed",OR(LEN(D458)=0,LEN(E458)=0)),1,0)</f>
        <v/>
      </c>
      <c r="AB458" s="306">
        <f>IF(C458="","",B458)</f>
        <v/>
      </c>
      <c r="AC458" s="165">
        <f>B458</f>
        <v/>
      </c>
      <c r="AD458" s="165">
        <f>IF(C458="Smelter not listed",D458,C458)</f>
        <v/>
      </c>
    </row>
    <row r="459" ht="20.1" customFormat="1" customHeight="1" s="165">
      <c r="A459" s="150" t="n"/>
      <c r="B459" s="296">
        <f>IF(LEN(A459)=0,"",INDEX('Smelter Look-up'!$A:$A,MATCH($A459,'Smelter Look-up'!$E:$E,0)))</f>
        <v/>
      </c>
      <c r="C459" s="147">
        <f>IF(LEN(A459)=0,"",INDEX('Smelter Look-up'!$C:$C,MATCH($A459,'Smelter Look-up'!$E:$E,0)))</f>
        <v/>
      </c>
      <c r="D459" s="144" t="n"/>
      <c r="E459" s="144">
        <f>IF(ISERROR($V459),"",OFFSET('Smelter Look-up'!$D$4,$V459-4,0)&amp;"")</f>
        <v/>
      </c>
      <c r="F459" s="144">
        <f>IF(ISERROR($V459),"",OFFSET('Smelter Look-up'!$E$4,$V459-4,0))</f>
        <v/>
      </c>
      <c r="G459" s="144">
        <f>IF(C459=$X$4,"Enter smelter details",IF(ISERROR($V459),"",OFFSET('Smelter Look-up'!$F$4,$V459-4,0)))</f>
        <v/>
      </c>
      <c r="H459" s="200">
        <f>IF(ISERROR($V459),"",OFFSET('Smelter Look-up'!$G$4,$V459-4,0))</f>
        <v/>
      </c>
      <c r="I459" s="201">
        <f>IF(ISERROR($V459),"",OFFSET('Smelter Look-up'!$H$4,$V459-4,0))</f>
        <v/>
      </c>
      <c r="J459" s="201">
        <f>IF(ISERROR($V459),"",OFFSET('Smelter Look-up'!$I$4,$V459-4,0))</f>
        <v/>
      </c>
      <c r="K459" s="145" t="n"/>
      <c r="L459" s="145" t="n"/>
      <c r="M459" s="145" t="n"/>
      <c r="N459" s="145" t="n"/>
      <c r="O459" s="145" t="n"/>
      <c r="P459" s="203" t="n"/>
      <c r="Q459" s="146" t="n"/>
      <c r="R459" s="144">
        <f>IF(ISERROR($V459),"",OFFSET('Smelter Look-up'!$C$4,$V459-4,0)&amp;"")</f>
        <v/>
      </c>
      <c r="S459" s="150">
        <f>IF(B459="","",IF(ISERROR(MATCH($E459,CL,0)),"Unknown",INDIRECT("'C'!$A$"&amp;MATCH($E459,CL,0)+1)))</f>
        <v/>
      </c>
      <c r="T459" s="150">
        <f>IF(B459="","",IF(ISERROR(MATCH($J459,SorP!$B$1:$B$6261,0)),"",INDIRECT("'SorP'!$A$"&amp;MATCH($S459&amp;$J459,SorP!C:C,0))))</f>
        <v/>
      </c>
      <c r="U459" s="163" t="n"/>
      <c r="V459" s="164">
        <f>IF(C459="",NA(),MATCH($B459&amp;$C459,'Smelter Look-up'!$J:$J,0))</f>
        <v/>
      </c>
      <c r="X459" s="165">
        <f>IF(AND(C459="Smelter not listed",OR(LEN(D459)=0,LEN(E459)=0)),1,0)</f>
        <v/>
      </c>
      <c r="AB459" s="306">
        <f>IF(C459="","",B459)</f>
        <v/>
      </c>
      <c r="AC459" s="165">
        <f>B459</f>
        <v/>
      </c>
      <c r="AD459" s="165">
        <f>IF(C459="Smelter not listed",D459,C459)</f>
        <v/>
      </c>
    </row>
    <row r="460" ht="20.1" customFormat="1" customHeight="1" s="165">
      <c r="A460" s="150" t="n"/>
      <c r="B460" s="296">
        <f>IF(LEN(A460)=0,"",INDEX('Smelter Look-up'!$A:$A,MATCH($A460,'Smelter Look-up'!$E:$E,0)))</f>
        <v/>
      </c>
      <c r="C460" s="147">
        <f>IF(LEN(A460)=0,"",INDEX('Smelter Look-up'!$C:$C,MATCH($A460,'Smelter Look-up'!$E:$E,0)))</f>
        <v/>
      </c>
      <c r="D460" s="144" t="n"/>
      <c r="E460" s="144">
        <f>IF(ISERROR($V460),"",OFFSET('Smelter Look-up'!$D$4,$V460-4,0)&amp;"")</f>
        <v/>
      </c>
      <c r="F460" s="144">
        <f>IF(ISERROR($V460),"",OFFSET('Smelter Look-up'!$E$4,$V460-4,0))</f>
        <v/>
      </c>
      <c r="G460" s="144">
        <f>IF(C460=$X$4,"Enter smelter details",IF(ISERROR($V460),"",OFFSET('Smelter Look-up'!$F$4,$V460-4,0)))</f>
        <v/>
      </c>
      <c r="H460" s="200">
        <f>IF(ISERROR($V460),"",OFFSET('Smelter Look-up'!$G$4,$V460-4,0))</f>
        <v/>
      </c>
      <c r="I460" s="201">
        <f>IF(ISERROR($V460),"",OFFSET('Smelter Look-up'!$H$4,$V460-4,0))</f>
        <v/>
      </c>
      <c r="J460" s="201">
        <f>IF(ISERROR($V460),"",OFFSET('Smelter Look-up'!$I$4,$V460-4,0))</f>
        <v/>
      </c>
      <c r="K460" s="145" t="n"/>
      <c r="L460" s="145" t="n"/>
      <c r="M460" s="145" t="n"/>
      <c r="N460" s="145" t="n"/>
      <c r="O460" s="145" t="n"/>
      <c r="P460" s="203" t="n"/>
      <c r="Q460" s="146" t="n"/>
      <c r="R460" s="144">
        <f>IF(ISERROR($V460),"",OFFSET('Smelter Look-up'!$C$4,$V460-4,0)&amp;"")</f>
        <v/>
      </c>
      <c r="S460" s="150">
        <f>IF(B460="","",IF(ISERROR(MATCH($E460,CL,0)),"Unknown",INDIRECT("'C'!$A$"&amp;MATCH($E460,CL,0)+1)))</f>
        <v/>
      </c>
      <c r="T460" s="150">
        <f>IF(B460="","",IF(ISERROR(MATCH($J460,SorP!$B$1:$B$6261,0)),"",INDIRECT("'SorP'!$A$"&amp;MATCH($S460&amp;$J460,SorP!C:C,0))))</f>
        <v/>
      </c>
      <c r="U460" s="163" t="n"/>
      <c r="V460" s="164">
        <f>IF(C460="",NA(),MATCH($B460&amp;$C460,'Smelter Look-up'!$J:$J,0))</f>
        <v/>
      </c>
      <c r="X460" s="165">
        <f>IF(AND(C460="Smelter not listed",OR(LEN(D460)=0,LEN(E460)=0)),1,0)</f>
        <v/>
      </c>
      <c r="AB460" s="306">
        <f>IF(C460="","",B460)</f>
        <v/>
      </c>
      <c r="AC460" s="165">
        <f>B460</f>
        <v/>
      </c>
      <c r="AD460" s="165">
        <f>IF(C460="Smelter not listed",D460,C460)</f>
        <v/>
      </c>
    </row>
    <row r="461" ht="20.1" customFormat="1" customHeight="1" s="165">
      <c r="A461" s="150" t="n"/>
      <c r="B461" s="296">
        <f>IF(LEN(A461)=0,"",INDEX('Smelter Look-up'!$A:$A,MATCH($A461,'Smelter Look-up'!$E:$E,0)))</f>
        <v/>
      </c>
      <c r="C461" s="147">
        <f>IF(LEN(A461)=0,"",INDEX('Smelter Look-up'!$C:$C,MATCH($A461,'Smelter Look-up'!$E:$E,0)))</f>
        <v/>
      </c>
      <c r="D461" s="144" t="n"/>
      <c r="E461" s="144">
        <f>IF(ISERROR($V461),"",OFFSET('Smelter Look-up'!$D$4,$V461-4,0)&amp;"")</f>
        <v/>
      </c>
      <c r="F461" s="144">
        <f>IF(ISERROR($V461),"",OFFSET('Smelter Look-up'!$E$4,$V461-4,0))</f>
        <v/>
      </c>
      <c r="G461" s="144">
        <f>IF(C461=$X$4,"Enter smelter details",IF(ISERROR($V461),"",OFFSET('Smelter Look-up'!$F$4,$V461-4,0)))</f>
        <v/>
      </c>
      <c r="H461" s="200">
        <f>IF(ISERROR($V461),"",OFFSET('Smelter Look-up'!$G$4,$V461-4,0))</f>
        <v/>
      </c>
      <c r="I461" s="201">
        <f>IF(ISERROR($V461),"",OFFSET('Smelter Look-up'!$H$4,$V461-4,0))</f>
        <v/>
      </c>
      <c r="J461" s="201">
        <f>IF(ISERROR($V461),"",OFFSET('Smelter Look-up'!$I$4,$V461-4,0))</f>
        <v/>
      </c>
      <c r="K461" s="145" t="n"/>
      <c r="L461" s="145" t="n"/>
      <c r="M461" s="145" t="n"/>
      <c r="N461" s="145" t="n"/>
      <c r="O461" s="145" t="n"/>
      <c r="P461" s="203" t="n"/>
      <c r="Q461" s="146" t="n"/>
      <c r="R461" s="144">
        <f>IF(ISERROR($V461),"",OFFSET('Smelter Look-up'!$C$4,$V461-4,0)&amp;"")</f>
        <v/>
      </c>
      <c r="S461" s="150">
        <f>IF(B461="","",IF(ISERROR(MATCH($E461,CL,0)),"Unknown",INDIRECT("'C'!$A$"&amp;MATCH($E461,CL,0)+1)))</f>
        <v/>
      </c>
      <c r="T461" s="150">
        <f>IF(B461="","",IF(ISERROR(MATCH($J461,SorP!$B$1:$B$6261,0)),"",INDIRECT("'SorP'!$A$"&amp;MATCH($S461&amp;$J461,SorP!C:C,0))))</f>
        <v/>
      </c>
      <c r="U461" s="163" t="n"/>
      <c r="V461" s="164">
        <f>IF(C461="",NA(),MATCH($B461&amp;$C461,'Smelter Look-up'!$J:$J,0))</f>
        <v/>
      </c>
      <c r="X461" s="165">
        <f>IF(AND(C461="Smelter not listed",OR(LEN(D461)=0,LEN(E461)=0)),1,0)</f>
        <v/>
      </c>
      <c r="AB461" s="306">
        <f>IF(C461="","",B461)</f>
        <v/>
      </c>
      <c r="AC461" s="165">
        <f>B461</f>
        <v/>
      </c>
      <c r="AD461" s="165">
        <f>IF(C461="Smelter not listed",D461,C461)</f>
        <v/>
      </c>
    </row>
    <row r="462" ht="20.1" customFormat="1" customHeight="1" s="165">
      <c r="A462" s="150" t="n"/>
      <c r="B462" s="296">
        <f>IF(LEN(A462)=0,"",INDEX('Smelter Look-up'!$A:$A,MATCH($A462,'Smelter Look-up'!$E:$E,0)))</f>
        <v/>
      </c>
      <c r="C462" s="147">
        <f>IF(LEN(A462)=0,"",INDEX('Smelter Look-up'!$C:$C,MATCH($A462,'Smelter Look-up'!$E:$E,0)))</f>
        <v/>
      </c>
      <c r="D462" s="144" t="n"/>
      <c r="E462" s="144">
        <f>IF(ISERROR($V462),"",OFFSET('Smelter Look-up'!$D$4,$V462-4,0)&amp;"")</f>
        <v/>
      </c>
      <c r="F462" s="144">
        <f>IF(ISERROR($V462),"",OFFSET('Smelter Look-up'!$E$4,$V462-4,0))</f>
        <v/>
      </c>
      <c r="G462" s="144">
        <f>IF(C462=$X$4,"Enter smelter details",IF(ISERROR($V462),"",OFFSET('Smelter Look-up'!$F$4,$V462-4,0)))</f>
        <v/>
      </c>
      <c r="H462" s="200">
        <f>IF(ISERROR($V462),"",OFFSET('Smelter Look-up'!$G$4,$V462-4,0))</f>
        <v/>
      </c>
      <c r="I462" s="201">
        <f>IF(ISERROR($V462),"",OFFSET('Smelter Look-up'!$H$4,$V462-4,0))</f>
        <v/>
      </c>
      <c r="J462" s="201">
        <f>IF(ISERROR($V462),"",OFFSET('Smelter Look-up'!$I$4,$V462-4,0))</f>
        <v/>
      </c>
      <c r="K462" s="145" t="n"/>
      <c r="L462" s="145" t="n"/>
      <c r="M462" s="145" t="n"/>
      <c r="N462" s="145" t="n"/>
      <c r="O462" s="145" t="n"/>
      <c r="P462" s="203" t="n"/>
      <c r="Q462" s="146" t="n"/>
      <c r="R462" s="144">
        <f>IF(ISERROR($V462),"",OFFSET('Smelter Look-up'!$C$4,$V462-4,0)&amp;"")</f>
        <v/>
      </c>
      <c r="S462" s="150">
        <f>IF(B462="","",IF(ISERROR(MATCH($E462,CL,0)),"Unknown",INDIRECT("'C'!$A$"&amp;MATCH($E462,CL,0)+1)))</f>
        <v/>
      </c>
      <c r="T462" s="150">
        <f>IF(B462="","",IF(ISERROR(MATCH($J462,SorP!$B$1:$B$6261,0)),"",INDIRECT("'SorP'!$A$"&amp;MATCH($S462&amp;$J462,SorP!C:C,0))))</f>
        <v/>
      </c>
      <c r="U462" s="163" t="n"/>
      <c r="V462" s="164">
        <f>IF(C462="",NA(),MATCH($B462&amp;$C462,'Smelter Look-up'!$J:$J,0))</f>
        <v/>
      </c>
      <c r="X462" s="165">
        <f>IF(AND(C462="Smelter not listed",OR(LEN(D462)=0,LEN(E462)=0)),1,0)</f>
        <v/>
      </c>
      <c r="AB462" s="306">
        <f>IF(C462="","",B462)</f>
        <v/>
      </c>
      <c r="AC462" s="165">
        <f>B462</f>
        <v/>
      </c>
      <c r="AD462" s="165">
        <f>IF(C462="Smelter not listed",D462,C462)</f>
        <v/>
      </c>
    </row>
    <row r="463" ht="20.1" customFormat="1" customHeight="1" s="165">
      <c r="A463" s="150" t="n"/>
      <c r="B463" s="296">
        <f>IF(LEN(A463)=0,"",INDEX('Smelter Look-up'!$A:$A,MATCH($A463,'Smelter Look-up'!$E:$E,0)))</f>
        <v/>
      </c>
      <c r="C463" s="147">
        <f>IF(LEN(A463)=0,"",INDEX('Smelter Look-up'!$C:$C,MATCH($A463,'Smelter Look-up'!$E:$E,0)))</f>
        <v/>
      </c>
      <c r="D463" s="144" t="n"/>
      <c r="E463" s="144">
        <f>IF(ISERROR($V463),"",OFFSET('Smelter Look-up'!$D$4,$V463-4,0)&amp;"")</f>
        <v/>
      </c>
      <c r="F463" s="144">
        <f>IF(ISERROR($V463),"",OFFSET('Smelter Look-up'!$E$4,$V463-4,0))</f>
        <v/>
      </c>
      <c r="G463" s="144">
        <f>IF(C463=$X$4,"Enter smelter details",IF(ISERROR($V463),"",OFFSET('Smelter Look-up'!$F$4,$V463-4,0)))</f>
        <v/>
      </c>
      <c r="H463" s="200">
        <f>IF(ISERROR($V463),"",OFFSET('Smelter Look-up'!$G$4,$V463-4,0))</f>
        <v/>
      </c>
      <c r="I463" s="201">
        <f>IF(ISERROR($V463),"",OFFSET('Smelter Look-up'!$H$4,$V463-4,0))</f>
        <v/>
      </c>
      <c r="J463" s="201">
        <f>IF(ISERROR($V463),"",OFFSET('Smelter Look-up'!$I$4,$V463-4,0))</f>
        <v/>
      </c>
      <c r="K463" s="145" t="n"/>
      <c r="L463" s="145" t="n"/>
      <c r="M463" s="145" t="n"/>
      <c r="N463" s="145" t="n"/>
      <c r="O463" s="145" t="n"/>
      <c r="P463" s="203" t="n"/>
      <c r="Q463" s="146" t="n"/>
      <c r="R463" s="144">
        <f>IF(ISERROR($V463),"",OFFSET('Smelter Look-up'!$C$4,$V463-4,0)&amp;"")</f>
        <v/>
      </c>
      <c r="S463" s="150">
        <f>IF(B463="","",IF(ISERROR(MATCH($E463,CL,0)),"Unknown",INDIRECT("'C'!$A$"&amp;MATCH($E463,CL,0)+1)))</f>
        <v/>
      </c>
      <c r="T463" s="150">
        <f>IF(B463="","",IF(ISERROR(MATCH($J463,SorP!$B$1:$B$6261,0)),"",INDIRECT("'SorP'!$A$"&amp;MATCH($S463&amp;$J463,SorP!C:C,0))))</f>
        <v/>
      </c>
      <c r="U463" s="163" t="n"/>
      <c r="V463" s="164">
        <f>IF(C463="",NA(),MATCH($B463&amp;$C463,'Smelter Look-up'!$J:$J,0))</f>
        <v/>
      </c>
      <c r="X463" s="165">
        <f>IF(AND(C463="Smelter not listed",OR(LEN(D463)=0,LEN(E463)=0)),1,0)</f>
        <v/>
      </c>
      <c r="AB463" s="306">
        <f>IF(C463="","",B463)</f>
        <v/>
      </c>
      <c r="AC463" s="165">
        <f>B463</f>
        <v/>
      </c>
      <c r="AD463" s="165">
        <f>IF(C463="Smelter not listed",D463,C463)</f>
        <v/>
      </c>
    </row>
    <row r="464" ht="20.1" customFormat="1" customHeight="1" s="165">
      <c r="A464" s="150" t="n"/>
      <c r="B464" s="296">
        <f>IF(LEN(A464)=0,"",INDEX('Smelter Look-up'!$A:$A,MATCH($A464,'Smelter Look-up'!$E:$E,0)))</f>
        <v/>
      </c>
      <c r="C464" s="147">
        <f>IF(LEN(A464)=0,"",INDEX('Smelter Look-up'!$C:$C,MATCH($A464,'Smelter Look-up'!$E:$E,0)))</f>
        <v/>
      </c>
      <c r="D464" s="144" t="n"/>
      <c r="E464" s="144">
        <f>IF(ISERROR($V464),"",OFFSET('Smelter Look-up'!$D$4,$V464-4,0)&amp;"")</f>
        <v/>
      </c>
      <c r="F464" s="144">
        <f>IF(ISERROR($V464),"",OFFSET('Smelter Look-up'!$E$4,$V464-4,0))</f>
        <v/>
      </c>
      <c r="G464" s="144">
        <f>IF(C464=$X$4,"Enter smelter details",IF(ISERROR($V464),"",OFFSET('Smelter Look-up'!$F$4,$V464-4,0)))</f>
        <v/>
      </c>
      <c r="H464" s="200">
        <f>IF(ISERROR($V464),"",OFFSET('Smelter Look-up'!$G$4,$V464-4,0))</f>
        <v/>
      </c>
      <c r="I464" s="201">
        <f>IF(ISERROR($V464),"",OFFSET('Smelter Look-up'!$H$4,$V464-4,0))</f>
        <v/>
      </c>
      <c r="J464" s="201">
        <f>IF(ISERROR($V464),"",OFFSET('Smelter Look-up'!$I$4,$V464-4,0))</f>
        <v/>
      </c>
      <c r="K464" s="145" t="n"/>
      <c r="L464" s="145" t="n"/>
      <c r="M464" s="145" t="n"/>
      <c r="N464" s="145" t="n"/>
      <c r="O464" s="145" t="n"/>
      <c r="P464" s="203" t="n"/>
      <c r="Q464" s="146" t="n"/>
      <c r="R464" s="144">
        <f>IF(ISERROR($V464),"",OFFSET('Smelter Look-up'!$C$4,$V464-4,0)&amp;"")</f>
        <v/>
      </c>
      <c r="S464" s="150">
        <f>IF(B464="","",IF(ISERROR(MATCH($E464,CL,0)),"Unknown",INDIRECT("'C'!$A$"&amp;MATCH($E464,CL,0)+1)))</f>
        <v/>
      </c>
      <c r="T464" s="150">
        <f>IF(B464="","",IF(ISERROR(MATCH($J464,SorP!$B$1:$B$6261,0)),"",INDIRECT("'SorP'!$A$"&amp;MATCH($S464&amp;$J464,SorP!C:C,0))))</f>
        <v/>
      </c>
      <c r="U464" s="163" t="n"/>
      <c r="V464" s="164">
        <f>IF(C464="",NA(),MATCH($B464&amp;$C464,'Smelter Look-up'!$J:$J,0))</f>
        <v/>
      </c>
      <c r="X464" s="165">
        <f>IF(AND(C464="Smelter not listed",OR(LEN(D464)=0,LEN(E464)=0)),1,0)</f>
        <v/>
      </c>
      <c r="AB464" s="306">
        <f>IF(C464="","",B464)</f>
        <v/>
      </c>
      <c r="AC464" s="165">
        <f>B464</f>
        <v/>
      </c>
      <c r="AD464" s="165">
        <f>IF(C464="Smelter not listed",D464,C464)</f>
        <v/>
      </c>
    </row>
    <row r="465" ht="20.1" customFormat="1" customHeight="1" s="165">
      <c r="A465" s="150" t="n"/>
      <c r="B465" s="296">
        <f>IF(LEN(A465)=0,"",INDEX('Smelter Look-up'!$A:$A,MATCH($A465,'Smelter Look-up'!$E:$E,0)))</f>
        <v/>
      </c>
      <c r="C465" s="147">
        <f>IF(LEN(A465)=0,"",INDEX('Smelter Look-up'!$C:$C,MATCH($A465,'Smelter Look-up'!$E:$E,0)))</f>
        <v/>
      </c>
      <c r="D465" s="144" t="n"/>
      <c r="E465" s="144">
        <f>IF(ISERROR($V465),"",OFFSET('Smelter Look-up'!$D$4,$V465-4,0)&amp;"")</f>
        <v/>
      </c>
      <c r="F465" s="144">
        <f>IF(ISERROR($V465),"",OFFSET('Smelter Look-up'!$E$4,$V465-4,0))</f>
        <v/>
      </c>
      <c r="G465" s="144">
        <f>IF(C465=$X$4,"Enter smelter details",IF(ISERROR($V465),"",OFFSET('Smelter Look-up'!$F$4,$V465-4,0)))</f>
        <v/>
      </c>
      <c r="H465" s="200">
        <f>IF(ISERROR($V465),"",OFFSET('Smelter Look-up'!$G$4,$V465-4,0))</f>
        <v/>
      </c>
      <c r="I465" s="201">
        <f>IF(ISERROR($V465),"",OFFSET('Smelter Look-up'!$H$4,$V465-4,0))</f>
        <v/>
      </c>
      <c r="J465" s="201">
        <f>IF(ISERROR($V465),"",OFFSET('Smelter Look-up'!$I$4,$V465-4,0))</f>
        <v/>
      </c>
      <c r="K465" s="145" t="n"/>
      <c r="L465" s="145" t="n"/>
      <c r="M465" s="145" t="n"/>
      <c r="N465" s="145" t="n"/>
      <c r="O465" s="145" t="n"/>
      <c r="P465" s="203" t="n"/>
      <c r="Q465" s="146" t="n"/>
      <c r="R465" s="144">
        <f>IF(ISERROR($V465),"",OFFSET('Smelter Look-up'!$C$4,$V465-4,0)&amp;"")</f>
        <v/>
      </c>
      <c r="S465" s="150">
        <f>IF(B465="","",IF(ISERROR(MATCH($E465,CL,0)),"Unknown",INDIRECT("'C'!$A$"&amp;MATCH($E465,CL,0)+1)))</f>
        <v/>
      </c>
      <c r="T465" s="150">
        <f>IF(B465="","",IF(ISERROR(MATCH($J465,SorP!$B$1:$B$6261,0)),"",INDIRECT("'SorP'!$A$"&amp;MATCH($S465&amp;$J465,SorP!C:C,0))))</f>
        <v/>
      </c>
      <c r="U465" s="163" t="n"/>
      <c r="V465" s="164">
        <f>IF(C465="",NA(),MATCH($B465&amp;$C465,'Smelter Look-up'!$J:$J,0))</f>
        <v/>
      </c>
      <c r="X465" s="165">
        <f>IF(AND(C465="Smelter not listed",OR(LEN(D465)=0,LEN(E465)=0)),1,0)</f>
        <v/>
      </c>
      <c r="AB465" s="306">
        <f>IF(C465="","",B465)</f>
        <v/>
      </c>
      <c r="AC465" s="165">
        <f>B465</f>
        <v/>
      </c>
      <c r="AD465" s="165">
        <f>IF(C465="Smelter not listed",D465,C465)</f>
        <v/>
      </c>
    </row>
    <row r="466" ht="20.1" customFormat="1" customHeight="1" s="165">
      <c r="A466" s="150" t="n"/>
      <c r="B466" s="296">
        <f>IF(LEN(A466)=0,"",INDEX('Smelter Look-up'!$A:$A,MATCH($A466,'Smelter Look-up'!$E:$E,0)))</f>
        <v/>
      </c>
      <c r="C466" s="147">
        <f>IF(LEN(A466)=0,"",INDEX('Smelter Look-up'!$C:$C,MATCH($A466,'Smelter Look-up'!$E:$E,0)))</f>
        <v/>
      </c>
      <c r="D466" s="144" t="n"/>
      <c r="E466" s="144">
        <f>IF(ISERROR($V466),"",OFFSET('Smelter Look-up'!$D$4,$V466-4,0)&amp;"")</f>
        <v/>
      </c>
      <c r="F466" s="144">
        <f>IF(ISERROR($V466),"",OFFSET('Smelter Look-up'!$E$4,$V466-4,0))</f>
        <v/>
      </c>
      <c r="G466" s="144">
        <f>IF(C466=$X$4,"Enter smelter details",IF(ISERROR($V466),"",OFFSET('Smelter Look-up'!$F$4,$V466-4,0)))</f>
        <v/>
      </c>
      <c r="H466" s="200">
        <f>IF(ISERROR($V466),"",OFFSET('Smelter Look-up'!$G$4,$V466-4,0))</f>
        <v/>
      </c>
      <c r="I466" s="201">
        <f>IF(ISERROR($V466),"",OFFSET('Smelter Look-up'!$H$4,$V466-4,0))</f>
        <v/>
      </c>
      <c r="J466" s="201">
        <f>IF(ISERROR($V466),"",OFFSET('Smelter Look-up'!$I$4,$V466-4,0))</f>
        <v/>
      </c>
      <c r="K466" s="145" t="n"/>
      <c r="L466" s="145" t="n"/>
      <c r="M466" s="145" t="n"/>
      <c r="N466" s="145" t="n"/>
      <c r="O466" s="145" t="n"/>
      <c r="P466" s="203" t="n"/>
      <c r="Q466" s="146" t="n"/>
      <c r="R466" s="144">
        <f>IF(ISERROR($V466),"",OFFSET('Smelter Look-up'!$C$4,$V466-4,0)&amp;"")</f>
        <v/>
      </c>
      <c r="S466" s="150">
        <f>IF(B466="","",IF(ISERROR(MATCH($E466,CL,0)),"Unknown",INDIRECT("'C'!$A$"&amp;MATCH($E466,CL,0)+1)))</f>
        <v/>
      </c>
      <c r="T466" s="150">
        <f>IF(B466="","",IF(ISERROR(MATCH($J466,SorP!$B$1:$B$6261,0)),"",INDIRECT("'SorP'!$A$"&amp;MATCH($S466&amp;$J466,SorP!C:C,0))))</f>
        <v/>
      </c>
      <c r="U466" s="163" t="n"/>
      <c r="V466" s="164">
        <f>IF(C466="",NA(),MATCH($B466&amp;$C466,'Smelter Look-up'!$J:$J,0))</f>
        <v/>
      </c>
      <c r="X466" s="165">
        <f>IF(AND(C466="Smelter not listed",OR(LEN(D466)=0,LEN(E466)=0)),1,0)</f>
        <v/>
      </c>
      <c r="AB466" s="306">
        <f>IF(C466="","",B466)</f>
        <v/>
      </c>
      <c r="AC466" s="165">
        <f>B466</f>
        <v/>
      </c>
      <c r="AD466" s="165">
        <f>IF(C466="Smelter not listed",D466,C466)</f>
        <v/>
      </c>
    </row>
    <row r="467" ht="20.1" customFormat="1" customHeight="1" s="165">
      <c r="A467" s="150" t="n"/>
      <c r="B467" s="296">
        <f>IF(LEN(A467)=0,"",INDEX('Smelter Look-up'!$A:$A,MATCH($A467,'Smelter Look-up'!$E:$E,0)))</f>
        <v/>
      </c>
      <c r="C467" s="147">
        <f>IF(LEN(A467)=0,"",INDEX('Smelter Look-up'!$C:$C,MATCH($A467,'Smelter Look-up'!$E:$E,0)))</f>
        <v/>
      </c>
      <c r="D467" s="144" t="n"/>
      <c r="E467" s="144">
        <f>IF(ISERROR($V467),"",OFFSET('Smelter Look-up'!$D$4,$V467-4,0)&amp;"")</f>
        <v/>
      </c>
      <c r="F467" s="144">
        <f>IF(ISERROR($V467),"",OFFSET('Smelter Look-up'!$E$4,$V467-4,0))</f>
        <v/>
      </c>
      <c r="G467" s="144">
        <f>IF(C467=$X$4,"Enter smelter details",IF(ISERROR($V467),"",OFFSET('Smelter Look-up'!$F$4,$V467-4,0)))</f>
        <v/>
      </c>
      <c r="H467" s="200">
        <f>IF(ISERROR($V467),"",OFFSET('Smelter Look-up'!$G$4,$V467-4,0))</f>
        <v/>
      </c>
      <c r="I467" s="201">
        <f>IF(ISERROR($V467),"",OFFSET('Smelter Look-up'!$H$4,$V467-4,0))</f>
        <v/>
      </c>
      <c r="J467" s="201">
        <f>IF(ISERROR($V467),"",OFFSET('Smelter Look-up'!$I$4,$V467-4,0))</f>
        <v/>
      </c>
      <c r="K467" s="145" t="n"/>
      <c r="L467" s="145" t="n"/>
      <c r="M467" s="145" t="n"/>
      <c r="N467" s="145" t="n"/>
      <c r="O467" s="145" t="n"/>
      <c r="P467" s="203" t="n"/>
      <c r="Q467" s="146" t="n"/>
      <c r="R467" s="144">
        <f>IF(ISERROR($V467),"",OFFSET('Smelter Look-up'!$C$4,$V467-4,0)&amp;"")</f>
        <v/>
      </c>
      <c r="S467" s="150">
        <f>IF(B467="","",IF(ISERROR(MATCH($E467,CL,0)),"Unknown",INDIRECT("'C'!$A$"&amp;MATCH($E467,CL,0)+1)))</f>
        <v/>
      </c>
      <c r="T467" s="150">
        <f>IF(B467="","",IF(ISERROR(MATCH($J467,SorP!$B$1:$B$6261,0)),"",INDIRECT("'SorP'!$A$"&amp;MATCH($S467&amp;$J467,SorP!C:C,0))))</f>
        <v/>
      </c>
      <c r="U467" s="163" t="n"/>
      <c r="V467" s="164">
        <f>IF(C467="",NA(),MATCH($B467&amp;$C467,'Smelter Look-up'!$J:$J,0))</f>
        <v/>
      </c>
      <c r="X467" s="165">
        <f>IF(AND(C467="Smelter not listed",OR(LEN(D467)=0,LEN(E467)=0)),1,0)</f>
        <v/>
      </c>
      <c r="AB467" s="306">
        <f>IF(C467="","",B467)</f>
        <v/>
      </c>
      <c r="AC467" s="165">
        <f>B467</f>
        <v/>
      </c>
      <c r="AD467" s="165">
        <f>IF(C467="Smelter not listed",D467,C467)</f>
        <v/>
      </c>
    </row>
    <row r="468" ht="20.1" customFormat="1" customHeight="1" s="165">
      <c r="A468" s="150" t="n"/>
      <c r="B468" s="296">
        <f>IF(LEN(A468)=0,"",INDEX('Smelter Look-up'!$A:$A,MATCH($A468,'Smelter Look-up'!$E:$E,0)))</f>
        <v/>
      </c>
      <c r="C468" s="147">
        <f>IF(LEN(A468)=0,"",INDEX('Smelter Look-up'!$C:$C,MATCH($A468,'Smelter Look-up'!$E:$E,0)))</f>
        <v/>
      </c>
      <c r="D468" s="144" t="n"/>
      <c r="E468" s="144">
        <f>IF(ISERROR($V468),"",OFFSET('Smelter Look-up'!$D$4,$V468-4,0)&amp;"")</f>
        <v/>
      </c>
      <c r="F468" s="144">
        <f>IF(ISERROR($V468),"",OFFSET('Smelter Look-up'!$E$4,$V468-4,0))</f>
        <v/>
      </c>
      <c r="G468" s="144">
        <f>IF(C468=$X$4,"Enter smelter details",IF(ISERROR($V468),"",OFFSET('Smelter Look-up'!$F$4,$V468-4,0)))</f>
        <v/>
      </c>
      <c r="H468" s="200">
        <f>IF(ISERROR($V468),"",OFFSET('Smelter Look-up'!$G$4,$V468-4,0))</f>
        <v/>
      </c>
      <c r="I468" s="201">
        <f>IF(ISERROR($V468),"",OFFSET('Smelter Look-up'!$H$4,$V468-4,0))</f>
        <v/>
      </c>
      <c r="J468" s="201">
        <f>IF(ISERROR($V468),"",OFFSET('Smelter Look-up'!$I$4,$V468-4,0))</f>
        <v/>
      </c>
      <c r="K468" s="145" t="n"/>
      <c r="L468" s="145" t="n"/>
      <c r="M468" s="145" t="n"/>
      <c r="N468" s="145" t="n"/>
      <c r="O468" s="145" t="n"/>
      <c r="P468" s="203" t="n"/>
      <c r="Q468" s="146" t="n"/>
      <c r="R468" s="144">
        <f>IF(ISERROR($V468),"",OFFSET('Smelter Look-up'!$C$4,$V468-4,0)&amp;"")</f>
        <v/>
      </c>
      <c r="S468" s="150">
        <f>IF(B468="","",IF(ISERROR(MATCH($E468,CL,0)),"Unknown",INDIRECT("'C'!$A$"&amp;MATCH($E468,CL,0)+1)))</f>
        <v/>
      </c>
      <c r="T468" s="150">
        <f>IF(B468="","",IF(ISERROR(MATCH($J468,SorP!$B$1:$B$6261,0)),"",INDIRECT("'SorP'!$A$"&amp;MATCH($S468&amp;$J468,SorP!C:C,0))))</f>
        <v/>
      </c>
      <c r="U468" s="163" t="n"/>
      <c r="V468" s="164">
        <f>IF(C468="",NA(),MATCH($B468&amp;$C468,'Smelter Look-up'!$J:$J,0))</f>
        <v/>
      </c>
      <c r="X468" s="165">
        <f>IF(AND(C468="Smelter not listed",OR(LEN(D468)=0,LEN(E468)=0)),1,0)</f>
        <v/>
      </c>
      <c r="AB468" s="306">
        <f>IF(C468="","",B468)</f>
        <v/>
      </c>
      <c r="AC468" s="165">
        <f>B468</f>
        <v/>
      </c>
      <c r="AD468" s="165">
        <f>IF(C468="Smelter not listed",D468,C468)</f>
        <v/>
      </c>
    </row>
    <row r="469" ht="20.1" customFormat="1" customHeight="1" s="165">
      <c r="A469" s="150" t="n"/>
      <c r="B469" s="296">
        <f>IF(LEN(A469)=0,"",INDEX('Smelter Look-up'!$A:$A,MATCH($A469,'Smelter Look-up'!$E:$E,0)))</f>
        <v/>
      </c>
      <c r="C469" s="147">
        <f>IF(LEN(A469)=0,"",INDEX('Smelter Look-up'!$C:$C,MATCH($A469,'Smelter Look-up'!$E:$E,0)))</f>
        <v/>
      </c>
      <c r="D469" s="144" t="n"/>
      <c r="E469" s="144">
        <f>IF(ISERROR($V469),"",OFFSET('Smelter Look-up'!$D$4,$V469-4,0)&amp;"")</f>
        <v/>
      </c>
      <c r="F469" s="144">
        <f>IF(ISERROR($V469),"",OFFSET('Smelter Look-up'!$E$4,$V469-4,0))</f>
        <v/>
      </c>
      <c r="G469" s="144">
        <f>IF(C469=$X$4,"Enter smelter details",IF(ISERROR($V469),"",OFFSET('Smelter Look-up'!$F$4,$V469-4,0)))</f>
        <v/>
      </c>
      <c r="H469" s="200">
        <f>IF(ISERROR($V469),"",OFFSET('Smelter Look-up'!$G$4,$V469-4,0))</f>
        <v/>
      </c>
      <c r="I469" s="201">
        <f>IF(ISERROR($V469),"",OFFSET('Smelter Look-up'!$H$4,$V469-4,0))</f>
        <v/>
      </c>
      <c r="J469" s="201">
        <f>IF(ISERROR($V469),"",OFFSET('Smelter Look-up'!$I$4,$V469-4,0))</f>
        <v/>
      </c>
      <c r="K469" s="145" t="n"/>
      <c r="L469" s="145" t="n"/>
      <c r="M469" s="145" t="n"/>
      <c r="N469" s="145" t="n"/>
      <c r="O469" s="145" t="n"/>
      <c r="P469" s="203" t="n"/>
      <c r="Q469" s="146" t="n"/>
      <c r="R469" s="144">
        <f>IF(ISERROR($V469),"",OFFSET('Smelter Look-up'!$C$4,$V469-4,0)&amp;"")</f>
        <v/>
      </c>
      <c r="S469" s="150">
        <f>IF(B469="","",IF(ISERROR(MATCH($E469,CL,0)),"Unknown",INDIRECT("'C'!$A$"&amp;MATCH($E469,CL,0)+1)))</f>
        <v/>
      </c>
      <c r="T469" s="150">
        <f>IF(B469="","",IF(ISERROR(MATCH($J469,SorP!$B$1:$B$6261,0)),"",INDIRECT("'SorP'!$A$"&amp;MATCH($S469&amp;$J469,SorP!C:C,0))))</f>
        <v/>
      </c>
      <c r="U469" s="163" t="n"/>
      <c r="V469" s="164">
        <f>IF(C469="",NA(),MATCH($B469&amp;$C469,'Smelter Look-up'!$J:$J,0))</f>
        <v/>
      </c>
      <c r="X469" s="165">
        <f>IF(AND(C469="Smelter not listed",OR(LEN(D469)=0,LEN(E469)=0)),1,0)</f>
        <v/>
      </c>
      <c r="AB469" s="306">
        <f>IF(C469="","",B469)</f>
        <v/>
      </c>
      <c r="AC469" s="165">
        <f>B469</f>
        <v/>
      </c>
      <c r="AD469" s="165">
        <f>IF(C469="Smelter not listed",D469,C469)</f>
        <v/>
      </c>
    </row>
    <row r="470" ht="20.1" customFormat="1" customHeight="1" s="165">
      <c r="A470" s="150" t="n"/>
      <c r="B470" s="296">
        <f>IF(LEN(A470)=0,"",INDEX('Smelter Look-up'!$A:$A,MATCH($A470,'Smelter Look-up'!$E:$E,0)))</f>
        <v/>
      </c>
      <c r="C470" s="147">
        <f>IF(LEN(A470)=0,"",INDEX('Smelter Look-up'!$C:$C,MATCH($A470,'Smelter Look-up'!$E:$E,0)))</f>
        <v/>
      </c>
      <c r="D470" s="144" t="n"/>
      <c r="E470" s="144">
        <f>IF(ISERROR($V470),"",OFFSET('Smelter Look-up'!$D$4,$V470-4,0)&amp;"")</f>
        <v/>
      </c>
      <c r="F470" s="144">
        <f>IF(ISERROR($V470),"",OFFSET('Smelter Look-up'!$E$4,$V470-4,0))</f>
        <v/>
      </c>
      <c r="G470" s="144">
        <f>IF(C470=$X$4,"Enter smelter details",IF(ISERROR($V470),"",OFFSET('Smelter Look-up'!$F$4,$V470-4,0)))</f>
        <v/>
      </c>
      <c r="H470" s="200">
        <f>IF(ISERROR($V470),"",OFFSET('Smelter Look-up'!$G$4,$V470-4,0))</f>
        <v/>
      </c>
      <c r="I470" s="201">
        <f>IF(ISERROR($V470),"",OFFSET('Smelter Look-up'!$H$4,$V470-4,0))</f>
        <v/>
      </c>
      <c r="J470" s="201">
        <f>IF(ISERROR($V470),"",OFFSET('Smelter Look-up'!$I$4,$V470-4,0))</f>
        <v/>
      </c>
      <c r="K470" s="145" t="n"/>
      <c r="L470" s="145" t="n"/>
      <c r="M470" s="145" t="n"/>
      <c r="N470" s="145" t="n"/>
      <c r="O470" s="145" t="n"/>
      <c r="P470" s="203" t="n"/>
      <c r="Q470" s="146" t="n"/>
      <c r="R470" s="144">
        <f>IF(ISERROR($V470),"",OFFSET('Smelter Look-up'!$C$4,$V470-4,0)&amp;"")</f>
        <v/>
      </c>
      <c r="S470" s="150">
        <f>IF(B470="","",IF(ISERROR(MATCH($E470,CL,0)),"Unknown",INDIRECT("'C'!$A$"&amp;MATCH($E470,CL,0)+1)))</f>
        <v/>
      </c>
      <c r="T470" s="150">
        <f>IF(B470="","",IF(ISERROR(MATCH($J470,SorP!$B$1:$B$6261,0)),"",INDIRECT("'SorP'!$A$"&amp;MATCH($S470&amp;$J470,SorP!C:C,0))))</f>
        <v/>
      </c>
      <c r="U470" s="163" t="n"/>
      <c r="V470" s="164">
        <f>IF(C470="",NA(),MATCH($B470&amp;$C470,'Smelter Look-up'!$J:$J,0))</f>
        <v/>
      </c>
      <c r="X470" s="165">
        <f>IF(AND(C470="Smelter not listed",OR(LEN(D470)=0,LEN(E470)=0)),1,0)</f>
        <v/>
      </c>
      <c r="AB470" s="306">
        <f>IF(C470="","",B470)</f>
        <v/>
      </c>
      <c r="AC470" s="165">
        <f>B470</f>
        <v/>
      </c>
      <c r="AD470" s="165">
        <f>IF(C470="Smelter not listed",D470,C470)</f>
        <v/>
      </c>
    </row>
    <row r="471" ht="20.1" customFormat="1" customHeight="1" s="165">
      <c r="A471" s="150" t="n"/>
      <c r="B471" s="296">
        <f>IF(LEN(A471)=0,"",INDEX('Smelter Look-up'!$A:$A,MATCH($A471,'Smelter Look-up'!$E:$E,0)))</f>
        <v/>
      </c>
      <c r="C471" s="147">
        <f>IF(LEN(A471)=0,"",INDEX('Smelter Look-up'!$C:$C,MATCH($A471,'Smelter Look-up'!$E:$E,0)))</f>
        <v/>
      </c>
      <c r="D471" s="144" t="n"/>
      <c r="E471" s="144">
        <f>IF(ISERROR($V471),"",OFFSET('Smelter Look-up'!$D$4,$V471-4,0)&amp;"")</f>
        <v/>
      </c>
      <c r="F471" s="144">
        <f>IF(ISERROR($V471),"",OFFSET('Smelter Look-up'!$E$4,$V471-4,0))</f>
        <v/>
      </c>
      <c r="G471" s="144">
        <f>IF(C471=$X$4,"Enter smelter details",IF(ISERROR($V471),"",OFFSET('Smelter Look-up'!$F$4,$V471-4,0)))</f>
        <v/>
      </c>
      <c r="H471" s="200">
        <f>IF(ISERROR($V471),"",OFFSET('Smelter Look-up'!$G$4,$V471-4,0))</f>
        <v/>
      </c>
      <c r="I471" s="201">
        <f>IF(ISERROR($V471),"",OFFSET('Smelter Look-up'!$H$4,$V471-4,0))</f>
        <v/>
      </c>
      <c r="J471" s="201">
        <f>IF(ISERROR($V471),"",OFFSET('Smelter Look-up'!$I$4,$V471-4,0))</f>
        <v/>
      </c>
      <c r="K471" s="145" t="n"/>
      <c r="L471" s="145" t="n"/>
      <c r="M471" s="145" t="n"/>
      <c r="N471" s="145" t="n"/>
      <c r="O471" s="145" t="n"/>
      <c r="P471" s="203" t="n"/>
      <c r="Q471" s="146" t="n"/>
      <c r="R471" s="144">
        <f>IF(ISERROR($V471),"",OFFSET('Smelter Look-up'!$C$4,$V471-4,0)&amp;"")</f>
        <v/>
      </c>
      <c r="S471" s="150">
        <f>IF(B471="","",IF(ISERROR(MATCH($E471,CL,0)),"Unknown",INDIRECT("'C'!$A$"&amp;MATCH($E471,CL,0)+1)))</f>
        <v/>
      </c>
      <c r="T471" s="150">
        <f>IF(B471="","",IF(ISERROR(MATCH($J471,SorP!$B$1:$B$6261,0)),"",INDIRECT("'SorP'!$A$"&amp;MATCH($S471&amp;$J471,SorP!C:C,0))))</f>
        <v/>
      </c>
      <c r="U471" s="163" t="n"/>
      <c r="V471" s="164">
        <f>IF(C471="",NA(),MATCH($B471&amp;$C471,'Smelter Look-up'!$J:$J,0))</f>
        <v/>
      </c>
      <c r="X471" s="165">
        <f>IF(AND(C471="Smelter not listed",OR(LEN(D471)=0,LEN(E471)=0)),1,0)</f>
        <v/>
      </c>
      <c r="AB471" s="306">
        <f>IF(C471="","",B471)</f>
        <v/>
      </c>
      <c r="AC471" s="165">
        <f>B471</f>
        <v/>
      </c>
      <c r="AD471" s="165">
        <f>IF(C471="Smelter not listed",D471,C471)</f>
        <v/>
      </c>
    </row>
    <row r="472" ht="20.1" customFormat="1" customHeight="1" s="165">
      <c r="A472" s="150" t="n"/>
      <c r="B472" s="296">
        <f>IF(LEN(A472)=0,"",INDEX('Smelter Look-up'!$A:$A,MATCH($A472,'Smelter Look-up'!$E:$E,0)))</f>
        <v/>
      </c>
      <c r="C472" s="147">
        <f>IF(LEN(A472)=0,"",INDEX('Smelter Look-up'!$C:$C,MATCH($A472,'Smelter Look-up'!$E:$E,0)))</f>
        <v/>
      </c>
      <c r="D472" s="144" t="n"/>
      <c r="E472" s="144">
        <f>IF(ISERROR($V472),"",OFFSET('Smelter Look-up'!$D$4,$V472-4,0)&amp;"")</f>
        <v/>
      </c>
      <c r="F472" s="144">
        <f>IF(ISERROR($V472),"",OFFSET('Smelter Look-up'!$E$4,$V472-4,0))</f>
        <v/>
      </c>
      <c r="G472" s="144">
        <f>IF(C472=$X$4,"Enter smelter details",IF(ISERROR($V472),"",OFFSET('Smelter Look-up'!$F$4,$V472-4,0)))</f>
        <v/>
      </c>
      <c r="H472" s="200">
        <f>IF(ISERROR($V472),"",OFFSET('Smelter Look-up'!$G$4,$V472-4,0))</f>
        <v/>
      </c>
      <c r="I472" s="201">
        <f>IF(ISERROR($V472),"",OFFSET('Smelter Look-up'!$H$4,$V472-4,0))</f>
        <v/>
      </c>
      <c r="J472" s="201">
        <f>IF(ISERROR($V472),"",OFFSET('Smelter Look-up'!$I$4,$V472-4,0))</f>
        <v/>
      </c>
      <c r="K472" s="145" t="n"/>
      <c r="L472" s="145" t="n"/>
      <c r="M472" s="145" t="n"/>
      <c r="N472" s="145" t="n"/>
      <c r="O472" s="145" t="n"/>
      <c r="P472" s="203" t="n"/>
      <c r="Q472" s="146" t="n"/>
      <c r="R472" s="144">
        <f>IF(ISERROR($V472),"",OFFSET('Smelter Look-up'!$C$4,$V472-4,0)&amp;"")</f>
        <v/>
      </c>
      <c r="S472" s="150">
        <f>IF(B472="","",IF(ISERROR(MATCH($E472,CL,0)),"Unknown",INDIRECT("'C'!$A$"&amp;MATCH($E472,CL,0)+1)))</f>
        <v/>
      </c>
      <c r="T472" s="150">
        <f>IF(B472="","",IF(ISERROR(MATCH($J472,SorP!$B$1:$B$6261,0)),"",INDIRECT("'SorP'!$A$"&amp;MATCH($S472&amp;$J472,SorP!C:C,0))))</f>
        <v/>
      </c>
      <c r="U472" s="163" t="n"/>
      <c r="V472" s="164">
        <f>IF(C472="",NA(),MATCH($B472&amp;$C472,'Smelter Look-up'!$J:$J,0))</f>
        <v/>
      </c>
      <c r="X472" s="165">
        <f>IF(AND(C472="Smelter not listed",OR(LEN(D472)=0,LEN(E472)=0)),1,0)</f>
        <v/>
      </c>
      <c r="AB472" s="306">
        <f>IF(C472="","",B472)</f>
        <v/>
      </c>
      <c r="AC472" s="165">
        <f>B472</f>
        <v/>
      </c>
      <c r="AD472" s="165">
        <f>IF(C472="Smelter not listed",D472,C472)</f>
        <v/>
      </c>
    </row>
    <row r="473" ht="20.1" customFormat="1" customHeight="1" s="165">
      <c r="A473" s="150" t="n"/>
      <c r="B473" s="296">
        <f>IF(LEN(A473)=0,"",INDEX('Smelter Look-up'!$A:$A,MATCH($A473,'Smelter Look-up'!$E:$E,0)))</f>
        <v/>
      </c>
      <c r="C473" s="147">
        <f>IF(LEN(A473)=0,"",INDEX('Smelter Look-up'!$C:$C,MATCH($A473,'Smelter Look-up'!$E:$E,0)))</f>
        <v/>
      </c>
      <c r="D473" s="144" t="n"/>
      <c r="E473" s="144">
        <f>IF(ISERROR($V473),"",OFFSET('Smelter Look-up'!$D$4,$V473-4,0)&amp;"")</f>
        <v/>
      </c>
      <c r="F473" s="144">
        <f>IF(ISERROR($V473),"",OFFSET('Smelter Look-up'!$E$4,$V473-4,0))</f>
        <v/>
      </c>
      <c r="G473" s="144">
        <f>IF(C473=$X$4,"Enter smelter details",IF(ISERROR($V473),"",OFFSET('Smelter Look-up'!$F$4,$V473-4,0)))</f>
        <v/>
      </c>
      <c r="H473" s="200">
        <f>IF(ISERROR($V473),"",OFFSET('Smelter Look-up'!$G$4,$V473-4,0))</f>
        <v/>
      </c>
      <c r="I473" s="201">
        <f>IF(ISERROR($V473),"",OFFSET('Smelter Look-up'!$H$4,$V473-4,0))</f>
        <v/>
      </c>
      <c r="J473" s="201">
        <f>IF(ISERROR($V473),"",OFFSET('Smelter Look-up'!$I$4,$V473-4,0))</f>
        <v/>
      </c>
      <c r="K473" s="145" t="n"/>
      <c r="L473" s="145" t="n"/>
      <c r="M473" s="145" t="n"/>
      <c r="N473" s="145" t="n"/>
      <c r="O473" s="145" t="n"/>
      <c r="P473" s="203" t="n"/>
      <c r="Q473" s="146" t="n"/>
      <c r="R473" s="144">
        <f>IF(ISERROR($V473),"",OFFSET('Smelter Look-up'!$C$4,$V473-4,0)&amp;"")</f>
        <v/>
      </c>
      <c r="S473" s="150">
        <f>IF(B473="","",IF(ISERROR(MATCH($E473,CL,0)),"Unknown",INDIRECT("'C'!$A$"&amp;MATCH($E473,CL,0)+1)))</f>
        <v/>
      </c>
      <c r="T473" s="150">
        <f>IF(B473="","",IF(ISERROR(MATCH($J473,SorP!$B$1:$B$6261,0)),"",INDIRECT("'SorP'!$A$"&amp;MATCH($S473&amp;$J473,SorP!C:C,0))))</f>
        <v/>
      </c>
      <c r="U473" s="163" t="n"/>
      <c r="V473" s="164">
        <f>IF(C473="",NA(),MATCH($B473&amp;$C473,'Smelter Look-up'!$J:$J,0))</f>
        <v/>
      </c>
      <c r="X473" s="165">
        <f>IF(AND(C473="Smelter not listed",OR(LEN(D473)=0,LEN(E473)=0)),1,0)</f>
        <v/>
      </c>
      <c r="AB473" s="306">
        <f>IF(C473="","",B473)</f>
        <v/>
      </c>
      <c r="AC473" s="165">
        <f>B473</f>
        <v/>
      </c>
      <c r="AD473" s="165">
        <f>IF(C473="Smelter not listed",D473,C473)</f>
        <v/>
      </c>
    </row>
    <row r="474" ht="20.1" customFormat="1" customHeight="1" s="165">
      <c r="A474" s="150" t="n"/>
      <c r="B474" s="296">
        <f>IF(LEN(A474)=0,"",INDEX('Smelter Look-up'!$A:$A,MATCH($A474,'Smelter Look-up'!$E:$E,0)))</f>
        <v/>
      </c>
      <c r="C474" s="147">
        <f>IF(LEN(A474)=0,"",INDEX('Smelter Look-up'!$C:$C,MATCH($A474,'Smelter Look-up'!$E:$E,0)))</f>
        <v/>
      </c>
      <c r="D474" s="144" t="n"/>
      <c r="E474" s="144">
        <f>IF(ISERROR($V474),"",OFFSET('Smelter Look-up'!$D$4,$V474-4,0)&amp;"")</f>
        <v/>
      </c>
      <c r="F474" s="144">
        <f>IF(ISERROR($V474),"",OFFSET('Smelter Look-up'!$E$4,$V474-4,0))</f>
        <v/>
      </c>
      <c r="G474" s="144">
        <f>IF(C474=$X$4,"Enter smelter details",IF(ISERROR($V474),"",OFFSET('Smelter Look-up'!$F$4,$V474-4,0)))</f>
        <v/>
      </c>
      <c r="H474" s="200">
        <f>IF(ISERROR($V474),"",OFFSET('Smelter Look-up'!$G$4,$V474-4,0))</f>
        <v/>
      </c>
      <c r="I474" s="201">
        <f>IF(ISERROR($V474),"",OFFSET('Smelter Look-up'!$H$4,$V474-4,0))</f>
        <v/>
      </c>
      <c r="J474" s="201">
        <f>IF(ISERROR($V474),"",OFFSET('Smelter Look-up'!$I$4,$V474-4,0))</f>
        <v/>
      </c>
      <c r="K474" s="145" t="n"/>
      <c r="L474" s="145" t="n"/>
      <c r="M474" s="145" t="n"/>
      <c r="N474" s="145" t="n"/>
      <c r="O474" s="145" t="n"/>
      <c r="P474" s="203" t="n"/>
      <c r="Q474" s="146" t="n"/>
      <c r="R474" s="144">
        <f>IF(ISERROR($V474),"",OFFSET('Smelter Look-up'!$C$4,$V474-4,0)&amp;"")</f>
        <v/>
      </c>
      <c r="S474" s="150">
        <f>IF(B474="","",IF(ISERROR(MATCH($E474,CL,0)),"Unknown",INDIRECT("'C'!$A$"&amp;MATCH($E474,CL,0)+1)))</f>
        <v/>
      </c>
      <c r="T474" s="150">
        <f>IF(B474="","",IF(ISERROR(MATCH($J474,SorP!$B$1:$B$6261,0)),"",INDIRECT("'SorP'!$A$"&amp;MATCH($S474&amp;$J474,SorP!C:C,0))))</f>
        <v/>
      </c>
      <c r="U474" s="163" t="n"/>
      <c r="V474" s="164">
        <f>IF(C474="",NA(),MATCH($B474&amp;$C474,'Smelter Look-up'!$J:$J,0))</f>
        <v/>
      </c>
      <c r="X474" s="165">
        <f>IF(AND(C474="Smelter not listed",OR(LEN(D474)=0,LEN(E474)=0)),1,0)</f>
        <v/>
      </c>
      <c r="AB474" s="306">
        <f>IF(C474="","",B474)</f>
        <v/>
      </c>
      <c r="AC474" s="165">
        <f>B474</f>
        <v/>
      </c>
      <c r="AD474" s="165">
        <f>IF(C474="Smelter not listed",D474,C474)</f>
        <v/>
      </c>
    </row>
    <row r="475" ht="20.1" customFormat="1" customHeight="1" s="165">
      <c r="A475" s="150" t="n"/>
      <c r="B475" s="296">
        <f>IF(LEN(A475)=0,"",INDEX('Smelter Look-up'!$A:$A,MATCH($A475,'Smelter Look-up'!$E:$E,0)))</f>
        <v/>
      </c>
      <c r="C475" s="147">
        <f>IF(LEN(A475)=0,"",INDEX('Smelter Look-up'!$C:$C,MATCH($A475,'Smelter Look-up'!$E:$E,0)))</f>
        <v/>
      </c>
      <c r="D475" s="144" t="n"/>
      <c r="E475" s="144">
        <f>IF(ISERROR($V475),"",OFFSET('Smelter Look-up'!$D$4,$V475-4,0)&amp;"")</f>
        <v/>
      </c>
      <c r="F475" s="144">
        <f>IF(ISERROR($V475),"",OFFSET('Smelter Look-up'!$E$4,$V475-4,0))</f>
        <v/>
      </c>
      <c r="G475" s="144">
        <f>IF(C475=$X$4,"Enter smelter details",IF(ISERROR($V475),"",OFFSET('Smelter Look-up'!$F$4,$V475-4,0)))</f>
        <v/>
      </c>
      <c r="H475" s="200">
        <f>IF(ISERROR($V475),"",OFFSET('Smelter Look-up'!$G$4,$V475-4,0))</f>
        <v/>
      </c>
      <c r="I475" s="201">
        <f>IF(ISERROR($V475),"",OFFSET('Smelter Look-up'!$H$4,$V475-4,0))</f>
        <v/>
      </c>
      <c r="J475" s="201">
        <f>IF(ISERROR($V475),"",OFFSET('Smelter Look-up'!$I$4,$V475-4,0))</f>
        <v/>
      </c>
      <c r="K475" s="145" t="n"/>
      <c r="L475" s="145" t="n"/>
      <c r="M475" s="145" t="n"/>
      <c r="N475" s="145" t="n"/>
      <c r="O475" s="145" t="n"/>
      <c r="P475" s="203" t="n"/>
      <c r="Q475" s="146" t="n"/>
      <c r="R475" s="144">
        <f>IF(ISERROR($V475),"",OFFSET('Smelter Look-up'!$C$4,$V475-4,0)&amp;"")</f>
        <v/>
      </c>
      <c r="S475" s="150">
        <f>IF(B475="","",IF(ISERROR(MATCH($E475,CL,0)),"Unknown",INDIRECT("'C'!$A$"&amp;MATCH($E475,CL,0)+1)))</f>
        <v/>
      </c>
      <c r="T475" s="150">
        <f>IF(B475="","",IF(ISERROR(MATCH($J475,SorP!$B$1:$B$6261,0)),"",INDIRECT("'SorP'!$A$"&amp;MATCH($S475&amp;$J475,SorP!C:C,0))))</f>
        <v/>
      </c>
      <c r="U475" s="163" t="n"/>
      <c r="V475" s="164">
        <f>IF(C475="",NA(),MATCH($B475&amp;$C475,'Smelter Look-up'!$J:$J,0))</f>
        <v/>
      </c>
      <c r="X475" s="165">
        <f>IF(AND(C475="Smelter not listed",OR(LEN(D475)=0,LEN(E475)=0)),1,0)</f>
        <v/>
      </c>
      <c r="AB475" s="306">
        <f>IF(C475="","",B475)</f>
        <v/>
      </c>
      <c r="AC475" s="165">
        <f>B475</f>
        <v/>
      </c>
      <c r="AD475" s="165">
        <f>IF(C475="Smelter not listed",D475,C475)</f>
        <v/>
      </c>
    </row>
    <row r="476" ht="20.1" customFormat="1" customHeight="1" s="165">
      <c r="A476" s="150" t="n"/>
      <c r="B476" s="296">
        <f>IF(LEN(A476)=0,"",INDEX('Smelter Look-up'!$A:$A,MATCH($A476,'Smelter Look-up'!$E:$E,0)))</f>
        <v/>
      </c>
      <c r="C476" s="147">
        <f>IF(LEN(A476)=0,"",INDEX('Smelter Look-up'!$C:$C,MATCH($A476,'Smelter Look-up'!$E:$E,0)))</f>
        <v/>
      </c>
      <c r="D476" s="144" t="n"/>
      <c r="E476" s="144">
        <f>IF(ISERROR($V476),"",OFFSET('Smelter Look-up'!$D$4,$V476-4,0)&amp;"")</f>
        <v/>
      </c>
      <c r="F476" s="144">
        <f>IF(ISERROR($V476),"",OFFSET('Smelter Look-up'!$E$4,$V476-4,0))</f>
        <v/>
      </c>
      <c r="G476" s="144">
        <f>IF(C476=$X$4,"Enter smelter details",IF(ISERROR($V476),"",OFFSET('Smelter Look-up'!$F$4,$V476-4,0)))</f>
        <v/>
      </c>
      <c r="H476" s="200">
        <f>IF(ISERROR($V476),"",OFFSET('Smelter Look-up'!$G$4,$V476-4,0))</f>
        <v/>
      </c>
      <c r="I476" s="201">
        <f>IF(ISERROR($V476),"",OFFSET('Smelter Look-up'!$H$4,$V476-4,0))</f>
        <v/>
      </c>
      <c r="J476" s="201">
        <f>IF(ISERROR($V476),"",OFFSET('Smelter Look-up'!$I$4,$V476-4,0))</f>
        <v/>
      </c>
      <c r="K476" s="145" t="n"/>
      <c r="L476" s="145" t="n"/>
      <c r="M476" s="145" t="n"/>
      <c r="N476" s="145" t="n"/>
      <c r="O476" s="145" t="n"/>
      <c r="P476" s="203" t="n"/>
      <c r="Q476" s="146" t="n"/>
      <c r="R476" s="144">
        <f>IF(ISERROR($V476),"",OFFSET('Smelter Look-up'!$C$4,$V476-4,0)&amp;"")</f>
        <v/>
      </c>
      <c r="S476" s="150">
        <f>IF(B476="","",IF(ISERROR(MATCH($E476,CL,0)),"Unknown",INDIRECT("'C'!$A$"&amp;MATCH($E476,CL,0)+1)))</f>
        <v/>
      </c>
      <c r="T476" s="150">
        <f>IF(B476="","",IF(ISERROR(MATCH($J476,SorP!$B$1:$B$6261,0)),"",INDIRECT("'SorP'!$A$"&amp;MATCH($S476&amp;$J476,SorP!C:C,0))))</f>
        <v/>
      </c>
      <c r="U476" s="163" t="n"/>
      <c r="V476" s="164">
        <f>IF(C476="",NA(),MATCH($B476&amp;$C476,'Smelter Look-up'!$J:$J,0))</f>
        <v/>
      </c>
      <c r="X476" s="165">
        <f>IF(AND(C476="Smelter not listed",OR(LEN(D476)=0,LEN(E476)=0)),1,0)</f>
        <v/>
      </c>
      <c r="AB476" s="306">
        <f>IF(C476="","",B476)</f>
        <v/>
      </c>
      <c r="AC476" s="165">
        <f>B476</f>
        <v/>
      </c>
      <c r="AD476" s="165">
        <f>IF(C476="Smelter not listed",D476,C476)</f>
        <v/>
      </c>
    </row>
    <row r="477" ht="20.1" customFormat="1" customHeight="1" s="165">
      <c r="A477" s="150" t="n"/>
      <c r="B477" s="296">
        <f>IF(LEN(A477)=0,"",INDEX('Smelter Look-up'!$A:$A,MATCH($A477,'Smelter Look-up'!$E:$E,0)))</f>
        <v/>
      </c>
      <c r="C477" s="147">
        <f>IF(LEN(A477)=0,"",INDEX('Smelter Look-up'!$C:$C,MATCH($A477,'Smelter Look-up'!$E:$E,0)))</f>
        <v/>
      </c>
      <c r="D477" s="144" t="n"/>
      <c r="E477" s="144">
        <f>IF(ISERROR($V477),"",OFFSET('Smelter Look-up'!$D$4,$V477-4,0)&amp;"")</f>
        <v/>
      </c>
      <c r="F477" s="144">
        <f>IF(ISERROR($V477),"",OFFSET('Smelter Look-up'!$E$4,$V477-4,0))</f>
        <v/>
      </c>
      <c r="G477" s="144">
        <f>IF(C477=$X$4,"Enter smelter details",IF(ISERROR($V477),"",OFFSET('Smelter Look-up'!$F$4,$V477-4,0)))</f>
        <v/>
      </c>
      <c r="H477" s="200">
        <f>IF(ISERROR($V477),"",OFFSET('Smelter Look-up'!$G$4,$V477-4,0))</f>
        <v/>
      </c>
      <c r="I477" s="201">
        <f>IF(ISERROR($V477),"",OFFSET('Smelter Look-up'!$H$4,$V477-4,0))</f>
        <v/>
      </c>
      <c r="J477" s="201">
        <f>IF(ISERROR($V477),"",OFFSET('Smelter Look-up'!$I$4,$V477-4,0))</f>
        <v/>
      </c>
      <c r="K477" s="145" t="n"/>
      <c r="L477" s="145" t="n"/>
      <c r="M477" s="145" t="n"/>
      <c r="N477" s="145" t="n"/>
      <c r="O477" s="145" t="n"/>
      <c r="P477" s="203" t="n"/>
      <c r="Q477" s="146" t="n"/>
      <c r="R477" s="144">
        <f>IF(ISERROR($V477),"",OFFSET('Smelter Look-up'!$C$4,$V477-4,0)&amp;"")</f>
        <v/>
      </c>
      <c r="S477" s="150">
        <f>IF(B477="","",IF(ISERROR(MATCH($E477,CL,0)),"Unknown",INDIRECT("'C'!$A$"&amp;MATCH($E477,CL,0)+1)))</f>
        <v/>
      </c>
      <c r="T477" s="150">
        <f>IF(B477="","",IF(ISERROR(MATCH($J477,SorP!$B$1:$B$6261,0)),"",INDIRECT("'SorP'!$A$"&amp;MATCH($S477&amp;$J477,SorP!C:C,0))))</f>
        <v/>
      </c>
      <c r="U477" s="163" t="n"/>
      <c r="V477" s="164">
        <f>IF(C477="",NA(),MATCH($B477&amp;$C477,'Smelter Look-up'!$J:$J,0))</f>
        <v/>
      </c>
      <c r="X477" s="165">
        <f>IF(AND(C477="Smelter not listed",OR(LEN(D477)=0,LEN(E477)=0)),1,0)</f>
        <v/>
      </c>
      <c r="AB477" s="306">
        <f>IF(C477="","",B477)</f>
        <v/>
      </c>
      <c r="AC477" s="165">
        <f>B477</f>
        <v/>
      </c>
      <c r="AD477" s="165">
        <f>IF(C477="Smelter not listed",D477,C477)</f>
        <v/>
      </c>
    </row>
    <row r="478" ht="20.1" customFormat="1" customHeight="1" s="165">
      <c r="A478" s="150" t="n"/>
      <c r="B478" s="296">
        <f>IF(LEN(A478)=0,"",INDEX('Smelter Look-up'!$A:$A,MATCH($A478,'Smelter Look-up'!$E:$E,0)))</f>
        <v/>
      </c>
      <c r="C478" s="147">
        <f>IF(LEN(A478)=0,"",INDEX('Smelter Look-up'!$C:$C,MATCH($A478,'Smelter Look-up'!$E:$E,0)))</f>
        <v/>
      </c>
      <c r="D478" s="144" t="n"/>
      <c r="E478" s="144">
        <f>IF(ISERROR($V478),"",OFFSET('Smelter Look-up'!$D$4,$V478-4,0)&amp;"")</f>
        <v/>
      </c>
      <c r="F478" s="144">
        <f>IF(ISERROR($V478),"",OFFSET('Smelter Look-up'!$E$4,$V478-4,0))</f>
        <v/>
      </c>
      <c r="G478" s="144">
        <f>IF(C478=$X$4,"Enter smelter details",IF(ISERROR($V478),"",OFFSET('Smelter Look-up'!$F$4,$V478-4,0)))</f>
        <v/>
      </c>
      <c r="H478" s="200">
        <f>IF(ISERROR($V478),"",OFFSET('Smelter Look-up'!$G$4,$V478-4,0))</f>
        <v/>
      </c>
      <c r="I478" s="201">
        <f>IF(ISERROR($V478),"",OFFSET('Smelter Look-up'!$H$4,$V478-4,0))</f>
        <v/>
      </c>
      <c r="J478" s="201">
        <f>IF(ISERROR($V478),"",OFFSET('Smelter Look-up'!$I$4,$V478-4,0))</f>
        <v/>
      </c>
      <c r="K478" s="145" t="n"/>
      <c r="L478" s="145" t="n"/>
      <c r="M478" s="145" t="n"/>
      <c r="N478" s="145" t="n"/>
      <c r="O478" s="145" t="n"/>
      <c r="P478" s="203" t="n"/>
      <c r="Q478" s="146" t="n"/>
      <c r="R478" s="144">
        <f>IF(ISERROR($V478),"",OFFSET('Smelter Look-up'!$C$4,$V478-4,0)&amp;"")</f>
        <v/>
      </c>
      <c r="S478" s="150">
        <f>IF(B478="","",IF(ISERROR(MATCH($E478,CL,0)),"Unknown",INDIRECT("'C'!$A$"&amp;MATCH($E478,CL,0)+1)))</f>
        <v/>
      </c>
      <c r="T478" s="150">
        <f>IF(B478="","",IF(ISERROR(MATCH($J478,SorP!$B$1:$B$6261,0)),"",INDIRECT("'SorP'!$A$"&amp;MATCH($S478&amp;$J478,SorP!C:C,0))))</f>
        <v/>
      </c>
      <c r="U478" s="163" t="n"/>
      <c r="V478" s="164">
        <f>IF(C478="",NA(),MATCH($B478&amp;$C478,'Smelter Look-up'!$J:$J,0))</f>
        <v/>
      </c>
      <c r="X478" s="165">
        <f>IF(AND(C478="Smelter not listed",OR(LEN(D478)=0,LEN(E478)=0)),1,0)</f>
        <v/>
      </c>
      <c r="AB478" s="306">
        <f>IF(C478="","",B478)</f>
        <v/>
      </c>
      <c r="AC478" s="165">
        <f>B478</f>
        <v/>
      </c>
      <c r="AD478" s="165">
        <f>IF(C478="Smelter not listed",D478,C478)</f>
        <v/>
      </c>
    </row>
    <row r="479" ht="20.1" customFormat="1" customHeight="1" s="165">
      <c r="A479" s="150" t="n"/>
      <c r="B479" s="296">
        <f>IF(LEN(A479)=0,"",INDEX('Smelter Look-up'!$A:$A,MATCH($A479,'Smelter Look-up'!$E:$E,0)))</f>
        <v/>
      </c>
      <c r="C479" s="147">
        <f>IF(LEN(A479)=0,"",INDEX('Smelter Look-up'!$C:$C,MATCH($A479,'Smelter Look-up'!$E:$E,0)))</f>
        <v/>
      </c>
      <c r="D479" s="144" t="n"/>
      <c r="E479" s="144">
        <f>IF(ISERROR($V479),"",OFFSET('Smelter Look-up'!$D$4,$V479-4,0)&amp;"")</f>
        <v/>
      </c>
      <c r="F479" s="144">
        <f>IF(ISERROR($V479),"",OFFSET('Smelter Look-up'!$E$4,$V479-4,0))</f>
        <v/>
      </c>
      <c r="G479" s="144">
        <f>IF(C479=$X$4,"Enter smelter details",IF(ISERROR($V479),"",OFFSET('Smelter Look-up'!$F$4,$V479-4,0)))</f>
        <v/>
      </c>
      <c r="H479" s="200">
        <f>IF(ISERROR($V479),"",OFFSET('Smelter Look-up'!$G$4,$V479-4,0))</f>
        <v/>
      </c>
      <c r="I479" s="201">
        <f>IF(ISERROR($V479),"",OFFSET('Smelter Look-up'!$H$4,$V479-4,0))</f>
        <v/>
      </c>
      <c r="J479" s="201">
        <f>IF(ISERROR($V479),"",OFFSET('Smelter Look-up'!$I$4,$V479-4,0))</f>
        <v/>
      </c>
      <c r="K479" s="145" t="n"/>
      <c r="L479" s="145" t="n"/>
      <c r="M479" s="145" t="n"/>
      <c r="N479" s="145" t="n"/>
      <c r="O479" s="145" t="n"/>
      <c r="P479" s="203" t="n"/>
      <c r="Q479" s="146" t="n"/>
      <c r="R479" s="144">
        <f>IF(ISERROR($V479),"",OFFSET('Smelter Look-up'!$C$4,$V479-4,0)&amp;"")</f>
        <v/>
      </c>
      <c r="S479" s="150">
        <f>IF(B479="","",IF(ISERROR(MATCH($E479,CL,0)),"Unknown",INDIRECT("'C'!$A$"&amp;MATCH($E479,CL,0)+1)))</f>
        <v/>
      </c>
      <c r="T479" s="150">
        <f>IF(B479="","",IF(ISERROR(MATCH($J479,SorP!$B$1:$B$6261,0)),"",INDIRECT("'SorP'!$A$"&amp;MATCH($S479&amp;$J479,SorP!C:C,0))))</f>
        <v/>
      </c>
      <c r="U479" s="163" t="n"/>
      <c r="V479" s="164">
        <f>IF(C479="",NA(),MATCH($B479&amp;$C479,'Smelter Look-up'!$J:$J,0))</f>
        <v/>
      </c>
      <c r="X479" s="165">
        <f>IF(AND(C479="Smelter not listed",OR(LEN(D479)=0,LEN(E479)=0)),1,0)</f>
        <v/>
      </c>
      <c r="AB479" s="306">
        <f>IF(C479="","",B479)</f>
        <v/>
      </c>
      <c r="AC479" s="165">
        <f>B479</f>
        <v/>
      </c>
      <c r="AD479" s="165">
        <f>IF(C479="Smelter not listed",D479,C479)</f>
        <v/>
      </c>
    </row>
    <row r="480" ht="20.1" customFormat="1" customHeight="1" s="165">
      <c r="A480" s="150" t="n"/>
      <c r="B480" s="296">
        <f>IF(LEN(A480)=0,"",INDEX('Smelter Look-up'!$A:$A,MATCH($A480,'Smelter Look-up'!$E:$E,0)))</f>
        <v/>
      </c>
      <c r="C480" s="147">
        <f>IF(LEN(A480)=0,"",INDEX('Smelter Look-up'!$C:$C,MATCH($A480,'Smelter Look-up'!$E:$E,0)))</f>
        <v/>
      </c>
      <c r="D480" s="144" t="n"/>
      <c r="E480" s="144">
        <f>IF(ISERROR($V480),"",OFFSET('Smelter Look-up'!$D$4,$V480-4,0)&amp;"")</f>
        <v/>
      </c>
      <c r="F480" s="144">
        <f>IF(ISERROR($V480),"",OFFSET('Smelter Look-up'!$E$4,$V480-4,0))</f>
        <v/>
      </c>
      <c r="G480" s="144">
        <f>IF(C480=$X$4,"Enter smelter details",IF(ISERROR($V480),"",OFFSET('Smelter Look-up'!$F$4,$V480-4,0)))</f>
        <v/>
      </c>
      <c r="H480" s="200">
        <f>IF(ISERROR($V480),"",OFFSET('Smelter Look-up'!$G$4,$V480-4,0))</f>
        <v/>
      </c>
      <c r="I480" s="201">
        <f>IF(ISERROR($V480),"",OFFSET('Smelter Look-up'!$H$4,$V480-4,0))</f>
        <v/>
      </c>
      <c r="J480" s="201">
        <f>IF(ISERROR($V480),"",OFFSET('Smelter Look-up'!$I$4,$V480-4,0))</f>
        <v/>
      </c>
      <c r="K480" s="145" t="n"/>
      <c r="L480" s="145" t="n"/>
      <c r="M480" s="145" t="n"/>
      <c r="N480" s="145" t="n"/>
      <c r="O480" s="145" t="n"/>
      <c r="P480" s="203" t="n"/>
      <c r="Q480" s="146" t="n"/>
      <c r="R480" s="144">
        <f>IF(ISERROR($V480),"",OFFSET('Smelter Look-up'!$C$4,$V480-4,0)&amp;"")</f>
        <v/>
      </c>
      <c r="S480" s="150">
        <f>IF(B480="","",IF(ISERROR(MATCH($E480,CL,0)),"Unknown",INDIRECT("'C'!$A$"&amp;MATCH($E480,CL,0)+1)))</f>
        <v/>
      </c>
      <c r="T480" s="150">
        <f>IF(B480="","",IF(ISERROR(MATCH($J480,SorP!$B$1:$B$6261,0)),"",INDIRECT("'SorP'!$A$"&amp;MATCH($S480&amp;$J480,SorP!C:C,0))))</f>
        <v/>
      </c>
      <c r="U480" s="163" t="n"/>
      <c r="V480" s="164">
        <f>IF(C480="",NA(),MATCH($B480&amp;$C480,'Smelter Look-up'!$J:$J,0))</f>
        <v/>
      </c>
      <c r="X480" s="165">
        <f>IF(AND(C480="Smelter not listed",OR(LEN(D480)=0,LEN(E480)=0)),1,0)</f>
        <v/>
      </c>
      <c r="AB480" s="306">
        <f>IF(C480="","",B480)</f>
        <v/>
      </c>
      <c r="AC480" s="165">
        <f>B480</f>
        <v/>
      </c>
      <c r="AD480" s="165">
        <f>IF(C480="Smelter not listed",D480,C480)</f>
        <v/>
      </c>
    </row>
    <row r="481" ht="20.1" customFormat="1" customHeight="1" s="165">
      <c r="A481" s="150" t="n"/>
      <c r="B481" s="296">
        <f>IF(LEN(A481)=0,"",INDEX('Smelter Look-up'!$A:$A,MATCH($A481,'Smelter Look-up'!$E:$E,0)))</f>
        <v/>
      </c>
      <c r="C481" s="147">
        <f>IF(LEN(A481)=0,"",INDEX('Smelter Look-up'!$C:$C,MATCH($A481,'Smelter Look-up'!$E:$E,0)))</f>
        <v/>
      </c>
      <c r="D481" s="144" t="n"/>
      <c r="E481" s="144">
        <f>IF(ISERROR($V481),"",OFFSET('Smelter Look-up'!$D$4,$V481-4,0)&amp;"")</f>
        <v/>
      </c>
      <c r="F481" s="144">
        <f>IF(ISERROR($V481),"",OFFSET('Smelter Look-up'!$E$4,$V481-4,0))</f>
        <v/>
      </c>
      <c r="G481" s="144">
        <f>IF(C481=$X$4,"Enter smelter details",IF(ISERROR($V481),"",OFFSET('Smelter Look-up'!$F$4,$V481-4,0)))</f>
        <v/>
      </c>
      <c r="H481" s="200">
        <f>IF(ISERROR($V481),"",OFFSET('Smelter Look-up'!$G$4,$V481-4,0))</f>
        <v/>
      </c>
      <c r="I481" s="201">
        <f>IF(ISERROR($V481),"",OFFSET('Smelter Look-up'!$H$4,$V481-4,0))</f>
        <v/>
      </c>
      <c r="J481" s="201">
        <f>IF(ISERROR($V481),"",OFFSET('Smelter Look-up'!$I$4,$V481-4,0))</f>
        <v/>
      </c>
      <c r="K481" s="145" t="n"/>
      <c r="L481" s="145" t="n"/>
      <c r="M481" s="145" t="n"/>
      <c r="N481" s="145" t="n"/>
      <c r="O481" s="145" t="n"/>
      <c r="P481" s="203" t="n"/>
      <c r="Q481" s="146" t="n"/>
      <c r="R481" s="144">
        <f>IF(ISERROR($V481),"",OFFSET('Smelter Look-up'!$C$4,$V481-4,0)&amp;"")</f>
        <v/>
      </c>
      <c r="S481" s="150">
        <f>IF(B481="","",IF(ISERROR(MATCH($E481,CL,0)),"Unknown",INDIRECT("'C'!$A$"&amp;MATCH($E481,CL,0)+1)))</f>
        <v/>
      </c>
      <c r="T481" s="150">
        <f>IF(B481="","",IF(ISERROR(MATCH($J481,SorP!$B$1:$B$6261,0)),"",INDIRECT("'SorP'!$A$"&amp;MATCH($S481&amp;$J481,SorP!C:C,0))))</f>
        <v/>
      </c>
      <c r="U481" s="163" t="n"/>
      <c r="V481" s="164">
        <f>IF(C481="",NA(),MATCH($B481&amp;$C481,'Smelter Look-up'!$J:$J,0))</f>
        <v/>
      </c>
      <c r="X481" s="165">
        <f>IF(AND(C481="Smelter not listed",OR(LEN(D481)=0,LEN(E481)=0)),1,0)</f>
        <v/>
      </c>
      <c r="AB481" s="306">
        <f>IF(C481="","",B481)</f>
        <v/>
      </c>
      <c r="AC481" s="165">
        <f>B481</f>
        <v/>
      </c>
      <c r="AD481" s="165">
        <f>IF(C481="Smelter not listed",D481,C481)</f>
        <v/>
      </c>
    </row>
    <row r="482" ht="20.1" customFormat="1" customHeight="1" s="165">
      <c r="A482" s="150" t="n"/>
      <c r="B482" s="296">
        <f>IF(LEN(A482)=0,"",INDEX('Smelter Look-up'!$A:$A,MATCH($A482,'Smelter Look-up'!$E:$E,0)))</f>
        <v/>
      </c>
      <c r="C482" s="147">
        <f>IF(LEN(A482)=0,"",INDEX('Smelter Look-up'!$C:$C,MATCH($A482,'Smelter Look-up'!$E:$E,0)))</f>
        <v/>
      </c>
      <c r="D482" s="144" t="n"/>
      <c r="E482" s="144">
        <f>IF(ISERROR($V482),"",OFFSET('Smelter Look-up'!$D$4,$V482-4,0)&amp;"")</f>
        <v/>
      </c>
      <c r="F482" s="144">
        <f>IF(ISERROR($V482),"",OFFSET('Smelter Look-up'!$E$4,$V482-4,0))</f>
        <v/>
      </c>
      <c r="G482" s="144">
        <f>IF(C482=$X$4,"Enter smelter details",IF(ISERROR($V482),"",OFFSET('Smelter Look-up'!$F$4,$V482-4,0)))</f>
        <v/>
      </c>
      <c r="H482" s="200">
        <f>IF(ISERROR($V482),"",OFFSET('Smelter Look-up'!$G$4,$V482-4,0))</f>
        <v/>
      </c>
      <c r="I482" s="201">
        <f>IF(ISERROR($V482),"",OFFSET('Smelter Look-up'!$H$4,$V482-4,0))</f>
        <v/>
      </c>
      <c r="J482" s="201">
        <f>IF(ISERROR($V482),"",OFFSET('Smelter Look-up'!$I$4,$V482-4,0))</f>
        <v/>
      </c>
      <c r="K482" s="145" t="n"/>
      <c r="L482" s="145" t="n"/>
      <c r="M482" s="145" t="n"/>
      <c r="N482" s="145" t="n"/>
      <c r="O482" s="145" t="n"/>
      <c r="P482" s="203" t="n"/>
      <c r="Q482" s="146" t="n"/>
      <c r="R482" s="144">
        <f>IF(ISERROR($V482),"",OFFSET('Smelter Look-up'!$C$4,$V482-4,0)&amp;"")</f>
        <v/>
      </c>
      <c r="S482" s="150">
        <f>IF(B482="","",IF(ISERROR(MATCH($E482,CL,0)),"Unknown",INDIRECT("'C'!$A$"&amp;MATCH($E482,CL,0)+1)))</f>
        <v/>
      </c>
      <c r="T482" s="150">
        <f>IF(B482="","",IF(ISERROR(MATCH($J482,SorP!$B$1:$B$6261,0)),"",INDIRECT("'SorP'!$A$"&amp;MATCH($S482&amp;$J482,SorP!C:C,0))))</f>
        <v/>
      </c>
      <c r="U482" s="163" t="n"/>
      <c r="V482" s="164">
        <f>IF(C482="",NA(),MATCH($B482&amp;$C482,'Smelter Look-up'!$J:$J,0))</f>
        <v/>
      </c>
      <c r="X482" s="165">
        <f>IF(AND(C482="Smelter not listed",OR(LEN(D482)=0,LEN(E482)=0)),1,0)</f>
        <v/>
      </c>
      <c r="AB482" s="306">
        <f>IF(C482="","",B482)</f>
        <v/>
      </c>
      <c r="AC482" s="165">
        <f>B482</f>
        <v/>
      </c>
      <c r="AD482" s="165">
        <f>IF(C482="Smelter not listed",D482,C482)</f>
        <v/>
      </c>
    </row>
    <row r="483" ht="20.1" customFormat="1" customHeight="1" s="165">
      <c r="A483" s="150" t="n"/>
      <c r="B483" s="296">
        <f>IF(LEN(A483)=0,"",INDEX('Smelter Look-up'!$A:$A,MATCH($A483,'Smelter Look-up'!$E:$E,0)))</f>
        <v/>
      </c>
      <c r="C483" s="147">
        <f>IF(LEN(A483)=0,"",INDEX('Smelter Look-up'!$C:$C,MATCH($A483,'Smelter Look-up'!$E:$E,0)))</f>
        <v/>
      </c>
      <c r="D483" s="144" t="n"/>
      <c r="E483" s="144">
        <f>IF(ISERROR($V483),"",OFFSET('Smelter Look-up'!$D$4,$V483-4,0)&amp;"")</f>
        <v/>
      </c>
      <c r="F483" s="144">
        <f>IF(ISERROR($V483),"",OFFSET('Smelter Look-up'!$E$4,$V483-4,0))</f>
        <v/>
      </c>
      <c r="G483" s="144">
        <f>IF(C483=$X$4,"Enter smelter details",IF(ISERROR($V483),"",OFFSET('Smelter Look-up'!$F$4,$V483-4,0)))</f>
        <v/>
      </c>
      <c r="H483" s="200">
        <f>IF(ISERROR($V483),"",OFFSET('Smelter Look-up'!$G$4,$V483-4,0))</f>
        <v/>
      </c>
      <c r="I483" s="201">
        <f>IF(ISERROR($V483),"",OFFSET('Smelter Look-up'!$H$4,$V483-4,0))</f>
        <v/>
      </c>
      <c r="J483" s="201">
        <f>IF(ISERROR($V483),"",OFFSET('Smelter Look-up'!$I$4,$V483-4,0))</f>
        <v/>
      </c>
      <c r="K483" s="145" t="n"/>
      <c r="L483" s="145" t="n"/>
      <c r="M483" s="145" t="n"/>
      <c r="N483" s="145" t="n"/>
      <c r="O483" s="145" t="n"/>
      <c r="P483" s="203" t="n"/>
      <c r="Q483" s="146" t="n"/>
      <c r="R483" s="144">
        <f>IF(ISERROR($V483),"",OFFSET('Smelter Look-up'!$C$4,$V483-4,0)&amp;"")</f>
        <v/>
      </c>
      <c r="S483" s="150">
        <f>IF(B483="","",IF(ISERROR(MATCH($E483,CL,0)),"Unknown",INDIRECT("'C'!$A$"&amp;MATCH($E483,CL,0)+1)))</f>
        <v/>
      </c>
      <c r="T483" s="150">
        <f>IF(B483="","",IF(ISERROR(MATCH($J483,SorP!$B$1:$B$6261,0)),"",INDIRECT("'SorP'!$A$"&amp;MATCH($S483&amp;$J483,SorP!C:C,0))))</f>
        <v/>
      </c>
      <c r="U483" s="163" t="n"/>
      <c r="V483" s="164">
        <f>IF(C483="",NA(),MATCH($B483&amp;$C483,'Smelter Look-up'!$J:$J,0))</f>
        <v/>
      </c>
      <c r="X483" s="165">
        <f>IF(AND(C483="Smelter not listed",OR(LEN(D483)=0,LEN(E483)=0)),1,0)</f>
        <v/>
      </c>
      <c r="AB483" s="306">
        <f>IF(C483="","",B483)</f>
        <v/>
      </c>
      <c r="AC483" s="165">
        <f>B483</f>
        <v/>
      </c>
      <c r="AD483" s="165">
        <f>IF(C483="Smelter not listed",D483,C483)</f>
        <v/>
      </c>
    </row>
    <row r="484" ht="20.1" customFormat="1" customHeight="1" s="165">
      <c r="A484" s="150" t="n"/>
      <c r="B484" s="296">
        <f>IF(LEN(A484)=0,"",INDEX('Smelter Look-up'!$A:$A,MATCH($A484,'Smelter Look-up'!$E:$E,0)))</f>
        <v/>
      </c>
      <c r="C484" s="147">
        <f>IF(LEN(A484)=0,"",INDEX('Smelter Look-up'!$C:$C,MATCH($A484,'Smelter Look-up'!$E:$E,0)))</f>
        <v/>
      </c>
      <c r="D484" s="144" t="n"/>
      <c r="E484" s="144">
        <f>IF(ISERROR($V484),"",OFFSET('Smelter Look-up'!$D$4,$V484-4,0)&amp;"")</f>
        <v/>
      </c>
      <c r="F484" s="144">
        <f>IF(ISERROR($V484),"",OFFSET('Smelter Look-up'!$E$4,$V484-4,0))</f>
        <v/>
      </c>
      <c r="G484" s="144">
        <f>IF(C484=$X$4,"Enter smelter details",IF(ISERROR($V484),"",OFFSET('Smelter Look-up'!$F$4,$V484-4,0)))</f>
        <v/>
      </c>
      <c r="H484" s="200">
        <f>IF(ISERROR($V484),"",OFFSET('Smelter Look-up'!$G$4,$V484-4,0))</f>
        <v/>
      </c>
      <c r="I484" s="201">
        <f>IF(ISERROR($V484),"",OFFSET('Smelter Look-up'!$H$4,$V484-4,0))</f>
        <v/>
      </c>
      <c r="J484" s="201">
        <f>IF(ISERROR($V484),"",OFFSET('Smelter Look-up'!$I$4,$V484-4,0))</f>
        <v/>
      </c>
      <c r="K484" s="145" t="n"/>
      <c r="L484" s="145" t="n"/>
      <c r="M484" s="145" t="n"/>
      <c r="N484" s="145" t="n"/>
      <c r="O484" s="145" t="n"/>
      <c r="P484" s="203" t="n"/>
      <c r="Q484" s="146" t="n"/>
      <c r="R484" s="144">
        <f>IF(ISERROR($V484),"",OFFSET('Smelter Look-up'!$C$4,$V484-4,0)&amp;"")</f>
        <v/>
      </c>
      <c r="S484" s="150">
        <f>IF(B484="","",IF(ISERROR(MATCH($E484,CL,0)),"Unknown",INDIRECT("'C'!$A$"&amp;MATCH($E484,CL,0)+1)))</f>
        <v/>
      </c>
      <c r="T484" s="150">
        <f>IF(B484="","",IF(ISERROR(MATCH($J484,SorP!$B$1:$B$6261,0)),"",INDIRECT("'SorP'!$A$"&amp;MATCH($S484&amp;$J484,SorP!C:C,0))))</f>
        <v/>
      </c>
      <c r="U484" s="163" t="n"/>
      <c r="V484" s="164">
        <f>IF(C484="",NA(),MATCH($B484&amp;$C484,'Smelter Look-up'!$J:$J,0))</f>
        <v/>
      </c>
      <c r="X484" s="165">
        <f>IF(AND(C484="Smelter not listed",OR(LEN(D484)=0,LEN(E484)=0)),1,0)</f>
        <v/>
      </c>
      <c r="AB484" s="306">
        <f>IF(C484="","",B484)</f>
        <v/>
      </c>
      <c r="AC484" s="165">
        <f>B484</f>
        <v/>
      </c>
      <c r="AD484" s="165">
        <f>IF(C484="Smelter not listed",D484,C484)</f>
        <v/>
      </c>
    </row>
    <row r="485" ht="20.1" customFormat="1" customHeight="1" s="165">
      <c r="A485" s="150" t="n"/>
      <c r="B485" s="296">
        <f>IF(LEN(A485)=0,"",INDEX('Smelter Look-up'!$A:$A,MATCH($A485,'Smelter Look-up'!$E:$E,0)))</f>
        <v/>
      </c>
      <c r="C485" s="147">
        <f>IF(LEN(A485)=0,"",INDEX('Smelter Look-up'!$C:$C,MATCH($A485,'Smelter Look-up'!$E:$E,0)))</f>
        <v/>
      </c>
      <c r="D485" s="144" t="n"/>
      <c r="E485" s="144">
        <f>IF(ISERROR($V485),"",OFFSET('Smelter Look-up'!$D$4,$V485-4,0)&amp;"")</f>
        <v/>
      </c>
      <c r="F485" s="144">
        <f>IF(ISERROR($V485),"",OFFSET('Smelter Look-up'!$E$4,$V485-4,0))</f>
        <v/>
      </c>
      <c r="G485" s="144">
        <f>IF(C485=$X$4,"Enter smelter details",IF(ISERROR($V485),"",OFFSET('Smelter Look-up'!$F$4,$V485-4,0)))</f>
        <v/>
      </c>
      <c r="H485" s="200">
        <f>IF(ISERROR($V485),"",OFFSET('Smelter Look-up'!$G$4,$V485-4,0))</f>
        <v/>
      </c>
      <c r="I485" s="201">
        <f>IF(ISERROR($V485),"",OFFSET('Smelter Look-up'!$H$4,$V485-4,0))</f>
        <v/>
      </c>
      <c r="J485" s="201">
        <f>IF(ISERROR($V485),"",OFFSET('Smelter Look-up'!$I$4,$V485-4,0))</f>
        <v/>
      </c>
      <c r="K485" s="145" t="n"/>
      <c r="L485" s="145" t="n"/>
      <c r="M485" s="145" t="n"/>
      <c r="N485" s="145" t="n"/>
      <c r="O485" s="145" t="n"/>
      <c r="P485" s="203" t="n"/>
      <c r="Q485" s="146" t="n"/>
      <c r="R485" s="144">
        <f>IF(ISERROR($V485),"",OFFSET('Smelter Look-up'!$C$4,$V485-4,0)&amp;"")</f>
        <v/>
      </c>
      <c r="S485" s="150">
        <f>IF(B485="","",IF(ISERROR(MATCH($E485,CL,0)),"Unknown",INDIRECT("'C'!$A$"&amp;MATCH($E485,CL,0)+1)))</f>
        <v/>
      </c>
      <c r="T485" s="150">
        <f>IF(B485="","",IF(ISERROR(MATCH($J485,SorP!$B$1:$B$6261,0)),"",INDIRECT("'SorP'!$A$"&amp;MATCH($S485&amp;$J485,SorP!C:C,0))))</f>
        <v/>
      </c>
      <c r="U485" s="163" t="n"/>
      <c r="V485" s="164">
        <f>IF(C485="",NA(),MATCH($B485&amp;$C485,'Smelter Look-up'!$J:$J,0))</f>
        <v/>
      </c>
      <c r="X485" s="165">
        <f>IF(AND(C485="Smelter not listed",OR(LEN(D485)=0,LEN(E485)=0)),1,0)</f>
        <v/>
      </c>
      <c r="AB485" s="306">
        <f>IF(C485="","",B485)</f>
        <v/>
      </c>
      <c r="AC485" s="165">
        <f>B485</f>
        <v/>
      </c>
      <c r="AD485" s="165">
        <f>IF(C485="Smelter not listed",D485,C485)</f>
        <v/>
      </c>
    </row>
    <row r="486" ht="20.1" customFormat="1" customHeight="1" s="165">
      <c r="A486" s="150" t="n"/>
      <c r="B486" s="296">
        <f>IF(LEN(A486)=0,"",INDEX('Smelter Look-up'!$A:$A,MATCH($A486,'Smelter Look-up'!$E:$E,0)))</f>
        <v/>
      </c>
      <c r="C486" s="147">
        <f>IF(LEN(A486)=0,"",INDEX('Smelter Look-up'!$C:$C,MATCH($A486,'Smelter Look-up'!$E:$E,0)))</f>
        <v/>
      </c>
      <c r="D486" s="144" t="n"/>
      <c r="E486" s="144">
        <f>IF(ISERROR($V486),"",OFFSET('Smelter Look-up'!$D$4,$V486-4,0)&amp;"")</f>
        <v/>
      </c>
      <c r="F486" s="144">
        <f>IF(ISERROR($V486),"",OFFSET('Smelter Look-up'!$E$4,$V486-4,0))</f>
        <v/>
      </c>
      <c r="G486" s="144">
        <f>IF(C486=$X$4,"Enter smelter details",IF(ISERROR($V486),"",OFFSET('Smelter Look-up'!$F$4,$V486-4,0)))</f>
        <v/>
      </c>
      <c r="H486" s="200">
        <f>IF(ISERROR($V486),"",OFFSET('Smelter Look-up'!$G$4,$V486-4,0))</f>
        <v/>
      </c>
      <c r="I486" s="201">
        <f>IF(ISERROR($V486),"",OFFSET('Smelter Look-up'!$H$4,$V486-4,0))</f>
        <v/>
      </c>
      <c r="J486" s="201">
        <f>IF(ISERROR($V486),"",OFFSET('Smelter Look-up'!$I$4,$V486-4,0))</f>
        <v/>
      </c>
      <c r="K486" s="145" t="n"/>
      <c r="L486" s="145" t="n"/>
      <c r="M486" s="145" t="n"/>
      <c r="N486" s="145" t="n"/>
      <c r="O486" s="145" t="n"/>
      <c r="P486" s="203" t="n"/>
      <c r="Q486" s="146" t="n"/>
      <c r="R486" s="144">
        <f>IF(ISERROR($V486),"",OFFSET('Smelter Look-up'!$C$4,$V486-4,0)&amp;"")</f>
        <v/>
      </c>
      <c r="S486" s="150">
        <f>IF(B486="","",IF(ISERROR(MATCH($E486,CL,0)),"Unknown",INDIRECT("'C'!$A$"&amp;MATCH($E486,CL,0)+1)))</f>
        <v/>
      </c>
      <c r="T486" s="150">
        <f>IF(B486="","",IF(ISERROR(MATCH($J486,SorP!$B$1:$B$6261,0)),"",INDIRECT("'SorP'!$A$"&amp;MATCH($S486&amp;$J486,SorP!C:C,0))))</f>
        <v/>
      </c>
      <c r="U486" s="163" t="n"/>
      <c r="V486" s="164">
        <f>IF(C486="",NA(),MATCH($B486&amp;$C486,'Smelter Look-up'!$J:$J,0))</f>
        <v/>
      </c>
      <c r="X486" s="165">
        <f>IF(AND(C486="Smelter not listed",OR(LEN(D486)=0,LEN(E486)=0)),1,0)</f>
        <v/>
      </c>
      <c r="AB486" s="306">
        <f>IF(C486="","",B486)</f>
        <v/>
      </c>
      <c r="AC486" s="165">
        <f>B486</f>
        <v/>
      </c>
      <c r="AD486" s="165">
        <f>IF(C486="Smelter not listed",D486,C486)</f>
        <v/>
      </c>
    </row>
    <row r="487" ht="20.1" customFormat="1" customHeight="1" s="165">
      <c r="A487" s="150" t="n"/>
      <c r="B487" s="296">
        <f>IF(LEN(A487)=0,"",INDEX('Smelter Look-up'!$A:$A,MATCH($A487,'Smelter Look-up'!$E:$E,0)))</f>
        <v/>
      </c>
      <c r="C487" s="147">
        <f>IF(LEN(A487)=0,"",INDEX('Smelter Look-up'!$C:$C,MATCH($A487,'Smelter Look-up'!$E:$E,0)))</f>
        <v/>
      </c>
      <c r="D487" s="144" t="n"/>
      <c r="E487" s="144">
        <f>IF(ISERROR($V487),"",OFFSET('Smelter Look-up'!$D$4,$V487-4,0)&amp;"")</f>
        <v/>
      </c>
      <c r="F487" s="144">
        <f>IF(ISERROR($V487),"",OFFSET('Smelter Look-up'!$E$4,$V487-4,0))</f>
        <v/>
      </c>
      <c r="G487" s="144">
        <f>IF(C487=$X$4,"Enter smelter details",IF(ISERROR($V487),"",OFFSET('Smelter Look-up'!$F$4,$V487-4,0)))</f>
        <v/>
      </c>
      <c r="H487" s="200">
        <f>IF(ISERROR($V487),"",OFFSET('Smelter Look-up'!$G$4,$V487-4,0))</f>
        <v/>
      </c>
      <c r="I487" s="201">
        <f>IF(ISERROR($V487),"",OFFSET('Smelter Look-up'!$H$4,$V487-4,0))</f>
        <v/>
      </c>
      <c r="J487" s="201">
        <f>IF(ISERROR($V487),"",OFFSET('Smelter Look-up'!$I$4,$V487-4,0))</f>
        <v/>
      </c>
      <c r="K487" s="145" t="n"/>
      <c r="L487" s="145" t="n"/>
      <c r="M487" s="145" t="n"/>
      <c r="N487" s="145" t="n"/>
      <c r="O487" s="145" t="n"/>
      <c r="P487" s="203" t="n"/>
      <c r="Q487" s="146" t="n"/>
      <c r="R487" s="144">
        <f>IF(ISERROR($V487),"",OFFSET('Smelter Look-up'!$C$4,$V487-4,0)&amp;"")</f>
        <v/>
      </c>
      <c r="S487" s="150">
        <f>IF(B487="","",IF(ISERROR(MATCH($E487,CL,0)),"Unknown",INDIRECT("'C'!$A$"&amp;MATCH($E487,CL,0)+1)))</f>
        <v/>
      </c>
      <c r="T487" s="150">
        <f>IF(B487="","",IF(ISERROR(MATCH($J487,SorP!$B$1:$B$6261,0)),"",INDIRECT("'SorP'!$A$"&amp;MATCH($S487&amp;$J487,SorP!C:C,0))))</f>
        <v/>
      </c>
      <c r="U487" s="163" t="n"/>
      <c r="V487" s="164">
        <f>IF(C487="",NA(),MATCH($B487&amp;$C487,'Smelter Look-up'!$J:$J,0))</f>
        <v/>
      </c>
      <c r="X487" s="165">
        <f>IF(AND(C487="Smelter not listed",OR(LEN(D487)=0,LEN(E487)=0)),1,0)</f>
        <v/>
      </c>
      <c r="AB487" s="306">
        <f>IF(C487="","",B487)</f>
        <v/>
      </c>
      <c r="AC487" s="165">
        <f>B487</f>
        <v/>
      </c>
      <c r="AD487" s="165">
        <f>IF(C487="Smelter not listed",D487,C487)</f>
        <v/>
      </c>
    </row>
    <row r="488" ht="20.1" customFormat="1" customHeight="1" s="165">
      <c r="A488" s="150" t="n"/>
      <c r="B488" s="296">
        <f>IF(LEN(A488)=0,"",INDEX('Smelter Look-up'!$A:$A,MATCH($A488,'Smelter Look-up'!$E:$E,0)))</f>
        <v/>
      </c>
      <c r="C488" s="147">
        <f>IF(LEN(A488)=0,"",INDEX('Smelter Look-up'!$C:$C,MATCH($A488,'Smelter Look-up'!$E:$E,0)))</f>
        <v/>
      </c>
      <c r="D488" s="144" t="n"/>
      <c r="E488" s="144">
        <f>IF(ISERROR($V488),"",OFFSET('Smelter Look-up'!$D$4,$V488-4,0)&amp;"")</f>
        <v/>
      </c>
      <c r="F488" s="144">
        <f>IF(ISERROR($V488),"",OFFSET('Smelter Look-up'!$E$4,$V488-4,0))</f>
        <v/>
      </c>
      <c r="G488" s="144">
        <f>IF(C488=$X$4,"Enter smelter details",IF(ISERROR($V488),"",OFFSET('Smelter Look-up'!$F$4,$V488-4,0)))</f>
        <v/>
      </c>
      <c r="H488" s="200">
        <f>IF(ISERROR($V488),"",OFFSET('Smelter Look-up'!$G$4,$V488-4,0))</f>
        <v/>
      </c>
      <c r="I488" s="201">
        <f>IF(ISERROR($V488),"",OFFSET('Smelter Look-up'!$H$4,$V488-4,0))</f>
        <v/>
      </c>
      <c r="J488" s="201">
        <f>IF(ISERROR($V488),"",OFFSET('Smelter Look-up'!$I$4,$V488-4,0))</f>
        <v/>
      </c>
      <c r="K488" s="145" t="n"/>
      <c r="L488" s="145" t="n"/>
      <c r="M488" s="145" t="n"/>
      <c r="N488" s="145" t="n"/>
      <c r="O488" s="145" t="n"/>
      <c r="P488" s="203" t="n"/>
      <c r="Q488" s="146" t="n"/>
      <c r="R488" s="144">
        <f>IF(ISERROR($V488),"",OFFSET('Smelter Look-up'!$C$4,$V488-4,0)&amp;"")</f>
        <v/>
      </c>
      <c r="S488" s="150">
        <f>IF(B488="","",IF(ISERROR(MATCH($E488,CL,0)),"Unknown",INDIRECT("'C'!$A$"&amp;MATCH($E488,CL,0)+1)))</f>
        <v/>
      </c>
      <c r="T488" s="150">
        <f>IF(B488="","",IF(ISERROR(MATCH($J488,SorP!$B$1:$B$6261,0)),"",INDIRECT("'SorP'!$A$"&amp;MATCH($S488&amp;$J488,SorP!C:C,0))))</f>
        <v/>
      </c>
      <c r="U488" s="163" t="n"/>
      <c r="V488" s="164">
        <f>IF(C488="",NA(),MATCH($B488&amp;$C488,'Smelter Look-up'!$J:$J,0))</f>
        <v/>
      </c>
      <c r="X488" s="165">
        <f>IF(AND(C488="Smelter not listed",OR(LEN(D488)=0,LEN(E488)=0)),1,0)</f>
        <v/>
      </c>
      <c r="AB488" s="306">
        <f>IF(C488="","",B488)</f>
        <v/>
      </c>
      <c r="AC488" s="165">
        <f>B488</f>
        <v/>
      </c>
      <c r="AD488" s="165">
        <f>IF(C488="Smelter not listed",D488,C488)</f>
        <v/>
      </c>
    </row>
    <row r="489" ht="20.1" customFormat="1" customHeight="1" s="165">
      <c r="A489" s="150" t="n"/>
      <c r="B489" s="296">
        <f>IF(LEN(A489)=0,"",INDEX('Smelter Look-up'!$A:$A,MATCH($A489,'Smelter Look-up'!$E:$E,0)))</f>
        <v/>
      </c>
      <c r="C489" s="147">
        <f>IF(LEN(A489)=0,"",INDEX('Smelter Look-up'!$C:$C,MATCH($A489,'Smelter Look-up'!$E:$E,0)))</f>
        <v/>
      </c>
      <c r="D489" s="144" t="n"/>
      <c r="E489" s="144">
        <f>IF(ISERROR($V489),"",OFFSET('Smelter Look-up'!$D$4,$V489-4,0)&amp;"")</f>
        <v/>
      </c>
      <c r="F489" s="144">
        <f>IF(ISERROR($V489),"",OFFSET('Smelter Look-up'!$E$4,$V489-4,0))</f>
        <v/>
      </c>
      <c r="G489" s="144">
        <f>IF(C489=$X$4,"Enter smelter details",IF(ISERROR($V489),"",OFFSET('Smelter Look-up'!$F$4,$V489-4,0)))</f>
        <v/>
      </c>
      <c r="H489" s="200">
        <f>IF(ISERROR($V489),"",OFFSET('Smelter Look-up'!$G$4,$V489-4,0))</f>
        <v/>
      </c>
      <c r="I489" s="201">
        <f>IF(ISERROR($V489),"",OFFSET('Smelter Look-up'!$H$4,$V489-4,0))</f>
        <v/>
      </c>
      <c r="J489" s="201">
        <f>IF(ISERROR($V489),"",OFFSET('Smelter Look-up'!$I$4,$V489-4,0))</f>
        <v/>
      </c>
      <c r="K489" s="145" t="n"/>
      <c r="L489" s="145" t="n"/>
      <c r="M489" s="145" t="n"/>
      <c r="N489" s="145" t="n"/>
      <c r="O489" s="145" t="n"/>
      <c r="P489" s="203" t="n"/>
      <c r="Q489" s="146" t="n"/>
      <c r="R489" s="144">
        <f>IF(ISERROR($V489),"",OFFSET('Smelter Look-up'!$C$4,$V489-4,0)&amp;"")</f>
        <v/>
      </c>
      <c r="S489" s="150">
        <f>IF(B489="","",IF(ISERROR(MATCH($E489,CL,0)),"Unknown",INDIRECT("'C'!$A$"&amp;MATCH($E489,CL,0)+1)))</f>
        <v/>
      </c>
      <c r="T489" s="150">
        <f>IF(B489="","",IF(ISERROR(MATCH($J489,SorP!$B$1:$B$6261,0)),"",INDIRECT("'SorP'!$A$"&amp;MATCH($S489&amp;$J489,SorP!C:C,0))))</f>
        <v/>
      </c>
      <c r="U489" s="163" t="n"/>
      <c r="V489" s="164">
        <f>IF(C489="",NA(),MATCH($B489&amp;$C489,'Smelter Look-up'!$J:$J,0))</f>
        <v/>
      </c>
      <c r="X489" s="165">
        <f>IF(AND(C489="Smelter not listed",OR(LEN(D489)=0,LEN(E489)=0)),1,0)</f>
        <v/>
      </c>
      <c r="AB489" s="306">
        <f>IF(C489="","",B489)</f>
        <v/>
      </c>
      <c r="AC489" s="165">
        <f>B489</f>
        <v/>
      </c>
      <c r="AD489" s="165">
        <f>IF(C489="Smelter not listed",D489,C489)</f>
        <v/>
      </c>
    </row>
    <row r="490" ht="20.1" customFormat="1" customHeight="1" s="165">
      <c r="A490" s="150" t="n"/>
      <c r="B490" s="296">
        <f>IF(LEN(A490)=0,"",INDEX('Smelter Look-up'!$A:$A,MATCH($A490,'Smelter Look-up'!$E:$E,0)))</f>
        <v/>
      </c>
      <c r="C490" s="147">
        <f>IF(LEN(A490)=0,"",INDEX('Smelter Look-up'!$C:$C,MATCH($A490,'Smelter Look-up'!$E:$E,0)))</f>
        <v/>
      </c>
      <c r="D490" s="144" t="n"/>
      <c r="E490" s="144">
        <f>IF(ISERROR($V490),"",OFFSET('Smelter Look-up'!$D$4,$V490-4,0)&amp;"")</f>
        <v/>
      </c>
      <c r="F490" s="144">
        <f>IF(ISERROR($V490),"",OFFSET('Smelter Look-up'!$E$4,$V490-4,0))</f>
        <v/>
      </c>
      <c r="G490" s="144">
        <f>IF(C490=$X$4,"Enter smelter details",IF(ISERROR($V490),"",OFFSET('Smelter Look-up'!$F$4,$V490-4,0)))</f>
        <v/>
      </c>
      <c r="H490" s="200">
        <f>IF(ISERROR($V490),"",OFFSET('Smelter Look-up'!$G$4,$V490-4,0))</f>
        <v/>
      </c>
      <c r="I490" s="201">
        <f>IF(ISERROR($V490),"",OFFSET('Smelter Look-up'!$H$4,$V490-4,0))</f>
        <v/>
      </c>
      <c r="J490" s="201">
        <f>IF(ISERROR($V490),"",OFFSET('Smelter Look-up'!$I$4,$V490-4,0))</f>
        <v/>
      </c>
      <c r="K490" s="145" t="n"/>
      <c r="L490" s="145" t="n"/>
      <c r="M490" s="145" t="n"/>
      <c r="N490" s="145" t="n"/>
      <c r="O490" s="145" t="n"/>
      <c r="P490" s="203" t="n"/>
      <c r="Q490" s="146" t="n"/>
      <c r="R490" s="144">
        <f>IF(ISERROR($V490),"",OFFSET('Smelter Look-up'!$C$4,$V490-4,0)&amp;"")</f>
        <v/>
      </c>
      <c r="S490" s="150">
        <f>IF(B490="","",IF(ISERROR(MATCH($E490,CL,0)),"Unknown",INDIRECT("'C'!$A$"&amp;MATCH($E490,CL,0)+1)))</f>
        <v/>
      </c>
      <c r="T490" s="150">
        <f>IF(B490="","",IF(ISERROR(MATCH($J490,SorP!$B$1:$B$6261,0)),"",INDIRECT("'SorP'!$A$"&amp;MATCH($S490&amp;$J490,SorP!C:C,0))))</f>
        <v/>
      </c>
      <c r="U490" s="163" t="n"/>
      <c r="V490" s="164">
        <f>IF(C490="",NA(),MATCH($B490&amp;$C490,'Smelter Look-up'!$J:$J,0))</f>
        <v/>
      </c>
      <c r="X490" s="165">
        <f>IF(AND(C490="Smelter not listed",OR(LEN(D490)=0,LEN(E490)=0)),1,0)</f>
        <v/>
      </c>
      <c r="AB490" s="306">
        <f>IF(C490="","",B490)</f>
        <v/>
      </c>
      <c r="AC490" s="165">
        <f>B490</f>
        <v/>
      </c>
      <c r="AD490" s="165">
        <f>IF(C490="Smelter not listed",D490,C490)</f>
        <v/>
      </c>
    </row>
    <row r="491" ht="20.1" customFormat="1" customHeight="1" s="165">
      <c r="A491" s="150" t="n"/>
      <c r="B491" s="296">
        <f>IF(LEN(A491)=0,"",INDEX('Smelter Look-up'!$A:$A,MATCH($A491,'Smelter Look-up'!$E:$E,0)))</f>
        <v/>
      </c>
      <c r="C491" s="147">
        <f>IF(LEN(A491)=0,"",INDEX('Smelter Look-up'!$C:$C,MATCH($A491,'Smelter Look-up'!$E:$E,0)))</f>
        <v/>
      </c>
      <c r="D491" s="144" t="n"/>
      <c r="E491" s="144">
        <f>IF(ISERROR($V491),"",OFFSET('Smelter Look-up'!$D$4,$V491-4,0)&amp;"")</f>
        <v/>
      </c>
      <c r="F491" s="144">
        <f>IF(ISERROR($V491),"",OFFSET('Smelter Look-up'!$E$4,$V491-4,0))</f>
        <v/>
      </c>
      <c r="G491" s="144">
        <f>IF(C491=$X$4,"Enter smelter details",IF(ISERROR($V491),"",OFFSET('Smelter Look-up'!$F$4,$V491-4,0)))</f>
        <v/>
      </c>
      <c r="H491" s="200">
        <f>IF(ISERROR($V491),"",OFFSET('Smelter Look-up'!$G$4,$V491-4,0))</f>
        <v/>
      </c>
      <c r="I491" s="201">
        <f>IF(ISERROR($V491),"",OFFSET('Smelter Look-up'!$H$4,$V491-4,0))</f>
        <v/>
      </c>
      <c r="J491" s="201">
        <f>IF(ISERROR($V491),"",OFFSET('Smelter Look-up'!$I$4,$V491-4,0))</f>
        <v/>
      </c>
      <c r="K491" s="145" t="n"/>
      <c r="L491" s="145" t="n"/>
      <c r="M491" s="145" t="n"/>
      <c r="N491" s="145" t="n"/>
      <c r="O491" s="145" t="n"/>
      <c r="P491" s="203" t="n"/>
      <c r="Q491" s="146" t="n"/>
      <c r="R491" s="144">
        <f>IF(ISERROR($V491),"",OFFSET('Smelter Look-up'!$C$4,$V491-4,0)&amp;"")</f>
        <v/>
      </c>
      <c r="S491" s="150">
        <f>IF(B491="","",IF(ISERROR(MATCH($E491,CL,0)),"Unknown",INDIRECT("'C'!$A$"&amp;MATCH($E491,CL,0)+1)))</f>
        <v/>
      </c>
      <c r="T491" s="150">
        <f>IF(B491="","",IF(ISERROR(MATCH($J491,SorP!$B$1:$B$6261,0)),"",INDIRECT("'SorP'!$A$"&amp;MATCH($S491&amp;$J491,SorP!C:C,0))))</f>
        <v/>
      </c>
      <c r="U491" s="163" t="n"/>
      <c r="V491" s="164">
        <f>IF(C491="",NA(),MATCH($B491&amp;$C491,'Smelter Look-up'!$J:$J,0))</f>
        <v/>
      </c>
      <c r="X491" s="165">
        <f>IF(AND(C491="Smelter not listed",OR(LEN(D491)=0,LEN(E491)=0)),1,0)</f>
        <v/>
      </c>
      <c r="AB491" s="306">
        <f>IF(C491="","",B491)</f>
        <v/>
      </c>
      <c r="AC491" s="165">
        <f>B491</f>
        <v/>
      </c>
      <c r="AD491" s="165">
        <f>IF(C491="Smelter not listed",D491,C491)</f>
        <v/>
      </c>
    </row>
    <row r="492" ht="20.1" customFormat="1" customHeight="1" s="165">
      <c r="A492" s="150" t="n"/>
      <c r="B492" s="296">
        <f>IF(LEN(A492)=0,"",INDEX('Smelter Look-up'!$A:$A,MATCH($A492,'Smelter Look-up'!$E:$E,0)))</f>
        <v/>
      </c>
      <c r="C492" s="147">
        <f>IF(LEN(A492)=0,"",INDEX('Smelter Look-up'!$C:$C,MATCH($A492,'Smelter Look-up'!$E:$E,0)))</f>
        <v/>
      </c>
      <c r="D492" s="144" t="n"/>
      <c r="E492" s="144">
        <f>IF(ISERROR($V492),"",OFFSET('Smelter Look-up'!$D$4,$V492-4,0)&amp;"")</f>
        <v/>
      </c>
      <c r="F492" s="144">
        <f>IF(ISERROR($V492),"",OFFSET('Smelter Look-up'!$E$4,$V492-4,0))</f>
        <v/>
      </c>
      <c r="G492" s="144">
        <f>IF(C492=$X$4,"Enter smelter details",IF(ISERROR($V492),"",OFFSET('Smelter Look-up'!$F$4,$V492-4,0)))</f>
        <v/>
      </c>
      <c r="H492" s="200">
        <f>IF(ISERROR($V492),"",OFFSET('Smelter Look-up'!$G$4,$V492-4,0))</f>
        <v/>
      </c>
      <c r="I492" s="201">
        <f>IF(ISERROR($V492),"",OFFSET('Smelter Look-up'!$H$4,$V492-4,0))</f>
        <v/>
      </c>
      <c r="J492" s="201">
        <f>IF(ISERROR($V492),"",OFFSET('Smelter Look-up'!$I$4,$V492-4,0))</f>
        <v/>
      </c>
      <c r="K492" s="145" t="n"/>
      <c r="L492" s="145" t="n"/>
      <c r="M492" s="145" t="n"/>
      <c r="N492" s="145" t="n"/>
      <c r="O492" s="145" t="n"/>
      <c r="P492" s="203" t="n"/>
      <c r="Q492" s="146" t="n"/>
      <c r="R492" s="144">
        <f>IF(ISERROR($V492),"",OFFSET('Smelter Look-up'!$C$4,$V492-4,0)&amp;"")</f>
        <v/>
      </c>
      <c r="S492" s="150">
        <f>IF(B492="","",IF(ISERROR(MATCH($E492,CL,0)),"Unknown",INDIRECT("'C'!$A$"&amp;MATCH($E492,CL,0)+1)))</f>
        <v/>
      </c>
      <c r="T492" s="150">
        <f>IF(B492="","",IF(ISERROR(MATCH($J492,SorP!$B$1:$B$6261,0)),"",INDIRECT("'SorP'!$A$"&amp;MATCH($S492&amp;$J492,SorP!C:C,0))))</f>
        <v/>
      </c>
      <c r="U492" s="163" t="n"/>
      <c r="V492" s="164">
        <f>IF(C492="",NA(),MATCH($B492&amp;$C492,'Smelter Look-up'!$J:$J,0))</f>
        <v/>
      </c>
      <c r="X492" s="165">
        <f>IF(AND(C492="Smelter not listed",OR(LEN(D492)=0,LEN(E492)=0)),1,0)</f>
        <v/>
      </c>
      <c r="AB492" s="306">
        <f>IF(C492="","",B492)</f>
        <v/>
      </c>
      <c r="AC492" s="165">
        <f>B492</f>
        <v/>
      </c>
      <c r="AD492" s="165">
        <f>IF(C492="Smelter not listed",D492,C492)</f>
        <v/>
      </c>
    </row>
    <row r="493" ht="20.1" customFormat="1" customHeight="1" s="165">
      <c r="A493" s="150" t="n"/>
      <c r="B493" s="296">
        <f>IF(LEN(A493)=0,"",INDEX('Smelter Look-up'!$A:$A,MATCH($A493,'Smelter Look-up'!$E:$E,0)))</f>
        <v/>
      </c>
      <c r="C493" s="147">
        <f>IF(LEN(A493)=0,"",INDEX('Smelter Look-up'!$C:$C,MATCH($A493,'Smelter Look-up'!$E:$E,0)))</f>
        <v/>
      </c>
      <c r="D493" s="144" t="n"/>
      <c r="E493" s="144">
        <f>IF(ISERROR($V493),"",OFFSET('Smelter Look-up'!$D$4,$V493-4,0)&amp;"")</f>
        <v/>
      </c>
      <c r="F493" s="144">
        <f>IF(ISERROR($V493),"",OFFSET('Smelter Look-up'!$E$4,$V493-4,0))</f>
        <v/>
      </c>
      <c r="G493" s="144">
        <f>IF(C493=$X$4,"Enter smelter details",IF(ISERROR($V493),"",OFFSET('Smelter Look-up'!$F$4,$V493-4,0)))</f>
        <v/>
      </c>
      <c r="H493" s="200">
        <f>IF(ISERROR($V493),"",OFFSET('Smelter Look-up'!$G$4,$V493-4,0))</f>
        <v/>
      </c>
      <c r="I493" s="201">
        <f>IF(ISERROR($V493),"",OFFSET('Smelter Look-up'!$H$4,$V493-4,0))</f>
        <v/>
      </c>
      <c r="J493" s="201">
        <f>IF(ISERROR($V493),"",OFFSET('Smelter Look-up'!$I$4,$V493-4,0))</f>
        <v/>
      </c>
      <c r="K493" s="145" t="n"/>
      <c r="L493" s="145" t="n"/>
      <c r="M493" s="145" t="n"/>
      <c r="N493" s="145" t="n"/>
      <c r="O493" s="145" t="n"/>
      <c r="P493" s="203" t="n"/>
      <c r="Q493" s="146" t="n"/>
      <c r="R493" s="144">
        <f>IF(ISERROR($V493),"",OFFSET('Smelter Look-up'!$C$4,$V493-4,0)&amp;"")</f>
        <v/>
      </c>
      <c r="S493" s="150">
        <f>IF(B493="","",IF(ISERROR(MATCH($E493,CL,0)),"Unknown",INDIRECT("'C'!$A$"&amp;MATCH($E493,CL,0)+1)))</f>
        <v/>
      </c>
      <c r="T493" s="150">
        <f>IF(B493="","",IF(ISERROR(MATCH($J493,SorP!$B$1:$B$6261,0)),"",INDIRECT("'SorP'!$A$"&amp;MATCH($S493&amp;$J493,SorP!C:C,0))))</f>
        <v/>
      </c>
      <c r="U493" s="163" t="n"/>
      <c r="V493" s="164">
        <f>IF(C493="",NA(),MATCH($B493&amp;$C493,'Smelter Look-up'!$J:$J,0))</f>
        <v/>
      </c>
      <c r="X493" s="165">
        <f>IF(AND(C493="Smelter not listed",OR(LEN(D493)=0,LEN(E493)=0)),1,0)</f>
        <v/>
      </c>
      <c r="AB493" s="306">
        <f>IF(C493="","",B493)</f>
        <v/>
      </c>
      <c r="AC493" s="165">
        <f>B493</f>
        <v/>
      </c>
      <c r="AD493" s="165">
        <f>IF(C493="Smelter not listed",D493,C493)</f>
        <v/>
      </c>
    </row>
    <row r="494" ht="20.1" customFormat="1" customHeight="1" s="165">
      <c r="A494" s="150" t="n"/>
      <c r="B494" s="296">
        <f>IF(LEN(A494)=0,"",INDEX('Smelter Look-up'!$A:$A,MATCH($A494,'Smelter Look-up'!$E:$E,0)))</f>
        <v/>
      </c>
      <c r="C494" s="147">
        <f>IF(LEN(A494)=0,"",INDEX('Smelter Look-up'!$C:$C,MATCH($A494,'Smelter Look-up'!$E:$E,0)))</f>
        <v/>
      </c>
      <c r="D494" s="144" t="n"/>
      <c r="E494" s="144">
        <f>IF(ISERROR($V494),"",OFFSET('Smelter Look-up'!$D$4,$V494-4,0)&amp;"")</f>
        <v/>
      </c>
      <c r="F494" s="144">
        <f>IF(ISERROR($V494),"",OFFSET('Smelter Look-up'!$E$4,$V494-4,0))</f>
        <v/>
      </c>
      <c r="G494" s="144">
        <f>IF(C494=$X$4,"Enter smelter details",IF(ISERROR($V494),"",OFFSET('Smelter Look-up'!$F$4,$V494-4,0)))</f>
        <v/>
      </c>
      <c r="H494" s="200">
        <f>IF(ISERROR($V494),"",OFFSET('Smelter Look-up'!$G$4,$V494-4,0))</f>
        <v/>
      </c>
      <c r="I494" s="201">
        <f>IF(ISERROR($V494),"",OFFSET('Smelter Look-up'!$H$4,$V494-4,0))</f>
        <v/>
      </c>
      <c r="J494" s="201">
        <f>IF(ISERROR($V494),"",OFFSET('Smelter Look-up'!$I$4,$V494-4,0))</f>
        <v/>
      </c>
      <c r="K494" s="145" t="n"/>
      <c r="L494" s="145" t="n"/>
      <c r="M494" s="145" t="n"/>
      <c r="N494" s="145" t="n"/>
      <c r="O494" s="145" t="n"/>
      <c r="P494" s="203" t="n"/>
      <c r="Q494" s="146" t="n"/>
      <c r="R494" s="144">
        <f>IF(ISERROR($V494),"",OFFSET('Smelter Look-up'!$C$4,$V494-4,0)&amp;"")</f>
        <v/>
      </c>
      <c r="S494" s="150">
        <f>IF(B494="","",IF(ISERROR(MATCH($E494,CL,0)),"Unknown",INDIRECT("'C'!$A$"&amp;MATCH($E494,CL,0)+1)))</f>
        <v/>
      </c>
      <c r="T494" s="150">
        <f>IF(B494="","",IF(ISERROR(MATCH($J494,SorP!$B$1:$B$6261,0)),"",INDIRECT("'SorP'!$A$"&amp;MATCH($S494&amp;$J494,SorP!C:C,0))))</f>
        <v/>
      </c>
      <c r="U494" s="163" t="n"/>
      <c r="V494" s="164">
        <f>IF(C494="",NA(),MATCH($B494&amp;$C494,'Smelter Look-up'!$J:$J,0))</f>
        <v/>
      </c>
      <c r="X494" s="165">
        <f>IF(AND(C494="Smelter not listed",OR(LEN(D494)=0,LEN(E494)=0)),1,0)</f>
        <v/>
      </c>
      <c r="AB494" s="306">
        <f>IF(C494="","",B494)</f>
        <v/>
      </c>
      <c r="AC494" s="165">
        <f>B494</f>
        <v/>
      </c>
      <c r="AD494" s="165">
        <f>IF(C494="Smelter not listed",D494,C494)</f>
        <v/>
      </c>
    </row>
    <row r="495" ht="20.1" customFormat="1" customHeight="1" s="165">
      <c r="A495" s="150" t="n"/>
      <c r="B495" s="296">
        <f>IF(LEN(A495)=0,"",INDEX('Smelter Look-up'!$A:$A,MATCH($A495,'Smelter Look-up'!$E:$E,0)))</f>
        <v/>
      </c>
      <c r="C495" s="147">
        <f>IF(LEN(A495)=0,"",INDEX('Smelter Look-up'!$C:$C,MATCH($A495,'Smelter Look-up'!$E:$E,0)))</f>
        <v/>
      </c>
      <c r="D495" s="144" t="n"/>
      <c r="E495" s="144">
        <f>IF(ISERROR($V495),"",OFFSET('Smelter Look-up'!$D$4,$V495-4,0)&amp;"")</f>
        <v/>
      </c>
      <c r="F495" s="144">
        <f>IF(ISERROR($V495),"",OFFSET('Smelter Look-up'!$E$4,$V495-4,0))</f>
        <v/>
      </c>
      <c r="G495" s="144">
        <f>IF(C495=$X$4,"Enter smelter details",IF(ISERROR($V495),"",OFFSET('Smelter Look-up'!$F$4,$V495-4,0)))</f>
        <v/>
      </c>
      <c r="H495" s="200">
        <f>IF(ISERROR($V495),"",OFFSET('Smelter Look-up'!$G$4,$V495-4,0))</f>
        <v/>
      </c>
      <c r="I495" s="201">
        <f>IF(ISERROR($V495),"",OFFSET('Smelter Look-up'!$H$4,$V495-4,0))</f>
        <v/>
      </c>
      <c r="J495" s="201">
        <f>IF(ISERROR($V495),"",OFFSET('Smelter Look-up'!$I$4,$V495-4,0))</f>
        <v/>
      </c>
      <c r="K495" s="145" t="n"/>
      <c r="L495" s="145" t="n"/>
      <c r="M495" s="145" t="n"/>
      <c r="N495" s="145" t="n"/>
      <c r="O495" s="145" t="n"/>
      <c r="P495" s="203" t="n"/>
      <c r="Q495" s="146" t="n"/>
      <c r="R495" s="144">
        <f>IF(ISERROR($V495),"",OFFSET('Smelter Look-up'!$C$4,$V495-4,0)&amp;"")</f>
        <v/>
      </c>
      <c r="S495" s="150">
        <f>IF(B495="","",IF(ISERROR(MATCH($E495,CL,0)),"Unknown",INDIRECT("'C'!$A$"&amp;MATCH($E495,CL,0)+1)))</f>
        <v/>
      </c>
      <c r="T495" s="150">
        <f>IF(B495="","",IF(ISERROR(MATCH($J495,SorP!$B$1:$B$6261,0)),"",INDIRECT("'SorP'!$A$"&amp;MATCH($S495&amp;$J495,SorP!C:C,0))))</f>
        <v/>
      </c>
      <c r="U495" s="163" t="n"/>
      <c r="V495" s="164">
        <f>IF(C495="",NA(),MATCH($B495&amp;$C495,'Smelter Look-up'!$J:$J,0))</f>
        <v/>
      </c>
      <c r="X495" s="165">
        <f>IF(AND(C495="Smelter not listed",OR(LEN(D495)=0,LEN(E495)=0)),1,0)</f>
        <v/>
      </c>
      <c r="AB495" s="306">
        <f>IF(C495="","",B495)</f>
        <v/>
      </c>
      <c r="AC495" s="165">
        <f>B495</f>
        <v/>
      </c>
      <c r="AD495" s="165">
        <f>IF(C495="Smelter not listed",D495,C495)</f>
        <v/>
      </c>
    </row>
    <row r="496" ht="20.1" customFormat="1" customHeight="1" s="165">
      <c r="A496" s="150" t="n"/>
      <c r="B496" s="296">
        <f>IF(LEN(A496)=0,"",INDEX('Smelter Look-up'!$A:$A,MATCH($A496,'Smelter Look-up'!$E:$E,0)))</f>
        <v/>
      </c>
      <c r="C496" s="147">
        <f>IF(LEN(A496)=0,"",INDEX('Smelter Look-up'!$C:$C,MATCH($A496,'Smelter Look-up'!$E:$E,0)))</f>
        <v/>
      </c>
      <c r="D496" s="144" t="n"/>
      <c r="E496" s="144">
        <f>IF(ISERROR($V496),"",OFFSET('Smelter Look-up'!$D$4,$V496-4,0)&amp;"")</f>
        <v/>
      </c>
      <c r="F496" s="144">
        <f>IF(ISERROR($V496),"",OFFSET('Smelter Look-up'!$E$4,$V496-4,0))</f>
        <v/>
      </c>
      <c r="G496" s="144">
        <f>IF(C496=$X$4,"Enter smelter details",IF(ISERROR($V496),"",OFFSET('Smelter Look-up'!$F$4,$V496-4,0)))</f>
        <v/>
      </c>
      <c r="H496" s="200">
        <f>IF(ISERROR($V496),"",OFFSET('Smelter Look-up'!$G$4,$V496-4,0))</f>
        <v/>
      </c>
      <c r="I496" s="201">
        <f>IF(ISERROR($V496),"",OFFSET('Smelter Look-up'!$H$4,$V496-4,0))</f>
        <v/>
      </c>
      <c r="J496" s="201">
        <f>IF(ISERROR($V496),"",OFFSET('Smelter Look-up'!$I$4,$V496-4,0))</f>
        <v/>
      </c>
      <c r="K496" s="145" t="n"/>
      <c r="L496" s="145" t="n"/>
      <c r="M496" s="145" t="n"/>
      <c r="N496" s="145" t="n"/>
      <c r="O496" s="145" t="n"/>
      <c r="P496" s="203" t="n"/>
      <c r="Q496" s="146" t="n"/>
      <c r="R496" s="144">
        <f>IF(ISERROR($V496),"",OFFSET('Smelter Look-up'!$C$4,$V496-4,0)&amp;"")</f>
        <v/>
      </c>
      <c r="S496" s="150">
        <f>IF(B496="","",IF(ISERROR(MATCH($E496,CL,0)),"Unknown",INDIRECT("'C'!$A$"&amp;MATCH($E496,CL,0)+1)))</f>
        <v/>
      </c>
      <c r="T496" s="150">
        <f>IF(B496="","",IF(ISERROR(MATCH($J496,SorP!$B$1:$B$6261,0)),"",INDIRECT("'SorP'!$A$"&amp;MATCH($S496&amp;$J496,SorP!C:C,0))))</f>
        <v/>
      </c>
      <c r="U496" s="163" t="n"/>
      <c r="V496" s="164">
        <f>IF(C496="",NA(),MATCH($B496&amp;$C496,'Smelter Look-up'!$J:$J,0))</f>
        <v/>
      </c>
      <c r="X496" s="165">
        <f>IF(AND(C496="Smelter not listed",OR(LEN(D496)=0,LEN(E496)=0)),1,0)</f>
        <v/>
      </c>
      <c r="AB496" s="306">
        <f>IF(C496="","",B496)</f>
        <v/>
      </c>
      <c r="AC496" s="165">
        <f>B496</f>
        <v/>
      </c>
      <c r="AD496" s="165">
        <f>IF(C496="Smelter not listed",D496,C496)</f>
        <v/>
      </c>
    </row>
    <row r="497" ht="20.1" customFormat="1" customHeight="1" s="165">
      <c r="A497" s="150" t="n"/>
      <c r="B497" s="296">
        <f>IF(LEN(A497)=0,"",INDEX('Smelter Look-up'!$A:$A,MATCH($A497,'Smelter Look-up'!$E:$E,0)))</f>
        <v/>
      </c>
      <c r="C497" s="147">
        <f>IF(LEN(A497)=0,"",INDEX('Smelter Look-up'!$C:$C,MATCH($A497,'Smelter Look-up'!$E:$E,0)))</f>
        <v/>
      </c>
      <c r="D497" s="144" t="n"/>
      <c r="E497" s="144">
        <f>IF(ISERROR($V497),"",OFFSET('Smelter Look-up'!$D$4,$V497-4,0)&amp;"")</f>
        <v/>
      </c>
      <c r="F497" s="144">
        <f>IF(ISERROR($V497),"",OFFSET('Smelter Look-up'!$E$4,$V497-4,0))</f>
        <v/>
      </c>
      <c r="G497" s="144">
        <f>IF(C497=$X$4,"Enter smelter details",IF(ISERROR($V497),"",OFFSET('Smelter Look-up'!$F$4,$V497-4,0)))</f>
        <v/>
      </c>
      <c r="H497" s="200">
        <f>IF(ISERROR($V497),"",OFFSET('Smelter Look-up'!$G$4,$V497-4,0))</f>
        <v/>
      </c>
      <c r="I497" s="201">
        <f>IF(ISERROR($V497),"",OFFSET('Smelter Look-up'!$H$4,$V497-4,0))</f>
        <v/>
      </c>
      <c r="J497" s="201">
        <f>IF(ISERROR($V497),"",OFFSET('Smelter Look-up'!$I$4,$V497-4,0))</f>
        <v/>
      </c>
      <c r="K497" s="145" t="n"/>
      <c r="L497" s="145" t="n"/>
      <c r="M497" s="145" t="n"/>
      <c r="N497" s="145" t="n"/>
      <c r="O497" s="145" t="n"/>
      <c r="P497" s="203" t="n"/>
      <c r="Q497" s="146" t="n"/>
      <c r="R497" s="144">
        <f>IF(ISERROR($V497),"",OFFSET('Smelter Look-up'!$C$4,$V497-4,0)&amp;"")</f>
        <v/>
      </c>
      <c r="S497" s="150">
        <f>IF(B497="","",IF(ISERROR(MATCH($E497,CL,0)),"Unknown",INDIRECT("'C'!$A$"&amp;MATCH($E497,CL,0)+1)))</f>
        <v/>
      </c>
      <c r="T497" s="150">
        <f>IF(B497="","",IF(ISERROR(MATCH($J497,SorP!$B$1:$B$6261,0)),"",INDIRECT("'SorP'!$A$"&amp;MATCH($S497&amp;$J497,SorP!C:C,0))))</f>
        <v/>
      </c>
      <c r="U497" s="163" t="n"/>
      <c r="V497" s="164">
        <f>IF(C497="",NA(),MATCH($B497&amp;$C497,'Smelter Look-up'!$J:$J,0))</f>
        <v/>
      </c>
      <c r="X497" s="165">
        <f>IF(AND(C497="Smelter not listed",OR(LEN(D497)=0,LEN(E497)=0)),1,0)</f>
        <v/>
      </c>
      <c r="AB497" s="306">
        <f>IF(C497="","",B497)</f>
        <v/>
      </c>
      <c r="AC497" s="165">
        <f>B497</f>
        <v/>
      </c>
      <c r="AD497" s="165">
        <f>IF(C497="Smelter not listed",D497,C497)</f>
        <v/>
      </c>
    </row>
    <row r="498" ht="20.1" customFormat="1" customHeight="1" s="165">
      <c r="A498" s="150" t="n"/>
      <c r="B498" s="296">
        <f>IF(LEN(A498)=0,"",INDEX('Smelter Look-up'!$A:$A,MATCH($A498,'Smelter Look-up'!$E:$E,0)))</f>
        <v/>
      </c>
      <c r="C498" s="147">
        <f>IF(LEN(A498)=0,"",INDEX('Smelter Look-up'!$C:$C,MATCH($A498,'Smelter Look-up'!$E:$E,0)))</f>
        <v/>
      </c>
      <c r="D498" s="144" t="n"/>
      <c r="E498" s="144">
        <f>IF(ISERROR($V498),"",OFFSET('Smelter Look-up'!$D$4,$V498-4,0)&amp;"")</f>
        <v/>
      </c>
      <c r="F498" s="144">
        <f>IF(ISERROR($V498),"",OFFSET('Smelter Look-up'!$E$4,$V498-4,0))</f>
        <v/>
      </c>
      <c r="G498" s="144">
        <f>IF(C498=$X$4,"Enter smelter details",IF(ISERROR($V498),"",OFFSET('Smelter Look-up'!$F$4,$V498-4,0)))</f>
        <v/>
      </c>
      <c r="H498" s="200">
        <f>IF(ISERROR($V498),"",OFFSET('Smelter Look-up'!$G$4,$V498-4,0))</f>
        <v/>
      </c>
      <c r="I498" s="201">
        <f>IF(ISERROR($V498),"",OFFSET('Smelter Look-up'!$H$4,$V498-4,0))</f>
        <v/>
      </c>
      <c r="J498" s="201">
        <f>IF(ISERROR($V498),"",OFFSET('Smelter Look-up'!$I$4,$V498-4,0))</f>
        <v/>
      </c>
      <c r="K498" s="145" t="n"/>
      <c r="L498" s="145" t="n"/>
      <c r="M498" s="145" t="n"/>
      <c r="N498" s="145" t="n"/>
      <c r="O498" s="145" t="n"/>
      <c r="P498" s="203" t="n"/>
      <c r="Q498" s="146" t="n"/>
      <c r="R498" s="144">
        <f>IF(ISERROR($V498),"",OFFSET('Smelter Look-up'!$C$4,$V498-4,0)&amp;"")</f>
        <v/>
      </c>
      <c r="S498" s="150">
        <f>IF(B498="","",IF(ISERROR(MATCH($E498,CL,0)),"Unknown",INDIRECT("'C'!$A$"&amp;MATCH($E498,CL,0)+1)))</f>
        <v/>
      </c>
      <c r="T498" s="150">
        <f>IF(B498="","",IF(ISERROR(MATCH($J498,SorP!$B$1:$B$6261,0)),"",INDIRECT("'SorP'!$A$"&amp;MATCH($S498&amp;$J498,SorP!C:C,0))))</f>
        <v/>
      </c>
      <c r="U498" s="163" t="n"/>
      <c r="V498" s="164">
        <f>IF(C498="",NA(),MATCH($B498&amp;$C498,'Smelter Look-up'!$J:$J,0))</f>
        <v/>
      </c>
      <c r="X498" s="165">
        <f>IF(AND(C498="Smelter not listed",OR(LEN(D498)=0,LEN(E498)=0)),1,0)</f>
        <v/>
      </c>
      <c r="AB498" s="306">
        <f>IF(C498="","",B498)</f>
        <v/>
      </c>
      <c r="AC498" s="165">
        <f>B498</f>
        <v/>
      </c>
      <c r="AD498" s="165">
        <f>IF(C498="Smelter not listed",D498,C498)</f>
        <v/>
      </c>
    </row>
    <row r="499" ht="20.1" customFormat="1" customHeight="1" s="165">
      <c r="A499" s="150" t="n"/>
      <c r="B499" s="296">
        <f>IF(LEN(A499)=0,"",INDEX('Smelter Look-up'!$A:$A,MATCH($A499,'Smelter Look-up'!$E:$E,0)))</f>
        <v/>
      </c>
      <c r="C499" s="147">
        <f>IF(LEN(A499)=0,"",INDEX('Smelter Look-up'!$C:$C,MATCH($A499,'Smelter Look-up'!$E:$E,0)))</f>
        <v/>
      </c>
      <c r="D499" s="144" t="n"/>
      <c r="E499" s="144">
        <f>IF(ISERROR($V499),"",OFFSET('Smelter Look-up'!$D$4,$V499-4,0)&amp;"")</f>
        <v/>
      </c>
      <c r="F499" s="144">
        <f>IF(ISERROR($V499),"",OFFSET('Smelter Look-up'!$E$4,$V499-4,0))</f>
        <v/>
      </c>
      <c r="G499" s="144">
        <f>IF(C499=$X$4,"Enter smelter details",IF(ISERROR($V499),"",OFFSET('Smelter Look-up'!$F$4,$V499-4,0)))</f>
        <v/>
      </c>
      <c r="H499" s="200">
        <f>IF(ISERROR($V499),"",OFFSET('Smelter Look-up'!$G$4,$V499-4,0))</f>
        <v/>
      </c>
      <c r="I499" s="201">
        <f>IF(ISERROR($V499),"",OFFSET('Smelter Look-up'!$H$4,$V499-4,0))</f>
        <v/>
      </c>
      <c r="J499" s="201">
        <f>IF(ISERROR($V499),"",OFFSET('Smelter Look-up'!$I$4,$V499-4,0))</f>
        <v/>
      </c>
      <c r="K499" s="145" t="n"/>
      <c r="L499" s="145" t="n"/>
      <c r="M499" s="145" t="n"/>
      <c r="N499" s="145" t="n"/>
      <c r="O499" s="145" t="n"/>
      <c r="P499" s="203" t="n"/>
      <c r="Q499" s="146" t="n"/>
      <c r="R499" s="144">
        <f>IF(ISERROR($V499),"",OFFSET('Smelter Look-up'!$C$4,$V499-4,0)&amp;"")</f>
        <v/>
      </c>
      <c r="S499" s="150">
        <f>IF(B499="","",IF(ISERROR(MATCH($E499,CL,0)),"Unknown",INDIRECT("'C'!$A$"&amp;MATCH($E499,CL,0)+1)))</f>
        <v/>
      </c>
      <c r="T499" s="150">
        <f>IF(B499="","",IF(ISERROR(MATCH($J499,SorP!$B$1:$B$6261,0)),"",INDIRECT("'SorP'!$A$"&amp;MATCH($S499&amp;$J499,SorP!C:C,0))))</f>
        <v/>
      </c>
      <c r="U499" s="163" t="n"/>
      <c r="V499" s="164">
        <f>IF(C499="",NA(),MATCH($B499&amp;$C499,'Smelter Look-up'!$J:$J,0))</f>
        <v/>
      </c>
      <c r="X499" s="165">
        <f>IF(AND(C499="Smelter not listed",OR(LEN(D499)=0,LEN(E499)=0)),1,0)</f>
        <v/>
      </c>
      <c r="AB499" s="306">
        <f>IF(C499="","",B499)</f>
        <v/>
      </c>
      <c r="AC499" s="165">
        <f>B499</f>
        <v/>
      </c>
      <c r="AD499" s="165">
        <f>IF(C499="Smelter not listed",D499,C499)</f>
        <v/>
      </c>
    </row>
    <row r="500" ht="20.1" customFormat="1" customHeight="1" s="165">
      <c r="A500" s="150" t="n"/>
      <c r="B500" s="296">
        <f>IF(LEN(A500)=0,"",INDEX('Smelter Look-up'!$A:$A,MATCH($A500,'Smelter Look-up'!$E:$E,0)))</f>
        <v/>
      </c>
      <c r="C500" s="147">
        <f>IF(LEN(A500)=0,"",INDEX('Smelter Look-up'!$C:$C,MATCH($A500,'Smelter Look-up'!$E:$E,0)))</f>
        <v/>
      </c>
      <c r="D500" s="144" t="n"/>
      <c r="E500" s="144">
        <f>IF(ISERROR($V500),"",OFFSET('Smelter Look-up'!$D$4,$V500-4,0)&amp;"")</f>
        <v/>
      </c>
      <c r="F500" s="144">
        <f>IF(ISERROR($V500),"",OFFSET('Smelter Look-up'!$E$4,$V500-4,0))</f>
        <v/>
      </c>
      <c r="G500" s="144">
        <f>IF(C500=$X$4,"Enter smelter details",IF(ISERROR($V500),"",OFFSET('Smelter Look-up'!$F$4,$V500-4,0)))</f>
        <v/>
      </c>
      <c r="H500" s="200">
        <f>IF(ISERROR($V500),"",OFFSET('Smelter Look-up'!$G$4,$V500-4,0))</f>
        <v/>
      </c>
      <c r="I500" s="201">
        <f>IF(ISERROR($V500),"",OFFSET('Smelter Look-up'!$H$4,$V500-4,0))</f>
        <v/>
      </c>
      <c r="J500" s="201">
        <f>IF(ISERROR($V500),"",OFFSET('Smelter Look-up'!$I$4,$V500-4,0))</f>
        <v/>
      </c>
      <c r="K500" s="145" t="n"/>
      <c r="L500" s="145" t="n"/>
      <c r="M500" s="145" t="n"/>
      <c r="N500" s="145" t="n"/>
      <c r="O500" s="145" t="n"/>
      <c r="P500" s="203" t="n"/>
      <c r="Q500" s="146" t="n"/>
      <c r="R500" s="144">
        <f>IF(ISERROR($V500),"",OFFSET('Smelter Look-up'!$C$4,$V500-4,0)&amp;"")</f>
        <v/>
      </c>
      <c r="S500" s="150">
        <f>IF(B500="","",IF(ISERROR(MATCH($E500,CL,0)),"Unknown",INDIRECT("'C'!$A$"&amp;MATCH($E500,CL,0)+1)))</f>
        <v/>
      </c>
      <c r="T500" s="150">
        <f>IF(B500="","",IF(ISERROR(MATCH($J500,SorP!$B$1:$B$6261,0)),"",INDIRECT("'SorP'!$A$"&amp;MATCH($S500&amp;$J500,SorP!C:C,0))))</f>
        <v/>
      </c>
      <c r="U500" s="163" t="n"/>
      <c r="V500" s="164">
        <f>IF(C500="",NA(),MATCH($B500&amp;$C500,'Smelter Look-up'!$J:$J,0))</f>
        <v/>
      </c>
      <c r="X500" s="165">
        <f>IF(AND(C500="Smelter not listed",OR(LEN(D500)=0,LEN(E500)=0)),1,0)</f>
        <v/>
      </c>
      <c r="AB500" s="306">
        <f>IF(C500="","",B500)</f>
        <v/>
      </c>
      <c r="AC500" s="165">
        <f>B500</f>
        <v/>
      </c>
      <c r="AD500" s="165">
        <f>IF(C500="Smelter not listed",D500,C500)</f>
        <v/>
      </c>
    </row>
    <row r="501" ht="20.1" customFormat="1" customHeight="1" s="165">
      <c r="A501" s="150" t="n"/>
      <c r="B501" s="296">
        <f>IF(LEN(A501)=0,"",INDEX('Smelter Look-up'!$A:$A,MATCH($A501,'Smelter Look-up'!$E:$E,0)))</f>
        <v/>
      </c>
      <c r="C501" s="147">
        <f>IF(LEN(A501)=0,"",INDEX('Smelter Look-up'!$C:$C,MATCH($A501,'Smelter Look-up'!$E:$E,0)))</f>
        <v/>
      </c>
      <c r="D501" s="144" t="n"/>
      <c r="E501" s="144">
        <f>IF(ISERROR($V501),"",OFFSET('Smelter Look-up'!$D$4,$V501-4,0)&amp;"")</f>
        <v/>
      </c>
      <c r="F501" s="144">
        <f>IF(ISERROR($V501),"",OFFSET('Smelter Look-up'!$E$4,$V501-4,0))</f>
        <v/>
      </c>
      <c r="G501" s="144">
        <f>IF(C501=$X$4,"Enter smelter details",IF(ISERROR($V501),"",OFFSET('Smelter Look-up'!$F$4,$V501-4,0)))</f>
        <v/>
      </c>
      <c r="H501" s="200">
        <f>IF(ISERROR($V501),"",OFFSET('Smelter Look-up'!$G$4,$V501-4,0))</f>
        <v/>
      </c>
      <c r="I501" s="201">
        <f>IF(ISERROR($V501),"",OFFSET('Smelter Look-up'!$H$4,$V501-4,0))</f>
        <v/>
      </c>
      <c r="J501" s="201">
        <f>IF(ISERROR($V501),"",OFFSET('Smelter Look-up'!$I$4,$V501-4,0))</f>
        <v/>
      </c>
      <c r="K501" s="145" t="n"/>
      <c r="L501" s="145" t="n"/>
      <c r="M501" s="145" t="n"/>
      <c r="N501" s="145" t="n"/>
      <c r="O501" s="145" t="n"/>
      <c r="P501" s="203" t="n"/>
      <c r="Q501" s="146" t="n"/>
      <c r="R501" s="144">
        <f>IF(ISERROR($V501),"",OFFSET('Smelter Look-up'!$C$4,$V501-4,0)&amp;"")</f>
        <v/>
      </c>
      <c r="S501" s="150">
        <f>IF(B501="","",IF(ISERROR(MATCH($E501,CL,0)),"Unknown",INDIRECT("'C'!$A$"&amp;MATCH($E501,CL,0)+1)))</f>
        <v/>
      </c>
      <c r="T501" s="150">
        <f>IF(B501="","",IF(ISERROR(MATCH($J501,SorP!$B$1:$B$6261,0)),"",INDIRECT("'SorP'!$A$"&amp;MATCH($S501&amp;$J501,SorP!C:C,0))))</f>
        <v/>
      </c>
      <c r="U501" s="163" t="n"/>
      <c r="V501" s="164">
        <f>IF(C501="",NA(),MATCH($B501&amp;$C501,'Smelter Look-up'!$J:$J,0))</f>
        <v/>
      </c>
      <c r="X501" s="165">
        <f>IF(AND(C501="Smelter not listed",OR(LEN(D501)=0,LEN(E501)=0)),1,0)</f>
        <v/>
      </c>
      <c r="AB501" s="306">
        <f>IF(C501="","",B501)</f>
        <v/>
      </c>
      <c r="AC501" s="165">
        <f>B501</f>
        <v/>
      </c>
      <c r="AD501" s="165">
        <f>IF(C501="Smelter not listed",D501,C501)</f>
        <v/>
      </c>
    </row>
    <row r="502" ht="20.1" customFormat="1" customHeight="1" s="165">
      <c r="A502" s="150" t="n"/>
      <c r="B502" s="296">
        <f>IF(LEN(A502)=0,"",INDEX('Smelter Look-up'!$A:$A,MATCH($A502,'Smelter Look-up'!$E:$E,0)))</f>
        <v/>
      </c>
      <c r="C502" s="147">
        <f>IF(LEN(A502)=0,"",INDEX('Smelter Look-up'!$C:$C,MATCH($A502,'Smelter Look-up'!$E:$E,0)))</f>
        <v/>
      </c>
      <c r="D502" s="144" t="n"/>
      <c r="E502" s="144">
        <f>IF(ISERROR($V502),"",OFFSET('Smelter Look-up'!$D$4,$V502-4,0)&amp;"")</f>
        <v/>
      </c>
      <c r="F502" s="144">
        <f>IF(ISERROR($V502),"",OFFSET('Smelter Look-up'!$E$4,$V502-4,0))</f>
        <v/>
      </c>
      <c r="G502" s="144">
        <f>IF(C502=$X$4,"Enter smelter details",IF(ISERROR($V502),"",OFFSET('Smelter Look-up'!$F$4,$V502-4,0)))</f>
        <v/>
      </c>
      <c r="H502" s="200">
        <f>IF(ISERROR($V502),"",OFFSET('Smelter Look-up'!$G$4,$V502-4,0))</f>
        <v/>
      </c>
      <c r="I502" s="201">
        <f>IF(ISERROR($V502),"",OFFSET('Smelter Look-up'!$H$4,$V502-4,0))</f>
        <v/>
      </c>
      <c r="J502" s="201">
        <f>IF(ISERROR($V502),"",OFFSET('Smelter Look-up'!$I$4,$V502-4,0))</f>
        <v/>
      </c>
      <c r="K502" s="145" t="n"/>
      <c r="L502" s="145" t="n"/>
      <c r="M502" s="145" t="n"/>
      <c r="N502" s="145" t="n"/>
      <c r="O502" s="145" t="n"/>
      <c r="P502" s="203" t="n"/>
      <c r="Q502" s="146" t="n"/>
      <c r="R502" s="144">
        <f>IF(ISERROR($V502),"",OFFSET('Smelter Look-up'!$C$4,$V502-4,0)&amp;"")</f>
        <v/>
      </c>
      <c r="S502" s="150">
        <f>IF(B502="","",IF(ISERROR(MATCH($E502,CL,0)),"Unknown",INDIRECT("'C'!$A$"&amp;MATCH($E502,CL,0)+1)))</f>
        <v/>
      </c>
      <c r="T502" s="150">
        <f>IF(B502="","",IF(ISERROR(MATCH($J502,SorP!$B$1:$B$6261,0)),"",INDIRECT("'SorP'!$A$"&amp;MATCH($S502&amp;$J502,SorP!C:C,0))))</f>
        <v/>
      </c>
      <c r="U502" s="163" t="n"/>
      <c r="V502" s="164">
        <f>IF(C502="",NA(),MATCH($B502&amp;$C502,'Smelter Look-up'!$J:$J,0))</f>
        <v/>
      </c>
      <c r="X502" s="165">
        <f>IF(AND(C502="Smelter not listed",OR(LEN(D502)=0,LEN(E502)=0)),1,0)</f>
        <v/>
      </c>
      <c r="AB502" s="306">
        <f>IF(C502="","",B502)</f>
        <v/>
      </c>
      <c r="AC502" s="165">
        <f>B502</f>
        <v/>
      </c>
      <c r="AD502" s="165">
        <f>IF(C502="Smelter not listed",D502,C502)</f>
        <v/>
      </c>
    </row>
    <row r="503" ht="20.1" customFormat="1" customHeight="1" s="165">
      <c r="A503" s="150" t="n"/>
      <c r="B503" s="296">
        <f>IF(LEN(A503)=0,"",INDEX('Smelter Look-up'!$A:$A,MATCH($A503,'Smelter Look-up'!$E:$E,0)))</f>
        <v/>
      </c>
      <c r="C503" s="147">
        <f>IF(LEN(A503)=0,"",INDEX('Smelter Look-up'!$C:$C,MATCH($A503,'Smelter Look-up'!$E:$E,0)))</f>
        <v/>
      </c>
      <c r="D503" s="144" t="n"/>
      <c r="E503" s="144">
        <f>IF(ISERROR($V503),"",OFFSET('Smelter Look-up'!$D$4,$V503-4,0)&amp;"")</f>
        <v/>
      </c>
      <c r="F503" s="144">
        <f>IF(ISERROR($V503),"",OFFSET('Smelter Look-up'!$E$4,$V503-4,0))</f>
        <v/>
      </c>
      <c r="G503" s="144">
        <f>IF(C503=$X$4,"Enter smelter details",IF(ISERROR($V503),"",OFFSET('Smelter Look-up'!$F$4,$V503-4,0)))</f>
        <v/>
      </c>
      <c r="H503" s="200">
        <f>IF(ISERROR($V503),"",OFFSET('Smelter Look-up'!$G$4,$V503-4,0))</f>
        <v/>
      </c>
      <c r="I503" s="201">
        <f>IF(ISERROR($V503),"",OFFSET('Smelter Look-up'!$H$4,$V503-4,0))</f>
        <v/>
      </c>
      <c r="J503" s="201">
        <f>IF(ISERROR($V503),"",OFFSET('Smelter Look-up'!$I$4,$V503-4,0))</f>
        <v/>
      </c>
      <c r="K503" s="145" t="n"/>
      <c r="L503" s="145" t="n"/>
      <c r="M503" s="145" t="n"/>
      <c r="N503" s="145" t="n"/>
      <c r="O503" s="145" t="n"/>
      <c r="P503" s="203" t="n"/>
      <c r="Q503" s="146" t="n"/>
      <c r="R503" s="144">
        <f>IF(ISERROR($V503),"",OFFSET('Smelter Look-up'!$C$4,$V503-4,0)&amp;"")</f>
        <v/>
      </c>
      <c r="S503" s="150">
        <f>IF(B503="","",IF(ISERROR(MATCH($E503,CL,0)),"Unknown",INDIRECT("'C'!$A$"&amp;MATCH($E503,CL,0)+1)))</f>
        <v/>
      </c>
      <c r="T503" s="150">
        <f>IF(B503="","",IF(ISERROR(MATCH($J503,SorP!$B$1:$B$6261,0)),"",INDIRECT("'SorP'!$A$"&amp;MATCH($S503&amp;$J503,SorP!C:C,0))))</f>
        <v/>
      </c>
      <c r="U503" s="163" t="n"/>
      <c r="V503" s="164">
        <f>IF(C503="",NA(),MATCH($B503&amp;$C503,'Smelter Look-up'!$J:$J,0))</f>
        <v/>
      </c>
      <c r="X503" s="165">
        <f>IF(AND(C503="Smelter not listed",OR(LEN(D503)=0,LEN(E503)=0)),1,0)</f>
        <v/>
      </c>
      <c r="AB503" s="306">
        <f>IF(C503="","",B503)</f>
        <v/>
      </c>
      <c r="AC503" s="165">
        <f>B503</f>
        <v/>
      </c>
      <c r="AD503" s="165">
        <f>IF(C503="Smelter not listed",D503,C503)</f>
        <v/>
      </c>
    </row>
    <row r="504" ht="20.1" customFormat="1" customHeight="1" s="165">
      <c r="A504" s="150" t="n"/>
      <c r="B504" s="296">
        <f>IF(LEN(A504)=0,"",INDEX('Smelter Look-up'!$A:$A,MATCH($A504,'Smelter Look-up'!$E:$E,0)))</f>
        <v/>
      </c>
      <c r="C504" s="147">
        <f>IF(LEN(A504)=0,"",INDEX('Smelter Look-up'!$C:$C,MATCH($A504,'Smelter Look-up'!$E:$E,0)))</f>
        <v/>
      </c>
      <c r="D504" s="144" t="n"/>
      <c r="E504" s="144">
        <f>IF(ISERROR($V504),"",OFFSET('Smelter Look-up'!$D$4,$V504-4,0)&amp;"")</f>
        <v/>
      </c>
      <c r="F504" s="144">
        <f>IF(ISERROR($V504),"",OFFSET('Smelter Look-up'!$E$4,$V504-4,0))</f>
        <v/>
      </c>
      <c r="G504" s="144">
        <f>IF(C504=$X$4,"Enter smelter details",IF(ISERROR($V504),"",OFFSET('Smelter Look-up'!$F$4,$V504-4,0)))</f>
        <v/>
      </c>
      <c r="H504" s="200">
        <f>IF(ISERROR($V504),"",OFFSET('Smelter Look-up'!$G$4,$V504-4,0))</f>
        <v/>
      </c>
      <c r="I504" s="201">
        <f>IF(ISERROR($V504),"",OFFSET('Smelter Look-up'!$H$4,$V504-4,0))</f>
        <v/>
      </c>
      <c r="J504" s="201">
        <f>IF(ISERROR($V504),"",OFFSET('Smelter Look-up'!$I$4,$V504-4,0))</f>
        <v/>
      </c>
      <c r="K504" s="145" t="n"/>
      <c r="L504" s="145" t="n"/>
      <c r="M504" s="145" t="n"/>
      <c r="N504" s="145" t="n"/>
      <c r="O504" s="145" t="n"/>
      <c r="P504" s="203" t="n"/>
      <c r="Q504" s="146" t="n"/>
      <c r="R504" s="144">
        <f>IF(ISERROR($V504),"",OFFSET('Smelter Look-up'!$C$4,$V504-4,0)&amp;"")</f>
        <v/>
      </c>
      <c r="S504" s="150">
        <f>IF(B504="","",IF(ISERROR(MATCH($E504,CL,0)),"Unknown",INDIRECT("'C'!$A$"&amp;MATCH($E504,CL,0)+1)))</f>
        <v/>
      </c>
      <c r="T504" s="150">
        <f>IF(B504="","",IF(ISERROR(MATCH($J504,SorP!$B$1:$B$6261,0)),"",INDIRECT("'SorP'!$A$"&amp;MATCH($S504&amp;$J504,SorP!C:C,0))))</f>
        <v/>
      </c>
      <c r="U504" s="163" t="n"/>
      <c r="V504" s="164">
        <f>IF(C504="",NA(),MATCH($B504&amp;$C504,'Smelter Look-up'!$J:$J,0))</f>
        <v/>
      </c>
      <c r="X504" s="165">
        <f>IF(AND(C504="Smelter not listed",OR(LEN(D504)=0,LEN(E504)=0)),1,0)</f>
        <v/>
      </c>
      <c r="AB504" s="306">
        <f>IF(C504="","",B504)</f>
        <v/>
      </c>
      <c r="AC504" s="165">
        <f>B504</f>
        <v/>
      </c>
      <c r="AD504" s="165">
        <f>IF(C504="Smelter not listed",D504,C504)</f>
        <v/>
      </c>
    </row>
    <row r="505" ht="20.1" customFormat="1" customHeight="1" s="165">
      <c r="A505" s="150" t="n"/>
      <c r="B505" s="296">
        <f>IF(LEN(A505)=0,"",INDEX('Smelter Look-up'!$A:$A,MATCH($A505,'Smelter Look-up'!$E:$E,0)))</f>
        <v/>
      </c>
      <c r="C505" s="147">
        <f>IF(LEN(A505)=0,"",INDEX('Smelter Look-up'!$C:$C,MATCH($A505,'Smelter Look-up'!$E:$E,0)))</f>
        <v/>
      </c>
      <c r="D505" s="144" t="n"/>
      <c r="E505" s="144">
        <f>IF(ISERROR($V505),"",OFFSET('Smelter Look-up'!$D$4,$V505-4,0)&amp;"")</f>
        <v/>
      </c>
      <c r="F505" s="144">
        <f>IF(ISERROR($V505),"",OFFSET('Smelter Look-up'!$E$4,$V505-4,0))</f>
        <v/>
      </c>
      <c r="G505" s="144">
        <f>IF(C505=$X$4,"Enter smelter details",IF(ISERROR($V505),"",OFFSET('Smelter Look-up'!$F$4,$V505-4,0)))</f>
        <v/>
      </c>
      <c r="H505" s="200">
        <f>IF(ISERROR($V505),"",OFFSET('Smelter Look-up'!$G$4,$V505-4,0))</f>
        <v/>
      </c>
      <c r="I505" s="201">
        <f>IF(ISERROR($V505),"",OFFSET('Smelter Look-up'!$H$4,$V505-4,0))</f>
        <v/>
      </c>
      <c r="J505" s="201">
        <f>IF(ISERROR($V505),"",OFFSET('Smelter Look-up'!$I$4,$V505-4,0))</f>
        <v/>
      </c>
      <c r="K505" s="145" t="n"/>
      <c r="L505" s="145" t="n"/>
      <c r="M505" s="145" t="n"/>
      <c r="N505" s="145" t="n"/>
      <c r="O505" s="145" t="n"/>
      <c r="P505" s="203" t="n"/>
      <c r="Q505" s="146" t="n"/>
      <c r="R505" s="144">
        <f>IF(ISERROR($V505),"",OFFSET('Smelter Look-up'!$C$4,$V505-4,0)&amp;"")</f>
        <v/>
      </c>
      <c r="S505" s="150">
        <f>IF(B505="","",IF(ISERROR(MATCH($E505,CL,0)),"Unknown",INDIRECT("'C'!$A$"&amp;MATCH($E505,CL,0)+1)))</f>
        <v/>
      </c>
      <c r="T505" s="150">
        <f>IF(B505="","",IF(ISERROR(MATCH($J505,SorP!$B$1:$B$6261,0)),"",INDIRECT("'SorP'!$A$"&amp;MATCH($S505&amp;$J505,SorP!C:C,0))))</f>
        <v/>
      </c>
      <c r="U505" s="163" t="n"/>
      <c r="V505" s="164">
        <f>IF(C505="",NA(),MATCH($B505&amp;$C505,'Smelter Look-up'!$J:$J,0))</f>
        <v/>
      </c>
      <c r="X505" s="165">
        <f>IF(AND(C505="Smelter not listed",OR(LEN(D505)=0,LEN(E505)=0)),1,0)</f>
        <v/>
      </c>
      <c r="AB505" s="306">
        <f>IF(C505="","",B505)</f>
        <v/>
      </c>
      <c r="AC505" s="165">
        <f>B505</f>
        <v/>
      </c>
      <c r="AD505" s="165">
        <f>IF(C505="Smelter not listed",D505,C505)</f>
        <v/>
      </c>
    </row>
    <row r="506" ht="20.1" customFormat="1" customHeight="1" s="165">
      <c r="A506" s="150" t="n"/>
      <c r="B506" s="296">
        <f>IF(LEN(A506)=0,"",INDEX('Smelter Look-up'!$A:$A,MATCH($A506,'Smelter Look-up'!$E:$E,0)))</f>
        <v/>
      </c>
      <c r="C506" s="147">
        <f>IF(LEN(A506)=0,"",INDEX('Smelter Look-up'!$C:$C,MATCH($A506,'Smelter Look-up'!$E:$E,0)))</f>
        <v/>
      </c>
      <c r="D506" s="144" t="n"/>
      <c r="E506" s="144">
        <f>IF(ISERROR($V506),"",OFFSET('Smelter Look-up'!$D$4,$V506-4,0)&amp;"")</f>
        <v/>
      </c>
      <c r="F506" s="144">
        <f>IF(ISERROR($V506),"",OFFSET('Smelter Look-up'!$E$4,$V506-4,0))</f>
        <v/>
      </c>
      <c r="G506" s="144">
        <f>IF(C506=$X$4,"Enter smelter details",IF(ISERROR($V506),"",OFFSET('Smelter Look-up'!$F$4,$V506-4,0)))</f>
        <v/>
      </c>
      <c r="H506" s="200">
        <f>IF(ISERROR($V506),"",OFFSET('Smelter Look-up'!$G$4,$V506-4,0))</f>
        <v/>
      </c>
      <c r="I506" s="201">
        <f>IF(ISERROR($V506),"",OFFSET('Smelter Look-up'!$H$4,$V506-4,0))</f>
        <v/>
      </c>
      <c r="J506" s="201">
        <f>IF(ISERROR($V506),"",OFFSET('Smelter Look-up'!$I$4,$V506-4,0))</f>
        <v/>
      </c>
      <c r="K506" s="145" t="n"/>
      <c r="L506" s="145" t="n"/>
      <c r="M506" s="145" t="n"/>
      <c r="N506" s="145" t="n"/>
      <c r="O506" s="145" t="n"/>
      <c r="P506" s="203" t="n"/>
      <c r="Q506" s="146" t="n"/>
      <c r="R506" s="144">
        <f>IF(ISERROR($V506),"",OFFSET('Smelter Look-up'!$C$4,$V506-4,0)&amp;"")</f>
        <v/>
      </c>
      <c r="S506" s="150">
        <f>IF(B506="","",IF(ISERROR(MATCH($E506,CL,0)),"Unknown",INDIRECT("'C'!$A$"&amp;MATCH($E506,CL,0)+1)))</f>
        <v/>
      </c>
      <c r="T506" s="150">
        <f>IF(B506="","",IF(ISERROR(MATCH($J506,SorP!$B$1:$B$6261,0)),"",INDIRECT("'SorP'!$A$"&amp;MATCH($S506&amp;$J506,SorP!C:C,0))))</f>
        <v/>
      </c>
      <c r="U506" s="163" t="n"/>
      <c r="V506" s="164">
        <f>IF(C506="",NA(),MATCH($B506&amp;$C506,'Smelter Look-up'!$J:$J,0))</f>
        <v/>
      </c>
      <c r="X506" s="165">
        <f>IF(AND(C506="Smelter not listed",OR(LEN(D506)=0,LEN(E506)=0)),1,0)</f>
        <v/>
      </c>
      <c r="AB506" s="306">
        <f>IF(C506="","",B506)</f>
        <v/>
      </c>
      <c r="AC506" s="165">
        <f>B506</f>
        <v/>
      </c>
      <c r="AD506" s="165">
        <f>IF(C506="Smelter not listed",D506,C506)</f>
        <v/>
      </c>
    </row>
    <row r="507" ht="20.1" customFormat="1" customHeight="1" s="165">
      <c r="A507" s="150" t="n"/>
      <c r="B507" s="296">
        <f>IF(LEN(A507)=0,"",INDEX('Smelter Look-up'!$A:$A,MATCH($A507,'Smelter Look-up'!$E:$E,0)))</f>
        <v/>
      </c>
      <c r="C507" s="147">
        <f>IF(LEN(A507)=0,"",INDEX('Smelter Look-up'!$C:$C,MATCH($A507,'Smelter Look-up'!$E:$E,0)))</f>
        <v/>
      </c>
      <c r="D507" s="144" t="n"/>
      <c r="E507" s="144">
        <f>IF(ISERROR($V507),"",OFFSET('Smelter Look-up'!$D$4,$V507-4,0)&amp;"")</f>
        <v/>
      </c>
      <c r="F507" s="144">
        <f>IF(ISERROR($V507),"",OFFSET('Smelter Look-up'!$E$4,$V507-4,0))</f>
        <v/>
      </c>
      <c r="G507" s="144">
        <f>IF(C507=$X$4,"Enter smelter details",IF(ISERROR($V507),"",OFFSET('Smelter Look-up'!$F$4,$V507-4,0)))</f>
        <v/>
      </c>
      <c r="H507" s="200">
        <f>IF(ISERROR($V507),"",OFFSET('Smelter Look-up'!$G$4,$V507-4,0))</f>
        <v/>
      </c>
      <c r="I507" s="201">
        <f>IF(ISERROR($V507),"",OFFSET('Smelter Look-up'!$H$4,$V507-4,0))</f>
        <v/>
      </c>
      <c r="J507" s="201">
        <f>IF(ISERROR($V507),"",OFFSET('Smelter Look-up'!$I$4,$V507-4,0))</f>
        <v/>
      </c>
      <c r="K507" s="145" t="n"/>
      <c r="L507" s="145" t="n"/>
      <c r="M507" s="145" t="n"/>
      <c r="N507" s="145" t="n"/>
      <c r="O507" s="145" t="n"/>
      <c r="P507" s="203" t="n"/>
      <c r="Q507" s="146" t="n"/>
      <c r="R507" s="144">
        <f>IF(ISERROR($V507),"",OFFSET('Smelter Look-up'!$C$4,$V507-4,0)&amp;"")</f>
        <v/>
      </c>
      <c r="S507" s="150">
        <f>IF(B507="","",IF(ISERROR(MATCH($E507,CL,0)),"Unknown",INDIRECT("'C'!$A$"&amp;MATCH($E507,CL,0)+1)))</f>
        <v/>
      </c>
      <c r="T507" s="150">
        <f>IF(B507="","",IF(ISERROR(MATCH($J507,SorP!$B$1:$B$6261,0)),"",INDIRECT("'SorP'!$A$"&amp;MATCH($S507&amp;$J507,SorP!C:C,0))))</f>
        <v/>
      </c>
      <c r="U507" s="163" t="n"/>
      <c r="V507" s="164">
        <f>IF(C507="",NA(),MATCH($B507&amp;$C507,'Smelter Look-up'!$J:$J,0))</f>
        <v/>
      </c>
      <c r="X507" s="165">
        <f>IF(AND(C507="Smelter not listed",OR(LEN(D507)=0,LEN(E507)=0)),1,0)</f>
        <v/>
      </c>
      <c r="AB507" s="306">
        <f>IF(C507="","",B507)</f>
        <v/>
      </c>
      <c r="AC507" s="165">
        <f>B507</f>
        <v/>
      </c>
      <c r="AD507" s="165">
        <f>IF(C507="Smelter not listed",D507,C507)</f>
        <v/>
      </c>
    </row>
    <row r="508" ht="20.1" customFormat="1" customHeight="1" s="165">
      <c r="A508" s="150" t="n"/>
      <c r="B508" s="296">
        <f>IF(LEN(A508)=0,"",INDEX('Smelter Look-up'!$A:$A,MATCH($A508,'Smelter Look-up'!$E:$E,0)))</f>
        <v/>
      </c>
      <c r="C508" s="147">
        <f>IF(LEN(A508)=0,"",INDEX('Smelter Look-up'!$C:$C,MATCH($A508,'Smelter Look-up'!$E:$E,0)))</f>
        <v/>
      </c>
      <c r="D508" s="144" t="n"/>
      <c r="E508" s="144">
        <f>IF(ISERROR($V508),"",OFFSET('Smelter Look-up'!$D$4,$V508-4,0)&amp;"")</f>
        <v/>
      </c>
      <c r="F508" s="144">
        <f>IF(ISERROR($V508),"",OFFSET('Smelter Look-up'!$E$4,$V508-4,0))</f>
        <v/>
      </c>
      <c r="G508" s="144">
        <f>IF(C508=$X$4,"Enter smelter details",IF(ISERROR($V508),"",OFFSET('Smelter Look-up'!$F$4,$V508-4,0)))</f>
        <v/>
      </c>
      <c r="H508" s="200">
        <f>IF(ISERROR($V508),"",OFFSET('Smelter Look-up'!$G$4,$V508-4,0))</f>
        <v/>
      </c>
      <c r="I508" s="201">
        <f>IF(ISERROR($V508),"",OFFSET('Smelter Look-up'!$H$4,$V508-4,0))</f>
        <v/>
      </c>
      <c r="J508" s="201">
        <f>IF(ISERROR($V508),"",OFFSET('Smelter Look-up'!$I$4,$V508-4,0))</f>
        <v/>
      </c>
      <c r="K508" s="145" t="n"/>
      <c r="L508" s="145" t="n"/>
      <c r="M508" s="145" t="n"/>
      <c r="N508" s="145" t="n"/>
      <c r="O508" s="145" t="n"/>
      <c r="P508" s="203" t="n"/>
      <c r="Q508" s="146" t="n"/>
      <c r="R508" s="144">
        <f>IF(ISERROR($V508),"",OFFSET('Smelter Look-up'!$C$4,$V508-4,0)&amp;"")</f>
        <v/>
      </c>
      <c r="S508" s="150">
        <f>IF(B508="","",IF(ISERROR(MATCH($E508,CL,0)),"Unknown",INDIRECT("'C'!$A$"&amp;MATCH($E508,CL,0)+1)))</f>
        <v/>
      </c>
      <c r="T508" s="150">
        <f>IF(B508="","",IF(ISERROR(MATCH($J508,SorP!$B$1:$B$6261,0)),"",INDIRECT("'SorP'!$A$"&amp;MATCH($S508&amp;$J508,SorP!C:C,0))))</f>
        <v/>
      </c>
      <c r="U508" s="163" t="n"/>
      <c r="V508" s="164">
        <f>IF(C508="",NA(),MATCH($B508&amp;$C508,'Smelter Look-up'!$J:$J,0))</f>
        <v/>
      </c>
      <c r="X508" s="165">
        <f>IF(AND(C508="Smelter not listed",OR(LEN(D508)=0,LEN(E508)=0)),1,0)</f>
        <v/>
      </c>
      <c r="AB508" s="306">
        <f>IF(C508="","",B508)</f>
        <v/>
      </c>
      <c r="AC508" s="165">
        <f>B508</f>
        <v/>
      </c>
      <c r="AD508" s="165">
        <f>IF(C508="Smelter not listed",D508,C508)</f>
        <v/>
      </c>
    </row>
    <row r="509" ht="20.1" customFormat="1" customHeight="1" s="165">
      <c r="A509" s="150" t="n"/>
      <c r="B509" s="296">
        <f>IF(LEN(A509)=0,"",INDEX('Smelter Look-up'!$A:$A,MATCH($A509,'Smelter Look-up'!$E:$E,0)))</f>
        <v/>
      </c>
      <c r="C509" s="147">
        <f>IF(LEN(A509)=0,"",INDEX('Smelter Look-up'!$C:$C,MATCH($A509,'Smelter Look-up'!$E:$E,0)))</f>
        <v/>
      </c>
      <c r="D509" s="144" t="n"/>
      <c r="E509" s="144">
        <f>IF(ISERROR($V509),"",OFFSET('Smelter Look-up'!$D$4,$V509-4,0)&amp;"")</f>
        <v/>
      </c>
      <c r="F509" s="144">
        <f>IF(ISERROR($V509),"",OFFSET('Smelter Look-up'!$E$4,$V509-4,0))</f>
        <v/>
      </c>
      <c r="G509" s="144">
        <f>IF(C509=$X$4,"Enter smelter details",IF(ISERROR($V509),"",OFFSET('Smelter Look-up'!$F$4,$V509-4,0)))</f>
        <v/>
      </c>
      <c r="H509" s="200">
        <f>IF(ISERROR($V509),"",OFFSET('Smelter Look-up'!$G$4,$V509-4,0))</f>
        <v/>
      </c>
      <c r="I509" s="201">
        <f>IF(ISERROR($V509),"",OFFSET('Smelter Look-up'!$H$4,$V509-4,0))</f>
        <v/>
      </c>
      <c r="J509" s="201">
        <f>IF(ISERROR($V509),"",OFFSET('Smelter Look-up'!$I$4,$V509-4,0))</f>
        <v/>
      </c>
      <c r="K509" s="145" t="n"/>
      <c r="L509" s="145" t="n"/>
      <c r="M509" s="145" t="n"/>
      <c r="N509" s="145" t="n"/>
      <c r="O509" s="145" t="n"/>
      <c r="P509" s="203" t="n"/>
      <c r="Q509" s="146" t="n"/>
      <c r="R509" s="144">
        <f>IF(ISERROR($V509),"",OFFSET('Smelter Look-up'!$C$4,$V509-4,0)&amp;"")</f>
        <v/>
      </c>
      <c r="S509" s="150">
        <f>IF(B509="","",IF(ISERROR(MATCH($E509,CL,0)),"Unknown",INDIRECT("'C'!$A$"&amp;MATCH($E509,CL,0)+1)))</f>
        <v/>
      </c>
      <c r="T509" s="150">
        <f>IF(B509="","",IF(ISERROR(MATCH($J509,SorP!$B$1:$B$6261,0)),"",INDIRECT("'SorP'!$A$"&amp;MATCH($S509&amp;$J509,SorP!C:C,0))))</f>
        <v/>
      </c>
      <c r="U509" s="163" t="n"/>
      <c r="V509" s="164">
        <f>IF(C509="",NA(),MATCH($B509&amp;$C509,'Smelter Look-up'!$J:$J,0))</f>
        <v/>
      </c>
      <c r="X509" s="165">
        <f>IF(AND(C509="Smelter not listed",OR(LEN(D509)=0,LEN(E509)=0)),1,0)</f>
        <v/>
      </c>
      <c r="AB509" s="306">
        <f>IF(C509="","",B509)</f>
        <v/>
      </c>
      <c r="AC509" s="165">
        <f>B509</f>
        <v/>
      </c>
      <c r="AD509" s="165">
        <f>IF(C509="Smelter not listed",D509,C509)</f>
        <v/>
      </c>
    </row>
    <row r="510" ht="20.1" customFormat="1" customHeight="1" s="165">
      <c r="A510" s="150" t="n"/>
      <c r="B510" s="296">
        <f>IF(LEN(A510)=0,"",INDEX('Smelter Look-up'!$A:$A,MATCH($A510,'Smelter Look-up'!$E:$E,0)))</f>
        <v/>
      </c>
      <c r="C510" s="147">
        <f>IF(LEN(A510)=0,"",INDEX('Smelter Look-up'!$C:$C,MATCH($A510,'Smelter Look-up'!$E:$E,0)))</f>
        <v/>
      </c>
      <c r="D510" s="144" t="n"/>
      <c r="E510" s="144">
        <f>IF(ISERROR($V510),"",OFFSET('Smelter Look-up'!$D$4,$V510-4,0)&amp;"")</f>
        <v/>
      </c>
      <c r="F510" s="144">
        <f>IF(ISERROR($V510),"",OFFSET('Smelter Look-up'!$E$4,$V510-4,0))</f>
        <v/>
      </c>
      <c r="G510" s="144">
        <f>IF(C510=$X$4,"Enter smelter details",IF(ISERROR($V510),"",OFFSET('Smelter Look-up'!$F$4,$V510-4,0)))</f>
        <v/>
      </c>
      <c r="H510" s="200">
        <f>IF(ISERROR($V510),"",OFFSET('Smelter Look-up'!$G$4,$V510-4,0))</f>
        <v/>
      </c>
      <c r="I510" s="201">
        <f>IF(ISERROR($V510),"",OFFSET('Smelter Look-up'!$H$4,$V510-4,0))</f>
        <v/>
      </c>
      <c r="J510" s="201">
        <f>IF(ISERROR($V510),"",OFFSET('Smelter Look-up'!$I$4,$V510-4,0))</f>
        <v/>
      </c>
      <c r="K510" s="145" t="n"/>
      <c r="L510" s="145" t="n"/>
      <c r="M510" s="145" t="n"/>
      <c r="N510" s="145" t="n"/>
      <c r="O510" s="145" t="n"/>
      <c r="P510" s="203" t="n"/>
      <c r="Q510" s="146" t="n"/>
      <c r="R510" s="144">
        <f>IF(ISERROR($V510),"",OFFSET('Smelter Look-up'!$C$4,$V510-4,0)&amp;"")</f>
        <v/>
      </c>
      <c r="S510" s="150">
        <f>IF(B510="","",IF(ISERROR(MATCH($E510,CL,0)),"Unknown",INDIRECT("'C'!$A$"&amp;MATCH($E510,CL,0)+1)))</f>
        <v/>
      </c>
      <c r="T510" s="150">
        <f>IF(B510="","",IF(ISERROR(MATCH($J510,SorP!$B$1:$B$6261,0)),"",INDIRECT("'SorP'!$A$"&amp;MATCH($S510&amp;$J510,SorP!C:C,0))))</f>
        <v/>
      </c>
      <c r="U510" s="163" t="n"/>
      <c r="V510" s="164">
        <f>IF(C510="",NA(),MATCH($B510&amp;$C510,'Smelter Look-up'!$J:$J,0))</f>
        <v/>
      </c>
      <c r="X510" s="165">
        <f>IF(AND(C510="Smelter not listed",OR(LEN(D510)=0,LEN(E510)=0)),1,0)</f>
        <v/>
      </c>
      <c r="AB510" s="306">
        <f>IF(C510="","",B510)</f>
        <v/>
      </c>
      <c r="AC510" s="165">
        <f>B510</f>
        <v/>
      </c>
      <c r="AD510" s="165">
        <f>IF(C510="Smelter not listed",D510,C510)</f>
        <v/>
      </c>
    </row>
    <row r="511" ht="20.1" customFormat="1" customHeight="1" s="165">
      <c r="A511" s="150" t="n"/>
      <c r="B511" s="296">
        <f>IF(LEN(A511)=0,"",INDEX('Smelter Look-up'!$A:$A,MATCH($A511,'Smelter Look-up'!$E:$E,0)))</f>
        <v/>
      </c>
      <c r="C511" s="147">
        <f>IF(LEN(A511)=0,"",INDEX('Smelter Look-up'!$C:$C,MATCH($A511,'Smelter Look-up'!$E:$E,0)))</f>
        <v/>
      </c>
      <c r="D511" s="144" t="n"/>
      <c r="E511" s="144">
        <f>IF(ISERROR($V511),"",OFFSET('Smelter Look-up'!$D$4,$V511-4,0)&amp;"")</f>
        <v/>
      </c>
      <c r="F511" s="144">
        <f>IF(ISERROR($V511),"",OFFSET('Smelter Look-up'!$E$4,$V511-4,0))</f>
        <v/>
      </c>
      <c r="G511" s="144">
        <f>IF(C511=$X$4,"Enter smelter details",IF(ISERROR($V511),"",OFFSET('Smelter Look-up'!$F$4,$V511-4,0)))</f>
        <v/>
      </c>
      <c r="H511" s="200">
        <f>IF(ISERROR($V511),"",OFFSET('Smelter Look-up'!$G$4,$V511-4,0))</f>
        <v/>
      </c>
      <c r="I511" s="201">
        <f>IF(ISERROR($V511),"",OFFSET('Smelter Look-up'!$H$4,$V511-4,0))</f>
        <v/>
      </c>
      <c r="J511" s="201">
        <f>IF(ISERROR($V511),"",OFFSET('Smelter Look-up'!$I$4,$V511-4,0))</f>
        <v/>
      </c>
      <c r="K511" s="145" t="n"/>
      <c r="L511" s="145" t="n"/>
      <c r="M511" s="145" t="n"/>
      <c r="N511" s="145" t="n"/>
      <c r="O511" s="145" t="n"/>
      <c r="P511" s="203" t="n"/>
      <c r="Q511" s="146" t="n"/>
      <c r="R511" s="144">
        <f>IF(ISERROR($V511),"",OFFSET('Smelter Look-up'!$C$4,$V511-4,0)&amp;"")</f>
        <v/>
      </c>
      <c r="S511" s="150">
        <f>IF(B511="","",IF(ISERROR(MATCH($E511,CL,0)),"Unknown",INDIRECT("'C'!$A$"&amp;MATCH($E511,CL,0)+1)))</f>
        <v/>
      </c>
      <c r="T511" s="150">
        <f>IF(B511="","",IF(ISERROR(MATCH($J511,SorP!$B$1:$B$6261,0)),"",INDIRECT("'SorP'!$A$"&amp;MATCH($S511&amp;$J511,SorP!C:C,0))))</f>
        <v/>
      </c>
      <c r="U511" s="163" t="n"/>
      <c r="V511" s="164">
        <f>IF(C511="",NA(),MATCH($B511&amp;$C511,'Smelter Look-up'!$J:$J,0))</f>
        <v/>
      </c>
      <c r="X511" s="165">
        <f>IF(AND(C511="Smelter not listed",OR(LEN(D511)=0,LEN(E511)=0)),1,0)</f>
        <v/>
      </c>
      <c r="AB511" s="306">
        <f>IF(C511="","",B511)</f>
        <v/>
      </c>
      <c r="AC511" s="165">
        <f>B511</f>
        <v/>
      </c>
      <c r="AD511" s="165">
        <f>IF(C511="Smelter not listed",D511,C511)</f>
        <v/>
      </c>
    </row>
    <row r="512" ht="20.1" customFormat="1" customHeight="1" s="165">
      <c r="A512" s="150" t="n"/>
      <c r="B512" s="296">
        <f>IF(LEN(A512)=0,"",INDEX('Smelter Look-up'!$A:$A,MATCH($A512,'Smelter Look-up'!$E:$E,0)))</f>
        <v/>
      </c>
      <c r="C512" s="147">
        <f>IF(LEN(A512)=0,"",INDEX('Smelter Look-up'!$C:$C,MATCH($A512,'Smelter Look-up'!$E:$E,0)))</f>
        <v/>
      </c>
      <c r="D512" s="144" t="n"/>
      <c r="E512" s="144">
        <f>IF(ISERROR($V512),"",OFFSET('Smelter Look-up'!$D$4,$V512-4,0)&amp;"")</f>
        <v/>
      </c>
      <c r="F512" s="144">
        <f>IF(ISERROR($V512),"",OFFSET('Smelter Look-up'!$E$4,$V512-4,0))</f>
        <v/>
      </c>
      <c r="G512" s="144">
        <f>IF(C512=$X$4,"Enter smelter details",IF(ISERROR($V512),"",OFFSET('Smelter Look-up'!$F$4,$V512-4,0)))</f>
        <v/>
      </c>
      <c r="H512" s="200">
        <f>IF(ISERROR($V512),"",OFFSET('Smelter Look-up'!$G$4,$V512-4,0))</f>
        <v/>
      </c>
      <c r="I512" s="201">
        <f>IF(ISERROR($V512),"",OFFSET('Smelter Look-up'!$H$4,$V512-4,0))</f>
        <v/>
      </c>
      <c r="J512" s="201">
        <f>IF(ISERROR($V512),"",OFFSET('Smelter Look-up'!$I$4,$V512-4,0))</f>
        <v/>
      </c>
      <c r="K512" s="145" t="n"/>
      <c r="L512" s="145" t="n"/>
      <c r="M512" s="145" t="n"/>
      <c r="N512" s="145" t="n"/>
      <c r="O512" s="145" t="n"/>
      <c r="P512" s="203" t="n"/>
      <c r="Q512" s="146" t="n"/>
      <c r="R512" s="144">
        <f>IF(ISERROR($V512),"",OFFSET('Smelter Look-up'!$C$4,$V512-4,0)&amp;"")</f>
        <v/>
      </c>
      <c r="S512" s="150">
        <f>IF(B512="","",IF(ISERROR(MATCH($E512,CL,0)),"Unknown",INDIRECT("'C'!$A$"&amp;MATCH($E512,CL,0)+1)))</f>
        <v/>
      </c>
      <c r="T512" s="150">
        <f>IF(B512="","",IF(ISERROR(MATCH($J512,SorP!$B$1:$B$6261,0)),"",INDIRECT("'SorP'!$A$"&amp;MATCH($S512&amp;$J512,SorP!C:C,0))))</f>
        <v/>
      </c>
      <c r="U512" s="163" t="n"/>
      <c r="V512" s="164">
        <f>IF(C512="",NA(),MATCH($B512&amp;$C512,'Smelter Look-up'!$J:$J,0))</f>
        <v/>
      </c>
      <c r="X512" s="165">
        <f>IF(AND(C512="Smelter not listed",OR(LEN(D512)=0,LEN(E512)=0)),1,0)</f>
        <v/>
      </c>
      <c r="AB512" s="306">
        <f>IF(C512="","",B512)</f>
        <v/>
      </c>
      <c r="AC512" s="165">
        <f>B512</f>
        <v/>
      </c>
      <c r="AD512" s="165">
        <f>IF(C512="Smelter not listed",D512,C512)</f>
        <v/>
      </c>
    </row>
    <row r="513" ht="20.1" customFormat="1" customHeight="1" s="165">
      <c r="A513" s="150" t="n"/>
      <c r="B513" s="296">
        <f>IF(LEN(A513)=0,"",INDEX('Smelter Look-up'!$A:$A,MATCH($A513,'Smelter Look-up'!$E:$E,0)))</f>
        <v/>
      </c>
      <c r="C513" s="147">
        <f>IF(LEN(A513)=0,"",INDEX('Smelter Look-up'!$C:$C,MATCH($A513,'Smelter Look-up'!$E:$E,0)))</f>
        <v/>
      </c>
      <c r="D513" s="144" t="n"/>
      <c r="E513" s="144">
        <f>IF(ISERROR($V513),"",OFFSET('Smelter Look-up'!$D$4,$V513-4,0)&amp;"")</f>
        <v/>
      </c>
      <c r="F513" s="144">
        <f>IF(ISERROR($V513),"",OFFSET('Smelter Look-up'!$E$4,$V513-4,0))</f>
        <v/>
      </c>
      <c r="G513" s="144">
        <f>IF(C513=$X$4,"Enter smelter details",IF(ISERROR($V513),"",OFFSET('Smelter Look-up'!$F$4,$V513-4,0)))</f>
        <v/>
      </c>
      <c r="H513" s="200">
        <f>IF(ISERROR($V513),"",OFFSET('Smelter Look-up'!$G$4,$V513-4,0))</f>
        <v/>
      </c>
      <c r="I513" s="201">
        <f>IF(ISERROR($V513),"",OFFSET('Smelter Look-up'!$H$4,$V513-4,0))</f>
        <v/>
      </c>
      <c r="J513" s="201">
        <f>IF(ISERROR($V513),"",OFFSET('Smelter Look-up'!$I$4,$V513-4,0))</f>
        <v/>
      </c>
      <c r="K513" s="145" t="n"/>
      <c r="L513" s="145" t="n"/>
      <c r="M513" s="145" t="n"/>
      <c r="N513" s="145" t="n"/>
      <c r="O513" s="145" t="n"/>
      <c r="P513" s="203" t="n"/>
      <c r="Q513" s="146" t="n"/>
      <c r="R513" s="144">
        <f>IF(ISERROR($V513),"",OFFSET('Smelter Look-up'!$C$4,$V513-4,0)&amp;"")</f>
        <v/>
      </c>
      <c r="S513" s="150">
        <f>IF(B513="","",IF(ISERROR(MATCH($E513,CL,0)),"Unknown",INDIRECT("'C'!$A$"&amp;MATCH($E513,CL,0)+1)))</f>
        <v/>
      </c>
      <c r="T513" s="150">
        <f>IF(B513="","",IF(ISERROR(MATCH($J513,SorP!$B$1:$B$6261,0)),"",INDIRECT("'SorP'!$A$"&amp;MATCH($S513&amp;$J513,SorP!C:C,0))))</f>
        <v/>
      </c>
      <c r="U513" s="163" t="n"/>
      <c r="V513" s="164">
        <f>IF(C513="",NA(),MATCH($B513&amp;$C513,'Smelter Look-up'!$J:$J,0))</f>
        <v/>
      </c>
      <c r="X513" s="165">
        <f>IF(AND(C513="Smelter not listed",OR(LEN(D513)=0,LEN(E513)=0)),1,0)</f>
        <v/>
      </c>
      <c r="AB513" s="306">
        <f>IF(C513="","",B513)</f>
        <v/>
      </c>
      <c r="AC513" s="165">
        <f>B513</f>
        <v/>
      </c>
      <c r="AD513" s="165">
        <f>IF(C513="Smelter not listed",D513,C513)</f>
        <v/>
      </c>
    </row>
    <row r="514" ht="20.1" customFormat="1" customHeight="1" s="165">
      <c r="A514" s="150" t="n"/>
      <c r="B514" s="296">
        <f>IF(LEN(A514)=0,"",INDEX('Smelter Look-up'!$A:$A,MATCH($A514,'Smelter Look-up'!$E:$E,0)))</f>
        <v/>
      </c>
      <c r="C514" s="147">
        <f>IF(LEN(A514)=0,"",INDEX('Smelter Look-up'!$C:$C,MATCH($A514,'Smelter Look-up'!$E:$E,0)))</f>
        <v/>
      </c>
      <c r="D514" s="144" t="n"/>
      <c r="E514" s="144">
        <f>IF(ISERROR($V514),"",OFFSET('Smelter Look-up'!$D$4,$V514-4,0)&amp;"")</f>
        <v/>
      </c>
      <c r="F514" s="144">
        <f>IF(ISERROR($V514),"",OFFSET('Smelter Look-up'!$E$4,$V514-4,0))</f>
        <v/>
      </c>
      <c r="G514" s="144">
        <f>IF(C514=$X$4,"Enter smelter details",IF(ISERROR($V514),"",OFFSET('Smelter Look-up'!$F$4,$V514-4,0)))</f>
        <v/>
      </c>
      <c r="H514" s="200">
        <f>IF(ISERROR($V514),"",OFFSET('Smelter Look-up'!$G$4,$V514-4,0))</f>
        <v/>
      </c>
      <c r="I514" s="201">
        <f>IF(ISERROR($V514),"",OFFSET('Smelter Look-up'!$H$4,$V514-4,0))</f>
        <v/>
      </c>
      <c r="J514" s="201">
        <f>IF(ISERROR($V514),"",OFFSET('Smelter Look-up'!$I$4,$V514-4,0))</f>
        <v/>
      </c>
      <c r="K514" s="145" t="n"/>
      <c r="L514" s="145" t="n"/>
      <c r="M514" s="145" t="n"/>
      <c r="N514" s="145" t="n"/>
      <c r="O514" s="145" t="n"/>
      <c r="P514" s="203" t="n"/>
      <c r="Q514" s="146" t="n"/>
      <c r="R514" s="144">
        <f>IF(ISERROR($V514),"",OFFSET('Smelter Look-up'!$C$4,$V514-4,0)&amp;"")</f>
        <v/>
      </c>
      <c r="S514" s="150">
        <f>IF(B514="","",IF(ISERROR(MATCH($E514,CL,0)),"Unknown",INDIRECT("'C'!$A$"&amp;MATCH($E514,CL,0)+1)))</f>
        <v/>
      </c>
      <c r="T514" s="150">
        <f>IF(B514="","",IF(ISERROR(MATCH($J514,SorP!$B$1:$B$6261,0)),"",INDIRECT("'SorP'!$A$"&amp;MATCH($S514&amp;$J514,SorP!C:C,0))))</f>
        <v/>
      </c>
      <c r="U514" s="163" t="n"/>
      <c r="V514" s="164">
        <f>IF(C514="",NA(),MATCH($B514&amp;$C514,'Smelter Look-up'!$J:$J,0))</f>
        <v/>
      </c>
      <c r="X514" s="165">
        <f>IF(AND(C514="Smelter not listed",OR(LEN(D514)=0,LEN(E514)=0)),1,0)</f>
        <v/>
      </c>
      <c r="AB514" s="306">
        <f>IF(C514="","",B514)</f>
        <v/>
      </c>
      <c r="AC514" s="165">
        <f>B514</f>
        <v/>
      </c>
      <c r="AD514" s="165">
        <f>IF(C514="Smelter not listed",D514,C514)</f>
        <v/>
      </c>
    </row>
    <row r="515" ht="20.1" customFormat="1" customHeight="1" s="165">
      <c r="A515" s="150" t="n"/>
      <c r="B515" s="296">
        <f>IF(LEN(A515)=0,"",INDEX('Smelter Look-up'!$A:$A,MATCH($A515,'Smelter Look-up'!$E:$E,0)))</f>
        <v/>
      </c>
      <c r="C515" s="147">
        <f>IF(LEN(A515)=0,"",INDEX('Smelter Look-up'!$C:$C,MATCH($A515,'Smelter Look-up'!$E:$E,0)))</f>
        <v/>
      </c>
      <c r="D515" s="144" t="n"/>
      <c r="E515" s="144">
        <f>IF(ISERROR($V515),"",OFFSET('Smelter Look-up'!$D$4,$V515-4,0)&amp;"")</f>
        <v/>
      </c>
      <c r="F515" s="144">
        <f>IF(ISERROR($V515),"",OFFSET('Smelter Look-up'!$E$4,$V515-4,0))</f>
        <v/>
      </c>
      <c r="G515" s="144">
        <f>IF(C515=$X$4,"Enter smelter details",IF(ISERROR($V515),"",OFFSET('Smelter Look-up'!$F$4,$V515-4,0)))</f>
        <v/>
      </c>
      <c r="H515" s="200">
        <f>IF(ISERROR($V515),"",OFFSET('Smelter Look-up'!$G$4,$V515-4,0))</f>
        <v/>
      </c>
      <c r="I515" s="201">
        <f>IF(ISERROR($V515),"",OFFSET('Smelter Look-up'!$H$4,$V515-4,0))</f>
        <v/>
      </c>
      <c r="J515" s="201">
        <f>IF(ISERROR($V515),"",OFFSET('Smelter Look-up'!$I$4,$V515-4,0))</f>
        <v/>
      </c>
      <c r="K515" s="145" t="n"/>
      <c r="L515" s="145" t="n"/>
      <c r="M515" s="145" t="n"/>
      <c r="N515" s="145" t="n"/>
      <c r="O515" s="145" t="n"/>
      <c r="P515" s="203" t="n"/>
      <c r="Q515" s="146" t="n"/>
      <c r="R515" s="144">
        <f>IF(ISERROR($V515),"",OFFSET('Smelter Look-up'!$C$4,$V515-4,0)&amp;"")</f>
        <v/>
      </c>
      <c r="S515" s="150">
        <f>IF(B515="","",IF(ISERROR(MATCH($E515,CL,0)),"Unknown",INDIRECT("'C'!$A$"&amp;MATCH($E515,CL,0)+1)))</f>
        <v/>
      </c>
      <c r="T515" s="150">
        <f>IF(B515="","",IF(ISERROR(MATCH($J515,SorP!$B$1:$B$6261,0)),"",INDIRECT("'SorP'!$A$"&amp;MATCH($S515&amp;$J515,SorP!C:C,0))))</f>
        <v/>
      </c>
      <c r="U515" s="163" t="n"/>
      <c r="V515" s="164">
        <f>IF(C515="",NA(),MATCH($B515&amp;$C515,'Smelter Look-up'!$J:$J,0))</f>
        <v/>
      </c>
      <c r="X515" s="165">
        <f>IF(AND(C515="Smelter not listed",OR(LEN(D515)=0,LEN(E515)=0)),1,0)</f>
        <v/>
      </c>
      <c r="AB515" s="306">
        <f>IF(C515="","",B515)</f>
        <v/>
      </c>
      <c r="AC515" s="165">
        <f>B515</f>
        <v/>
      </c>
      <c r="AD515" s="165">
        <f>IF(C515="Smelter not listed",D515,C515)</f>
        <v/>
      </c>
    </row>
    <row r="516" ht="20.1" customFormat="1" customHeight="1" s="165">
      <c r="A516" s="150" t="n"/>
      <c r="B516" s="296">
        <f>IF(LEN(A516)=0,"",INDEX('Smelter Look-up'!$A:$A,MATCH($A516,'Smelter Look-up'!$E:$E,0)))</f>
        <v/>
      </c>
      <c r="C516" s="147">
        <f>IF(LEN(A516)=0,"",INDEX('Smelter Look-up'!$C:$C,MATCH($A516,'Smelter Look-up'!$E:$E,0)))</f>
        <v/>
      </c>
      <c r="D516" s="144" t="n"/>
      <c r="E516" s="144">
        <f>IF(ISERROR($V516),"",OFFSET('Smelter Look-up'!$D$4,$V516-4,0)&amp;"")</f>
        <v/>
      </c>
      <c r="F516" s="144">
        <f>IF(ISERROR($V516),"",OFFSET('Smelter Look-up'!$E$4,$V516-4,0))</f>
        <v/>
      </c>
      <c r="G516" s="144">
        <f>IF(C516=$X$4,"Enter smelter details",IF(ISERROR($V516),"",OFFSET('Smelter Look-up'!$F$4,$V516-4,0)))</f>
        <v/>
      </c>
      <c r="H516" s="200">
        <f>IF(ISERROR($V516),"",OFFSET('Smelter Look-up'!$G$4,$V516-4,0))</f>
        <v/>
      </c>
      <c r="I516" s="201">
        <f>IF(ISERROR($V516),"",OFFSET('Smelter Look-up'!$H$4,$V516-4,0))</f>
        <v/>
      </c>
      <c r="J516" s="201">
        <f>IF(ISERROR($V516),"",OFFSET('Smelter Look-up'!$I$4,$V516-4,0))</f>
        <v/>
      </c>
      <c r="K516" s="145" t="n"/>
      <c r="L516" s="145" t="n"/>
      <c r="M516" s="145" t="n"/>
      <c r="N516" s="145" t="n"/>
      <c r="O516" s="145" t="n"/>
      <c r="P516" s="203" t="n"/>
      <c r="Q516" s="146" t="n"/>
      <c r="R516" s="144">
        <f>IF(ISERROR($V516),"",OFFSET('Smelter Look-up'!$C$4,$V516-4,0)&amp;"")</f>
        <v/>
      </c>
      <c r="S516" s="150">
        <f>IF(B516="","",IF(ISERROR(MATCH($E516,CL,0)),"Unknown",INDIRECT("'C'!$A$"&amp;MATCH($E516,CL,0)+1)))</f>
        <v/>
      </c>
      <c r="T516" s="150">
        <f>IF(B516="","",IF(ISERROR(MATCH($J516,SorP!$B$1:$B$6261,0)),"",INDIRECT("'SorP'!$A$"&amp;MATCH($S516&amp;$J516,SorP!C:C,0))))</f>
        <v/>
      </c>
      <c r="U516" s="163" t="n"/>
      <c r="V516" s="164">
        <f>IF(C516="",NA(),MATCH($B516&amp;$C516,'Smelter Look-up'!$J:$J,0))</f>
        <v/>
      </c>
      <c r="X516" s="165">
        <f>IF(AND(C516="Smelter not listed",OR(LEN(D516)=0,LEN(E516)=0)),1,0)</f>
        <v/>
      </c>
      <c r="AB516" s="306">
        <f>IF(C516="","",B516)</f>
        <v/>
      </c>
      <c r="AC516" s="165">
        <f>B516</f>
        <v/>
      </c>
      <c r="AD516" s="165">
        <f>IF(C516="Smelter not listed",D516,C516)</f>
        <v/>
      </c>
    </row>
    <row r="517" ht="20.1" customFormat="1" customHeight="1" s="165">
      <c r="A517" s="150" t="n"/>
      <c r="B517" s="296">
        <f>IF(LEN(A517)=0,"",INDEX('Smelter Look-up'!$A:$A,MATCH($A517,'Smelter Look-up'!$E:$E,0)))</f>
        <v/>
      </c>
      <c r="C517" s="147">
        <f>IF(LEN(A517)=0,"",INDEX('Smelter Look-up'!$C:$C,MATCH($A517,'Smelter Look-up'!$E:$E,0)))</f>
        <v/>
      </c>
      <c r="D517" s="144" t="n"/>
      <c r="E517" s="144">
        <f>IF(ISERROR($V517),"",OFFSET('Smelter Look-up'!$D$4,$V517-4,0)&amp;"")</f>
        <v/>
      </c>
      <c r="F517" s="144">
        <f>IF(ISERROR($V517),"",OFFSET('Smelter Look-up'!$E$4,$V517-4,0))</f>
        <v/>
      </c>
      <c r="G517" s="144">
        <f>IF(C517=$X$4,"Enter smelter details",IF(ISERROR($V517),"",OFFSET('Smelter Look-up'!$F$4,$V517-4,0)))</f>
        <v/>
      </c>
      <c r="H517" s="200">
        <f>IF(ISERROR($V517),"",OFFSET('Smelter Look-up'!$G$4,$V517-4,0))</f>
        <v/>
      </c>
      <c r="I517" s="201">
        <f>IF(ISERROR($V517),"",OFFSET('Smelter Look-up'!$H$4,$V517-4,0))</f>
        <v/>
      </c>
      <c r="J517" s="201">
        <f>IF(ISERROR($V517),"",OFFSET('Smelter Look-up'!$I$4,$V517-4,0))</f>
        <v/>
      </c>
      <c r="K517" s="145" t="n"/>
      <c r="L517" s="145" t="n"/>
      <c r="M517" s="145" t="n"/>
      <c r="N517" s="145" t="n"/>
      <c r="O517" s="145" t="n"/>
      <c r="P517" s="203" t="n"/>
      <c r="Q517" s="146" t="n"/>
      <c r="R517" s="144">
        <f>IF(ISERROR($V517),"",OFFSET('Smelter Look-up'!$C$4,$V517-4,0)&amp;"")</f>
        <v/>
      </c>
      <c r="S517" s="150">
        <f>IF(B517="","",IF(ISERROR(MATCH($E517,CL,0)),"Unknown",INDIRECT("'C'!$A$"&amp;MATCH($E517,CL,0)+1)))</f>
        <v/>
      </c>
      <c r="T517" s="150">
        <f>IF(B517="","",IF(ISERROR(MATCH($J517,SorP!$B$1:$B$6261,0)),"",INDIRECT("'SorP'!$A$"&amp;MATCH($S517&amp;$J517,SorP!C:C,0))))</f>
        <v/>
      </c>
      <c r="U517" s="163" t="n"/>
      <c r="V517" s="164">
        <f>IF(C517="",NA(),MATCH($B517&amp;$C517,'Smelter Look-up'!$J:$J,0))</f>
        <v/>
      </c>
      <c r="X517" s="165">
        <f>IF(AND(C517="Smelter not listed",OR(LEN(D517)=0,LEN(E517)=0)),1,0)</f>
        <v/>
      </c>
      <c r="AB517" s="306">
        <f>IF(C517="","",B517)</f>
        <v/>
      </c>
      <c r="AC517" s="165">
        <f>B517</f>
        <v/>
      </c>
      <c r="AD517" s="165">
        <f>IF(C517="Smelter not listed",D517,C517)</f>
        <v/>
      </c>
    </row>
    <row r="518" ht="20.1" customFormat="1" customHeight="1" s="165">
      <c r="A518" s="150" t="n"/>
      <c r="B518" s="296">
        <f>IF(LEN(A518)=0,"",INDEX('Smelter Look-up'!$A:$A,MATCH($A518,'Smelter Look-up'!$E:$E,0)))</f>
        <v/>
      </c>
      <c r="C518" s="147">
        <f>IF(LEN(A518)=0,"",INDEX('Smelter Look-up'!$C:$C,MATCH($A518,'Smelter Look-up'!$E:$E,0)))</f>
        <v/>
      </c>
      <c r="D518" s="144" t="n"/>
      <c r="E518" s="144">
        <f>IF(ISERROR($V518),"",OFFSET('Smelter Look-up'!$D$4,$V518-4,0)&amp;"")</f>
        <v/>
      </c>
      <c r="F518" s="144">
        <f>IF(ISERROR($V518),"",OFFSET('Smelter Look-up'!$E$4,$V518-4,0))</f>
        <v/>
      </c>
      <c r="G518" s="144">
        <f>IF(C518=$X$4,"Enter smelter details",IF(ISERROR($V518),"",OFFSET('Smelter Look-up'!$F$4,$V518-4,0)))</f>
        <v/>
      </c>
      <c r="H518" s="200">
        <f>IF(ISERROR($V518),"",OFFSET('Smelter Look-up'!$G$4,$V518-4,0))</f>
        <v/>
      </c>
      <c r="I518" s="201">
        <f>IF(ISERROR($V518),"",OFFSET('Smelter Look-up'!$H$4,$V518-4,0))</f>
        <v/>
      </c>
      <c r="J518" s="201">
        <f>IF(ISERROR($V518),"",OFFSET('Smelter Look-up'!$I$4,$V518-4,0))</f>
        <v/>
      </c>
      <c r="K518" s="145" t="n"/>
      <c r="L518" s="145" t="n"/>
      <c r="M518" s="145" t="n"/>
      <c r="N518" s="145" t="n"/>
      <c r="O518" s="145" t="n"/>
      <c r="P518" s="203" t="n"/>
      <c r="Q518" s="146" t="n"/>
      <c r="R518" s="144">
        <f>IF(ISERROR($V518),"",OFFSET('Smelter Look-up'!$C$4,$V518-4,0)&amp;"")</f>
        <v/>
      </c>
      <c r="S518" s="150">
        <f>IF(B518="","",IF(ISERROR(MATCH($E518,CL,0)),"Unknown",INDIRECT("'C'!$A$"&amp;MATCH($E518,CL,0)+1)))</f>
        <v/>
      </c>
      <c r="T518" s="150">
        <f>IF(B518="","",IF(ISERROR(MATCH($J518,SorP!$B$1:$B$6261,0)),"",INDIRECT("'SorP'!$A$"&amp;MATCH($S518&amp;$J518,SorP!C:C,0))))</f>
        <v/>
      </c>
      <c r="U518" s="163" t="n"/>
      <c r="V518" s="164">
        <f>IF(C518="",NA(),MATCH($B518&amp;$C518,'Smelter Look-up'!$J:$J,0))</f>
        <v/>
      </c>
      <c r="X518" s="165">
        <f>IF(AND(C518="Smelter not listed",OR(LEN(D518)=0,LEN(E518)=0)),1,0)</f>
        <v/>
      </c>
      <c r="AB518" s="306">
        <f>IF(C518="","",B518)</f>
        <v/>
      </c>
      <c r="AC518" s="165">
        <f>B518</f>
        <v/>
      </c>
      <c r="AD518" s="165">
        <f>IF(C518="Smelter not listed",D518,C518)</f>
        <v/>
      </c>
    </row>
    <row r="519" ht="20.1" customFormat="1" customHeight="1" s="165">
      <c r="A519" s="150" t="n"/>
      <c r="B519" s="296">
        <f>IF(LEN(A519)=0,"",INDEX('Smelter Look-up'!$A:$A,MATCH($A519,'Smelter Look-up'!$E:$E,0)))</f>
        <v/>
      </c>
      <c r="C519" s="147">
        <f>IF(LEN(A519)=0,"",INDEX('Smelter Look-up'!$C:$C,MATCH($A519,'Smelter Look-up'!$E:$E,0)))</f>
        <v/>
      </c>
      <c r="D519" s="144" t="n"/>
      <c r="E519" s="144">
        <f>IF(ISERROR($V519),"",OFFSET('Smelter Look-up'!$D$4,$V519-4,0)&amp;"")</f>
        <v/>
      </c>
      <c r="F519" s="144">
        <f>IF(ISERROR($V519),"",OFFSET('Smelter Look-up'!$E$4,$V519-4,0))</f>
        <v/>
      </c>
      <c r="G519" s="144">
        <f>IF(C519=$X$4,"Enter smelter details",IF(ISERROR($V519),"",OFFSET('Smelter Look-up'!$F$4,$V519-4,0)))</f>
        <v/>
      </c>
      <c r="H519" s="200">
        <f>IF(ISERROR($V519),"",OFFSET('Smelter Look-up'!$G$4,$V519-4,0))</f>
        <v/>
      </c>
      <c r="I519" s="201">
        <f>IF(ISERROR($V519),"",OFFSET('Smelter Look-up'!$H$4,$V519-4,0))</f>
        <v/>
      </c>
      <c r="J519" s="201">
        <f>IF(ISERROR($V519),"",OFFSET('Smelter Look-up'!$I$4,$V519-4,0))</f>
        <v/>
      </c>
      <c r="K519" s="145" t="n"/>
      <c r="L519" s="145" t="n"/>
      <c r="M519" s="145" t="n"/>
      <c r="N519" s="145" t="n"/>
      <c r="O519" s="145" t="n"/>
      <c r="P519" s="203" t="n"/>
      <c r="Q519" s="146" t="n"/>
      <c r="R519" s="144">
        <f>IF(ISERROR($V519),"",OFFSET('Smelter Look-up'!$C$4,$V519-4,0)&amp;"")</f>
        <v/>
      </c>
      <c r="S519" s="150">
        <f>IF(B519="","",IF(ISERROR(MATCH($E519,CL,0)),"Unknown",INDIRECT("'C'!$A$"&amp;MATCH($E519,CL,0)+1)))</f>
        <v/>
      </c>
      <c r="T519" s="150">
        <f>IF(B519="","",IF(ISERROR(MATCH($J519,SorP!$B$1:$B$6261,0)),"",INDIRECT("'SorP'!$A$"&amp;MATCH($S519&amp;$J519,SorP!C:C,0))))</f>
        <v/>
      </c>
      <c r="U519" s="163" t="n"/>
      <c r="V519" s="164">
        <f>IF(C519="",NA(),MATCH($B519&amp;$C519,'Smelter Look-up'!$J:$J,0))</f>
        <v/>
      </c>
      <c r="X519" s="165">
        <f>IF(AND(C519="Smelter not listed",OR(LEN(D519)=0,LEN(E519)=0)),1,0)</f>
        <v/>
      </c>
      <c r="AB519" s="306">
        <f>IF(C519="","",B519)</f>
        <v/>
      </c>
      <c r="AC519" s="165">
        <f>B519</f>
        <v/>
      </c>
      <c r="AD519" s="165">
        <f>IF(C519="Smelter not listed",D519,C519)</f>
        <v/>
      </c>
    </row>
    <row r="520" ht="20.1" customFormat="1" customHeight="1" s="165">
      <c r="A520" s="150" t="n"/>
      <c r="B520" s="296">
        <f>IF(LEN(A520)=0,"",INDEX('Smelter Look-up'!$A:$A,MATCH($A520,'Smelter Look-up'!$E:$E,0)))</f>
        <v/>
      </c>
      <c r="C520" s="147">
        <f>IF(LEN(A520)=0,"",INDEX('Smelter Look-up'!$C:$C,MATCH($A520,'Smelter Look-up'!$E:$E,0)))</f>
        <v/>
      </c>
      <c r="D520" s="144" t="n"/>
      <c r="E520" s="144">
        <f>IF(ISERROR($V520),"",OFFSET('Smelter Look-up'!$D$4,$V520-4,0)&amp;"")</f>
        <v/>
      </c>
      <c r="F520" s="144">
        <f>IF(ISERROR($V520),"",OFFSET('Smelter Look-up'!$E$4,$V520-4,0))</f>
        <v/>
      </c>
      <c r="G520" s="144">
        <f>IF(C520=$X$4,"Enter smelter details",IF(ISERROR($V520),"",OFFSET('Smelter Look-up'!$F$4,$V520-4,0)))</f>
        <v/>
      </c>
      <c r="H520" s="200">
        <f>IF(ISERROR($V520),"",OFFSET('Smelter Look-up'!$G$4,$V520-4,0))</f>
        <v/>
      </c>
      <c r="I520" s="201">
        <f>IF(ISERROR($V520),"",OFFSET('Smelter Look-up'!$H$4,$V520-4,0))</f>
        <v/>
      </c>
      <c r="J520" s="201">
        <f>IF(ISERROR($V520),"",OFFSET('Smelter Look-up'!$I$4,$V520-4,0))</f>
        <v/>
      </c>
      <c r="K520" s="145" t="n"/>
      <c r="L520" s="145" t="n"/>
      <c r="M520" s="145" t="n"/>
      <c r="N520" s="145" t="n"/>
      <c r="O520" s="145" t="n"/>
      <c r="P520" s="203" t="n"/>
      <c r="Q520" s="146" t="n"/>
      <c r="R520" s="144">
        <f>IF(ISERROR($V520),"",OFFSET('Smelter Look-up'!$C$4,$V520-4,0)&amp;"")</f>
        <v/>
      </c>
      <c r="S520" s="150">
        <f>IF(B520="","",IF(ISERROR(MATCH($E520,CL,0)),"Unknown",INDIRECT("'C'!$A$"&amp;MATCH($E520,CL,0)+1)))</f>
        <v/>
      </c>
      <c r="T520" s="150">
        <f>IF(B520="","",IF(ISERROR(MATCH($J520,SorP!$B$1:$B$6261,0)),"",INDIRECT("'SorP'!$A$"&amp;MATCH($S520&amp;$J520,SorP!C:C,0))))</f>
        <v/>
      </c>
      <c r="U520" s="163" t="n"/>
      <c r="V520" s="164">
        <f>IF(C520="",NA(),MATCH($B520&amp;$C520,'Smelter Look-up'!$J:$J,0))</f>
        <v/>
      </c>
      <c r="X520" s="165">
        <f>IF(AND(C520="Smelter not listed",OR(LEN(D520)=0,LEN(E520)=0)),1,0)</f>
        <v/>
      </c>
      <c r="AB520" s="306">
        <f>IF(C520="","",B520)</f>
        <v/>
      </c>
      <c r="AC520" s="165">
        <f>B520</f>
        <v/>
      </c>
      <c r="AD520" s="165">
        <f>IF(C520="Smelter not listed",D520,C520)</f>
        <v/>
      </c>
    </row>
    <row r="521" ht="20.1" customFormat="1" customHeight="1" s="165">
      <c r="A521" s="150" t="n"/>
      <c r="B521" s="296">
        <f>IF(LEN(A521)=0,"",INDEX('Smelter Look-up'!$A:$A,MATCH($A521,'Smelter Look-up'!$E:$E,0)))</f>
        <v/>
      </c>
      <c r="C521" s="147">
        <f>IF(LEN(A521)=0,"",INDEX('Smelter Look-up'!$C:$C,MATCH($A521,'Smelter Look-up'!$E:$E,0)))</f>
        <v/>
      </c>
      <c r="D521" s="144" t="n"/>
      <c r="E521" s="144">
        <f>IF(ISERROR($V521),"",OFFSET('Smelter Look-up'!$D$4,$V521-4,0)&amp;"")</f>
        <v/>
      </c>
      <c r="F521" s="144">
        <f>IF(ISERROR($V521),"",OFFSET('Smelter Look-up'!$E$4,$V521-4,0))</f>
        <v/>
      </c>
      <c r="G521" s="144">
        <f>IF(C521=$X$4,"Enter smelter details",IF(ISERROR($V521),"",OFFSET('Smelter Look-up'!$F$4,$V521-4,0)))</f>
        <v/>
      </c>
      <c r="H521" s="200">
        <f>IF(ISERROR($V521),"",OFFSET('Smelter Look-up'!$G$4,$V521-4,0))</f>
        <v/>
      </c>
      <c r="I521" s="201">
        <f>IF(ISERROR($V521),"",OFFSET('Smelter Look-up'!$H$4,$V521-4,0))</f>
        <v/>
      </c>
      <c r="J521" s="201">
        <f>IF(ISERROR($V521),"",OFFSET('Smelter Look-up'!$I$4,$V521-4,0))</f>
        <v/>
      </c>
      <c r="K521" s="145" t="n"/>
      <c r="L521" s="145" t="n"/>
      <c r="M521" s="145" t="n"/>
      <c r="N521" s="145" t="n"/>
      <c r="O521" s="145" t="n"/>
      <c r="P521" s="203" t="n"/>
      <c r="Q521" s="146" t="n"/>
      <c r="R521" s="144">
        <f>IF(ISERROR($V521),"",OFFSET('Smelter Look-up'!$C$4,$V521-4,0)&amp;"")</f>
        <v/>
      </c>
      <c r="S521" s="150">
        <f>IF(B521="","",IF(ISERROR(MATCH($E521,CL,0)),"Unknown",INDIRECT("'C'!$A$"&amp;MATCH($E521,CL,0)+1)))</f>
        <v/>
      </c>
      <c r="T521" s="150">
        <f>IF(B521="","",IF(ISERROR(MATCH($J521,SorP!$B$1:$B$6261,0)),"",INDIRECT("'SorP'!$A$"&amp;MATCH($S521&amp;$J521,SorP!C:C,0))))</f>
        <v/>
      </c>
      <c r="U521" s="163" t="n"/>
      <c r="V521" s="164">
        <f>IF(C521="",NA(),MATCH($B521&amp;$C521,'Smelter Look-up'!$J:$J,0))</f>
        <v/>
      </c>
      <c r="X521" s="165">
        <f>IF(AND(C521="Smelter not listed",OR(LEN(D521)=0,LEN(E521)=0)),1,0)</f>
        <v/>
      </c>
      <c r="AB521" s="306">
        <f>IF(C521="","",B521)</f>
        <v/>
      </c>
      <c r="AC521" s="165">
        <f>B521</f>
        <v/>
      </c>
      <c r="AD521" s="165">
        <f>IF(C521="Smelter not listed",D521,C521)</f>
        <v/>
      </c>
    </row>
    <row r="522" ht="20.1" customFormat="1" customHeight="1" s="165">
      <c r="A522" s="150" t="n"/>
      <c r="B522" s="296">
        <f>IF(LEN(A522)=0,"",INDEX('Smelter Look-up'!$A:$A,MATCH($A522,'Smelter Look-up'!$E:$E,0)))</f>
        <v/>
      </c>
      <c r="C522" s="147">
        <f>IF(LEN(A522)=0,"",INDEX('Smelter Look-up'!$C:$C,MATCH($A522,'Smelter Look-up'!$E:$E,0)))</f>
        <v/>
      </c>
      <c r="D522" s="144" t="n"/>
      <c r="E522" s="144">
        <f>IF(ISERROR($V522),"",OFFSET('Smelter Look-up'!$D$4,$V522-4,0)&amp;"")</f>
        <v/>
      </c>
      <c r="F522" s="144">
        <f>IF(ISERROR($V522),"",OFFSET('Smelter Look-up'!$E$4,$V522-4,0))</f>
        <v/>
      </c>
      <c r="G522" s="144">
        <f>IF(C522=$X$4,"Enter smelter details",IF(ISERROR($V522),"",OFFSET('Smelter Look-up'!$F$4,$V522-4,0)))</f>
        <v/>
      </c>
      <c r="H522" s="200">
        <f>IF(ISERROR($V522),"",OFFSET('Smelter Look-up'!$G$4,$V522-4,0))</f>
        <v/>
      </c>
      <c r="I522" s="201">
        <f>IF(ISERROR($V522),"",OFFSET('Smelter Look-up'!$H$4,$V522-4,0))</f>
        <v/>
      </c>
      <c r="J522" s="201">
        <f>IF(ISERROR($V522),"",OFFSET('Smelter Look-up'!$I$4,$V522-4,0))</f>
        <v/>
      </c>
      <c r="K522" s="145" t="n"/>
      <c r="L522" s="145" t="n"/>
      <c r="M522" s="145" t="n"/>
      <c r="N522" s="145" t="n"/>
      <c r="O522" s="145" t="n"/>
      <c r="P522" s="203" t="n"/>
      <c r="Q522" s="146" t="n"/>
      <c r="R522" s="144">
        <f>IF(ISERROR($V522),"",OFFSET('Smelter Look-up'!$C$4,$V522-4,0)&amp;"")</f>
        <v/>
      </c>
      <c r="S522" s="150">
        <f>IF(B522="","",IF(ISERROR(MATCH($E522,CL,0)),"Unknown",INDIRECT("'C'!$A$"&amp;MATCH($E522,CL,0)+1)))</f>
        <v/>
      </c>
      <c r="T522" s="150">
        <f>IF(B522="","",IF(ISERROR(MATCH($J522,SorP!$B$1:$B$6261,0)),"",INDIRECT("'SorP'!$A$"&amp;MATCH($S522&amp;$J522,SorP!C:C,0))))</f>
        <v/>
      </c>
      <c r="U522" s="163" t="n"/>
      <c r="V522" s="164">
        <f>IF(C522="",NA(),MATCH($B522&amp;$C522,'Smelter Look-up'!$J:$J,0))</f>
        <v/>
      </c>
      <c r="X522" s="165">
        <f>IF(AND(C522="Smelter not listed",OR(LEN(D522)=0,LEN(E522)=0)),1,0)</f>
        <v/>
      </c>
      <c r="AB522" s="306">
        <f>IF(C522="","",B522)</f>
        <v/>
      </c>
      <c r="AC522" s="165">
        <f>B522</f>
        <v/>
      </c>
      <c r="AD522" s="165">
        <f>IF(C522="Smelter not listed",D522,C522)</f>
        <v/>
      </c>
    </row>
    <row r="523" ht="20.1" customFormat="1" customHeight="1" s="165">
      <c r="A523" s="150" t="n"/>
      <c r="B523" s="296">
        <f>IF(LEN(A523)=0,"",INDEX('Smelter Look-up'!$A:$A,MATCH($A523,'Smelter Look-up'!$E:$E,0)))</f>
        <v/>
      </c>
      <c r="C523" s="147">
        <f>IF(LEN(A523)=0,"",INDEX('Smelter Look-up'!$C:$C,MATCH($A523,'Smelter Look-up'!$E:$E,0)))</f>
        <v/>
      </c>
      <c r="D523" s="144" t="n"/>
      <c r="E523" s="144">
        <f>IF(ISERROR($V523),"",OFFSET('Smelter Look-up'!$D$4,$V523-4,0)&amp;"")</f>
        <v/>
      </c>
      <c r="F523" s="144">
        <f>IF(ISERROR($V523),"",OFFSET('Smelter Look-up'!$E$4,$V523-4,0))</f>
        <v/>
      </c>
      <c r="G523" s="144">
        <f>IF(C523=$X$4,"Enter smelter details",IF(ISERROR($V523),"",OFFSET('Smelter Look-up'!$F$4,$V523-4,0)))</f>
        <v/>
      </c>
      <c r="H523" s="200">
        <f>IF(ISERROR($V523),"",OFFSET('Smelter Look-up'!$G$4,$V523-4,0))</f>
        <v/>
      </c>
      <c r="I523" s="201">
        <f>IF(ISERROR($V523),"",OFFSET('Smelter Look-up'!$H$4,$V523-4,0))</f>
        <v/>
      </c>
      <c r="J523" s="201">
        <f>IF(ISERROR($V523),"",OFFSET('Smelter Look-up'!$I$4,$V523-4,0))</f>
        <v/>
      </c>
      <c r="K523" s="145" t="n"/>
      <c r="L523" s="145" t="n"/>
      <c r="M523" s="145" t="n"/>
      <c r="N523" s="145" t="n"/>
      <c r="O523" s="145" t="n"/>
      <c r="P523" s="203" t="n"/>
      <c r="Q523" s="146" t="n"/>
      <c r="R523" s="144">
        <f>IF(ISERROR($V523),"",OFFSET('Smelter Look-up'!$C$4,$V523-4,0)&amp;"")</f>
        <v/>
      </c>
      <c r="S523" s="150">
        <f>IF(B523="","",IF(ISERROR(MATCH($E523,CL,0)),"Unknown",INDIRECT("'C'!$A$"&amp;MATCH($E523,CL,0)+1)))</f>
        <v/>
      </c>
      <c r="T523" s="150">
        <f>IF(B523="","",IF(ISERROR(MATCH($J523,SorP!$B$1:$B$6261,0)),"",INDIRECT("'SorP'!$A$"&amp;MATCH($S523&amp;$J523,SorP!C:C,0))))</f>
        <v/>
      </c>
      <c r="U523" s="163" t="n"/>
      <c r="V523" s="164">
        <f>IF(C523="",NA(),MATCH($B523&amp;$C523,'Smelter Look-up'!$J:$J,0))</f>
        <v/>
      </c>
      <c r="X523" s="165">
        <f>IF(AND(C523="Smelter not listed",OR(LEN(D523)=0,LEN(E523)=0)),1,0)</f>
        <v/>
      </c>
      <c r="AB523" s="306">
        <f>IF(C523="","",B523)</f>
        <v/>
      </c>
      <c r="AC523" s="165">
        <f>B523</f>
        <v/>
      </c>
      <c r="AD523" s="165">
        <f>IF(C523="Smelter not listed",D523,C523)</f>
        <v/>
      </c>
    </row>
    <row r="524" ht="20.1" customFormat="1" customHeight="1" s="165">
      <c r="A524" s="150" t="n"/>
      <c r="B524" s="296">
        <f>IF(LEN(A524)=0,"",INDEX('Smelter Look-up'!$A:$A,MATCH($A524,'Smelter Look-up'!$E:$E,0)))</f>
        <v/>
      </c>
      <c r="C524" s="147">
        <f>IF(LEN(A524)=0,"",INDEX('Smelter Look-up'!$C:$C,MATCH($A524,'Smelter Look-up'!$E:$E,0)))</f>
        <v/>
      </c>
      <c r="D524" s="144" t="n"/>
      <c r="E524" s="144">
        <f>IF(ISERROR($V524),"",OFFSET('Smelter Look-up'!$D$4,$V524-4,0)&amp;"")</f>
        <v/>
      </c>
      <c r="F524" s="144">
        <f>IF(ISERROR($V524),"",OFFSET('Smelter Look-up'!$E$4,$V524-4,0))</f>
        <v/>
      </c>
      <c r="G524" s="144">
        <f>IF(C524=$X$4,"Enter smelter details",IF(ISERROR($V524),"",OFFSET('Smelter Look-up'!$F$4,$V524-4,0)))</f>
        <v/>
      </c>
      <c r="H524" s="200">
        <f>IF(ISERROR($V524),"",OFFSET('Smelter Look-up'!$G$4,$V524-4,0))</f>
        <v/>
      </c>
      <c r="I524" s="201">
        <f>IF(ISERROR($V524),"",OFFSET('Smelter Look-up'!$H$4,$V524-4,0))</f>
        <v/>
      </c>
      <c r="J524" s="201">
        <f>IF(ISERROR($V524),"",OFFSET('Smelter Look-up'!$I$4,$V524-4,0))</f>
        <v/>
      </c>
      <c r="K524" s="145" t="n"/>
      <c r="L524" s="145" t="n"/>
      <c r="M524" s="145" t="n"/>
      <c r="N524" s="145" t="n"/>
      <c r="O524" s="145" t="n"/>
      <c r="P524" s="203" t="n"/>
      <c r="Q524" s="146" t="n"/>
      <c r="R524" s="144">
        <f>IF(ISERROR($V524),"",OFFSET('Smelter Look-up'!$C$4,$V524-4,0)&amp;"")</f>
        <v/>
      </c>
      <c r="S524" s="150">
        <f>IF(B524="","",IF(ISERROR(MATCH($E524,CL,0)),"Unknown",INDIRECT("'C'!$A$"&amp;MATCH($E524,CL,0)+1)))</f>
        <v/>
      </c>
      <c r="T524" s="150">
        <f>IF(B524="","",IF(ISERROR(MATCH($J524,SorP!$B$1:$B$6261,0)),"",INDIRECT("'SorP'!$A$"&amp;MATCH($S524&amp;$J524,SorP!C:C,0))))</f>
        <v/>
      </c>
      <c r="U524" s="163" t="n"/>
      <c r="V524" s="164">
        <f>IF(C524="",NA(),MATCH($B524&amp;$C524,'Smelter Look-up'!$J:$J,0))</f>
        <v/>
      </c>
      <c r="X524" s="165">
        <f>IF(AND(C524="Smelter not listed",OR(LEN(D524)=0,LEN(E524)=0)),1,0)</f>
        <v/>
      </c>
      <c r="AB524" s="306">
        <f>IF(C524="","",B524)</f>
        <v/>
      </c>
      <c r="AC524" s="165">
        <f>B524</f>
        <v/>
      </c>
      <c r="AD524" s="165">
        <f>IF(C524="Smelter not listed",D524,C524)</f>
        <v/>
      </c>
    </row>
    <row r="525" ht="20.1" customFormat="1" customHeight="1" s="165">
      <c r="A525" s="150" t="n"/>
      <c r="B525" s="296">
        <f>IF(LEN(A525)=0,"",INDEX('Smelter Look-up'!$A:$A,MATCH($A525,'Smelter Look-up'!$E:$E,0)))</f>
        <v/>
      </c>
      <c r="C525" s="147">
        <f>IF(LEN(A525)=0,"",INDEX('Smelter Look-up'!$C:$C,MATCH($A525,'Smelter Look-up'!$E:$E,0)))</f>
        <v/>
      </c>
      <c r="D525" s="144" t="n"/>
      <c r="E525" s="144">
        <f>IF(ISERROR($V525),"",OFFSET('Smelter Look-up'!$D$4,$V525-4,0)&amp;"")</f>
        <v/>
      </c>
      <c r="F525" s="144">
        <f>IF(ISERROR($V525),"",OFFSET('Smelter Look-up'!$E$4,$V525-4,0))</f>
        <v/>
      </c>
      <c r="G525" s="144">
        <f>IF(C525=$X$4,"Enter smelter details",IF(ISERROR($V525),"",OFFSET('Smelter Look-up'!$F$4,$V525-4,0)))</f>
        <v/>
      </c>
      <c r="H525" s="200">
        <f>IF(ISERROR($V525),"",OFFSET('Smelter Look-up'!$G$4,$V525-4,0))</f>
        <v/>
      </c>
      <c r="I525" s="201">
        <f>IF(ISERROR($V525),"",OFFSET('Smelter Look-up'!$H$4,$V525-4,0))</f>
        <v/>
      </c>
      <c r="J525" s="201">
        <f>IF(ISERROR($V525),"",OFFSET('Smelter Look-up'!$I$4,$V525-4,0))</f>
        <v/>
      </c>
      <c r="K525" s="145" t="n"/>
      <c r="L525" s="145" t="n"/>
      <c r="M525" s="145" t="n"/>
      <c r="N525" s="145" t="n"/>
      <c r="O525" s="145" t="n"/>
      <c r="P525" s="203" t="n"/>
      <c r="Q525" s="146" t="n"/>
      <c r="R525" s="144">
        <f>IF(ISERROR($V525),"",OFFSET('Smelter Look-up'!$C$4,$V525-4,0)&amp;"")</f>
        <v/>
      </c>
      <c r="S525" s="150">
        <f>IF(B525="","",IF(ISERROR(MATCH($E525,CL,0)),"Unknown",INDIRECT("'C'!$A$"&amp;MATCH($E525,CL,0)+1)))</f>
        <v/>
      </c>
      <c r="T525" s="150">
        <f>IF(B525="","",IF(ISERROR(MATCH($J525,SorP!$B$1:$B$6261,0)),"",INDIRECT("'SorP'!$A$"&amp;MATCH($S525&amp;$J525,SorP!C:C,0))))</f>
        <v/>
      </c>
      <c r="U525" s="163" t="n"/>
      <c r="V525" s="164">
        <f>IF(C525="",NA(),MATCH($B525&amp;$C525,'Smelter Look-up'!$J:$J,0))</f>
        <v/>
      </c>
      <c r="X525" s="165">
        <f>IF(AND(C525="Smelter not listed",OR(LEN(D525)=0,LEN(E525)=0)),1,0)</f>
        <v/>
      </c>
      <c r="AB525" s="306">
        <f>IF(C525="","",B525)</f>
        <v/>
      </c>
      <c r="AC525" s="165">
        <f>B525</f>
        <v/>
      </c>
      <c r="AD525" s="165">
        <f>IF(C525="Smelter not listed",D525,C525)</f>
        <v/>
      </c>
    </row>
    <row r="526" ht="20.1" customFormat="1" customHeight="1" s="165">
      <c r="A526" s="150" t="n"/>
      <c r="B526" s="296">
        <f>IF(LEN(A526)=0,"",INDEX('Smelter Look-up'!$A:$A,MATCH($A526,'Smelter Look-up'!$E:$E,0)))</f>
        <v/>
      </c>
      <c r="C526" s="147">
        <f>IF(LEN(A526)=0,"",INDEX('Smelter Look-up'!$C:$C,MATCH($A526,'Smelter Look-up'!$E:$E,0)))</f>
        <v/>
      </c>
      <c r="D526" s="144" t="n"/>
      <c r="E526" s="144">
        <f>IF(ISERROR($V526),"",OFFSET('Smelter Look-up'!$D$4,$V526-4,0)&amp;"")</f>
        <v/>
      </c>
      <c r="F526" s="144">
        <f>IF(ISERROR($V526),"",OFFSET('Smelter Look-up'!$E$4,$V526-4,0))</f>
        <v/>
      </c>
      <c r="G526" s="144">
        <f>IF(C526=$X$4,"Enter smelter details",IF(ISERROR($V526),"",OFFSET('Smelter Look-up'!$F$4,$V526-4,0)))</f>
        <v/>
      </c>
      <c r="H526" s="200">
        <f>IF(ISERROR($V526),"",OFFSET('Smelter Look-up'!$G$4,$V526-4,0))</f>
        <v/>
      </c>
      <c r="I526" s="201">
        <f>IF(ISERROR($V526),"",OFFSET('Smelter Look-up'!$H$4,$V526-4,0))</f>
        <v/>
      </c>
      <c r="J526" s="201">
        <f>IF(ISERROR($V526),"",OFFSET('Smelter Look-up'!$I$4,$V526-4,0))</f>
        <v/>
      </c>
      <c r="K526" s="145" t="n"/>
      <c r="L526" s="145" t="n"/>
      <c r="M526" s="145" t="n"/>
      <c r="N526" s="145" t="n"/>
      <c r="O526" s="145" t="n"/>
      <c r="P526" s="203" t="n"/>
      <c r="Q526" s="146" t="n"/>
      <c r="R526" s="144">
        <f>IF(ISERROR($V526),"",OFFSET('Smelter Look-up'!$C$4,$V526-4,0)&amp;"")</f>
        <v/>
      </c>
      <c r="S526" s="150">
        <f>IF(B526="","",IF(ISERROR(MATCH($E526,CL,0)),"Unknown",INDIRECT("'C'!$A$"&amp;MATCH($E526,CL,0)+1)))</f>
        <v/>
      </c>
      <c r="T526" s="150">
        <f>IF(B526="","",IF(ISERROR(MATCH($J526,SorP!$B$1:$B$6261,0)),"",INDIRECT("'SorP'!$A$"&amp;MATCH($S526&amp;$J526,SorP!C:C,0))))</f>
        <v/>
      </c>
      <c r="U526" s="163" t="n"/>
      <c r="V526" s="164">
        <f>IF(C526="",NA(),MATCH($B526&amp;$C526,'Smelter Look-up'!$J:$J,0))</f>
        <v/>
      </c>
      <c r="X526" s="165">
        <f>IF(AND(C526="Smelter not listed",OR(LEN(D526)=0,LEN(E526)=0)),1,0)</f>
        <v/>
      </c>
      <c r="AB526" s="306">
        <f>IF(C526="","",B526)</f>
        <v/>
      </c>
      <c r="AC526" s="165">
        <f>B526</f>
        <v/>
      </c>
      <c r="AD526" s="165">
        <f>IF(C526="Smelter not listed",D526,C526)</f>
        <v/>
      </c>
    </row>
    <row r="527" ht="20.1" customFormat="1" customHeight="1" s="165">
      <c r="A527" s="150" t="n"/>
      <c r="B527" s="296">
        <f>IF(LEN(A527)=0,"",INDEX('Smelter Look-up'!$A:$A,MATCH($A527,'Smelter Look-up'!$E:$E,0)))</f>
        <v/>
      </c>
      <c r="C527" s="147">
        <f>IF(LEN(A527)=0,"",INDEX('Smelter Look-up'!$C:$C,MATCH($A527,'Smelter Look-up'!$E:$E,0)))</f>
        <v/>
      </c>
      <c r="D527" s="144" t="n"/>
      <c r="E527" s="144">
        <f>IF(ISERROR($V527),"",OFFSET('Smelter Look-up'!$D$4,$V527-4,0)&amp;"")</f>
        <v/>
      </c>
      <c r="F527" s="144">
        <f>IF(ISERROR($V527),"",OFFSET('Smelter Look-up'!$E$4,$V527-4,0))</f>
        <v/>
      </c>
      <c r="G527" s="144">
        <f>IF(C527=$X$4,"Enter smelter details",IF(ISERROR($V527),"",OFFSET('Smelter Look-up'!$F$4,$V527-4,0)))</f>
        <v/>
      </c>
      <c r="H527" s="200">
        <f>IF(ISERROR($V527),"",OFFSET('Smelter Look-up'!$G$4,$V527-4,0))</f>
        <v/>
      </c>
      <c r="I527" s="201">
        <f>IF(ISERROR($V527),"",OFFSET('Smelter Look-up'!$H$4,$V527-4,0))</f>
        <v/>
      </c>
      <c r="J527" s="201">
        <f>IF(ISERROR($V527),"",OFFSET('Smelter Look-up'!$I$4,$V527-4,0))</f>
        <v/>
      </c>
      <c r="K527" s="145" t="n"/>
      <c r="L527" s="145" t="n"/>
      <c r="M527" s="145" t="n"/>
      <c r="N527" s="145" t="n"/>
      <c r="O527" s="145" t="n"/>
      <c r="P527" s="203" t="n"/>
      <c r="Q527" s="146" t="n"/>
      <c r="R527" s="144">
        <f>IF(ISERROR($V527),"",OFFSET('Smelter Look-up'!$C$4,$V527-4,0)&amp;"")</f>
        <v/>
      </c>
      <c r="S527" s="150">
        <f>IF(B527="","",IF(ISERROR(MATCH($E527,CL,0)),"Unknown",INDIRECT("'C'!$A$"&amp;MATCH($E527,CL,0)+1)))</f>
        <v/>
      </c>
      <c r="T527" s="150">
        <f>IF(B527="","",IF(ISERROR(MATCH($J527,SorP!$B$1:$B$6261,0)),"",INDIRECT("'SorP'!$A$"&amp;MATCH($S527&amp;$J527,SorP!C:C,0))))</f>
        <v/>
      </c>
      <c r="U527" s="163" t="n"/>
      <c r="V527" s="164">
        <f>IF(C527="",NA(),MATCH($B527&amp;$C527,'Smelter Look-up'!$J:$J,0))</f>
        <v/>
      </c>
      <c r="X527" s="165">
        <f>IF(AND(C527="Smelter not listed",OR(LEN(D527)=0,LEN(E527)=0)),1,0)</f>
        <v/>
      </c>
      <c r="AB527" s="306">
        <f>IF(C527="","",B527)</f>
        <v/>
      </c>
      <c r="AC527" s="165">
        <f>B527</f>
        <v/>
      </c>
      <c r="AD527" s="165">
        <f>IF(C527="Smelter not listed",D527,C527)</f>
        <v/>
      </c>
    </row>
    <row r="528" ht="20.1" customFormat="1" customHeight="1" s="165">
      <c r="A528" s="150" t="n"/>
      <c r="B528" s="296">
        <f>IF(LEN(A528)=0,"",INDEX('Smelter Look-up'!$A:$A,MATCH($A528,'Smelter Look-up'!$E:$E,0)))</f>
        <v/>
      </c>
      <c r="C528" s="147">
        <f>IF(LEN(A528)=0,"",INDEX('Smelter Look-up'!$C:$C,MATCH($A528,'Smelter Look-up'!$E:$E,0)))</f>
        <v/>
      </c>
      <c r="D528" s="144" t="n"/>
      <c r="E528" s="144">
        <f>IF(ISERROR($V528),"",OFFSET('Smelter Look-up'!$D$4,$V528-4,0)&amp;"")</f>
        <v/>
      </c>
      <c r="F528" s="144">
        <f>IF(ISERROR($V528),"",OFFSET('Smelter Look-up'!$E$4,$V528-4,0))</f>
        <v/>
      </c>
      <c r="G528" s="144">
        <f>IF(C528=$X$4,"Enter smelter details",IF(ISERROR($V528),"",OFFSET('Smelter Look-up'!$F$4,$V528-4,0)))</f>
        <v/>
      </c>
      <c r="H528" s="200">
        <f>IF(ISERROR($V528),"",OFFSET('Smelter Look-up'!$G$4,$V528-4,0))</f>
        <v/>
      </c>
      <c r="I528" s="201">
        <f>IF(ISERROR($V528),"",OFFSET('Smelter Look-up'!$H$4,$V528-4,0))</f>
        <v/>
      </c>
      <c r="J528" s="201">
        <f>IF(ISERROR($V528),"",OFFSET('Smelter Look-up'!$I$4,$V528-4,0))</f>
        <v/>
      </c>
      <c r="K528" s="145" t="n"/>
      <c r="L528" s="145" t="n"/>
      <c r="M528" s="145" t="n"/>
      <c r="N528" s="145" t="n"/>
      <c r="O528" s="145" t="n"/>
      <c r="P528" s="203" t="n"/>
      <c r="Q528" s="146" t="n"/>
      <c r="R528" s="144">
        <f>IF(ISERROR($V528),"",OFFSET('Smelter Look-up'!$C$4,$V528-4,0)&amp;"")</f>
        <v/>
      </c>
      <c r="S528" s="150">
        <f>IF(B528="","",IF(ISERROR(MATCH($E528,CL,0)),"Unknown",INDIRECT("'C'!$A$"&amp;MATCH($E528,CL,0)+1)))</f>
        <v/>
      </c>
      <c r="T528" s="150">
        <f>IF(B528="","",IF(ISERROR(MATCH($J528,SorP!$B$1:$B$6261,0)),"",INDIRECT("'SorP'!$A$"&amp;MATCH($S528&amp;$J528,SorP!C:C,0))))</f>
        <v/>
      </c>
      <c r="U528" s="163" t="n"/>
      <c r="V528" s="164">
        <f>IF(C528="",NA(),MATCH($B528&amp;$C528,'Smelter Look-up'!$J:$J,0))</f>
        <v/>
      </c>
      <c r="X528" s="165">
        <f>IF(AND(C528="Smelter not listed",OR(LEN(D528)=0,LEN(E528)=0)),1,0)</f>
        <v/>
      </c>
      <c r="AB528" s="306">
        <f>IF(C528="","",B528)</f>
        <v/>
      </c>
      <c r="AC528" s="165">
        <f>B528</f>
        <v/>
      </c>
      <c r="AD528" s="165">
        <f>IF(C528="Smelter not listed",D528,C528)</f>
        <v/>
      </c>
    </row>
    <row r="529" ht="20.1" customFormat="1" customHeight="1" s="165">
      <c r="A529" s="150" t="n"/>
      <c r="B529" s="296">
        <f>IF(LEN(A529)=0,"",INDEX('Smelter Look-up'!$A:$A,MATCH($A529,'Smelter Look-up'!$E:$E,0)))</f>
        <v/>
      </c>
      <c r="C529" s="147">
        <f>IF(LEN(A529)=0,"",INDEX('Smelter Look-up'!$C:$C,MATCH($A529,'Smelter Look-up'!$E:$E,0)))</f>
        <v/>
      </c>
      <c r="D529" s="144" t="n"/>
      <c r="E529" s="144">
        <f>IF(ISERROR($V529),"",OFFSET('Smelter Look-up'!$D$4,$V529-4,0)&amp;"")</f>
        <v/>
      </c>
      <c r="F529" s="144">
        <f>IF(ISERROR($V529),"",OFFSET('Smelter Look-up'!$E$4,$V529-4,0))</f>
        <v/>
      </c>
      <c r="G529" s="144">
        <f>IF(C529=$X$4,"Enter smelter details",IF(ISERROR($V529),"",OFFSET('Smelter Look-up'!$F$4,$V529-4,0)))</f>
        <v/>
      </c>
      <c r="H529" s="200">
        <f>IF(ISERROR($V529),"",OFFSET('Smelter Look-up'!$G$4,$V529-4,0))</f>
        <v/>
      </c>
      <c r="I529" s="201">
        <f>IF(ISERROR($V529),"",OFFSET('Smelter Look-up'!$H$4,$V529-4,0))</f>
        <v/>
      </c>
      <c r="J529" s="201">
        <f>IF(ISERROR($V529),"",OFFSET('Smelter Look-up'!$I$4,$V529-4,0))</f>
        <v/>
      </c>
      <c r="K529" s="145" t="n"/>
      <c r="L529" s="145" t="n"/>
      <c r="M529" s="145" t="n"/>
      <c r="N529" s="145" t="n"/>
      <c r="O529" s="145" t="n"/>
      <c r="P529" s="203" t="n"/>
      <c r="Q529" s="146" t="n"/>
      <c r="R529" s="144">
        <f>IF(ISERROR($V529),"",OFFSET('Smelter Look-up'!$C$4,$V529-4,0)&amp;"")</f>
        <v/>
      </c>
      <c r="S529" s="150">
        <f>IF(B529="","",IF(ISERROR(MATCH($E529,CL,0)),"Unknown",INDIRECT("'C'!$A$"&amp;MATCH($E529,CL,0)+1)))</f>
        <v/>
      </c>
      <c r="T529" s="150">
        <f>IF(B529="","",IF(ISERROR(MATCH($J529,SorP!$B$1:$B$6261,0)),"",INDIRECT("'SorP'!$A$"&amp;MATCH($S529&amp;$J529,SorP!C:C,0))))</f>
        <v/>
      </c>
      <c r="U529" s="163" t="n"/>
      <c r="V529" s="164">
        <f>IF(C529="",NA(),MATCH($B529&amp;$C529,'Smelter Look-up'!$J:$J,0))</f>
        <v/>
      </c>
      <c r="X529" s="165">
        <f>IF(AND(C529="Smelter not listed",OR(LEN(D529)=0,LEN(E529)=0)),1,0)</f>
        <v/>
      </c>
      <c r="AB529" s="306">
        <f>IF(C529="","",B529)</f>
        <v/>
      </c>
      <c r="AC529" s="165">
        <f>B529</f>
        <v/>
      </c>
      <c r="AD529" s="165">
        <f>IF(C529="Smelter not listed",D529,C529)</f>
        <v/>
      </c>
    </row>
    <row r="530" ht="20.1" customFormat="1" customHeight="1" s="165">
      <c r="A530" s="150" t="n"/>
      <c r="B530" s="296">
        <f>IF(LEN(A530)=0,"",INDEX('Smelter Look-up'!$A:$A,MATCH($A530,'Smelter Look-up'!$E:$E,0)))</f>
        <v/>
      </c>
      <c r="C530" s="147">
        <f>IF(LEN(A530)=0,"",INDEX('Smelter Look-up'!$C:$C,MATCH($A530,'Smelter Look-up'!$E:$E,0)))</f>
        <v/>
      </c>
      <c r="D530" s="144" t="n"/>
      <c r="E530" s="144">
        <f>IF(ISERROR($V530),"",OFFSET('Smelter Look-up'!$D$4,$V530-4,0)&amp;"")</f>
        <v/>
      </c>
      <c r="F530" s="144">
        <f>IF(ISERROR($V530),"",OFFSET('Smelter Look-up'!$E$4,$V530-4,0))</f>
        <v/>
      </c>
      <c r="G530" s="144">
        <f>IF(C530=$X$4,"Enter smelter details",IF(ISERROR($V530),"",OFFSET('Smelter Look-up'!$F$4,$V530-4,0)))</f>
        <v/>
      </c>
      <c r="H530" s="200">
        <f>IF(ISERROR($V530),"",OFFSET('Smelter Look-up'!$G$4,$V530-4,0))</f>
        <v/>
      </c>
      <c r="I530" s="201">
        <f>IF(ISERROR($V530),"",OFFSET('Smelter Look-up'!$H$4,$V530-4,0))</f>
        <v/>
      </c>
      <c r="J530" s="201">
        <f>IF(ISERROR($V530),"",OFFSET('Smelter Look-up'!$I$4,$V530-4,0))</f>
        <v/>
      </c>
      <c r="K530" s="145" t="n"/>
      <c r="L530" s="145" t="n"/>
      <c r="M530" s="145" t="n"/>
      <c r="N530" s="145" t="n"/>
      <c r="O530" s="145" t="n"/>
      <c r="P530" s="203" t="n"/>
      <c r="Q530" s="146" t="n"/>
      <c r="R530" s="144">
        <f>IF(ISERROR($V530),"",OFFSET('Smelter Look-up'!$C$4,$V530-4,0)&amp;"")</f>
        <v/>
      </c>
      <c r="S530" s="150">
        <f>IF(B530="","",IF(ISERROR(MATCH($E530,CL,0)),"Unknown",INDIRECT("'C'!$A$"&amp;MATCH($E530,CL,0)+1)))</f>
        <v/>
      </c>
      <c r="T530" s="150">
        <f>IF(B530="","",IF(ISERROR(MATCH($J530,SorP!$B$1:$B$6261,0)),"",INDIRECT("'SorP'!$A$"&amp;MATCH($S530&amp;$J530,SorP!C:C,0))))</f>
        <v/>
      </c>
      <c r="U530" s="163" t="n"/>
      <c r="V530" s="164">
        <f>IF(C530="",NA(),MATCH($B530&amp;$C530,'Smelter Look-up'!$J:$J,0))</f>
        <v/>
      </c>
      <c r="X530" s="165">
        <f>IF(AND(C530="Smelter not listed",OR(LEN(D530)=0,LEN(E530)=0)),1,0)</f>
        <v/>
      </c>
      <c r="AB530" s="306">
        <f>IF(C530="","",B530)</f>
        <v/>
      </c>
      <c r="AC530" s="165">
        <f>B530</f>
        <v/>
      </c>
      <c r="AD530" s="165">
        <f>IF(C530="Smelter not listed",D530,C530)</f>
        <v/>
      </c>
    </row>
    <row r="531" ht="20.1" customFormat="1" customHeight="1" s="165">
      <c r="A531" s="150" t="n"/>
      <c r="B531" s="296">
        <f>IF(LEN(A531)=0,"",INDEX('Smelter Look-up'!$A:$A,MATCH($A531,'Smelter Look-up'!$E:$E,0)))</f>
        <v/>
      </c>
      <c r="C531" s="147">
        <f>IF(LEN(A531)=0,"",INDEX('Smelter Look-up'!$C:$C,MATCH($A531,'Smelter Look-up'!$E:$E,0)))</f>
        <v/>
      </c>
      <c r="D531" s="144" t="n"/>
      <c r="E531" s="144">
        <f>IF(ISERROR($V531),"",OFFSET('Smelter Look-up'!$D$4,$V531-4,0)&amp;"")</f>
        <v/>
      </c>
      <c r="F531" s="144">
        <f>IF(ISERROR($V531),"",OFFSET('Smelter Look-up'!$E$4,$V531-4,0))</f>
        <v/>
      </c>
      <c r="G531" s="144">
        <f>IF(C531=$X$4,"Enter smelter details",IF(ISERROR($V531),"",OFFSET('Smelter Look-up'!$F$4,$V531-4,0)))</f>
        <v/>
      </c>
      <c r="H531" s="200">
        <f>IF(ISERROR($V531),"",OFFSET('Smelter Look-up'!$G$4,$V531-4,0))</f>
        <v/>
      </c>
      <c r="I531" s="201">
        <f>IF(ISERROR($V531),"",OFFSET('Smelter Look-up'!$H$4,$V531-4,0))</f>
        <v/>
      </c>
      <c r="J531" s="201">
        <f>IF(ISERROR($V531),"",OFFSET('Smelter Look-up'!$I$4,$V531-4,0))</f>
        <v/>
      </c>
      <c r="K531" s="145" t="n"/>
      <c r="L531" s="145" t="n"/>
      <c r="M531" s="145" t="n"/>
      <c r="N531" s="145" t="n"/>
      <c r="O531" s="145" t="n"/>
      <c r="P531" s="203" t="n"/>
      <c r="Q531" s="146" t="n"/>
      <c r="R531" s="144">
        <f>IF(ISERROR($V531),"",OFFSET('Smelter Look-up'!$C$4,$V531-4,0)&amp;"")</f>
        <v/>
      </c>
      <c r="S531" s="150">
        <f>IF(B531="","",IF(ISERROR(MATCH($E531,CL,0)),"Unknown",INDIRECT("'C'!$A$"&amp;MATCH($E531,CL,0)+1)))</f>
        <v/>
      </c>
      <c r="T531" s="150">
        <f>IF(B531="","",IF(ISERROR(MATCH($J531,SorP!$B$1:$B$6261,0)),"",INDIRECT("'SorP'!$A$"&amp;MATCH($S531&amp;$J531,SorP!C:C,0))))</f>
        <v/>
      </c>
      <c r="U531" s="163" t="n"/>
      <c r="V531" s="164">
        <f>IF(C531="",NA(),MATCH($B531&amp;$C531,'Smelter Look-up'!$J:$J,0))</f>
        <v/>
      </c>
      <c r="X531" s="165">
        <f>IF(AND(C531="Smelter not listed",OR(LEN(D531)=0,LEN(E531)=0)),1,0)</f>
        <v/>
      </c>
      <c r="AB531" s="306">
        <f>IF(C531="","",B531)</f>
        <v/>
      </c>
      <c r="AC531" s="165">
        <f>B531</f>
        <v/>
      </c>
      <c r="AD531" s="165">
        <f>IF(C531="Smelter not listed",D531,C531)</f>
        <v/>
      </c>
    </row>
    <row r="532" ht="20.1" customFormat="1" customHeight="1" s="165">
      <c r="A532" s="150" t="n"/>
      <c r="B532" s="296">
        <f>IF(LEN(A532)=0,"",INDEX('Smelter Look-up'!$A:$A,MATCH($A532,'Smelter Look-up'!$E:$E,0)))</f>
        <v/>
      </c>
      <c r="C532" s="147">
        <f>IF(LEN(A532)=0,"",INDEX('Smelter Look-up'!$C:$C,MATCH($A532,'Smelter Look-up'!$E:$E,0)))</f>
        <v/>
      </c>
      <c r="D532" s="144" t="n"/>
      <c r="E532" s="144">
        <f>IF(ISERROR($V532),"",OFFSET('Smelter Look-up'!$D$4,$V532-4,0)&amp;"")</f>
        <v/>
      </c>
      <c r="F532" s="144">
        <f>IF(ISERROR($V532),"",OFFSET('Smelter Look-up'!$E$4,$V532-4,0))</f>
        <v/>
      </c>
      <c r="G532" s="144">
        <f>IF(C532=$X$4,"Enter smelter details",IF(ISERROR($V532),"",OFFSET('Smelter Look-up'!$F$4,$V532-4,0)))</f>
        <v/>
      </c>
      <c r="H532" s="200">
        <f>IF(ISERROR($V532),"",OFFSET('Smelter Look-up'!$G$4,$V532-4,0))</f>
        <v/>
      </c>
      <c r="I532" s="201">
        <f>IF(ISERROR($V532),"",OFFSET('Smelter Look-up'!$H$4,$V532-4,0))</f>
        <v/>
      </c>
      <c r="J532" s="201">
        <f>IF(ISERROR($V532),"",OFFSET('Smelter Look-up'!$I$4,$V532-4,0))</f>
        <v/>
      </c>
      <c r="K532" s="145" t="n"/>
      <c r="L532" s="145" t="n"/>
      <c r="M532" s="145" t="n"/>
      <c r="N532" s="145" t="n"/>
      <c r="O532" s="145" t="n"/>
      <c r="P532" s="203" t="n"/>
      <c r="Q532" s="146" t="n"/>
      <c r="R532" s="144">
        <f>IF(ISERROR($V532),"",OFFSET('Smelter Look-up'!$C$4,$V532-4,0)&amp;"")</f>
        <v/>
      </c>
      <c r="S532" s="150">
        <f>IF(B532="","",IF(ISERROR(MATCH($E532,CL,0)),"Unknown",INDIRECT("'C'!$A$"&amp;MATCH($E532,CL,0)+1)))</f>
        <v/>
      </c>
      <c r="T532" s="150">
        <f>IF(B532="","",IF(ISERROR(MATCH($J532,SorP!$B$1:$B$6261,0)),"",INDIRECT("'SorP'!$A$"&amp;MATCH($S532&amp;$J532,SorP!C:C,0))))</f>
        <v/>
      </c>
      <c r="U532" s="163" t="n"/>
      <c r="V532" s="164">
        <f>IF(C532="",NA(),MATCH($B532&amp;$C532,'Smelter Look-up'!$J:$J,0))</f>
        <v/>
      </c>
      <c r="X532" s="165">
        <f>IF(AND(C532="Smelter not listed",OR(LEN(D532)=0,LEN(E532)=0)),1,0)</f>
        <v/>
      </c>
      <c r="AB532" s="306">
        <f>IF(C532="","",B532)</f>
        <v/>
      </c>
      <c r="AC532" s="165">
        <f>B532</f>
        <v/>
      </c>
      <c r="AD532" s="165">
        <f>IF(C532="Smelter not listed",D532,C532)</f>
        <v/>
      </c>
    </row>
    <row r="533" ht="20.1" customFormat="1" customHeight="1" s="165">
      <c r="A533" s="150" t="n"/>
      <c r="B533" s="296">
        <f>IF(LEN(A533)=0,"",INDEX('Smelter Look-up'!$A:$A,MATCH($A533,'Smelter Look-up'!$E:$E,0)))</f>
        <v/>
      </c>
      <c r="C533" s="147">
        <f>IF(LEN(A533)=0,"",INDEX('Smelter Look-up'!$C:$C,MATCH($A533,'Smelter Look-up'!$E:$E,0)))</f>
        <v/>
      </c>
      <c r="D533" s="144" t="n"/>
      <c r="E533" s="144">
        <f>IF(ISERROR($V533),"",OFFSET('Smelter Look-up'!$D$4,$V533-4,0)&amp;"")</f>
        <v/>
      </c>
      <c r="F533" s="144">
        <f>IF(ISERROR($V533),"",OFFSET('Smelter Look-up'!$E$4,$V533-4,0))</f>
        <v/>
      </c>
      <c r="G533" s="144">
        <f>IF(C533=$X$4,"Enter smelter details",IF(ISERROR($V533),"",OFFSET('Smelter Look-up'!$F$4,$V533-4,0)))</f>
        <v/>
      </c>
      <c r="H533" s="200">
        <f>IF(ISERROR($V533),"",OFFSET('Smelter Look-up'!$G$4,$V533-4,0))</f>
        <v/>
      </c>
      <c r="I533" s="201">
        <f>IF(ISERROR($V533),"",OFFSET('Smelter Look-up'!$H$4,$V533-4,0))</f>
        <v/>
      </c>
      <c r="J533" s="201">
        <f>IF(ISERROR($V533),"",OFFSET('Smelter Look-up'!$I$4,$V533-4,0))</f>
        <v/>
      </c>
      <c r="K533" s="145" t="n"/>
      <c r="L533" s="145" t="n"/>
      <c r="M533" s="145" t="n"/>
      <c r="N533" s="145" t="n"/>
      <c r="O533" s="145" t="n"/>
      <c r="P533" s="203" t="n"/>
      <c r="Q533" s="146" t="n"/>
      <c r="R533" s="144">
        <f>IF(ISERROR($V533),"",OFFSET('Smelter Look-up'!$C$4,$V533-4,0)&amp;"")</f>
        <v/>
      </c>
      <c r="S533" s="150">
        <f>IF(B533="","",IF(ISERROR(MATCH($E533,CL,0)),"Unknown",INDIRECT("'C'!$A$"&amp;MATCH($E533,CL,0)+1)))</f>
        <v/>
      </c>
      <c r="T533" s="150">
        <f>IF(B533="","",IF(ISERROR(MATCH($J533,SorP!$B$1:$B$6261,0)),"",INDIRECT("'SorP'!$A$"&amp;MATCH($S533&amp;$J533,SorP!C:C,0))))</f>
        <v/>
      </c>
      <c r="U533" s="163" t="n"/>
      <c r="V533" s="164">
        <f>IF(C533="",NA(),MATCH($B533&amp;$C533,'Smelter Look-up'!$J:$J,0))</f>
        <v/>
      </c>
      <c r="X533" s="165">
        <f>IF(AND(C533="Smelter not listed",OR(LEN(D533)=0,LEN(E533)=0)),1,0)</f>
        <v/>
      </c>
      <c r="AB533" s="306">
        <f>IF(C533="","",B533)</f>
        <v/>
      </c>
      <c r="AC533" s="165">
        <f>B533</f>
        <v/>
      </c>
      <c r="AD533" s="165">
        <f>IF(C533="Smelter not listed",D533,C533)</f>
        <v/>
      </c>
    </row>
    <row r="534" ht="20.1" customFormat="1" customHeight="1" s="165">
      <c r="A534" s="150" t="n"/>
      <c r="B534" s="296">
        <f>IF(LEN(A534)=0,"",INDEX('Smelter Look-up'!$A:$A,MATCH($A534,'Smelter Look-up'!$E:$E,0)))</f>
        <v/>
      </c>
      <c r="C534" s="147">
        <f>IF(LEN(A534)=0,"",INDEX('Smelter Look-up'!$C:$C,MATCH($A534,'Smelter Look-up'!$E:$E,0)))</f>
        <v/>
      </c>
      <c r="D534" s="144" t="n"/>
      <c r="E534" s="144">
        <f>IF(ISERROR($V534),"",OFFSET('Smelter Look-up'!$D$4,$V534-4,0)&amp;"")</f>
        <v/>
      </c>
      <c r="F534" s="144">
        <f>IF(ISERROR($V534),"",OFFSET('Smelter Look-up'!$E$4,$V534-4,0))</f>
        <v/>
      </c>
      <c r="G534" s="144">
        <f>IF(C534=$X$4,"Enter smelter details",IF(ISERROR($V534),"",OFFSET('Smelter Look-up'!$F$4,$V534-4,0)))</f>
        <v/>
      </c>
      <c r="H534" s="200">
        <f>IF(ISERROR($V534),"",OFFSET('Smelter Look-up'!$G$4,$V534-4,0))</f>
        <v/>
      </c>
      <c r="I534" s="201">
        <f>IF(ISERROR($V534),"",OFFSET('Smelter Look-up'!$H$4,$V534-4,0))</f>
        <v/>
      </c>
      <c r="J534" s="201">
        <f>IF(ISERROR($V534),"",OFFSET('Smelter Look-up'!$I$4,$V534-4,0))</f>
        <v/>
      </c>
      <c r="K534" s="145" t="n"/>
      <c r="L534" s="145" t="n"/>
      <c r="M534" s="145" t="n"/>
      <c r="N534" s="145" t="n"/>
      <c r="O534" s="145" t="n"/>
      <c r="P534" s="203" t="n"/>
      <c r="Q534" s="146" t="n"/>
      <c r="R534" s="144">
        <f>IF(ISERROR($V534),"",OFFSET('Smelter Look-up'!$C$4,$V534-4,0)&amp;"")</f>
        <v/>
      </c>
      <c r="S534" s="150">
        <f>IF(B534="","",IF(ISERROR(MATCH($E534,CL,0)),"Unknown",INDIRECT("'C'!$A$"&amp;MATCH($E534,CL,0)+1)))</f>
        <v/>
      </c>
      <c r="T534" s="150">
        <f>IF(B534="","",IF(ISERROR(MATCH($J534,SorP!$B$1:$B$6261,0)),"",INDIRECT("'SorP'!$A$"&amp;MATCH($S534&amp;$J534,SorP!C:C,0))))</f>
        <v/>
      </c>
      <c r="U534" s="163" t="n"/>
      <c r="V534" s="164">
        <f>IF(C534="",NA(),MATCH($B534&amp;$C534,'Smelter Look-up'!$J:$J,0))</f>
        <v/>
      </c>
      <c r="X534" s="165">
        <f>IF(AND(C534="Smelter not listed",OR(LEN(D534)=0,LEN(E534)=0)),1,0)</f>
        <v/>
      </c>
      <c r="AB534" s="306">
        <f>IF(C534="","",B534)</f>
        <v/>
      </c>
      <c r="AC534" s="165">
        <f>B534</f>
        <v/>
      </c>
      <c r="AD534" s="165">
        <f>IF(C534="Smelter not listed",D534,C534)</f>
        <v/>
      </c>
    </row>
    <row r="535" ht="20.1" customFormat="1" customHeight="1" s="165">
      <c r="A535" s="150" t="n"/>
      <c r="B535" s="296">
        <f>IF(LEN(A535)=0,"",INDEX('Smelter Look-up'!$A:$A,MATCH($A535,'Smelter Look-up'!$E:$E,0)))</f>
        <v/>
      </c>
      <c r="C535" s="147">
        <f>IF(LEN(A535)=0,"",INDEX('Smelter Look-up'!$C:$C,MATCH($A535,'Smelter Look-up'!$E:$E,0)))</f>
        <v/>
      </c>
      <c r="D535" s="144" t="n"/>
      <c r="E535" s="144">
        <f>IF(ISERROR($V535),"",OFFSET('Smelter Look-up'!$D$4,$V535-4,0)&amp;"")</f>
        <v/>
      </c>
      <c r="F535" s="144">
        <f>IF(ISERROR($V535),"",OFFSET('Smelter Look-up'!$E$4,$V535-4,0))</f>
        <v/>
      </c>
      <c r="G535" s="144">
        <f>IF(C535=$X$4,"Enter smelter details",IF(ISERROR($V535),"",OFFSET('Smelter Look-up'!$F$4,$V535-4,0)))</f>
        <v/>
      </c>
      <c r="H535" s="200">
        <f>IF(ISERROR($V535),"",OFFSET('Smelter Look-up'!$G$4,$V535-4,0))</f>
        <v/>
      </c>
      <c r="I535" s="201">
        <f>IF(ISERROR($V535),"",OFFSET('Smelter Look-up'!$H$4,$V535-4,0))</f>
        <v/>
      </c>
      <c r="J535" s="201">
        <f>IF(ISERROR($V535),"",OFFSET('Smelter Look-up'!$I$4,$V535-4,0))</f>
        <v/>
      </c>
      <c r="K535" s="145" t="n"/>
      <c r="L535" s="145" t="n"/>
      <c r="M535" s="145" t="n"/>
      <c r="N535" s="145" t="n"/>
      <c r="O535" s="145" t="n"/>
      <c r="P535" s="203" t="n"/>
      <c r="Q535" s="146" t="n"/>
      <c r="R535" s="144">
        <f>IF(ISERROR($V535),"",OFFSET('Smelter Look-up'!$C$4,$V535-4,0)&amp;"")</f>
        <v/>
      </c>
      <c r="S535" s="150">
        <f>IF(B535="","",IF(ISERROR(MATCH($E535,CL,0)),"Unknown",INDIRECT("'C'!$A$"&amp;MATCH($E535,CL,0)+1)))</f>
        <v/>
      </c>
      <c r="T535" s="150">
        <f>IF(B535="","",IF(ISERROR(MATCH($J535,SorP!$B$1:$B$6261,0)),"",INDIRECT("'SorP'!$A$"&amp;MATCH($S535&amp;$J535,SorP!C:C,0))))</f>
        <v/>
      </c>
      <c r="U535" s="163" t="n"/>
      <c r="V535" s="164">
        <f>IF(C535="",NA(),MATCH($B535&amp;$C535,'Smelter Look-up'!$J:$J,0))</f>
        <v/>
      </c>
      <c r="X535" s="165">
        <f>IF(AND(C535="Smelter not listed",OR(LEN(D535)=0,LEN(E535)=0)),1,0)</f>
        <v/>
      </c>
      <c r="AB535" s="306">
        <f>IF(C535="","",B535)</f>
        <v/>
      </c>
      <c r="AC535" s="165">
        <f>B535</f>
        <v/>
      </c>
      <c r="AD535" s="165">
        <f>IF(C535="Smelter not listed",D535,C535)</f>
        <v/>
      </c>
    </row>
    <row r="536" ht="20.1" customFormat="1" customHeight="1" s="165">
      <c r="A536" s="150" t="n"/>
      <c r="B536" s="296">
        <f>IF(LEN(A536)=0,"",INDEX('Smelter Look-up'!$A:$A,MATCH($A536,'Smelter Look-up'!$E:$E,0)))</f>
        <v/>
      </c>
      <c r="C536" s="147">
        <f>IF(LEN(A536)=0,"",INDEX('Smelter Look-up'!$C:$C,MATCH($A536,'Smelter Look-up'!$E:$E,0)))</f>
        <v/>
      </c>
      <c r="D536" s="144" t="n"/>
      <c r="E536" s="144">
        <f>IF(ISERROR($V536),"",OFFSET('Smelter Look-up'!$D$4,$V536-4,0)&amp;"")</f>
        <v/>
      </c>
      <c r="F536" s="144">
        <f>IF(ISERROR($V536),"",OFFSET('Smelter Look-up'!$E$4,$V536-4,0))</f>
        <v/>
      </c>
      <c r="G536" s="144">
        <f>IF(C536=$X$4,"Enter smelter details",IF(ISERROR($V536),"",OFFSET('Smelter Look-up'!$F$4,$V536-4,0)))</f>
        <v/>
      </c>
      <c r="H536" s="200">
        <f>IF(ISERROR($V536),"",OFFSET('Smelter Look-up'!$G$4,$V536-4,0))</f>
        <v/>
      </c>
      <c r="I536" s="201">
        <f>IF(ISERROR($V536),"",OFFSET('Smelter Look-up'!$H$4,$V536-4,0))</f>
        <v/>
      </c>
      <c r="J536" s="201">
        <f>IF(ISERROR($V536),"",OFFSET('Smelter Look-up'!$I$4,$V536-4,0))</f>
        <v/>
      </c>
      <c r="K536" s="145" t="n"/>
      <c r="L536" s="145" t="n"/>
      <c r="M536" s="145" t="n"/>
      <c r="N536" s="145" t="n"/>
      <c r="O536" s="145" t="n"/>
      <c r="P536" s="203" t="n"/>
      <c r="Q536" s="146" t="n"/>
      <c r="R536" s="144">
        <f>IF(ISERROR($V536),"",OFFSET('Smelter Look-up'!$C$4,$V536-4,0)&amp;"")</f>
        <v/>
      </c>
      <c r="S536" s="150">
        <f>IF(B536="","",IF(ISERROR(MATCH($E536,CL,0)),"Unknown",INDIRECT("'C'!$A$"&amp;MATCH($E536,CL,0)+1)))</f>
        <v/>
      </c>
      <c r="T536" s="150">
        <f>IF(B536="","",IF(ISERROR(MATCH($J536,SorP!$B$1:$B$6261,0)),"",INDIRECT("'SorP'!$A$"&amp;MATCH($S536&amp;$J536,SorP!C:C,0))))</f>
        <v/>
      </c>
      <c r="U536" s="163" t="n"/>
      <c r="V536" s="164">
        <f>IF(C536="",NA(),MATCH($B536&amp;$C536,'Smelter Look-up'!$J:$J,0))</f>
        <v/>
      </c>
      <c r="X536" s="165">
        <f>IF(AND(C536="Smelter not listed",OR(LEN(D536)=0,LEN(E536)=0)),1,0)</f>
        <v/>
      </c>
      <c r="AB536" s="306">
        <f>IF(C536="","",B536)</f>
        <v/>
      </c>
      <c r="AC536" s="165">
        <f>B536</f>
        <v/>
      </c>
      <c r="AD536" s="165">
        <f>IF(C536="Smelter not listed",D536,C536)</f>
        <v/>
      </c>
    </row>
    <row r="537" ht="20.1" customFormat="1" customHeight="1" s="165">
      <c r="A537" s="150" t="n"/>
      <c r="B537" s="296">
        <f>IF(LEN(A537)=0,"",INDEX('Smelter Look-up'!$A:$A,MATCH($A537,'Smelter Look-up'!$E:$E,0)))</f>
        <v/>
      </c>
      <c r="C537" s="147">
        <f>IF(LEN(A537)=0,"",INDEX('Smelter Look-up'!$C:$C,MATCH($A537,'Smelter Look-up'!$E:$E,0)))</f>
        <v/>
      </c>
      <c r="D537" s="144" t="n"/>
      <c r="E537" s="144">
        <f>IF(ISERROR($V537),"",OFFSET('Smelter Look-up'!$D$4,$V537-4,0)&amp;"")</f>
        <v/>
      </c>
      <c r="F537" s="144">
        <f>IF(ISERROR($V537),"",OFFSET('Smelter Look-up'!$E$4,$V537-4,0))</f>
        <v/>
      </c>
      <c r="G537" s="144">
        <f>IF(C537=$X$4,"Enter smelter details",IF(ISERROR($V537),"",OFFSET('Smelter Look-up'!$F$4,$V537-4,0)))</f>
        <v/>
      </c>
      <c r="H537" s="200">
        <f>IF(ISERROR($V537),"",OFFSET('Smelter Look-up'!$G$4,$V537-4,0))</f>
        <v/>
      </c>
      <c r="I537" s="201">
        <f>IF(ISERROR($V537),"",OFFSET('Smelter Look-up'!$H$4,$V537-4,0))</f>
        <v/>
      </c>
      <c r="J537" s="201">
        <f>IF(ISERROR($V537),"",OFFSET('Smelter Look-up'!$I$4,$V537-4,0))</f>
        <v/>
      </c>
      <c r="K537" s="145" t="n"/>
      <c r="L537" s="145" t="n"/>
      <c r="M537" s="145" t="n"/>
      <c r="N537" s="145" t="n"/>
      <c r="O537" s="145" t="n"/>
      <c r="P537" s="203" t="n"/>
      <c r="Q537" s="146" t="n"/>
      <c r="R537" s="144">
        <f>IF(ISERROR($V537),"",OFFSET('Smelter Look-up'!$C$4,$V537-4,0)&amp;"")</f>
        <v/>
      </c>
      <c r="S537" s="150">
        <f>IF(B537="","",IF(ISERROR(MATCH($E537,CL,0)),"Unknown",INDIRECT("'C'!$A$"&amp;MATCH($E537,CL,0)+1)))</f>
        <v/>
      </c>
      <c r="T537" s="150">
        <f>IF(B537="","",IF(ISERROR(MATCH($J537,SorP!$B$1:$B$6261,0)),"",INDIRECT("'SorP'!$A$"&amp;MATCH($S537&amp;$J537,SorP!C:C,0))))</f>
        <v/>
      </c>
      <c r="U537" s="163" t="n"/>
      <c r="V537" s="164">
        <f>IF(C537="",NA(),MATCH($B537&amp;$C537,'Smelter Look-up'!$J:$J,0))</f>
        <v/>
      </c>
      <c r="X537" s="165">
        <f>IF(AND(C537="Smelter not listed",OR(LEN(D537)=0,LEN(E537)=0)),1,0)</f>
        <v/>
      </c>
      <c r="AB537" s="306">
        <f>IF(C537="","",B537)</f>
        <v/>
      </c>
      <c r="AC537" s="165">
        <f>B537</f>
        <v/>
      </c>
      <c r="AD537" s="165">
        <f>IF(C537="Smelter not listed",D537,C537)</f>
        <v/>
      </c>
    </row>
    <row r="538" ht="20.1" customFormat="1" customHeight="1" s="165">
      <c r="A538" s="150" t="n"/>
      <c r="B538" s="296">
        <f>IF(LEN(A538)=0,"",INDEX('Smelter Look-up'!$A:$A,MATCH($A538,'Smelter Look-up'!$E:$E,0)))</f>
        <v/>
      </c>
      <c r="C538" s="147">
        <f>IF(LEN(A538)=0,"",INDEX('Smelter Look-up'!$C:$C,MATCH($A538,'Smelter Look-up'!$E:$E,0)))</f>
        <v/>
      </c>
      <c r="D538" s="144" t="n"/>
      <c r="E538" s="144">
        <f>IF(ISERROR($V538),"",OFFSET('Smelter Look-up'!$D$4,$V538-4,0)&amp;"")</f>
        <v/>
      </c>
      <c r="F538" s="144">
        <f>IF(ISERROR($V538),"",OFFSET('Smelter Look-up'!$E$4,$V538-4,0))</f>
        <v/>
      </c>
      <c r="G538" s="144">
        <f>IF(C538=$X$4,"Enter smelter details",IF(ISERROR($V538),"",OFFSET('Smelter Look-up'!$F$4,$V538-4,0)))</f>
        <v/>
      </c>
      <c r="H538" s="200">
        <f>IF(ISERROR($V538),"",OFFSET('Smelter Look-up'!$G$4,$V538-4,0))</f>
        <v/>
      </c>
      <c r="I538" s="201">
        <f>IF(ISERROR($V538),"",OFFSET('Smelter Look-up'!$H$4,$V538-4,0))</f>
        <v/>
      </c>
      <c r="J538" s="201">
        <f>IF(ISERROR($V538),"",OFFSET('Smelter Look-up'!$I$4,$V538-4,0))</f>
        <v/>
      </c>
      <c r="K538" s="145" t="n"/>
      <c r="L538" s="145" t="n"/>
      <c r="M538" s="145" t="n"/>
      <c r="N538" s="145" t="n"/>
      <c r="O538" s="145" t="n"/>
      <c r="P538" s="203" t="n"/>
      <c r="Q538" s="146" t="n"/>
      <c r="R538" s="144">
        <f>IF(ISERROR($V538),"",OFFSET('Smelter Look-up'!$C$4,$V538-4,0)&amp;"")</f>
        <v/>
      </c>
      <c r="S538" s="150">
        <f>IF(B538="","",IF(ISERROR(MATCH($E538,CL,0)),"Unknown",INDIRECT("'C'!$A$"&amp;MATCH($E538,CL,0)+1)))</f>
        <v/>
      </c>
      <c r="T538" s="150">
        <f>IF(B538="","",IF(ISERROR(MATCH($J538,SorP!$B$1:$B$6261,0)),"",INDIRECT("'SorP'!$A$"&amp;MATCH($S538&amp;$J538,SorP!C:C,0))))</f>
        <v/>
      </c>
      <c r="U538" s="163" t="n"/>
      <c r="V538" s="164">
        <f>IF(C538="",NA(),MATCH($B538&amp;$C538,'Smelter Look-up'!$J:$J,0))</f>
        <v/>
      </c>
      <c r="X538" s="165">
        <f>IF(AND(C538="Smelter not listed",OR(LEN(D538)=0,LEN(E538)=0)),1,0)</f>
        <v/>
      </c>
      <c r="AB538" s="306">
        <f>IF(C538="","",B538)</f>
        <v/>
      </c>
      <c r="AC538" s="165">
        <f>B538</f>
        <v/>
      </c>
      <c r="AD538" s="165">
        <f>IF(C538="Smelter not listed",D538,C538)</f>
        <v/>
      </c>
    </row>
    <row r="539" ht="20.1" customFormat="1" customHeight="1" s="165">
      <c r="A539" s="150" t="n"/>
      <c r="B539" s="296">
        <f>IF(LEN(A539)=0,"",INDEX('Smelter Look-up'!$A:$A,MATCH($A539,'Smelter Look-up'!$E:$E,0)))</f>
        <v/>
      </c>
      <c r="C539" s="147">
        <f>IF(LEN(A539)=0,"",INDEX('Smelter Look-up'!$C:$C,MATCH($A539,'Smelter Look-up'!$E:$E,0)))</f>
        <v/>
      </c>
      <c r="D539" s="144" t="n"/>
      <c r="E539" s="144">
        <f>IF(ISERROR($V539),"",OFFSET('Smelter Look-up'!$D$4,$V539-4,0)&amp;"")</f>
        <v/>
      </c>
      <c r="F539" s="144">
        <f>IF(ISERROR($V539),"",OFFSET('Smelter Look-up'!$E$4,$V539-4,0))</f>
        <v/>
      </c>
      <c r="G539" s="144">
        <f>IF(C539=$X$4,"Enter smelter details",IF(ISERROR($V539),"",OFFSET('Smelter Look-up'!$F$4,$V539-4,0)))</f>
        <v/>
      </c>
      <c r="H539" s="200">
        <f>IF(ISERROR($V539),"",OFFSET('Smelter Look-up'!$G$4,$V539-4,0))</f>
        <v/>
      </c>
      <c r="I539" s="201">
        <f>IF(ISERROR($V539),"",OFFSET('Smelter Look-up'!$H$4,$V539-4,0))</f>
        <v/>
      </c>
      <c r="J539" s="201">
        <f>IF(ISERROR($V539),"",OFFSET('Smelter Look-up'!$I$4,$V539-4,0))</f>
        <v/>
      </c>
      <c r="K539" s="145" t="n"/>
      <c r="L539" s="145" t="n"/>
      <c r="M539" s="145" t="n"/>
      <c r="N539" s="145" t="n"/>
      <c r="O539" s="145" t="n"/>
      <c r="P539" s="203" t="n"/>
      <c r="Q539" s="146" t="n"/>
      <c r="R539" s="144">
        <f>IF(ISERROR($V539),"",OFFSET('Smelter Look-up'!$C$4,$V539-4,0)&amp;"")</f>
        <v/>
      </c>
      <c r="S539" s="150">
        <f>IF(B539="","",IF(ISERROR(MATCH($E539,CL,0)),"Unknown",INDIRECT("'C'!$A$"&amp;MATCH($E539,CL,0)+1)))</f>
        <v/>
      </c>
      <c r="T539" s="150">
        <f>IF(B539="","",IF(ISERROR(MATCH($J539,SorP!$B$1:$B$6261,0)),"",INDIRECT("'SorP'!$A$"&amp;MATCH($S539&amp;$J539,SorP!C:C,0))))</f>
        <v/>
      </c>
      <c r="U539" s="163" t="n"/>
      <c r="V539" s="164">
        <f>IF(C539="",NA(),MATCH($B539&amp;$C539,'Smelter Look-up'!$J:$J,0))</f>
        <v/>
      </c>
      <c r="X539" s="165">
        <f>IF(AND(C539="Smelter not listed",OR(LEN(D539)=0,LEN(E539)=0)),1,0)</f>
        <v/>
      </c>
      <c r="AB539" s="306">
        <f>IF(C539="","",B539)</f>
        <v/>
      </c>
      <c r="AC539" s="165">
        <f>B539</f>
        <v/>
      </c>
      <c r="AD539" s="165">
        <f>IF(C539="Smelter not listed",D539,C539)</f>
        <v/>
      </c>
    </row>
    <row r="540" ht="20.1" customFormat="1" customHeight="1" s="165">
      <c r="A540" s="150" t="n"/>
      <c r="B540" s="296">
        <f>IF(LEN(A540)=0,"",INDEX('Smelter Look-up'!$A:$A,MATCH($A540,'Smelter Look-up'!$E:$E,0)))</f>
        <v/>
      </c>
      <c r="C540" s="147">
        <f>IF(LEN(A540)=0,"",INDEX('Smelter Look-up'!$C:$C,MATCH($A540,'Smelter Look-up'!$E:$E,0)))</f>
        <v/>
      </c>
      <c r="D540" s="144" t="n"/>
      <c r="E540" s="144">
        <f>IF(ISERROR($V540),"",OFFSET('Smelter Look-up'!$D$4,$V540-4,0)&amp;"")</f>
        <v/>
      </c>
      <c r="F540" s="144">
        <f>IF(ISERROR($V540),"",OFFSET('Smelter Look-up'!$E$4,$V540-4,0))</f>
        <v/>
      </c>
      <c r="G540" s="144">
        <f>IF(C540=$X$4,"Enter smelter details",IF(ISERROR($V540),"",OFFSET('Smelter Look-up'!$F$4,$V540-4,0)))</f>
        <v/>
      </c>
      <c r="H540" s="200">
        <f>IF(ISERROR($V540),"",OFFSET('Smelter Look-up'!$G$4,$V540-4,0))</f>
        <v/>
      </c>
      <c r="I540" s="201">
        <f>IF(ISERROR($V540),"",OFFSET('Smelter Look-up'!$H$4,$V540-4,0))</f>
        <v/>
      </c>
      <c r="J540" s="201">
        <f>IF(ISERROR($V540),"",OFFSET('Smelter Look-up'!$I$4,$V540-4,0))</f>
        <v/>
      </c>
      <c r="K540" s="145" t="n"/>
      <c r="L540" s="145" t="n"/>
      <c r="M540" s="145" t="n"/>
      <c r="N540" s="145" t="n"/>
      <c r="O540" s="145" t="n"/>
      <c r="P540" s="203" t="n"/>
      <c r="Q540" s="146" t="n"/>
      <c r="R540" s="144">
        <f>IF(ISERROR($V540),"",OFFSET('Smelter Look-up'!$C$4,$V540-4,0)&amp;"")</f>
        <v/>
      </c>
      <c r="S540" s="150">
        <f>IF(B540="","",IF(ISERROR(MATCH($E540,CL,0)),"Unknown",INDIRECT("'C'!$A$"&amp;MATCH($E540,CL,0)+1)))</f>
        <v/>
      </c>
      <c r="T540" s="150">
        <f>IF(B540="","",IF(ISERROR(MATCH($J540,SorP!$B$1:$B$6261,0)),"",INDIRECT("'SorP'!$A$"&amp;MATCH($S540&amp;$J540,SorP!C:C,0))))</f>
        <v/>
      </c>
      <c r="U540" s="163" t="n"/>
      <c r="V540" s="164">
        <f>IF(C540="",NA(),MATCH($B540&amp;$C540,'Smelter Look-up'!$J:$J,0))</f>
        <v/>
      </c>
      <c r="X540" s="165">
        <f>IF(AND(C540="Smelter not listed",OR(LEN(D540)=0,LEN(E540)=0)),1,0)</f>
        <v/>
      </c>
      <c r="AB540" s="306">
        <f>IF(C540="","",B540)</f>
        <v/>
      </c>
      <c r="AC540" s="165">
        <f>B540</f>
        <v/>
      </c>
      <c r="AD540" s="165">
        <f>IF(C540="Smelter not listed",D540,C540)</f>
        <v/>
      </c>
    </row>
    <row r="541" ht="20.1" customFormat="1" customHeight="1" s="165">
      <c r="A541" s="150" t="n"/>
      <c r="B541" s="296">
        <f>IF(LEN(A541)=0,"",INDEX('Smelter Look-up'!$A:$A,MATCH($A541,'Smelter Look-up'!$E:$E,0)))</f>
        <v/>
      </c>
      <c r="C541" s="147">
        <f>IF(LEN(A541)=0,"",INDEX('Smelter Look-up'!$C:$C,MATCH($A541,'Smelter Look-up'!$E:$E,0)))</f>
        <v/>
      </c>
      <c r="D541" s="144" t="n"/>
      <c r="E541" s="144">
        <f>IF(ISERROR($V541),"",OFFSET('Smelter Look-up'!$D$4,$V541-4,0)&amp;"")</f>
        <v/>
      </c>
      <c r="F541" s="144">
        <f>IF(ISERROR($V541),"",OFFSET('Smelter Look-up'!$E$4,$V541-4,0))</f>
        <v/>
      </c>
      <c r="G541" s="144">
        <f>IF(C541=$X$4,"Enter smelter details",IF(ISERROR($V541),"",OFFSET('Smelter Look-up'!$F$4,$V541-4,0)))</f>
        <v/>
      </c>
      <c r="H541" s="200">
        <f>IF(ISERROR($V541),"",OFFSET('Smelter Look-up'!$G$4,$V541-4,0))</f>
        <v/>
      </c>
      <c r="I541" s="201">
        <f>IF(ISERROR($V541),"",OFFSET('Smelter Look-up'!$H$4,$V541-4,0))</f>
        <v/>
      </c>
      <c r="J541" s="201">
        <f>IF(ISERROR($V541),"",OFFSET('Smelter Look-up'!$I$4,$V541-4,0))</f>
        <v/>
      </c>
      <c r="K541" s="145" t="n"/>
      <c r="L541" s="145" t="n"/>
      <c r="M541" s="145" t="n"/>
      <c r="N541" s="145" t="n"/>
      <c r="O541" s="145" t="n"/>
      <c r="P541" s="203" t="n"/>
      <c r="Q541" s="146" t="n"/>
      <c r="R541" s="144">
        <f>IF(ISERROR($V541),"",OFFSET('Smelter Look-up'!$C$4,$V541-4,0)&amp;"")</f>
        <v/>
      </c>
      <c r="S541" s="150">
        <f>IF(B541="","",IF(ISERROR(MATCH($E541,CL,0)),"Unknown",INDIRECT("'C'!$A$"&amp;MATCH($E541,CL,0)+1)))</f>
        <v/>
      </c>
      <c r="T541" s="150">
        <f>IF(B541="","",IF(ISERROR(MATCH($J541,SorP!$B$1:$B$6261,0)),"",INDIRECT("'SorP'!$A$"&amp;MATCH($S541&amp;$J541,SorP!C:C,0))))</f>
        <v/>
      </c>
      <c r="U541" s="163" t="n"/>
      <c r="V541" s="164">
        <f>IF(C541="",NA(),MATCH($B541&amp;$C541,'Smelter Look-up'!$J:$J,0))</f>
        <v/>
      </c>
      <c r="X541" s="165">
        <f>IF(AND(C541="Smelter not listed",OR(LEN(D541)=0,LEN(E541)=0)),1,0)</f>
        <v/>
      </c>
      <c r="AB541" s="306">
        <f>IF(C541="","",B541)</f>
        <v/>
      </c>
      <c r="AC541" s="165">
        <f>B541</f>
        <v/>
      </c>
      <c r="AD541" s="165">
        <f>IF(C541="Smelter not listed",D541,C541)</f>
        <v/>
      </c>
    </row>
    <row r="542" ht="20.1" customFormat="1" customHeight="1" s="165">
      <c r="A542" s="150" t="n"/>
      <c r="B542" s="296">
        <f>IF(LEN(A542)=0,"",INDEX('Smelter Look-up'!$A:$A,MATCH($A542,'Smelter Look-up'!$E:$E,0)))</f>
        <v/>
      </c>
      <c r="C542" s="147">
        <f>IF(LEN(A542)=0,"",INDEX('Smelter Look-up'!$C:$C,MATCH($A542,'Smelter Look-up'!$E:$E,0)))</f>
        <v/>
      </c>
      <c r="D542" s="144" t="n"/>
      <c r="E542" s="144">
        <f>IF(ISERROR($V542),"",OFFSET('Smelter Look-up'!$D$4,$V542-4,0)&amp;"")</f>
        <v/>
      </c>
      <c r="F542" s="144">
        <f>IF(ISERROR($V542),"",OFFSET('Smelter Look-up'!$E$4,$V542-4,0))</f>
        <v/>
      </c>
      <c r="G542" s="144">
        <f>IF(C542=$X$4,"Enter smelter details",IF(ISERROR($V542),"",OFFSET('Smelter Look-up'!$F$4,$V542-4,0)))</f>
        <v/>
      </c>
      <c r="H542" s="200">
        <f>IF(ISERROR($V542),"",OFFSET('Smelter Look-up'!$G$4,$V542-4,0))</f>
        <v/>
      </c>
      <c r="I542" s="201">
        <f>IF(ISERROR($V542),"",OFFSET('Smelter Look-up'!$H$4,$V542-4,0))</f>
        <v/>
      </c>
      <c r="J542" s="201">
        <f>IF(ISERROR($V542),"",OFFSET('Smelter Look-up'!$I$4,$V542-4,0))</f>
        <v/>
      </c>
      <c r="K542" s="145" t="n"/>
      <c r="L542" s="145" t="n"/>
      <c r="M542" s="145" t="n"/>
      <c r="N542" s="145" t="n"/>
      <c r="O542" s="145" t="n"/>
      <c r="P542" s="203" t="n"/>
      <c r="Q542" s="146" t="n"/>
      <c r="R542" s="144">
        <f>IF(ISERROR($V542),"",OFFSET('Smelter Look-up'!$C$4,$V542-4,0)&amp;"")</f>
        <v/>
      </c>
      <c r="S542" s="150">
        <f>IF(B542="","",IF(ISERROR(MATCH($E542,CL,0)),"Unknown",INDIRECT("'C'!$A$"&amp;MATCH($E542,CL,0)+1)))</f>
        <v/>
      </c>
      <c r="T542" s="150">
        <f>IF(B542="","",IF(ISERROR(MATCH($J542,SorP!$B$1:$B$6261,0)),"",INDIRECT("'SorP'!$A$"&amp;MATCH($S542&amp;$J542,SorP!C:C,0))))</f>
        <v/>
      </c>
      <c r="U542" s="163" t="n"/>
      <c r="V542" s="164">
        <f>IF(C542="",NA(),MATCH($B542&amp;$C542,'Smelter Look-up'!$J:$J,0))</f>
        <v/>
      </c>
      <c r="X542" s="165">
        <f>IF(AND(C542="Smelter not listed",OR(LEN(D542)=0,LEN(E542)=0)),1,0)</f>
        <v/>
      </c>
      <c r="AB542" s="306">
        <f>IF(C542="","",B542)</f>
        <v/>
      </c>
      <c r="AC542" s="165">
        <f>B542</f>
        <v/>
      </c>
      <c r="AD542" s="165">
        <f>IF(C542="Smelter not listed",D542,C542)</f>
        <v/>
      </c>
    </row>
    <row r="543" ht="20.1" customFormat="1" customHeight="1" s="165">
      <c r="A543" s="150" t="n"/>
      <c r="B543" s="296">
        <f>IF(LEN(A543)=0,"",INDEX('Smelter Look-up'!$A:$A,MATCH($A543,'Smelter Look-up'!$E:$E,0)))</f>
        <v/>
      </c>
      <c r="C543" s="147">
        <f>IF(LEN(A543)=0,"",INDEX('Smelter Look-up'!$C:$C,MATCH($A543,'Smelter Look-up'!$E:$E,0)))</f>
        <v/>
      </c>
      <c r="D543" s="144" t="n"/>
      <c r="E543" s="144">
        <f>IF(ISERROR($V543),"",OFFSET('Smelter Look-up'!$D$4,$V543-4,0)&amp;"")</f>
        <v/>
      </c>
      <c r="F543" s="144">
        <f>IF(ISERROR($V543),"",OFFSET('Smelter Look-up'!$E$4,$V543-4,0))</f>
        <v/>
      </c>
      <c r="G543" s="144">
        <f>IF(C543=$X$4,"Enter smelter details",IF(ISERROR($V543),"",OFFSET('Smelter Look-up'!$F$4,$V543-4,0)))</f>
        <v/>
      </c>
      <c r="H543" s="200">
        <f>IF(ISERROR($V543),"",OFFSET('Smelter Look-up'!$G$4,$V543-4,0))</f>
        <v/>
      </c>
      <c r="I543" s="201">
        <f>IF(ISERROR($V543),"",OFFSET('Smelter Look-up'!$H$4,$V543-4,0))</f>
        <v/>
      </c>
      <c r="J543" s="201">
        <f>IF(ISERROR($V543),"",OFFSET('Smelter Look-up'!$I$4,$V543-4,0))</f>
        <v/>
      </c>
      <c r="K543" s="145" t="n"/>
      <c r="L543" s="145" t="n"/>
      <c r="M543" s="145" t="n"/>
      <c r="N543" s="145" t="n"/>
      <c r="O543" s="145" t="n"/>
      <c r="P543" s="203" t="n"/>
      <c r="Q543" s="146" t="n"/>
      <c r="R543" s="144">
        <f>IF(ISERROR($V543),"",OFFSET('Smelter Look-up'!$C$4,$V543-4,0)&amp;"")</f>
        <v/>
      </c>
      <c r="S543" s="150">
        <f>IF(B543="","",IF(ISERROR(MATCH($E543,CL,0)),"Unknown",INDIRECT("'C'!$A$"&amp;MATCH($E543,CL,0)+1)))</f>
        <v/>
      </c>
      <c r="T543" s="150">
        <f>IF(B543="","",IF(ISERROR(MATCH($J543,SorP!$B$1:$B$6261,0)),"",INDIRECT("'SorP'!$A$"&amp;MATCH($S543&amp;$J543,SorP!C:C,0))))</f>
        <v/>
      </c>
      <c r="U543" s="163" t="n"/>
      <c r="V543" s="164">
        <f>IF(C543="",NA(),MATCH($B543&amp;$C543,'Smelter Look-up'!$J:$J,0))</f>
        <v/>
      </c>
      <c r="X543" s="165">
        <f>IF(AND(C543="Smelter not listed",OR(LEN(D543)=0,LEN(E543)=0)),1,0)</f>
        <v/>
      </c>
      <c r="AB543" s="306">
        <f>IF(C543="","",B543)</f>
        <v/>
      </c>
      <c r="AC543" s="165">
        <f>B543</f>
        <v/>
      </c>
      <c r="AD543" s="165">
        <f>IF(C543="Smelter not listed",D543,C543)</f>
        <v/>
      </c>
    </row>
    <row r="544" ht="20.1" customFormat="1" customHeight="1" s="165">
      <c r="A544" s="150" t="n"/>
      <c r="B544" s="296">
        <f>IF(LEN(A544)=0,"",INDEX('Smelter Look-up'!$A:$A,MATCH($A544,'Smelter Look-up'!$E:$E,0)))</f>
        <v/>
      </c>
      <c r="C544" s="147">
        <f>IF(LEN(A544)=0,"",INDEX('Smelter Look-up'!$C:$C,MATCH($A544,'Smelter Look-up'!$E:$E,0)))</f>
        <v/>
      </c>
      <c r="D544" s="144" t="n"/>
      <c r="E544" s="144">
        <f>IF(ISERROR($V544),"",OFFSET('Smelter Look-up'!$D$4,$V544-4,0)&amp;"")</f>
        <v/>
      </c>
      <c r="F544" s="144">
        <f>IF(ISERROR($V544),"",OFFSET('Smelter Look-up'!$E$4,$V544-4,0))</f>
        <v/>
      </c>
      <c r="G544" s="144">
        <f>IF(C544=$X$4,"Enter smelter details",IF(ISERROR($V544),"",OFFSET('Smelter Look-up'!$F$4,$V544-4,0)))</f>
        <v/>
      </c>
      <c r="H544" s="200">
        <f>IF(ISERROR($V544),"",OFFSET('Smelter Look-up'!$G$4,$V544-4,0))</f>
        <v/>
      </c>
      <c r="I544" s="201">
        <f>IF(ISERROR($V544),"",OFFSET('Smelter Look-up'!$H$4,$V544-4,0))</f>
        <v/>
      </c>
      <c r="J544" s="201">
        <f>IF(ISERROR($V544),"",OFFSET('Smelter Look-up'!$I$4,$V544-4,0))</f>
        <v/>
      </c>
      <c r="K544" s="145" t="n"/>
      <c r="L544" s="145" t="n"/>
      <c r="M544" s="145" t="n"/>
      <c r="N544" s="145" t="n"/>
      <c r="O544" s="145" t="n"/>
      <c r="P544" s="203" t="n"/>
      <c r="Q544" s="146" t="n"/>
      <c r="R544" s="144">
        <f>IF(ISERROR($V544),"",OFFSET('Smelter Look-up'!$C$4,$V544-4,0)&amp;"")</f>
        <v/>
      </c>
      <c r="S544" s="150">
        <f>IF(B544="","",IF(ISERROR(MATCH($E544,CL,0)),"Unknown",INDIRECT("'C'!$A$"&amp;MATCH($E544,CL,0)+1)))</f>
        <v/>
      </c>
      <c r="T544" s="150">
        <f>IF(B544="","",IF(ISERROR(MATCH($J544,SorP!$B$1:$B$6261,0)),"",INDIRECT("'SorP'!$A$"&amp;MATCH($S544&amp;$J544,SorP!C:C,0))))</f>
        <v/>
      </c>
      <c r="U544" s="163" t="n"/>
      <c r="V544" s="164">
        <f>IF(C544="",NA(),MATCH($B544&amp;$C544,'Smelter Look-up'!$J:$J,0))</f>
        <v/>
      </c>
      <c r="X544" s="165">
        <f>IF(AND(C544="Smelter not listed",OR(LEN(D544)=0,LEN(E544)=0)),1,0)</f>
        <v/>
      </c>
      <c r="AB544" s="306">
        <f>IF(C544="","",B544)</f>
        <v/>
      </c>
      <c r="AC544" s="165">
        <f>B544</f>
        <v/>
      </c>
      <c r="AD544" s="165">
        <f>IF(C544="Smelter not listed",D544,C544)</f>
        <v/>
      </c>
    </row>
    <row r="545" ht="20.1" customFormat="1" customHeight="1" s="165">
      <c r="A545" s="150" t="n"/>
      <c r="B545" s="296">
        <f>IF(LEN(A545)=0,"",INDEX('Smelter Look-up'!$A:$A,MATCH($A545,'Smelter Look-up'!$E:$E,0)))</f>
        <v/>
      </c>
      <c r="C545" s="147">
        <f>IF(LEN(A545)=0,"",INDEX('Smelter Look-up'!$C:$C,MATCH($A545,'Smelter Look-up'!$E:$E,0)))</f>
        <v/>
      </c>
      <c r="D545" s="144" t="n"/>
      <c r="E545" s="144">
        <f>IF(ISERROR($V545),"",OFFSET('Smelter Look-up'!$D$4,$V545-4,0)&amp;"")</f>
        <v/>
      </c>
      <c r="F545" s="144">
        <f>IF(ISERROR($V545),"",OFFSET('Smelter Look-up'!$E$4,$V545-4,0))</f>
        <v/>
      </c>
      <c r="G545" s="144">
        <f>IF(C545=$X$4,"Enter smelter details",IF(ISERROR($V545),"",OFFSET('Smelter Look-up'!$F$4,$V545-4,0)))</f>
        <v/>
      </c>
      <c r="H545" s="200">
        <f>IF(ISERROR($V545),"",OFFSET('Smelter Look-up'!$G$4,$V545-4,0))</f>
        <v/>
      </c>
      <c r="I545" s="201">
        <f>IF(ISERROR($V545),"",OFFSET('Smelter Look-up'!$H$4,$V545-4,0))</f>
        <v/>
      </c>
      <c r="J545" s="201">
        <f>IF(ISERROR($V545),"",OFFSET('Smelter Look-up'!$I$4,$V545-4,0))</f>
        <v/>
      </c>
      <c r="K545" s="145" t="n"/>
      <c r="L545" s="145" t="n"/>
      <c r="M545" s="145" t="n"/>
      <c r="N545" s="145" t="n"/>
      <c r="O545" s="145" t="n"/>
      <c r="P545" s="203" t="n"/>
      <c r="Q545" s="146" t="n"/>
      <c r="R545" s="144">
        <f>IF(ISERROR($V545),"",OFFSET('Smelter Look-up'!$C$4,$V545-4,0)&amp;"")</f>
        <v/>
      </c>
      <c r="S545" s="150">
        <f>IF(B545="","",IF(ISERROR(MATCH($E545,CL,0)),"Unknown",INDIRECT("'C'!$A$"&amp;MATCH($E545,CL,0)+1)))</f>
        <v/>
      </c>
      <c r="T545" s="150">
        <f>IF(B545="","",IF(ISERROR(MATCH($J545,SorP!$B$1:$B$6261,0)),"",INDIRECT("'SorP'!$A$"&amp;MATCH($S545&amp;$J545,SorP!C:C,0))))</f>
        <v/>
      </c>
      <c r="U545" s="163" t="n"/>
      <c r="V545" s="164">
        <f>IF(C545="",NA(),MATCH($B545&amp;$C545,'Smelter Look-up'!$J:$J,0))</f>
        <v/>
      </c>
      <c r="X545" s="165">
        <f>IF(AND(C545="Smelter not listed",OR(LEN(D545)=0,LEN(E545)=0)),1,0)</f>
        <v/>
      </c>
      <c r="AB545" s="306">
        <f>IF(C545="","",B545)</f>
        <v/>
      </c>
      <c r="AC545" s="165">
        <f>B545</f>
        <v/>
      </c>
      <c r="AD545" s="165">
        <f>IF(C545="Smelter not listed",D545,C545)</f>
        <v/>
      </c>
    </row>
    <row r="546" ht="20.1" customFormat="1" customHeight="1" s="165">
      <c r="A546" s="150" t="n"/>
      <c r="B546" s="296">
        <f>IF(LEN(A546)=0,"",INDEX('Smelter Look-up'!$A:$A,MATCH($A546,'Smelter Look-up'!$E:$E,0)))</f>
        <v/>
      </c>
      <c r="C546" s="147">
        <f>IF(LEN(A546)=0,"",INDEX('Smelter Look-up'!$C:$C,MATCH($A546,'Smelter Look-up'!$E:$E,0)))</f>
        <v/>
      </c>
      <c r="D546" s="144" t="n"/>
      <c r="E546" s="144">
        <f>IF(ISERROR($V546),"",OFFSET('Smelter Look-up'!$D$4,$V546-4,0)&amp;"")</f>
        <v/>
      </c>
      <c r="F546" s="144">
        <f>IF(ISERROR($V546),"",OFFSET('Smelter Look-up'!$E$4,$V546-4,0))</f>
        <v/>
      </c>
      <c r="G546" s="144">
        <f>IF(C546=$X$4,"Enter smelter details",IF(ISERROR($V546),"",OFFSET('Smelter Look-up'!$F$4,$V546-4,0)))</f>
        <v/>
      </c>
      <c r="H546" s="200">
        <f>IF(ISERROR($V546),"",OFFSET('Smelter Look-up'!$G$4,$V546-4,0))</f>
        <v/>
      </c>
      <c r="I546" s="201">
        <f>IF(ISERROR($V546),"",OFFSET('Smelter Look-up'!$H$4,$V546-4,0))</f>
        <v/>
      </c>
      <c r="J546" s="201">
        <f>IF(ISERROR($V546),"",OFFSET('Smelter Look-up'!$I$4,$V546-4,0))</f>
        <v/>
      </c>
      <c r="K546" s="145" t="n"/>
      <c r="L546" s="145" t="n"/>
      <c r="M546" s="145" t="n"/>
      <c r="N546" s="145" t="n"/>
      <c r="O546" s="145" t="n"/>
      <c r="P546" s="203" t="n"/>
      <c r="Q546" s="146" t="n"/>
      <c r="R546" s="144">
        <f>IF(ISERROR($V546),"",OFFSET('Smelter Look-up'!$C$4,$V546-4,0)&amp;"")</f>
        <v/>
      </c>
      <c r="S546" s="150">
        <f>IF(B546="","",IF(ISERROR(MATCH($E546,CL,0)),"Unknown",INDIRECT("'C'!$A$"&amp;MATCH($E546,CL,0)+1)))</f>
        <v/>
      </c>
      <c r="T546" s="150">
        <f>IF(B546="","",IF(ISERROR(MATCH($J546,SorP!$B$1:$B$6261,0)),"",INDIRECT("'SorP'!$A$"&amp;MATCH($S546&amp;$J546,SorP!C:C,0))))</f>
        <v/>
      </c>
      <c r="U546" s="163" t="n"/>
      <c r="V546" s="164">
        <f>IF(C546="",NA(),MATCH($B546&amp;$C546,'Smelter Look-up'!$J:$J,0))</f>
        <v/>
      </c>
      <c r="X546" s="165">
        <f>IF(AND(C546="Smelter not listed",OR(LEN(D546)=0,LEN(E546)=0)),1,0)</f>
        <v/>
      </c>
      <c r="AB546" s="306">
        <f>IF(C546="","",B546)</f>
        <v/>
      </c>
      <c r="AC546" s="165">
        <f>B546</f>
        <v/>
      </c>
      <c r="AD546" s="165">
        <f>IF(C546="Smelter not listed",D546,C546)</f>
        <v/>
      </c>
    </row>
    <row r="547" ht="20.1" customFormat="1" customHeight="1" s="165">
      <c r="A547" s="150" t="n"/>
      <c r="B547" s="296">
        <f>IF(LEN(A547)=0,"",INDEX('Smelter Look-up'!$A:$A,MATCH($A547,'Smelter Look-up'!$E:$E,0)))</f>
        <v/>
      </c>
      <c r="C547" s="147">
        <f>IF(LEN(A547)=0,"",INDEX('Smelter Look-up'!$C:$C,MATCH($A547,'Smelter Look-up'!$E:$E,0)))</f>
        <v/>
      </c>
      <c r="D547" s="144" t="n"/>
      <c r="E547" s="144">
        <f>IF(ISERROR($V547),"",OFFSET('Smelter Look-up'!$D$4,$V547-4,0)&amp;"")</f>
        <v/>
      </c>
      <c r="F547" s="144">
        <f>IF(ISERROR($V547),"",OFFSET('Smelter Look-up'!$E$4,$V547-4,0))</f>
        <v/>
      </c>
      <c r="G547" s="144">
        <f>IF(C547=$X$4,"Enter smelter details",IF(ISERROR($V547),"",OFFSET('Smelter Look-up'!$F$4,$V547-4,0)))</f>
        <v/>
      </c>
      <c r="H547" s="200">
        <f>IF(ISERROR($V547),"",OFFSET('Smelter Look-up'!$G$4,$V547-4,0))</f>
        <v/>
      </c>
      <c r="I547" s="201">
        <f>IF(ISERROR($V547),"",OFFSET('Smelter Look-up'!$H$4,$V547-4,0))</f>
        <v/>
      </c>
      <c r="J547" s="201">
        <f>IF(ISERROR($V547),"",OFFSET('Smelter Look-up'!$I$4,$V547-4,0))</f>
        <v/>
      </c>
      <c r="K547" s="145" t="n"/>
      <c r="L547" s="145" t="n"/>
      <c r="M547" s="145" t="n"/>
      <c r="N547" s="145" t="n"/>
      <c r="O547" s="145" t="n"/>
      <c r="P547" s="203" t="n"/>
      <c r="Q547" s="146" t="n"/>
      <c r="R547" s="144">
        <f>IF(ISERROR($V547),"",OFFSET('Smelter Look-up'!$C$4,$V547-4,0)&amp;"")</f>
        <v/>
      </c>
      <c r="S547" s="150">
        <f>IF(B547="","",IF(ISERROR(MATCH($E547,CL,0)),"Unknown",INDIRECT("'C'!$A$"&amp;MATCH($E547,CL,0)+1)))</f>
        <v/>
      </c>
      <c r="T547" s="150">
        <f>IF(B547="","",IF(ISERROR(MATCH($J547,SorP!$B$1:$B$6261,0)),"",INDIRECT("'SorP'!$A$"&amp;MATCH($S547&amp;$J547,SorP!C:C,0))))</f>
        <v/>
      </c>
      <c r="U547" s="163" t="n"/>
      <c r="V547" s="164">
        <f>IF(C547="",NA(),MATCH($B547&amp;$C547,'Smelter Look-up'!$J:$J,0))</f>
        <v/>
      </c>
      <c r="X547" s="165">
        <f>IF(AND(C547="Smelter not listed",OR(LEN(D547)=0,LEN(E547)=0)),1,0)</f>
        <v/>
      </c>
      <c r="AB547" s="306">
        <f>IF(C547="","",B547)</f>
        <v/>
      </c>
      <c r="AC547" s="165">
        <f>B547</f>
        <v/>
      </c>
      <c r="AD547" s="165">
        <f>IF(C547="Smelter not listed",D547,C547)</f>
        <v/>
      </c>
    </row>
    <row r="548" ht="20.1" customFormat="1" customHeight="1" s="165">
      <c r="A548" s="150" t="n"/>
      <c r="B548" s="296">
        <f>IF(LEN(A548)=0,"",INDEX('Smelter Look-up'!$A:$A,MATCH($A548,'Smelter Look-up'!$E:$E,0)))</f>
        <v/>
      </c>
      <c r="C548" s="147">
        <f>IF(LEN(A548)=0,"",INDEX('Smelter Look-up'!$C:$C,MATCH($A548,'Smelter Look-up'!$E:$E,0)))</f>
        <v/>
      </c>
      <c r="D548" s="144" t="n"/>
      <c r="E548" s="144">
        <f>IF(ISERROR($V548),"",OFFSET('Smelter Look-up'!$D$4,$V548-4,0)&amp;"")</f>
        <v/>
      </c>
      <c r="F548" s="144">
        <f>IF(ISERROR($V548),"",OFFSET('Smelter Look-up'!$E$4,$V548-4,0))</f>
        <v/>
      </c>
      <c r="G548" s="144">
        <f>IF(C548=$X$4,"Enter smelter details",IF(ISERROR($V548),"",OFFSET('Smelter Look-up'!$F$4,$V548-4,0)))</f>
        <v/>
      </c>
      <c r="H548" s="200">
        <f>IF(ISERROR($V548),"",OFFSET('Smelter Look-up'!$G$4,$V548-4,0))</f>
        <v/>
      </c>
      <c r="I548" s="201">
        <f>IF(ISERROR($V548),"",OFFSET('Smelter Look-up'!$H$4,$V548-4,0))</f>
        <v/>
      </c>
      <c r="J548" s="201">
        <f>IF(ISERROR($V548),"",OFFSET('Smelter Look-up'!$I$4,$V548-4,0))</f>
        <v/>
      </c>
      <c r="K548" s="145" t="n"/>
      <c r="L548" s="145" t="n"/>
      <c r="M548" s="145" t="n"/>
      <c r="N548" s="145" t="n"/>
      <c r="O548" s="145" t="n"/>
      <c r="P548" s="203" t="n"/>
      <c r="Q548" s="146" t="n"/>
      <c r="R548" s="144">
        <f>IF(ISERROR($V548),"",OFFSET('Smelter Look-up'!$C$4,$V548-4,0)&amp;"")</f>
        <v/>
      </c>
      <c r="S548" s="150">
        <f>IF(B548="","",IF(ISERROR(MATCH($E548,CL,0)),"Unknown",INDIRECT("'C'!$A$"&amp;MATCH($E548,CL,0)+1)))</f>
        <v/>
      </c>
      <c r="T548" s="150">
        <f>IF(B548="","",IF(ISERROR(MATCH($J548,SorP!$B$1:$B$6261,0)),"",INDIRECT("'SorP'!$A$"&amp;MATCH($S548&amp;$J548,SorP!C:C,0))))</f>
        <v/>
      </c>
      <c r="U548" s="163" t="n"/>
      <c r="V548" s="164">
        <f>IF(C548="",NA(),MATCH($B548&amp;$C548,'Smelter Look-up'!$J:$J,0))</f>
        <v/>
      </c>
      <c r="X548" s="165">
        <f>IF(AND(C548="Smelter not listed",OR(LEN(D548)=0,LEN(E548)=0)),1,0)</f>
        <v/>
      </c>
      <c r="AB548" s="306">
        <f>IF(C548="","",B548)</f>
        <v/>
      </c>
      <c r="AC548" s="165">
        <f>B548</f>
        <v/>
      </c>
      <c r="AD548" s="165">
        <f>IF(C548="Smelter not listed",D548,C548)</f>
        <v/>
      </c>
    </row>
    <row r="549" ht="20.1" customFormat="1" customHeight="1" s="165">
      <c r="A549" s="150" t="n"/>
      <c r="B549" s="296">
        <f>IF(LEN(A549)=0,"",INDEX('Smelter Look-up'!$A:$A,MATCH($A549,'Smelter Look-up'!$E:$E,0)))</f>
        <v/>
      </c>
      <c r="C549" s="147">
        <f>IF(LEN(A549)=0,"",INDEX('Smelter Look-up'!$C:$C,MATCH($A549,'Smelter Look-up'!$E:$E,0)))</f>
        <v/>
      </c>
      <c r="D549" s="144" t="n"/>
      <c r="E549" s="144">
        <f>IF(ISERROR($V549),"",OFFSET('Smelter Look-up'!$D$4,$V549-4,0)&amp;"")</f>
        <v/>
      </c>
      <c r="F549" s="144">
        <f>IF(ISERROR($V549),"",OFFSET('Smelter Look-up'!$E$4,$V549-4,0))</f>
        <v/>
      </c>
      <c r="G549" s="144">
        <f>IF(C549=$X$4,"Enter smelter details",IF(ISERROR($V549),"",OFFSET('Smelter Look-up'!$F$4,$V549-4,0)))</f>
        <v/>
      </c>
      <c r="H549" s="200">
        <f>IF(ISERROR($V549),"",OFFSET('Smelter Look-up'!$G$4,$V549-4,0))</f>
        <v/>
      </c>
      <c r="I549" s="201">
        <f>IF(ISERROR($V549),"",OFFSET('Smelter Look-up'!$H$4,$V549-4,0))</f>
        <v/>
      </c>
      <c r="J549" s="201">
        <f>IF(ISERROR($V549),"",OFFSET('Smelter Look-up'!$I$4,$V549-4,0))</f>
        <v/>
      </c>
      <c r="K549" s="145" t="n"/>
      <c r="L549" s="145" t="n"/>
      <c r="M549" s="145" t="n"/>
      <c r="N549" s="145" t="n"/>
      <c r="O549" s="145" t="n"/>
      <c r="P549" s="203" t="n"/>
      <c r="Q549" s="146" t="n"/>
      <c r="R549" s="144">
        <f>IF(ISERROR($V549),"",OFFSET('Smelter Look-up'!$C$4,$V549-4,0)&amp;"")</f>
        <v/>
      </c>
      <c r="S549" s="150">
        <f>IF(B549="","",IF(ISERROR(MATCH($E549,CL,0)),"Unknown",INDIRECT("'C'!$A$"&amp;MATCH($E549,CL,0)+1)))</f>
        <v/>
      </c>
      <c r="T549" s="150">
        <f>IF(B549="","",IF(ISERROR(MATCH($J549,SorP!$B$1:$B$6261,0)),"",INDIRECT("'SorP'!$A$"&amp;MATCH($S549&amp;$J549,SorP!C:C,0))))</f>
        <v/>
      </c>
      <c r="U549" s="163" t="n"/>
      <c r="V549" s="164">
        <f>IF(C549="",NA(),MATCH($B549&amp;$C549,'Smelter Look-up'!$J:$J,0))</f>
        <v/>
      </c>
      <c r="X549" s="165">
        <f>IF(AND(C549="Smelter not listed",OR(LEN(D549)=0,LEN(E549)=0)),1,0)</f>
        <v/>
      </c>
      <c r="AB549" s="306">
        <f>IF(C549="","",B549)</f>
        <v/>
      </c>
      <c r="AC549" s="165">
        <f>B549</f>
        <v/>
      </c>
      <c r="AD549" s="165">
        <f>IF(C549="Smelter not listed",D549,C549)</f>
        <v/>
      </c>
    </row>
    <row r="550" ht="20.1" customFormat="1" customHeight="1" s="165">
      <c r="A550" s="150" t="n"/>
      <c r="B550" s="296">
        <f>IF(LEN(A550)=0,"",INDEX('Smelter Look-up'!$A:$A,MATCH($A550,'Smelter Look-up'!$E:$E,0)))</f>
        <v/>
      </c>
      <c r="C550" s="147">
        <f>IF(LEN(A550)=0,"",INDEX('Smelter Look-up'!$C:$C,MATCH($A550,'Smelter Look-up'!$E:$E,0)))</f>
        <v/>
      </c>
      <c r="D550" s="144" t="n"/>
      <c r="E550" s="144">
        <f>IF(ISERROR($V550),"",OFFSET('Smelter Look-up'!$D$4,$V550-4,0)&amp;"")</f>
        <v/>
      </c>
      <c r="F550" s="144">
        <f>IF(ISERROR($V550),"",OFFSET('Smelter Look-up'!$E$4,$V550-4,0))</f>
        <v/>
      </c>
      <c r="G550" s="144">
        <f>IF(C550=$X$4,"Enter smelter details",IF(ISERROR($V550),"",OFFSET('Smelter Look-up'!$F$4,$V550-4,0)))</f>
        <v/>
      </c>
      <c r="H550" s="200">
        <f>IF(ISERROR($V550),"",OFFSET('Smelter Look-up'!$G$4,$V550-4,0))</f>
        <v/>
      </c>
      <c r="I550" s="201">
        <f>IF(ISERROR($V550),"",OFFSET('Smelter Look-up'!$H$4,$V550-4,0))</f>
        <v/>
      </c>
      <c r="J550" s="201">
        <f>IF(ISERROR($V550),"",OFFSET('Smelter Look-up'!$I$4,$V550-4,0))</f>
        <v/>
      </c>
      <c r="K550" s="145" t="n"/>
      <c r="L550" s="145" t="n"/>
      <c r="M550" s="145" t="n"/>
      <c r="N550" s="145" t="n"/>
      <c r="O550" s="145" t="n"/>
      <c r="P550" s="203" t="n"/>
      <c r="Q550" s="146" t="n"/>
      <c r="R550" s="144">
        <f>IF(ISERROR($V550),"",OFFSET('Smelter Look-up'!$C$4,$V550-4,0)&amp;"")</f>
        <v/>
      </c>
      <c r="S550" s="150">
        <f>IF(B550="","",IF(ISERROR(MATCH($E550,CL,0)),"Unknown",INDIRECT("'C'!$A$"&amp;MATCH($E550,CL,0)+1)))</f>
        <v/>
      </c>
      <c r="T550" s="150">
        <f>IF(B550="","",IF(ISERROR(MATCH($J550,SorP!$B$1:$B$6261,0)),"",INDIRECT("'SorP'!$A$"&amp;MATCH($S550&amp;$J550,SorP!C:C,0))))</f>
        <v/>
      </c>
      <c r="U550" s="163" t="n"/>
      <c r="V550" s="164">
        <f>IF(C550="",NA(),MATCH($B550&amp;$C550,'Smelter Look-up'!$J:$J,0))</f>
        <v/>
      </c>
      <c r="X550" s="165">
        <f>IF(AND(C550="Smelter not listed",OR(LEN(D550)=0,LEN(E550)=0)),1,0)</f>
        <v/>
      </c>
      <c r="AB550" s="306">
        <f>IF(C550="","",B550)</f>
        <v/>
      </c>
      <c r="AC550" s="165">
        <f>B550</f>
        <v/>
      </c>
      <c r="AD550" s="165">
        <f>IF(C550="Smelter not listed",D550,C550)</f>
        <v/>
      </c>
    </row>
    <row r="551" ht="20.1" customFormat="1" customHeight="1" s="165">
      <c r="A551" s="150" t="n"/>
      <c r="B551" s="296">
        <f>IF(LEN(A551)=0,"",INDEX('Smelter Look-up'!$A:$A,MATCH($A551,'Smelter Look-up'!$E:$E,0)))</f>
        <v/>
      </c>
      <c r="C551" s="147">
        <f>IF(LEN(A551)=0,"",INDEX('Smelter Look-up'!$C:$C,MATCH($A551,'Smelter Look-up'!$E:$E,0)))</f>
        <v/>
      </c>
      <c r="D551" s="144" t="n"/>
      <c r="E551" s="144">
        <f>IF(ISERROR($V551),"",OFFSET('Smelter Look-up'!$D$4,$V551-4,0)&amp;"")</f>
        <v/>
      </c>
      <c r="F551" s="144">
        <f>IF(ISERROR($V551),"",OFFSET('Smelter Look-up'!$E$4,$V551-4,0))</f>
        <v/>
      </c>
      <c r="G551" s="144">
        <f>IF(C551=$X$4,"Enter smelter details",IF(ISERROR($V551),"",OFFSET('Smelter Look-up'!$F$4,$V551-4,0)))</f>
        <v/>
      </c>
      <c r="H551" s="200">
        <f>IF(ISERROR($V551),"",OFFSET('Smelter Look-up'!$G$4,$V551-4,0))</f>
        <v/>
      </c>
      <c r="I551" s="201">
        <f>IF(ISERROR($V551),"",OFFSET('Smelter Look-up'!$H$4,$V551-4,0))</f>
        <v/>
      </c>
      <c r="J551" s="201">
        <f>IF(ISERROR($V551),"",OFFSET('Smelter Look-up'!$I$4,$V551-4,0))</f>
        <v/>
      </c>
      <c r="K551" s="145" t="n"/>
      <c r="L551" s="145" t="n"/>
      <c r="M551" s="145" t="n"/>
      <c r="N551" s="145" t="n"/>
      <c r="O551" s="145" t="n"/>
      <c r="P551" s="203" t="n"/>
      <c r="Q551" s="146" t="n"/>
      <c r="R551" s="144">
        <f>IF(ISERROR($V551),"",OFFSET('Smelter Look-up'!$C$4,$V551-4,0)&amp;"")</f>
        <v/>
      </c>
      <c r="S551" s="150">
        <f>IF(B551="","",IF(ISERROR(MATCH($E551,CL,0)),"Unknown",INDIRECT("'C'!$A$"&amp;MATCH($E551,CL,0)+1)))</f>
        <v/>
      </c>
      <c r="T551" s="150">
        <f>IF(B551="","",IF(ISERROR(MATCH($J551,SorP!$B$1:$B$6261,0)),"",INDIRECT("'SorP'!$A$"&amp;MATCH($S551&amp;$J551,SorP!C:C,0))))</f>
        <v/>
      </c>
      <c r="U551" s="163" t="n"/>
      <c r="V551" s="164">
        <f>IF(C551="",NA(),MATCH($B551&amp;$C551,'Smelter Look-up'!$J:$J,0))</f>
        <v/>
      </c>
      <c r="X551" s="165">
        <f>IF(AND(C551="Smelter not listed",OR(LEN(D551)=0,LEN(E551)=0)),1,0)</f>
        <v/>
      </c>
      <c r="AB551" s="306">
        <f>IF(C551="","",B551)</f>
        <v/>
      </c>
      <c r="AC551" s="165">
        <f>B551</f>
        <v/>
      </c>
      <c r="AD551" s="165">
        <f>IF(C551="Smelter not listed",D551,C551)</f>
        <v/>
      </c>
    </row>
    <row r="552" ht="20.1" customFormat="1" customHeight="1" s="165">
      <c r="A552" s="150" t="n"/>
      <c r="B552" s="296">
        <f>IF(LEN(A552)=0,"",INDEX('Smelter Look-up'!$A:$A,MATCH($A552,'Smelter Look-up'!$E:$E,0)))</f>
        <v/>
      </c>
      <c r="C552" s="147">
        <f>IF(LEN(A552)=0,"",INDEX('Smelter Look-up'!$C:$C,MATCH($A552,'Smelter Look-up'!$E:$E,0)))</f>
        <v/>
      </c>
      <c r="D552" s="144" t="n"/>
      <c r="E552" s="144">
        <f>IF(ISERROR($V552),"",OFFSET('Smelter Look-up'!$D$4,$V552-4,0)&amp;"")</f>
        <v/>
      </c>
      <c r="F552" s="144">
        <f>IF(ISERROR($V552),"",OFFSET('Smelter Look-up'!$E$4,$V552-4,0))</f>
        <v/>
      </c>
      <c r="G552" s="144">
        <f>IF(C552=$X$4,"Enter smelter details",IF(ISERROR($V552),"",OFFSET('Smelter Look-up'!$F$4,$V552-4,0)))</f>
        <v/>
      </c>
      <c r="H552" s="200">
        <f>IF(ISERROR($V552),"",OFFSET('Smelter Look-up'!$G$4,$V552-4,0))</f>
        <v/>
      </c>
      <c r="I552" s="201">
        <f>IF(ISERROR($V552),"",OFFSET('Smelter Look-up'!$H$4,$V552-4,0))</f>
        <v/>
      </c>
      <c r="J552" s="201">
        <f>IF(ISERROR($V552),"",OFFSET('Smelter Look-up'!$I$4,$V552-4,0))</f>
        <v/>
      </c>
      <c r="K552" s="145" t="n"/>
      <c r="L552" s="145" t="n"/>
      <c r="M552" s="145" t="n"/>
      <c r="N552" s="145" t="n"/>
      <c r="O552" s="145" t="n"/>
      <c r="P552" s="203" t="n"/>
      <c r="Q552" s="146" t="n"/>
      <c r="R552" s="144">
        <f>IF(ISERROR($V552),"",OFFSET('Smelter Look-up'!$C$4,$V552-4,0)&amp;"")</f>
        <v/>
      </c>
      <c r="S552" s="150">
        <f>IF(B552="","",IF(ISERROR(MATCH($E552,CL,0)),"Unknown",INDIRECT("'C'!$A$"&amp;MATCH($E552,CL,0)+1)))</f>
        <v/>
      </c>
      <c r="T552" s="150">
        <f>IF(B552="","",IF(ISERROR(MATCH($J552,SorP!$B$1:$B$6261,0)),"",INDIRECT("'SorP'!$A$"&amp;MATCH($S552&amp;$J552,SorP!C:C,0))))</f>
        <v/>
      </c>
      <c r="U552" s="163" t="n"/>
      <c r="V552" s="164">
        <f>IF(C552="",NA(),MATCH($B552&amp;$C552,'Smelter Look-up'!$J:$J,0))</f>
        <v/>
      </c>
      <c r="X552" s="165">
        <f>IF(AND(C552="Smelter not listed",OR(LEN(D552)=0,LEN(E552)=0)),1,0)</f>
        <v/>
      </c>
      <c r="AB552" s="306">
        <f>IF(C552="","",B552)</f>
        <v/>
      </c>
      <c r="AC552" s="165">
        <f>B552</f>
        <v/>
      </c>
      <c r="AD552" s="165">
        <f>IF(C552="Smelter not listed",D552,C552)</f>
        <v/>
      </c>
    </row>
    <row r="553" ht="20.1" customFormat="1" customHeight="1" s="165">
      <c r="A553" s="150" t="n"/>
      <c r="B553" s="296">
        <f>IF(LEN(A553)=0,"",INDEX('Smelter Look-up'!$A:$A,MATCH($A553,'Smelter Look-up'!$E:$E,0)))</f>
        <v/>
      </c>
      <c r="C553" s="147">
        <f>IF(LEN(A553)=0,"",INDEX('Smelter Look-up'!$C:$C,MATCH($A553,'Smelter Look-up'!$E:$E,0)))</f>
        <v/>
      </c>
      <c r="D553" s="144" t="n"/>
      <c r="E553" s="144">
        <f>IF(ISERROR($V553),"",OFFSET('Smelter Look-up'!$D$4,$V553-4,0)&amp;"")</f>
        <v/>
      </c>
      <c r="F553" s="144">
        <f>IF(ISERROR($V553),"",OFFSET('Smelter Look-up'!$E$4,$V553-4,0))</f>
        <v/>
      </c>
      <c r="G553" s="144">
        <f>IF(C553=$X$4,"Enter smelter details",IF(ISERROR($V553),"",OFFSET('Smelter Look-up'!$F$4,$V553-4,0)))</f>
        <v/>
      </c>
      <c r="H553" s="200">
        <f>IF(ISERROR($V553),"",OFFSET('Smelter Look-up'!$G$4,$V553-4,0))</f>
        <v/>
      </c>
      <c r="I553" s="201">
        <f>IF(ISERROR($V553),"",OFFSET('Smelter Look-up'!$H$4,$V553-4,0))</f>
        <v/>
      </c>
      <c r="J553" s="201">
        <f>IF(ISERROR($V553),"",OFFSET('Smelter Look-up'!$I$4,$V553-4,0))</f>
        <v/>
      </c>
      <c r="K553" s="145" t="n"/>
      <c r="L553" s="145" t="n"/>
      <c r="M553" s="145" t="n"/>
      <c r="N553" s="145" t="n"/>
      <c r="O553" s="145" t="n"/>
      <c r="P553" s="203" t="n"/>
      <c r="Q553" s="146" t="n"/>
      <c r="R553" s="144">
        <f>IF(ISERROR($V553),"",OFFSET('Smelter Look-up'!$C$4,$V553-4,0)&amp;"")</f>
        <v/>
      </c>
      <c r="S553" s="150">
        <f>IF(B553="","",IF(ISERROR(MATCH($E553,CL,0)),"Unknown",INDIRECT("'C'!$A$"&amp;MATCH($E553,CL,0)+1)))</f>
        <v/>
      </c>
      <c r="T553" s="150">
        <f>IF(B553="","",IF(ISERROR(MATCH($J553,SorP!$B$1:$B$6261,0)),"",INDIRECT("'SorP'!$A$"&amp;MATCH($S553&amp;$J553,SorP!C:C,0))))</f>
        <v/>
      </c>
      <c r="U553" s="163" t="n"/>
      <c r="V553" s="164">
        <f>IF(C553="",NA(),MATCH($B553&amp;$C553,'Smelter Look-up'!$J:$J,0))</f>
        <v/>
      </c>
      <c r="X553" s="165">
        <f>IF(AND(C553="Smelter not listed",OR(LEN(D553)=0,LEN(E553)=0)),1,0)</f>
        <v/>
      </c>
      <c r="AB553" s="306">
        <f>IF(C553="","",B553)</f>
        <v/>
      </c>
      <c r="AC553" s="165">
        <f>B553</f>
        <v/>
      </c>
      <c r="AD553" s="165">
        <f>IF(C553="Smelter not listed",D553,C553)</f>
        <v/>
      </c>
    </row>
    <row r="554" ht="20.1" customFormat="1" customHeight="1" s="165">
      <c r="A554" s="150" t="n"/>
      <c r="B554" s="296">
        <f>IF(LEN(A554)=0,"",INDEX('Smelter Look-up'!$A:$A,MATCH($A554,'Smelter Look-up'!$E:$E,0)))</f>
        <v/>
      </c>
      <c r="C554" s="147">
        <f>IF(LEN(A554)=0,"",INDEX('Smelter Look-up'!$C:$C,MATCH($A554,'Smelter Look-up'!$E:$E,0)))</f>
        <v/>
      </c>
      <c r="D554" s="144" t="n"/>
      <c r="E554" s="144">
        <f>IF(ISERROR($V554),"",OFFSET('Smelter Look-up'!$D$4,$V554-4,0)&amp;"")</f>
        <v/>
      </c>
      <c r="F554" s="144">
        <f>IF(ISERROR($V554),"",OFFSET('Smelter Look-up'!$E$4,$V554-4,0))</f>
        <v/>
      </c>
      <c r="G554" s="144">
        <f>IF(C554=$X$4,"Enter smelter details",IF(ISERROR($V554),"",OFFSET('Smelter Look-up'!$F$4,$V554-4,0)))</f>
        <v/>
      </c>
      <c r="H554" s="200">
        <f>IF(ISERROR($V554),"",OFFSET('Smelter Look-up'!$G$4,$V554-4,0))</f>
        <v/>
      </c>
      <c r="I554" s="201">
        <f>IF(ISERROR($V554),"",OFFSET('Smelter Look-up'!$H$4,$V554-4,0))</f>
        <v/>
      </c>
      <c r="J554" s="201">
        <f>IF(ISERROR($V554),"",OFFSET('Smelter Look-up'!$I$4,$V554-4,0))</f>
        <v/>
      </c>
      <c r="K554" s="145" t="n"/>
      <c r="L554" s="145" t="n"/>
      <c r="M554" s="145" t="n"/>
      <c r="N554" s="145" t="n"/>
      <c r="O554" s="145" t="n"/>
      <c r="P554" s="203" t="n"/>
      <c r="Q554" s="146" t="n"/>
      <c r="R554" s="144">
        <f>IF(ISERROR($V554),"",OFFSET('Smelter Look-up'!$C$4,$V554-4,0)&amp;"")</f>
        <v/>
      </c>
      <c r="S554" s="150">
        <f>IF(B554="","",IF(ISERROR(MATCH($E554,CL,0)),"Unknown",INDIRECT("'C'!$A$"&amp;MATCH($E554,CL,0)+1)))</f>
        <v/>
      </c>
      <c r="T554" s="150">
        <f>IF(B554="","",IF(ISERROR(MATCH($J554,SorP!$B$1:$B$6261,0)),"",INDIRECT("'SorP'!$A$"&amp;MATCH($S554&amp;$J554,SorP!C:C,0))))</f>
        <v/>
      </c>
      <c r="U554" s="163" t="n"/>
      <c r="V554" s="164">
        <f>IF(C554="",NA(),MATCH($B554&amp;$C554,'Smelter Look-up'!$J:$J,0))</f>
        <v/>
      </c>
      <c r="X554" s="165">
        <f>IF(AND(C554="Smelter not listed",OR(LEN(D554)=0,LEN(E554)=0)),1,0)</f>
        <v/>
      </c>
      <c r="AB554" s="306">
        <f>IF(C554="","",B554)</f>
        <v/>
      </c>
      <c r="AC554" s="165">
        <f>B554</f>
        <v/>
      </c>
      <c r="AD554" s="165">
        <f>IF(C554="Smelter not listed",D554,C554)</f>
        <v/>
      </c>
    </row>
    <row r="555" ht="20.1" customFormat="1" customHeight="1" s="165">
      <c r="A555" s="150" t="n"/>
      <c r="B555" s="296">
        <f>IF(LEN(A555)=0,"",INDEX('Smelter Look-up'!$A:$A,MATCH($A555,'Smelter Look-up'!$E:$E,0)))</f>
        <v/>
      </c>
      <c r="C555" s="147">
        <f>IF(LEN(A555)=0,"",INDEX('Smelter Look-up'!$C:$C,MATCH($A555,'Smelter Look-up'!$E:$E,0)))</f>
        <v/>
      </c>
      <c r="D555" s="144" t="n"/>
      <c r="E555" s="144">
        <f>IF(ISERROR($V555),"",OFFSET('Smelter Look-up'!$D$4,$V555-4,0)&amp;"")</f>
        <v/>
      </c>
      <c r="F555" s="144">
        <f>IF(ISERROR($V555),"",OFFSET('Smelter Look-up'!$E$4,$V555-4,0))</f>
        <v/>
      </c>
      <c r="G555" s="144">
        <f>IF(C555=$X$4,"Enter smelter details",IF(ISERROR($V555),"",OFFSET('Smelter Look-up'!$F$4,$V555-4,0)))</f>
        <v/>
      </c>
      <c r="H555" s="200">
        <f>IF(ISERROR($V555),"",OFFSET('Smelter Look-up'!$G$4,$V555-4,0))</f>
        <v/>
      </c>
      <c r="I555" s="201">
        <f>IF(ISERROR($V555),"",OFFSET('Smelter Look-up'!$H$4,$V555-4,0))</f>
        <v/>
      </c>
      <c r="J555" s="201">
        <f>IF(ISERROR($V555),"",OFFSET('Smelter Look-up'!$I$4,$V555-4,0))</f>
        <v/>
      </c>
      <c r="K555" s="145" t="n"/>
      <c r="L555" s="145" t="n"/>
      <c r="M555" s="145" t="n"/>
      <c r="N555" s="145" t="n"/>
      <c r="O555" s="145" t="n"/>
      <c r="P555" s="203" t="n"/>
      <c r="Q555" s="146" t="n"/>
      <c r="R555" s="144">
        <f>IF(ISERROR($V555),"",OFFSET('Smelter Look-up'!$C$4,$V555-4,0)&amp;"")</f>
        <v/>
      </c>
      <c r="S555" s="150">
        <f>IF(B555="","",IF(ISERROR(MATCH($E555,CL,0)),"Unknown",INDIRECT("'C'!$A$"&amp;MATCH($E555,CL,0)+1)))</f>
        <v/>
      </c>
      <c r="T555" s="150">
        <f>IF(B555="","",IF(ISERROR(MATCH($J555,SorP!$B$1:$B$6261,0)),"",INDIRECT("'SorP'!$A$"&amp;MATCH($S555&amp;$J555,SorP!C:C,0))))</f>
        <v/>
      </c>
      <c r="U555" s="163" t="n"/>
      <c r="V555" s="164">
        <f>IF(C555="",NA(),MATCH($B555&amp;$C555,'Smelter Look-up'!$J:$J,0))</f>
        <v/>
      </c>
      <c r="X555" s="165">
        <f>IF(AND(C555="Smelter not listed",OR(LEN(D555)=0,LEN(E555)=0)),1,0)</f>
        <v/>
      </c>
      <c r="AB555" s="306">
        <f>IF(C555="","",B555)</f>
        <v/>
      </c>
      <c r="AC555" s="165">
        <f>B555</f>
        <v/>
      </c>
      <c r="AD555" s="165">
        <f>IF(C555="Smelter not listed",D555,C555)</f>
        <v/>
      </c>
    </row>
    <row r="556" ht="20.1" customFormat="1" customHeight="1" s="165">
      <c r="A556" s="150" t="n"/>
      <c r="B556" s="296">
        <f>IF(LEN(A556)=0,"",INDEX('Smelter Look-up'!$A:$A,MATCH($A556,'Smelter Look-up'!$E:$E,0)))</f>
        <v/>
      </c>
      <c r="C556" s="147">
        <f>IF(LEN(A556)=0,"",INDEX('Smelter Look-up'!$C:$C,MATCH($A556,'Smelter Look-up'!$E:$E,0)))</f>
        <v/>
      </c>
      <c r="D556" s="144" t="n"/>
      <c r="E556" s="144">
        <f>IF(ISERROR($V556),"",OFFSET('Smelter Look-up'!$D$4,$V556-4,0)&amp;"")</f>
        <v/>
      </c>
      <c r="F556" s="144">
        <f>IF(ISERROR($V556),"",OFFSET('Smelter Look-up'!$E$4,$V556-4,0))</f>
        <v/>
      </c>
      <c r="G556" s="144">
        <f>IF(C556=$X$4,"Enter smelter details",IF(ISERROR($V556),"",OFFSET('Smelter Look-up'!$F$4,$V556-4,0)))</f>
        <v/>
      </c>
      <c r="H556" s="200">
        <f>IF(ISERROR($V556),"",OFFSET('Smelter Look-up'!$G$4,$V556-4,0))</f>
        <v/>
      </c>
      <c r="I556" s="201">
        <f>IF(ISERROR($V556),"",OFFSET('Smelter Look-up'!$H$4,$V556-4,0))</f>
        <v/>
      </c>
      <c r="J556" s="201">
        <f>IF(ISERROR($V556),"",OFFSET('Smelter Look-up'!$I$4,$V556-4,0))</f>
        <v/>
      </c>
      <c r="K556" s="145" t="n"/>
      <c r="L556" s="145" t="n"/>
      <c r="M556" s="145" t="n"/>
      <c r="N556" s="145" t="n"/>
      <c r="O556" s="145" t="n"/>
      <c r="P556" s="203" t="n"/>
      <c r="Q556" s="146" t="n"/>
      <c r="R556" s="144">
        <f>IF(ISERROR($V556),"",OFFSET('Smelter Look-up'!$C$4,$V556-4,0)&amp;"")</f>
        <v/>
      </c>
      <c r="S556" s="150">
        <f>IF(B556="","",IF(ISERROR(MATCH($E556,CL,0)),"Unknown",INDIRECT("'C'!$A$"&amp;MATCH($E556,CL,0)+1)))</f>
        <v/>
      </c>
      <c r="T556" s="150">
        <f>IF(B556="","",IF(ISERROR(MATCH($J556,SorP!$B$1:$B$6261,0)),"",INDIRECT("'SorP'!$A$"&amp;MATCH($S556&amp;$J556,SorP!C:C,0))))</f>
        <v/>
      </c>
      <c r="U556" s="163" t="n"/>
      <c r="V556" s="164">
        <f>IF(C556="",NA(),MATCH($B556&amp;$C556,'Smelter Look-up'!$J:$J,0))</f>
        <v/>
      </c>
      <c r="X556" s="165">
        <f>IF(AND(C556="Smelter not listed",OR(LEN(D556)=0,LEN(E556)=0)),1,0)</f>
        <v/>
      </c>
      <c r="AB556" s="306">
        <f>IF(C556="","",B556)</f>
        <v/>
      </c>
      <c r="AC556" s="165">
        <f>B556</f>
        <v/>
      </c>
      <c r="AD556" s="165">
        <f>IF(C556="Smelter not listed",D556,C556)</f>
        <v/>
      </c>
    </row>
    <row r="557" ht="20.1" customFormat="1" customHeight="1" s="165">
      <c r="A557" s="150" t="n"/>
      <c r="B557" s="296">
        <f>IF(LEN(A557)=0,"",INDEX('Smelter Look-up'!$A:$A,MATCH($A557,'Smelter Look-up'!$E:$E,0)))</f>
        <v/>
      </c>
      <c r="C557" s="147">
        <f>IF(LEN(A557)=0,"",INDEX('Smelter Look-up'!$C:$C,MATCH($A557,'Smelter Look-up'!$E:$E,0)))</f>
        <v/>
      </c>
      <c r="D557" s="144" t="n"/>
      <c r="E557" s="144">
        <f>IF(ISERROR($V557),"",OFFSET('Smelter Look-up'!$D$4,$V557-4,0)&amp;"")</f>
        <v/>
      </c>
      <c r="F557" s="144">
        <f>IF(ISERROR($V557),"",OFFSET('Smelter Look-up'!$E$4,$V557-4,0))</f>
        <v/>
      </c>
      <c r="G557" s="144">
        <f>IF(C557=$X$4,"Enter smelter details",IF(ISERROR($V557),"",OFFSET('Smelter Look-up'!$F$4,$V557-4,0)))</f>
        <v/>
      </c>
      <c r="H557" s="200">
        <f>IF(ISERROR($V557),"",OFFSET('Smelter Look-up'!$G$4,$V557-4,0))</f>
        <v/>
      </c>
      <c r="I557" s="201">
        <f>IF(ISERROR($V557),"",OFFSET('Smelter Look-up'!$H$4,$V557-4,0))</f>
        <v/>
      </c>
      <c r="J557" s="201">
        <f>IF(ISERROR($V557),"",OFFSET('Smelter Look-up'!$I$4,$V557-4,0))</f>
        <v/>
      </c>
      <c r="K557" s="145" t="n"/>
      <c r="L557" s="145" t="n"/>
      <c r="M557" s="145" t="n"/>
      <c r="N557" s="145" t="n"/>
      <c r="O557" s="145" t="n"/>
      <c r="P557" s="203" t="n"/>
      <c r="Q557" s="146" t="n"/>
      <c r="R557" s="144">
        <f>IF(ISERROR($V557),"",OFFSET('Smelter Look-up'!$C$4,$V557-4,0)&amp;"")</f>
        <v/>
      </c>
      <c r="S557" s="150">
        <f>IF(B557="","",IF(ISERROR(MATCH($E557,CL,0)),"Unknown",INDIRECT("'C'!$A$"&amp;MATCH($E557,CL,0)+1)))</f>
        <v/>
      </c>
      <c r="T557" s="150">
        <f>IF(B557="","",IF(ISERROR(MATCH($J557,SorP!$B$1:$B$6261,0)),"",INDIRECT("'SorP'!$A$"&amp;MATCH($S557&amp;$J557,SorP!C:C,0))))</f>
        <v/>
      </c>
      <c r="U557" s="163" t="n"/>
      <c r="V557" s="164">
        <f>IF(C557="",NA(),MATCH($B557&amp;$C557,'Smelter Look-up'!$J:$J,0))</f>
        <v/>
      </c>
      <c r="X557" s="165">
        <f>IF(AND(C557="Smelter not listed",OR(LEN(D557)=0,LEN(E557)=0)),1,0)</f>
        <v/>
      </c>
      <c r="AB557" s="306">
        <f>IF(C557="","",B557)</f>
        <v/>
      </c>
      <c r="AC557" s="165">
        <f>B557</f>
        <v/>
      </c>
      <c r="AD557" s="165">
        <f>IF(C557="Smelter not listed",D557,C557)</f>
        <v/>
      </c>
    </row>
    <row r="558" ht="20.1" customFormat="1" customHeight="1" s="165">
      <c r="A558" s="150" t="n"/>
      <c r="B558" s="296">
        <f>IF(LEN(A558)=0,"",INDEX('Smelter Look-up'!$A:$A,MATCH($A558,'Smelter Look-up'!$E:$E,0)))</f>
        <v/>
      </c>
      <c r="C558" s="147">
        <f>IF(LEN(A558)=0,"",INDEX('Smelter Look-up'!$C:$C,MATCH($A558,'Smelter Look-up'!$E:$E,0)))</f>
        <v/>
      </c>
      <c r="D558" s="144" t="n"/>
      <c r="E558" s="144">
        <f>IF(ISERROR($V558),"",OFFSET('Smelter Look-up'!$D$4,$V558-4,0)&amp;"")</f>
        <v/>
      </c>
      <c r="F558" s="144">
        <f>IF(ISERROR($V558),"",OFFSET('Smelter Look-up'!$E$4,$V558-4,0))</f>
        <v/>
      </c>
      <c r="G558" s="144">
        <f>IF(C558=$X$4,"Enter smelter details",IF(ISERROR($V558),"",OFFSET('Smelter Look-up'!$F$4,$V558-4,0)))</f>
        <v/>
      </c>
      <c r="H558" s="200">
        <f>IF(ISERROR($V558),"",OFFSET('Smelter Look-up'!$G$4,$V558-4,0))</f>
        <v/>
      </c>
      <c r="I558" s="201">
        <f>IF(ISERROR($V558),"",OFFSET('Smelter Look-up'!$H$4,$V558-4,0))</f>
        <v/>
      </c>
      <c r="J558" s="201">
        <f>IF(ISERROR($V558),"",OFFSET('Smelter Look-up'!$I$4,$V558-4,0))</f>
        <v/>
      </c>
      <c r="K558" s="145" t="n"/>
      <c r="L558" s="145" t="n"/>
      <c r="M558" s="145" t="n"/>
      <c r="N558" s="145" t="n"/>
      <c r="O558" s="145" t="n"/>
      <c r="P558" s="203" t="n"/>
      <c r="Q558" s="146" t="n"/>
      <c r="R558" s="144">
        <f>IF(ISERROR($V558),"",OFFSET('Smelter Look-up'!$C$4,$V558-4,0)&amp;"")</f>
        <v/>
      </c>
      <c r="S558" s="150">
        <f>IF(B558="","",IF(ISERROR(MATCH($E558,CL,0)),"Unknown",INDIRECT("'C'!$A$"&amp;MATCH($E558,CL,0)+1)))</f>
        <v/>
      </c>
      <c r="T558" s="150">
        <f>IF(B558="","",IF(ISERROR(MATCH($J558,SorP!$B$1:$B$6261,0)),"",INDIRECT("'SorP'!$A$"&amp;MATCH($S558&amp;$J558,SorP!C:C,0))))</f>
        <v/>
      </c>
      <c r="U558" s="163" t="n"/>
      <c r="V558" s="164">
        <f>IF(C558="",NA(),MATCH($B558&amp;$C558,'Smelter Look-up'!$J:$J,0))</f>
        <v/>
      </c>
      <c r="X558" s="165">
        <f>IF(AND(C558="Smelter not listed",OR(LEN(D558)=0,LEN(E558)=0)),1,0)</f>
        <v/>
      </c>
      <c r="AB558" s="306">
        <f>IF(C558="","",B558)</f>
        <v/>
      </c>
      <c r="AC558" s="165">
        <f>B558</f>
        <v/>
      </c>
      <c r="AD558" s="165">
        <f>IF(C558="Smelter not listed",D558,C558)</f>
        <v/>
      </c>
    </row>
    <row r="559" ht="20.1" customFormat="1" customHeight="1" s="165">
      <c r="A559" s="150" t="n"/>
      <c r="B559" s="296">
        <f>IF(LEN(A559)=0,"",INDEX('Smelter Look-up'!$A:$A,MATCH($A559,'Smelter Look-up'!$E:$E,0)))</f>
        <v/>
      </c>
      <c r="C559" s="147">
        <f>IF(LEN(A559)=0,"",INDEX('Smelter Look-up'!$C:$C,MATCH($A559,'Smelter Look-up'!$E:$E,0)))</f>
        <v/>
      </c>
      <c r="D559" s="144" t="n"/>
      <c r="E559" s="144">
        <f>IF(ISERROR($V559),"",OFFSET('Smelter Look-up'!$D$4,$V559-4,0)&amp;"")</f>
        <v/>
      </c>
      <c r="F559" s="144">
        <f>IF(ISERROR($V559),"",OFFSET('Smelter Look-up'!$E$4,$V559-4,0))</f>
        <v/>
      </c>
      <c r="G559" s="144">
        <f>IF(C559=$X$4,"Enter smelter details",IF(ISERROR($V559),"",OFFSET('Smelter Look-up'!$F$4,$V559-4,0)))</f>
        <v/>
      </c>
      <c r="H559" s="200">
        <f>IF(ISERROR($V559),"",OFFSET('Smelter Look-up'!$G$4,$V559-4,0))</f>
        <v/>
      </c>
      <c r="I559" s="201">
        <f>IF(ISERROR($V559),"",OFFSET('Smelter Look-up'!$H$4,$V559-4,0))</f>
        <v/>
      </c>
      <c r="J559" s="201">
        <f>IF(ISERROR($V559),"",OFFSET('Smelter Look-up'!$I$4,$V559-4,0))</f>
        <v/>
      </c>
      <c r="K559" s="145" t="n"/>
      <c r="L559" s="145" t="n"/>
      <c r="M559" s="145" t="n"/>
      <c r="N559" s="145" t="n"/>
      <c r="O559" s="145" t="n"/>
      <c r="P559" s="203" t="n"/>
      <c r="Q559" s="146" t="n"/>
      <c r="R559" s="144">
        <f>IF(ISERROR($V559),"",OFFSET('Smelter Look-up'!$C$4,$V559-4,0)&amp;"")</f>
        <v/>
      </c>
      <c r="S559" s="150">
        <f>IF(B559="","",IF(ISERROR(MATCH($E559,CL,0)),"Unknown",INDIRECT("'C'!$A$"&amp;MATCH($E559,CL,0)+1)))</f>
        <v/>
      </c>
      <c r="T559" s="150">
        <f>IF(B559="","",IF(ISERROR(MATCH($J559,SorP!$B$1:$B$6261,0)),"",INDIRECT("'SorP'!$A$"&amp;MATCH($S559&amp;$J559,SorP!C:C,0))))</f>
        <v/>
      </c>
      <c r="U559" s="163" t="n"/>
      <c r="V559" s="164">
        <f>IF(C559="",NA(),MATCH($B559&amp;$C559,'Smelter Look-up'!$J:$J,0))</f>
        <v/>
      </c>
      <c r="X559" s="165">
        <f>IF(AND(C559="Smelter not listed",OR(LEN(D559)=0,LEN(E559)=0)),1,0)</f>
        <v/>
      </c>
      <c r="AB559" s="306">
        <f>IF(C559="","",B559)</f>
        <v/>
      </c>
      <c r="AC559" s="165">
        <f>B559</f>
        <v/>
      </c>
      <c r="AD559" s="165">
        <f>IF(C559="Smelter not listed",D559,C559)</f>
        <v/>
      </c>
    </row>
    <row r="560" ht="20.1" customFormat="1" customHeight="1" s="165">
      <c r="A560" s="150" t="n"/>
      <c r="B560" s="296">
        <f>IF(LEN(A560)=0,"",INDEX('Smelter Look-up'!$A:$A,MATCH($A560,'Smelter Look-up'!$E:$E,0)))</f>
        <v/>
      </c>
      <c r="C560" s="147">
        <f>IF(LEN(A560)=0,"",INDEX('Smelter Look-up'!$C:$C,MATCH($A560,'Smelter Look-up'!$E:$E,0)))</f>
        <v/>
      </c>
      <c r="D560" s="144" t="n"/>
      <c r="E560" s="144">
        <f>IF(ISERROR($V560),"",OFFSET('Smelter Look-up'!$D$4,$V560-4,0)&amp;"")</f>
        <v/>
      </c>
      <c r="F560" s="144">
        <f>IF(ISERROR($V560),"",OFFSET('Smelter Look-up'!$E$4,$V560-4,0))</f>
        <v/>
      </c>
      <c r="G560" s="144">
        <f>IF(C560=$X$4,"Enter smelter details",IF(ISERROR($V560),"",OFFSET('Smelter Look-up'!$F$4,$V560-4,0)))</f>
        <v/>
      </c>
      <c r="H560" s="200">
        <f>IF(ISERROR($V560),"",OFFSET('Smelter Look-up'!$G$4,$V560-4,0))</f>
        <v/>
      </c>
      <c r="I560" s="201">
        <f>IF(ISERROR($V560),"",OFFSET('Smelter Look-up'!$H$4,$V560-4,0))</f>
        <v/>
      </c>
      <c r="J560" s="201">
        <f>IF(ISERROR($V560),"",OFFSET('Smelter Look-up'!$I$4,$V560-4,0))</f>
        <v/>
      </c>
      <c r="K560" s="145" t="n"/>
      <c r="L560" s="145" t="n"/>
      <c r="M560" s="145" t="n"/>
      <c r="N560" s="145" t="n"/>
      <c r="O560" s="145" t="n"/>
      <c r="P560" s="203" t="n"/>
      <c r="Q560" s="146" t="n"/>
      <c r="R560" s="144">
        <f>IF(ISERROR($V560),"",OFFSET('Smelter Look-up'!$C$4,$V560-4,0)&amp;"")</f>
        <v/>
      </c>
      <c r="S560" s="150">
        <f>IF(B560="","",IF(ISERROR(MATCH($E560,CL,0)),"Unknown",INDIRECT("'C'!$A$"&amp;MATCH($E560,CL,0)+1)))</f>
        <v/>
      </c>
      <c r="T560" s="150">
        <f>IF(B560="","",IF(ISERROR(MATCH($J560,SorP!$B$1:$B$6261,0)),"",INDIRECT("'SorP'!$A$"&amp;MATCH($S560&amp;$J560,SorP!C:C,0))))</f>
        <v/>
      </c>
      <c r="U560" s="163" t="n"/>
      <c r="V560" s="164">
        <f>IF(C560="",NA(),MATCH($B560&amp;$C560,'Smelter Look-up'!$J:$J,0))</f>
        <v/>
      </c>
      <c r="X560" s="165">
        <f>IF(AND(C560="Smelter not listed",OR(LEN(D560)=0,LEN(E560)=0)),1,0)</f>
        <v/>
      </c>
      <c r="AB560" s="306">
        <f>IF(C560="","",B560)</f>
        <v/>
      </c>
      <c r="AC560" s="165">
        <f>B560</f>
        <v/>
      </c>
      <c r="AD560" s="165">
        <f>IF(C560="Smelter not listed",D560,C560)</f>
        <v/>
      </c>
    </row>
    <row r="561" ht="20.1" customFormat="1" customHeight="1" s="165">
      <c r="A561" s="150" t="n"/>
      <c r="B561" s="296">
        <f>IF(LEN(A561)=0,"",INDEX('Smelter Look-up'!$A:$A,MATCH($A561,'Smelter Look-up'!$E:$E,0)))</f>
        <v/>
      </c>
      <c r="C561" s="147">
        <f>IF(LEN(A561)=0,"",INDEX('Smelter Look-up'!$C:$C,MATCH($A561,'Smelter Look-up'!$E:$E,0)))</f>
        <v/>
      </c>
      <c r="D561" s="144" t="n"/>
      <c r="E561" s="144">
        <f>IF(ISERROR($V561),"",OFFSET('Smelter Look-up'!$D$4,$V561-4,0)&amp;"")</f>
        <v/>
      </c>
      <c r="F561" s="144">
        <f>IF(ISERROR($V561),"",OFFSET('Smelter Look-up'!$E$4,$V561-4,0))</f>
        <v/>
      </c>
      <c r="G561" s="144">
        <f>IF(C561=$X$4,"Enter smelter details",IF(ISERROR($V561),"",OFFSET('Smelter Look-up'!$F$4,$V561-4,0)))</f>
        <v/>
      </c>
      <c r="H561" s="200">
        <f>IF(ISERROR($V561),"",OFFSET('Smelter Look-up'!$G$4,$V561-4,0))</f>
        <v/>
      </c>
      <c r="I561" s="201">
        <f>IF(ISERROR($V561),"",OFFSET('Smelter Look-up'!$H$4,$V561-4,0))</f>
        <v/>
      </c>
      <c r="J561" s="201">
        <f>IF(ISERROR($V561),"",OFFSET('Smelter Look-up'!$I$4,$V561-4,0))</f>
        <v/>
      </c>
      <c r="K561" s="145" t="n"/>
      <c r="L561" s="145" t="n"/>
      <c r="M561" s="145" t="n"/>
      <c r="N561" s="145" t="n"/>
      <c r="O561" s="145" t="n"/>
      <c r="P561" s="203" t="n"/>
      <c r="Q561" s="146" t="n"/>
      <c r="R561" s="144">
        <f>IF(ISERROR($V561),"",OFFSET('Smelter Look-up'!$C$4,$V561-4,0)&amp;"")</f>
        <v/>
      </c>
      <c r="S561" s="150">
        <f>IF(B561="","",IF(ISERROR(MATCH($E561,CL,0)),"Unknown",INDIRECT("'C'!$A$"&amp;MATCH($E561,CL,0)+1)))</f>
        <v/>
      </c>
      <c r="T561" s="150">
        <f>IF(B561="","",IF(ISERROR(MATCH($J561,SorP!$B$1:$B$6261,0)),"",INDIRECT("'SorP'!$A$"&amp;MATCH($S561&amp;$J561,SorP!C:C,0))))</f>
        <v/>
      </c>
      <c r="U561" s="163" t="n"/>
      <c r="V561" s="164">
        <f>IF(C561="",NA(),MATCH($B561&amp;$C561,'Smelter Look-up'!$J:$J,0))</f>
        <v/>
      </c>
      <c r="X561" s="165">
        <f>IF(AND(C561="Smelter not listed",OR(LEN(D561)=0,LEN(E561)=0)),1,0)</f>
        <v/>
      </c>
      <c r="AB561" s="306">
        <f>IF(C561="","",B561)</f>
        <v/>
      </c>
      <c r="AC561" s="165">
        <f>B561</f>
        <v/>
      </c>
      <c r="AD561" s="165">
        <f>IF(C561="Smelter not listed",D561,C561)</f>
        <v/>
      </c>
    </row>
    <row r="562" ht="20.1" customFormat="1" customHeight="1" s="165">
      <c r="A562" s="150" t="n"/>
      <c r="B562" s="296">
        <f>IF(LEN(A562)=0,"",INDEX('Smelter Look-up'!$A:$A,MATCH($A562,'Smelter Look-up'!$E:$E,0)))</f>
        <v/>
      </c>
      <c r="C562" s="147">
        <f>IF(LEN(A562)=0,"",INDEX('Smelter Look-up'!$C:$C,MATCH($A562,'Smelter Look-up'!$E:$E,0)))</f>
        <v/>
      </c>
      <c r="D562" s="144" t="n"/>
      <c r="E562" s="144">
        <f>IF(ISERROR($V562),"",OFFSET('Smelter Look-up'!$D$4,$V562-4,0)&amp;"")</f>
        <v/>
      </c>
      <c r="F562" s="144">
        <f>IF(ISERROR($V562),"",OFFSET('Smelter Look-up'!$E$4,$V562-4,0))</f>
        <v/>
      </c>
      <c r="G562" s="144">
        <f>IF(C562=$X$4,"Enter smelter details",IF(ISERROR($V562),"",OFFSET('Smelter Look-up'!$F$4,$V562-4,0)))</f>
        <v/>
      </c>
      <c r="H562" s="200">
        <f>IF(ISERROR($V562),"",OFFSET('Smelter Look-up'!$G$4,$V562-4,0))</f>
        <v/>
      </c>
      <c r="I562" s="201">
        <f>IF(ISERROR($V562),"",OFFSET('Smelter Look-up'!$H$4,$V562-4,0))</f>
        <v/>
      </c>
      <c r="J562" s="201">
        <f>IF(ISERROR($V562),"",OFFSET('Smelter Look-up'!$I$4,$V562-4,0))</f>
        <v/>
      </c>
      <c r="K562" s="145" t="n"/>
      <c r="L562" s="145" t="n"/>
      <c r="M562" s="145" t="n"/>
      <c r="N562" s="145" t="n"/>
      <c r="O562" s="145" t="n"/>
      <c r="P562" s="203" t="n"/>
      <c r="Q562" s="146" t="n"/>
      <c r="R562" s="144">
        <f>IF(ISERROR($V562),"",OFFSET('Smelter Look-up'!$C$4,$V562-4,0)&amp;"")</f>
        <v/>
      </c>
      <c r="S562" s="150">
        <f>IF(B562="","",IF(ISERROR(MATCH($E562,CL,0)),"Unknown",INDIRECT("'C'!$A$"&amp;MATCH($E562,CL,0)+1)))</f>
        <v/>
      </c>
      <c r="T562" s="150">
        <f>IF(B562="","",IF(ISERROR(MATCH($J562,SorP!$B$1:$B$6261,0)),"",INDIRECT("'SorP'!$A$"&amp;MATCH($S562&amp;$J562,SorP!C:C,0))))</f>
        <v/>
      </c>
      <c r="U562" s="163" t="n"/>
      <c r="V562" s="164">
        <f>IF(C562="",NA(),MATCH($B562&amp;$C562,'Smelter Look-up'!$J:$J,0))</f>
        <v/>
      </c>
      <c r="X562" s="165">
        <f>IF(AND(C562="Smelter not listed",OR(LEN(D562)=0,LEN(E562)=0)),1,0)</f>
        <v/>
      </c>
      <c r="AB562" s="306">
        <f>IF(C562="","",B562)</f>
        <v/>
      </c>
      <c r="AC562" s="165">
        <f>B562</f>
        <v/>
      </c>
      <c r="AD562" s="165">
        <f>IF(C562="Smelter not listed",D562,C562)</f>
        <v/>
      </c>
    </row>
    <row r="563" ht="20.1" customFormat="1" customHeight="1" s="165">
      <c r="A563" s="150" t="n"/>
      <c r="B563" s="296">
        <f>IF(LEN(A563)=0,"",INDEX('Smelter Look-up'!$A:$A,MATCH($A563,'Smelter Look-up'!$E:$E,0)))</f>
        <v/>
      </c>
      <c r="C563" s="147">
        <f>IF(LEN(A563)=0,"",INDEX('Smelter Look-up'!$C:$C,MATCH($A563,'Smelter Look-up'!$E:$E,0)))</f>
        <v/>
      </c>
      <c r="D563" s="144" t="n"/>
      <c r="E563" s="144">
        <f>IF(ISERROR($V563),"",OFFSET('Smelter Look-up'!$D$4,$V563-4,0)&amp;"")</f>
        <v/>
      </c>
      <c r="F563" s="144">
        <f>IF(ISERROR($V563),"",OFFSET('Smelter Look-up'!$E$4,$V563-4,0))</f>
        <v/>
      </c>
      <c r="G563" s="144">
        <f>IF(C563=$X$4,"Enter smelter details",IF(ISERROR($V563),"",OFFSET('Smelter Look-up'!$F$4,$V563-4,0)))</f>
        <v/>
      </c>
      <c r="H563" s="200">
        <f>IF(ISERROR($V563),"",OFFSET('Smelter Look-up'!$G$4,$V563-4,0))</f>
        <v/>
      </c>
      <c r="I563" s="201">
        <f>IF(ISERROR($V563),"",OFFSET('Smelter Look-up'!$H$4,$V563-4,0))</f>
        <v/>
      </c>
      <c r="J563" s="201">
        <f>IF(ISERROR($V563),"",OFFSET('Smelter Look-up'!$I$4,$V563-4,0))</f>
        <v/>
      </c>
      <c r="K563" s="145" t="n"/>
      <c r="L563" s="145" t="n"/>
      <c r="M563" s="145" t="n"/>
      <c r="N563" s="145" t="n"/>
      <c r="O563" s="145" t="n"/>
      <c r="P563" s="203" t="n"/>
      <c r="Q563" s="146" t="n"/>
      <c r="R563" s="144">
        <f>IF(ISERROR($V563),"",OFFSET('Smelter Look-up'!$C$4,$V563-4,0)&amp;"")</f>
        <v/>
      </c>
      <c r="S563" s="150">
        <f>IF(B563="","",IF(ISERROR(MATCH($E563,CL,0)),"Unknown",INDIRECT("'C'!$A$"&amp;MATCH($E563,CL,0)+1)))</f>
        <v/>
      </c>
      <c r="T563" s="150">
        <f>IF(B563="","",IF(ISERROR(MATCH($J563,SorP!$B$1:$B$6261,0)),"",INDIRECT("'SorP'!$A$"&amp;MATCH($S563&amp;$J563,SorP!C:C,0))))</f>
        <v/>
      </c>
      <c r="U563" s="163" t="n"/>
      <c r="V563" s="164">
        <f>IF(C563="",NA(),MATCH($B563&amp;$C563,'Smelter Look-up'!$J:$J,0))</f>
        <v/>
      </c>
      <c r="X563" s="165">
        <f>IF(AND(C563="Smelter not listed",OR(LEN(D563)=0,LEN(E563)=0)),1,0)</f>
        <v/>
      </c>
      <c r="AB563" s="306">
        <f>IF(C563="","",B563)</f>
        <v/>
      </c>
      <c r="AC563" s="165">
        <f>B563</f>
        <v/>
      </c>
      <c r="AD563" s="165">
        <f>IF(C563="Smelter not listed",D563,C563)</f>
        <v/>
      </c>
    </row>
    <row r="564" ht="20.1" customFormat="1" customHeight="1" s="165">
      <c r="A564" s="150" t="n"/>
      <c r="B564" s="296">
        <f>IF(LEN(A564)=0,"",INDEX('Smelter Look-up'!$A:$A,MATCH($A564,'Smelter Look-up'!$E:$E,0)))</f>
        <v/>
      </c>
      <c r="C564" s="147">
        <f>IF(LEN(A564)=0,"",INDEX('Smelter Look-up'!$C:$C,MATCH($A564,'Smelter Look-up'!$E:$E,0)))</f>
        <v/>
      </c>
      <c r="D564" s="144" t="n"/>
      <c r="E564" s="144">
        <f>IF(ISERROR($V564),"",OFFSET('Smelter Look-up'!$D$4,$V564-4,0)&amp;"")</f>
        <v/>
      </c>
      <c r="F564" s="144">
        <f>IF(ISERROR($V564),"",OFFSET('Smelter Look-up'!$E$4,$V564-4,0))</f>
        <v/>
      </c>
      <c r="G564" s="144">
        <f>IF(C564=$X$4,"Enter smelter details",IF(ISERROR($V564),"",OFFSET('Smelter Look-up'!$F$4,$V564-4,0)))</f>
        <v/>
      </c>
      <c r="H564" s="200">
        <f>IF(ISERROR($V564),"",OFFSET('Smelter Look-up'!$G$4,$V564-4,0))</f>
        <v/>
      </c>
      <c r="I564" s="201">
        <f>IF(ISERROR($V564),"",OFFSET('Smelter Look-up'!$H$4,$V564-4,0))</f>
        <v/>
      </c>
      <c r="J564" s="201">
        <f>IF(ISERROR($V564),"",OFFSET('Smelter Look-up'!$I$4,$V564-4,0))</f>
        <v/>
      </c>
      <c r="K564" s="145" t="n"/>
      <c r="L564" s="145" t="n"/>
      <c r="M564" s="145" t="n"/>
      <c r="N564" s="145" t="n"/>
      <c r="O564" s="145" t="n"/>
      <c r="P564" s="203" t="n"/>
      <c r="Q564" s="146" t="n"/>
      <c r="R564" s="144">
        <f>IF(ISERROR($V564),"",OFFSET('Smelter Look-up'!$C$4,$V564-4,0)&amp;"")</f>
        <v/>
      </c>
      <c r="S564" s="150">
        <f>IF(B564="","",IF(ISERROR(MATCH($E564,CL,0)),"Unknown",INDIRECT("'C'!$A$"&amp;MATCH($E564,CL,0)+1)))</f>
        <v/>
      </c>
      <c r="T564" s="150">
        <f>IF(B564="","",IF(ISERROR(MATCH($J564,SorP!$B$1:$B$6261,0)),"",INDIRECT("'SorP'!$A$"&amp;MATCH($S564&amp;$J564,SorP!C:C,0))))</f>
        <v/>
      </c>
      <c r="U564" s="163" t="n"/>
      <c r="V564" s="164">
        <f>IF(C564="",NA(),MATCH($B564&amp;$C564,'Smelter Look-up'!$J:$J,0))</f>
        <v/>
      </c>
      <c r="X564" s="165">
        <f>IF(AND(C564="Smelter not listed",OR(LEN(D564)=0,LEN(E564)=0)),1,0)</f>
        <v/>
      </c>
      <c r="AB564" s="306">
        <f>IF(C564="","",B564)</f>
        <v/>
      </c>
      <c r="AC564" s="165">
        <f>B564</f>
        <v/>
      </c>
      <c r="AD564" s="165">
        <f>IF(C564="Smelter not listed",D564,C564)</f>
        <v/>
      </c>
    </row>
    <row r="565" ht="20.1" customFormat="1" customHeight="1" s="165">
      <c r="A565" s="150" t="n"/>
      <c r="B565" s="296">
        <f>IF(LEN(A565)=0,"",INDEX('Smelter Look-up'!$A:$A,MATCH($A565,'Smelter Look-up'!$E:$E,0)))</f>
        <v/>
      </c>
      <c r="C565" s="147">
        <f>IF(LEN(A565)=0,"",INDEX('Smelter Look-up'!$C:$C,MATCH($A565,'Smelter Look-up'!$E:$E,0)))</f>
        <v/>
      </c>
      <c r="D565" s="144" t="n"/>
      <c r="E565" s="144">
        <f>IF(ISERROR($V565),"",OFFSET('Smelter Look-up'!$D$4,$V565-4,0)&amp;"")</f>
        <v/>
      </c>
      <c r="F565" s="144">
        <f>IF(ISERROR($V565),"",OFFSET('Smelter Look-up'!$E$4,$V565-4,0))</f>
        <v/>
      </c>
      <c r="G565" s="144">
        <f>IF(C565=$X$4,"Enter smelter details",IF(ISERROR($V565),"",OFFSET('Smelter Look-up'!$F$4,$V565-4,0)))</f>
        <v/>
      </c>
      <c r="H565" s="200">
        <f>IF(ISERROR($V565),"",OFFSET('Smelter Look-up'!$G$4,$V565-4,0))</f>
        <v/>
      </c>
      <c r="I565" s="201">
        <f>IF(ISERROR($V565),"",OFFSET('Smelter Look-up'!$H$4,$V565-4,0))</f>
        <v/>
      </c>
      <c r="J565" s="201">
        <f>IF(ISERROR($V565),"",OFFSET('Smelter Look-up'!$I$4,$V565-4,0))</f>
        <v/>
      </c>
      <c r="K565" s="145" t="n"/>
      <c r="L565" s="145" t="n"/>
      <c r="M565" s="145" t="n"/>
      <c r="N565" s="145" t="n"/>
      <c r="O565" s="145" t="n"/>
      <c r="P565" s="203" t="n"/>
      <c r="Q565" s="146" t="n"/>
      <c r="R565" s="144">
        <f>IF(ISERROR($V565),"",OFFSET('Smelter Look-up'!$C$4,$V565-4,0)&amp;"")</f>
        <v/>
      </c>
      <c r="S565" s="150">
        <f>IF(B565="","",IF(ISERROR(MATCH($E565,CL,0)),"Unknown",INDIRECT("'C'!$A$"&amp;MATCH($E565,CL,0)+1)))</f>
        <v/>
      </c>
      <c r="T565" s="150">
        <f>IF(B565="","",IF(ISERROR(MATCH($J565,SorP!$B$1:$B$6261,0)),"",INDIRECT("'SorP'!$A$"&amp;MATCH($S565&amp;$J565,SorP!C:C,0))))</f>
        <v/>
      </c>
      <c r="U565" s="163" t="n"/>
      <c r="V565" s="164">
        <f>IF(C565="",NA(),MATCH($B565&amp;$C565,'Smelter Look-up'!$J:$J,0))</f>
        <v/>
      </c>
      <c r="X565" s="165">
        <f>IF(AND(C565="Smelter not listed",OR(LEN(D565)=0,LEN(E565)=0)),1,0)</f>
        <v/>
      </c>
      <c r="AB565" s="306">
        <f>IF(C565="","",B565)</f>
        <v/>
      </c>
      <c r="AC565" s="165">
        <f>B565</f>
        <v/>
      </c>
      <c r="AD565" s="165">
        <f>IF(C565="Smelter not listed",D565,C565)</f>
        <v/>
      </c>
    </row>
    <row r="566" ht="20.1" customFormat="1" customHeight="1" s="165">
      <c r="A566" s="150" t="n"/>
      <c r="B566" s="296">
        <f>IF(LEN(A566)=0,"",INDEX('Smelter Look-up'!$A:$A,MATCH($A566,'Smelter Look-up'!$E:$E,0)))</f>
        <v/>
      </c>
      <c r="C566" s="147">
        <f>IF(LEN(A566)=0,"",INDEX('Smelter Look-up'!$C:$C,MATCH($A566,'Smelter Look-up'!$E:$E,0)))</f>
        <v/>
      </c>
      <c r="D566" s="144" t="n"/>
      <c r="E566" s="144">
        <f>IF(ISERROR($V566),"",OFFSET('Smelter Look-up'!$D$4,$V566-4,0)&amp;"")</f>
        <v/>
      </c>
      <c r="F566" s="144">
        <f>IF(ISERROR($V566),"",OFFSET('Smelter Look-up'!$E$4,$V566-4,0))</f>
        <v/>
      </c>
      <c r="G566" s="144">
        <f>IF(C566=$X$4,"Enter smelter details",IF(ISERROR($V566),"",OFFSET('Smelter Look-up'!$F$4,$V566-4,0)))</f>
        <v/>
      </c>
      <c r="H566" s="200">
        <f>IF(ISERROR($V566),"",OFFSET('Smelter Look-up'!$G$4,$V566-4,0))</f>
        <v/>
      </c>
      <c r="I566" s="201">
        <f>IF(ISERROR($V566),"",OFFSET('Smelter Look-up'!$H$4,$V566-4,0))</f>
        <v/>
      </c>
      <c r="J566" s="201">
        <f>IF(ISERROR($V566),"",OFFSET('Smelter Look-up'!$I$4,$V566-4,0))</f>
        <v/>
      </c>
      <c r="K566" s="145" t="n"/>
      <c r="L566" s="145" t="n"/>
      <c r="M566" s="145" t="n"/>
      <c r="N566" s="145" t="n"/>
      <c r="O566" s="145" t="n"/>
      <c r="P566" s="203" t="n"/>
      <c r="Q566" s="146" t="n"/>
      <c r="R566" s="144">
        <f>IF(ISERROR($V566),"",OFFSET('Smelter Look-up'!$C$4,$V566-4,0)&amp;"")</f>
        <v/>
      </c>
      <c r="S566" s="150">
        <f>IF(B566="","",IF(ISERROR(MATCH($E566,CL,0)),"Unknown",INDIRECT("'C'!$A$"&amp;MATCH($E566,CL,0)+1)))</f>
        <v/>
      </c>
      <c r="T566" s="150">
        <f>IF(B566="","",IF(ISERROR(MATCH($J566,SorP!$B$1:$B$6261,0)),"",INDIRECT("'SorP'!$A$"&amp;MATCH($S566&amp;$J566,SorP!C:C,0))))</f>
        <v/>
      </c>
      <c r="U566" s="163" t="n"/>
      <c r="V566" s="164">
        <f>IF(C566="",NA(),MATCH($B566&amp;$C566,'Smelter Look-up'!$J:$J,0))</f>
        <v/>
      </c>
      <c r="X566" s="165">
        <f>IF(AND(C566="Smelter not listed",OR(LEN(D566)=0,LEN(E566)=0)),1,0)</f>
        <v/>
      </c>
      <c r="AB566" s="306">
        <f>IF(C566="","",B566)</f>
        <v/>
      </c>
      <c r="AC566" s="165">
        <f>B566</f>
        <v/>
      </c>
      <c r="AD566" s="165">
        <f>IF(C566="Smelter not listed",D566,C566)</f>
        <v/>
      </c>
    </row>
    <row r="567" ht="20.1" customFormat="1" customHeight="1" s="165">
      <c r="A567" s="150" t="n"/>
      <c r="B567" s="296">
        <f>IF(LEN(A567)=0,"",INDEX('Smelter Look-up'!$A:$A,MATCH($A567,'Smelter Look-up'!$E:$E,0)))</f>
        <v/>
      </c>
      <c r="C567" s="147">
        <f>IF(LEN(A567)=0,"",INDEX('Smelter Look-up'!$C:$C,MATCH($A567,'Smelter Look-up'!$E:$E,0)))</f>
        <v/>
      </c>
      <c r="D567" s="144" t="n"/>
      <c r="E567" s="144">
        <f>IF(ISERROR($V567),"",OFFSET('Smelter Look-up'!$D$4,$V567-4,0)&amp;"")</f>
        <v/>
      </c>
      <c r="F567" s="144">
        <f>IF(ISERROR($V567),"",OFFSET('Smelter Look-up'!$E$4,$V567-4,0))</f>
        <v/>
      </c>
      <c r="G567" s="144">
        <f>IF(C567=$X$4,"Enter smelter details",IF(ISERROR($V567),"",OFFSET('Smelter Look-up'!$F$4,$V567-4,0)))</f>
        <v/>
      </c>
      <c r="H567" s="200">
        <f>IF(ISERROR($V567),"",OFFSET('Smelter Look-up'!$G$4,$V567-4,0))</f>
        <v/>
      </c>
      <c r="I567" s="201">
        <f>IF(ISERROR($V567),"",OFFSET('Smelter Look-up'!$H$4,$V567-4,0))</f>
        <v/>
      </c>
      <c r="J567" s="201">
        <f>IF(ISERROR($V567),"",OFFSET('Smelter Look-up'!$I$4,$V567-4,0))</f>
        <v/>
      </c>
      <c r="K567" s="145" t="n"/>
      <c r="L567" s="145" t="n"/>
      <c r="M567" s="145" t="n"/>
      <c r="N567" s="145" t="n"/>
      <c r="O567" s="145" t="n"/>
      <c r="P567" s="203" t="n"/>
      <c r="Q567" s="146" t="n"/>
      <c r="R567" s="144">
        <f>IF(ISERROR($V567),"",OFFSET('Smelter Look-up'!$C$4,$V567-4,0)&amp;"")</f>
        <v/>
      </c>
      <c r="S567" s="150">
        <f>IF(B567="","",IF(ISERROR(MATCH($E567,CL,0)),"Unknown",INDIRECT("'C'!$A$"&amp;MATCH($E567,CL,0)+1)))</f>
        <v/>
      </c>
      <c r="T567" s="150">
        <f>IF(B567="","",IF(ISERROR(MATCH($J567,SorP!$B$1:$B$6261,0)),"",INDIRECT("'SorP'!$A$"&amp;MATCH($S567&amp;$J567,SorP!C:C,0))))</f>
        <v/>
      </c>
      <c r="U567" s="163" t="n"/>
      <c r="V567" s="164">
        <f>IF(C567="",NA(),MATCH($B567&amp;$C567,'Smelter Look-up'!$J:$J,0))</f>
        <v/>
      </c>
      <c r="X567" s="165">
        <f>IF(AND(C567="Smelter not listed",OR(LEN(D567)=0,LEN(E567)=0)),1,0)</f>
        <v/>
      </c>
      <c r="AB567" s="306">
        <f>IF(C567="","",B567)</f>
        <v/>
      </c>
      <c r="AC567" s="165">
        <f>B567</f>
        <v/>
      </c>
      <c r="AD567" s="165">
        <f>IF(C567="Smelter not listed",D567,C567)</f>
        <v/>
      </c>
    </row>
    <row r="568" ht="20.1" customFormat="1" customHeight="1" s="165">
      <c r="A568" s="150" t="n"/>
      <c r="B568" s="296">
        <f>IF(LEN(A568)=0,"",INDEX('Smelter Look-up'!$A:$A,MATCH($A568,'Smelter Look-up'!$E:$E,0)))</f>
        <v/>
      </c>
      <c r="C568" s="147">
        <f>IF(LEN(A568)=0,"",INDEX('Smelter Look-up'!$C:$C,MATCH($A568,'Smelter Look-up'!$E:$E,0)))</f>
        <v/>
      </c>
      <c r="D568" s="144" t="n"/>
      <c r="E568" s="144">
        <f>IF(ISERROR($V568),"",OFFSET('Smelter Look-up'!$D$4,$V568-4,0)&amp;"")</f>
        <v/>
      </c>
      <c r="F568" s="144">
        <f>IF(ISERROR($V568),"",OFFSET('Smelter Look-up'!$E$4,$V568-4,0))</f>
        <v/>
      </c>
      <c r="G568" s="144">
        <f>IF(C568=$X$4,"Enter smelter details",IF(ISERROR($V568),"",OFFSET('Smelter Look-up'!$F$4,$V568-4,0)))</f>
        <v/>
      </c>
      <c r="H568" s="200">
        <f>IF(ISERROR($V568),"",OFFSET('Smelter Look-up'!$G$4,$V568-4,0))</f>
        <v/>
      </c>
      <c r="I568" s="201">
        <f>IF(ISERROR($V568),"",OFFSET('Smelter Look-up'!$H$4,$V568-4,0))</f>
        <v/>
      </c>
      <c r="J568" s="201">
        <f>IF(ISERROR($V568),"",OFFSET('Smelter Look-up'!$I$4,$V568-4,0))</f>
        <v/>
      </c>
      <c r="K568" s="145" t="n"/>
      <c r="L568" s="145" t="n"/>
      <c r="M568" s="145" t="n"/>
      <c r="N568" s="145" t="n"/>
      <c r="O568" s="145" t="n"/>
      <c r="P568" s="203" t="n"/>
      <c r="Q568" s="146" t="n"/>
      <c r="R568" s="144">
        <f>IF(ISERROR($V568),"",OFFSET('Smelter Look-up'!$C$4,$V568-4,0)&amp;"")</f>
        <v/>
      </c>
      <c r="S568" s="150">
        <f>IF(B568="","",IF(ISERROR(MATCH($E568,CL,0)),"Unknown",INDIRECT("'C'!$A$"&amp;MATCH($E568,CL,0)+1)))</f>
        <v/>
      </c>
      <c r="T568" s="150">
        <f>IF(B568="","",IF(ISERROR(MATCH($J568,SorP!$B$1:$B$6261,0)),"",INDIRECT("'SorP'!$A$"&amp;MATCH($S568&amp;$J568,SorP!C:C,0))))</f>
        <v/>
      </c>
      <c r="U568" s="163" t="n"/>
      <c r="V568" s="164">
        <f>IF(C568="",NA(),MATCH($B568&amp;$C568,'Smelter Look-up'!$J:$J,0))</f>
        <v/>
      </c>
      <c r="X568" s="165">
        <f>IF(AND(C568="Smelter not listed",OR(LEN(D568)=0,LEN(E568)=0)),1,0)</f>
        <v/>
      </c>
      <c r="AB568" s="306">
        <f>IF(C568="","",B568)</f>
        <v/>
      </c>
      <c r="AC568" s="165">
        <f>B568</f>
        <v/>
      </c>
      <c r="AD568" s="165">
        <f>IF(C568="Smelter not listed",D568,C568)</f>
        <v/>
      </c>
    </row>
    <row r="569" ht="20.1" customFormat="1" customHeight="1" s="165">
      <c r="A569" s="150" t="n"/>
      <c r="B569" s="296">
        <f>IF(LEN(A569)=0,"",INDEX('Smelter Look-up'!$A:$A,MATCH($A569,'Smelter Look-up'!$E:$E,0)))</f>
        <v/>
      </c>
      <c r="C569" s="147">
        <f>IF(LEN(A569)=0,"",INDEX('Smelter Look-up'!$C:$C,MATCH($A569,'Smelter Look-up'!$E:$E,0)))</f>
        <v/>
      </c>
      <c r="D569" s="144" t="n"/>
      <c r="E569" s="144">
        <f>IF(ISERROR($V569),"",OFFSET('Smelter Look-up'!$D$4,$V569-4,0)&amp;"")</f>
        <v/>
      </c>
      <c r="F569" s="144">
        <f>IF(ISERROR($V569),"",OFFSET('Smelter Look-up'!$E$4,$V569-4,0))</f>
        <v/>
      </c>
      <c r="G569" s="144">
        <f>IF(C569=$X$4,"Enter smelter details",IF(ISERROR($V569),"",OFFSET('Smelter Look-up'!$F$4,$V569-4,0)))</f>
        <v/>
      </c>
      <c r="H569" s="200">
        <f>IF(ISERROR($V569),"",OFFSET('Smelter Look-up'!$G$4,$V569-4,0))</f>
        <v/>
      </c>
      <c r="I569" s="201">
        <f>IF(ISERROR($V569),"",OFFSET('Smelter Look-up'!$H$4,$V569-4,0))</f>
        <v/>
      </c>
      <c r="J569" s="201">
        <f>IF(ISERROR($V569),"",OFFSET('Smelter Look-up'!$I$4,$V569-4,0))</f>
        <v/>
      </c>
      <c r="K569" s="145" t="n"/>
      <c r="L569" s="145" t="n"/>
      <c r="M569" s="145" t="n"/>
      <c r="N569" s="145" t="n"/>
      <c r="O569" s="145" t="n"/>
      <c r="P569" s="203" t="n"/>
      <c r="Q569" s="146" t="n"/>
      <c r="R569" s="144">
        <f>IF(ISERROR($V569),"",OFFSET('Smelter Look-up'!$C$4,$V569-4,0)&amp;"")</f>
        <v/>
      </c>
      <c r="S569" s="150">
        <f>IF(B569="","",IF(ISERROR(MATCH($E569,CL,0)),"Unknown",INDIRECT("'C'!$A$"&amp;MATCH($E569,CL,0)+1)))</f>
        <v/>
      </c>
      <c r="T569" s="150">
        <f>IF(B569="","",IF(ISERROR(MATCH($J569,SorP!$B$1:$B$6261,0)),"",INDIRECT("'SorP'!$A$"&amp;MATCH($S569&amp;$J569,SorP!C:C,0))))</f>
        <v/>
      </c>
      <c r="U569" s="163" t="n"/>
      <c r="V569" s="164">
        <f>IF(C569="",NA(),MATCH($B569&amp;$C569,'Smelter Look-up'!$J:$J,0))</f>
        <v/>
      </c>
      <c r="X569" s="165">
        <f>IF(AND(C569="Smelter not listed",OR(LEN(D569)=0,LEN(E569)=0)),1,0)</f>
        <v/>
      </c>
      <c r="AB569" s="306">
        <f>IF(C569="","",B569)</f>
        <v/>
      </c>
      <c r="AC569" s="165">
        <f>B569</f>
        <v/>
      </c>
      <c r="AD569" s="165">
        <f>IF(C569="Smelter not listed",D569,C569)</f>
        <v/>
      </c>
    </row>
    <row r="570" ht="20.1" customFormat="1" customHeight="1" s="165">
      <c r="A570" s="150" t="n"/>
      <c r="B570" s="296">
        <f>IF(LEN(A570)=0,"",INDEX('Smelter Look-up'!$A:$A,MATCH($A570,'Smelter Look-up'!$E:$E,0)))</f>
        <v/>
      </c>
      <c r="C570" s="147">
        <f>IF(LEN(A570)=0,"",INDEX('Smelter Look-up'!$C:$C,MATCH($A570,'Smelter Look-up'!$E:$E,0)))</f>
        <v/>
      </c>
      <c r="D570" s="144" t="n"/>
      <c r="E570" s="144">
        <f>IF(ISERROR($V570),"",OFFSET('Smelter Look-up'!$D$4,$V570-4,0)&amp;"")</f>
        <v/>
      </c>
      <c r="F570" s="144">
        <f>IF(ISERROR($V570),"",OFFSET('Smelter Look-up'!$E$4,$V570-4,0))</f>
        <v/>
      </c>
      <c r="G570" s="144">
        <f>IF(C570=$X$4,"Enter smelter details",IF(ISERROR($V570),"",OFFSET('Smelter Look-up'!$F$4,$V570-4,0)))</f>
        <v/>
      </c>
      <c r="H570" s="200">
        <f>IF(ISERROR($V570),"",OFFSET('Smelter Look-up'!$G$4,$V570-4,0))</f>
        <v/>
      </c>
      <c r="I570" s="201">
        <f>IF(ISERROR($V570),"",OFFSET('Smelter Look-up'!$H$4,$V570-4,0))</f>
        <v/>
      </c>
      <c r="J570" s="201">
        <f>IF(ISERROR($V570),"",OFFSET('Smelter Look-up'!$I$4,$V570-4,0))</f>
        <v/>
      </c>
      <c r="K570" s="145" t="n"/>
      <c r="L570" s="145" t="n"/>
      <c r="M570" s="145" t="n"/>
      <c r="N570" s="145" t="n"/>
      <c r="O570" s="145" t="n"/>
      <c r="P570" s="203" t="n"/>
      <c r="Q570" s="146" t="n"/>
      <c r="R570" s="144">
        <f>IF(ISERROR($V570),"",OFFSET('Smelter Look-up'!$C$4,$V570-4,0)&amp;"")</f>
        <v/>
      </c>
      <c r="S570" s="150">
        <f>IF(B570="","",IF(ISERROR(MATCH($E570,CL,0)),"Unknown",INDIRECT("'C'!$A$"&amp;MATCH($E570,CL,0)+1)))</f>
        <v/>
      </c>
      <c r="T570" s="150">
        <f>IF(B570="","",IF(ISERROR(MATCH($J570,SorP!$B$1:$B$6261,0)),"",INDIRECT("'SorP'!$A$"&amp;MATCH($S570&amp;$J570,SorP!C:C,0))))</f>
        <v/>
      </c>
      <c r="U570" s="163" t="n"/>
      <c r="V570" s="164">
        <f>IF(C570="",NA(),MATCH($B570&amp;$C570,'Smelter Look-up'!$J:$J,0))</f>
        <v/>
      </c>
      <c r="X570" s="165">
        <f>IF(AND(C570="Smelter not listed",OR(LEN(D570)=0,LEN(E570)=0)),1,0)</f>
        <v/>
      </c>
      <c r="AB570" s="306">
        <f>IF(C570="","",B570)</f>
        <v/>
      </c>
      <c r="AC570" s="165">
        <f>B570</f>
        <v/>
      </c>
      <c r="AD570" s="165">
        <f>IF(C570="Smelter not listed",D570,C570)</f>
        <v/>
      </c>
    </row>
    <row r="571" ht="20.1" customFormat="1" customHeight="1" s="165">
      <c r="A571" s="150" t="n"/>
      <c r="B571" s="296">
        <f>IF(LEN(A571)=0,"",INDEX('Smelter Look-up'!$A:$A,MATCH($A571,'Smelter Look-up'!$E:$E,0)))</f>
        <v/>
      </c>
      <c r="C571" s="147">
        <f>IF(LEN(A571)=0,"",INDEX('Smelter Look-up'!$C:$C,MATCH($A571,'Smelter Look-up'!$E:$E,0)))</f>
        <v/>
      </c>
      <c r="D571" s="144" t="n"/>
      <c r="E571" s="144">
        <f>IF(ISERROR($V571),"",OFFSET('Smelter Look-up'!$D$4,$V571-4,0)&amp;"")</f>
        <v/>
      </c>
      <c r="F571" s="144">
        <f>IF(ISERROR($V571),"",OFFSET('Smelter Look-up'!$E$4,$V571-4,0))</f>
        <v/>
      </c>
      <c r="G571" s="144">
        <f>IF(C571=$X$4,"Enter smelter details",IF(ISERROR($V571),"",OFFSET('Smelter Look-up'!$F$4,$V571-4,0)))</f>
        <v/>
      </c>
      <c r="H571" s="200">
        <f>IF(ISERROR($V571),"",OFFSET('Smelter Look-up'!$G$4,$V571-4,0))</f>
        <v/>
      </c>
      <c r="I571" s="201">
        <f>IF(ISERROR($V571),"",OFFSET('Smelter Look-up'!$H$4,$V571-4,0))</f>
        <v/>
      </c>
      <c r="J571" s="201">
        <f>IF(ISERROR($V571),"",OFFSET('Smelter Look-up'!$I$4,$V571-4,0))</f>
        <v/>
      </c>
      <c r="K571" s="145" t="n"/>
      <c r="L571" s="145" t="n"/>
      <c r="M571" s="145" t="n"/>
      <c r="N571" s="145" t="n"/>
      <c r="O571" s="145" t="n"/>
      <c r="P571" s="203" t="n"/>
      <c r="Q571" s="146" t="n"/>
      <c r="R571" s="144">
        <f>IF(ISERROR($V571),"",OFFSET('Smelter Look-up'!$C$4,$V571-4,0)&amp;"")</f>
        <v/>
      </c>
      <c r="S571" s="150">
        <f>IF(B571="","",IF(ISERROR(MATCH($E571,CL,0)),"Unknown",INDIRECT("'C'!$A$"&amp;MATCH($E571,CL,0)+1)))</f>
        <v/>
      </c>
      <c r="T571" s="150">
        <f>IF(B571="","",IF(ISERROR(MATCH($J571,SorP!$B$1:$B$6261,0)),"",INDIRECT("'SorP'!$A$"&amp;MATCH($S571&amp;$J571,SorP!C:C,0))))</f>
        <v/>
      </c>
      <c r="U571" s="163" t="n"/>
      <c r="V571" s="164">
        <f>IF(C571="",NA(),MATCH($B571&amp;$C571,'Smelter Look-up'!$J:$J,0))</f>
        <v/>
      </c>
      <c r="X571" s="165">
        <f>IF(AND(C571="Smelter not listed",OR(LEN(D571)=0,LEN(E571)=0)),1,0)</f>
        <v/>
      </c>
      <c r="AB571" s="306">
        <f>IF(C571="","",B571)</f>
        <v/>
      </c>
      <c r="AC571" s="165">
        <f>B571</f>
        <v/>
      </c>
      <c r="AD571" s="165">
        <f>IF(C571="Smelter not listed",D571,C571)</f>
        <v/>
      </c>
    </row>
    <row r="572" ht="20.1" customFormat="1" customHeight="1" s="165">
      <c r="A572" s="150" t="n"/>
      <c r="B572" s="296">
        <f>IF(LEN(A572)=0,"",INDEX('Smelter Look-up'!$A:$A,MATCH($A572,'Smelter Look-up'!$E:$E,0)))</f>
        <v/>
      </c>
      <c r="C572" s="147">
        <f>IF(LEN(A572)=0,"",INDEX('Smelter Look-up'!$C:$C,MATCH($A572,'Smelter Look-up'!$E:$E,0)))</f>
        <v/>
      </c>
      <c r="D572" s="144" t="n"/>
      <c r="E572" s="144">
        <f>IF(ISERROR($V572),"",OFFSET('Smelter Look-up'!$D$4,$V572-4,0)&amp;"")</f>
        <v/>
      </c>
      <c r="F572" s="144">
        <f>IF(ISERROR($V572),"",OFFSET('Smelter Look-up'!$E$4,$V572-4,0))</f>
        <v/>
      </c>
      <c r="G572" s="144">
        <f>IF(C572=$X$4,"Enter smelter details",IF(ISERROR($V572),"",OFFSET('Smelter Look-up'!$F$4,$V572-4,0)))</f>
        <v/>
      </c>
      <c r="H572" s="200">
        <f>IF(ISERROR($V572),"",OFFSET('Smelter Look-up'!$G$4,$V572-4,0))</f>
        <v/>
      </c>
      <c r="I572" s="201">
        <f>IF(ISERROR($V572),"",OFFSET('Smelter Look-up'!$H$4,$V572-4,0))</f>
        <v/>
      </c>
      <c r="J572" s="201">
        <f>IF(ISERROR($V572),"",OFFSET('Smelter Look-up'!$I$4,$V572-4,0))</f>
        <v/>
      </c>
      <c r="K572" s="145" t="n"/>
      <c r="L572" s="145" t="n"/>
      <c r="M572" s="145" t="n"/>
      <c r="N572" s="145" t="n"/>
      <c r="O572" s="145" t="n"/>
      <c r="P572" s="203" t="n"/>
      <c r="Q572" s="146" t="n"/>
      <c r="R572" s="144">
        <f>IF(ISERROR($V572),"",OFFSET('Smelter Look-up'!$C$4,$V572-4,0)&amp;"")</f>
        <v/>
      </c>
      <c r="S572" s="150">
        <f>IF(B572="","",IF(ISERROR(MATCH($E572,CL,0)),"Unknown",INDIRECT("'C'!$A$"&amp;MATCH($E572,CL,0)+1)))</f>
        <v/>
      </c>
      <c r="T572" s="150">
        <f>IF(B572="","",IF(ISERROR(MATCH($J572,SorP!$B$1:$B$6261,0)),"",INDIRECT("'SorP'!$A$"&amp;MATCH($S572&amp;$J572,SorP!C:C,0))))</f>
        <v/>
      </c>
      <c r="U572" s="163" t="n"/>
      <c r="V572" s="164">
        <f>IF(C572="",NA(),MATCH($B572&amp;$C572,'Smelter Look-up'!$J:$J,0))</f>
        <v/>
      </c>
      <c r="X572" s="165">
        <f>IF(AND(C572="Smelter not listed",OR(LEN(D572)=0,LEN(E572)=0)),1,0)</f>
        <v/>
      </c>
      <c r="AB572" s="306">
        <f>IF(C572="","",B572)</f>
        <v/>
      </c>
      <c r="AC572" s="165">
        <f>B572</f>
        <v/>
      </c>
      <c r="AD572" s="165">
        <f>IF(C572="Smelter not listed",D572,C572)</f>
        <v/>
      </c>
    </row>
    <row r="573" ht="20.1" customFormat="1" customHeight="1" s="165">
      <c r="A573" s="150" t="n"/>
      <c r="B573" s="296">
        <f>IF(LEN(A573)=0,"",INDEX('Smelter Look-up'!$A:$A,MATCH($A573,'Smelter Look-up'!$E:$E,0)))</f>
        <v/>
      </c>
      <c r="C573" s="147">
        <f>IF(LEN(A573)=0,"",INDEX('Smelter Look-up'!$C:$C,MATCH($A573,'Smelter Look-up'!$E:$E,0)))</f>
        <v/>
      </c>
      <c r="D573" s="144" t="n"/>
      <c r="E573" s="144">
        <f>IF(ISERROR($V573),"",OFFSET('Smelter Look-up'!$D$4,$V573-4,0)&amp;"")</f>
        <v/>
      </c>
      <c r="F573" s="144">
        <f>IF(ISERROR($V573),"",OFFSET('Smelter Look-up'!$E$4,$V573-4,0))</f>
        <v/>
      </c>
      <c r="G573" s="144">
        <f>IF(C573=$X$4,"Enter smelter details",IF(ISERROR($V573),"",OFFSET('Smelter Look-up'!$F$4,$V573-4,0)))</f>
        <v/>
      </c>
      <c r="H573" s="200">
        <f>IF(ISERROR($V573),"",OFFSET('Smelter Look-up'!$G$4,$V573-4,0))</f>
        <v/>
      </c>
      <c r="I573" s="201">
        <f>IF(ISERROR($V573),"",OFFSET('Smelter Look-up'!$H$4,$V573-4,0))</f>
        <v/>
      </c>
      <c r="J573" s="201">
        <f>IF(ISERROR($V573),"",OFFSET('Smelter Look-up'!$I$4,$V573-4,0))</f>
        <v/>
      </c>
      <c r="K573" s="145" t="n"/>
      <c r="L573" s="145" t="n"/>
      <c r="M573" s="145" t="n"/>
      <c r="N573" s="145" t="n"/>
      <c r="O573" s="145" t="n"/>
      <c r="P573" s="203" t="n"/>
      <c r="Q573" s="146" t="n"/>
      <c r="R573" s="144">
        <f>IF(ISERROR($V573),"",OFFSET('Smelter Look-up'!$C$4,$V573-4,0)&amp;"")</f>
        <v/>
      </c>
      <c r="S573" s="150">
        <f>IF(B573="","",IF(ISERROR(MATCH($E573,CL,0)),"Unknown",INDIRECT("'C'!$A$"&amp;MATCH($E573,CL,0)+1)))</f>
        <v/>
      </c>
      <c r="T573" s="150">
        <f>IF(B573="","",IF(ISERROR(MATCH($J573,SorP!$B$1:$B$6261,0)),"",INDIRECT("'SorP'!$A$"&amp;MATCH($S573&amp;$J573,SorP!C:C,0))))</f>
        <v/>
      </c>
      <c r="U573" s="163" t="n"/>
      <c r="V573" s="164">
        <f>IF(C573="",NA(),MATCH($B573&amp;$C573,'Smelter Look-up'!$J:$J,0))</f>
        <v/>
      </c>
      <c r="X573" s="165">
        <f>IF(AND(C573="Smelter not listed",OR(LEN(D573)=0,LEN(E573)=0)),1,0)</f>
        <v/>
      </c>
      <c r="AB573" s="306">
        <f>IF(C573="","",B573)</f>
        <v/>
      </c>
      <c r="AC573" s="165">
        <f>B573</f>
        <v/>
      </c>
      <c r="AD573" s="165">
        <f>IF(C573="Smelter not listed",D573,C573)</f>
        <v/>
      </c>
    </row>
    <row r="574" ht="20.1" customFormat="1" customHeight="1" s="165">
      <c r="A574" s="150" t="n"/>
      <c r="B574" s="296">
        <f>IF(LEN(A574)=0,"",INDEX('Smelter Look-up'!$A:$A,MATCH($A574,'Smelter Look-up'!$E:$E,0)))</f>
        <v/>
      </c>
      <c r="C574" s="147">
        <f>IF(LEN(A574)=0,"",INDEX('Smelter Look-up'!$C:$C,MATCH($A574,'Smelter Look-up'!$E:$E,0)))</f>
        <v/>
      </c>
      <c r="D574" s="144" t="n"/>
      <c r="E574" s="144">
        <f>IF(ISERROR($V574),"",OFFSET('Smelter Look-up'!$D$4,$V574-4,0)&amp;"")</f>
        <v/>
      </c>
      <c r="F574" s="144">
        <f>IF(ISERROR($V574),"",OFFSET('Smelter Look-up'!$E$4,$V574-4,0))</f>
        <v/>
      </c>
      <c r="G574" s="144">
        <f>IF(C574=$X$4,"Enter smelter details",IF(ISERROR($V574),"",OFFSET('Smelter Look-up'!$F$4,$V574-4,0)))</f>
        <v/>
      </c>
      <c r="H574" s="200">
        <f>IF(ISERROR($V574),"",OFFSET('Smelter Look-up'!$G$4,$V574-4,0))</f>
        <v/>
      </c>
      <c r="I574" s="201">
        <f>IF(ISERROR($V574),"",OFFSET('Smelter Look-up'!$H$4,$V574-4,0))</f>
        <v/>
      </c>
      <c r="J574" s="201">
        <f>IF(ISERROR($V574),"",OFFSET('Smelter Look-up'!$I$4,$V574-4,0))</f>
        <v/>
      </c>
      <c r="K574" s="145" t="n"/>
      <c r="L574" s="145" t="n"/>
      <c r="M574" s="145" t="n"/>
      <c r="N574" s="145" t="n"/>
      <c r="O574" s="145" t="n"/>
      <c r="P574" s="203" t="n"/>
      <c r="Q574" s="146" t="n"/>
      <c r="R574" s="144">
        <f>IF(ISERROR($V574),"",OFFSET('Smelter Look-up'!$C$4,$V574-4,0)&amp;"")</f>
        <v/>
      </c>
      <c r="S574" s="150">
        <f>IF(B574="","",IF(ISERROR(MATCH($E574,CL,0)),"Unknown",INDIRECT("'C'!$A$"&amp;MATCH($E574,CL,0)+1)))</f>
        <v/>
      </c>
      <c r="T574" s="150">
        <f>IF(B574="","",IF(ISERROR(MATCH($J574,SorP!$B$1:$B$6261,0)),"",INDIRECT("'SorP'!$A$"&amp;MATCH($S574&amp;$J574,SorP!C:C,0))))</f>
        <v/>
      </c>
      <c r="U574" s="163" t="n"/>
      <c r="V574" s="164">
        <f>IF(C574="",NA(),MATCH($B574&amp;$C574,'Smelter Look-up'!$J:$J,0))</f>
        <v/>
      </c>
      <c r="X574" s="165">
        <f>IF(AND(C574="Smelter not listed",OR(LEN(D574)=0,LEN(E574)=0)),1,0)</f>
        <v/>
      </c>
      <c r="AB574" s="306">
        <f>IF(C574="","",B574)</f>
        <v/>
      </c>
      <c r="AC574" s="165">
        <f>B574</f>
        <v/>
      </c>
      <c r="AD574" s="165">
        <f>IF(C574="Smelter not listed",D574,C574)</f>
        <v/>
      </c>
    </row>
    <row r="575" ht="20.1" customFormat="1" customHeight="1" s="165">
      <c r="A575" s="150" t="n"/>
      <c r="B575" s="296">
        <f>IF(LEN(A575)=0,"",INDEX('Smelter Look-up'!$A:$A,MATCH($A575,'Smelter Look-up'!$E:$E,0)))</f>
        <v/>
      </c>
      <c r="C575" s="147">
        <f>IF(LEN(A575)=0,"",INDEX('Smelter Look-up'!$C:$C,MATCH($A575,'Smelter Look-up'!$E:$E,0)))</f>
        <v/>
      </c>
      <c r="D575" s="144" t="n"/>
      <c r="E575" s="144">
        <f>IF(ISERROR($V575),"",OFFSET('Smelter Look-up'!$D$4,$V575-4,0)&amp;"")</f>
        <v/>
      </c>
      <c r="F575" s="144">
        <f>IF(ISERROR($V575),"",OFFSET('Smelter Look-up'!$E$4,$V575-4,0))</f>
        <v/>
      </c>
      <c r="G575" s="144">
        <f>IF(C575=$X$4,"Enter smelter details",IF(ISERROR($V575),"",OFFSET('Smelter Look-up'!$F$4,$V575-4,0)))</f>
        <v/>
      </c>
      <c r="H575" s="200">
        <f>IF(ISERROR($V575),"",OFFSET('Smelter Look-up'!$G$4,$V575-4,0))</f>
        <v/>
      </c>
      <c r="I575" s="201">
        <f>IF(ISERROR($V575),"",OFFSET('Smelter Look-up'!$H$4,$V575-4,0))</f>
        <v/>
      </c>
      <c r="J575" s="201">
        <f>IF(ISERROR($V575),"",OFFSET('Smelter Look-up'!$I$4,$V575-4,0))</f>
        <v/>
      </c>
      <c r="K575" s="145" t="n"/>
      <c r="L575" s="145" t="n"/>
      <c r="M575" s="145" t="n"/>
      <c r="N575" s="145" t="n"/>
      <c r="O575" s="145" t="n"/>
      <c r="P575" s="203" t="n"/>
      <c r="Q575" s="146" t="n"/>
      <c r="R575" s="144">
        <f>IF(ISERROR($V575),"",OFFSET('Smelter Look-up'!$C$4,$V575-4,0)&amp;"")</f>
        <v/>
      </c>
      <c r="S575" s="150">
        <f>IF(B575="","",IF(ISERROR(MATCH($E575,CL,0)),"Unknown",INDIRECT("'C'!$A$"&amp;MATCH($E575,CL,0)+1)))</f>
        <v/>
      </c>
      <c r="T575" s="150">
        <f>IF(B575="","",IF(ISERROR(MATCH($J575,SorP!$B$1:$B$6261,0)),"",INDIRECT("'SorP'!$A$"&amp;MATCH($S575&amp;$J575,SorP!C:C,0))))</f>
        <v/>
      </c>
      <c r="U575" s="163" t="n"/>
      <c r="V575" s="164">
        <f>IF(C575="",NA(),MATCH($B575&amp;$C575,'Smelter Look-up'!$J:$J,0))</f>
        <v/>
      </c>
      <c r="X575" s="165">
        <f>IF(AND(C575="Smelter not listed",OR(LEN(D575)=0,LEN(E575)=0)),1,0)</f>
        <v/>
      </c>
      <c r="AB575" s="306">
        <f>IF(C575="","",B575)</f>
        <v/>
      </c>
      <c r="AC575" s="165">
        <f>B575</f>
        <v/>
      </c>
      <c r="AD575" s="165">
        <f>IF(C575="Smelter not listed",D575,C575)</f>
        <v/>
      </c>
    </row>
    <row r="576" ht="20.1" customFormat="1" customHeight="1" s="165">
      <c r="A576" s="150" t="n"/>
      <c r="B576" s="296">
        <f>IF(LEN(A576)=0,"",INDEX('Smelter Look-up'!$A:$A,MATCH($A576,'Smelter Look-up'!$E:$E,0)))</f>
        <v/>
      </c>
      <c r="C576" s="147">
        <f>IF(LEN(A576)=0,"",INDEX('Smelter Look-up'!$C:$C,MATCH($A576,'Smelter Look-up'!$E:$E,0)))</f>
        <v/>
      </c>
      <c r="D576" s="144" t="n"/>
      <c r="E576" s="144">
        <f>IF(ISERROR($V576),"",OFFSET('Smelter Look-up'!$D$4,$V576-4,0)&amp;"")</f>
        <v/>
      </c>
      <c r="F576" s="144">
        <f>IF(ISERROR($V576),"",OFFSET('Smelter Look-up'!$E$4,$V576-4,0))</f>
        <v/>
      </c>
      <c r="G576" s="144">
        <f>IF(C576=$X$4,"Enter smelter details",IF(ISERROR($V576),"",OFFSET('Smelter Look-up'!$F$4,$V576-4,0)))</f>
        <v/>
      </c>
      <c r="H576" s="200">
        <f>IF(ISERROR($V576),"",OFFSET('Smelter Look-up'!$G$4,$V576-4,0))</f>
        <v/>
      </c>
      <c r="I576" s="201">
        <f>IF(ISERROR($V576),"",OFFSET('Smelter Look-up'!$H$4,$V576-4,0))</f>
        <v/>
      </c>
      <c r="J576" s="201">
        <f>IF(ISERROR($V576),"",OFFSET('Smelter Look-up'!$I$4,$V576-4,0))</f>
        <v/>
      </c>
      <c r="K576" s="145" t="n"/>
      <c r="L576" s="145" t="n"/>
      <c r="M576" s="145" t="n"/>
      <c r="N576" s="145" t="n"/>
      <c r="O576" s="145" t="n"/>
      <c r="P576" s="203" t="n"/>
      <c r="Q576" s="146" t="n"/>
      <c r="R576" s="144">
        <f>IF(ISERROR($V576),"",OFFSET('Smelter Look-up'!$C$4,$V576-4,0)&amp;"")</f>
        <v/>
      </c>
      <c r="S576" s="150">
        <f>IF(B576="","",IF(ISERROR(MATCH($E576,CL,0)),"Unknown",INDIRECT("'C'!$A$"&amp;MATCH($E576,CL,0)+1)))</f>
        <v/>
      </c>
      <c r="T576" s="150">
        <f>IF(B576="","",IF(ISERROR(MATCH($J576,SorP!$B$1:$B$6261,0)),"",INDIRECT("'SorP'!$A$"&amp;MATCH($S576&amp;$J576,SorP!C:C,0))))</f>
        <v/>
      </c>
      <c r="U576" s="163" t="n"/>
      <c r="V576" s="164">
        <f>IF(C576="",NA(),MATCH($B576&amp;$C576,'Smelter Look-up'!$J:$J,0))</f>
        <v/>
      </c>
      <c r="X576" s="165">
        <f>IF(AND(C576="Smelter not listed",OR(LEN(D576)=0,LEN(E576)=0)),1,0)</f>
        <v/>
      </c>
      <c r="AB576" s="306">
        <f>IF(C576="","",B576)</f>
        <v/>
      </c>
      <c r="AC576" s="165">
        <f>B576</f>
        <v/>
      </c>
      <c r="AD576" s="165">
        <f>IF(C576="Smelter not listed",D576,C576)</f>
        <v/>
      </c>
    </row>
    <row r="577" ht="20.1" customFormat="1" customHeight="1" s="165">
      <c r="A577" s="150" t="n"/>
      <c r="B577" s="296">
        <f>IF(LEN(A577)=0,"",INDEX('Smelter Look-up'!$A:$A,MATCH($A577,'Smelter Look-up'!$E:$E,0)))</f>
        <v/>
      </c>
      <c r="C577" s="147">
        <f>IF(LEN(A577)=0,"",INDEX('Smelter Look-up'!$C:$C,MATCH($A577,'Smelter Look-up'!$E:$E,0)))</f>
        <v/>
      </c>
      <c r="D577" s="144" t="n"/>
      <c r="E577" s="144">
        <f>IF(ISERROR($V577),"",OFFSET('Smelter Look-up'!$D$4,$V577-4,0)&amp;"")</f>
        <v/>
      </c>
      <c r="F577" s="144">
        <f>IF(ISERROR($V577),"",OFFSET('Smelter Look-up'!$E$4,$V577-4,0))</f>
        <v/>
      </c>
      <c r="G577" s="144">
        <f>IF(C577=$X$4,"Enter smelter details",IF(ISERROR($V577),"",OFFSET('Smelter Look-up'!$F$4,$V577-4,0)))</f>
        <v/>
      </c>
      <c r="H577" s="200">
        <f>IF(ISERROR($V577),"",OFFSET('Smelter Look-up'!$G$4,$V577-4,0))</f>
        <v/>
      </c>
      <c r="I577" s="201">
        <f>IF(ISERROR($V577),"",OFFSET('Smelter Look-up'!$H$4,$V577-4,0))</f>
        <v/>
      </c>
      <c r="J577" s="201">
        <f>IF(ISERROR($V577),"",OFFSET('Smelter Look-up'!$I$4,$V577-4,0))</f>
        <v/>
      </c>
      <c r="K577" s="145" t="n"/>
      <c r="L577" s="145" t="n"/>
      <c r="M577" s="145" t="n"/>
      <c r="N577" s="145" t="n"/>
      <c r="O577" s="145" t="n"/>
      <c r="P577" s="203" t="n"/>
      <c r="Q577" s="146" t="n"/>
      <c r="R577" s="144">
        <f>IF(ISERROR($V577),"",OFFSET('Smelter Look-up'!$C$4,$V577-4,0)&amp;"")</f>
        <v/>
      </c>
      <c r="S577" s="150">
        <f>IF(B577="","",IF(ISERROR(MATCH($E577,CL,0)),"Unknown",INDIRECT("'C'!$A$"&amp;MATCH($E577,CL,0)+1)))</f>
        <v/>
      </c>
      <c r="T577" s="150">
        <f>IF(B577="","",IF(ISERROR(MATCH($J577,SorP!$B$1:$B$6261,0)),"",INDIRECT("'SorP'!$A$"&amp;MATCH($S577&amp;$J577,SorP!C:C,0))))</f>
        <v/>
      </c>
      <c r="U577" s="163" t="n"/>
      <c r="V577" s="164">
        <f>IF(C577="",NA(),MATCH($B577&amp;$C577,'Smelter Look-up'!$J:$J,0))</f>
        <v/>
      </c>
      <c r="X577" s="165">
        <f>IF(AND(C577="Smelter not listed",OR(LEN(D577)=0,LEN(E577)=0)),1,0)</f>
        <v/>
      </c>
      <c r="AB577" s="306">
        <f>IF(C577="","",B577)</f>
        <v/>
      </c>
      <c r="AC577" s="165">
        <f>B577</f>
        <v/>
      </c>
      <c r="AD577" s="165">
        <f>IF(C577="Smelter not listed",D577,C577)</f>
        <v/>
      </c>
    </row>
    <row r="578" ht="20.1" customFormat="1" customHeight="1" s="165">
      <c r="A578" s="150" t="n"/>
      <c r="B578" s="296">
        <f>IF(LEN(A578)=0,"",INDEX('Smelter Look-up'!$A:$A,MATCH($A578,'Smelter Look-up'!$E:$E,0)))</f>
        <v/>
      </c>
      <c r="C578" s="147">
        <f>IF(LEN(A578)=0,"",INDEX('Smelter Look-up'!$C:$C,MATCH($A578,'Smelter Look-up'!$E:$E,0)))</f>
        <v/>
      </c>
      <c r="D578" s="144" t="n"/>
      <c r="E578" s="144">
        <f>IF(ISERROR($V578),"",OFFSET('Smelter Look-up'!$D$4,$V578-4,0)&amp;"")</f>
        <v/>
      </c>
      <c r="F578" s="144">
        <f>IF(ISERROR($V578),"",OFFSET('Smelter Look-up'!$E$4,$V578-4,0))</f>
        <v/>
      </c>
      <c r="G578" s="144">
        <f>IF(C578=$X$4,"Enter smelter details",IF(ISERROR($V578),"",OFFSET('Smelter Look-up'!$F$4,$V578-4,0)))</f>
        <v/>
      </c>
      <c r="H578" s="200">
        <f>IF(ISERROR($V578),"",OFFSET('Smelter Look-up'!$G$4,$V578-4,0))</f>
        <v/>
      </c>
      <c r="I578" s="201">
        <f>IF(ISERROR($V578),"",OFFSET('Smelter Look-up'!$H$4,$V578-4,0))</f>
        <v/>
      </c>
      <c r="J578" s="201">
        <f>IF(ISERROR($V578),"",OFFSET('Smelter Look-up'!$I$4,$V578-4,0))</f>
        <v/>
      </c>
      <c r="K578" s="145" t="n"/>
      <c r="L578" s="145" t="n"/>
      <c r="M578" s="145" t="n"/>
      <c r="N578" s="145" t="n"/>
      <c r="O578" s="145" t="n"/>
      <c r="P578" s="203" t="n"/>
      <c r="Q578" s="146" t="n"/>
      <c r="R578" s="144">
        <f>IF(ISERROR($V578),"",OFFSET('Smelter Look-up'!$C$4,$V578-4,0)&amp;"")</f>
        <v/>
      </c>
      <c r="S578" s="150">
        <f>IF(B578="","",IF(ISERROR(MATCH($E578,CL,0)),"Unknown",INDIRECT("'C'!$A$"&amp;MATCH($E578,CL,0)+1)))</f>
        <v/>
      </c>
      <c r="T578" s="150">
        <f>IF(B578="","",IF(ISERROR(MATCH($J578,SorP!$B$1:$B$6261,0)),"",INDIRECT("'SorP'!$A$"&amp;MATCH($S578&amp;$J578,SorP!C:C,0))))</f>
        <v/>
      </c>
      <c r="U578" s="163" t="n"/>
      <c r="V578" s="164">
        <f>IF(C578="",NA(),MATCH($B578&amp;$C578,'Smelter Look-up'!$J:$J,0))</f>
        <v/>
      </c>
      <c r="X578" s="165">
        <f>IF(AND(C578="Smelter not listed",OR(LEN(D578)=0,LEN(E578)=0)),1,0)</f>
        <v/>
      </c>
      <c r="AB578" s="306">
        <f>IF(C578="","",B578)</f>
        <v/>
      </c>
      <c r="AC578" s="165">
        <f>B578</f>
        <v/>
      </c>
      <c r="AD578" s="165">
        <f>IF(C578="Smelter not listed",D578,C578)</f>
        <v/>
      </c>
    </row>
    <row r="579" ht="20.1" customFormat="1" customHeight="1" s="165">
      <c r="A579" s="150" t="n"/>
      <c r="B579" s="296">
        <f>IF(LEN(A579)=0,"",INDEX('Smelter Look-up'!$A:$A,MATCH($A579,'Smelter Look-up'!$E:$E,0)))</f>
        <v/>
      </c>
      <c r="C579" s="147">
        <f>IF(LEN(A579)=0,"",INDEX('Smelter Look-up'!$C:$C,MATCH($A579,'Smelter Look-up'!$E:$E,0)))</f>
        <v/>
      </c>
      <c r="D579" s="144" t="n"/>
      <c r="E579" s="144">
        <f>IF(ISERROR($V579),"",OFFSET('Smelter Look-up'!$D$4,$V579-4,0)&amp;"")</f>
        <v/>
      </c>
      <c r="F579" s="144">
        <f>IF(ISERROR($V579),"",OFFSET('Smelter Look-up'!$E$4,$V579-4,0))</f>
        <v/>
      </c>
      <c r="G579" s="144">
        <f>IF(C579=$X$4,"Enter smelter details",IF(ISERROR($V579),"",OFFSET('Smelter Look-up'!$F$4,$V579-4,0)))</f>
        <v/>
      </c>
      <c r="H579" s="200">
        <f>IF(ISERROR($V579),"",OFFSET('Smelter Look-up'!$G$4,$V579-4,0))</f>
        <v/>
      </c>
      <c r="I579" s="201">
        <f>IF(ISERROR($V579),"",OFFSET('Smelter Look-up'!$H$4,$V579-4,0))</f>
        <v/>
      </c>
      <c r="J579" s="201">
        <f>IF(ISERROR($V579),"",OFFSET('Smelter Look-up'!$I$4,$V579-4,0))</f>
        <v/>
      </c>
      <c r="K579" s="145" t="n"/>
      <c r="L579" s="145" t="n"/>
      <c r="M579" s="145" t="n"/>
      <c r="N579" s="145" t="n"/>
      <c r="O579" s="145" t="n"/>
      <c r="P579" s="203" t="n"/>
      <c r="Q579" s="146" t="n"/>
      <c r="R579" s="144">
        <f>IF(ISERROR($V579),"",OFFSET('Smelter Look-up'!$C$4,$V579-4,0)&amp;"")</f>
        <v/>
      </c>
      <c r="S579" s="150">
        <f>IF(B579="","",IF(ISERROR(MATCH($E579,CL,0)),"Unknown",INDIRECT("'C'!$A$"&amp;MATCH($E579,CL,0)+1)))</f>
        <v/>
      </c>
      <c r="T579" s="150">
        <f>IF(B579="","",IF(ISERROR(MATCH($J579,SorP!$B$1:$B$6261,0)),"",INDIRECT("'SorP'!$A$"&amp;MATCH($S579&amp;$J579,SorP!C:C,0))))</f>
        <v/>
      </c>
      <c r="U579" s="163" t="n"/>
      <c r="V579" s="164">
        <f>IF(C579="",NA(),MATCH($B579&amp;$C579,'Smelter Look-up'!$J:$J,0))</f>
        <v/>
      </c>
      <c r="X579" s="165">
        <f>IF(AND(C579="Smelter not listed",OR(LEN(D579)=0,LEN(E579)=0)),1,0)</f>
        <v/>
      </c>
      <c r="AB579" s="306">
        <f>IF(C579="","",B579)</f>
        <v/>
      </c>
      <c r="AC579" s="165">
        <f>B579</f>
        <v/>
      </c>
      <c r="AD579" s="165">
        <f>IF(C579="Smelter not listed",D579,C579)</f>
        <v/>
      </c>
    </row>
    <row r="580" ht="20.1" customFormat="1" customHeight="1" s="165">
      <c r="A580" s="150" t="n"/>
      <c r="B580" s="296">
        <f>IF(LEN(A580)=0,"",INDEX('Smelter Look-up'!$A:$A,MATCH($A580,'Smelter Look-up'!$E:$E,0)))</f>
        <v/>
      </c>
      <c r="C580" s="147">
        <f>IF(LEN(A580)=0,"",INDEX('Smelter Look-up'!$C:$C,MATCH($A580,'Smelter Look-up'!$E:$E,0)))</f>
        <v/>
      </c>
      <c r="D580" s="144" t="n"/>
      <c r="E580" s="144">
        <f>IF(ISERROR($V580),"",OFFSET('Smelter Look-up'!$D$4,$V580-4,0)&amp;"")</f>
        <v/>
      </c>
      <c r="F580" s="144">
        <f>IF(ISERROR($V580),"",OFFSET('Smelter Look-up'!$E$4,$V580-4,0))</f>
        <v/>
      </c>
      <c r="G580" s="144">
        <f>IF(C580=$X$4,"Enter smelter details",IF(ISERROR($V580),"",OFFSET('Smelter Look-up'!$F$4,$V580-4,0)))</f>
        <v/>
      </c>
      <c r="H580" s="200">
        <f>IF(ISERROR($V580),"",OFFSET('Smelter Look-up'!$G$4,$V580-4,0))</f>
        <v/>
      </c>
      <c r="I580" s="201">
        <f>IF(ISERROR($V580),"",OFFSET('Smelter Look-up'!$H$4,$V580-4,0))</f>
        <v/>
      </c>
      <c r="J580" s="201">
        <f>IF(ISERROR($V580),"",OFFSET('Smelter Look-up'!$I$4,$V580-4,0))</f>
        <v/>
      </c>
      <c r="K580" s="145" t="n"/>
      <c r="L580" s="145" t="n"/>
      <c r="M580" s="145" t="n"/>
      <c r="N580" s="145" t="n"/>
      <c r="O580" s="145" t="n"/>
      <c r="P580" s="203" t="n"/>
      <c r="Q580" s="146" t="n"/>
      <c r="R580" s="144">
        <f>IF(ISERROR($V580),"",OFFSET('Smelter Look-up'!$C$4,$V580-4,0)&amp;"")</f>
        <v/>
      </c>
      <c r="S580" s="150">
        <f>IF(B580="","",IF(ISERROR(MATCH($E580,CL,0)),"Unknown",INDIRECT("'C'!$A$"&amp;MATCH($E580,CL,0)+1)))</f>
        <v/>
      </c>
      <c r="T580" s="150">
        <f>IF(B580="","",IF(ISERROR(MATCH($J580,SorP!$B$1:$B$6261,0)),"",INDIRECT("'SorP'!$A$"&amp;MATCH($S580&amp;$J580,SorP!C:C,0))))</f>
        <v/>
      </c>
      <c r="U580" s="163" t="n"/>
      <c r="V580" s="164">
        <f>IF(C580="",NA(),MATCH($B580&amp;$C580,'Smelter Look-up'!$J:$J,0))</f>
        <v/>
      </c>
      <c r="X580" s="165">
        <f>IF(AND(C580="Smelter not listed",OR(LEN(D580)=0,LEN(E580)=0)),1,0)</f>
        <v/>
      </c>
      <c r="AB580" s="306">
        <f>IF(C580="","",B580)</f>
        <v/>
      </c>
      <c r="AC580" s="165">
        <f>B580</f>
        <v/>
      </c>
      <c r="AD580" s="165">
        <f>IF(C580="Smelter not listed",D580,C580)</f>
        <v/>
      </c>
    </row>
    <row r="581" ht="20.1" customFormat="1" customHeight="1" s="165">
      <c r="A581" s="150" t="n"/>
      <c r="B581" s="296">
        <f>IF(LEN(A581)=0,"",INDEX('Smelter Look-up'!$A:$A,MATCH($A581,'Smelter Look-up'!$E:$E,0)))</f>
        <v/>
      </c>
      <c r="C581" s="147">
        <f>IF(LEN(A581)=0,"",INDEX('Smelter Look-up'!$C:$C,MATCH($A581,'Smelter Look-up'!$E:$E,0)))</f>
        <v/>
      </c>
      <c r="D581" s="144" t="n"/>
      <c r="E581" s="144">
        <f>IF(ISERROR($V581),"",OFFSET('Smelter Look-up'!$D$4,$V581-4,0)&amp;"")</f>
        <v/>
      </c>
      <c r="F581" s="144">
        <f>IF(ISERROR($V581),"",OFFSET('Smelter Look-up'!$E$4,$V581-4,0))</f>
        <v/>
      </c>
      <c r="G581" s="144">
        <f>IF(C581=$X$4,"Enter smelter details",IF(ISERROR($V581),"",OFFSET('Smelter Look-up'!$F$4,$V581-4,0)))</f>
        <v/>
      </c>
      <c r="H581" s="200">
        <f>IF(ISERROR($V581),"",OFFSET('Smelter Look-up'!$G$4,$V581-4,0))</f>
        <v/>
      </c>
      <c r="I581" s="201">
        <f>IF(ISERROR($V581),"",OFFSET('Smelter Look-up'!$H$4,$V581-4,0))</f>
        <v/>
      </c>
      <c r="J581" s="201">
        <f>IF(ISERROR($V581),"",OFFSET('Smelter Look-up'!$I$4,$V581-4,0))</f>
        <v/>
      </c>
      <c r="K581" s="145" t="n"/>
      <c r="L581" s="145" t="n"/>
      <c r="M581" s="145" t="n"/>
      <c r="N581" s="145" t="n"/>
      <c r="O581" s="145" t="n"/>
      <c r="P581" s="203" t="n"/>
      <c r="Q581" s="146" t="n"/>
      <c r="R581" s="144">
        <f>IF(ISERROR($V581),"",OFFSET('Smelter Look-up'!$C$4,$V581-4,0)&amp;"")</f>
        <v/>
      </c>
      <c r="S581" s="150">
        <f>IF(B581="","",IF(ISERROR(MATCH($E581,CL,0)),"Unknown",INDIRECT("'C'!$A$"&amp;MATCH($E581,CL,0)+1)))</f>
        <v/>
      </c>
      <c r="T581" s="150">
        <f>IF(B581="","",IF(ISERROR(MATCH($J581,SorP!$B$1:$B$6261,0)),"",INDIRECT("'SorP'!$A$"&amp;MATCH($S581&amp;$J581,SorP!C:C,0))))</f>
        <v/>
      </c>
      <c r="U581" s="163" t="n"/>
      <c r="V581" s="164">
        <f>IF(C581="",NA(),MATCH($B581&amp;$C581,'Smelter Look-up'!$J:$J,0))</f>
        <v/>
      </c>
      <c r="X581" s="165">
        <f>IF(AND(C581="Smelter not listed",OR(LEN(D581)=0,LEN(E581)=0)),1,0)</f>
        <v/>
      </c>
      <c r="AB581" s="306">
        <f>IF(C581="","",B581)</f>
        <v/>
      </c>
      <c r="AC581" s="165">
        <f>B581</f>
        <v/>
      </c>
      <c r="AD581" s="165">
        <f>IF(C581="Smelter not listed",D581,C581)</f>
        <v/>
      </c>
    </row>
    <row r="582" ht="20.1" customFormat="1" customHeight="1" s="165">
      <c r="A582" s="150" t="n"/>
      <c r="B582" s="296">
        <f>IF(LEN(A582)=0,"",INDEX('Smelter Look-up'!$A:$A,MATCH($A582,'Smelter Look-up'!$E:$E,0)))</f>
        <v/>
      </c>
      <c r="C582" s="147">
        <f>IF(LEN(A582)=0,"",INDEX('Smelter Look-up'!$C:$C,MATCH($A582,'Smelter Look-up'!$E:$E,0)))</f>
        <v/>
      </c>
      <c r="D582" s="144" t="n"/>
      <c r="E582" s="144">
        <f>IF(ISERROR($V582),"",OFFSET('Smelter Look-up'!$D$4,$V582-4,0)&amp;"")</f>
        <v/>
      </c>
      <c r="F582" s="144">
        <f>IF(ISERROR($V582),"",OFFSET('Smelter Look-up'!$E$4,$V582-4,0))</f>
        <v/>
      </c>
      <c r="G582" s="144">
        <f>IF(C582=$X$4,"Enter smelter details",IF(ISERROR($V582),"",OFFSET('Smelter Look-up'!$F$4,$V582-4,0)))</f>
        <v/>
      </c>
      <c r="H582" s="200">
        <f>IF(ISERROR($V582),"",OFFSET('Smelter Look-up'!$G$4,$V582-4,0))</f>
        <v/>
      </c>
      <c r="I582" s="201">
        <f>IF(ISERROR($V582),"",OFFSET('Smelter Look-up'!$H$4,$V582-4,0))</f>
        <v/>
      </c>
      <c r="J582" s="201">
        <f>IF(ISERROR($V582),"",OFFSET('Smelter Look-up'!$I$4,$V582-4,0))</f>
        <v/>
      </c>
      <c r="K582" s="145" t="n"/>
      <c r="L582" s="145" t="n"/>
      <c r="M582" s="145" t="n"/>
      <c r="N582" s="145" t="n"/>
      <c r="O582" s="145" t="n"/>
      <c r="P582" s="203" t="n"/>
      <c r="Q582" s="146" t="n"/>
      <c r="R582" s="144">
        <f>IF(ISERROR($V582),"",OFFSET('Smelter Look-up'!$C$4,$V582-4,0)&amp;"")</f>
        <v/>
      </c>
      <c r="S582" s="150">
        <f>IF(B582="","",IF(ISERROR(MATCH($E582,CL,0)),"Unknown",INDIRECT("'C'!$A$"&amp;MATCH($E582,CL,0)+1)))</f>
        <v/>
      </c>
      <c r="T582" s="150">
        <f>IF(B582="","",IF(ISERROR(MATCH($J582,SorP!$B$1:$B$6261,0)),"",INDIRECT("'SorP'!$A$"&amp;MATCH($S582&amp;$J582,SorP!C:C,0))))</f>
        <v/>
      </c>
      <c r="U582" s="163" t="n"/>
      <c r="V582" s="164">
        <f>IF(C582="",NA(),MATCH($B582&amp;$C582,'Smelter Look-up'!$J:$J,0))</f>
        <v/>
      </c>
      <c r="X582" s="165">
        <f>IF(AND(C582="Smelter not listed",OR(LEN(D582)=0,LEN(E582)=0)),1,0)</f>
        <v/>
      </c>
      <c r="AB582" s="306">
        <f>IF(C582="","",B582)</f>
        <v/>
      </c>
      <c r="AC582" s="165">
        <f>B582</f>
        <v/>
      </c>
      <c r="AD582" s="165">
        <f>IF(C582="Smelter not listed",D582,C582)</f>
        <v/>
      </c>
    </row>
    <row r="583" ht="20.1" customFormat="1" customHeight="1" s="165">
      <c r="A583" s="150" t="n"/>
      <c r="B583" s="296">
        <f>IF(LEN(A583)=0,"",INDEX('Smelter Look-up'!$A:$A,MATCH($A583,'Smelter Look-up'!$E:$E,0)))</f>
        <v/>
      </c>
      <c r="C583" s="147">
        <f>IF(LEN(A583)=0,"",INDEX('Smelter Look-up'!$C:$C,MATCH($A583,'Smelter Look-up'!$E:$E,0)))</f>
        <v/>
      </c>
      <c r="D583" s="144" t="n"/>
      <c r="E583" s="144">
        <f>IF(ISERROR($V583),"",OFFSET('Smelter Look-up'!$D$4,$V583-4,0)&amp;"")</f>
        <v/>
      </c>
      <c r="F583" s="144">
        <f>IF(ISERROR($V583),"",OFFSET('Smelter Look-up'!$E$4,$V583-4,0))</f>
        <v/>
      </c>
      <c r="G583" s="144">
        <f>IF(C583=$X$4,"Enter smelter details",IF(ISERROR($V583),"",OFFSET('Smelter Look-up'!$F$4,$V583-4,0)))</f>
        <v/>
      </c>
      <c r="H583" s="200">
        <f>IF(ISERROR($V583),"",OFFSET('Smelter Look-up'!$G$4,$V583-4,0))</f>
        <v/>
      </c>
      <c r="I583" s="201">
        <f>IF(ISERROR($V583),"",OFFSET('Smelter Look-up'!$H$4,$V583-4,0))</f>
        <v/>
      </c>
      <c r="J583" s="201">
        <f>IF(ISERROR($V583),"",OFFSET('Smelter Look-up'!$I$4,$V583-4,0))</f>
        <v/>
      </c>
      <c r="K583" s="145" t="n"/>
      <c r="L583" s="145" t="n"/>
      <c r="M583" s="145" t="n"/>
      <c r="N583" s="145" t="n"/>
      <c r="O583" s="145" t="n"/>
      <c r="P583" s="203" t="n"/>
      <c r="Q583" s="146" t="n"/>
      <c r="R583" s="144">
        <f>IF(ISERROR($V583),"",OFFSET('Smelter Look-up'!$C$4,$V583-4,0)&amp;"")</f>
        <v/>
      </c>
      <c r="S583" s="150">
        <f>IF(B583="","",IF(ISERROR(MATCH($E583,CL,0)),"Unknown",INDIRECT("'C'!$A$"&amp;MATCH($E583,CL,0)+1)))</f>
        <v/>
      </c>
      <c r="T583" s="150">
        <f>IF(B583="","",IF(ISERROR(MATCH($J583,SorP!$B$1:$B$6261,0)),"",INDIRECT("'SorP'!$A$"&amp;MATCH($S583&amp;$J583,SorP!C:C,0))))</f>
        <v/>
      </c>
      <c r="U583" s="163" t="n"/>
      <c r="V583" s="164">
        <f>IF(C583="",NA(),MATCH($B583&amp;$C583,'Smelter Look-up'!$J:$J,0))</f>
        <v/>
      </c>
      <c r="X583" s="165">
        <f>IF(AND(C583="Smelter not listed",OR(LEN(D583)=0,LEN(E583)=0)),1,0)</f>
        <v/>
      </c>
      <c r="AB583" s="306">
        <f>IF(C583="","",B583)</f>
        <v/>
      </c>
      <c r="AC583" s="165">
        <f>B583</f>
        <v/>
      </c>
      <c r="AD583" s="165">
        <f>IF(C583="Smelter not listed",D583,C583)</f>
        <v/>
      </c>
    </row>
    <row r="584" ht="20.1" customFormat="1" customHeight="1" s="165">
      <c r="A584" s="150" t="n"/>
      <c r="B584" s="296">
        <f>IF(LEN(A584)=0,"",INDEX('Smelter Look-up'!$A:$A,MATCH($A584,'Smelter Look-up'!$E:$E,0)))</f>
        <v/>
      </c>
      <c r="C584" s="147">
        <f>IF(LEN(A584)=0,"",INDEX('Smelter Look-up'!$C:$C,MATCH($A584,'Smelter Look-up'!$E:$E,0)))</f>
        <v/>
      </c>
      <c r="D584" s="144" t="n"/>
      <c r="E584" s="144">
        <f>IF(ISERROR($V584),"",OFFSET('Smelter Look-up'!$D$4,$V584-4,0)&amp;"")</f>
        <v/>
      </c>
      <c r="F584" s="144">
        <f>IF(ISERROR($V584),"",OFFSET('Smelter Look-up'!$E$4,$V584-4,0))</f>
        <v/>
      </c>
      <c r="G584" s="144">
        <f>IF(C584=$X$4,"Enter smelter details",IF(ISERROR($V584),"",OFFSET('Smelter Look-up'!$F$4,$V584-4,0)))</f>
        <v/>
      </c>
      <c r="H584" s="200">
        <f>IF(ISERROR($V584),"",OFFSET('Smelter Look-up'!$G$4,$V584-4,0))</f>
        <v/>
      </c>
      <c r="I584" s="201">
        <f>IF(ISERROR($V584),"",OFFSET('Smelter Look-up'!$H$4,$V584-4,0))</f>
        <v/>
      </c>
      <c r="J584" s="201">
        <f>IF(ISERROR($V584),"",OFFSET('Smelter Look-up'!$I$4,$V584-4,0))</f>
        <v/>
      </c>
      <c r="K584" s="145" t="n"/>
      <c r="L584" s="145" t="n"/>
      <c r="M584" s="145" t="n"/>
      <c r="N584" s="145" t="n"/>
      <c r="O584" s="145" t="n"/>
      <c r="P584" s="203" t="n"/>
      <c r="Q584" s="146" t="n"/>
      <c r="R584" s="144">
        <f>IF(ISERROR($V584),"",OFFSET('Smelter Look-up'!$C$4,$V584-4,0)&amp;"")</f>
        <v/>
      </c>
      <c r="S584" s="150">
        <f>IF(B584="","",IF(ISERROR(MATCH($E584,CL,0)),"Unknown",INDIRECT("'C'!$A$"&amp;MATCH($E584,CL,0)+1)))</f>
        <v/>
      </c>
      <c r="T584" s="150">
        <f>IF(B584="","",IF(ISERROR(MATCH($J584,SorP!$B$1:$B$6261,0)),"",INDIRECT("'SorP'!$A$"&amp;MATCH($S584&amp;$J584,SorP!C:C,0))))</f>
        <v/>
      </c>
      <c r="U584" s="163" t="n"/>
      <c r="V584" s="164">
        <f>IF(C584="",NA(),MATCH($B584&amp;$C584,'Smelter Look-up'!$J:$J,0))</f>
        <v/>
      </c>
      <c r="X584" s="165">
        <f>IF(AND(C584="Smelter not listed",OR(LEN(D584)=0,LEN(E584)=0)),1,0)</f>
        <v/>
      </c>
      <c r="AB584" s="306">
        <f>IF(C584="","",B584)</f>
        <v/>
      </c>
      <c r="AC584" s="165">
        <f>B584</f>
        <v/>
      </c>
      <c r="AD584" s="165">
        <f>IF(C584="Smelter not listed",D584,C584)</f>
        <v/>
      </c>
    </row>
    <row r="585" ht="20.1" customFormat="1" customHeight="1" s="165">
      <c r="A585" s="150" t="n"/>
      <c r="B585" s="296">
        <f>IF(LEN(A585)=0,"",INDEX('Smelter Look-up'!$A:$A,MATCH($A585,'Smelter Look-up'!$E:$E,0)))</f>
        <v/>
      </c>
      <c r="C585" s="147">
        <f>IF(LEN(A585)=0,"",INDEX('Smelter Look-up'!$C:$C,MATCH($A585,'Smelter Look-up'!$E:$E,0)))</f>
        <v/>
      </c>
      <c r="D585" s="144" t="n"/>
      <c r="E585" s="144">
        <f>IF(ISERROR($V585),"",OFFSET('Smelter Look-up'!$D$4,$V585-4,0)&amp;"")</f>
        <v/>
      </c>
      <c r="F585" s="144">
        <f>IF(ISERROR($V585),"",OFFSET('Smelter Look-up'!$E$4,$V585-4,0))</f>
        <v/>
      </c>
      <c r="G585" s="144">
        <f>IF(C585=$X$4,"Enter smelter details",IF(ISERROR($V585),"",OFFSET('Smelter Look-up'!$F$4,$V585-4,0)))</f>
        <v/>
      </c>
      <c r="H585" s="200">
        <f>IF(ISERROR($V585),"",OFFSET('Smelter Look-up'!$G$4,$V585-4,0))</f>
        <v/>
      </c>
      <c r="I585" s="201">
        <f>IF(ISERROR($V585),"",OFFSET('Smelter Look-up'!$H$4,$V585-4,0))</f>
        <v/>
      </c>
      <c r="J585" s="201">
        <f>IF(ISERROR($V585),"",OFFSET('Smelter Look-up'!$I$4,$V585-4,0))</f>
        <v/>
      </c>
      <c r="K585" s="145" t="n"/>
      <c r="L585" s="145" t="n"/>
      <c r="M585" s="145" t="n"/>
      <c r="N585" s="145" t="n"/>
      <c r="O585" s="145" t="n"/>
      <c r="P585" s="203" t="n"/>
      <c r="Q585" s="146" t="n"/>
      <c r="R585" s="144">
        <f>IF(ISERROR($V585),"",OFFSET('Smelter Look-up'!$C$4,$V585-4,0)&amp;"")</f>
        <v/>
      </c>
      <c r="S585" s="150">
        <f>IF(B585="","",IF(ISERROR(MATCH($E585,CL,0)),"Unknown",INDIRECT("'C'!$A$"&amp;MATCH($E585,CL,0)+1)))</f>
        <v/>
      </c>
      <c r="T585" s="150">
        <f>IF(B585="","",IF(ISERROR(MATCH($J585,SorP!$B$1:$B$6261,0)),"",INDIRECT("'SorP'!$A$"&amp;MATCH($S585&amp;$J585,SorP!C:C,0))))</f>
        <v/>
      </c>
      <c r="U585" s="163" t="n"/>
      <c r="V585" s="164">
        <f>IF(C585="",NA(),MATCH($B585&amp;$C585,'Smelter Look-up'!$J:$J,0))</f>
        <v/>
      </c>
      <c r="X585" s="165">
        <f>IF(AND(C585="Smelter not listed",OR(LEN(D585)=0,LEN(E585)=0)),1,0)</f>
        <v/>
      </c>
      <c r="AB585" s="306">
        <f>IF(C585="","",B585)</f>
        <v/>
      </c>
      <c r="AC585" s="165">
        <f>B585</f>
        <v/>
      </c>
      <c r="AD585" s="165">
        <f>IF(C585="Smelter not listed",D585,C585)</f>
        <v/>
      </c>
    </row>
    <row r="586" ht="20.1" customFormat="1" customHeight="1" s="165">
      <c r="A586" s="150" t="n"/>
      <c r="B586" s="296">
        <f>IF(LEN(A586)=0,"",INDEX('Smelter Look-up'!$A:$A,MATCH($A586,'Smelter Look-up'!$E:$E,0)))</f>
        <v/>
      </c>
      <c r="C586" s="147">
        <f>IF(LEN(A586)=0,"",INDEX('Smelter Look-up'!$C:$C,MATCH($A586,'Smelter Look-up'!$E:$E,0)))</f>
        <v/>
      </c>
      <c r="D586" s="144" t="n"/>
      <c r="E586" s="144">
        <f>IF(ISERROR($V586),"",OFFSET('Smelter Look-up'!$D$4,$V586-4,0)&amp;"")</f>
        <v/>
      </c>
      <c r="F586" s="144">
        <f>IF(ISERROR($V586),"",OFFSET('Smelter Look-up'!$E$4,$V586-4,0))</f>
        <v/>
      </c>
      <c r="G586" s="144">
        <f>IF(C586=$X$4,"Enter smelter details",IF(ISERROR($V586),"",OFFSET('Smelter Look-up'!$F$4,$V586-4,0)))</f>
        <v/>
      </c>
      <c r="H586" s="200">
        <f>IF(ISERROR($V586),"",OFFSET('Smelter Look-up'!$G$4,$V586-4,0))</f>
        <v/>
      </c>
      <c r="I586" s="201">
        <f>IF(ISERROR($V586),"",OFFSET('Smelter Look-up'!$H$4,$V586-4,0))</f>
        <v/>
      </c>
      <c r="J586" s="201">
        <f>IF(ISERROR($V586),"",OFFSET('Smelter Look-up'!$I$4,$V586-4,0))</f>
        <v/>
      </c>
      <c r="K586" s="145" t="n"/>
      <c r="L586" s="145" t="n"/>
      <c r="M586" s="145" t="n"/>
      <c r="N586" s="145" t="n"/>
      <c r="O586" s="145" t="n"/>
      <c r="P586" s="203" t="n"/>
      <c r="Q586" s="146" t="n"/>
      <c r="R586" s="144">
        <f>IF(ISERROR($V586),"",OFFSET('Smelter Look-up'!$C$4,$V586-4,0)&amp;"")</f>
        <v/>
      </c>
      <c r="S586" s="150">
        <f>IF(B586="","",IF(ISERROR(MATCH($E586,CL,0)),"Unknown",INDIRECT("'C'!$A$"&amp;MATCH($E586,CL,0)+1)))</f>
        <v/>
      </c>
      <c r="T586" s="150">
        <f>IF(B586="","",IF(ISERROR(MATCH($J586,SorP!$B$1:$B$6261,0)),"",INDIRECT("'SorP'!$A$"&amp;MATCH($S586&amp;$J586,SorP!C:C,0))))</f>
        <v/>
      </c>
      <c r="U586" s="163" t="n"/>
      <c r="V586" s="164">
        <f>IF(C586="",NA(),MATCH($B586&amp;$C586,'Smelter Look-up'!$J:$J,0))</f>
        <v/>
      </c>
      <c r="X586" s="165">
        <f>IF(AND(C586="Smelter not listed",OR(LEN(D586)=0,LEN(E586)=0)),1,0)</f>
        <v/>
      </c>
      <c r="AB586" s="306">
        <f>IF(C586="","",B586)</f>
        <v/>
      </c>
      <c r="AC586" s="165">
        <f>B586</f>
        <v/>
      </c>
      <c r="AD586" s="165">
        <f>IF(C586="Smelter not listed",D586,C586)</f>
        <v/>
      </c>
    </row>
    <row r="587" ht="20.1" customFormat="1" customHeight="1" s="165">
      <c r="A587" s="150" t="n"/>
      <c r="B587" s="296">
        <f>IF(LEN(A587)=0,"",INDEX('Smelter Look-up'!$A:$A,MATCH($A587,'Smelter Look-up'!$E:$E,0)))</f>
        <v/>
      </c>
      <c r="C587" s="147">
        <f>IF(LEN(A587)=0,"",INDEX('Smelter Look-up'!$C:$C,MATCH($A587,'Smelter Look-up'!$E:$E,0)))</f>
        <v/>
      </c>
      <c r="D587" s="144" t="n"/>
      <c r="E587" s="144">
        <f>IF(ISERROR($V587),"",OFFSET('Smelter Look-up'!$D$4,$V587-4,0)&amp;"")</f>
        <v/>
      </c>
      <c r="F587" s="144">
        <f>IF(ISERROR($V587),"",OFFSET('Smelter Look-up'!$E$4,$V587-4,0))</f>
        <v/>
      </c>
      <c r="G587" s="144">
        <f>IF(C587=$X$4,"Enter smelter details",IF(ISERROR($V587),"",OFFSET('Smelter Look-up'!$F$4,$V587-4,0)))</f>
        <v/>
      </c>
      <c r="H587" s="200">
        <f>IF(ISERROR($V587),"",OFFSET('Smelter Look-up'!$G$4,$V587-4,0))</f>
        <v/>
      </c>
      <c r="I587" s="201">
        <f>IF(ISERROR($V587),"",OFFSET('Smelter Look-up'!$H$4,$V587-4,0))</f>
        <v/>
      </c>
      <c r="J587" s="201">
        <f>IF(ISERROR($V587),"",OFFSET('Smelter Look-up'!$I$4,$V587-4,0))</f>
        <v/>
      </c>
      <c r="K587" s="145" t="n"/>
      <c r="L587" s="145" t="n"/>
      <c r="M587" s="145" t="n"/>
      <c r="N587" s="145" t="n"/>
      <c r="O587" s="145" t="n"/>
      <c r="P587" s="203" t="n"/>
      <c r="Q587" s="146" t="n"/>
      <c r="R587" s="144">
        <f>IF(ISERROR($V587),"",OFFSET('Smelter Look-up'!$C$4,$V587-4,0)&amp;"")</f>
        <v/>
      </c>
      <c r="S587" s="150">
        <f>IF(B587="","",IF(ISERROR(MATCH($E587,CL,0)),"Unknown",INDIRECT("'C'!$A$"&amp;MATCH($E587,CL,0)+1)))</f>
        <v/>
      </c>
      <c r="T587" s="150">
        <f>IF(B587="","",IF(ISERROR(MATCH($J587,SorP!$B$1:$B$6261,0)),"",INDIRECT("'SorP'!$A$"&amp;MATCH($S587&amp;$J587,SorP!C:C,0))))</f>
        <v/>
      </c>
      <c r="U587" s="163" t="n"/>
      <c r="V587" s="164">
        <f>IF(C587="",NA(),MATCH($B587&amp;$C587,'Smelter Look-up'!$J:$J,0))</f>
        <v/>
      </c>
      <c r="X587" s="165">
        <f>IF(AND(C587="Smelter not listed",OR(LEN(D587)=0,LEN(E587)=0)),1,0)</f>
        <v/>
      </c>
      <c r="AB587" s="306">
        <f>IF(C587="","",B587)</f>
        <v/>
      </c>
      <c r="AC587" s="165">
        <f>B587</f>
        <v/>
      </c>
      <c r="AD587" s="165">
        <f>IF(C587="Smelter not listed",D587,C587)</f>
        <v/>
      </c>
    </row>
    <row r="588" ht="20.1" customFormat="1" customHeight="1" s="165">
      <c r="A588" s="150" t="n"/>
      <c r="B588" s="296">
        <f>IF(LEN(A588)=0,"",INDEX('Smelter Look-up'!$A:$A,MATCH($A588,'Smelter Look-up'!$E:$E,0)))</f>
        <v/>
      </c>
      <c r="C588" s="147">
        <f>IF(LEN(A588)=0,"",INDEX('Smelter Look-up'!$C:$C,MATCH($A588,'Smelter Look-up'!$E:$E,0)))</f>
        <v/>
      </c>
      <c r="D588" s="144" t="n"/>
      <c r="E588" s="144">
        <f>IF(ISERROR($V588),"",OFFSET('Smelter Look-up'!$D$4,$V588-4,0)&amp;"")</f>
        <v/>
      </c>
      <c r="F588" s="144">
        <f>IF(ISERROR($V588),"",OFFSET('Smelter Look-up'!$E$4,$V588-4,0))</f>
        <v/>
      </c>
      <c r="G588" s="144">
        <f>IF(C588=$X$4,"Enter smelter details",IF(ISERROR($V588),"",OFFSET('Smelter Look-up'!$F$4,$V588-4,0)))</f>
        <v/>
      </c>
      <c r="H588" s="200">
        <f>IF(ISERROR($V588),"",OFFSET('Smelter Look-up'!$G$4,$V588-4,0))</f>
        <v/>
      </c>
      <c r="I588" s="201">
        <f>IF(ISERROR($V588),"",OFFSET('Smelter Look-up'!$H$4,$V588-4,0))</f>
        <v/>
      </c>
      <c r="J588" s="201">
        <f>IF(ISERROR($V588),"",OFFSET('Smelter Look-up'!$I$4,$V588-4,0))</f>
        <v/>
      </c>
      <c r="K588" s="145" t="n"/>
      <c r="L588" s="145" t="n"/>
      <c r="M588" s="145" t="n"/>
      <c r="N588" s="145" t="n"/>
      <c r="O588" s="145" t="n"/>
      <c r="P588" s="203" t="n"/>
      <c r="Q588" s="146" t="n"/>
      <c r="R588" s="144">
        <f>IF(ISERROR($V588),"",OFFSET('Smelter Look-up'!$C$4,$V588-4,0)&amp;"")</f>
        <v/>
      </c>
      <c r="S588" s="150">
        <f>IF(B588="","",IF(ISERROR(MATCH($E588,CL,0)),"Unknown",INDIRECT("'C'!$A$"&amp;MATCH($E588,CL,0)+1)))</f>
        <v/>
      </c>
      <c r="T588" s="150">
        <f>IF(B588="","",IF(ISERROR(MATCH($J588,SorP!$B$1:$B$6261,0)),"",INDIRECT("'SorP'!$A$"&amp;MATCH($S588&amp;$J588,SorP!C:C,0))))</f>
        <v/>
      </c>
      <c r="U588" s="163" t="n"/>
      <c r="V588" s="164">
        <f>IF(C588="",NA(),MATCH($B588&amp;$C588,'Smelter Look-up'!$J:$J,0))</f>
        <v/>
      </c>
      <c r="X588" s="165">
        <f>IF(AND(C588="Smelter not listed",OR(LEN(D588)=0,LEN(E588)=0)),1,0)</f>
        <v/>
      </c>
      <c r="AB588" s="306">
        <f>IF(C588="","",B588)</f>
        <v/>
      </c>
      <c r="AC588" s="165">
        <f>B588</f>
        <v/>
      </c>
      <c r="AD588" s="165">
        <f>IF(C588="Smelter not listed",D588,C588)</f>
        <v/>
      </c>
    </row>
    <row r="589" ht="20.1" customFormat="1" customHeight="1" s="165">
      <c r="A589" s="150" t="n"/>
      <c r="B589" s="296">
        <f>IF(LEN(A589)=0,"",INDEX('Smelter Look-up'!$A:$A,MATCH($A589,'Smelter Look-up'!$E:$E,0)))</f>
        <v/>
      </c>
      <c r="C589" s="147">
        <f>IF(LEN(A589)=0,"",INDEX('Smelter Look-up'!$C:$C,MATCH($A589,'Smelter Look-up'!$E:$E,0)))</f>
        <v/>
      </c>
      <c r="D589" s="144" t="n"/>
      <c r="E589" s="144">
        <f>IF(ISERROR($V589),"",OFFSET('Smelter Look-up'!$D$4,$V589-4,0)&amp;"")</f>
        <v/>
      </c>
      <c r="F589" s="144">
        <f>IF(ISERROR($V589),"",OFFSET('Smelter Look-up'!$E$4,$V589-4,0))</f>
        <v/>
      </c>
      <c r="G589" s="144">
        <f>IF(C589=$X$4,"Enter smelter details",IF(ISERROR($V589),"",OFFSET('Smelter Look-up'!$F$4,$V589-4,0)))</f>
        <v/>
      </c>
      <c r="H589" s="200">
        <f>IF(ISERROR($V589),"",OFFSET('Smelter Look-up'!$G$4,$V589-4,0))</f>
        <v/>
      </c>
      <c r="I589" s="201">
        <f>IF(ISERROR($V589),"",OFFSET('Smelter Look-up'!$H$4,$V589-4,0))</f>
        <v/>
      </c>
      <c r="J589" s="201">
        <f>IF(ISERROR($V589),"",OFFSET('Smelter Look-up'!$I$4,$V589-4,0))</f>
        <v/>
      </c>
      <c r="K589" s="145" t="n"/>
      <c r="L589" s="145" t="n"/>
      <c r="M589" s="145" t="n"/>
      <c r="N589" s="145" t="n"/>
      <c r="O589" s="145" t="n"/>
      <c r="P589" s="203" t="n"/>
      <c r="Q589" s="146" t="n"/>
      <c r="R589" s="144">
        <f>IF(ISERROR($V589),"",OFFSET('Smelter Look-up'!$C$4,$V589-4,0)&amp;"")</f>
        <v/>
      </c>
      <c r="S589" s="150">
        <f>IF(B589="","",IF(ISERROR(MATCH($E589,CL,0)),"Unknown",INDIRECT("'C'!$A$"&amp;MATCH($E589,CL,0)+1)))</f>
        <v/>
      </c>
      <c r="T589" s="150">
        <f>IF(B589="","",IF(ISERROR(MATCH($J589,SorP!$B$1:$B$6261,0)),"",INDIRECT("'SorP'!$A$"&amp;MATCH($S589&amp;$J589,SorP!C:C,0))))</f>
        <v/>
      </c>
      <c r="U589" s="163" t="n"/>
      <c r="V589" s="164">
        <f>IF(C589="",NA(),MATCH($B589&amp;$C589,'Smelter Look-up'!$J:$J,0))</f>
        <v/>
      </c>
      <c r="X589" s="165">
        <f>IF(AND(C589="Smelter not listed",OR(LEN(D589)=0,LEN(E589)=0)),1,0)</f>
        <v/>
      </c>
      <c r="AB589" s="306">
        <f>IF(C589="","",B589)</f>
        <v/>
      </c>
      <c r="AC589" s="165">
        <f>B589</f>
        <v/>
      </c>
      <c r="AD589" s="165">
        <f>IF(C589="Smelter not listed",D589,C589)</f>
        <v/>
      </c>
    </row>
    <row r="590" ht="20.1" customFormat="1" customHeight="1" s="165">
      <c r="A590" s="150" t="n"/>
      <c r="B590" s="296">
        <f>IF(LEN(A590)=0,"",INDEX('Smelter Look-up'!$A:$A,MATCH($A590,'Smelter Look-up'!$E:$E,0)))</f>
        <v/>
      </c>
      <c r="C590" s="147">
        <f>IF(LEN(A590)=0,"",INDEX('Smelter Look-up'!$C:$C,MATCH($A590,'Smelter Look-up'!$E:$E,0)))</f>
        <v/>
      </c>
      <c r="D590" s="144" t="n"/>
      <c r="E590" s="144">
        <f>IF(ISERROR($V590),"",OFFSET('Smelter Look-up'!$D$4,$V590-4,0)&amp;"")</f>
        <v/>
      </c>
      <c r="F590" s="144">
        <f>IF(ISERROR($V590),"",OFFSET('Smelter Look-up'!$E$4,$V590-4,0))</f>
        <v/>
      </c>
      <c r="G590" s="144">
        <f>IF(C590=$X$4,"Enter smelter details",IF(ISERROR($V590),"",OFFSET('Smelter Look-up'!$F$4,$V590-4,0)))</f>
        <v/>
      </c>
      <c r="H590" s="200">
        <f>IF(ISERROR($V590),"",OFFSET('Smelter Look-up'!$G$4,$V590-4,0))</f>
        <v/>
      </c>
      <c r="I590" s="201">
        <f>IF(ISERROR($V590),"",OFFSET('Smelter Look-up'!$H$4,$V590-4,0))</f>
        <v/>
      </c>
      <c r="J590" s="201">
        <f>IF(ISERROR($V590),"",OFFSET('Smelter Look-up'!$I$4,$V590-4,0))</f>
        <v/>
      </c>
      <c r="K590" s="145" t="n"/>
      <c r="L590" s="145" t="n"/>
      <c r="M590" s="145" t="n"/>
      <c r="N590" s="145" t="n"/>
      <c r="O590" s="145" t="n"/>
      <c r="P590" s="203" t="n"/>
      <c r="Q590" s="146" t="n"/>
      <c r="R590" s="144">
        <f>IF(ISERROR($V590),"",OFFSET('Smelter Look-up'!$C$4,$V590-4,0)&amp;"")</f>
        <v/>
      </c>
      <c r="S590" s="150">
        <f>IF(B590="","",IF(ISERROR(MATCH($E590,CL,0)),"Unknown",INDIRECT("'C'!$A$"&amp;MATCH($E590,CL,0)+1)))</f>
        <v/>
      </c>
      <c r="T590" s="150">
        <f>IF(B590="","",IF(ISERROR(MATCH($J590,SorP!$B$1:$B$6261,0)),"",INDIRECT("'SorP'!$A$"&amp;MATCH($S590&amp;$J590,SorP!C:C,0))))</f>
        <v/>
      </c>
      <c r="U590" s="163" t="n"/>
      <c r="V590" s="164">
        <f>IF(C590="",NA(),MATCH($B590&amp;$C590,'Smelter Look-up'!$J:$J,0))</f>
        <v/>
      </c>
      <c r="X590" s="165">
        <f>IF(AND(C590="Smelter not listed",OR(LEN(D590)=0,LEN(E590)=0)),1,0)</f>
        <v/>
      </c>
      <c r="AB590" s="306">
        <f>IF(C590="","",B590)</f>
        <v/>
      </c>
      <c r="AC590" s="165">
        <f>B590</f>
        <v/>
      </c>
      <c r="AD590" s="165">
        <f>IF(C590="Smelter not listed",D590,C590)</f>
        <v/>
      </c>
    </row>
    <row r="591" ht="20.1" customFormat="1" customHeight="1" s="165">
      <c r="A591" s="150" t="n"/>
      <c r="B591" s="296">
        <f>IF(LEN(A591)=0,"",INDEX('Smelter Look-up'!$A:$A,MATCH($A591,'Smelter Look-up'!$E:$E,0)))</f>
        <v/>
      </c>
      <c r="C591" s="147">
        <f>IF(LEN(A591)=0,"",INDEX('Smelter Look-up'!$C:$C,MATCH($A591,'Smelter Look-up'!$E:$E,0)))</f>
        <v/>
      </c>
      <c r="D591" s="144" t="n"/>
      <c r="E591" s="144">
        <f>IF(ISERROR($V591),"",OFFSET('Smelter Look-up'!$D$4,$V591-4,0)&amp;"")</f>
        <v/>
      </c>
      <c r="F591" s="144">
        <f>IF(ISERROR($V591),"",OFFSET('Smelter Look-up'!$E$4,$V591-4,0))</f>
        <v/>
      </c>
      <c r="G591" s="144">
        <f>IF(C591=$X$4,"Enter smelter details",IF(ISERROR($V591),"",OFFSET('Smelter Look-up'!$F$4,$V591-4,0)))</f>
        <v/>
      </c>
      <c r="H591" s="200">
        <f>IF(ISERROR($V591),"",OFFSET('Smelter Look-up'!$G$4,$V591-4,0))</f>
        <v/>
      </c>
      <c r="I591" s="201">
        <f>IF(ISERROR($V591),"",OFFSET('Smelter Look-up'!$H$4,$V591-4,0))</f>
        <v/>
      </c>
      <c r="J591" s="201">
        <f>IF(ISERROR($V591),"",OFFSET('Smelter Look-up'!$I$4,$V591-4,0))</f>
        <v/>
      </c>
      <c r="K591" s="145" t="n"/>
      <c r="L591" s="145" t="n"/>
      <c r="M591" s="145" t="n"/>
      <c r="N591" s="145" t="n"/>
      <c r="O591" s="145" t="n"/>
      <c r="P591" s="203" t="n"/>
      <c r="Q591" s="146" t="n"/>
      <c r="R591" s="144">
        <f>IF(ISERROR($V591),"",OFFSET('Smelter Look-up'!$C$4,$V591-4,0)&amp;"")</f>
        <v/>
      </c>
      <c r="S591" s="150">
        <f>IF(B591="","",IF(ISERROR(MATCH($E591,CL,0)),"Unknown",INDIRECT("'C'!$A$"&amp;MATCH($E591,CL,0)+1)))</f>
        <v/>
      </c>
      <c r="T591" s="150">
        <f>IF(B591="","",IF(ISERROR(MATCH($J591,SorP!$B$1:$B$6261,0)),"",INDIRECT("'SorP'!$A$"&amp;MATCH($S591&amp;$J591,SorP!C:C,0))))</f>
        <v/>
      </c>
      <c r="U591" s="163" t="n"/>
      <c r="V591" s="164">
        <f>IF(C591="",NA(),MATCH($B591&amp;$C591,'Smelter Look-up'!$J:$J,0))</f>
        <v/>
      </c>
      <c r="X591" s="165">
        <f>IF(AND(C591="Smelter not listed",OR(LEN(D591)=0,LEN(E591)=0)),1,0)</f>
        <v/>
      </c>
      <c r="AB591" s="306">
        <f>IF(C591="","",B591)</f>
        <v/>
      </c>
      <c r="AC591" s="165">
        <f>B591</f>
        <v/>
      </c>
      <c r="AD591" s="165">
        <f>IF(C591="Smelter not listed",D591,C591)</f>
        <v/>
      </c>
    </row>
    <row r="592" ht="20.1" customFormat="1" customHeight="1" s="165">
      <c r="A592" s="150" t="n"/>
      <c r="B592" s="296">
        <f>IF(LEN(A592)=0,"",INDEX('Smelter Look-up'!$A:$A,MATCH($A592,'Smelter Look-up'!$E:$E,0)))</f>
        <v/>
      </c>
      <c r="C592" s="147">
        <f>IF(LEN(A592)=0,"",INDEX('Smelter Look-up'!$C:$C,MATCH($A592,'Smelter Look-up'!$E:$E,0)))</f>
        <v/>
      </c>
      <c r="D592" s="144" t="n"/>
      <c r="E592" s="144">
        <f>IF(ISERROR($V592),"",OFFSET('Smelter Look-up'!$D$4,$V592-4,0)&amp;"")</f>
        <v/>
      </c>
      <c r="F592" s="144">
        <f>IF(ISERROR($V592),"",OFFSET('Smelter Look-up'!$E$4,$V592-4,0))</f>
        <v/>
      </c>
      <c r="G592" s="144">
        <f>IF(C592=$X$4,"Enter smelter details",IF(ISERROR($V592),"",OFFSET('Smelter Look-up'!$F$4,$V592-4,0)))</f>
        <v/>
      </c>
      <c r="H592" s="200">
        <f>IF(ISERROR($V592),"",OFFSET('Smelter Look-up'!$G$4,$V592-4,0))</f>
        <v/>
      </c>
      <c r="I592" s="201">
        <f>IF(ISERROR($V592),"",OFFSET('Smelter Look-up'!$H$4,$V592-4,0))</f>
        <v/>
      </c>
      <c r="J592" s="201">
        <f>IF(ISERROR($V592),"",OFFSET('Smelter Look-up'!$I$4,$V592-4,0))</f>
        <v/>
      </c>
      <c r="K592" s="145" t="n"/>
      <c r="L592" s="145" t="n"/>
      <c r="M592" s="145" t="n"/>
      <c r="N592" s="145" t="n"/>
      <c r="O592" s="145" t="n"/>
      <c r="P592" s="203" t="n"/>
      <c r="Q592" s="146" t="n"/>
      <c r="R592" s="144">
        <f>IF(ISERROR($V592),"",OFFSET('Smelter Look-up'!$C$4,$V592-4,0)&amp;"")</f>
        <v/>
      </c>
      <c r="S592" s="150">
        <f>IF(B592="","",IF(ISERROR(MATCH($E592,CL,0)),"Unknown",INDIRECT("'C'!$A$"&amp;MATCH($E592,CL,0)+1)))</f>
        <v/>
      </c>
      <c r="T592" s="150">
        <f>IF(B592="","",IF(ISERROR(MATCH($J592,SorP!$B$1:$B$6261,0)),"",INDIRECT("'SorP'!$A$"&amp;MATCH($S592&amp;$J592,SorP!C:C,0))))</f>
        <v/>
      </c>
      <c r="U592" s="163" t="n"/>
      <c r="V592" s="164">
        <f>IF(C592="",NA(),MATCH($B592&amp;$C592,'Smelter Look-up'!$J:$J,0))</f>
        <v/>
      </c>
      <c r="X592" s="165">
        <f>IF(AND(C592="Smelter not listed",OR(LEN(D592)=0,LEN(E592)=0)),1,0)</f>
        <v/>
      </c>
      <c r="AB592" s="306">
        <f>IF(C592="","",B592)</f>
        <v/>
      </c>
      <c r="AC592" s="165">
        <f>B592</f>
        <v/>
      </c>
      <c r="AD592" s="165">
        <f>IF(C592="Smelter not listed",D592,C592)</f>
        <v/>
      </c>
    </row>
    <row r="593" ht="20.1" customFormat="1" customHeight="1" s="165">
      <c r="A593" s="150" t="n"/>
      <c r="B593" s="296">
        <f>IF(LEN(A593)=0,"",INDEX('Smelter Look-up'!$A:$A,MATCH($A593,'Smelter Look-up'!$E:$E,0)))</f>
        <v/>
      </c>
      <c r="C593" s="147">
        <f>IF(LEN(A593)=0,"",INDEX('Smelter Look-up'!$C:$C,MATCH($A593,'Smelter Look-up'!$E:$E,0)))</f>
        <v/>
      </c>
      <c r="D593" s="144" t="n"/>
      <c r="E593" s="144">
        <f>IF(ISERROR($V593),"",OFFSET('Smelter Look-up'!$D$4,$V593-4,0)&amp;"")</f>
        <v/>
      </c>
      <c r="F593" s="144">
        <f>IF(ISERROR($V593),"",OFFSET('Smelter Look-up'!$E$4,$V593-4,0))</f>
        <v/>
      </c>
      <c r="G593" s="144">
        <f>IF(C593=$X$4,"Enter smelter details",IF(ISERROR($V593),"",OFFSET('Smelter Look-up'!$F$4,$V593-4,0)))</f>
        <v/>
      </c>
      <c r="H593" s="200">
        <f>IF(ISERROR($V593),"",OFFSET('Smelter Look-up'!$G$4,$V593-4,0))</f>
        <v/>
      </c>
      <c r="I593" s="201">
        <f>IF(ISERROR($V593),"",OFFSET('Smelter Look-up'!$H$4,$V593-4,0))</f>
        <v/>
      </c>
      <c r="J593" s="201">
        <f>IF(ISERROR($V593),"",OFFSET('Smelter Look-up'!$I$4,$V593-4,0))</f>
        <v/>
      </c>
      <c r="K593" s="145" t="n"/>
      <c r="L593" s="145" t="n"/>
      <c r="M593" s="145" t="n"/>
      <c r="N593" s="145" t="n"/>
      <c r="O593" s="145" t="n"/>
      <c r="P593" s="203" t="n"/>
      <c r="Q593" s="146" t="n"/>
      <c r="R593" s="144">
        <f>IF(ISERROR($V593),"",OFFSET('Smelter Look-up'!$C$4,$V593-4,0)&amp;"")</f>
        <v/>
      </c>
      <c r="S593" s="150">
        <f>IF(B593="","",IF(ISERROR(MATCH($E593,CL,0)),"Unknown",INDIRECT("'C'!$A$"&amp;MATCH($E593,CL,0)+1)))</f>
        <v/>
      </c>
      <c r="T593" s="150">
        <f>IF(B593="","",IF(ISERROR(MATCH($J593,SorP!$B$1:$B$6261,0)),"",INDIRECT("'SorP'!$A$"&amp;MATCH($S593&amp;$J593,SorP!C:C,0))))</f>
        <v/>
      </c>
      <c r="U593" s="163" t="n"/>
      <c r="V593" s="164">
        <f>IF(C593="",NA(),MATCH($B593&amp;$C593,'Smelter Look-up'!$J:$J,0))</f>
        <v/>
      </c>
      <c r="X593" s="165">
        <f>IF(AND(C593="Smelter not listed",OR(LEN(D593)=0,LEN(E593)=0)),1,0)</f>
        <v/>
      </c>
      <c r="AB593" s="306">
        <f>IF(C593="","",B593)</f>
        <v/>
      </c>
      <c r="AC593" s="165">
        <f>B593</f>
        <v/>
      </c>
      <c r="AD593" s="165">
        <f>IF(C593="Smelter not listed",D593,C593)</f>
        <v/>
      </c>
    </row>
    <row r="594" ht="20.1" customFormat="1" customHeight="1" s="165">
      <c r="A594" s="150" t="n"/>
      <c r="B594" s="296">
        <f>IF(LEN(A594)=0,"",INDEX('Smelter Look-up'!$A:$A,MATCH($A594,'Smelter Look-up'!$E:$E,0)))</f>
        <v/>
      </c>
      <c r="C594" s="147">
        <f>IF(LEN(A594)=0,"",INDEX('Smelter Look-up'!$C:$C,MATCH($A594,'Smelter Look-up'!$E:$E,0)))</f>
        <v/>
      </c>
      <c r="D594" s="144" t="n"/>
      <c r="E594" s="144">
        <f>IF(ISERROR($V594),"",OFFSET('Smelter Look-up'!$D$4,$V594-4,0)&amp;"")</f>
        <v/>
      </c>
      <c r="F594" s="144">
        <f>IF(ISERROR($V594),"",OFFSET('Smelter Look-up'!$E$4,$V594-4,0))</f>
        <v/>
      </c>
      <c r="G594" s="144">
        <f>IF(C594=$X$4,"Enter smelter details",IF(ISERROR($V594),"",OFFSET('Smelter Look-up'!$F$4,$V594-4,0)))</f>
        <v/>
      </c>
      <c r="H594" s="200">
        <f>IF(ISERROR($V594),"",OFFSET('Smelter Look-up'!$G$4,$V594-4,0))</f>
        <v/>
      </c>
      <c r="I594" s="201">
        <f>IF(ISERROR($V594),"",OFFSET('Smelter Look-up'!$H$4,$V594-4,0))</f>
        <v/>
      </c>
      <c r="J594" s="201">
        <f>IF(ISERROR($V594),"",OFFSET('Smelter Look-up'!$I$4,$V594-4,0))</f>
        <v/>
      </c>
      <c r="K594" s="145" t="n"/>
      <c r="L594" s="145" t="n"/>
      <c r="M594" s="145" t="n"/>
      <c r="N594" s="145" t="n"/>
      <c r="O594" s="145" t="n"/>
      <c r="P594" s="203" t="n"/>
      <c r="Q594" s="146" t="n"/>
      <c r="R594" s="144">
        <f>IF(ISERROR($V594),"",OFFSET('Smelter Look-up'!$C$4,$V594-4,0)&amp;"")</f>
        <v/>
      </c>
      <c r="S594" s="150">
        <f>IF(B594="","",IF(ISERROR(MATCH($E594,CL,0)),"Unknown",INDIRECT("'C'!$A$"&amp;MATCH($E594,CL,0)+1)))</f>
        <v/>
      </c>
      <c r="T594" s="150">
        <f>IF(B594="","",IF(ISERROR(MATCH($J594,SorP!$B$1:$B$6261,0)),"",INDIRECT("'SorP'!$A$"&amp;MATCH($S594&amp;$J594,SorP!C:C,0))))</f>
        <v/>
      </c>
      <c r="U594" s="163" t="n"/>
      <c r="V594" s="164">
        <f>IF(C594="",NA(),MATCH($B594&amp;$C594,'Smelter Look-up'!$J:$J,0))</f>
        <v/>
      </c>
      <c r="X594" s="165">
        <f>IF(AND(C594="Smelter not listed",OR(LEN(D594)=0,LEN(E594)=0)),1,0)</f>
        <v/>
      </c>
      <c r="AB594" s="306">
        <f>IF(C594="","",B594)</f>
        <v/>
      </c>
      <c r="AC594" s="165">
        <f>B594</f>
        <v/>
      </c>
      <c r="AD594" s="165">
        <f>IF(C594="Smelter not listed",D594,C594)</f>
        <v/>
      </c>
    </row>
    <row r="595" ht="20.1" customFormat="1" customHeight="1" s="165">
      <c r="A595" s="150" t="n"/>
      <c r="B595" s="296">
        <f>IF(LEN(A595)=0,"",INDEX('Smelter Look-up'!$A:$A,MATCH($A595,'Smelter Look-up'!$E:$E,0)))</f>
        <v/>
      </c>
      <c r="C595" s="147">
        <f>IF(LEN(A595)=0,"",INDEX('Smelter Look-up'!$C:$C,MATCH($A595,'Smelter Look-up'!$E:$E,0)))</f>
        <v/>
      </c>
      <c r="D595" s="144" t="n"/>
      <c r="E595" s="144">
        <f>IF(ISERROR($V595),"",OFFSET('Smelter Look-up'!$D$4,$V595-4,0)&amp;"")</f>
        <v/>
      </c>
      <c r="F595" s="144">
        <f>IF(ISERROR($V595),"",OFFSET('Smelter Look-up'!$E$4,$V595-4,0))</f>
        <v/>
      </c>
      <c r="G595" s="144">
        <f>IF(C595=$X$4,"Enter smelter details",IF(ISERROR($V595),"",OFFSET('Smelter Look-up'!$F$4,$V595-4,0)))</f>
        <v/>
      </c>
      <c r="H595" s="200">
        <f>IF(ISERROR($V595),"",OFFSET('Smelter Look-up'!$G$4,$V595-4,0))</f>
        <v/>
      </c>
      <c r="I595" s="201">
        <f>IF(ISERROR($V595),"",OFFSET('Smelter Look-up'!$H$4,$V595-4,0))</f>
        <v/>
      </c>
      <c r="J595" s="201">
        <f>IF(ISERROR($V595),"",OFFSET('Smelter Look-up'!$I$4,$V595-4,0))</f>
        <v/>
      </c>
      <c r="K595" s="145" t="n"/>
      <c r="L595" s="145" t="n"/>
      <c r="M595" s="145" t="n"/>
      <c r="N595" s="145" t="n"/>
      <c r="O595" s="145" t="n"/>
      <c r="P595" s="203" t="n"/>
      <c r="Q595" s="146" t="n"/>
      <c r="R595" s="144">
        <f>IF(ISERROR($V595),"",OFFSET('Smelter Look-up'!$C$4,$V595-4,0)&amp;"")</f>
        <v/>
      </c>
      <c r="S595" s="150">
        <f>IF(B595="","",IF(ISERROR(MATCH($E595,CL,0)),"Unknown",INDIRECT("'C'!$A$"&amp;MATCH($E595,CL,0)+1)))</f>
        <v/>
      </c>
      <c r="T595" s="150">
        <f>IF(B595="","",IF(ISERROR(MATCH($J595,SorP!$B$1:$B$6261,0)),"",INDIRECT("'SorP'!$A$"&amp;MATCH($S595&amp;$J595,SorP!C:C,0))))</f>
        <v/>
      </c>
      <c r="U595" s="163" t="n"/>
      <c r="V595" s="164">
        <f>IF(C595="",NA(),MATCH($B595&amp;$C595,'Smelter Look-up'!$J:$J,0))</f>
        <v/>
      </c>
      <c r="X595" s="165">
        <f>IF(AND(C595="Smelter not listed",OR(LEN(D595)=0,LEN(E595)=0)),1,0)</f>
        <v/>
      </c>
      <c r="AB595" s="306">
        <f>IF(C595="","",B595)</f>
        <v/>
      </c>
      <c r="AC595" s="165">
        <f>B595</f>
        <v/>
      </c>
      <c r="AD595" s="165">
        <f>IF(C595="Smelter not listed",D595,C595)</f>
        <v/>
      </c>
    </row>
    <row r="596" ht="20.1" customFormat="1" customHeight="1" s="165">
      <c r="A596" s="150" t="n"/>
      <c r="B596" s="296">
        <f>IF(LEN(A596)=0,"",INDEX('Smelter Look-up'!$A:$A,MATCH($A596,'Smelter Look-up'!$E:$E,0)))</f>
        <v/>
      </c>
      <c r="C596" s="147">
        <f>IF(LEN(A596)=0,"",INDEX('Smelter Look-up'!$C:$C,MATCH($A596,'Smelter Look-up'!$E:$E,0)))</f>
        <v/>
      </c>
      <c r="D596" s="144" t="n"/>
      <c r="E596" s="144">
        <f>IF(ISERROR($V596),"",OFFSET('Smelter Look-up'!$D$4,$V596-4,0)&amp;"")</f>
        <v/>
      </c>
      <c r="F596" s="144">
        <f>IF(ISERROR($V596),"",OFFSET('Smelter Look-up'!$E$4,$V596-4,0))</f>
        <v/>
      </c>
      <c r="G596" s="144">
        <f>IF(C596=$X$4,"Enter smelter details",IF(ISERROR($V596),"",OFFSET('Smelter Look-up'!$F$4,$V596-4,0)))</f>
        <v/>
      </c>
      <c r="H596" s="200">
        <f>IF(ISERROR($V596),"",OFFSET('Smelter Look-up'!$G$4,$V596-4,0))</f>
        <v/>
      </c>
      <c r="I596" s="201">
        <f>IF(ISERROR($V596),"",OFFSET('Smelter Look-up'!$H$4,$V596-4,0))</f>
        <v/>
      </c>
      <c r="J596" s="201">
        <f>IF(ISERROR($V596),"",OFFSET('Smelter Look-up'!$I$4,$V596-4,0))</f>
        <v/>
      </c>
      <c r="K596" s="145" t="n"/>
      <c r="L596" s="145" t="n"/>
      <c r="M596" s="145" t="n"/>
      <c r="N596" s="145" t="n"/>
      <c r="O596" s="145" t="n"/>
      <c r="P596" s="203" t="n"/>
      <c r="Q596" s="146" t="n"/>
      <c r="R596" s="144">
        <f>IF(ISERROR($V596),"",OFFSET('Smelter Look-up'!$C$4,$V596-4,0)&amp;"")</f>
        <v/>
      </c>
      <c r="S596" s="150">
        <f>IF(B596="","",IF(ISERROR(MATCH($E596,CL,0)),"Unknown",INDIRECT("'C'!$A$"&amp;MATCH($E596,CL,0)+1)))</f>
        <v/>
      </c>
      <c r="T596" s="150">
        <f>IF(B596="","",IF(ISERROR(MATCH($J596,SorP!$B$1:$B$6261,0)),"",INDIRECT("'SorP'!$A$"&amp;MATCH($S596&amp;$J596,SorP!C:C,0))))</f>
        <v/>
      </c>
      <c r="U596" s="163" t="n"/>
      <c r="V596" s="164">
        <f>IF(C596="",NA(),MATCH($B596&amp;$C596,'Smelter Look-up'!$J:$J,0))</f>
        <v/>
      </c>
      <c r="X596" s="165">
        <f>IF(AND(C596="Smelter not listed",OR(LEN(D596)=0,LEN(E596)=0)),1,0)</f>
        <v/>
      </c>
      <c r="AB596" s="306">
        <f>IF(C596="","",B596)</f>
        <v/>
      </c>
      <c r="AC596" s="165">
        <f>B596</f>
        <v/>
      </c>
      <c r="AD596" s="165">
        <f>IF(C596="Smelter not listed",D596,C596)</f>
        <v/>
      </c>
    </row>
    <row r="597" ht="20.1" customFormat="1" customHeight="1" s="165">
      <c r="A597" s="150" t="n"/>
      <c r="B597" s="296">
        <f>IF(LEN(A597)=0,"",INDEX('Smelter Look-up'!$A:$A,MATCH($A597,'Smelter Look-up'!$E:$E,0)))</f>
        <v/>
      </c>
      <c r="C597" s="147">
        <f>IF(LEN(A597)=0,"",INDEX('Smelter Look-up'!$C:$C,MATCH($A597,'Smelter Look-up'!$E:$E,0)))</f>
        <v/>
      </c>
      <c r="D597" s="144" t="n"/>
      <c r="E597" s="144">
        <f>IF(ISERROR($V597),"",OFFSET('Smelter Look-up'!$D$4,$V597-4,0)&amp;"")</f>
        <v/>
      </c>
      <c r="F597" s="144">
        <f>IF(ISERROR($V597),"",OFFSET('Smelter Look-up'!$E$4,$V597-4,0))</f>
        <v/>
      </c>
      <c r="G597" s="144">
        <f>IF(C597=$X$4,"Enter smelter details",IF(ISERROR($V597),"",OFFSET('Smelter Look-up'!$F$4,$V597-4,0)))</f>
        <v/>
      </c>
      <c r="H597" s="200">
        <f>IF(ISERROR($V597),"",OFFSET('Smelter Look-up'!$G$4,$V597-4,0))</f>
        <v/>
      </c>
      <c r="I597" s="201">
        <f>IF(ISERROR($V597),"",OFFSET('Smelter Look-up'!$H$4,$V597-4,0))</f>
        <v/>
      </c>
      <c r="J597" s="201">
        <f>IF(ISERROR($V597),"",OFFSET('Smelter Look-up'!$I$4,$V597-4,0))</f>
        <v/>
      </c>
      <c r="K597" s="145" t="n"/>
      <c r="L597" s="145" t="n"/>
      <c r="M597" s="145" t="n"/>
      <c r="N597" s="145" t="n"/>
      <c r="O597" s="145" t="n"/>
      <c r="P597" s="203" t="n"/>
      <c r="Q597" s="146" t="n"/>
      <c r="R597" s="144">
        <f>IF(ISERROR($V597),"",OFFSET('Smelter Look-up'!$C$4,$V597-4,0)&amp;"")</f>
        <v/>
      </c>
      <c r="S597" s="150">
        <f>IF(B597="","",IF(ISERROR(MATCH($E597,CL,0)),"Unknown",INDIRECT("'C'!$A$"&amp;MATCH($E597,CL,0)+1)))</f>
        <v/>
      </c>
      <c r="T597" s="150">
        <f>IF(B597="","",IF(ISERROR(MATCH($J597,SorP!$B$1:$B$6261,0)),"",INDIRECT("'SorP'!$A$"&amp;MATCH($S597&amp;$J597,SorP!C:C,0))))</f>
        <v/>
      </c>
      <c r="U597" s="163" t="n"/>
      <c r="V597" s="164">
        <f>IF(C597="",NA(),MATCH($B597&amp;$C597,'Smelter Look-up'!$J:$J,0))</f>
        <v/>
      </c>
      <c r="X597" s="165">
        <f>IF(AND(C597="Smelter not listed",OR(LEN(D597)=0,LEN(E597)=0)),1,0)</f>
        <v/>
      </c>
      <c r="AB597" s="306">
        <f>IF(C597="","",B597)</f>
        <v/>
      </c>
      <c r="AC597" s="165">
        <f>B597</f>
        <v/>
      </c>
      <c r="AD597" s="165">
        <f>IF(C597="Smelter not listed",D597,C597)</f>
        <v/>
      </c>
    </row>
    <row r="598" ht="20.1" customFormat="1" customHeight="1" s="165">
      <c r="A598" s="150" t="n"/>
      <c r="B598" s="296">
        <f>IF(LEN(A598)=0,"",INDEX('Smelter Look-up'!$A:$A,MATCH($A598,'Smelter Look-up'!$E:$E,0)))</f>
        <v/>
      </c>
      <c r="C598" s="147">
        <f>IF(LEN(A598)=0,"",INDEX('Smelter Look-up'!$C:$C,MATCH($A598,'Smelter Look-up'!$E:$E,0)))</f>
        <v/>
      </c>
      <c r="D598" s="144" t="n"/>
      <c r="E598" s="144">
        <f>IF(ISERROR($V598),"",OFFSET('Smelter Look-up'!$D$4,$V598-4,0)&amp;"")</f>
        <v/>
      </c>
      <c r="F598" s="144">
        <f>IF(ISERROR($V598),"",OFFSET('Smelter Look-up'!$E$4,$V598-4,0))</f>
        <v/>
      </c>
      <c r="G598" s="144">
        <f>IF(C598=$X$4,"Enter smelter details",IF(ISERROR($V598),"",OFFSET('Smelter Look-up'!$F$4,$V598-4,0)))</f>
        <v/>
      </c>
      <c r="H598" s="200">
        <f>IF(ISERROR($V598),"",OFFSET('Smelter Look-up'!$G$4,$V598-4,0))</f>
        <v/>
      </c>
      <c r="I598" s="201">
        <f>IF(ISERROR($V598),"",OFFSET('Smelter Look-up'!$H$4,$V598-4,0))</f>
        <v/>
      </c>
      <c r="J598" s="201">
        <f>IF(ISERROR($V598),"",OFFSET('Smelter Look-up'!$I$4,$V598-4,0))</f>
        <v/>
      </c>
      <c r="K598" s="145" t="n"/>
      <c r="L598" s="145" t="n"/>
      <c r="M598" s="145" t="n"/>
      <c r="N598" s="145" t="n"/>
      <c r="O598" s="145" t="n"/>
      <c r="P598" s="203" t="n"/>
      <c r="Q598" s="146" t="n"/>
      <c r="R598" s="144">
        <f>IF(ISERROR($V598),"",OFFSET('Smelter Look-up'!$C$4,$V598-4,0)&amp;"")</f>
        <v/>
      </c>
      <c r="S598" s="150">
        <f>IF(B598="","",IF(ISERROR(MATCH($E598,CL,0)),"Unknown",INDIRECT("'C'!$A$"&amp;MATCH($E598,CL,0)+1)))</f>
        <v/>
      </c>
      <c r="T598" s="150">
        <f>IF(B598="","",IF(ISERROR(MATCH($J598,SorP!$B$1:$B$6261,0)),"",INDIRECT("'SorP'!$A$"&amp;MATCH($S598&amp;$J598,SorP!C:C,0))))</f>
        <v/>
      </c>
      <c r="U598" s="163" t="n"/>
      <c r="V598" s="164">
        <f>IF(C598="",NA(),MATCH($B598&amp;$C598,'Smelter Look-up'!$J:$J,0))</f>
        <v/>
      </c>
      <c r="X598" s="165">
        <f>IF(AND(C598="Smelter not listed",OR(LEN(D598)=0,LEN(E598)=0)),1,0)</f>
        <v/>
      </c>
      <c r="AB598" s="306">
        <f>IF(C598="","",B598)</f>
        <v/>
      </c>
      <c r="AC598" s="165">
        <f>B598</f>
        <v/>
      </c>
      <c r="AD598" s="165">
        <f>IF(C598="Smelter not listed",D598,C598)</f>
        <v/>
      </c>
    </row>
    <row r="599" ht="20.1" customFormat="1" customHeight="1" s="165">
      <c r="A599" s="150" t="n"/>
      <c r="B599" s="296">
        <f>IF(LEN(A599)=0,"",INDEX('Smelter Look-up'!$A:$A,MATCH($A599,'Smelter Look-up'!$E:$E,0)))</f>
        <v/>
      </c>
      <c r="C599" s="147">
        <f>IF(LEN(A599)=0,"",INDEX('Smelter Look-up'!$C:$C,MATCH($A599,'Smelter Look-up'!$E:$E,0)))</f>
        <v/>
      </c>
      <c r="D599" s="144" t="n"/>
      <c r="E599" s="144">
        <f>IF(ISERROR($V599),"",OFFSET('Smelter Look-up'!$D$4,$V599-4,0)&amp;"")</f>
        <v/>
      </c>
      <c r="F599" s="144">
        <f>IF(ISERROR($V599),"",OFFSET('Smelter Look-up'!$E$4,$V599-4,0))</f>
        <v/>
      </c>
      <c r="G599" s="144">
        <f>IF(C599=$X$4,"Enter smelter details",IF(ISERROR($V599),"",OFFSET('Smelter Look-up'!$F$4,$V599-4,0)))</f>
        <v/>
      </c>
      <c r="H599" s="200">
        <f>IF(ISERROR($V599),"",OFFSET('Smelter Look-up'!$G$4,$V599-4,0))</f>
        <v/>
      </c>
      <c r="I599" s="201">
        <f>IF(ISERROR($V599),"",OFFSET('Smelter Look-up'!$H$4,$V599-4,0))</f>
        <v/>
      </c>
      <c r="J599" s="201">
        <f>IF(ISERROR($V599),"",OFFSET('Smelter Look-up'!$I$4,$V599-4,0))</f>
        <v/>
      </c>
      <c r="K599" s="145" t="n"/>
      <c r="L599" s="145" t="n"/>
      <c r="M599" s="145" t="n"/>
      <c r="N599" s="145" t="n"/>
      <c r="O599" s="145" t="n"/>
      <c r="P599" s="203" t="n"/>
      <c r="Q599" s="146" t="n"/>
      <c r="R599" s="144">
        <f>IF(ISERROR($V599),"",OFFSET('Smelter Look-up'!$C$4,$V599-4,0)&amp;"")</f>
        <v/>
      </c>
      <c r="S599" s="150">
        <f>IF(B599="","",IF(ISERROR(MATCH($E599,CL,0)),"Unknown",INDIRECT("'C'!$A$"&amp;MATCH($E599,CL,0)+1)))</f>
        <v/>
      </c>
      <c r="T599" s="150">
        <f>IF(B599="","",IF(ISERROR(MATCH($J599,SorP!$B$1:$B$6261,0)),"",INDIRECT("'SorP'!$A$"&amp;MATCH($S599&amp;$J599,SorP!C:C,0))))</f>
        <v/>
      </c>
      <c r="U599" s="163" t="n"/>
      <c r="V599" s="164">
        <f>IF(C599="",NA(),MATCH($B599&amp;$C599,'Smelter Look-up'!$J:$J,0))</f>
        <v/>
      </c>
      <c r="X599" s="165">
        <f>IF(AND(C599="Smelter not listed",OR(LEN(D599)=0,LEN(E599)=0)),1,0)</f>
        <v/>
      </c>
      <c r="AB599" s="306">
        <f>IF(C599="","",B599)</f>
        <v/>
      </c>
      <c r="AC599" s="165">
        <f>B599</f>
        <v/>
      </c>
      <c r="AD599" s="165">
        <f>IF(C599="Smelter not listed",D599,C599)</f>
        <v/>
      </c>
    </row>
    <row r="600" ht="20.1" customFormat="1" customHeight="1" s="165">
      <c r="A600" s="150" t="n"/>
      <c r="B600" s="296">
        <f>IF(LEN(A600)=0,"",INDEX('Smelter Look-up'!$A:$A,MATCH($A600,'Smelter Look-up'!$E:$E,0)))</f>
        <v/>
      </c>
      <c r="C600" s="147">
        <f>IF(LEN(A600)=0,"",INDEX('Smelter Look-up'!$C:$C,MATCH($A600,'Smelter Look-up'!$E:$E,0)))</f>
        <v/>
      </c>
      <c r="D600" s="144" t="n"/>
      <c r="E600" s="144">
        <f>IF(ISERROR($V600),"",OFFSET('Smelter Look-up'!$D$4,$V600-4,0)&amp;"")</f>
        <v/>
      </c>
      <c r="F600" s="144">
        <f>IF(ISERROR($V600),"",OFFSET('Smelter Look-up'!$E$4,$V600-4,0))</f>
        <v/>
      </c>
      <c r="G600" s="144">
        <f>IF(C600=$X$4,"Enter smelter details",IF(ISERROR($V600),"",OFFSET('Smelter Look-up'!$F$4,$V600-4,0)))</f>
        <v/>
      </c>
      <c r="H600" s="200">
        <f>IF(ISERROR($V600),"",OFFSET('Smelter Look-up'!$G$4,$V600-4,0))</f>
        <v/>
      </c>
      <c r="I600" s="201">
        <f>IF(ISERROR($V600),"",OFFSET('Smelter Look-up'!$H$4,$V600-4,0))</f>
        <v/>
      </c>
      <c r="J600" s="201">
        <f>IF(ISERROR($V600),"",OFFSET('Smelter Look-up'!$I$4,$V600-4,0))</f>
        <v/>
      </c>
      <c r="K600" s="145" t="n"/>
      <c r="L600" s="145" t="n"/>
      <c r="M600" s="145" t="n"/>
      <c r="N600" s="145" t="n"/>
      <c r="O600" s="145" t="n"/>
      <c r="P600" s="203" t="n"/>
      <c r="Q600" s="146" t="n"/>
      <c r="R600" s="144">
        <f>IF(ISERROR($V600),"",OFFSET('Smelter Look-up'!$C$4,$V600-4,0)&amp;"")</f>
        <v/>
      </c>
      <c r="S600" s="150">
        <f>IF(B600="","",IF(ISERROR(MATCH($E600,CL,0)),"Unknown",INDIRECT("'C'!$A$"&amp;MATCH($E600,CL,0)+1)))</f>
        <v/>
      </c>
      <c r="T600" s="150">
        <f>IF(B600="","",IF(ISERROR(MATCH($J600,SorP!$B$1:$B$6261,0)),"",INDIRECT("'SorP'!$A$"&amp;MATCH($S600&amp;$J600,SorP!C:C,0))))</f>
        <v/>
      </c>
      <c r="U600" s="163" t="n"/>
      <c r="V600" s="164">
        <f>IF(C600="",NA(),MATCH($B600&amp;$C600,'Smelter Look-up'!$J:$J,0))</f>
        <v/>
      </c>
      <c r="X600" s="165">
        <f>IF(AND(C600="Smelter not listed",OR(LEN(D600)=0,LEN(E600)=0)),1,0)</f>
        <v/>
      </c>
      <c r="AB600" s="306">
        <f>IF(C600="","",B600)</f>
        <v/>
      </c>
      <c r="AC600" s="165">
        <f>B600</f>
        <v/>
      </c>
      <c r="AD600" s="165">
        <f>IF(C600="Smelter not listed",D600,C600)</f>
        <v/>
      </c>
    </row>
    <row r="601" ht="20.1" customFormat="1" customHeight="1" s="165">
      <c r="A601" s="150" t="n"/>
      <c r="B601" s="296">
        <f>IF(LEN(A601)=0,"",INDEX('Smelter Look-up'!$A:$A,MATCH($A601,'Smelter Look-up'!$E:$E,0)))</f>
        <v/>
      </c>
      <c r="C601" s="147">
        <f>IF(LEN(A601)=0,"",INDEX('Smelter Look-up'!$C:$C,MATCH($A601,'Smelter Look-up'!$E:$E,0)))</f>
        <v/>
      </c>
      <c r="D601" s="144" t="n"/>
      <c r="E601" s="144">
        <f>IF(ISERROR($V601),"",OFFSET('Smelter Look-up'!$D$4,$V601-4,0)&amp;"")</f>
        <v/>
      </c>
      <c r="F601" s="144">
        <f>IF(ISERROR($V601),"",OFFSET('Smelter Look-up'!$E$4,$V601-4,0))</f>
        <v/>
      </c>
      <c r="G601" s="144">
        <f>IF(C601=$X$4,"Enter smelter details",IF(ISERROR($V601),"",OFFSET('Smelter Look-up'!$F$4,$V601-4,0)))</f>
        <v/>
      </c>
      <c r="H601" s="200">
        <f>IF(ISERROR($V601),"",OFFSET('Smelter Look-up'!$G$4,$V601-4,0))</f>
        <v/>
      </c>
      <c r="I601" s="201">
        <f>IF(ISERROR($V601),"",OFFSET('Smelter Look-up'!$H$4,$V601-4,0))</f>
        <v/>
      </c>
      <c r="J601" s="201">
        <f>IF(ISERROR($V601),"",OFFSET('Smelter Look-up'!$I$4,$V601-4,0))</f>
        <v/>
      </c>
      <c r="K601" s="145" t="n"/>
      <c r="L601" s="145" t="n"/>
      <c r="M601" s="145" t="n"/>
      <c r="N601" s="145" t="n"/>
      <c r="O601" s="145" t="n"/>
      <c r="P601" s="203" t="n"/>
      <c r="Q601" s="146" t="n"/>
      <c r="R601" s="144">
        <f>IF(ISERROR($V601),"",OFFSET('Smelter Look-up'!$C$4,$V601-4,0)&amp;"")</f>
        <v/>
      </c>
      <c r="S601" s="150">
        <f>IF(B601="","",IF(ISERROR(MATCH($E601,CL,0)),"Unknown",INDIRECT("'C'!$A$"&amp;MATCH($E601,CL,0)+1)))</f>
        <v/>
      </c>
      <c r="T601" s="150">
        <f>IF(B601="","",IF(ISERROR(MATCH($J601,SorP!$B$1:$B$6261,0)),"",INDIRECT("'SorP'!$A$"&amp;MATCH($S601&amp;$J601,SorP!C:C,0))))</f>
        <v/>
      </c>
      <c r="U601" s="163" t="n"/>
      <c r="V601" s="164">
        <f>IF(C601="",NA(),MATCH($B601&amp;$C601,'Smelter Look-up'!$J:$J,0))</f>
        <v/>
      </c>
      <c r="X601" s="165">
        <f>IF(AND(C601="Smelter not listed",OR(LEN(D601)=0,LEN(E601)=0)),1,0)</f>
        <v/>
      </c>
      <c r="AB601" s="306">
        <f>IF(C601="","",B601)</f>
        <v/>
      </c>
      <c r="AC601" s="165">
        <f>B601</f>
        <v/>
      </c>
      <c r="AD601" s="165">
        <f>IF(C601="Smelter not listed",D601,C601)</f>
        <v/>
      </c>
    </row>
    <row r="602" ht="20.1" customFormat="1" customHeight="1" s="165">
      <c r="A602" s="150" t="n"/>
      <c r="B602" s="296">
        <f>IF(LEN(A602)=0,"",INDEX('Smelter Look-up'!$A:$A,MATCH($A602,'Smelter Look-up'!$E:$E,0)))</f>
        <v/>
      </c>
      <c r="C602" s="147">
        <f>IF(LEN(A602)=0,"",INDEX('Smelter Look-up'!$C:$C,MATCH($A602,'Smelter Look-up'!$E:$E,0)))</f>
        <v/>
      </c>
      <c r="D602" s="144" t="n"/>
      <c r="E602" s="144">
        <f>IF(ISERROR($V602),"",OFFSET('Smelter Look-up'!$D$4,$V602-4,0)&amp;"")</f>
        <v/>
      </c>
      <c r="F602" s="144">
        <f>IF(ISERROR($V602),"",OFFSET('Smelter Look-up'!$E$4,$V602-4,0))</f>
        <v/>
      </c>
      <c r="G602" s="144">
        <f>IF(C602=$X$4,"Enter smelter details",IF(ISERROR($V602),"",OFFSET('Smelter Look-up'!$F$4,$V602-4,0)))</f>
        <v/>
      </c>
      <c r="H602" s="200">
        <f>IF(ISERROR($V602),"",OFFSET('Smelter Look-up'!$G$4,$V602-4,0))</f>
        <v/>
      </c>
      <c r="I602" s="201">
        <f>IF(ISERROR($V602),"",OFFSET('Smelter Look-up'!$H$4,$V602-4,0))</f>
        <v/>
      </c>
      <c r="J602" s="201">
        <f>IF(ISERROR($V602),"",OFFSET('Smelter Look-up'!$I$4,$V602-4,0))</f>
        <v/>
      </c>
      <c r="K602" s="145" t="n"/>
      <c r="L602" s="145" t="n"/>
      <c r="M602" s="145" t="n"/>
      <c r="N602" s="145" t="n"/>
      <c r="O602" s="145" t="n"/>
      <c r="P602" s="203" t="n"/>
      <c r="Q602" s="146" t="n"/>
      <c r="R602" s="144">
        <f>IF(ISERROR($V602),"",OFFSET('Smelter Look-up'!$C$4,$V602-4,0)&amp;"")</f>
        <v/>
      </c>
      <c r="S602" s="150">
        <f>IF(B602="","",IF(ISERROR(MATCH($E602,CL,0)),"Unknown",INDIRECT("'C'!$A$"&amp;MATCH($E602,CL,0)+1)))</f>
        <v/>
      </c>
      <c r="T602" s="150">
        <f>IF(B602="","",IF(ISERROR(MATCH($J602,SorP!$B$1:$B$6261,0)),"",INDIRECT("'SorP'!$A$"&amp;MATCH($S602&amp;$J602,SorP!C:C,0))))</f>
        <v/>
      </c>
      <c r="U602" s="163" t="n"/>
      <c r="V602" s="164">
        <f>IF(C602="",NA(),MATCH($B602&amp;$C602,'Smelter Look-up'!$J:$J,0))</f>
        <v/>
      </c>
      <c r="X602" s="165">
        <f>IF(AND(C602="Smelter not listed",OR(LEN(D602)=0,LEN(E602)=0)),1,0)</f>
        <v/>
      </c>
      <c r="AB602" s="306">
        <f>IF(C602="","",B602)</f>
        <v/>
      </c>
      <c r="AC602" s="165">
        <f>B602</f>
        <v/>
      </c>
      <c r="AD602" s="165">
        <f>IF(C602="Smelter not listed",D602,C602)</f>
        <v/>
      </c>
    </row>
    <row r="603" ht="20.1" customFormat="1" customHeight="1" s="165">
      <c r="A603" s="150" t="n"/>
      <c r="B603" s="296">
        <f>IF(LEN(A603)=0,"",INDEX('Smelter Look-up'!$A:$A,MATCH($A603,'Smelter Look-up'!$E:$E,0)))</f>
        <v/>
      </c>
      <c r="C603" s="147">
        <f>IF(LEN(A603)=0,"",INDEX('Smelter Look-up'!$C:$C,MATCH($A603,'Smelter Look-up'!$E:$E,0)))</f>
        <v/>
      </c>
      <c r="D603" s="144" t="n"/>
      <c r="E603" s="144">
        <f>IF(ISERROR($V603),"",OFFSET('Smelter Look-up'!$D$4,$V603-4,0)&amp;"")</f>
        <v/>
      </c>
      <c r="F603" s="144">
        <f>IF(ISERROR($V603),"",OFFSET('Smelter Look-up'!$E$4,$V603-4,0))</f>
        <v/>
      </c>
      <c r="G603" s="144">
        <f>IF(C603=$X$4,"Enter smelter details",IF(ISERROR($V603),"",OFFSET('Smelter Look-up'!$F$4,$V603-4,0)))</f>
        <v/>
      </c>
      <c r="H603" s="200">
        <f>IF(ISERROR($V603),"",OFFSET('Smelter Look-up'!$G$4,$V603-4,0))</f>
        <v/>
      </c>
      <c r="I603" s="201">
        <f>IF(ISERROR($V603),"",OFFSET('Smelter Look-up'!$H$4,$V603-4,0))</f>
        <v/>
      </c>
      <c r="J603" s="201">
        <f>IF(ISERROR($V603),"",OFFSET('Smelter Look-up'!$I$4,$V603-4,0))</f>
        <v/>
      </c>
      <c r="K603" s="145" t="n"/>
      <c r="L603" s="145" t="n"/>
      <c r="M603" s="145" t="n"/>
      <c r="N603" s="145" t="n"/>
      <c r="O603" s="145" t="n"/>
      <c r="P603" s="203" t="n"/>
      <c r="Q603" s="146" t="n"/>
      <c r="R603" s="144">
        <f>IF(ISERROR($V603),"",OFFSET('Smelter Look-up'!$C$4,$V603-4,0)&amp;"")</f>
        <v/>
      </c>
      <c r="S603" s="150">
        <f>IF(B603="","",IF(ISERROR(MATCH($E603,CL,0)),"Unknown",INDIRECT("'C'!$A$"&amp;MATCH($E603,CL,0)+1)))</f>
        <v/>
      </c>
      <c r="T603" s="150">
        <f>IF(B603="","",IF(ISERROR(MATCH($J603,SorP!$B$1:$B$6261,0)),"",INDIRECT("'SorP'!$A$"&amp;MATCH($S603&amp;$J603,SorP!C:C,0))))</f>
        <v/>
      </c>
      <c r="U603" s="163" t="n"/>
      <c r="V603" s="164">
        <f>IF(C603="",NA(),MATCH($B603&amp;$C603,'Smelter Look-up'!$J:$J,0))</f>
        <v/>
      </c>
      <c r="X603" s="165">
        <f>IF(AND(C603="Smelter not listed",OR(LEN(D603)=0,LEN(E603)=0)),1,0)</f>
        <v/>
      </c>
      <c r="AB603" s="306">
        <f>IF(C603="","",B603)</f>
        <v/>
      </c>
      <c r="AC603" s="165">
        <f>B603</f>
        <v/>
      </c>
      <c r="AD603" s="165">
        <f>IF(C603="Smelter not listed",D603,C603)</f>
        <v/>
      </c>
    </row>
    <row r="604" ht="20.1" customFormat="1" customHeight="1" s="165">
      <c r="A604" s="150" t="n"/>
      <c r="B604" s="296">
        <f>IF(LEN(A604)=0,"",INDEX('Smelter Look-up'!$A:$A,MATCH($A604,'Smelter Look-up'!$E:$E,0)))</f>
        <v/>
      </c>
      <c r="C604" s="147">
        <f>IF(LEN(A604)=0,"",INDEX('Smelter Look-up'!$C:$C,MATCH($A604,'Smelter Look-up'!$E:$E,0)))</f>
        <v/>
      </c>
      <c r="D604" s="144" t="n"/>
      <c r="E604" s="144">
        <f>IF(ISERROR($V604),"",OFFSET('Smelter Look-up'!$D$4,$V604-4,0)&amp;"")</f>
        <v/>
      </c>
      <c r="F604" s="144">
        <f>IF(ISERROR($V604),"",OFFSET('Smelter Look-up'!$E$4,$V604-4,0))</f>
        <v/>
      </c>
      <c r="G604" s="144">
        <f>IF(C604=$X$4,"Enter smelter details",IF(ISERROR($V604),"",OFFSET('Smelter Look-up'!$F$4,$V604-4,0)))</f>
        <v/>
      </c>
      <c r="H604" s="200">
        <f>IF(ISERROR($V604),"",OFFSET('Smelter Look-up'!$G$4,$V604-4,0))</f>
        <v/>
      </c>
      <c r="I604" s="201">
        <f>IF(ISERROR($V604),"",OFFSET('Smelter Look-up'!$H$4,$V604-4,0))</f>
        <v/>
      </c>
      <c r="J604" s="201">
        <f>IF(ISERROR($V604),"",OFFSET('Smelter Look-up'!$I$4,$V604-4,0))</f>
        <v/>
      </c>
      <c r="K604" s="145" t="n"/>
      <c r="L604" s="145" t="n"/>
      <c r="M604" s="145" t="n"/>
      <c r="N604" s="145" t="n"/>
      <c r="O604" s="145" t="n"/>
      <c r="P604" s="203" t="n"/>
      <c r="Q604" s="146" t="n"/>
      <c r="R604" s="144">
        <f>IF(ISERROR($V604),"",OFFSET('Smelter Look-up'!$C$4,$V604-4,0)&amp;"")</f>
        <v/>
      </c>
      <c r="S604" s="150">
        <f>IF(B604="","",IF(ISERROR(MATCH($E604,CL,0)),"Unknown",INDIRECT("'C'!$A$"&amp;MATCH($E604,CL,0)+1)))</f>
        <v/>
      </c>
      <c r="T604" s="150">
        <f>IF(B604="","",IF(ISERROR(MATCH($J604,SorP!$B$1:$B$6261,0)),"",INDIRECT("'SorP'!$A$"&amp;MATCH($S604&amp;$J604,SorP!C:C,0))))</f>
        <v/>
      </c>
      <c r="U604" s="163" t="n"/>
      <c r="V604" s="164">
        <f>IF(C604="",NA(),MATCH($B604&amp;$C604,'Smelter Look-up'!$J:$J,0))</f>
        <v/>
      </c>
      <c r="X604" s="165">
        <f>IF(AND(C604="Smelter not listed",OR(LEN(D604)=0,LEN(E604)=0)),1,0)</f>
        <v/>
      </c>
      <c r="AB604" s="306">
        <f>IF(C604="","",B604)</f>
        <v/>
      </c>
      <c r="AC604" s="165">
        <f>B604</f>
        <v/>
      </c>
      <c r="AD604" s="165">
        <f>IF(C604="Smelter not listed",D604,C604)</f>
        <v/>
      </c>
    </row>
    <row r="605" ht="20.1" customFormat="1" customHeight="1" s="165">
      <c r="A605" s="150" t="n"/>
      <c r="B605" s="296">
        <f>IF(LEN(A605)=0,"",INDEX('Smelter Look-up'!$A:$A,MATCH($A605,'Smelter Look-up'!$E:$E,0)))</f>
        <v/>
      </c>
      <c r="C605" s="147">
        <f>IF(LEN(A605)=0,"",INDEX('Smelter Look-up'!$C:$C,MATCH($A605,'Smelter Look-up'!$E:$E,0)))</f>
        <v/>
      </c>
      <c r="D605" s="144" t="n"/>
      <c r="E605" s="144">
        <f>IF(ISERROR($V605),"",OFFSET('Smelter Look-up'!$D$4,$V605-4,0)&amp;"")</f>
        <v/>
      </c>
      <c r="F605" s="144">
        <f>IF(ISERROR($V605),"",OFFSET('Smelter Look-up'!$E$4,$V605-4,0))</f>
        <v/>
      </c>
      <c r="G605" s="144">
        <f>IF(C605=$X$4,"Enter smelter details",IF(ISERROR($V605),"",OFFSET('Smelter Look-up'!$F$4,$V605-4,0)))</f>
        <v/>
      </c>
      <c r="H605" s="200">
        <f>IF(ISERROR($V605),"",OFFSET('Smelter Look-up'!$G$4,$V605-4,0))</f>
        <v/>
      </c>
      <c r="I605" s="201">
        <f>IF(ISERROR($V605),"",OFFSET('Smelter Look-up'!$H$4,$V605-4,0))</f>
        <v/>
      </c>
      <c r="J605" s="201">
        <f>IF(ISERROR($V605),"",OFFSET('Smelter Look-up'!$I$4,$V605-4,0))</f>
        <v/>
      </c>
      <c r="K605" s="145" t="n"/>
      <c r="L605" s="145" t="n"/>
      <c r="M605" s="145" t="n"/>
      <c r="N605" s="145" t="n"/>
      <c r="O605" s="145" t="n"/>
      <c r="P605" s="203" t="n"/>
      <c r="Q605" s="146" t="n"/>
      <c r="R605" s="144">
        <f>IF(ISERROR($V605),"",OFFSET('Smelter Look-up'!$C$4,$V605-4,0)&amp;"")</f>
        <v/>
      </c>
      <c r="S605" s="150">
        <f>IF(B605="","",IF(ISERROR(MATCH($E605,CL,0)),"Unknown",INDIRECT("'C'!$A$"&amp;MATCH($E605,CL,0)+1)))</f>
        <v/>
      </c>
      <c r="T605" s="150">
        <f>IF(B605="","",IF(ISERROR(MATCH($J605,SorP!$B$1:$B$6261,0)),"",INDIRECT("'SorP'!$A$"&amp;MATCH($S605&amp;$J605,SorP!C:C,0))))</f>
        <v/>
      </c>
      <c r="U605" s="163" t="n"/>
      <c r="V605" s="164">
        <f>IF(C605="",NA(),MATCH($B605&amp;$C605,'Smelter Look-up'!$J:$J,0))</f>
        <v/>
      </c>
      <c r="X605" s="165">
        <f>IF(AND(C605="Smelter not listed",OR(LEN(D605)=0,LEN(E605)=0)),1,0)</f>
        <v/>
      </c>
      <c r="AB605" s="306">
        <f>IF(C605="","",B605)</f>
        <v/>
      </c>
      <c r="AC605" s="165">
        <f>B605</f>
        <v/>
      </c>
      <c r="AD605" s="165">
        <f>IF(C605="Smelter not listed",D605,C605)</f>
        <v/>
      </c>
    </row>
    <row r="606" ht="20.1" customFormat="1" customHeight="1" s="165">
      <c r="A606" s="150" t="n"/>
      <c r="B606" s="296">
        <f>IF(LEN(A606)=0,"",INDEX('Smelter Look-up'!$A:$A,MATCH($A606,'Smelter Look-up'!$E:$E,0)))</f>
        <v/>
      </c>
      <c r="C606" s="147">
        <f>IF(LEN(A606)=0,"",INDEX('Smelter Look-up'!$C:$C,MATCH($A606,'Smelter Look-up'!$E:$E,0)))</f>
        <v/>
      </c>
      <c r="D606" s="144" t="n"/>
      <c r="E606" s="144">
        <f>IF(ISERROR($V606),"",OFFSET('Smelter Look-up'!$D$4,$V606-4,0)&amp;"")</f>
        <v/>
      </c>
      <c r="F606" s="144">
        <f>IF(ISERROR($V606),"",OFFSET('Smelter Look-up'!$E$4,$V606-4,0))</f>
        <v/>
      </c>
      <c r="G606" s="144">
        <f>IF(C606=$X$4,"Enter smelter details",IF(ISERROR($V606),"",OFFSET('Smelter Look-up'!$F$4,$V606-4,0)))</f>
        <v/>
      </c>
      <c r="H606" s="200">
        <f>IF(ISERROR($V606),"",OFFSET('Smelter Look-up'!$G$4,$V606-4,0))</f>
        <v/>
      </c>
      <c r="I606" s="201">
        <f>IF(ISERROR($V606),"",OFFSET('Smelter Look-up'!$H$4,$V606-4,0))</f>
        <v/>
      </c>
      <c r="J606" s="201">
        <f>IF(ISERROR($V606),"",OFFSET('Smelter Look-up'!$I$4,$V606-4,0))</f>
        <v/>
      </c>
      <c r="K606" s="145" t="n"/>
      <c r="L606" s="145" t="n"/>
      <c r="M606" s="145" t="n"/>
      <c r="N606" s="145" t="n"/>
      <c r="O606" s="145" t="n"/>
      <c r="P606" s="203" t="n"/>
      <c r="Q606" s="146" t="n"/>
      <c r="R606" s="144">
        <f>IF(ISERROR($V606),"",OFFSET('Smelter Look-up'!$C$4,$V606-4,0)&amp;"")</f>
        <v/>
      </c>
      <c r="S606" s="150">
        <f>IF(B606="","",IF(ISERROR(MATCH($E606,CL,0)),"Unknown",INDIRECT("'C'!$A$"&amp;MATCH($E606,CL,0)+1)))</f>
        <v/>
      </c>
      <c r="T606" s="150">
        <f>IF(B606="","",IF(ISERROR(MATCH($J606,SorP!$B$1:$B$6261,0)),"",INDIRECT("'SorP'!$A$"&amp;MATCH($S606&amp;$J606,SorP!C:C,0))))</f>
        <v/>
      </c>
      <c r="U606" s="163" t="n"/>
      <c r="V606" s="164">
        <f>IF(C606="",NA(),MATCH($B606&amp;$C606,'Smelter Look-up'!$J:$J,0))</f>
        <v/>
      </c>
      <c r="X606" s="165">
        <f>IF(AND(C606="Smelter not listed",OR(LEN(D606)=0,LEN(E606)=0)),1,0)</f>
        <v/>
      </c>
      <c r="AB606" s="306">
        <f>IF(C606="","",B606)</f>
        <v/>
      </c>
      <c r="AC606" s="165">
        <f>B606</f>
        <v/>
      </c>
      <c r="AD606" s="165">
        <f>IF(C606="Smelter not listed",D606,C606)</f>
        <v/>
      </c>
    </row>
    <row r="607" ht="20.1" customFormat="1" customHeight="1" s="165">
      <c r="A607" s="150" t="n"/>
      <c r="B607" s="296">
        <f>IF(LEN(A607)=0,"",INDEX('Smelter Look-up'!$A:$A,MATCH($A607,'Smelter Look-up'!$E:$E,0)))</f>
        <v/>
      </c>
      <c r="C607" s="147">
        <f>IF(LEN(A607)=0,"",INDEX('Smelter Look-up'!$C:$C,MATCH($A607,'Smelter Look-up'!$E:$E,0)))</f>
        <v/>
      </c>
      <c r="D607" s="144" t="n"/>
      <c r="E607" s="144">
        <f>IF(ISERROR($V607),"",OFFSET('Smelter Look-up'!$D$4,$V607-4,0)&amp;"")</f>
        <v/>
      </c>
      <c r="F607" s="144">
        <f>IF(ISERROR($V607),"",OFFSET('Smelter Look-up'!$E$4,$V607-4,0))</f>
        <v/>
      </c>
      <c r="G607" s="144">
        <f>IF(C607=$X$4,"Enter smelter details",IF(ISERROR($V607),"",OFFSET('Smelter Look-up'!$F$4,$V607-4,0)))</f>
        <v/>
      </c>
      <c r="H607" s="200">
        <f>IF(ISERROR($V607),"",OFFSET('Smelter Look-up'!$G$4,$V607-4,0))</f>
        <v/>
      </c>
      <c r="I607" s="201">
        <f>IF(ISERROR($V607),"",OFFSET('Smelter Look-up'!$H$4,$V607-4,0))</f>
        <v/>
      </c>
      <c r="J607" s="201">
        <f>IF(ISERROR($V607),"",OFFSET('Smelter Look-up'!$I$4,$V607-4,0))</f>
        <v/>
      </c>
      <c r="K607" s="145" t="n"/>
      <c r="L607" s="145" t="n"/>
      <c r="M607" s="145" t="n"/>
      <c r="N607" s="145" t="n"/>
      <c r="O607" s="145" t="n"/>
      <c r="P607" s="203" t="n"/>
      <c r="Q607" s="146" t="n"/>
      <c r="R607" s="144">
        <f>IF(ISERROR($V607),"",OFFSET('Smelter Look-up'!$C$4,$V607-4,0)&amp;"")</f>
        <v/>
      </c>
      <c r="S607" s="150">
        <f>IF(B607="","",IF(ISERROR(MATCH($E607,CL,0)),"Unknown",INDIRECT("'C'!$A$"&amp;MATCH($E607,CL,0)+1)))</f>
        <v/>
      </c>
      <c r="T607" s="150">
        <f>IF(B607="","",IF(ISERROR(MATCH($J607,SorP!$B$1:$B$6261,0)),"",INDIRECT("'SorP'!$A$"&amp;MATCH($S607&amp;$J607,SorP!C:C,0))))</f>
        <v/>
      </c>
      <c r="U607" s="163" t="n"/>
      <c r="V607" s="164">
        <f>IF(C607="",NA(),MATCH($B607&amp;$C607,'Smelter Look-up'!$J:$J,0))</f>
        <v/>
      </c>
      <c r="X607" s="165">
        <f>IF(AND(C607="Smelter not listed",OR(LEN(D607)=0,LEN(E607)=0)),1,0)</f>
        <v/>
      </c>
      <c r="AB607" s="306">
        <f>IF(C607="","",B607)</f>
        <v/>
      </c>
      <c r="AC607" s="165">
        <f>B607</f>
        <v/>
      </c>
      <c r="AD607" s="165">
        <f>IF(C607="Smelter not listed",D607,C607)</f>
        <v/>
      </c>
    </row>
    <row r="608" ht="20.1" customFormat="1" customHeight="1" s="165">
      <c r="A608" s="150" t="n"/>
      <c r="B608" s="296">
        <f>IF(LEN(A608)=0,"",INDEX('Smelter Look-up'!$A:$A,MATCH($A608,'Smelter Look-up'!$E:$E,0)))</f>
        <v/>
      </c>
      <c r="C608" s="147">
        <f>IF(LEN(A608)=0,"",INDEX('Smelter Look-up'!$C:$C,MATCH($A608,'Smelter Look-up'!$E:$E,0)))</f>
        <v/>
      </c>
      <c r="D608" s="144" t="n"/>
      <c r="E608" s="144">
        <f>IF(ISERROR($V608),"",OFFSET('Smelter Look-up'!$D$4,$V608-4,0)&amp;"")</f>
        <v/>
      </c>
      <c r="F608" s="144">
        <f>IF(ISERROR($V608),"",OFFSET('Smelter Look-up'!$E$4,$V608-4,0))</f>
        <v/>
      </c>
      <c r="G608" s="144">
        <f>IF(C608=$X$4,"Enter smelter details",IF(ISERROR($V608),"",OFFSET('Smelter Look-up'!$F$4,$V608-4,0)))</f>
        <v/>
      </c>
      <c r="H608" s="200">
        <f>IF(ISERROR($V608),"",OFFSET('Smelter Look-up'!$G$4,$V608-4,0))</f>
        <v/>
      </c>
      <c r="I608" s="201">
        <f>IF(ISERROR($V608),"",OFFSET('Smelter Look-up'!$H$4,$V608-4,0))</f>
        <v/>
      </c>
      <c r="J608" s="201">
        <f>IF(ISERROR($V608),"",OFFSET('Smelter Look-up'!$I$4,$V608-4,0))</f>
        <v/>
      </c>
      <c r="K608" s="145" t="n"/>
      <c r="L608" s="145" t="n"/>
      <c r="M608" s="145" t="n"/>
      <c r="N608" s="145" t="n"/>
      <c r="O608" s="145" t="n"/>
      <c r="P608" s="203" t="n"/>
      <c r="Q608" s="146" t="n"/>
      <c r="R608" s="144">
        <f>IF(ISERROR($V608),"",OFFSET('Smelter Look-up'!$C$4,$V608-4,0)&amp;"")</f>
        <v/>
      </c>
      <c r="S608" s="150">
        <f>IF(B608="","",IF(ISERROR(MATCH($E608,CL,0)),"Unknown",INDIRECT("'C'!$A$"&amp;MATCH($E608,CL,0)+1)))</f>
        <v/>
      </c>
      <c r="T608" s="150">
        <f>IF(B608="","",IF(ISERROR(MATCH($J608,SorP!$B$1:$B$6261,0)),"",INDIRECT("'SorP'!$A$"&amp;MATCH($S608&amp;$J608,SorP!C:C,0))))</f>
        <v/>
      </c>
      <c r="U608" s="163" t="n"/>
      <c r="V608" s="164">
        <f>IF(C608="",NA(),MATCH($B608&amp;$C608,'Smelter Look-up'!$J:$J,0))</f>
        <v/>
      </c>
      <c r="X608" s="165">
        <f>IF(AND(C608="Smelter not listed",OR(LEN(D608)=0,LEN(E608)=0)),1,0)</f>
        <v/>
      </c>
      <c r="AB608" s="306">
        <f>IF(C608="","",B608)</f>
        <v/>
      </c>
      <c r="AC608" s="165">
        <f>B608</f>
        <v/>
      </c>
      <c r="AD608" s="165">
        <f>IF(C608="Smelter not listed",D608,C608)</f>
        <v/>
      </c>
    </row>
    <row r="609" ht="20.1" customFormat="1" customHeight="1" s="165">
      <c r="A609" s="150" t="n"/>
      <c r="B609" s="296">
        <f>IF(LEN(A609)=0,"",INDEX('Smelter Look-up'!$A:$A,MATCH($A609,'Smelter Look-up'!$E:$E,0)))</f>
        <v/>
      </c>
      <c r="C609" s="147">
        <f>IF(LEN(A609)=0,"",INDEX('Smelter Look-up'!$C:$C,MATCH($A609,'Smelter Look-up'!$E:$E,0)))</f>
        <v/>
      </c>
      <c r="D609" s="144" t="n"/>
      <c r="E609" s="144">
        <f>IF(ISERROR($V609),"",OFFSET('Smelter Look-up'!$D$4,$V609-4,0)&amp;"")</f>
        <v/>
      </c>
      <c r="F609" s="144">
        <f>IF(ISERROR($V609),"",OFFSET('Smelter Look-up'!$E$4,$V609-4,0))</f>
        <v/>
      </c>
      <c r="G609" s="144">
        <f>IF(C609=$X$4,"Enter smelter details",IF(ISERROR($V609),"",OFFSET('Smelter Look-up'!$F$4,$V609-4,0)))</f>
        <v/>
      </c>
      <c r="H609" s="200">
        <f>IF(ISERROR($V609),"",OFFSET('Smelter Look-up'!$G$4,$V609-4,0))</f>
        <v/>
      </c>
      <c r="I609" s="201">
        <f>IF(ISERROR($V609),"",OFFSET('Smelter Look-up'!$H$4,$V609-4,0))</f>
        <v/>
      </c>
      <c r="J609" s="201">
        <f>IF(ISERROR($V609),"",OFFSET('Smelter Look-up'!$I$4,$V609-4,0))</f>
        <v/>
      </c>
      <c r="K609" s="145" t="n"/>
      <c r="L609" s="145" t="n"/>
      <c r="M609" s="145" t="n"/>
      <c r="N609" s="145" t="n"/>
      <c r="O609" s="145" t="n"/>
      <c r="P609" s="203" t="n"/>
      <c r="Q609" s="146" t="n"/>
      <c r="R609" s="144">
        <f>IF(ISERROR($V609),"",OFFSET('Smelter Look-up'!$C$4,$V609-4,0)&amp;"")</f>
        <v/>
      </c>
      <c r="S609" s="150">
        <f>IF(B609="","",IF(ISERROR(MATCH($E609,CL,0)),"Unknown",INDIRECT("'C'!$A$"&amp;MATCH($E609,CL,0)+1)))</f>
        <v/>
      </c>
      <c r="T609" s="150">
        <f>IF(B609="","",IF(ISERROR(MATCH($J609,SorP!$B$1:$B$6261,0)),"",INDIRECT("'SorP'!$A$"&amp;MATCH($S609&amp;$J609,SorP!C:C,0))))</f>
        <v/>
      </c>
      <c r="U609" s="163" t="n"/>
      <c r="V609" s="164">
        <f>IF(C609="",NA(),MATCH($B609&amp;$C609,'Smelter Look-up'!$J:$J,0))</f>
        <v/>
      </c>
      <c r="X609" s="165">
        <f>IF(AND(C609="Smelter not listed",OR(LEN(D609)=0,LEN(E609)=0)),1,0)</f>
        <v/>
      </c>
      <c r="AB609" s="306">
        <f>IF(C609="","",B609)</f>
        <v/>
      </c>
      <c r="AC609" s="165">
        <f>B609</f>
        <v/>
      </c>
      <c r="AD609" s="165">
        <f>IF(C609="Smelter not listed",D609,C609)</f>
        <v/>
      </c>
    </row>
    <row r="610" ht="20.1" customFormat="1" customHeight="1" s="165">
      <c r="A610" s="150" t="n"/>
      <c r="B610" s="296">
        <f>IF(LEN(A610)=0,"",INDEX('Smelter Look-up'!$A:$A,MATCH($A610,'Smelter Look-up'!$E:$E,0)))</f>
        <v/>
      </c>
      <c r="C610" s="147">
        <f>IF(LEN(A610)=0,"",INDEX('Smelter Look-up'!$C:$C,MATCH($A610,'Smelter Look-up'!$E:$E,0)))</f>
        <v/>
      </c>
      <c r="D610" s="144" t="n"/>
      <c r="E610" s="144">
        <f>IF(ISERROR($V610),"",OFFSET('Smelter Look-up'!$D$4,$V610-4,0)&amp;"")</f>
        <v/>
      </c>
      <c r="F610" s="144">
        <f>IF(ISERROR($V610),"",OFFSET('Smelter Look-up'!$E$4,$V610-4,0))</f>
        <v/>
      </c>
      <c r="G610" s="144">
        <f>IF(C610=$X$4,"Enter smelter details",IF(ISERROR($V610),"",OFFSET('Smelter Look-up'!$F$4,$V610-4,0)))</f>
        <v/>
      </c>
      <c r="H610" s="200">
        <f>IF(ISERROR($V610),"",OFFSET('Smelter Look-up'!$G$4,$V610-4,0))</f>
        <v/>
      </c>
      <c r="I610" s="201">
        <f>IF(ISERROR($V610),"",OFFSET('Smelter Look-up'!$H$4,$V610-4,0))</f>
        <v/>
      </c>
      <c r="J610" s="201">
        <f>IF(ISERROR($V610),"",OFFSET('Smelter Look-up'!$I$4,$V610-4,0))</f>
        <v/>
      </c>
      <c r="K610" s="145" t="n"/>
      <c r="L610" s="145" t="n"/>
      <c r="M610" s="145" t="n"/>
      <c r="N610" s="145" t="n"/>
      <c r="O610" s="145" t="n"/>
      <c r="P610" s="203" t="n"/>
      <c r="Q610" s="146" t="n"/>
      <c r="R610" s="144">
        <f>IF(ISERROR($V610),"",OFFSET('Smelter Look-up'!$C$4,$V610-4,0)&amp;"")</f>
        <v/>
      </c>
      <c r="S610" s="150">
        <f>IF(B610="","",IF(ISERROR(MATCH($E610,CL,0)),"Unknown",INDIRECT("'C'!$A$"&amp;MATCH($E610,CL,0)+1)))</f>
        <v/>
      </c>
      <c r="T610" s="150">
        <f>IF(B610="","",IF(ISERROR(MATCH($J610,SorP!$B$1:$B$6261,0)),"",INDIRECT("'SorP'!$A$"&amp;MATCH($S610&amp;$J610,SorP!C:C,0))))</f>
        <v/>
      </c>
      <c r="U610" s="163" t="n"/>
      <c r="V610" s="164">
        <f>IF(C610="",NA(),MATCH($B610&amp;$C610,'Smelter Look-up'!$J:$J,0))</f>
        <v/>
      </c>
      <c r="X610" s="165">
        <f>IF(AND(C610="Smelter not listed",OR(LEN(D610)=0,LEN(E610)=0)),1,0)</f>
        <v/>
      </c>
      <c r="AB610" s="306">
        <f>IF(C610="","",B610)</f>
        <v/>
      </c>
      <c r="AC610" s="165">
        <f>B610</f>
        <v/>
      </c>
      <c r="AD610" s="165">
        <f>IF(C610="Smelter not listed",D610,C610)</f>
        <v/>
      </c>
    </row>
    <row r="611" ht="20.1" customFormat="1" customHeight="1" s="165">
      <c r="A611" s="150" t="n"/>
      <c r="B611" s="296">
        <f>IF(LEN(A611)=0,"",INDEX('Smelter Look-up'!$A:$A,MATCH($A611,'Smelter Look-up'!$E:$E,0)))</f>
        <v/>
      </c>
      <c r="C611" s="147">
        <f>IF(LEN(A611)=0,"",INDEX('Smelter Look-up'!$C:$C,MATCH($A611,'Smelter Look-up'!$E:$E,0)))</f>
        <v/>
      </c>
      <c r="D611" s="144" t="n"/>
      <c r="E611" s="144">
        <f>IF(ISERROR($V611),"",OFFSET('Smelter Look-up'!$D$4,$V611-4,0)&amp;"")</f>
        <v/>
      </c>
      <c r="F611" s="144">
        <f>IF(ISERROR($V611),"",OFFSET('Smelter Look-up'!$E$4,$V611-4,0))</f>
        <v/>
      </c>
      <c r="G611" s="144">
        <f>IF(C611=$X$4,"Enter smelter details",IF(ISERROR($V611),"",OFFSET('Smelter Look-up'!$F$4,$V611-4,0)))</f>
        <v/>
      </c>
      <c r="H611" s="200">
        <f>IF(ISERROR($V611),"",OFFSET('Smelter Look-up'!$G$4,$V611-4,0))</f>
        <v/>
      </c>
      <c r="I611" s="201">
        <f>IF(ISERROR($V611),"",OFFSET('Smelter Look-up'!$H$4,$V611-4,0))</f>
        <v/>
      </c>
      <c r="J611" s="201">
        <f>IF(ISERROR($V611),"",OFFSET('Smelter Look-up'!$I$4,$V611-4,0))</f>
        <v/>
      </c>
      <c r="K611" s="145" t="n"/>
      <c r="L611" s="145" t="n"/>
      <c r="M611" s="145" t="n"/>
      <c r="N611" s="145" t="n"/>
      <c r="O611" s="145" t="n"/>
      <c r="P611" s="203" t="n"/>
      <c r="Q611" s="146" t="n"/>
      <c r="R611" s="144">
        <f>IF(ISERROR($V611),"",OFFSET('Smelter Look-up'!$C$4,$V611-4,0)&amp;"")</f>
        <v/>
      </c>
      <c r="S611" s="150">
        <f>IF(B611="","",IF(ISERROR(MATCH($E611,CL,0)),"Unknown",INDIRECT("'C'!$A$"&amp;MATCH($E611,CL,0)+1)))</f>
        <v/>
      </c>
      <c r="T611" s="150">
        <f>IF(B611="","",IF(ISERROR(MATCH($J611,SorP!$B$1:$B$6261,0)),"",INDIRECT("'SorP'!$A$"&amp;MATCH($S611&amp;$J611,SorP!C:C,0))))</f>
        <v/>
      </c>
      <c r="U611" s="163" t="n"/>
      <c r="V611" s="164">
        <f>IF(C611="",NA(),MATCH($B611&amp;$C611,'Smelter Look-up'!$J:$J,0))</f>
        <v/>
      </c>
      <c r="X611" s="165">
        <f>IF(AND(C611="Smelter not listed",OR(LEN(D611)=0,LEN(E611)=0)),1,0)</f>
        <v/>
      </c>
      <c r="AB611" s="306">
        <f>IF(C611="","",B611)</f>
        <v/>
      </c>
      <c r="AC611" s="165">
        <f>B611</f>
        <v/>
      </c>
      <c r="AD611" s="165">
        <f>IF(C611="Smelter not listed",D611,C611)</f>
        <v/>
      </c>
    </row>
    <row r="612" ht="20.1" customFormat="1" customHeight="1" s="165">
      <c r="A612" s="150" t="n"/>
      <c r="B612" s="296">
        <f>IF(LEN(A612)=0,"",INDEX('Smelter Look-up'!$A:$A,MATCH($A612,'Smelter Look-up'!$E:$E,0)))</f>
        <v/>
      </c>
      <c r="C612" s="147">
        <f>IF(LEN(A612)=0,"",INDEX('Smelter Look-up'!$C:$C,MATCH($A612,'Smelter Look-up'!$E:$E,0)))</f>
        <v/>
      </c>
      <c r="D612" s="144" t="n"/>
      <c r="E612" s="144">
        <f>IF(ISERROR($V612),"",OFFSET('Smelter Look-up'!$D$4,$V612-4,0)&amp;"")</f>
        <v/>
      </c>
      <c r="F612" s="144">
        <f>IF(ISERROR($V612),"",OFFSET('Smelter Look-up'!$E$4,$V612-4,0))</f>
        <v/>
      </c>
      <c r="G612" s="144">
        <f>IF(C612=$X$4,"Enter smelter details",IF(ISERROR($V612),"",OFFSET('Smelter Look-up'!$F$4,$V612-4,0)))</f>
        <v/>
      </c>
      <c r="H612" s="200">
        <f>IF(ISERROR($V612),"",OFFSET('Smelter Look-up'!$G$4,$V612-4,0))</f>
        <v/>
      </c>
      <c r="I612" s="201">
        <f>IF(ISERROR($V612),"",OFFSET('Smelter Look-up'!$H$4,$V612-4,0))</f>
        <v/>
      </c>
      <c r="J612" s="201">
        <f>IF(ISERROR($V612),"",OFFSET('Smelter Look-up'!$I$4,$V612-4,0))</f>
        <v/>
      </c>
      <c r="K612" s="145" t="n"/>
      <c r="L612" s="145" t="n"/>
      <c r="M612" s="145" t="n"/>
      <c r="N612" s="145" t="n"/>
      <c r="O612" s="145" t="n"/>
      <c r="P612" s="203" t="n"/>
      <c r="Q612" s="146" t="n"/>
      <c r="R612" s="144">
        <f>IF(ISERROR($V612),"",OFFSET('Smelter Look-up'!$C$4,$V612-4,0)&amp;"")</f>
        <v/>
      </c>
      <c r="S612" s="150">
        <f>IF(B612="","",IF(ISERROR(MATCH($E612,CL,0)),"Unknown",INDIRECT("'C'!$A$"&amp;MATCH($E612,CL,0)+1)))</f>
        <v/>
      </c>
      <c r="T612" s="150">
        <f>IF(B612="","",IF(ISERROR(MATCH($J612,SorP!$B$1:$B$6261,0)),"",INDIRECT("'SorP'!$A$"&amp;MATCH($S612&amp;$J612,SorP!C:C,0))))</f>
        <v/>
      </c>
      <c r="U612" s="163" t="n"/>
      <c r="V612" s="164">
        <f>IF(C612="",NA(),MATCH($B612&amp;$C612,'Smelter Look-up'!$J:$J,0))</f>
        <v/>
      </c>
      <c r="X612" s="165">
        <f>IF(AND(C612="Smelter not listed",OR(LEN(D612)=0,LEN(E612)=0)),1,0)</f>
        <v/>
      </c>
      <c r="AB612" s="306">
        <f>IF(C612="","",B612)</f>
        <v/>
      </c>
      <c r="AC612" s="165">
        <f>B612</f>
        <v/>
      </c>
      <c r="AD612" s="165">
        <f>IF(C612="Smelter not listed",D612,C612)</f>
        <v/>
      </c>
    </row>
    <row r="613" ht="20.1" customFormat="1" customHeight="1" s="165">
      <c r="A613" s="150" t="n"/>
      <c r="B613" s="296">
        <f>IF(LEN(A613)=0,"",INDEX('Smelter Look-up'!$A:$A,MATCH($A613,'Smelter Look-up'!$E:$E,0)))</f>
        <v/>
      </c>
      <c r="C613" s="147">
        <f>IF(LEN(A613)=0,"",INDEX('Smelter Look-up'!$C:$C,MATCH($A613,'Smelter Look-up'!$E:$E,0)))</f>
        <v/>
      </c>
      <c r="D613" s="144" t="n"/>
      <c r="E613" s="144">
        <f>IF(ISERROR($V613),"",OFFSET('Smelter Look-up'!$D$4,$V613-4,0)&amp;"")</f>
        <v/>
      </c>
      <c r="F613" s="144">
        <f>IF(ISERROR($V613),"",OFFSET('Smelter Look-up'!$E$4,$V613-4,0))</f>
        <v/>
      </c>
      <c r="G613" s="144">
        <f>IF(C613=$X$4,"Enter smelter details",IF(ISERROR($V613),"",OFFSET('Smelter Look-up'!$F$4,$V613-4,0)))</f>
        <v/>
      </c>
      <c r="H613" s="200">
        <f>IF(ISERROR($V613),"",OFFSET('Smelter Look-up'!$G$4,$V613-4,0))</f>
        <v/>
      </c>
      <c r="I613" s="201">
        <f>IF(ISERROR($V613),"",OFFSET('Smelter Look-up'!$H$4,$V613-4,0))</f>
        <v/>
      </c>
      <c r="J613" s="201">
        <f>IF(ISERROR($V613),"",OFFSET('Smelter Look-up'!$I$4,$V613-4,0))</f>
        <v/>
      </c>
      <c r="K613" s="145" t="n"/>
      <c r="L613" s="145" t="n"/>
      <c r="M613" s="145" t="n"/>
      <c r="N613" s="145" t="n"/>
      <c r="O613" s="145" t="n"/>
      <c r="P613" s="203" t="n"/>
      <c r="Q613" s="146" t="n"/>
      <c r="R613" s="144">
        <f>IF(ISERROR($V613),"",OFFSET('Smelter Look-up'!$C$4,$V613-4,0)&amp;"")</f>
        <v/>
      </c>
      <c r="S613" s="150">
        <f>IF(B613="","",IF(ISERROR(MATCH($E613,CL,0)),"Unknown",INDIRECT("'C'!$A$"&amp;MATCH($E613,CL,0)+1)))</f>
        <v/>
      </c>
      <c r="T613" s="150">
        <f>IF(B613="","",IF(ISERROR(MATCH($J613,SorP!$B$1:$B$6261,0)),"",INDIRECT("'SorP'!$A$"&amp;MATCH($S613&amp;$J613,SorP!C:C,0))))</f>
        <v/>
      </c>
      <c r="U613" s="163" t="n"/>
      <c r="V613" s="164">
        <f>IF(C613="",NA(),MATCH($B613&amp;$C613,'Smelter Look-up'!$J:$J,0))</f>
        <v/>
      </c>
      <c r="X613" s="165">
        <f>IF(AND(C613="Smelter not listed",OR(LEN(D613)=0,LEN(E613)=0)),1,0)</f>
        <v/>
      </c>
      <c r="AB613" s="306">
        <f>IF(C613="","",B613)</f>
        <v/>
      </c>
      <c r="AC613" s="165">
        <f>B613</f>
        <v/>
      </c>
      <c r="AD613" s="165">
        <f>IF(C613="Smelter not listed",D613,C613)</f>
        <v/>
      </c>
    </row>
    <row r="614" ht="20.1" customFormat="1" customHeight="1" s="165">
      <c r="A614" s="150" t="n"/>
      <c r="B614" s="296">
        <f>IF(LEN(A614)=0,"",INDEX('Smelter Look-up'!$A:$A,MATCH($A614,'Smelter Look-up'!$E:$E,0)))</f>
        <v/>
      </c>
      <c r="C614" s="147">
        <f>IF(LEN(A614)=0,"",INDEX('Smelter Look-up'!$C:$C,MATCH($A614,'Smelter Look-up'!$E:$E,0)))</f>
        <v/>
      </c>
      <c r="D614" s="144" t="n"/>
      <c r="E614" s="144">
        <f>IF(ISERROR($V614),"",OFFSET('Smelter Look-up'!$D$4,$V614-4,0)&amp;"")</f>
        <v/>
      </c>
      <c r="F614" s="144">
        <f>IF(ISERROR($V614),"",OFFSET('Smelter Look-up'!$E$4,$V614-4,0))</f>
        <v/>
      </c>
      <c r="G614" s="144">
        <f>IF(C614=$X$4,"Enter smelter details",IF(ISERROR($V614),"",OFFSET('Smelter Look-up'!$F$4,$V614-4,0)))</f>
        <v/>
      </c>
      <c r="H614" s="200">
        <f>IF(ISERROR($V614),"",OFFSET('Smelter Look-up'!$G$4,$V614-4,0))</f>
        <v/>
      </c>
      <c r="I614" s="201">
        <f>IF(ISERROR($V614),"",OFFSET('Smelter Look-up'!$H$4,$V614-4,0))</f>
        <v/>
      </c>
      <c r="J614" s="201">
        <f>IF(ISERROR($V614),"",OFFSET('Smelter Look-up'!$I$4,$V614-4,0))</f>
        <v/>
      </c>
      <c r="K614" s="145" t="n"/>
      <c r="L614" s="145" t="n"/>
      <c r="M614" s="145" t="n"/>
      <c r="N614" s="145" t="n"/>
      <c r="O614" s="145" t="n"/>
      <c r="P614" s="203" t="n"/>
      <c r="Q614" s="146" t="n"/>
      <c r="R614" s="144">
        <f>IF(ISERROR($V614),"",OFFSET('Smelter Look-up'!$C$4,$V614-4,0)&amp;"")</f>
        <v/>
      </c>
      <c r="S614" s="150">
        <f>IF(B614="","",IF(ISERROR(MATCH($E614,CL,0)),"Unknown",INDIRECT("'C'!$A$"&amp;MATCH($E614,CL,0)+1)))</f>
        <v/>
      </c>
      <c r="T614" s="150">
        <f>IF(B614="","",IF(ISERROR(MATCH($J614,SorP!$B$1:$B$6261,0)),"",INDIRECT("'SorP'!$A$"&amp;MATCH($S614&amp;$J614,SorP!C:C,0))))</f>
        <v/>
      </c>
      <c r="U614" s="163" t="n"/>
      <c r="V614" s="164">
        <f>IF(C614="",NA(),MATCH($B614&amp;$C614,'Smelter Look-up'!$J:$J,0))</f>
        <v/>
      </c>
      <c r="X614" s="165">
        <f>IF(AND(C614="Smelter not listed",OR(LEN(D614)=0,LEN(E614)=0)),1,0)</f>
        <v/>
      </c>
      <c r="AB614" s="306">
        <f>IF(C614="","",B614)</f>
        <v/>
      </c>
      <c r="AC614" s="165">
        <f>B614</f>
        <v/>
      </c>
      <c r="AD614" s="165">
        <f>IF(C614="Smelter not listed",D614,C614)</f>
        <v/>
      </c>
    </row>
    <row r="615" ht="20.1" customFormat="1" customHeight="1" s="165">
      <c r="A615" s="150" t="n"/>
      <c r="B615" s="296">
        <f>IF(LEN(A615)=0,"",INDEX('Smelter Look-up'!$A:$A,MATCH($A615,'Smelter Look-up'!$E:$E,0)))</f>
        <v/>
      </c>
      <c r="C615" s="147">
        <f>IF(LEN(A615)=0,"",INDEX('Smelter Look-up'!$C:$C,MATCH($A615,'Smelter Look-up'!$E:$E,0)))</f>
        <v/>
      </c>
      <c r="D615" s="144" t="n"/>
      <c r="E615" s="144">
        <f>IF(ISERROR($V615),"",OFFSET('Smelter Look-up'!$D$4,$V615-4,0)&amp;"")</f>
        <v/>
      </c>
      <c r="F615" s="144">
        <f>IF(ISERROR($V615),"",OFFSET('Smelter Look-up'!$E$4,$V615-4,0))</f>
        <v/>
      </c>
      <c r="G615" s="144">
        <f>IF(C615=$X$4,"Enter smelter details",IF(ISERROR($V615),"",OFFSET('Smelter Look-up'!$F$4,$V615-4,0)))</f>
        <v/>
      </c>
      <c r="H615" s="200">
        <f>IF(ISERROR($V615),"",OFFSET('Smelter Look-up'!$G$4,$V615-4,0))</f>
        <v/>
      </c>
      <c r="I615" s="201">
        <f>IF(ISERROR($V615),"",OFFSET('Smelter Look-up'!$H$4,$V615-4,0))</f>
        <v/>
      </c>
      <c r="J615" s="201">
        <f>IF(ISERROR($V615),"",OFFSET('Smelter Look-up'!$I$4,$V615-4,0))</f>
        <v/>
      </c>
      <c r="K615" s="145" t="n"/>
      <c r="L615" s="145" t="n"/>
      <c r="M615" s="145" t="n"/>
      <c r="N615" s="145" t="n"/>
      <c r="O615" s="145" t="n"/>
      <c r="P615" s="203" t="n"/>
      <c r="Q615" s="146" t="n"/>
      <c r="R615" s="144">
        <f>IF(ISERROR($V615),"",OFFSET('Smelter Look-up'!$C$4,$V615-4,0)&amp;"")</f>
        <v/>
      </c>
      <c r="S615" s="150">
        <f>IF(B615="","",IF(ISERROR(MATCH($E615,CL,0)),"Unknown",INDIRECT("'C'!$A$"&amp;MATCH($E615,CL,0)+1)))</f>
        <v/>
      </c>
      <c r="T615" s="150">
        <f>IF(B615="","",IF(ISERROR(MATCH($J615,SorP!$B$1:$B$6261,0)),"",INDIRECT("'SorP'!$A$"&amp;MATCH($S615&amp;$J615,SorP!C:C,0))))</f>
        <v/>
      </c>
      <c r="U615" s="163" t="n"/>
      <c r="V615" s="164">
        <f>IF(C615="",NA(),MATCH($B615&amp;$C615,'Smelter Look-up'!$J:$J,0))</f>
        <v/>
      </c>
      <c r="X615" s="165">
        <f>IF(AND(C615="Smelter not listed",OR(LEN(D615)=0,LEN(E615)=0)),1,0)</f>
        <v/>
      </c>
      <c r="AB615" s="306">
        <f>IF(C615="","",B615)</f>
        <v/>
      </c>
      <c r="AC615" s="165">
        <f>B615</f>
        <v/>
      </c>
      <c r="AD615" s="165">
        <f>IF(C615="Smelter not listed",D615,C615)</f>
        <v/>
      </c>
    </row>
    <row r="616" ht="20.1" customFormat="1" customHeight="1" s="165">
      <c r="A616" s="150" t="n"/>
      <c r="B616" s="296">
        <f>IF(LEN(A616)=0,"",INDEX('Smelter Look-up'!$A:$A,MATCH($A616,'Smelter Look-up'!$E:$E,0)))</f>
        <v/>
      </c>
      <c r="C616" s="147">
        <f>IF(LEN(A616)=0,"",INDEX('Smelter Look-up'!$C:$C,MATCH($A616,'Smelter Look-up'!$E:$E,0)))</f>
        <v/>
      </c>
      <c r="D616" s="144" t="n"/>
      <c r="E616" s="144">
        <f>IF(ISERROR($V616),"",OFFSET('Smelter Look-up'!$D$4,$V616-4,0)&amp;"")</f>
        <v/>
      </c>
      <c r="F616" s="144">
        <f>IF(ISERROR($V616),"",OFFSET('Smelter Look-up'!$E$4,$V616-4,0))</f>
        <v/>
      </c>
      <c r="G616" s="144">
        <f>IF(C616=$X$4,"Enter smelter details",IF(ISERROR($V616),"",OFFSET('Smelter Look-up'!$F$4,$V616-4,0)))</f>
        <v/>
      </c>
      <c r="H616" s="200">
        <f>IF(ISERROR($V616),"",OFFSET('Smelter Look-up'!$G$4,$V616-4,0))</f>
        <v/>
      </c>
      <c r="I616" s="201">
        <f>IF(ISERROR($V616),"",OFFSET('Smelter Look-up'!$H$4,$V616-4,0))</f>
        <v/>
      </c>
      <c r="J616" s="201">
        <f>IF(ISERROR($V616),"",OFFSET('Smelter Look-up'!$I$4,$V616-4,0))</f>
        <v/>
      </c>
      <c r="K616" s="145" t="n"/>
      <c r="L616" s="145" t="n"/>
      <c r="M616" s="145" t="n"/>
      <c r="N616" s="145" t="n"/>
      <c r="O616" s="145" t="n"/>
      <c r="P616" s="203" t="n"/>
      <c r="Q616" s="146" t="n"/>
      <c r="R616" s="144">
        <f>IF(ISERROR($V616),"",OFFSET('Smelter Look-up'!$C$4,$V616-4,0)&amp;"")</f>
        <v/>
      </c>
      <c r="S616" s="150">
        <f>IF(B616="","",IF(ISERROR(MATCH($E616,CL,0)),"Unknown",INDIRECT("'C'!$A$"&amp;MATCH($E616,CL,0)+1)))</f>
        <v/>
      </c>
      <c r="T616" s="150">
        <f>IF(B616="","",IF(ISERROR(MATCH($J616,SorP!$B$1:$B$6261,0)),"",INDIRECT("'SorP'!$A$"&amp;MATCH($S616&amp;$J616,SorP!C:C,0))))</f>
        <v/>
      </c>
      <c r="U616" s="163" t="n"/>
      <c r="V616" s="164">
        <f>IF(C616="",NA(),MATCH($B616&amp;$C616,'Smelter Look-up'!$J:$J,0))</f>
        <v/>
      </c>
      <c r="X616" s="165">
        <f>IF(AND(C616="Smelter not listed",OR(LEN(D616)=0,LEN(E616)=0)),1,0)</f>
        <v/>
      </c>
      <c r="AB616" s="306">
        <f>IF(C616="","",B616)</f>
        <v/>
      </c>
      <c r="AC616" s="165">
        <f>B616</f>
        <v/>
      </c>
      <c r="AD616" s="165">
        <f>IF(C616="Smelter not listed",D616,C616)</f>
        <v/>
      </c>
    </row>
    <row r="617" ht="20.1" customFormat="1" customHeight="1" s="165">
      <c r="A617" s="150" t="n"/>
      <c r="B617" s="296">
        <f>IF(LEN(A617)=0,"",INDEX('Smelter Look-up'!$A:$A,MATCH($A617,'Smelter Look-up'!$E:$E,0)))</f>
        <v/>
      </c>
      <c r="C617" s="147">
        <f>IF(LEN(A617)=0,"",INDEX('Smelter Look-up'!$C:$C,MATCH($A617,'Smelter Look-up'!$E:$E,0)))</f>
        <v/>
      </c>
      <c r="D617" s="144" t="n"/>
      <c r="E617" s="144">
        <f>IF(ISERROR($V617),"",OFFSET('Smelter Look-up'!$D$4,$V617-4,0)&amp;"")</f>
        <v/>
      </c>
      <c r="F617" s="144">
        <f>IF(ISERROR($V617),"",OFFSET('Smelter Look-up'!$E$4,$V617-4,0))</f>
        <v/>
      </c>
      <c r="G617" s="144">
        <f>IF(C617=$X$4,"Enter smelter details",IF(ISERROR($V617),"",OFFSET('Smelter Look-up'!$F$4,$V617-4,0)))</f>
        <v/>
      </c>
      <c r="H617" s="200">
        <f>IF(ISERROR($V617),"",OFFSET('Smelter Look-up'!$G$4,$V617-4,0))</f>
        <v/>
      </c>
      <c r="I617" s="201">
        <f>IF(ISERROR($V617),"",OFFSET('Smelter Look-up'!$H$4,$V617-4,0))</f>
        <v/>
      </c>
      <c r="J617" s="201">
        <f>IF(ISERROR($V617),"",OFFSET('Smelter Look-up'!$I$4,$V617-4,0))</f>
        <v/>
      </c>
      <c r="K617" s="145" t="n"/>
      <c r="L617" s="145" t="n"/>
      <c r="M617" s="145" t="n"/>
      <c r="N617" s="145" t="n"/>
      <c r="O617" s="145" t="n"/>
      <c r="P617" s="203" t="n"/>
      <c r="Q617" s="146" t="n"/>
      <c r="R617" s="144">
        <f>IF(ISERROR($V617),"",OFFSET('Smelter Look-up'!$C$4,$V617-4,0)&amp;"")</f>
        <v/>
      </c>
      <c r="S617" s="150">
        <f>IF(B617="","",IF(ISERROR(MATCH($E617,CL,0)),"Unknown",INDIRECT("'C'!$A$"&amp;MATCH($E617,CL,0)+1)))</f>
        <v/>
      </c>
      <c r="T617" s="150">
        <f>IF(B617="","",IF(ISERROR(MATCH($J617,SorP!$B$1:$B$6261,0)),"",INDIRECT("'SorP'!$A$"&amp;MATCH($S617&amp;$J617,SorP!C:C,0))))</f>
        <v/>
      </c>
      <c r="U617" s="163" t="n"/>
      <c r="V617" s="164">
        <f>IF(C617="",NA(),MATCH($B617&amp;$C617,'Smelter Look-up'!$J:$J,0))</f>
        <v/>
      </c>
      <c r="X617" s="165">
        <f>IF(AND(C617="Smelter not listed",OR(LEN(D617)=0,LEN(E617)=0)),1,0)</f>
        <v/>
      </c>
      <c r="AB617" s="306">
        <f>IF(C617="","",B617)</f>
        <v/>
      </c>
      <c r="AC617" s="165">
        <f>B617</f>
        <v/>
      </c>
      <c r="AD617" s="165">
        <f>IF(C617="Smelter not listed",D617,C617)</f>
        <v/>
      </c>
    </row>
    <row r="618" ht="20.1" customFormat="1" customHeight="1" s="165">
      <c r="A618" s="150" t="n"/>
      <c r="B618" s="296">
        <f>IF(LEN(A618)=0,"",INDEX('Smelter Look-up'!$A:$A,MATCH($A618,'Smelter Look-up'!$E:$E,0)))</f>
        <v/>
      </c>
      <c r="C618" s="147">
        <f>IF(LEN(A618)=0,"",INDEX('Smelter Look-up'!$C:$C,MATCH($A618,'Smelter Look-up'!$E:$E,0)))</f>
        <v/>
      </c>
      <c r="D618" s="144" t="n"/>
      <c r="E618" s="144">
        <f>IF(ISERROR($V618),"",OFFSET('Smelter Look-up'!$D$4,$V618-4,0)&amp;"")</f>
        <v/>
      </c>
      <c r="F618" s="144">
        <f>IF(ISERROR($V618),"",OFFSET('Smelter Look-up'!$E$4,$V618-4,0))</f>
        <v/>
      </c>
      <c r="G618" s="144">
        <f>IF(C618=$X$4,"Enter smelter details",IF(ISERROR($V618),"",OFFSET('Smelter Look-up'!$F$4,$V618-4,0)))</f>
        <v/>
      </c>
      <c r="H618" s="200">
        <f>IF(ISERROR($V618),"",OFFSET('Smelter Look-up'!$G$4,$V618-4,0))</f>
        <v/>
      </c>
      <c r="I618" s="201">
        <f>IF(ISERROR($V618),"",OFFSET('Smelter Look-up'!$H$4,$V618-4,0))</f>
        <v/>
      </c>
      <c r="J618" s="201">
        <f>IF(ISERROR($V618),"",OFFSET('Smelter Look-up'!$I$4,$V618-4,0))</f>
        <v/>
      </c>
      <c r="K618" s="145" t="n"/>
      <c r="L618" s="145" t="n"/>
      <c r="M618" s="145" t="n"/>
      <c r="N618" s="145" t="n"/>
      <c r="O618" s="145" t="n"/>
      <c r="P618" s="203" t="n"/>
      <c r="Q618" s="146" t="n"/>
      <c r="R618" s="144">
        <f>IF(ISERROR($V618),"",OFFSET('Smelter Look-up'!$C$4,$V618-4,0)&amp;"")</f>
        <v/>
      </c>
      <c r="S618" s="150">
        <f>IF(B618="","",IF(ISERROR(MATCH($E618,CL,0)),"Unknown",INDIRECT("'C'!$A$"&amp;MATCH($E618,CL,0)+1)))</f>
        <v/>
      </c>
      <c r="T618" s="150">
        <f>IF(B618="","",IF(ISERROR(MATCH($J618,SorP!$B$1:$B$6261,0)),"",INDIRECT("'SorP'!$A$"&amp;MATCH($S618&amp;$J618,SorP!C:C,0))))</f>
        <v/>
      </c>
      <c r="U618" s="163" t="n"/>
      <c r="V618" s="164">
        <f>IF(C618="",NA(),MATCH($B618&amp;$C618,'Smelter Look-up'!$J:$J,0))</f>
        <v/>
      </c>
      <c r="X618" s="165">
        <f>IF(AND(C618="Smelter not listed",OR(LEN(D618)=0,LEN(E618)=0)),1,0)</f>
        <v/>
      </c>
      <c r="AB618" s="306">
        <f>IF(C618="","",B618)</f>
        <v/>
      </c>
      <c r="AC618" s="165">
        <f>B618</f>
        <v/>
      </c>
      <c r="AD618" s="165">
        <f>IF(C618="Smelter not listed",D618,C618)</f>
        <v/>
      </c>
    </row>
    <row r="619" ht="20.1" customFormat="1" customHeight="1" s="165">
      <c r="A619" s="150" t="n"/>
      <c r="B619" s="296">
        <f>IF(LEN(A619)=0,"",INDEX('Smelter Look-up'!$A:$A,MATCH($A619,'Smelter Look-up'!$E:$E,0)))</f>
        <v/>
      </c>
      <c r="C619" s="147">
        <f>IF(LEN(A619)=0,"",INDEX('Smelter Look-up'!$C:$C,MATCH($A619,'Smelter Look-up'!$E:$E,0)))</f>
        <v/>
      </c>
      <c r="D619" s="144" t="n"/>
      <c r="E619" s="144">
        <f>IF(ISERROR($V619),"",OFFSET('Smelter Look-up'!$D$4,$V619-4,0)&amp;"")</f>
        <v/>
      </c>
      <c r="F619" s="144">
        <f>IF(ISERROR($V619),"",OFFSET('Smelter Look-up'!$E$4,$V619-4,0))</f>
        <v/>
      </c>
      <c r="G619" s="144">
        <f>IF(C619=$X$4,"Enter smelter details",IF(ISERROR($V619),"",OFFSET('Smelter Look-up'!$F$4,$V619-4,0)))</f>
        <v/>
      </c>
      <c r="H619" s="200">
        <f>IF(ISERROR($V619),"",OFFSET('Smelter Look-up'!$G$4,$V619-4,0))</f>
        <v/>
      </c>
      <c r="I619" s="201">
        <f>IF(ISERROR($V619),"",OFFSET('Smelter Look-up'!$H$4,$V619-4,0))</f>
        <v/>
      </c>
      <c r="J619" s="201">
        <f>IF(ISERROR($V619),"",OFFSET('Smelter Look-up'!$I$4,$V619-4,0))</f>
        <v/>
      </c>
      <c r="K619" s="145" t="n"/>
      <c r="L619" s="145" t="n"/>
      <c r="M619" s="145" t="n"/>
      <c r="N619" s="145" t="n"/>
      <c r="O619" s="145" t="n"/>
      <c r="P619" s="203" t="n"/>
      <c r="Q619" s="146" t="n"/>
      <c r="R619" s="144">
        <f>IF(ISERROR($V619),"",OFFSET('Smelter Look-up'!$C$4,$V619-4,0)&amp;"")</f>
        <v/>
      </c>
      <c r="S619" s="150">
        <f>IF(B619="","",IF(ISERROR(MATCH($E619,CL,0)),"Unknown",INDIRECT("'C'!$A$"&amp;MATCH($E619,CL,0)+1)))</f>
        <v/>
      </c>
      <c r="T619" s="150">
        <f>IF(B619="","",IF(ISERROR(MATCH($J619,SorP!$B$1:$B$6261,0)),"",INDIRECT("'SorP'!$A$"&amp;MATCH($S619&amp;$J619,SorP!C:C,0))))</f>
        <v/>
      </c>
      <c r="U619" s="163" t="n"/>
      <c r="V619" s="164">
        <f>IF(C619="",NA(),MATCH($B619&amp;$C619,'Smelter Look-up'!$J:$J,0))</f>
        <v/>
      </c>
      <c r="X619" s="165">
        <f>IF(AND(C619="Smelter not listed",OR(LEN(D619)=0,LEN(E619)=0)),1,0)</f>
        <v/>
      </c>
      <c r="AB619" s="306">
        <f>IF(C619="","",B619)</f>
        <v/>
      </c>
      <c r="AC619" s="165">
        <f>B619</f>
        <v/>
      </c>
      <c r="AD619" s="165">
        <f>IF(C619="Smelter not listed",D619,C619)</f>
        <v/>
      </c>
    </row>
    <row r="620" ht="20.1" customFormat="1" customHeight="1" s="165">
      <c r="A620" s="150" t="n"/>
      <c r="B620" s="296">
        <f>IF(LEN(A620)=0,"",INDEX('Smelter Look-up'!$A:$A,MATCH($A620,'Smelter Look-up'!$E:$E,0)))</f>
        <v/>
      </c>
      <c r="C620" s="147">
        <f>IF(LEN(A620)=0,"",INDEX('Smelter Look-up'!$C:$C,MATCH($A620,'Smelter Look-up'!$E:$E,0)))</f>
        <v/>
      </c>
      <c r="D620" s="144" t="n"/>
      <c r="E620" s="144">
        <f>IF(ISERROR($V620),"",OFFSET('Smelter Look-up'!$D$4,$V620-4,0)&amp;"")</f>
        <v/>
      </c>
      <c r="F620" s="144">
        <f>IF(ISERROR($V620),"",OFFSET('Smelter Look-up'!$E$4,$V620-4,0))</f>
        <v/>
      </c>
      <c r="G620" s="144">
        <f>IF(C620=$X$4,"Enter smelter details",IF(ISERROR($V620),"",OFFSET('Smelter Look-up'!$F$4,$V620-4,0)))</f>
        <v/>
      </c>
      <c r="H620" s="200">
        <f>IF(ISERROR($V620),"",OFFSET('Smelter Look-up'!$G$4,$V620-4,0))</f>
        <v/>
      </c>
      <c r="I620" s="201">
        <f>IF(ISERROR($V620),"",OFFSET('Smelter Look-up'!$H$4,$V620-4,0))</f>
        <v/>
      </c>
      <c r="J620" s="201">
        <f>IF(ISERROR($V620),"",OFFSET('Smelter Look-up'!$I$4,$V620-4,0))</f>
        <v/>
      </c>
      <c r="K620" s="145" t="n"/>
      <c r="L620" s="145" t="n"/>
      <c r="M620" s="145" t="n"/>
      <c r="N620" s="145" t="n"/>
      <c r="O620" s="145" t="n"/>
      <c r="P620" s="203" t="n"/>
      <c r="Q620" s="146" t="n"/>
      <c r="R620" s="144">
        <f>IF(ISERROR($V620),"",OFFSET('Smelter Look-up'!$C$4,$V620-4,0)&amp;"")</f>
        <v/>
      </c>
      <c r="S620" s="150">
        <f>IF(B620="","",IF(ISERROR(MATCH($E620,CL,0)),"Unknown",INDIRECT("'C'!$A$"&amp;MATCH($E620,CL,0)+1)))</f>
        <v/>
      </c>
      <c r="T620" s="150">
        <f>IF(B620="","",IF(ISERROR(MATCH($J620,SorP!$B$1:$B$6261,0)),"",INDIRECT("'SorP'!$A$"&amp;MATCH($S620&amp;$J620,SorP!C:C,0))))</f>
        <v/>
      </c>
      <c r="U620" s="163" t="n"/>
      <c r="V620" s="164">
        <f>IF(C620="",NA(),MATCH($B620&amp;$C620,'Smelter Look-up'!$J:$J,0))</f>
        <v/>
      </c>
      <c r="X620" s="165">
        <f>IF(AND(C620="Smelter not listed",OR(LEN(D620)=0,LEN(E620)=0)),1,0)</f>
        <v/>
      </c>
      <c r="AB620" s="306">
        <f>IF(C620="","",B620)</f>
        <v/>
      </c>
      <c r="AC620" s="165">
        <f>B620</f>
        <v/>
      </c>
      <c r="AD620" s="165">
        <f>IF(C620="Smelter not listed",D620,C620)</f>
        <v/>
      </c>
    </row>
    <row r="621" ht="20.1" customFormat="1" customHeight="1" s="165">
      <c r="A621" s="150" t="n"/>
      <c r="B621" s="296">
        <f>IF(LEN(A621)=0,"",INDEX('Smelter Look-up'!$A:$A,MATCH($A621,'Smelter Look-up'!$E:$E,0)))</f>
        <v/>
      </c>
      <c r="C621" s="147">
        <f>IF(LEN(A621)=0,"",INDEX('Smelter Look-up'!$C:$C,MATCH($A621,'Smelter Look-up'!$E:$E,0)))</f>
        <v/>
      </c>
      <c r="D621" s="144" t="n"/>
      <c r="E621" s="144">
        <f>IF(ISERROR($V621),"",OFFSET('Smelter Look-up'!$D$4,$V621-4,0)&amp;"")</f>
        <v/>
      </c>
      <c r="F621" s="144">
        <f>IF(ISERROR($V621),"",OFFSET('Smelter Look-up'!$E$4,$V621-4,0))</f>
        <v/>
      </c>
      <c r="G621" s="144">
        <f>IF(C621=$X$4,"Enter smelter details",IF(ISERROR($V621),"",OFFSET('Smelter Look-up'!$F$4,$V621-4,0)))</f>
        <v/>
      </c>
      <c r="H621" s="200">
        <f>IF(ISERROR($V621),"",OFFSET('Smelter Look-up'!$G$4,$V621-4,0))</f>
        <v/>
      </c>
      <c r="I621" s="201">
        <f>IF(ISERROR($V621),"",OFFSET('Smelter Look-up'!$H$4,$V621-4,0))</f>
        <v/>
      </c>
      <c r="J621" s="201">
        <f>IF(ISERROR($V621),"",OFFSET('Smelter Look-up'!$I$4,$V621-4,0))</f>
        <v/>
      </c>
      <c r="K621" s="145" t="n"/>
      <c r="L621" s="145" t="n"/>
      <c r="M621" s="145" t="n"/>
      <c r="N621" s="145" t="n"/>
      <c r="O621" s="145" t="n"/>
      <c r="P621" s="203" t="n"/>
      <c r="Q621" s="146" t="n"/>
      <c r="R621" s="144">
        <f>IF(ISERROR($V621),"",OFFSET('Smelter Look-up'!$C$4,$V621-4,0)&amp;"")</f>
        <v/>
      </c>
      <c r="S621" s="150">
        <f>IF(B621="","",IF(ISERROR(MATCH($E621,CL,0)),"Unknown",INDIRECT("'C'!$A$"&amp;MATCH($E621,CL,0)+1)))</f>
        <v/>
      </c>
      <c r="T621" s="150">
        <f>IF(B621="","",IF(ISERROR(MATCH($J621,SorP!$B$1:$B$6261,0)),"",INDIRECT("'SorP'!$A$"&amp;MATCH($S621&amp;$J621,SorP!C:C,0))))</f>
        <v/>
      </c>
      <c r="U621" s="163" t="n"/>
      <c r="V621" s="164">
        <f>IF(C621="",NA(),MATCH($B621&amp;$C621,'Smelter Look-up'!$J:$J,0))</f>
        <v/>
      </c>
      <c r="X621" s="165">
        <f>IF(AND(C621="Smelter not listed",OR(LEN(D621)=0,LEN(E621)=0)),1,0)</f>
        <v/>
      </c>
      <c r="AB621" s="306">
        <f>IF(C621="","",B621)</f>
        <v/>
      </c>
      <c r="AC621" s="165">
        <f>B621</f>
        <v/>
      </c>
      <c r="AD621" s="165">
        <f>IF(C621="Smelter not listed",D621,C621)</f>
        <v/>
      </c>
    </row>
    <row r="622" ht="20.1" customFormat="1" customHeight="1" s="165">
      <c r="A622" s="150" t="n"/>
      <c r="B622" s="296">
        <f>IF(LEN(A622)=0,"",INDEX('Smelter Look-up'!$A:$A,MATCH($A622,'Smelter Look-up'!$E:$E,0)))</f>
        <v/>
      </c>
      <c r="C622" s="147">
        <f>IF(LEN(A622)=0,"",INDEX('Smelter Look-up'!$C:$C,MATCH($A622,'Smelter Look-up'!$E:$E,0)))</f>
        <v/>
      </c>
      <c r="D622" s="144" t="n"/>
      <c r="E622" s="144">
        <f>IF(ISERROR($V622),"",OFFSET('Smelter Look-up'!$D$4,$V622-4,0)&amp;"")</f>
        <v/>
      </c>
      <c r="F622" s="144">
        <f>IF(ISERROR($V622),"",OFFSET('Smelter Look-up'!$E$4,$V622-4,0))</f>
        <v/>
      </c>
      <c r="G622" s="144">
        <f>IF(C622=$X$4,"Enter smelter details",IF(ISERROR($V622),"",OFFSET('Smelter Look-up'!$F$4,$V622-4,0)))</f>
        <v/>
      </c>
      <c r="H622" s="200">
        <f>IF(ISERROR($V622),"",OFFSET('Smelter Look-up'!$G$4,$V622-4,0))</f>
        <v/>
      </c>
      <c r="I622" s="201">
        <f>IF(ISERROR($V622),"",OFFSET('Smelter Look-up'!$H$4,$V622-4,0))</f>
        <v/>
      </c>
      <c r="J622" s="201">
        <f>IF(ISERROR($V622),"",OFFSET('Smelter Look-up'!$I$4,$V622-4,0))</f>
        <v/>
      </c>
      <c r="K622" s="145" t="n"/>
      <c r="L622" s="145" t="n"/>
      <c r="M622" s="145" t="n"/>
      <c r="N622" s="145" t="n"/>
      <c r="O622" s="145" t="n"/>
      <c r="P622" s="203" t="n"/>
      <c r="Q622" s="146" t="n"/>
      <c r="R622" s="144">
        <f>IF(ISERROR($V622),"",OFFSET('Smelter Look-up'!$C$4,$V622-4,0)&amp;"")</f>
        <v/>
      </c>
      <c r="S622" s="150">
        <f>IF(B622="","",IF(ISERROR(MATCH($E622,CL,0)),"Unknown",INDIRECT("'C'!$A$"&amp;MATCH($E622,CL,0)+1)))</f>
        <v/>
      </c>
      <c r="T622" s="150">
        <f>IF(B622="","",IF(ISERROR(MATCH($J622,SorP!$B$1:$B$6261,0)),"",INDIRECT("'SorP'!$A$"&amp;MATCH($S622&amp;$J622,SorP!C:C,0))))</f>
        <v/>
      </c>
      <c r="U622" s="163" t="n"/>
      <c r="V622" s="164">
        <f>IF(C622="",NA(),MATCH($B622&amp;$C622,'Smelter Look-up'!$J:$J,0))</f>
        <v/>
      </c>
      <c r="X622" s="165">
        <f>IF(AND(C622="Smelter not listed",OR(LEN(D622)=0,LEN(E622)=0)),1,0)</f>
        <v/>
      </c>
      <c r="AB622" s="306">
        <f>IF(C622="","",B622)</f>
        <v/>
      </c>
      <c r="AC622" s="165">
        <f>B622</f>
        <v/>
      </c>
      <c r="AD622" s="165">
        <f>IF(C622="Smelter not listed",D622,C622)</f>
        <v/>
      </c>
    </row>
    <row r="623" ht="20.1" customFormat="1" customHeight="1" s="165">
      <c r="A623" s="150" t="n"/>
      <c r="B623" s="296">
        <f>IF(LEN(A623)=0,"",INDEX('Smelter Look-up'!$A:$A,MATCH($A623,'Smelter Look-up'!$E:$E,0)))</f>
        <v/>
      </c>
      <c r="C623" s="147">
        <f>IF(LEN(A623)=0,"",INDEX('Smelter Look-up'!$C:$C,MATCH($A623,'Smelter Look-up'!$E:$E,0)))</f>
        <v/>
      </c>
      <c r="D623" s="144" t="n"/>
      <c r="E623" s="144">
        <f>IF(ISERROR($V623),"",OFFSET('Smelter Look-up'!$D$4,$V623-4,0)&amp;"")</f>
        <v/>
      </c>
      <c r="F623" s="144">
        <f>IF(ISERROR($V623),"",OFFSET('Smelter Look-up'!$E$4,$V623-4,0))</f>
        <v/>
      </c>
      <c r="G623" s="144">
        <f>IF(C623=$X$4,"Enter smelter details",IF(ISERROR($V623),"",OFFSET('Smelter Look-up'!$F$4,$V623-4,0)))</f>
        <v/>
      </c>
      <c r="H623" s="200">
        <f>IF(ISERROR($V623),"",OFFSET('Smelter Look-up'!$G$4,$V623-4,0))</f>
        <v/>
      </c>
      <c r="I623" s="201">
        <f>IF(ISERROR($V623),"",OFFSET('Smelter Look-up'!$H$4,$V623-4,0))</f>
        <v/>
      </c>
      <c r="J623" s="201">
        <f>IF(ISERROR($V623),"",OFFSET('Smelter Look-up'!$I$4,$V623-4,0))</f>
        <v/>
      </c>
      <c r="K623" s="145" t="n"/>
      <c r="L623" s="145" t="n"/>
      <c r="M623" s="145" t="n"/>
      <c r="N623" s="145" t="n"/>
      <c r="O623" s="145" t="n"/>
      <c r="P623" s="203" t="n"/>
      <c r="Q623" s="146" t="n"/>
      <c r="R623" s="144">
        <f>IF(ISERROR($V623),"",OFFSET('Smelter Look-up'!$C$4,$V623-4,0)&amp;"")</f>
        <v/>
      </c>
      <c r="S623" s="150">
        <f>IF(B623="","",IF(ISERROR(MATCH($E623,CL,0)),"Unknown",INDIRECT("'C'!$A$"&amp;MATCH($E623,CL,0)+1)))</f>
        <v/>
      </c>
      <c r="T623" s="150">
        <f>IF(B623="","",IF(ISERROR(MATCH($J623,SorP!$B$1:$B$6261,0)),"",INDIRECT("'SorP'!$A$"&amp;MATCH($S623&amp;$J623,SorP!C:C,0))))</f>
        <v/>
      </c>
      <c r="U623" s="163" t="n"/>
      <c r="V623" s="164">
        <f>IF(C623="",NA(),MATCH($B623&amp;$C623,'Smelter Look-up'!$J:$J,0))</f>
        <v/>
      </c>
      <c r="X623" s="165">
        <f>IF(AND(C623="Smelter not listed",OR(LEN(D623)=0,LEN(E623)=0)),1,0)</f>
        <v/>
      </c>
      <c r="AB623" s="306">
        <f>IF(C623="","",B623)</f>
        <v/>
      </c>
      <c r="AC623" s="165">
        <f>B623</f>
        <v/>
      </c>
      <c r="AD623" s="165">
        <f>IF(C623="Smelter not listed",D623,C623)</f>
        <v/>
      </c>
    </row>
    <row r="624" ht="20.1" customFormat="1" customHeight="1" s="165">
      <c r="A624" s="150" t="n"/>
      <c r="B624" s="296">
        <f>IF(LEN(A624)=0,"",INDEX('Smelter Look-up'!$A:$A,MATCH($A624,'Smelter Look-up'!$E:$E,0)))</f>
        <v/>
      </c>
      <c r="C624" s="147">
        <f>IF(LEN(A624)=0,"",INDEX('Smelter Look-up'!$C:$C,MATCH($A624,'Smelter Look-up'!$E:$E,0)))</f>
        <v/>
      </c>
      <c r="D624" s="144" t="n"/>
      <c r="E624" s="144">
        <f>IF(ISERROR($V624),"",OFFSET('Smelter Look-up'!$D$4,$V624-4,0)&amp;"")</f>
        <v/>
      </c>
      <c r="F624" s="144">
        <f>IF(ISERROR($V624),"",OFFSET('Smelter Look-up'!$E$4,$V624-4,0))</f>
        <v/>
      </c>
      <c r="G624" s="144">
        <f>IF(C624=$X$4,"Enter smelter details",IF(ISERROR($V624),"",OFFSET('Smelter Look-up'!$F$4,$V624-4,0)))</f>
        <v/>
      </c>
      <c r="H624" s="200">
        <f>IF(ISERROR($V624),"",OFFSET('Smelter Look-up'!$G$4,$V624-4,0))</f>
        <v/>
      </c>
      <c r="I624" s="201">
        <f>IF(ISERROR($V624),"",OFFSET('Smelter Look-up'!$H$4,$V624-4,0))</f>
        <v/>
      </c>
      <c r="J624" s="201">
        <f>IF(ISERROR($V624),"",OFFSET('Smelter Look-up'!$I$4,$V624-4,0))</f>
        <v/>
      </c>
      <c r="K624" s="145" t="n"/>
      <c r="L624" s="145" t="n"/>
      <c r="M624" s="145" t="n"/>
      <c r="N624" s="145" t="n"/>
      <c r="O624" s="145" t="n"/>
      <c r="P624" s="203" t="n"/>
      <c r="Q624" s="146" t="n"/>
      <c r="R624" s="144">
        <f>IF(ISERROR($V624),"",OFFSET('Smelter Look-up'!$C$4,$V624-4,0)&amp;"")</f>
        <v/>
      </c>
      <c r="S624" s="150">
        <f>IF(B624="","",IF(ISERROR(MATCH($E624,CL,0)),"Unknown",INDIRECT("'C'!$A$"&amp;MATCH($E624,CL,0)+1)))</f>
        <v/>
      </c>
      <c r="T624" s="150">
        <f>IF(B624="","",IF(ISERROR(MATCH($J624,SorP!$B$1:$B$6261,0)),"",INDIRECT("'SorP'!$A$"&amp;MATCH($S624&amp;$J624,SorP!C:C,0))))</f>
        <v/>
      </c>
      <c r="U624" s="163" t="n"/>
      <c r="V624" s="164">
        <f>IF(C624="",NA(),MATCH($B624&amp;$C624,'Smelter Look-up'!$J:$J,0))</f>
        <v/>
      </c>
      <c r="X624" s="165">
        <f>IF(AND(C624="Smelter not listed",OR(LEN(D624)=0,LEN(E624)=0)),1,0)</f>
        <v/>
      </c>
      <c r="AB624" s="306">
        <f>IF(C624="","",B624)</f>
        <v/>
      </c>
      <c r="AC624" s="165">
        <f>B624</f>
        <v/>
      </c>
      <c r="AD624" s="165">
        <f>IF(C624="Smelter not listed",D624,C624)</f>
        <v/>
      </c>
    </row>
    <row r="625" ht="20.1" customFormat="1" customHeight="1" s="165">
      <c r="A625" s="150" t="n"/>
      <c r="B625" s="296">
        <f>IF(LEN(A625)=0,"",INDEX('Smelter Look-up'!$A:$A,MATCH($A625,'Smelter Look-up'!$E:$E,0)))</f>
        <v/>
      </c>
      <c r="C625" s="147">
        <f>IF(LEN(A625)=0,"",INDEX('Smelter Look-up'!$C:$C,MATCH($A625,'Smelter Look-up'!$E:$E,0)))</f>
        <v/>
      </c>
      <c r="D625" s="144" t="n"/>
      <c r="E625" s="144">
        <f>IF(ISERROR($V625),"",OFFSET('Smelter Look-up'!$D$4,$V625-4,0)&amp;"")</f>
        <v/>
      </c>
      <c r="F625" s="144">
        <f>IF(ISERROR($V625),"",OFFSET('Smelter Look-up'!$E$4,$V625-4,0))</f>
        <v/>
      </c>
      <c r="G625" s="144">
        <f>IF(C625=$X$4,"Enter smelter details",IF(ISERROR($V625),"",OFFSET('Smelter Look-up'!$F$4,$V625-4,0)))</f>
        <v/>
      </c>
      <c r="H625" s="200">
        <f>IF(ISERROR($V625),"",OFFSET('Smelter Look-up'!$G$4,$V625-4,0))</f>
        <v/>
      </c>
      <c r="I625" s="201">
        <f>IF(ISERROR($V625),"",OFFSET('Smelter Look-up'!$H$4,$V625-4,0))</f>
        <v/>
      </c>
      <c r="J625" s="201">
        <f>IF(ISERROR($V625),"",OFFSET('Smelter Look-up'!$I$4,$V625-4,0))</f>
        <v/>
      </c>
      <c r="K625" s="145" t="n"/>
      <c r="L625" s="145" t="n"/>
      <c r="M625" s="145" t="n"/>
      <c r="N625" s="145" t="n"/>
      <c r="O625" s="145" t="n"/>
      <c r="P625" s="203" t="n"/>
      <c r="Q625" s="146" t="n"/>
      <c r="R625" s="144">
        <f>IF(ISERROR($V625),"",OFFSET('Smelter Look-up'!$C$4,$V625-4,0)&amp;"")</f>
        <v/>
      </c>
      <c r="S625" s="150">
        <f>IF(B625="","",IF(ISERROR(MATCH($E625,CL,0)),"Unknown",INDIRECT("'C'!$A$"&amp;MATCH($E625,CL,0)+1)))</f>
        <v/>
      </c>
      <c r="T625" s="150">
        <f>IF(B625="","",IF(ISERROR(MATCH($J625,SorP!$B$1:$B$6261,0)),"",INDIRECT("'SorP'!$A$"&amp;MATCH($S625&amp;$J625,SorP!C:C,0))))</f>
        <v/>
      </c>
      <c r="U625" s="163" t="n"/>
      <c r="V625" s="164">
        <f>IF(C625="",NA(),MATCH($B625&amp;$C625,'Smelter Look-up'!$J:$J,0))</f>
        <v/>
      </c>
      <c r="X625" s="165">
        <f>IF(AND(C625="Smelter not listed",OR(LEN(D625)=0,LEN(E625)=0)),1,0)</f>
        <v/>
      </c>
      <c r="AB625" s="306">
        <f>IF(C625="","",B625)</f>
        <v/>
      </c>
      <c r="AC625" s="165">
        <f>B625</f>
        <v/>
      </c>
      <c r="AD625" s="165">
        <f>IF(C625="Smelter not listed",D625,C625)</f>
        <v/>
      </c>
    </row>
    <row r="626" ht="20.1" customFormat="1" customHeight="1" s="165">
      <c r="A626" s="150" t="n"/>
      <c r="B626" s="296">
        <f>IF(LEN(A626)=0,"",INDEX('Smelter Look-up'!$A:$A,MATCH($A626,'Smelter Look-up'!$E:$E,0)))</f>
        <v/>
      </c>
      <c r="C626" s="147">
        <f>IF(LEN(A626)=0,"",INDEX('Smelter Look-up'!$C:$C,MATCH($A626,'Smelter Look-up'!$E:$E,0)))</f>
        <v/>
      </c>
      <c r="D626" s="144" t="n"/>
      <c r="E626" s="144">
        <f>IF(ISERROR($V626),"",OFFSET('Smelter Look-up'!$D$4,$V626-4,0)&amp;"")</f>
        <v/>
      </c>
      <c r="F626" s="144">
        <f>IF(ISERROR($V626),"",OFFSET('Smelter Look-up'!$E$4,$V626-4,0))</f>
        <v/>
      </c>
      <c r="G626" s="144">
        <f>IF(C626=$X$4,"Enter smelter details",IF(ISERROR($V626),"",OFFSET('Smelter Look-up'!$F$4,$V626-4,0)))</f>
        <v/>
      </c>
      <c r="H626" s="200">
        <f>IF(ISERROR($V626),"",OFFSET('Smelter Look-up'!$G$4,$V626-4,0))</f>
        <v/>
      </c>
      <c r="I626" s="201">
        <f>IF(ISERROR($V626),"",OFFSET('Smelter Look-up'!$H$4,$V626-4,0))</f>
        <v/>
      </c>
      <c r="J626" s="201">
        <f>IF(ISERROR($V626),"",OFFSET('Smelter Look-up'!$I$4,$V626-4,0))</f>
        <v/>
      </c>
      <c r="K626" s="145" t="n"/>
      <c r="L626" s="145" t="n"/>
      <c r="M626" s="145" t="n"/>
      <c r="N626" s="145" t="n"/>
      <c r="O626" s="145" t="n"/>
      <c r="P626" s="203" t="n"/>
      <c r="Q626" s="146" t="n"/>
      <c r="R626" s="144">
        <f>IF(ISERROR($V626),"",OFFSET('Smelter Look-up'!$C$4,$V626-4,0)&amp;"")</f>
        <v/>
      </c>
      <c r="S626" s="150">
        <f>IF(B626="","",IF(ISERROR(MATCH($E626,CL,0)),"Unknown",INDIRECT("'C'!$A$"&amp;MATCH($E626,CL,0)+1)))</f>
        <v/>
      </c>
      <c r="T626" s="150">
        <f>IF(B626="","",IF(ISERROR(MATCH($J626,SorP!$B$1:$B$6261,0)),"",INDIRECT("'SorP'!$A$"&amp;MATCH($S626&amp;$J626,SorP!C:C,0))))</f>
        <v/>
      </c>
      <c r="U626" s="163" t="n"/>
      <c r="V626" s="164">
        <f>IF(C626="",NA(),MATCH($B626&amp;$C626,'Smelter Look-up'!$J:$J,0))</f>
        <v/>
      </c>
      <c r="X626" s="165">
        <f>IF(AND(C626="Smelter not listed",OR(LEN(D626)=0,LEN(E626)=0)),1,0)</f>
        <v/>
      </c>
      <c r="AB626" s="306">
        <f>IF(C626="","",B626)</f>
        <v/>
      </c>
      <c r="AC626" s="165">
        <f>B626</f>
        <v/>
      </c>
      <c r="AD626" s="165">
        <f>IF(C626="Smelter not listed",D626,C626)</f>
        <v/>
      </c>
    </row>
    <row r="627" ht="20.1" customFormat="1" customHeight="1" s="165">
      <c r="A627" s="150" t="n"/>
      <c r="B627" s="296">
        <f>IF(LEN(A627)=0,"",INDEX('Smelter Look-up'!$A:$A,MATCH($A627,'Smelter Look-up'!$E:$E,0)))</f>
        <v/>
      </c>
      <c r="C627" s="147">
        <f>IF(LEN(A627)=0,"",INDEX('Smelter Look-up'!$C:$C,MATCH($A627,'Smelter Look-up'!$E:$E,0)))</f>
        <v/>
      </c>
      <c r="D627" s="144" t="n"/>
      <c r="E627" s="144">
        <f>IF(ISERROR($V627),"",OFFSET('Smelter Look-up'!$D$4,$V627-4,0)&amp;"")</f>
        <v/>
      </c>
      <c r="F627" s="144">
        <f>IF(ISERROR($V627),"",OFFSET('Smelter Look-up'!$E$4,$V627-4,0))</f>
        <v/>
      </c>
      <c r="G627" s="144">
        <f>IF(C627=$X$4,"Enter smelter details",IF(ISERROR($V627),"",OFFSET('Smelter Look-up'!$F$4,$V627-4,0)))</f>
        <v/>
      </c>
      <c r="H627" s="200">
        <f>IF(ISERROR($V627),"",OFFSET('Smelter Look-up'!$G$4,$V627-4,0))</f>
        <v/>
      </c>
      <c r="I627" s="201">
        <f>IF(ISERROR($V627),"",OFFSET('Smelter Look-up'!$H$4,$V627-4,0))</f>
        <v/>
      </c>
      <c r="J627" s="201">
        <f>IF(ISERROR($V627),"",OFFSET('Smelter Look-up'!$I$4,$V627-4,0))</f>
        <v/>
      </c>
      <c r="K627" s="145" t="n"/>
      <c r="L627" s="145" t="n"/>
      <c r="M627" s="145" t="n"/>
      <c r="N627" s="145" t="n"/>
      <c r="O627" s="145" t="n"/>
      <c r="P627" s="203" t="n"/>
      <c r="Q627" s="146" t="n"/>
      <c r="R627" s="144">
        <f>IF(ISERROR($V627),"",OFFSET('Smelter Look-up'!$C$4,$V627-4,0)&amp;"")</f>
        <v/>
      </c>
      <c r="S627" s="150">
        <f>IF(B627="","",IF(ISERROR(MATCH($E627,CL,0)),"Unknown",INDIRECT("'C'!$A$"&amp;MATCH($E627,CL,0)+1)))</f>
        <v/>
      </c>
      <c r="T627" s="150">
        <f>IF(B627="","",IF(ISERROR(MATCH($J627,SorP!$B$1:$B$6261,0)),"",INDIRECT("'SorP'!$A$"&amp;MATCH($S627&amp;$J627,SorP!C:C,0))))</f>
        <v/>
      </c>
      <c r="U627" s="163" t="n"/>
      <c r="V627" s="164">
        <f>IF(C627="",NA(),MATCH($B627&amp;$C627,'Smelter Look-up'!$J:$J,0))</f>
        <v/>
      </c>
      <c r="X627" s="165">
        <f>IF(AND(C627="Smelter not listed",OR(LEN(D627)=0,LEN(E627)=0)),1,0)</f>
        <v/>
      </c>
      <c r="AB627" s="306">
        <f>IF(C627="","",B627)</f>
        <v/>
      </c>
      <c r="AC627" s="165">
        <f>B627</f>
        <v/>
      </c>
      <c r="AD627" s="165">
        <f>IF(C627="Smelter not listed",D627,C627)</f>
        <v/>
      </c>
    </row>
    <row r="628" ht="20.1" customFormat="1" customHeight="1" s="165">
      <c r="A628" s="150" t="n"/>
      <c r="B628" s="296">
        <f>IF(LEN(A628)=0,"",INDEX('Smelter Look-up'!$A:$A,MATCH($A628,'Smelter Look-up'!$E:$E,0)))</f>
        <v/>
      </c>
      <c r="C628" s="147">
        <f>IF(LEN(A628)=0,"",INDEX('Smelter Look-up'!$C:$C,MATCH($A628,'Smelter Look-up'!$E:$E,0)))</f>
        <v/>
      </c>
      <c r="D628" s="144" t="n"/>
      <c r="E628" s="144">
        <f>IF(ISERROR($V628),"",OFFSET('Smelter Look-up'!$D$4,$V628-4,0)&amp;"")</f>
        <v/>
      </c>
      <c r="F628" s="144">
        <f>IF(ISERROR($V628),"",OFFSET('Smelter Look-up'!$E$4,$V628-4,0))</f>
        <v/>
      </c>
      <c r="G628" s="144">
        <f>IF(C628=$X$4,"Enter smelter details",IF(ISERROR($V628),"",OFFSET('Smelter Look-up'!$F$4,$V628-4,0)))</f>
        <v/>
      </c>
      <c r="H628" s="200">
        <f>IF(ISERROR($V628),"",OFFSET('Smelter Look-up'!$G$4,$V628-4,0))</f>
        <v/>
      </c>
      <c r="I628" s="201">
        <f>IF(ISERROR($V628),"",OFFSET('Smelter Look-up'!$H$4,$V628-4,0))</f>
        <v/>
      </c>
      <c r="J628" s="201">
        <f>IF(ISERROR($V628),"",OFFSET('Smelter Look-up'!$I$4,$V628-4,0))</f>
        <v/>
      </c>
      <c r="K628" s="145" t="n"/>
      <c r="L628" s="145" t="n"/>
      <c r="M628" s="145" t="n"/>
      <c r="N628" s="145" t="n"/>
      <c r="O628" s="145" t="n"/>
      <c r="P628" s="203" t="n"/>
      <c r="Q628" s="146" t="n"/>
      <c r="R628" s="144">
        <f>IF(ISERROR($V628),"",OFFSET('Smelter Look-up'!$C$4,$V628-4,0)&amp;"")</f>
        <v/>
      </c>
      <c r="S628" s="150">
        <f>IF(B628="","",IF(ISERROR(MATCH($E628,CL,0)),"Unknown",INDIRECT("'C'!$A$"&amp;MATCH($E628,CL,0)+1)))</f>
        <v/>
      </c>
      <c r="T628" s="150">
        <f>IF(B628="","",IF(ISERROR(MATCH($J628,SorP!$B$1:$B$6261,0)),"",INDIRECT("'SorP'!$A$"&amp;MATCH($S628&amp;$J628,SorP!C:C,0))))</f>
        <v/>
      </c>
      <c r="U628" s="163" t="n"/>
      <c r="V628" s="164">
        <f>IF(C628="",NA(),MATCH($B628&amp;$C628,'Smelter Look-up'!$J:$J,0))</f>
        <v/>
      </c>
      <c r="X628" s="165">
        <f>IF(AND(C628="Smelter not listed",OR(LEN(D628)=0,LEN(E628)=0)),1,0)</f>
        <v/>
      </c>
      <c r="AB628" s="306">
        <f>IF(C628="","",B628)</f>
        <v/>
      </c>
      <c r="AC628" s="165">
        <f>B628</f>
        <v/>
      </c>
      <c r="AD628" s="165">
        <f>IF(C628="Smelter not listed",D628,C628)</f>
        <v/>
      </c>
    </row>
    <row r="629" ht="20.1" customFormat="1" customHeight="1" s="165">
      <c r="A629" s="150" t="n"/>
      <c r="B629" s="296">
        <f>IF(LEN(A629)=0,"",INDEX('Smelter Look-up'!$A:$A,MATCH($A629,'Smelter Look-up'!$E:$E,0)))</f>
        <v/>
      </c>
      <c r="C629" s="147">
        <f>IF(LEN(A629)=0,"",INDEX('Smelter Look-up'!$C:$C,MATCH($A629,'Smelter Look-up'!$E:$E,0)))</f>
        <v/>
      </c>
      <c r="D629" s="144" t="n"/>
      <c r="E629" s="144">
        <f>IF(ISERROR($V629),"",OFFSET('Smelter Look-up'!$D$4,$V629-4,0)&amp;"")</f>
        <v/>
      </c>
      <c r="F629" s="144">
        <f>IF(ISERROR($V629),"",OFFSET('Smelter Look-up'!$E$4,$V629-4,0))</f>
        <v/>
      </c>
      <c r="G629" s="144">
        <f>IF(C629=$X$4,"Enter smelter details",IF(ISERROR($V629),"",OFFSET('Smelter Look-up'!$F$4,$V629-4,0)))</f>
        <v/>
      </c>
      <c r="H629" s="200">
        <f>IF(ISERROR($V629),"",OFFSET('Smelter Look-up'!$G$4,$V629-4,0))</f>
        <v/>
      </c>
      <c r="I629" s="201">
        <f>IF(ISERROR($V629),"",OFFSET('Smelter Look-up'!$H$4,$V629-4,0))</f>
        <v/>
      </c>
      <c r="J629" s="201">
        <f>IF(ISERROR($V629),"",OFFSET('Smelter Look-up'!$I$4,$V629-4,0))</f>
        <v/>
      </c>
      <c r="K629" s="145" t="n"/>
      <c r="L629" s="145" t="n"/>
      <c r="M629" s="145" t="n"/>
      <c r="N629" s="145" t="n"/>
      <c r="O629" s="145" t="n"/>
      <c r="P629" s="203" t="n"/>
      <c r="Q629" s="146" t="n"/>
      <c r="R629" s="144">
        <f>IF(ISERROR($V629),"",OFFSET('Smelter Look-up'!$C$4,$V629-4,0)&amp;"")</f>
        <v/>
      </c>
      <c r="S629" s="150">
        <f>IF(B629="","",IF(ISERROR(MATCH($E629,CL,0)),"Unknown",INDIRECT("'C'!$A$"&amp;MATCH($E629,CL,0)+1)))</f>
        <v/>
      </c>
      <c r="T629" s="150">
        <f>IF(B629="","",IF(ISERROR(MATCH($J629,SorP!$B$1:$B$6261,0)),"",INDIRECT("'SorP'!$A$"&amp;MATCH($S629&amp;$J629,SorP!C:C,0))))</f>
        <v/>
      </c>
      <c r="U629" s="163" t="n"/>
      <c r="V629" s="164">
        <f>IF(C629="",NA(),MATCH($B629&amp;$C629,'Smelter Look-up'!$J:$J,0))</f>
        <v/>
      </c>
      <c r="X629" s="165">
        <f>IF(AND(C629="Smelter not listed",OR(LEN(D629)=0,LEN(E629)=0)),1,0)</f>
        <v/>
      </c>
      <c r="AB629" s="306">
        <f>IF(C629="","",B629)</f>
        <v/>
      </c>
      <c r="AC629" s="165">
        <f>B629</f>
        <v/>
      </c>
      <c r="AD629" s="165">
        <f>IF(C629="Smelter not listed",D629,C629)</f>
        <v/>
      </c>
    </row>
    <row r="630" ht="20.1" customFormat="1" customHeight="1" s="165">
      <c r="A630" s="150" t="n"/>
      <c r="B630" s="296">
        <f>IF(LEN(A630)=0,"",INDEX('Smelter Look-up'!$A:$A,MATCH($A630,'Smelter Look-up'!$E:$E,0)))</f>
        <v/>
      </c>
      <c r="C630" s="147">
        <f>IF(LEN(A630)=0,"",INDEX('Smelter Look-up'!$C:$C,MATCH($A630,'Smelter Look-up'!$E:$E,0)))</f>
        <v/>
      </c>
      <c r="D630" s="144" t="n"/>
      <c r="E630" s="144">
        <f>IF(ISERROR($V630),"",OFFSET('Smelter Look-up'!$D$4,$V630-4,0)&amp;"")</f>
        <v/>
      </c>
      <c r="F630" s="144">
        <f>IF(ISERROR($V630),"",OFFSET('Smelter Look-up'!$E$4,$V630-4,0))</f>
        <v/>
      </c>
      <c r="G630" s="144">
        <f>IF(C630=$X$4,"Enter smelter details",IF(ISERROR($V630),"",OFFSET('Smelter Look-up'!$F$4,$V630-4,0)))</f>
        <v/>
      </c>
      <c r="H630" s="200">
        <f>IF(ISERROR($V630),"",OFFSET('Smelter Look-up'!$G$4,$V630-4,0))</f>
        <v/>
      </c>
      <c r="I630" s="201">
        <f>IF(ISERROR($V630),"",OFFSET('Smelter Look-up'!$H$4,$V630-4,0))</f>
        <v/>
      </c>
      <c r="J630" s="201">
        <f>IF(ISERROR($V630),"",OFFSET('Smelter Look-up'!$I$4,$V630-4,0))</f>
        <v/>
      </c>
      <c r="K630" s="145" t="n"/>
      <c r="L630" s="145" t="n"/>
      <c r="M630" s="145" t="n"/>
      <c r="N630" s="145" t="n"/>
      <c r="O630" s="145" t="n"/>
      <c r="P630" s="203" t="n"/>
      <c r="Q630" s="146" t="n"/>
      <c r="R630" s="144">
        <f>IF(ISERROR($V630),"",OFFSET('Smelter Look-up'!$C$4,$V630-4,0)&amp;"")</f>
        <v/>
      </c>
      <c r="S630" s="150">
        <f>IF(B630="","",IF(ISERROR(MATCH($E630,CL,0)),"Unknown",INDIRECT("'C'!$A$"&amp;MATCH($E630,CL,0)+1)))</f>
        <v/>
      </c>
      <c r="T630" s="150">
        <f>IF(B630="","",IF(ISERROR(MATCH($J630,SorP!$B$1:$B$6261,0)),"",INDIRECT("'SorP'!$A$"&amp;MATCH($S630&amp;$J630,SorP!C:C,0))))</f>
        <v/>
      </c>
      <c r="U630" s="163" t="n"/>
      <c r="V630" s="164">
        <f>IF(C630="",NA(),MATCH($B630&amp;$C630,'Smelter Look-up'!$J:$J,0))</f>
        <v/>
      </c>
      <c r="X630" s="165">
        <f>IF(AND(C630="Smelter not listed",OR(LEN(D630)=0,LEN(E630)=0)),1,0)</f>
        <v/>
      </c>
      <c r="AB630" s="306">
        <f>IF(C630="","",B630)</f>
        <v/>
      </c>
      <c r="AC630" s="165">
        <f>B630</f>
        <v/>
      </c>
      <c r="AD630" s="165">
        <f>IF(C630="Smelter not listed",D630,C630)</f>
        <v/>
      </c>
    </row>
    <row r="631" ht="20.1" customFormat="1" customHeight="1" s="165">
      <c r="A631" s="150" t="n"/>
      <c r="B631" s="296">
        <f>IF(LEN(A631)=0,"",INDEX('Smelter Look-up'!$A:$A,MATCH($A631,'Smelter Look-up'!$E:$E,0)))</f>
        <v/>
      </c>
      <c r="C631" s="147">
        <f>IF(LEN(A631)=0,"",INDEX('Smelter Look-up'!$C:$C,MATCH($A631,'Smelter Look-up'!$E:$E,0)))</f>
        <v/>
      </c>
      <c r="D631" s="144" t="n"/>
      <c r="E631" s="144">
        <f>IF(ISERROR($V631),"",OFFSET('Smelter Look-up'!$D$4,$V631-4,0)&amp;"")</f>
        <v/>
      </c>
      <c r="F631" s="144">
        <f>IF(ISERROR($V631),"",OFFSET('Smelter Look-up'!$E$4,$V631-4,0))</f>
        <v/>
      </c>
      <c r="G631" s="144">
        <f>IF(C631=$X$4,"Enter smelter details",IF(ISERROR($V631),"",OFFSET('Smelter Look-up'!$F$4,$V631-4,0)))</f>
        <v/>
      </c>
      <c r="H631" s="200">
        <f>IF(ISERROR($V631),"",OFFSET('Smelter Look-up'!$G$4,$V631-4,0))</f>
        <v/>
      </c>
      <c r="I631" s="201">
        <f>IF(ISERROR($V631),"",OFFSET('Smelter Look-up'!$H$4,$V631-4,0))</f>
        <v/>
      </c>
      <c r="J631" s="201">
        <f>IF(ISERROR($V631),"",OFFSET('Smelter Look-up'!$I$4,$V631-4,0))</f>
        <v/>
      </c>
      <c r="K631" s="145" t="n"/>
      <c r="L631" s="145" t="n"/>
      <c r="M631" s="145" t="n"/>
      <c r="N631" s="145" t="n"/>
      <c r="O631" s="145" t="n"/>
      <c r="P631" s="203" t="n"/>
      <c r="Q631" s="146" t="n"/>
      <c r="R631" s="144">
        <f>IF(ISERROR($V631),"",OFFSET('Smelter Look-up'!$C$4,$V631-4,0)&amp;"")</f>
        <v/>
      </c>
      <c r="S631" s="150">
        <f>IF(B631="","",IF(ISERROR(MATCH($E631,CL,0)),"Unknown",INDIRECT("'C'!$A$"&amp;MATCH($E631,CL,0)+1)))</f>
        <v/>
      </c>
      <c r="T631" s="150">
        <f>IF(B631="","",IF(ISERROR(MATCH($J631,SorP!$B$1:$B$6261,0)),"",INDIRECT("'SorP'!$A$"&amp;MATCH($S631&amp;$J631,SorP!C:C,0))))</f>
        <v/>
      </c>
      <c r="U631" s="163" t="n"/>
      <c r="V631" s="164">
        <f>IF(C631="",NA(),MATCH($B631&amp;$C631,'Smelter Look-up'!$J:$J,0))</f>
        <v/>
      </c>
      <c r="X631" s="165">
        <f>IF(AND(C631="Smelter not listed",OR(LEN(D631)=0,LEN(E631)=0)),1,0)</f>
        <v/>
      </c>
      <c r="AB631" s="306">
        <f>IF(C631="","",B631)</f>
        <v/>
      </c>
      <c r="AC631" s="165">
        <f>B631</f>
        <v/>
      </c>
      <c r="AD631" s="165">
        <f>IF(C631="Smelter not listed",D631,C631)</f>
        <v/>
      </c>
    </row>
    <row r="632" ht="20.1" customFormat="1" customHeight="1" s="165">
      <c r="A632" s="150" t="n"/>
      <c r="B632" s="296">
        <f>IF(LEN(A632)=0,"",INDEX('Smelter Look-up'!$A:$A,MATCH($A632,'Smelter Look-up'!$E:$E,0)))</f>
        <v/>
      </c>
      <c r="C632" s="147">
        <f>IF(LEN(A632)=0,"",INDEX('Smelter Look-up'!$C:$C,MATCH($A632,'Smelter Look-up'!$E:$E,0)))</f>
        <v/>
      </c>
      <c r="D632" s="144" t="n"/>
      <c r="E632" s="144">
        <f>IF(ISERROR($V632),"",OFFSET('Smelter Look-up'!$D$4,$V632-4,0)&amp;"")</f>
        <v/>
      </c>
      <c r="F632" s="144">
        <f>IF(ISERROR($V632),"",OFFSET('Smelter Look-up'!$E$4,$V632-4,0))</f>
        <v/>
      </c>
      <c r="G632" s="144">
        <f>IF(C632=$X$4,"Enter smelter details",IF(ISERROR($V632),"",OFFSET('Smelter Look-up'!$F$4,$V632-4,0)))</f>
        <v/>
      </c>
      <c r="H632" s="200">
        <f>IF(ISERROR($V632),"",OFFSET('Smelter Look-up'!$G$4,$V632-4,0))</f>
        <v/>
      </c>
      <c r="I632" s="201">
        <f>IF(ISERROR($V632),"",OFFSET('Smelter Look-up'!$H$4,$V632-4,0))</f>
        <v/>
      </c>
      <c r="J632" s="201">
        <f>IF(ISERROR($V632),"",OFFSET('Smelter Look-up'!$I$4,$V632-4,0))</f>
        <v/>
      </c>
      <c r="K632" s="145" t="n"/>
      <c r="L632" s="145" t="n"/>
      <c r="M632" s="145" t="n"/>
      <c r="N632" s="145" t="n"/>
      <c r="O632" s="145" t="n"/>
      <c r="P632" s="203" t="n"/>
      <c r="Q632" s="146" t="n"/>
      <c r="R632" s="144">
        <f>IF(ISERROR($V632),"",OFFSET('Smelter Look-up'!$C$4,$V632-4,0)&amp;"")</f>
        <v/>
      </c>
      <c r="S632" s="150">
        <f>IF(B632="","",IF(ISERROR(MATCH($E632,CL,0)),"Unknown",INDIRECT("'C'!$A$"&amp;MATCH($E632,CL,0)+1)))</f>
        <v/>
      </c>
      <c r="T632" s="150">
        <f>IF(B632="","",IF(ISERROR(MATCH($J632,SorP!$B$1:$B$6261,0)),"",INDIRECT("'SorP'!$A$"&amp;MATCH($S632&amp;$J632,SorP!C:C,0))))</f>
        <v/>
      </c>
      <c r="U632" s="163" t="n"/>
      <c r="V632" s="164">
        <f>IF(C632="",NA(),MATCH($B632&amp;$C632,'Smelter Look-up'!$J:$J,0))</f>
        <v/>
      </c>
      <c r="X632" s="165">
        <f>IF(AND(C632="Smelter not listed",OR(LEN(D632)=0,LEN(E632)=0)),1,0)</f>
        <v/>
      </c>
      <c r="AB632" s="306">
        <f>IF(C632="","",B632)</f>
        <v/>
      </c>
      <c r="AC632" s="165">
        <f>B632</f>
        <v/>
      </c>
      <c r="AD632" s="165">
        <f>IF(C632="Smelter not listed",D632,C632)</f>
        <v/>
      </c>
    </row>
    <row r="633" ht="20.1" customFormat="1" customHeight="1" s="165">
      <c r="A633" s="150" t="n"/>
      <c r="B633" s="296">
        <f>IF(LEN(A633)=0,"",INDEX('Smelter Look-up'!$A:$A,MATCH($A633,'Smelter Look-up'!$E:$E,0)))</f>
        <v/>
      </c>
      <c r="C633" s="147">
        <f>IF(LEN(A633)=0,"",INDEX('Smelter Look-up'!$C:$C,MATCH($A633,'Smelter Look-up'!$E:$E,0)))</f>
        <v/>
      </c>
      <c r="D633" s="144" t="n"/>
      <c r="E633" s="144">
        <f>IF(ISERROR($V633),"",OFFSET('Smelter Look-up'!$D$4,$V633-4,0)&amp;"")</f>
        <v/>
      </c>
      <c r="F633" s="144">
        <f>IF(ISERROR($V633),"",OFFSET('Smelter Look-up'!$E$4,$V633-4,0))</f>
        <v/>
      </c>
      <c r="G633" s="144">
        <f>IF(C633=$X$4,"Enter smelter details",IF(ISERROR($V633),"",OFFSET('Smelter Look-up'!$F$4,$V633-4,0)))</f>
        <v/>
      </c>
      <c r="H633" s="200">
        <f>IF(ISERROR($V633),"",OFFSET('Smelter Look-up'!$G$4,$V633-4,0))</f>
        <v/>
      </c>
      <c r="I633" s="201">
        <f>IF(ISERROR($V633),"",OFFSET('Smelter Look-up'!$H$4,$V633-4,0))</f>
        <v/>
      </c>
      <c r="J633" s="201">
        <f>IF(ISERROR($V633),"",OFFSET('Smelter Look-up'!$I$4,$V633-4,0))</f>
        <v/>
      </c>
      <c r="K633" s="145" t="n"/>
      <c r="L633" s="145" t="n"/>
      <c r="M633" s="145" t="n"/>
      <c r="N633" s="145" t="n"/>
      <c r="O633" s="145" t="n"/>
      <c r="P633" s="203" t="n"/>
      <c r="Q633" s="146" t="n"/>
      <c r="R633" s="144">
        <f>IF(ISERROR($V633),"",OFFSET('Smelter Look-up'!$C$4,$V633-4,0)&amp;"")</f>
        <v/>
      </c>
      <c r="S633" s="150">
        <f>IF(B633="","",IF(ISERROR(MATCH($E633,CL,0)),"Unknown",INDIRECT("'C'!$A$"&amp;MATCH($E633,CL,0)+1)))</f>
        <v/>
      </c>
      <c r="T633" s="150">
        <f>IF(B633="","",IF(ISERROR(MATCH($J633,SorP!$B$1:$B$6261,0)),"",INDIRECT("'SorP'!$A$"&amp;MATCH($S633&amp;$J633,SorP!C:C,0))))</f>
        <v/>
      </c>
      <c r="U633" s="163" t="n"/>
      <c r="V633" s="164">
        <f>IF(C633="",NA(),MATCH($B633&amp;$C633,'Smelter Look-up'!$J:$J,0))</f>
        <v/>
      </c>
      <c r="X633" s="165">
        <f>IF(AND(C633="Smelter not listed",OR(LEN(D633)=0,LEN(E633)=0)),1,0)</f>
        <v/>
      </c>
      <c r="AB633" s="306">
        <f>IF(C633="","",B633)</f>
        <v/>
      </c>
      <c r="AC633" s="165">
        <f>B633</f>
        <v/>
      </c>
      <c r="AD633" s="165">
        <f>IF(C633="Smelter not listed",D633,C633)</f>
        <v/>
      </c>
    </row>
    <row r="634" ht="20.1" customFormat="1" customHeight="1" s="165">
      <c r="A634" s="150" t="n"/>
      <c r="B634" s="296">
        <f>IF(LEN(A634)=0,"",INDEX('Smelter Look-up'!$A:$A,MATCH($A634,'Smelter Look-up'!$E:$E,0)))</f>
        <v/>
      </c>
      <c r="C634" s="147">
        <f>IF(LEN(A634)=0,"",INDEX('Smelter Look-up'!$C:$C,MATCH($A634,'Smelter Look-up'!$E:$E,0)))</f>
        <v/>
      </c>
      <c r="D634" s="144" t="n"/>
      <c r="E634" s="144">
        <f>IF(ISERROR($V634),"",OFFSET('Smelter Look-up'!$D$4,$V634-4,0)&amp;"")</f>
        <v/>
      </c>
      <c r="F634" s="144">
        <f>IF(ISERROR($V634),"",OFFSET('Smelter Look-up'!$E$4,$V634-4,0))</f>
        <v/>
      </c>
      <c r="G634" s="144">
        <f>IF(C634=$X$4,"Enter smelter details",IF(ISERROR($V634),"",OFFSET('Smelter Look-up'!$F$4,$V634-4,0)))</f>
        <v/>
      </c>
      <c r="H634" s="200">
        <f>IF(ISERROR($V634),"",OFFSET('Smelter Look-up'!$G$4,$V634-4,0))</f>
        <v/>
      </c>
      <c r="I634" s="201">
        <f>IF(ISERROR($V634),"",OFFSET('Smelter Look-up'!$H$4,$V634-4,0))</f>
        <v/>
      </c>
      <c r="J634" s="201">
        <f>IF(ISERROR($V634),"",OFFSET('Smelter Look-up'!$I$4,$V634-4,0))</f>
        <v/>
      </c>
      <c r="K634" s="145" t="n"/>
      <c r="L634" s="145" t="n"/>
      <c r="M634" s="145" t="n"/>
      <c r="N634" s="145" t="n"/>
      <c r="O634" s="145" t="n"/>
      <c r="P634" s="203" t="n"/>
      <c r="Q634" s="146" t="n"/>
      <c r="R634" s="144">
        <f>IF(ISERROR($V634),"",OFFSET('Smelter Look-up'!$C$4,$V634-4,0)&amp;"")</f>
        <v/>
      </c>
      <c r="S634" s="150">
        <f>IF(B634="","",IF(ISERROR(MATCH($E634,CL,0)),"Unknown",INDIRECT("'C'!$A$"&amp;MATCH($E634,CL,0)+1)))</f>
        <v/>
      </c>
      <c r="T634" s="150">
        <f>IF(B634="","",IF(ISERROR(MATCH($J634,SorP!$B$1:$B$6261,0)),"",INDIRECT("'SorP'!$A$"&amp;MATCH($S634&amp;$J634,SorP!C:C,0))))</f>
        <v/>
      </c>
      <c r="U634" s="163" t="n"/>
      <c r="V634" s="164">
        <f>IF(C634="",NA(),MATCH($B634&amp;$C634,'Smelter Look-up'!$J:$J,0))</f>
        <v/>
      </c>
      <c r="X634" s="165">
        <f>IF(AND(C634="Smelter not listed",OR(LEN(D634)=0,LEN(E634)=0)),1,0)</f>
        <v/>
      </c>
      <c r="AB634" s="306">
        <f>IF(C634="","",B634)</f>
        <v/>
      </c>
      <c r="AC634" s="165">
        <f>B634</f>
        <v/>
      </c>
      <c r="AD634" s="165">
        <f>IF(C634="Smelter not listed",D634,C634)</f>
        <v/>
      </c>
    </row>
    <row r="635" ht="20.1" customFormat="1" customHeight="1" s="165">
      <c r="A635" s="150" t="n"/>
      <c r="B635" s="296">
        <f>IF(LEN(A635)=0,"",INDEX('Smelter Look-up'!$A:$A,MATCH($A635,'Smelter Look-up'!$E:$E,0)))</f>
        <v/>
      </c>
      <c r="C635" s="147">
        <f>IF(LEN(A635)=0,"",INDEX('Smelter Look-up'!$C:$C,MATCH($A635,'Smelter Look-up'!$E:$E,0)))</f>
        <v/>
      </c>
      <c r="D635" s="144" t="n"/>
      <c r="E635" s="144">
        <f>IF(ISERROR($V635),"",OFFSET('Smelter Look-up'!$D$4,$V635-4,0)&amp;"")</f>
        <v/>
      </c>
      <c r="F635" s="144">
        <f>IF(ISERROR($V635),"",OFFSET('Smelter Look-up'!$E$4,$V635-4,0))</f>
        <v/>
      </c>
      <c r="G635" s="144">
        <f>IF(C635=$X$4,"Enter smelter details",IF(ISERROR($V635),"",OFFSET('Smelter Look-up'!$F$4,$V635-4,0)))</f>
        <v/>
      </c>
      <c r="H635" s="200">
        <f>IF(ISERROR($V635),"",OFFSET('Smelter Look-up'!$G$4,$V635-4,0))</f>
        <v/>
      </c>
      <c r="I635" s="201">
        <f>IF(ISERROR($V635),"",OFFSET('Smelter Look-up'!$H$4,$V635-4,0))</f>
        <v/>
      </c>
      <c r="J635" s="201">
        <f>IF(ISERROR($V635),"",OFFSET('Smelter Look-up'!$I$4,$V635-4,0))</f>
        <v/>
      </c>
      <c r="K635" s="145" t="n"/>
      <c r="L635" s="145" t="n"/>
      <c r="M635" s="145" t="n"/>
      <c r="N635" s="145" t="n"/>
      <c r="O635" s="145" t="n"/>
      <c r="P635" s="203" t="n"/>
      <c r="Q635" s="146" t="n"/>
      <c r="R635" s="144">
        <f>IF(ISERROR($V635),"",OFFSET('Smelter Look-up'!$C$4,$V635-4,0)&amp;"")</f>
        <v/>
      </c>
      <c r="S635" s="150">
        <f>IF(B635="","",IF(ISERROR(MATCH($E635,CL,0)),"Unknown",INDIRECT("'C'!$A$"&amp;MATCH($E635,CL,0)+1)))</f>
        <v/>
      </c>
      <c r="T635" s="150">
        <f>IF(B635="","",IF(ISERROR(MATCH($J635,SorP!$B$1:$B$6261,0)),"",INDIRECT("'SorP'!$A$"&amp;MATCH($S635&amp;$J635,SorP!C:C,0))))</f>
        <v/>
      </c>
      <c r="U635" s="163" t="n"/>
      <c r="V635" s="164">
        <f>IF(C635="",NA(),MATCH($B635&amp;$C635,'Smelter Look-up'!$J:$J,0))</f>
        <v/>
      </c>
      <c r="X635" s="165">
        <f>IF(AND(C635="Smelter not listed",OR(LEN(D635)=0,LEN(E635)=0)),1,0)</f>
        <v/>
      </c>
      <c r="AB635" s="306">
        <f>IF(C635="","",B635)</f>
        <v/>
      </c>
      <c r="AC635" s="165">
        <f>B635</f>
        <v/>
      </c>
      <c r="AD635" s="165">
        <f>IF(C635="Smelter not listed",D635,C635)</f>
        <v/>
      </c>
    </row>
    <row r="636" ht="20.1" customFormat="1" customHeight="1" s="165">
      <c r="A636" s="150" t="n"/>
      <c r="B636" s="296">
        <f>IF(LEN(A636)=0,"",INDEX('Smelter Look-up'!$A:$A,MATCH($A636,'Smelter Look-up'!$E:$E,0)))</f>
        <v/>
      </c>
      <c r="C636" s="147">
        <f>IF(LEN(A636)=0,"",INDEX('Smelter Look-up'!$C:$C,MATCH($A636,'Smelter Look-up'!$E:$E,0)))</f>
        <v/>
      </c>
      <c r="D636" s="144" t="n"/>
      <c r="E636" s="144">
        <f>IF(ISERROR($V636),"",OFFSET('Smelter Look-up'!$D$4,$V636-4,0)&amp;"")</f>
        <v/>
      </c>
      <c r="F636" s="144">
        <f>IF(ISERROR($V636),"",OFFSET('Smelter Look-up'!$E$4,$V636-4,0))</f>
        <v/>
      </c>
      <c r="G636" s="144">
        <f>IF(C636=$X$4,"Enter smelter details",IF(ISERROR($V636),"",OFFSET('Smelter Look-up'!$F$4,$V636-4,0)))</f>
        <v/>
      </c>
      <c r="H636" s="200">
        <f>IF(ISERROR($V636),"",OFFSET('Smelter Look-up'!$G$4,$V636-4,0))</f>
        <v/>
      </c>
      <c r="I636" s="201">
        <f>IF(ISERROR($V636),"",OFFSET('Smelter Look-up'!$H$4,$V636-4,0))</f>
        <v/>
      </c>
      <c r="J636" s="201">
        <f>IF(ISERROR($V636),"",OFFSET('Smelter Look-up'!$I$4,$V636-4,0))</f>
        <v/>
      </c>
      <c r="K636" s="145" t="n"/>
      <c r="L636" s="145" t="n"/>
      <c r="M636" s="145" t="n"/>
      <c r="N636" s="145" t="n"/>
      <c r="O636" s="145" t="n"/>
      <c r="P636" s="203" t="n"/>
      <c r="Q636" s="146" t="n"/>
      <c r="R636" s="144">
        <f>IF(ISERROR($V636),"",OFFSET('Smelter Look-up'!$C$4,$V636-4,0)&amp;"")</f>
        <v/>
      </c>
      <c r="S636" s="150">
        <f>IF(B636="","",IF(ISERROR(MATCH($E636,CL,0)),"Unknown",INDIRECT("'C'!$A$"&amp;MATCH($E636,CL,0)+1)))</f>
        <v/>
      </c>
      <c r="T636" s="150">
        <f>IF(B636="","",IF(ISERROR(MATCH($J636,SorP!$B$1:$B$6261,0)),"",INDIRECT("'SorP'!$A$"&amp;MATCH($S636&amp;$J636,SorP!C:C,0))))</f>
        <v/>
      </c>
      <c r="U636" s="163" t="n"/>
      <c r="V636" s="164">
        <f>IF(C636="",NA(),MATCH($B636&amp;$C636,'Smelter Look-up'!$J:$J,0))</f>
        <v/>
      </c>
      <c r="X636" s="165">
        <f>IF(AND(C636="Smelter not listed",OR(LEN(D636)=0,LEN(E636)=0)),1,0)</f>
        <v/>
      </c>
      <c r="AB636" s="306">
        <f>IF(C636="","",B636)</f>
        <v/>
      </c>
      <c r="AC636" s="165">
        <f>B636</f>
        <v/>
      </c>
      <c r="AD636" s="165">
        <f>IF(C636="Smelter not listed",D636,C636)</f>
        <v/>
      </c>
    </row>
    <row r="637" ht="20.1" customFormat="1" customHeight="1" s="165">
      <c r="A637" s="150" t="n"/>
      <c r="B637" s="296">
        <f>IF(LEN(A637)=0,"",INDEX('Smelter Look-up'!$A:$A,MATCH($A637,'Smelter Look-up'!$E:$E,0)))</f>
        <v/>
      </c>
      <c r="C637" s="147">
        <f>IF(LEN(A637)=0,"",INDEX('Smelter Look-up'!$C:$C,MATCH($A637,'Smelter Look-up'!$E:$E,0)))</f>
        <v/>
      </c>
      <c r="D637" s="144" t="n"/>
      <c r="E637" s="144">
        <f>IF(ISERROR($V637),"",OFFSET('Smelter Look-up'!$D$4,$V637-4,0)&amp;"")</f>
        <v/>
      </c>
      <c r="F637" s="144">
        <f>IF(ISERROR($V637),"",OFFSET('Smelter Look-up'!$E$4,$V637-4,0))</f>
        <v/>
      </c>
      <c r="G637" s="144">
        <f>IF(C637=$X$4,"Enter smelter details",IF(ISERROR($V637),"",OFFSET('Smelter Look-up'!$F$4,$V637-4,0)))</f>
        <v/>
      </c>
      <c r="H637" s="200">
        <f>IF(ISERROR($V637),"",OFFSET('Smelter Look-up'!$G$4,$V637-4,0))</f>
        <v/>
      </c>
      <c r="I637" s="201">
        <f>IF(ISERROR($V637),"",OFFSET('Smelter Look-up'!$H$4,$V637-4,0))</f>
        <v/>
      </c>
      <c r="J637" s="201">
        <f>IF(ISERROR($V637),"",OFFSET('Smelter Look-up'!$I$4,$V637-4,0))</f>
        <v/>
      </c>
      <c r="K637" s="145" t="n"/>
      <c r="L637" s="145" t="n"/>
      <c r="M637" s="145" t="n"/>
      <c r="N637" s="145" t="n"/>
      <c r="O637" s="145" t="n"/>
      <c r="P637" s="203" t="n"/>
      <c r="Q637" s="146" t="n"/>
      <c r="R637" s="144">
        <f>IF(ISERROR($V637),"",OFFSET('Smelter Look-up'!$C$4,$V637-4,0)&amp;"")</f>
        <v/>
      </c>
      <c r="S637" s="150">
        <f>IF(B637="","",IF(ISERROR(MATCH($E637,CL,0)),"Unknown",INDIRECT("'C'!$A$"&amp;MATCH($E637,CL,0)+1)))</f>
        <v/>
      </c>
      <c r="T637" s="150">
        <f>IF(B637="","",IF(ISERROR(MATCH($J637,SorP!$B$1:$B$6261,0)),"",INDIRECT("'SorP'!$A$"&amp;MATCH($S637&amp;$J637,SorP!C:C,0))))</f>
        <v/>
      </c>
      <c r="U637" s="163" t="n"/>
      <c r="V637" s="164">
        <f>IF(C637="",NA(),MATCH($B637&amp;$C637,'Smelter Look-up'!$J:$J,0))</f>
        <v/>
      </c>
      <c r="X637" s="165">
        <f>IF(AND(C637="Smelter not listed",OR(LEN(D637)=0,LEN(E637)=0)),1,0)</f>
        <v/>
      </c>
      <c r="AB637" s="306">
        <f>IF(C637="","",B637)</f>
        <v/>
      </c>
      <c r="AC637" s="165">
        <f>B637</f>
        <v/>
      </c>
      <c r="AD637" s="165">
        <f>IF(C637="Smelter not listed",D637,C637)</f>
        <v/>
      </c>
    </row>
    <row r="638" ht="20.1" customFormat="1" customHeight="1" s="165">
      <c r="A638" s="150" t="n"/>
      <c r="B638" s="296">
        <f>IF(LEN(A638)=0,"",INDEX('Smelter Look-up'!$A:$A,MATCH($A638,'Smelter Look-up'!$E:$E,0)))</f>
        <v/>
      </c>
      <c r="C638" s="147">
        <f>IF(LEN(A638)=0,"",INDEX('Smelter Look-up'!$C:$C,MATCH($A638,'Smelter Look-up'!$E:$E,0)))</f>
        <v/>
      </c>
      <c r="D638" s="144" t="n"/>
      <c r="E638" s="144">
        <f>IF(ISERROR($V638),"",OFFSET('Smelter Look-up'!$D$4,$V638-4,0)&amp;"")</f>
        <v/>
      </c>
      <c r="F638" s="144">
        <f>IF(ISERROR($V638),"",OFFSET('Smelter Look-up'!$E$4,$V638-4,0))</f>
        <v/>
      </c>
      <c r="G638" s="144">
        <f>IF(C638=$X$4,"Enter smelter details",IF(ISERROR($V638),"",OFFSET('Smelter Look-up'!$F$4,$V638-4,0)))</f>
        <v/>
      </c>
      <c r="H638" s="200">
        <f>IF(ISERROR($V638),"",OFFSET('Smelter Look-up'!$G$4,$V638-4,0))</f>
        <v/>
      </c>
      <c r="I638" s="201">
        <f>IF(ISERROR($V638),"",OFFSET('Smelter Look-up'!$H$4,$V638-4,0))</f>
        <v/>
      </c>
      <c r="J638" s="201">
        <f>IF(ISERROR($V638),"",OFFSET('Smelter Look-up'!$I$4,$V638-4,0))</f>
        <v/>
      </c>
      <c r="K638" s="145" t="n"/>
      <c r="L638" s="145" t="n"/>
      <c r="M638" s="145" t="n"/>
      <c r="N638" s="145" t="n"/>
      <c r="O638" s="145" t="n"/>
      <c r="P638" s="203" t="n"/>
      <c r="Q638" s="146" t="n"/>
      <c r="R638" s="144">
        <f>IF(ISERROR($V638),"",OFFSET('Smelter Look-up'!$C$4,$V638-4,0)&amp;"")</f>
        <v/>
      </c>
      <c r="S638" s="150">
        <f>IF(B638="","",IF(ISERROR(MATCH($E638,CL,0)),"Unknown",INDIRECT("'C'!$A$"&amp;MATCH($E638,CL,0)+1)))</f>
        <v/>
      </c>
      <c r="T638" s="150">
        <f>IF(B638="","",IF(ISERROR(MATCH($J638,SorP!$B$1:$B$6261,0)),"",INDIRECT("'SorP'!$A$"&amp;MATCH($S638&amp;$J638,SorP!C:C,0))))</f>
        <v/>
      </c>
      <c r="U638" s="163" t="n"/>
      <c r="V638" s="164">
        <f>IF(C638="",NA(),MATCH($B638&amp;$C638,'Smelter Look-up'!$J:$J,0))</f>
        <v/>
      </c>
      <c r="X638" s="165">
        <f>IF(AND(C638="Smelter not listed",OR(LEN(D638)=0,LEN(E638)=0)),1,0)</f>
        <v/>
      </c>
      <c r="AB638" s="306">
        <f>IF(C638="","",B638)</f>
        <v/>
      </c>
      <c r="AC638" s="165">
        <f>B638</f>
        <v/>
      </c>
      <c r="AD638" s="165">
        <f>IF(C638="Smelter not listed",D638,C638)</f>
        <v/>
      </c>
    </row>
    <row r="639" ht="20.1" customFormat="1" customHeight="1" s="165">
      <c r="A639" s="150" t="n"/>
      <c r="B639" s="296">
        <f>IF(LEN(A639)=0,"",INDEX('Smelter Look-up'!$A:$A,MATCH($A639,'Smelter Look-up'!$E:$E,0)))</f>
        <v/>
      </c>
      <c r="C639" s="147">
        <f>IF(LEN(A639)=0,"",INDEX('Smelter Look-up'!$C:$C,MATCH($A639,'Smelter Look-up'!$E:$E,0)))</f>
        <v/>
      </c>
      <c r="D639" s="144" t="n"/>
      <c r="E639" s="144">
        <f>IF(ISERROR($V639),"",OFFSET('Smelter Look-up'!$D$4,$V639-4,0)&amp;"")</f>
        <v/>
      </c>
      <c r="F639" s="144">
        <f>IF(ISERROR($V639),"",OFFSET('Smelter Look-up'!$E$4,$V639-4,0))</f>
        <v/>
      </c>
      <c r="G639" s="144">
        <f>IF(C639=$X$4,"Enter smelter details",IF(ISERROR($V639),"",OFFSET('Smelter Look-up'!$F$4,$V639-4,0)))</f>
        <v/>
      </c>
      <c r="H639" s="200">
        <f>IF(ISERROR($V639),"",OFFSET('Smelter Look-up'!$G$4,$V639-4,0))</f>
        <v/>
      </c>
      <c r="I639" s="201">
        <f>IF(ISERROR($V639),"",OFFSET('Smelter Look-up'!$H$4,$V639-4,0))</f>
        <v/>
      </c>
      <c r="J639" s="201">
        <f>IF(ISERROR($V639),"",OFFSET('Smelter Look-up'!$I$4,$V639-4,0))</f>
        <v/>
      </c>
      <c r="K639" s="145" t="n"/>
      <c r="L639" s="145" t="n"/>
      <c r="M639" s="145" t="n"/>
      <c r="N639" s="145" t="n"/>
      <c r="O639" s="145" t="n"/>
      <c r="P639" s="203" t="n"/>
      <c r="Q639" s="146" t="n"/>
      <c r="R639" s="144">
        <f>IF(ISERROR($V639),"",OFFSET('Smelter Look-up'!$C$4,$V639-4,0)&amp;"")</f>
        <v/>
      </c>
      <c r="S639" s="150">
        <f>IF(B639="","",IF(ISERROR(MATCH($E639,CL,0)),"Unknown",INDIRECT("'C'!$A$"&amp;MATCH($E639,CL,0)+1)))</f>
        <v/>
      </c>
      <c r="T639" s="150">
        <f>IF(B639="","",IF(ISERROR(MATCH($J639,SorP!$B$1:$B$6261,0)),"",INDIRECT("'SorP'!$A$"&amp;MATCH($S639&amp;$J639,SorP!C:C,0))))</f>
        <v/>
      </c>
      <c r="U639" s="163" t="n"/>
      <c r="V639" s="164">
        <f>IF(C639="",NA(),MATCH($B639&amp;$C639,'Smelter Look-up'!$J:$J,0))</f>
        <v/>
      </c>
      <c r="X639" s="165">
        <f>IF(AND(C639="Smelter not listed",OR(LEN(D639)=0,LEN(E639)=0)),1,0)</f>
        <v/>
      </c>
      <c r="AB639" s="306">
        <f>IF(C639="","",B639)</f>
        <v/>
      </c>
      <c r="AC639" s="165">
        <f>B639</f>
        <v/>
      </c>
      <c r="AD639" s="165">
        <f>IF(C639="Smelter not listed",D639,C639)</f>
        <v/>
      </c>
    </row>
    <row r="640" ht="20.1" customFormat="1" customHeight="1" s="165">
      <c r="A640" s="150" t="n"/>
      <c r="B640" s="296">
        <f>IF(LEN(A640)=0,"",INDEX('Smelter Look-up'!$A:$A,MATCH($A640,'Smelter Look-up'!$E:$E,0)))</f>
        <v/>
      </c>
      <c r="C640" s="147">
        <f>IF(LEN(A640)=0,"",INDEX('Smelter Look-up'!$C:$C,MATCH($A640,'Smelter Look-up'!$E:$E,0)))</f>
        <v/>
      </c>
      <c r="D640" s="144" t="n"/>
      <c r="E640" s="144">
        <f>IF(ISERROR($V640),"",OFFSET('Smelter Look-up'!$D$4,$V640-4,0)&amp;"")</f>
        <v/>
      </c>
      <c r="F640" s="144">
        <f>IF(ISERROR($V640),"",OFFSET('Smelter Look-up'!$E$4,$V640-4,0))</f>
        <v/>
      </c>
      <c r="G640" s="144">
        <f>IF(C640=$X$4,"Enter smelter details",IF(ISERROR($V640),"",OFFSET('Smelter Look-up'!$F$4,$V640-4,0)))</f>
        <v/>
      </c>
      <c r="H640" s="200">
        <f>IF(ISERROR($V640),"",OFFSET('Smelter Look-up'!$G$4,$V640-4,0))</f>
        <v/>
      </c>
      <c r="I640" s="201">
        <f>IF(ISERROR($V640),"",OFFSET('Smelter Look-up'!$H$4,$V640-4,0))</f>
        <v/>
      </c>
      <c r="J640" s="201">
        <f>IF(ISERROR($V640),"",OFFSET('Smelter Look-up'!$I$4,$V640-4,0))</f>
        <v/>
      </c>
      <c r="K640" s="145" t="n"/>
      <c r="L640" s="145" t="n"/>
      <c r="M640" s="145" t="n"/>
      <c r="N640" s="145" t="n"/>
      <c r="O640" s="145" t="n"/>
      <c r="P640" s="203" t="n"/>
      <c r="Q640" s="146" t="n"/>
      <c r="R640" s="144">
        <f>IF(ISERROR($V640),"",OFFSET('Smelter Look-up'!$C$4,$V640-4,0)&amp;"")</f>
        <v/>
      </c>
      <c r="S640" s="150">
        <f>IF(B640="","",IF(ISERROR(MATCH($E640,CL,0)),"Unknown",INDIRECT("'C'!$A$"&amp;MATCH($E640,CL,0)+1)))</f>
        <v/>
      </c>
      <c r="T640" s="150">
        <f>IF(B640="","",IF(ISERROR(MATCH($J640,SorP!$B$1:$B$6261,0)),"",INDIRECT("'SorP'!$A$"&amp;MATCH($S640&amp;$J640,SorP!C:C,0))))</f>
        <v/>
      </c>
      <c r="U640" s="163" t="n"/>
      <c r="V640" s="164">
        <f>IF(C640="",NA(),MATCH($B640&amp;$C640,'Smelter Look-up'!$J:$J,0))</f>
        <v/>
      </c>
      <c r="X640" s="165">
        <f>IF(AND(C640="Smelter not listed",OR(LEN(D640)=0,LEN(E640)=0)),1,0)</f>
        <v/>
      </c>
      <c r="AB640" s="306">
        <f>IF(C640="","",B640)</f>
        <v/>
      </c>
      <c r="AC640" s="165">
        <f>B640</f>
        <v/>
      </c>
      <c r="AD640" s="165">
        <f>IF(C640="Smelter not listed",D640,C640)</f>
        <v/>
      </c>
    </row>
    <row r="641" ht="20.1" customFormat="1" customHeight="1" s="165">
      <c r="A641" s="150" t="n"/>
      <c r="B641" s="296">
        <f>IF(LEN(A641)=0,"",INDEX('Smelter Look-up'!$A:$A,MATCH($A641,'Smelter Look-up'!$E:$E,0)))</f>
        <v/>
      </c>
      <c r="C641" s="147">
        <f>IF(LEN(A641)=0,"",INDEX('Smelter Look-up'!$C:$C,MATCH($A641,'Smelter Look-up'!$E:$E,0)))</f>
        <v/>
      </c>
      <c r="D641" s="144" t="n"/>
      <c r="E641" s="144">
        <f>IF(ISERROR($V641),"",OFFSET('Smelter Look-up'!$D$4,$V641-4,0)&amp;"")</f>
        <v/>
      </c>
      <c r="F641" s="144">
        <f>IF(ISERROR($V641),"",OFFSET('Smelter Look-up'!$E$4,$V641-4,0))</f>
        <v/>
      </c>
      <c r="G641" s="144">
        <f>IF(C641=$X$4,"Enter smelter details",IF(ISERROR($V641),"",OFFSET('Smelter Look-up'!$F$4,$V641-4,0)))</f>
        <v/>
      </c>
      <c r="H641" s="200">
        <f>IF(ISERROR($V641),"",OFFSET('Smelter Look-up'!$G$4,$V641-4,0))</f>
        <v/>
      </c>
      <c r="I641" s="201">
        <f>IF(ISERROR($V641),"",OFFSET('Smelter Look-up'!$H$4,$V641-4,0))</f>
        <v/>
      </c>
      <c r="J641" s="201">
        <f>IF(ISERROR($V641),"",OFFSET('Smelter Look-up'!$I$4,$V641-4,0))</f>
        <v/>
      </c>
      <c r="K641" s="145" t="n"/>
      <c r="L641" s="145" t="n"/>
      <c r="M641" s="145" t="n"/>
      <c r="N641" s="145" t="n"/>
      <c r="O641" s="145" t="n"/>
      <c r="P641" s="203" t="n"/>
      <c r="Q641" s="146" t="n"/>
      <c r="R641" s="144">
        <f>IF(ISERROR($V641),"",OFFSET('Smelter Look-up'!$C$4,$V641-4,0)&amp;"")</f>
        <v/>
      </c>
      <c r="S641" s="150">
        <f>IF(B641="","",IF(ISERROR(MATCH($E641,CL,0)),"Unknown",INDIRECT("'C'!$A$"&amp;MATCH($E641,CL,0)+1)))</f>
        <v/>
      </c>
      <c r="T641" s="150">
        <f>IF(B641="","",IF(ISERROR(MATCH($J641,SorP!$B$1:$B$6261,0)),"",INDIRECT("'SorP'!$A$"&amp;MATCH($S641&amp;$J641,SorP!C:C,0))))</f>
        <v/>
      </c>
      <c r="U641" s="163" t="n"/>
      <c r="V641" s="164">
        <f>IF(C641="",NA(),MATCH($B641&amp;$C641,'Smelter Look-up'!$J:$J,0))</f>
        <v/>
      </c>
      <c r="X641" s="165">
        <f>IF(AND(C641="Smelter not listed",OR(LEN(D641)=0,LEN(E641)=0)),1,0)</f>
        <v/>
      </c>
      <c r="AB641" s="306">
        <f>IF(C641="","",B641)</f>
        <v/>
      </c>
      <c r="AC641" s="165">
        <f>B641</f>
        <v/>
      </c>
      <c r="AD641" s="165">
        <f>IF(C641="Smelter not listed",D641,C641)</f>
        <v/>
      </c>
    </row>
    <row r="642" ht="20.1" customFormat="1" customHeight="1" s="165">
      <c r="A642" s="150" t="n"/>
      <c r="B642" s="296">
        <f>IF(LEN(A642)=0,"",INDEX('Smelter Look-up'!$A:$A,MATCH($A642,'Smelter Look-up'!$E:$E,0)))</f>
        <v/>
      </c>
      <c r="C642" s="147">
        <f>IF(LEN(A642)=0,"",INDEX('Smelter Look-up'!$C:$C,MATCH($A642,'Smelter Look-up'!$E:$E,0)))</f>
        <v/>
      </c>
      <c r="D642" s="144" t="n"/>
      <c r="E642" s="144">
        <f>IF(ISERROR($V642),"",OFFSET('Smelter Look-up'!$D$4,$V642-4,0)&amp;"")</f>
        <v/>
      </c>
      <c r="F642" s="144">
        <f>IF(ISERROR($V642),"",OFFSET('Smelter Look-up'!$E$4,$V642-4,0))</f>
        <v/>
      </c>
      <c r="G642" s="144">
        <f>IF(C642=$X$4,"Enter smelter details",IF(ISERROR($V642),"",OFFSET('Smelter Look-up'!$F$4,$V642-4,0)))</f>
        <v/>
      </c>
      <c r="H642" s="200">
        <f>IF(ISERROR($V642),"",OFFSET('Smelter Look-up'!$G$4,$V642-4,0))</f>
        <v/>
      </c>
      <c r="I642" s="201">
        <f>IF(ISERROR($V642),"",OFFSET('Smelter Look-up'!$H$4,$V642-4,0))</f>
        <v/>
      </c>
      <c r="J642" s="201">
        <f>IF(ISERROR($V642),"",OFFSET('Smelter Look-up'!$I$4,$V642-4,0))</f>
        <v/>
      </c>
      <c r="K642" s="145" t="n"/>
      <c r="L642" s="145" t="n"/>
      <c r="M642" s="145" t="n"/>
      <c r="N642" s="145" t="n"/>
      <c r="O642" s="145" t="n"/>
      <c r="P642" s="203" t="n"/>
      <c r="Q642" s="146" t="n"/>
      <c r="R642" s="144">
        <f>IF(ISERROR($V642),"",OFFSET('Smelter Look-up'!$C$4,$V642-4,0)&amp;"")</f>
        <v/>
      </c>
      <c r="S642" s="150">
        <f>IF(B642="","",IF(ISERROR(MATCH($E642,CL,0)),"Unknown",INDIRECT("'C'!$A$"&amp;MATCH($E642,CL,0)+1)))</f>
        <v/>
      </c>
      <c r="T642" s="150">
        <f>IF(B642="","",IF(ISERROR(MATCH($J642,SorP!$B$1:$B$6261,0)),"",INDIRECT("'SorP'!$A$"&amp;MATCH($S642&amp;$J642,SorP!C:C,0))))</f>
        <v/>
      </c>
      <c r="U642" s="163" t="n"/>
      <c r="V642" s="164">
        <f>IF(C642="",NA(),MATCH($B642&amp;$C642,'Smelter Look-up'!$J:$J,0))</f>
        <v/>
      </c>
      <c r="X642" s="165">
        <f>IF(AND(C642="Smelter not listed",OR(LEN(D642)=0,LEN(E642)=0)),1,0)</f>
        <v/>
      </c>
      <c r="AB642" s="306">
        <f>IF(C642="","",B642)</f>
        <v/>
      </c>
      <c r="AC642" s="165">
        <f>B642</f>
        <v/>
      </c>
      <c r="AD642" s="165">
        <f>IF(C642="Smelter not listed",D642,C642)</f>
        <v/>
      </c>
    </row>
    <row r="643" ht="20.1" customFormat="1" customHeight="1" s="165">
      <c r="A643" s="150" t="n"/>
      <c r="B643" s="296">
        <f>IF(LEN(A643)=0,"",INDEX('Smelter Look-up'!$A:$A,MATCH($A643,'Smelter Look-up'!$E:$E,0)))</f>
        <v/>
      </c>
      <c r="C643" s="147">
        <f>IF(LEN(A643)=0,"",INDEX('Smelter Look-up'!$C:$C,MATCH($A643,'Smelter Look-up'!$E:$E,0)))</f>
        <v/>
      </c>
      <c r="D643" s="144" t="n"/>
      <c r="E643" s="144">
        <f>IF(ISERROR($V643),"",OFFSET('Smelter Look-up'!$D$4,$V643-4,0)&amp;"")</f>
        <v/>
      </c>
      <c r="F643" s="144">
        <f>IF(ISERROR($V643),"",OFFSET('Smelter Look-up'!$E$4,$V643-4,0))</f>
        <v/>
      </c>
      <c r="G643" s="144">
        <f>IF(C643=$X$4,"Enter smelter details",IF(ISERROR($V643),"",OFFSET('Smelter Look-up'!$F$4,$V643-4,0)))</f>
        <v/>
      </c>
      <c r="H643" s="200">
        <f>IF(ISERROR($V643),"",OFFSET('Smelter Look-up'!$G$4,$V643-4,0))</f>
        <v/>
      </c>
      <c r="I643" s="201">
        <f>IF(ISERROR($V643),"",OFFSET('Smelter Look-up'!$H$4,$V643-4,0))</f>
        <v/>
      </c>
      <c r="J643" s="201">
        <f>IF(ISERROR($V643),"",OFFSET('Smelter Look-up'!$I$4,$V643-4,0))</f>
        <v/>
      </c>
      <c r="K643" s="145" t="n"/>
      <c r="L643" s="145" t="n"/>
      <c r="M643" s="145" t="n"/>
      <c r="N643" s="145" t="n"/>
      <c r="O643" s="145" t="n"/>
      <c r="P643" s="203" t="n"/>
      <c r="Q643" s="146" t="n"/>
      <c r="R643" s="144">
        <f>IF(ISERROR($V643),"",OFFSET('Smelter Look-up'!$C$4,$V643-4,0)&amp;"")</f>
        <v/>
      </c>
      <c r="S643" s="150">
        <f>IF(B643="","",IF(ISERROR(MATCH($E643,CL,0)),"Unknown",INDIRECT("'C'!$A$"&amp;MATCH($E643,CL,0)+1)))</f>
        <v/>
      </c>
      <c r="T643" s="150">
        <f>IF(B643="","",IF(ISERROR(MATCH($J643,SorP!$B$1:$B$6261,0)),"",INDIRECT("'SorP'!$A$"&amp;MATCH($S643&amp;$J643,SorP!C:C,0))))</f>
        <v/>
      </c>
      <c r="U643" s="163" t="n"/>
      <c r="V643" s="164">
        <f>IF(C643="",NA(),MATCH($B643&amp;$C643,'Smelter Look-up'!$J:$J,0))</f>
        <v/>
      </c>
      <c r="X643" s="165">
        <f>IF(AND(C643="Smelter not listed",OR(LEN(D643)=0,LEN(E643)=0)),1,0)</f>
        <v/>
      </c>
      <c r="AB643" s="306">
        <f>IF(C643="","",B643)</f>
        <v/>
      </c>
      <c r="AC643" s="165">
        <f>B643</f>
        <v/>
      </c>
      <c r="AD643" s="165">
        <f>IF(C643="Smelter not listed",D643,C643)</f>
        <v/>
      </c>
    </row>
    <row r="644" ht="20.1" customFormat="1" customHeight="1" s="165">
      <c r="A644" s="150" t="n"/>
      <c r="B644" s="296">
        <f>IF(LEN(A644)=0,"",INDEX('Smelter Look-up'!$A:$A,MATCH($A644,'Smelter Look-up'!$E:$E,0)))</f>
        <v/>
      </c>
      <c r="C644" s="147">
        <f>IF(LEN(A644)=0,"",INDEX('Smelter Look-up'!$C:$C,MATCH($A644,'Smelter Look-up'!$E:$E,0)))</f>
        <v/>
      </c>
      <c r="D644" s="144" t="n"/>
      <c r="E644" s="144">
        <f>IF(ISERROR($V644),"",OFFSET('Smelter Look-up'!$D$4,$V644-4,0)&amp;"")</f>
        <v/>
      </c>
      <c r="F644" s="144">
        <f>IF(ISERROR($V644),"",OFFSET('Smelter Look-up'!$E$4,$V644-4,0))</f>
        <v/>
      </c>
      <c r="G644" s="144">
        <f>IF(C644=$X$4,"Enter smelter details",IF(ISERROR($V644),"",OFFSET('Smelter Look-up'!$F$4,$V644-4,0)))</f>
        <v/>
      </c>
      <c r="H644" s="200">
        <f>IF(ISERROR($V644),"",OFFSET('Smelter Look-up'!$G$4,$V644-4,0))</f>
        <v/>
      </c>
      <c r="I644" s="201">
        <f>IF(ISERROR($V644),"",OFFSET('Smelter Look-up'!$H$4,$V644-4,0))</f>
        <v/>
      </c>
      <c r="J644" s="201">
        <f>IF(ISERROR($V644),"",OFFSET('Smelter Look-up'!$I$4,$V644-4,0))</f>
        <v/>
      </c>
      <c r="K644" s="145" t="n"/>
      <c r="L644" s="145" t="n"/>
      <c r="M644" s="145" t="n"/>
      <c r="N644" s="145" t="n"/>
      <c r="O644" s="145" t="n"/>
      <c r="P644" s="203" t="n"/>
      <c r="Q644" s="146" t="n"/>
      <c r="R644" s="144">
        <f>IF(ISERROR($V644),"",OFFSET('Smelter Look-up'!$C$4,$V644-4,0)&amp;"")</f>
        <v/>
      </c>
      <c r="S644" s="150">
        <f>IF(B644="","",IF(ISERROR(MATCH($E644,CL,0)),"Unknown",INDIRECT("'C'!$A$"&amp;MATCH($E644,CL,0)+1)))</f>
        <v/>
      </c>
      <c r="T644" s="150">
        <f>IF(B644="","",IF(ISERROR(MATCH($J644,SorP!$B$1:$B$6261,0)),"",INDIRECT("'SorP'!$A$"&amp;MATCH($S644&amp;$J644,SorP!C:C,0))))</f>
        <v/>
      </c>
      <c r="U644" s="163" t="n"/>
      <c r="V644" s="164">
        <f>IF(C644="",NA(),MATCH($B644&amp;$C644,'Smelter Look-up'!$J:$J,0))</f>
        <v/>
      </c>
      <c r="X644" s="165">
        <f>IF(AND(C644="Smelter not listed",OR(LEN(D644)=0,LEN(E644)=0)),1,0)</f>
        <v/>
      </c>
      <c r="AB644" s="306">
        <f>IF(C644="","",B644)</f>
        <v/>
      </c>
      <c r="AC644" s="165">
        <f>B644</f>
        <v/>
      </c>
      <c r="AD644" s="165">
        <f>IF(C644="Smelter not listed",D644,C644)</f>
        <v/>
      </c>
    </row>
    <row r="645" ht="20.1" customFormat="1" customHeight="1" s="165">
      <c r="A645" s="150" t="n"/>
      <c r="B645" s="296">
        <f>IF(LEN(A645)=0,"",INDEX('Smelter Look-up'!$A:$A,MATCH($A645,'Smelter Look-up'!$E:$E,0)))</f>
        <v/>
      </c>
      <c r="C645" s="147">
        <f>IF(LEN(A645)=0,"",INDEX('Smelter Look-up'!$C:$C,MATCH($A645,'Smelter Look-up'!$E:$E,0)))</f>
        <v/>
      </c>
      <c r="D645" s="144" t="n"/>
      <c r="E645" s="144">
        <f>IF(ISERROR($V645),"",OFFSET('Smelter Look-up'!$D$4,$V645-4,0)&amp;"")</f>
        <v/>
      </c>
      <c r="F645" s="144">
        <f>IF(ISERROR($V645),"",OFFSET('Smelter Look-up'!$E$4,$V645-4,0))</f>
        <v/>
      </c>
      <c r="G645" s="144">
        <f>IF(C645=$X$4,"Enter smelter details",IF(ISERROR($V645),"",OFFSET('Smelter Look-up'!$F$4,$V645-4,0)))</f>
        <v/>
      </c>
      <c r="H645" s="200">
        <f>IF(ISERROR($V645),"",OFFSET('Smelter Look-up'!$G$4,$V645-4,0))</f>
        <v/>
      </c>
      <c r="I645" s="201">
        <f>IF(ISERROR($V645),"",OFFSET('Smelter Look-up'!$H$4,$V645-4,0))</f>
        <v/>
      </c>
      <c r="J645" s="201">
        <f>IF(ISERROR($V645),"",OFFSET('Smelter Look-up'!$I$4,$V645-4,0))</f>
        <v/>
      </c>
      <c r="K645" s="145" t="n"/>
      <c r="L645" s="145" t="n"/>
      <c r="M645" s="145" t="n"/>
      <c r="N645" s="145" t="n"/>
      <c r="O645" s="145" t="n"/>
      <c r="P645" s="203" t="n"/>
      <c r="Q645" s="146" t="n"/>
      <c r="R645" s="144">
        <f>IF(ISERROR($V645),"",OFFSET('Smelter Look-up'!$C$4,$V645-4,0)&amp;"")</f>
        <v/>
      </c>
      <c r="S645" s="150">
        <f>IF(B645="","",IF(ISERROR(MATCH($E645,CL,0)),"Unknown",INDIRECT("'C'!$A$"&amp;MATCH($E645,CL,0)+1)))</f>
        <v/>
      </c>
      <c r="T645" s="150">
        <f>IF(B645="","",IF(ISERROR(MATCH($J645,SorP!$B$1:$B$6261,0)),"",INDIRECT("'SorP'!$A$"&amp;MATCH($S645&amp;$J645,SorP!C:C,0))))</f>
        <v/>
      </c>
      <c r="U645" s="163" t="n"/>
      <c r="V645" s="164">
        <f>IF(C645="",NA(),MATCH($B645&amp;$C645,'Smelter Look-up'!$J:$J,0))</f>
        <v/>
      </c>
      <c r="X645" s="165">
        <f>IF(AND(C645="Smelter not listed",OR(LEN(D645)=0,LEN(E645)=0)),1,0)</f>
        <v/>
      </c>
      <c r="AB645" s="306">
        <f>IF(C645="","",B645)</f>
        <v/>
      </c>
      <c r="AC645" s="165">
        <f>B645</f>
        <v/>
      </c>
      <c r="AD645" s="165">
        <f>IF(C645="Smelter not listed",D645,C645)</f>
        <v/>
      </c>
    </row>
    <row r="646" ht="20.1" customFormat="1" customHeight="1" s="165">
      <c r="A646" s="150" t="n"/>
      <c r="B646" s="296">
        <f>IF(LEN(A646)=0,"",INDEX('Smelter Look-up'!$A:$A,MATCH($A646,'Smelter Look-up'!$E:$E,0)))</f>
        <v/>
      </c>
      <c r="C646" s="147">
        <f>IF(LEN(A646)=0,"",INDEX('Smelter Look-up'!$C:$C,MATCH($A646,'Smelter Look-up'!$E:$E,0)))</f>
        <v/>
      </c>
      <c r="D646" s="144" t="n"/>
      <c r="E646" s="144">
        <f>IF(ISERROR($V646),"",OFFSET('Smelter Look-up'!$D$4,$V646-4,0)&amp;"")</f>
        <v/>
      </c>
      <c r="F646" s="144">
        <f>IF(ISERROR($V646),"",OFFSET('Smelter Look-up'!$E$4,$V646-4,0))</f>
        <v/>
      </c>
      <c r="G646" s="144">
        <f>IF(C646=$X$4,"Enter smelter details",IF(ISERROR($V646),"",OFFSET('Smelter Look-up'!$F$4,$V646-4,0)))</f>
        <v/>
      </c>
      <c r="H646" s="200">
        <f>IF(ISERROR($V646),"",OFFSET('Smelter Look-up'!$G$4,$V646-4,0))</f>
        <v/>
      </c>
      <c r="I646" s="201">
        <f>IF(ISERROR($V646),"",OFFSET('Smelter Look-up'!$H$4,$V646-4,0))</f>
        <v/>
      </c>
      <c r="J646" s="201">
        <f>IF(ISERROR($V646),"",OFFSET('Smelter Look-up'!$I$4,$V646-4,0))</f>
        <v/>
      </c>
      <c r="K646" s="145" t="n"/>
      <c r="L646" s="145" t="n"/>
      <c r="M646" s="145" t="n"/>
      <c r="N646" s="145" t="n"/>
      <c r="O646" s="145" t="n"/>
      <c r="P646" s="203" t="n"/>
      <c r="Q646" s="146" t="n"/>
      <c r="R646" s="144">
        <f>IF(ISERROR($V646),"",OFFSET('Smelter Look-up'!$C$4,$V646-4,0)&amp;"")</f>
        <v/>
      </c>
      <c r="S646" s="150">
        <f>IF(B646="","",IF(ISERROR(MATCH($E646,CL,0)),"Unknown",INDIRECT("'C'!$A$"&amp;MATCH($E646,CL,0)+1)))</f>
        <v/>
      </c>
      <c r="T646" s="150">
        <f>IF(B646="","",IF(ISERROR(MATCH($J646,SorP!$B$1:$B$6261,0)),"",INDIRECT("'SorP'!$A$"&amp;MATCH($S646&amp;$J646,SorP!C:C,0))))</f>
        <v/>
      </c>
      <c r="U646" s="163" t="n"/>
      <c r="V646" s="164">
        <f>IF(C646="",NA(),MATCH($B646&amp;$C646,'Smelter Look-up'!$J:$J,0))</f>
        <v/>
      </c>
      <c r="X646" s="165">
        <f>IF(AND(C646="Smelter not listed",OR(LEN(D646)=0,LEN(E646)=0)),1,0)</f>
        <v/>
      </c>
      <c r="AB646" s="306">
        <f>IF(C646="","",B646)</f>
        <v/>
      </c>
      <c r="AC646" s="165">
        <f>B646</f>
        <v/>
      </c>
      <c r="AD646" s="165">
        <f>IF(C646="Smelter not listed",D646,C646)</f>
        <v/>
      </c>
    </row>
    <row r="647" ht="20.1" customFormat="1" customHeight="1" s="165">
      <c r="A647" s="150" t="n"/>
      <c r="B647" s="296">
        <f>IF(LEN(A647)=0,"",INDEX('Smelter Look-up'!$A:$A,MATCH($A647,'Smelter Look-up'!$E:$E,0)))</f>
        <v/>
      </c>
      <c r="C647" s="147">
        <f>IF(LEN(A647)=0,"",INDEX('Smelter Look-up'!$C:$C,MATCH($A647,'Smelter Look-up'!$E:$E,0)))</f>
        <v/>
      </c>
      <c r="D647" s="144" t="n"/>
      <c r="E647" s="144">
        <f>IF(ISERROR($V647),"",OFFSET('Smelter Look-up'!$D$4,$V647-4,0)&amp;"")</f>
        <v/>
      </c>
      <c r="F647" s="144">
        <f>IF(ISERROR($V647),"",OFFSET('Smelter Look-up'!$E$4,$V647-4,0))</f>
        <v/>
      </c>
      <c r="G647" s="144">
        <f>IF(C647=$X$4,"Enter smelter details",IF(ISERROR($V647),"",OFFSET('Smelter Look-up'!$F$4,$V647-4,0)))</f>
        <v/>
      </c>
      <c r="H647" s="200">
        <f>IF(ISERROR($V647),"",OFFSET('Smelter Look-up'!$G$4,$V647-4,0))</f>
        <v/>
      </c>
      <c r="I647" s="201">
        <f>IF(ISERROR($V647),"",OFFSET('Smelter Look-up'!$H$4,$V647-4,0))</f>
        <v/>
      </c>
      <c r="J647" s="201">
        <f>IF(ISERROR($V647),"",OFFSET('Smelter Look-up'!$I$4,$V647-4,0))</f>
        <v/>
      </c>
      <c r="K647" s="145" t="n"/>
      <c r="L647" s="145" t="n"/>
      <c r="M647" s="145" t="n"/>
      <c r="N647" s="145" t="n"/>
      <c r="O647" s="145" t="n"/>
      <c r="P647" s="203" t="n"/>
      <c r="Q647" s="146" t="n"/>
      <c r="R647" s="144">
        <f>IF(ISERROR($V647),"",OFFSET('Smelter Look-up'!$C$4,$V647-4,0)&amp;"")</f>
        <v/>
      </c>
      <c r="S647" s="150">
        <f>IF(B647="","",IF(ISERROR(MATCH($E647,CL,0)),"Unknown",INDIRECT("'C'!$A$"&amp;MATCH($E647,CL,0)+1)))</f>
        <v/>
      </c>
      <c r="T647" s="150">
        <f>IF(B647="","",IF(ISERROR(MATCH($J647,SorP!$B$1:$B$6261,0)),"",INDIRECT("'SorP'!$A$"&amp;MATCH($S647&amp;$J647,SorP!C:C,0))))</f>
        <v/>
      </c>
      <c r="U647" s="163" t="n"/>
      <c r="V647" s="164">
        <f>IF(C647="",NA(),MATCH($B647&amp;$C647,'Smelter Look-up'!$J:$J,0))</f>
        <v/>
      </c>
      <c r="X647" s="165">
        <f>IF(AND(C647="Smelter not listed",OR(LEN(D647)=0,LEN(E647)=0)),1,0)</f>
        <v/>
      </c>
      <c r="AB647" s="306">
        <f>IF(C647="","",B647)</f>
        <v/>
      </c>
      <c r="AC647" s="165">
        <f>B647</f>
        <v/>
      </c>
      <c r="AD647" s="165">
        <f>IF(C647="Smelter not listed",D647,C647)</f>
        <v/>
      </c>
    </row>
    <row r="648" ht="20.1" customFormat="1" customHeight="1" s="165">
      <c r="A648" s="150" t="n"/>
      <c r="B648" s="296">
        <f>IF(LEN(A648)=0,"",INDEX('Smelter Look-up'!$A:$A,MATCH($A648,'Smelter Look-up'!$E:$E,0)))</f>
        <v/>
      </c>
      <c r="C648" s="147">
        <f>IF(LEN(A648)=0,"",INDEX('Smelter Look-up'!$C:$C,MATCH($A648,'Smelter Look-up'!$E:$E,0)))</f>
        <v/>
      </c>
      <c r="D648" s="144" t="n"/>
      <c r="E648" s="144">
        <f>IF(ISERROR($V648),"",OFFSET('Smelter Look-up'!$D$4,$V648-4,0)&amp;"")</f>
        <v/>
      </c>
      <c r="F648" s="144">
        <f>IF(ISERROR($V648),"",OFFSET('Smelter Look-up'!$E$4,$V648-4,0))</f>
        <v/>
      </c>
      <c r="G648" s="144">
        <f>IF(C648=$X$4,"Enter smelter details",IF(ISERROR($V648),"",OFFSET('Smelter Look-up'!$F$4,$V648-4,0)))</f>
        <v/>
      </c>
      <c r="H648" s="200">
        <f>IF(ISERROR($V648),"",OFFSET('Smelter Look-up'!$G$4,$V648-4,0))</f>
        <v/>
      </c>
      <c r="I648" s="201">
        <f>IF(ISERROR($V648),"",OFFSET('Smelter Look-up'!$H$4,$V648-4,0))</f>
        <v/>
      </c>
      <c r="J648" s="201">
        <f>IF(ISERROR($V648),"",OFFSET('Smelter Look-up'!$I$4,$V648-4,0))</f>
        <v/>
      </c>
      <c r="K648" s="145" t="n"/>
      <c r="L648" s="145" t="n"/>
      <c r="M648" s="145" t="n"/>
      <c r="N648" s="145" t="n"/>
      <c r="O648" s="145" t="n"/>
      <c r="P648" s="203" t="n"/>
      <c r="Q648" s="146" t="n"/>
      <c r="R648" s="144">
        <f>IF(ISERROR($V648),"",OFFSET('Smelter Look-up'!$C$4,$V648-4,0)&amp;"")</f>
        <v/>
      </c>
      <c r="S648" s="150">
        <f>IF(B648="","",IF(ISERROR(MATCH($E648,CL,0)),"Unknown",INDIRECT("'C'!$A$"&amp;MATCH($E648,CL,0)+1)))</f>
        <v/>
      </c>
      <c r="T648" s="150">
        <f>IF(B648="","",IF(ISERROR(MATCH($J648,SorP!$B$1:$B$6261,0)),"",INDIRECT("'SorP'!$A$"&amp;MATCH($S648&amp;$J648,SorP!C:C,0))))</f>
        <v/>
      </c>
      <c r="U648" s="163" t="n"/>
      <c r="V648" s="164">
        <f>IF(C648="",NA(),MATCH($B648&amp;$C648,'Smelter Look-up'!$J:$J,0))</f>
        <v/>
      </c>
      <c r="X648" s="165">
        <f>IF(AND(C648="Smelter not listed",OR(LEN(D648)=0,LEN(E648)=0)),1,0)</f>
        <v/>
      </c>
      <c r="AB648" s="306">
        <f>IF(C648="","",B648)</f>
        <v/>
      </c>
      <c r="AC648" s="165">
        <f>B648</f>
        <v/>
      </c>
      <c r="AD648" s="165">
        <f>IF(C648="Smelter not listed",D648,C648)</f>
        <v/>
      </c>
    </row>
    <row r="649" ht="20.1" customFormat="1" customHeight="1" s="165">
      <c r="A649" s="150" t="n"/>
      <c r="B649" s="296">
        <f>IF(LEN(A649)=0,"",INDEX('Smelter Look-up'!$A:$A,MATCH($A649,'Smelter Look-up'!$E:$E,0)))</f>
        <v/>
      </c>
      <c r="C649" s="147">
        <f>IF(LEN(A649)=0,"",INDEX('Smelter Look-up'!$C:$C,MATCH($A649,'Smelter Look-up'!$E:$E,0)))</f>
        <v/>
      </c>
      <c r="D649" s="144" t="n"/>
      <c r="E649" s="144">
        <f>IF(ISERROR($V649),"",OFFSET('Smelter Look-up'!$D$4,$V649-4,0)&amp;"")</f>
        <v/>
      </c>
      <c r="F649" s="144">
        <f>IF(ISERROR($V649),"",OFFSET('Smelter Look-up'!$E$4,$V649-4,0))</f>
        <v/>
      </c>
      <c r="G649" s="144">
        <f>IF(C649=$X$4,"Enter smelter details",IF(ISERROR($V649),"",OFFSET('Smelter Look-up'!$F$4,$V649-4,0)))</f>
        <v/>
      </c>
      <c r="H649" s="200">
        <f>IF(ISERROR($V649),"",OFFSET('Smelter Look-up'!$G$4,$V649-4,0))</f>
        <v/>
      </c>
      <c r="I649" s="201">
        <f>IF(ISERROR($V649),"",OFFSET('Smelter Look-up'!$H$4,$V649-4,0))</f>
        <v/>
      </c>
      <c r="J649" s="201">
        <f>IF(ISERROR($V649),"",OFFSET('Smelter Look-up'!$I$4,$V649-4,0))</f>
        <v/>
      </c>
      <c r="K649" s="145" t="n"/>
      <c r="L649" s="145" t="n"/>
      <c r="M649" s="145" t="n"/>
      <c r="N649" s="145" t="n"/>
      <c r="O649" s="145" t="n"/>
      <c r="P649" s="203" t="n"/>
      <c r="Q649" s="146" t="n"/>
      <c r="R649" s="144">
        <f>IF(ISERROR($V649),"",OFFSET('Smelter Look-up'!$C$4,$V649-4,0)&amp;"")</f>
        <v/>
      </c>
      <c r="S649" s="150">
        <f>IF(B649="","",IF(ISERROR(MATCH($E649,CL,0)),"Unknown",INDIRECT("'C'!$A$"&amp;MATCH($E649,CL,0)+1)))</f>
        <v/>
      </c>
      <c r="T649" s="150">
        <f>IF(B649="","",IF(ISERROR(MATCH($J649,SorP!$B$1:$B$6261,0)),"",INDIRECT("'SorP'!$A$"&amp;MATCH($S649&amp;$J649,SorP!C:C,0))))</f>
        <v/>
      </c>
      <c r="U649" s="163" t="n"/>
      <c r="V649" s="164">
        <f>IF(C649="",NA(),MATCH($B649&amp;$C649,'Smelter Look-up'!$J:$J,0))</f>
        <v/>
      </c>
      <c r="X649" s="165">
        <f>IF(AND(C649="Smelter not listed",OR(LEN(D649)=0,LEN(E649)=0)),1,0)</f>
        <v/>
      </c>
      <c r="AB649" s="306">
        <f>IF(C649="","",B649)</f>
        <v/>
      </c>
      <c r="AC649" s="165">
        <f>B649</f>
        <v/>
      </c>
      <c r="AD649" s="165">
        <f>IF(C649="Smelter not listed",D649,C649)</f>
        <v/>
      </c>
    </row>
    <row r="650" ht="20.1" customFormat="1" customHeight="1" s="165">
      <c r="A650" s="150" t="n"/>
      <c r="B650" s="296">
        <f>IF(LEN(A650)=0,"",INDEX('Smelter Look-up'!$A:$A,MATCH($A650,'Smelter Look-up'!$E:$E,0)))</f>
        <v/>
      </c>
      <c r="C650" s="147">
        <f>IF(LEN(A650)=0,"",INDEX('Smelter Look-up'!$C:$C,MATCH($A650,'Smelter Look-up'!$E:$E,0)))</f>
        <v/>
      </c>
      <c r="D650" s="144" t="n"/>
      <c r="E650" s="144">
        <f>IF(ISERROR($V650),"",OFFSET('Smelter Look-up'!$D$4,$V650-4,0)&amp;"")</f>
        <v/>
      </c>
      <c r="F650" s="144">
        <f>IF(ISERROR($V650),"",OFFSET('Smelter Look-up'!$E$4,$V650-4,0))</f>
        <v/>
      </c>
      <c r="G650" s="144">
        <f>IF(C650=$X$4,"Enter smelter details",IF(ISERROR($V650),"",OFFSET('Smelter Look-up'!$F$4,$V650-4,0)))</f>
        <v/>
      </c>
      <c r="H650" s="200">
        <f>IF(ISERROR($V650),"",OFFSET('Smelter Look-up'!$G$4,$V650-4,0))</f>
        <v/>
      </c>
      <c r="I650" s="201">
        <f>IF(ISERROR($V650),"",OFFSET('Smelter Look-up'!$H$4,$V650-4,0))</f>
        <v/>
      </c>
      <c r="J650" s="201">
        <f>IF(ISERROR($V650),"",OFFSET('Smelter Look-up'!$I$4,$V650-4,0))</f>
        <v/>
      </c>
      <c r="K650" s="145" t="n"/>
      <c r="L650" s="145" t="n"/>
      <c r="M650" s="145" t="n"/>
      <c r="N650" s="145" t="n"/>
      <c r="O650" s="145" t="n"/>
      <c r="P650" s="203" t="n"/>
      <c r="Q650" s="146" t="n"/>
      <c r="R650" s="144">
        <f>IF(ISERROR($V650),"",OFFSET('Smelter Look-up'!$C$4,$V650-4,0)&amp;"")</f>
        <v/>
      </c>
      <c r="S650" s="150">
        <f>IF(B650="","",IF(ISERROR(MATCH($E650,CL,0)),"Unknown",INDIRECT("'C'!$A$"&amp;MATCH($E650,CL,0)+1)))</f>
        <v/>
      </c>
      <c r="T650" s="150">
        <f>IF(B650="","",IF(ISERROR(MATCH($J650,SorP!$B$1:$B$6261,0)),"",INDIRECT("'SorP'!$A$"&amp;MATCH($S650&amp;$J650,SorP!C:C,0))))</f>
        <v/>
      </c>
      <c r="U650" s="163" t="n"/>
      <c r="V650" s="164">
        <f>IF(C650="",NA(),MATCH($B650&amp;$C650,'Smelter Look-up'!$J:$J,0))</f>
        <v/>
      </c>
      <c r="X650" s="165">
        <f>IF(AND(C650="Smelter not listed",OR(LEN(D650)=0,LEN(E650)=0)),1,0)</f>
        <v/>
      </c>
      <c r="AB650" s="306">
        <f>IF(C650="","",B650)</f>
        <v/>
      </c>
      <c r="AC650" s="165">
        <f>B650</f>
        <v/>
      </c>
      <c r="AD650" s="165">
        <f>IF(C650="Smelter not listed",D650,C650)</f>
        <v/>
      </c>
    </row>
    <row r="651" ht="20.1" customFormat="1" customHeight="1" s="165">
      <c r="A651" s="150" t="n"/>
      <c r="B651" s="296">
        <f>IF(LEN(A651)=0,"",INDEX('Smelter Look-up'!$A:$A,MATCH($A651,'Smelter Look-up'!$E:$E,0)))</f>
        <v/>
      </c>
      <c r="C651" s="147">
        <f>IF(LEN(A651)=0,"",INDEX('Smelter Look-up'!$C:$C,MATCH($A651,'Smelter Look-up'!$E:$E,0)))</f>
        <v/>
      </c>
      <c r="D651" s="144" t="n"/>
      <c r="E651" s="144">
        <f>IF(ISERROR($V651),"",OFFSET('Smelter Look-up'!$D$4,$V651-4,0)&amp;"")</f>
        <v/>
      </c>
      <c r="F651" s="144">
        <f>IF(ISERROR($V651),"",OFFSET('Smelter Look-up'!$E$4,$V651-4,0))</f>
        <v/>
      </c>
      <c r="G651" s="144">
        <f>IF(C651=$X$4,"Enter smelter details",IF(ISERROR($V651),"",OFFSET('Smelter Look-up'!$F$4,$V651-4,0)))</f>
        <v/>
      </c>
      <c r="H651" s="200">
        <f>IF(ISERROR($V651),"",OFFSET('Smelter Look-up'!$G$4,$V651-4,0))</f>
        <v/>
      </c>
      <c r="I651" s="201">
        <f>IF(ISERROR($V651),"",OFFSET('Smelter Look-up'!$H$4,$V651-4,0))</f>
        <v/>
      </c>
      <c r="J651" s="201">
        <f>IF(ISERROR($V651),"",OFFSET('Smelter Look-up'!$I$4,$V651-4,0))</f>
        <v/>
      </c>
      <c r="K651" s="145" t="n"/>
      <c r="L651" s="145" t="n"/>
      <c r="M651" s="145" t="n"/>
      <c r="N651" s="145" t="n"/>
      <c r="O651" s="145" t="n"/>
      <c r="P651" s="203" t="n"/>
      <c r="Q651" s="146" t="n"/>
      <c r="R651" s="144">
        <f>IF(ISERROR($V651),"",OFFSET('Smelter Look-up'!$C$4,$V651-4,0)&amp;"")</f>
        <v/>
      </c>
      <c r="S651" s="150">
        <f>IF(B651="","",IF(ISERROR(MATCH($E651,CL,0)),"Unknown",INDIRECT("'C'!$A$"&amp;MATCH($E651,CL,0)+1)))</f>
        <v/>
      </c>
      <c r="T651" s="150">
        <f>IF(B651="","",IF(ISERROR(MATCH($J651,SorP!$B$1:$B$6261,0)),"",INDIRECT("'SorP'!$A$"&amp;MATCH($S651&amp;$J651,SorP!C:C,0))))</f>
        <v/>
      </c>
      <c r="U651" s="163" t="n"/>
      <c r="V651" s="164">
        <f>IF(C651="",NA(),MATCH($B651&amp;$C651,'Smelter Look-up'!$J:$J,0))</f>
        <v/>
      </c>
      <c r="X651" s="165">
        <f>IF(AND(C651="Smelter not listed",OR(LEN(D651)=0,LEN(E651)=0)),1,0)</f>
        <v/>
      </c>
      <c r="AB651" s="306">
        <f>IF(C651="","",B651)</f>
        <v/>
      </c>
      <c r="AC651" s="165">
        <f>B651</f>
        <v/>
      </c>
      <c r="AD651" s="165">
        <f>IF(C651="Smelter not listed",D651,C651)</f>
        <v/>
      </c>
    </row>
    <row r="652" ht="20.1" customFormat="1" customHeight="1" s="165">
      <c r="A652" s="150" t="n"/>
      <c r="B652" s="296">
        <f>IF(LEN(A652)=0,"",INDEX('Smelter Look-up'!$A:$A,MATCH($A652,'Smelter Look-up'!$E:$E,0)))</f>
        <v/>
      </c>
      <c r="C652" s="147">
        <f>IF(LEN(A652)=0,"",INDEX('Smelter Look-up'!$C:$C,MATCH($A652,'Smelter Look-up'!$E:$E,0)))</f>
        <v/>
      </c>
      <c r="D652" s="144" t="n"/>
      <c r="E652" s="144">
        <f>IF(ISERROR($V652),"",OFFSET('Smelter Look-up'!$D$4,$V652-4,0)&amp;"")</f>
        <v/>
      </c>
      <c r="F652" s="144">
        <f>IF(ISERROR($V652),"",OFFSET('Smelter Look-up'!$E$4,$V652-4,0))</f>
        <v/>
      </c>
      <c r="G652" s="144">
        <f>IF(C652=$X$4,"Enter smelter details",IF(ISERROR($V652),"",OFFSET('Smelter Look-up'!$F$4,$V652-4,0)))</f>
        <v/>
      </c>
      <c r="H652" s="200">
        <f>IF(ISERROR($V652),"",OFFSET('Smelter Look-up'!$G$4,$V652-4,0))</f>
        <v/>
      </c>
      <c r="I652" s="201">
        <f>IF(ISERROR($V652),"",OFFSET('Smelter Look-up'!$H$4,$V652-4,0))</f>
        <v/>
      </c>
      <c r="J652" s="201">
        <f>IF(ISERROR($V652),"",OFFSET('Smelter Look-up'!$I$4,$V652-4,0))</f>
        <v/>
      </c>
      <c r="K652" s="145" t="n"/>
      <c r="L652" s="145" t="n"/>
      <c r="M652" s="145" t="n"/>
      <c r="N652" s="145" t="n"/>
      <c r="O652" s="145" t="n"/>
      <c r="P652" s="203" t="n"/>
      <c r="Q652" s="146" t="n"/>
      <c r="R652" s="144">
        <f>IF(ISERROR($V652),"",OFFSET('Smelter Look-up'!$C$4,$V652-4,0)&amp;"")</f>
        <v/>
      </c>
      <c r="S652" s="150">
        <f>IF(B652="","",IF(ISERROR(MATCH($E652,CL,0)),"Unknown",INDIRECT("'C'!$A$"&amp;MATCH($E652,CL,0)+1)))</f>
        <v/>
      </c>
      <c r="T652" s="150">
        <f>IF(B652="","",IF(ISERROR(MATCH($J652,SorP!$B$1:$B$6261,0)),"",INDIRECT("'SorP'!$A$"&amp;MATCH($S652&amp;$J652,SorP!C:C,0))))</f>
        <v/>
      </c>
      <c r="U652" s="163" t="n"/>
      <c r="V652" s="164">
        <f>IF(C652="",NA(),MATCH($B652&amp;$C652,'Smelter Look-up'!$J:$J,0))</f>
        <v/>
      </c>
      <c r="X652" s="165">
        <f>IF(AND(C652="Smelter not listed",OR(LEN(D652)=0,LEN(E652)=0)),1,0)</f>
        <v/>
      </c>
      <c r="AB652" s="306">
        <f>IF(C652="","",B652)</f>
        <v/>
      </c>
      <c r="AC652" s="165">
        <f>B652</f>
        <v/>
      </c>
      <c r="AD652" s="165">
        <f>IF(C652="Smelter not listed",D652,C652)</f>
        <v/>
      </c>
    </row>
    <row r="653" ht="20.1" customFormat="1" customHeight="1" s="165">
      <c r="A653" s="150" t="n"/>
      <c r="B653" s="296">
        <f>IF(LEN(A653)=0,"",INDEX('Smelter Look-up'!$A:$A,MATCH($A653,'Smelter Look-up'!$E:$E,0)))</f>
        <v/>
      </c>
      <c r="C653" s="147">
        <f>IF(LEN(A653)=0,"",INDEX('Smelter Look-up'!$C:$C,MATCH($A653,'Smelter Look-up'!$E:$E,0)))</f>
        <v/>
      </c>
      <c r="D653" s="144" t="n"/>
      <c r="E653" s="144">
        <f>IF(ISERROR($V653),"",OFFSET('Smelter Look-up'!$D$4,$V653-4,0)&amp;"")</f>
        <v/>
      </c>
      <c r="F653" s="144">
        <f>IF(ISERROR($V653),"",OFFSET('Smelter Look-up'!$E$4,$V653-4,0))</f>
        <v/>
      </c>
      <c r="G653" s="144">
        <f>IF(C653=$X$4,"Enter smelter details",IF(ISERROR($V653),"",OFFSET('Smelter Look-up'!$F$4,$V653-4,0)))</f>
        <v/>
      </c>
      <c r="H653" s="200">
        <f>IF(ISERROR($V653),"",OFFSET('Smelter Look-up'!$G$4,$V653-4,0))</f>
        <v/>
      </c>
      <c r="I653" s="201">
        <f>IF(ISERROR($V653),"",OFFSET('Smelter Look-up'!$H$4,$V653-4,0))</f>
        <v/>
      </c>
      <c r="J653" s="201">
        <f>IF(ISERROR($V653),"",OFFSET('Smelter Look-up'!$I$4,$V653-4,0))</f>
        <v/>
      </c>
      <c r="K653" s="145" t="n"/>
      <c r="L653" s="145" t="n"/>
      <c r="M653" s="145" t="n"/>
      <c r="N653" s="145" t="n"/>
      <c r="O653" s="145" t="n"/>
      <c r="P653" s="203" t="n"/>
      <c r="Q653" s="146" t="n"/>
      <c r="R653" s="144">
        <f>IF(ISERROR($V653),"",OFFSET('Smelter Look-up'!$C$4,$V653-4,0)&amp;"")</f>
        <v/>
      </c>
      <c r="S653" s="150">
        <f>IF(B653="","",IF(ISERROR(MATCH($E653,CL,0)),"Unknown",INDIRECT("'C'!$A$"&amp;MATCH($E653,CL,0)+1)))</f>
        <v/>
      </c>
      <c r="T653" s="150">
        <f>IF(B653="","",IF(ISERROR(MATCH($J653,SorP!$B$1:$B$6261,0)),"",INDIRECT("'SorP'!$A$"&amp;MATCH($S653&amp;$J653,SorP!C:C,0))))</f>
        <v/>
      </c>
      <c r="U653" s="163" t="n"/>
      <c r="V653" s="164">
        <f>IF(C653="",NA(),MATCH($B653&amp;$C653,'Smelter Look-up'!$J:$J,0))</f>
        <v/>
      </c>
      <c r="X653" s="165">
        <f>IF(AND(C653="Smelter not listed",OR(LEN(D653)=0,LEN(E653)=0)),1,0)</f>
        <v/>
      </c>
      <c r="AB653" s="306">
        <f>IF(C653="","",B653)</f>
        <v/>
      </c>
      <c r="AC653" s="165">
        <f>B653</f>
        <v/>
      </c>
      <c r="AD653" s="165">
        <f>IF(C653="Smelter not listed",D653,C653)</f>
        <v/>
      </c>
    </row>
    <row r="654" ht="20.1" customFormat="1" customHeight="1" s="165">
      <c r="A654" s="150" t="n"/>
      <c r="B654" s="296">
        <f>IF(LEN(A654)=0,"",INDEX('Smelter Look-up'!$A:$A,MATCH($A654,'Smelter Look-up'!$E:$E,0)))</f>
        <v/>
      </c>
      <c r="C654" s="147">
        <f>IF(LEN(A654)=0,"",INDEX('Smelter Look-up'!$C:$C,MATCH($A654,'Smelter Look-up'!$E:$E,0)))</f>
        <v/>
      </c>
      <c r="D654" s="144" t="n"/>
      <c r="E654" s="144">
        <f>IF(ISERROR($V654),"",OFFSET('Smelter Look-up'!$D$4,$V654-4,0)&amp;"")</f>
        <v/>
      </c>
      <c r="F654" s="144">
        <f>IF(ISERROR($V654),"",OFFSET('Smelter Look-up'!$E$4,$V654-4,0))</f>
        <v/>
      </c>
      <c r="G654" s="144">
        <f>IF(C654=$X$4,"Enter smelter details",IF(ISERROR($V654),"",OFFSET('Smelter Look-up'!$F$4,$V654-4,0)))</f>
        <v/>
      </c>
      <c r="H654" s="200">
        <f>IF(ISERROR($V654),"",OFFSET('Smelter Look-up'!$G$4,$V654-4,0))</f>
        <v/>
      </c>
      <c r="I654" s="201">
        <f>IF(ISERROR($V654),"",OFFSET('Smelter Look-up'!$H$4,$V654-4,0))</f>
        <v/>
      </c>
      <c r="J654" s="201">
        <f>IF(ISERROR($V654),"",OFFSET('Smelter Look-up'!$I$4,$V654-4,0))</f>
        <v/>
      </c>
      <c r="K654" s="145" t="n"/>
      <c r="L654" s="145" t="n"/>
      <c r="M654" s="145" t="n"/>
      <c r="N654" s="145" t="n"/>
      <c r="O654" s="145" t="n"/>
      <c r="P654" s="203" t="n"/>
      <c r="Q654" s="146" t="n"/>
      <c r="R654" s="144">
        <f>IF(ISERROR($V654),"",OFFSET('Smelter Look-up'!$C$4,$V654-4,0)&amp;"")</f>
        <v/>
      </c>
      <c r="S654" s="150">
        <f>IF(B654="","",IF(ISERROR(MATCH($E654,CL,0)),"Unknown",INDIRECT("'C'!$A$"&amp;MATCH($E654,CL,0)+1)))</f>
        <v/>
      </c>
      <c r="T654" s="150">
        <f>IF(B654="","",IF(ISERROR(MATCH($J654,SorP!$B$1:$B$6261,0)),"",INDIRECT("'SorP'!$A$"&amp;MATCH($S654&amp;$J654,SorP!C:C,0))))</f>
        <v/>
      </c>
      <c r="U654" s="163" t="n"/>
      <c r="V654" s="164">
        <f>IF(C654="",NA(),MATCH($B654&amp;$C654,'Smelter Look-up'!$J:$J,0))</f>
        <v/>
      </c>
      <c r="X654" s="165">
        <f>IF(AND(C654="Smelter not listed",OR(LEN(D654)=0,LEN(E654)=0)),1,0)</f>
        <v/>
      </c>
      <c r="AB654" s="306">
        <f>IF(C654="","",B654)</f>
        <v/>
      </c>
      <c r="AC654" s="165">
        <f>B654</f>
        <v/>
      </c>
      <c r="AD654" s="165">
        <f>IF(C654="Smelter not listed",D654,C654)</f>
        <v/>
      </c>
    </row>
    <row r="655" ht="20.1" customFormat="1" customHeight="1" s="165">
      <c r="A655" s="150" t="n"/>
      <c r="B655" s="296">
        <f>IF(LEN(A655)=0,"",INDEX('Smelter Look-up'!$A:$A,MATCH($A655,'Smelter Look-up'!$E:$E,0)))</f>
        <v/>
      </c>
      <c r="C655" s="147">
        <f>IF(LEN(A655)=0,"",INDEX('Smelter Look-up'!$C:$C,MATCH($A655,'Smelter Look-up'!$E:$E,0)))</f>
        <v/>
      </c>
      <c r="D655" s="144" t="n"/>
      <c r="E655" s="144">
        <f>IF(ISERROR($V655),"",OFFSET('Smelter Look-up'!$D$4,$V655-4,0)&amp;"")</f>
        <v/>
      </c>
      <c r="F655" s="144">
        <f>IF(ISERROR($V655),"",OFFSET('Smelter Look-up'!$E$4,$V655-4,0))</f>
        <v/>
      </c>
      <c r="G655" s="144">
        <f>IF(C655=$X$4,"Enter smelter details",IF(ISERROR($V655),"",OFFSET('Smelter Look-up'!$F$4,$V655-4,0)))</f>
        <v/>
      </c>
      <c r="H655" s="200">
        <f>IF(ISERROR($V655),"",OFFSET('Smelter Look-up'!$G$4,$V655-4,0))</f>
        <v/>
      </c>
      <c r="I655" s="201">
        <f>IF(ISERROR($V655),"",OFFSET('Smelter Look-up'!$H$4,$V655-4,0))</f>
        <v/>
      </c>
      <c r="J655" s="201">
        <f>IF(ISERROR($V655),"",OFFSET('Smelter Look-up'!$I$4,$V655-4,0))</f>
        <v/>
      </c>
      <c r="K655" s="145" t="n"/>
      <c r="L655" s="145" t="n"/>
      <c r="M655" s="145" t="n"/>
      <c r="N655" s="145" t="n"/>
      <c r="O655" s="145" t="n"/>
      <c r="P655" s="203" t="n"/>
      <c r="Q655" s="146" t="n"/>
      <c r="R655" s="144">
        <f>IF(ISERROR($V655),"",OFFSET('Smelter Look-up'!$C$4,$V655-4,0)&amp;"")</f>
        <v/>
      </c>
      <c r="S655" s="150">
        <f>IF(B655="","",IF(ISERROR(MATCH($E655,CL,0)),"Unknown",INDIRECT("'C'!$A$"&amp;MATCH($E655,CL,0)+1)))</f>
        <v/>
      </c>
      <c r="T655" s="150">
        <f>IF(B655="","",IF(ISERROR(MATCH($J655,SorP!$B$1:$B$6261,0)),"",INDIRECT("'SorP'!$A$"&amp;MATCH($S655&amp;$J655,SorP!C:C,0))))</f>
        <v/>
      </c>
      <c r="U655" s="163" t="n"/>
      <c r="V655" s="164">
        <f>IF(C655="",NA(),MATCH($B655&amp;$C655,'Smelter Look-up'!$J:$J,0))</f>
        <v/>
      </c>
      <c r="X655" s="165">
        <f>IF(AND(C655="Smelter not listed",OR(LEN(D655)=0,LEN(E655)=0)),1,0)</f>
        <v/>
      </c>
      <c r="AB655" s="306">
        <f>IF(C655="","",B655)</f>
        <v/>
      </c>
      <c r="AC655" s="165">
        <f>B655</f>
        <v/>
      </c>
      <c r="AD655" s="165">
        <f>IF(C655="Smelter not listed",D655,C655)</f>
        <v/>
      </c>
    </row>
    <row r="656" ht="20.1" customFormat="1" customHeight="1" s="165">
      <c r="A656" s="150" t="n"/>
      <c r="B656" s="296">
        <f>IF(LEN(A656)=0,"",INDEX('Smelter Look-up'!$A:$A,MATCH($A656,'Smelter Look-up'!$E:$E,0)))</f>
        <v/>
      </c>
      <c r="C656" s="147">
        <f>IF(LEN(A656)=0,"",INDEX('Smelter Look-up'!$C:$C,MATCH($A656,'Smelter Look-up'!$E:$E,0)))</f>
        <v/>
      </c>
      <c r="D656" s="144" t="n"/>
      <c r="E656" s="144">
        <f>IF(ISERROR($V656),"",OFFSET('Smelter Look-up'!$D$4,$V656-4,0)&amp;"")</f>
        <v/>
      </c>
      <c r="F656" s="144">
        <f>IF(ISERROR($V656),"",OFFSET('Smelter Look-up'!$E$4,$V656-4,0))</f>
        <v/>
      </c>
      <c r="G656" s="144">
        <f>IF(C656=$X$4,"Enter smelter details",IF(ISERROR($V656),"",OFFSET('Smelter Look-up'!$F$4,$V656-4,0)))</f>
        <v/>
      </c>
      <c r="H656" s="200">
        <f>IF(ISERROR($V656),"",OFFSET('Smelter Look-up'!$G$4,$V656-4,0))</f>
        <v/>
      </c>
      <c r="I656" s="201">
        <f>IF(ISERROR($V656),"",OFFSET('Smelter Look-up'!$H$4,$V656-4,0))</f>
        <v/>
      </c>
      <c r="J656" s="201">
        <f>IF(ISERROR($V656),"",OFFSET('Smelter Look-up'!$I$4,$V656-4,0))</f>
        <v/>
      </c>
      <c r="K656" s="145" t="n"/>
      <c r="L656" s="145" t="n"/>
      <c r="M656" s="145" t="n"/>
      <c r="N656" s="145" t="n"/>
      <c r="O656" s="145" t="n"/>
      <c r="P656" s="203" t="n"/>
      <c r="Q656" s="146" t="n"/>
      <c r="R656" s="144">
        <f>IF(ISERROR($V656),"",OFFSET('Smelter Look-up'!$C$4,$V656-4,0)&amp;"")</f>
        <v/>
      </c>
      <c r="S656" s="150">
        <f>IF(B656="","",IF(ISERROR(MATCH($E656,CL,0)),"Unknown",INDIRECT("'C'!$A$"&amp;MATCH($E656,CL,0)+1)))</f>
        <v/>
      </c>
      <c r="T656" s="150">
        <f>IF(B656="","",IF(ISERROR(MATCH($J656,SorP!$B$1:$B$6261,0)),"",INDIRECT("'SorP'!$A$"&amp;MATCH($S656&amp;$J656,SorP!C:C,0))))</f>
        <v/>
      </c>
      <c r="U656" s="163" t="n"/>
      <c r="V656" s="164">
        <f>IF(C656="",NA(),MATCH($B656&amp;$C656,'Smelter Look-up'!$J:$J,0))</f>
        <v/>
      </c>
      <c r="X656" s="165">
        <f>IF(AND(C656="Smelter not listed",OR(LEN(D656)=0,LEN(E656)=0)),1,0)</f>
        <v/>
      </c>
      <c r="AB656" s="306">
        <f>IF(C656="","",B656)</f>
        <v/>
      </c>
      <c r="AC656" s="165">
        <f>B656</f>
        <v/>
      </c>
      <c r="AD656" s="165">
        <f>IF(C656="Smelter not listed",D656,C656)</f>
        <v/>
      </c>
    </row>
    <row r="657" ht="20.1" customFormat="1" customHeight="1" s="165">
      <c r="A657" s="150" t="n"/>
      <c r="B657" s="296">
        <f>IF(LEN(A657)=0,"",INDEX('Smelter Look-up'!$A:$A,MATCH($A657,'Smelter Look-up'!$E:$E,0)))</f>
        <v/>
      </c>
      <c r="C657" s="147">
        <f>IF(LEN(A657)=0,"",INDEX('Smelter Look-up'!$C:$C,MATCH($A657,'Smelter Look-up'!$E:$E,0)))</f>
        <v/>
      </c>
      <c r="D657" s="144" t="n"/>
      <c r="E657" s="144">
        <f>IF(ISERROR($V657),"",OFFSET('Smelter Look-up'!$D$4,$V657-4,0)&amp;"")</f>
        <v/>
      </c>
      <c r="F657" s="144">
        <f>IF(ISERROR($V657),"",OFFSET('Smelter Look-up'!$E$4,$V657-4,0))</f>
        <v/>
      </c>
      <c r="G657" s="144">
        <f>IF(C657=$X$4,"Enter smelter details",IF(ISERROR($V657),"",OFFSET('Smelter Look-up'!$F$4,$V657-4,0)))</f>
        <v/>
      </c>
      <c r="H657" s="200">
        <f>IF(ISERROR($V657),"",OFFSET('Smelter Look-up'!$G$4,$V657-4,0))</f>
        <v/>
      </c>
      <c r="I657" s="201">
        <f>IF(ISERROR($V657),"",OFFSET('Smelter Look-up'!$H$4,$V657-4,0))</f>
        <v/>
      </c>
      <c r="J657" s="201">
        <f>IF(ISERROR($V657),"",OFFSET('Smelter Look-up'!$I$4,$V657-4,0))</f>
        <v/>
      </c>
      <c r="K657" s="145" t="n"/>
      <c r="L657" s="145" t="n"/>
      <c r="M657" s="145" t="n"/>
      <c r="N657" s="145" t="n"/>
      <c r="O657" s="145" t="n"/>
      <c r="P657" s="203" t="n"/>
      <c r="Q657" s="146" t="n"/>
      <c r="R657" s="144">
        <f>IF(ISERROR($V657),"",OFFSET('Smelter Look-up'!$C$4,$V657-4,0)&amp;"")</f>
        <v/>
      </c>
      <c r="S657" s="150">
        <f>IF(B657="","",IF(ISERROR(MATCH($E657,CL,0)),"Unknown",INDIRECT("'C'!$A$"&amp;MATCH($E657,CL,0)+1)))</f>
        <v/>
      </c>
      <c r="T657" s="150">
        <f>IF(B657="","",IF(ISERROR(MATCH($J657,SorP!$B$1:$B$6261,0)),"",INDIRECT("'SorP'!$A$"&amp;MATCH($S657&amp;$J657,SorP!C:C,0))))</f>
        <v/>
      </c>
      <c r="U657" s="163" t="n"/>
      <c r="V657" s="164">
        <f>IF(C657="",NA(),MATCH($B657&amp;$C657,'Smelter Look-up'!$J:$J,0))</f>
        <v/>
      </c>
      <c r="X657" s="165">
        <f>IF(AND(C657="Smelter not listed",OR(LEN(D657)=0,LEN(E657)=0)),1,0)</f>
        <v/>
      </c>
      <c r="AB657" s="306">
        <f>IF(C657="","",B657)</f>
        <v/>
      </c>
      <c r="AC657" s="165">
        <f>B657</f>
        <v/>
      </c>
      <c r="AD657" s="165">
        <f>IF(C657="Smelter not listed",D657,C657)</f>
        <v/>
      </c>
    </row>
    <row r="658" ht="20.1" customFormat="1" customHeight="1" s="165">
      <c r="A658" s="150" t="n"/>
      <c r="B658" s="296">
        <f>IF(LEN(A658)=0,"",INDEX('Smelter Look-up'!$A:$A,MATCH($A658,'Smelter Look-up'!$E:$E,0)))</f>
        <v/>
      </c>
      <c r="C658" s="147">
        <f>IF(LEN(A658)=0,"",INDEX('Smelter Look-up'!$C:$C,MATCH($A658,'Smelter Look-up'!$E:$E,0)))</f>
        <v/>
      </c>
      <c r="D658" s="144" t="n"/>
      <c r="E658" s="144">
        <f>IF(ISERROR($V658),"",OFFSET('Smelter Look-up'!$D$4,$V658-4,0)&amp;"")</f>
        <v/>
      </c>
      <c r="F658" s="144">
        <f>IF(ISERROR($V658),"",OFFSET('Smelter Look-up'!$E$4,$V658-4,0))</f>
        <v/>
      </c>
      <c r="G658" s="144">
        <f>IF(C658=$X$4,"Enter smelter details",IF(ISERROR($V658),"",OFFSET('Smelter Look-up'!$F$4,$V658-4,0)))</f>
        <v/>
      </c>
      <c r="H658" s="200">
        <f>IF(ISERROR($V658),"",OFFSET('Smelter Look-up'!$G$4,$V658-4,0))</f>
        <v/>
      </c>
      <c r="I658" s="201">
        <f>IF(ISERROR($V658),"",OFFSET('Smelter Look-up'!$H$4,$V658-4,0))</f>
        <v/>
      </c>
      <c r="J658" s="201">
        <f>IF(ISERROR($V658),"",OFFSET('Smelter Look-up'!$I$4,$V658-4,0))</f>
        <v/>
      </c>
      <c r="K658" s="145" t="n"/>
      <c r="L658" s="145" t="n"/>
      <c r="M658" s="145" t="n"/>
      <c r="N658" s="145" t="n"/>
      <c r="O658" s="145" t="n"/>
      <c r="P658" s="203" t="n"/>
      <c r="Q658" s="146" t="n"/>
      <c r="R658" s="144">
        <f>IF(ISERROR($V658),"",OFFSET('Smelter Look-up'!$C$4,$V658-4,0)&amp;"")</f>
        <v/>
      </c>
      <c r="S658" s="150">
        <f>IF(B658="","",IF(ISERROR(MATCH($E658,CL,0)),"Unknown",INDIRECT("'C'!$A$"&amp;MATCH($E658,CL,0)+1)))</f>
        <v/>
      </c>
      <c r="T658" s="150">
        <f>IF(B658="","",IF(ISERROR(MATCH($J658,SorP!$B$1:$B$6261,0)),"",INDIRECT("'SorP'!$A$"&amp;MATCH($S658&amp;$J658,SorP!C:C,0))))</f>
        <v/>
      </c>
      <c r="U658" s="163" t="n"/>
      <c r="V658" s="164">
        <f>IF(C658="",NA(),MATCH($B658&amp;$C658,'Smelter Look-up'!$J:$J,0))</f>
        <v/>
      </c>
      <c r="X658" s="165">
        <f>IF(AND(C658="Smelter not listed",OR(LEN(D658)=0,LEN(E658)=0)),1,0)</f>
        <v/>
      </c>
      <c r="AB658" s="306">
        <f>IF(C658="","",B658)</f>
        <v/>
      </c>
      <c r="AC658" s="165">
        <f>B658</f>
        <v/>
      </c>
      <c r="AD658" s="165">
        <f>IF(C658="Smelter not listed",D658,C658)</f>
        <v/>
      </c>
    </row>
    <row r="659" ht="20.1" customFormat="1" customHeight="1" s="165">
      <c r="A659" s="150" t="n"/>
      <c r="B659" s="296">
        <f>IF(LEN(A659)=0,"",INDEX('Smelter Look-up'!$A:$A,MATCH($A659,'Smelter Look-up'!$E:$E,0)))</f>
        <v/>
      </c>
      <c r="C659" s="147">
        <f>IF(LEN(A659)=0,"",INDEX('Smelter Look-up'!$C:$C,MATCH($A659,'Smelter Look-up'!$E:$E,0)))</f>
        <v/>
      </c>
      <c r="D659" s="144" t="n"/>
      <c r="E659" s="144">
        <f>IF(ISERROR($V659),"",OFFSET('Smelter Look-up'!$D$4,$V659-4,0)&amp;"")</f>
        <v/>
      </c>
      <c r="F659" s="144">
        <f>IF(ISERROR($V659),"",OFFSET('Smelter Look-up'!$E$4,$V659-4,0))</f>
        <v/>
      </c>
      <c r="G659" s="144">
        <f>IF(C659=$X$4,"Enter smelter details",IF(ISERROR($V659),"",OFFSET('Smelter Look-up'!$F$4,$V659-4,0)))</f>
        <v/>
      </c>
      <c r="H659" s="200">
        <f>IF(ISERROR($V659),"",OFFSET('Smelter Look-up'!$G$4,$V659-4,0))</f>
        <v/>
      </c>
      <c r="I659" s="201">
        <f>IF(ISERROR($V659),"",OFFSET('Smelter Look-up'!$H$4,$V659-4,0))</f>
        <v/>
      </c>
      <c r="J659" s="201">
        <f>IF(ISERROR($V659),"",OFFSET('Smelter Look-up'!$I$4,$V659-4,0))</f>
        <v/>
      </c>
      <c r="K659" s="145" t="n"/>
      <c r="L659" s="145" t="n"/>
      <c r="M659" s="145" t="n"/>
      <c r="N659" s="145" t="n"/>
      <c r="O659" s="145" t="n"/>
      <c r="P659" s="203" t="n"/>
      <c r="Q659" s="146" t="n"/>
      <c r="R659" s="144">
        <f>IF(ISERROR($V659),"",OFFSET('Smelter Look-up'!$C$4,$V659-4,0)&amp;"")</f>
        <v/>
      </c>
      <c r="S659" s="150">
        <f>IF(B659="","",IF(ISERROR(MATCH($E659,CL,0)),"Unknown",INDIRECT("'C'!$A$"&amp;MATCH($E659,CL,0)+1)))</f>
        <v/>
      </c>
      <c r="T659" s="150">
        <f>IF(B659="","",IF(ISERROR(MATCH($J659,SorP!$B$1:$B$6261,0)),"",INDIRECT("'SorP'!$A$"&amp;MATCH($S659&amp;$J659,SorP!C:C,0))))</f>
        <v/>
      </c>
      <c r="U659" s="163" t="n"/>
      <c r="V659" s="164">
        <f>IF(C659="",NA(),MATCH($B659&amp;$C659,'Smelter Look-up'!$J:$J,0))</f>
        <v/>
      </c>
      <c r="X659" s="165">
        <f>IF(AND(C659="Smelter not listed",OR(LEN(D659)=0,LEN(E659)=0)),1,0)</f>
        <v/>
      </c>
      <c r="AB659" s="306">
        <f>IF(C659="","",B659)</f>
        <v/>
      </c>
      <c r="AC659" s="165">
        <f>B659</f>
        <v/>
      </c>
      <c r="AD659" s="165">
        <f>IF(C659="Smelter not listed",D659,C659)</f>
        <v/>
      </c>
    </row>
    <row r="660" ht="20.1" customFormat="1" customHeight="1" s="165">
      <c r="A660" s="150" t="n"/>
      <c r="B660" s="296">
        <f>IF(LEN(A660)=0,"",INDEX('Smelter Look-up'!$A:$A,MATCH($A660,'Smelter Look-up'!$E:$E,0)))</f>
        <v/>
      </c>
      <c r="C660" s="147">
        <f>IF(LEN(A660)=0,"",INDEX('Smelter Look-up'!$C:$C,MATCH($A660,'Smelter Look-up'!$E:$E,0)))</f>
        <v/>
      </c>
      <c r="D660" s="144" t="n"/>
      <c r="E660" s="144">
        <f>IF(ISERROR($V660),"",OFFSET('Smelter Look-up'!$D$4,$V660-4,0)&amp;"")</f>
        <v/>
      </c>
      <c r="F660" s="144">
        <f>IF(ISERROR($V660),"",OFFSET('Smelter Look-up'!$E$4,$V660-4,0))</f>
        <v/>
      </c>
      <c r="G660" s="144">
        <f>IF(C660=$X$4,"Enter smelter details",IF(ISERROR($V660),"",OFFSET('Smelter Look-up'!$F$4,$V660-4,0)))</f>
        <v/>
      </c>
      <c r="H660" s="200">
        <f>IF(ISERROR($V660),"",OFFSET('Smelter Look-up'!$G$4,$V660-4,0))</f>
        <v/>
      </c>
      <c r="I660" s="201">
        <f>IF(ISERROR($V660),"",OFFSET('Smelter Look-up'!$H$4,$V660-4,0))</f>
        <v/>
      </c>
      <c r="J660" s="201">
        <f>IF(ISERROR($V660),"",OFFSET('Smelter Look-up'!$I$4,$V660-4,0))</f>
        <v/>
      </c>
      <c r="K660" s="145" t="n"/>
      <c r="L660" s="145" t="n"/>
      <c r="M660" s="145" t="n"/>
      <c r="N660" s="145" t="n"/>
      <c r="O660" s="145" t="n"/>
      <c r="P660" s="203" t="n"/>
      <c r="Q660" s="146" t="n"/>
      <c r="R660" s="144">
        <f>IF(ISERROR($V660),"",OFFSET('Smelter Look-up'!$C$4,$V660-4,0)&amp;"")</f>
        <v/>
      </c>
      <c r="S660" s="150">
        <f>IF(B660="","",IF(ISERROR(MATCH($E660,CL,0)),"Unknown",INDIRECT("'C'!$A$"&amp;MATCH($E660,CL,0)+1)))</f>
        <v/>
      </c>
      <c r="T660" s="150">
        <f>IF(B660="","",IF(ISERROR(MATCH($J660,SorP!$B$1:$B$6261,0)),"",INDIRECT("'SorP'!$A$"&amp;MATCH($S660&amp;$J660,SorP!C:C,0))))</f>
        <v/>
      </c>
      <c r="U660" s="163" t="n"/>
      <c r="V660" s="164">
        <f>IF(C660="",NA(),MATCH($B660&amp;$C660,'Smelter Look-up'!$J:$J,0))</f>
        <v/>
      </c>
      <c r="X660" s="165">
        <f>IF(AND(C660="Smelter not listed",OR(LEN(D660)=0,LEN(E660)=0)),1,0)</f>
        <v/>
      </c>
      <c r="AB660" s="306">
        <f>IF(C660="","",B660)</f>
        <v/>
      </c>
      <c r="AC660" s="165">
        <f>B660</f>
        <v/>
      </c>
      <c r="AD660" s="165">
        <f>IF(C660="Smelter not listed",D660,C660)</f>
        <v/>
      </c>
    </row>
    <row r="661" ht="20.1" customFormat="1" customHeight="1" s="165">
      <c r="A661" s="150" t="n"/>
      <c r="B661" s="296">
        <f>IF(LEN(A661)=0,"",INDEX('Smelter Look-up'!$A:$A,MATCH($A661,'Smelter Look-up'!$E:$E,0)))</f>
        <v/>
      </c>
      <c r="C661" s="147">
        <f>IF(LEN(A661)=0,"",INDEX('Smelter Look-up'!$C:$C,MATCH($A661,'Smelter Look-up'!$E:$E,0)))</f>
        <v/>
      </c>
      <c r="D661" s="144" t="n"/>
      <c r="E661" s="144">
        <f>IF(ISERROR($V661),"",OFFSET('Smelter Look-up'!$D$4,$V661-4,0)&amp;"")</f>
        <v/>
      </c>
      <c r="F661" s="144">
        <f>IF(ISERROR($V661),"",OFFSET('Smelter Look-up'!$E$4,$V661-4,0))</f>
        <v/>
      </c>
      <c r="G661" s="144">
        <f>IF(C661=$X$4,"Enter smelter details",IF(ISERROR($V661),"",OFFSET('Smelter Look-up'!$F$4,$V661-4,0)))</f>
        <v/>
      </c>
      <c r="H661" s="200">
        <f>IF(ISERROR($V661),"",OFFSET('Smelter Look-up'!$G$4,$V661-4,0))</f>
        <v/>
      </c>
      <c r="I661" s="201">
        <f>IF(ISERROR($V661),"",OFFSET('Smelter Look-up'!$H$4,$V661-4,0))</f>
        <v/>
      </c>
      <c r="J661" s="201">
        <f>IF(ISERROR($V661),"",OFFSET('Smelter Look-up'!$I$4,$V661-4,0))</f>
        <v/>
      </c>
      <c r="K661" s="145" t="n"/>
      <c r="L661" s="145" t="n"/>
      <c r="M661" s="145" t="n"/>
      <c r="N661" s="145" t="n"/>
      <c r="O661" s="145" t="n"/>
      <c r="P661" s="203" t="n"/>
      <c r="Q661" s="146" t="n"/>
      <c r="R661" s="144">
        <f>IF(ISERROR($V661),"",OFFSET('Smelter Look-up'!$C$4,$V661-4,0)&amp;"")</f>
        <v/>
      </c>
      <c r="S661" s="150">
        <f>IF(B661="","",IF(ISERROR(MATCH($E661,CL,0)),"Unknown",INDIRECT("'C'!$A$"&amp;MATCH($E661,CL,0)+1)))</f>
        <v/>
      </c>
      <c r="T661" s="150">
        <f>IF(B661="","",IF(ISERROR(MATCH($J661,SorP!$B$1:$B$6261,0)),"",INDIRECT("'SorP'!$A$"&amp;MATCH($S661&amp;$J661,SorP!C:C,0))))</f>
        <v/>
      </c>
      <c r="U661" s="163" t="n"/>
      <c r="V661" s="164">
        <f>IF(C661="",NA(),MATCH($B661&amp;$C661,'Smelter Look-up'!$J:$J,0))</f>
        <v/>
      </c>
      <c r="X661" s="165">
        <f>IF(AND(C661="Smelter not listed",OR(LEN(D661)=0,LEN(E661)=0)),1,0)</f>
        <v/>
      </c>
      <c r="AB661" s="306">
        <f>IF(C661="","",B661)</f>
        <v/>
      </c>
      <c r="AC661" s="165">
        <f>B661</f>
        <v/>
      </c>
      <c r="AD661" s="165">
        <f>IF(C661="Smelter not listed",D661,C661)</f>
        <v/>
      </c>
    </row>
    <row r="662" ht="20.1" customFormat="1" customHeight="1" s="165">
      <c r="A662" s="150" t="n"/>
      <c r="B662" s="296">
        <f>IF(LEN(A662)=0,"",INDEX('Smelter Look-up'!$A:$A,MATCH($A662,'Smelter Look-up'!$E:$E,0)))</f>
        <v/>
      </c>
      <c r="C662" s="147">
        <f>IF(LEN(A662)=0,"",INDEX('Smelter Look-up'!$C:$C,MATCH($A662,'Smelter Look-up'!$E:$E,0)))</f>
        <v/>
      </c>
      <c r="D662" s="144" t="n"/>
      <c r="E662" s="144">
        <f>IF(ISERROR($V662),"",OFFSET('Smelter Look-up'!$D$4,$V662-4,0)&amp;"")</f>
        <v/>
      </c>
      <c r="F662" s="144">
        <f>IF(ISERROR($V662),"",OFFSET('Smelter Look-up'!$E$4,$V662-4,0))</f>
        <v/>
      </c>
      <c r="G662" s="144">
        <f>IF(C662=$X$4,"Enter smelter details",IF(ISERROR($V662),"",OFFSET('Smelter Look-up'!$F$4,$V662-4,0)))</f>
        <v/>
      </c>
      <c r="H662" s="200">
        <f>IF(ISERROR($V662),"",OFFSET('Smelter Look-up'!$G$4,$V662-4,0))</f>
        <v/>
      </c>
      <c r="I662" s="201">
        <f>IF(ISERROR($V662),"",OFFSET('Smelter Look-up'!$H$4,$V662-4,0))</f>
        <v/>
      </c>
      <c r="J662" s="201">
        <f>IF(ISERROR($V662),"",OFFSET('Smelter Look-up'!$I$4,$V662-4,0))</f>
        <v/>
      </c>
      <c r="K662" s="145" t="n"/>
      <c r="L662" s="145" t="n"/>
      <c r="M662" s="145" t="n"/>
      <c r="N662" s="145" t="n"/>
      <c r="O662" s="145" t="n"/>
      <c r="P662" s="203" t="n"/>
      <c r="Q662" s="146" t="n"/>
      <c r="R662" s="144">
        <f>IF(ISERROR($V662),"",OFFSET('Smelter Look-up'!$C$4,$V662-4,0)&amp;"")</f>
        <v/>
      </c>
      <c r="S662" s="150">
        <f>IF(B662="","",IF(ISERROR(MATCH($E662,CL,0)),"Unknown",INDIRECT("'C'!$A$"&amp;MATCH($E662,CL,0)+1)))</f>
        <v/>
      </c>
      <c r="T662" s="150">
        <f>IF(B662="","",IF(ISERROR(MATCH($J662,SorP!$B$1:$B$6261,0)),"",INDIRECT("'SorP'!$A$"&amp;MATCH($S662&amp;$J662,SorP!C:C,0))))</f>
        <v/>
      </c>
      <c r="U662" s="163" t="n"/>
      <c r="V662" s="164">
        <f>IF(C662="",NA(),MATCH($B662&amp;$C662,'Smelter Look-up'!$J:$J,0))</f>
        <v/>
      </c>
      <c r="X662" s="165">
        <f>IF(AND(C662="Smelter not listed",OR(LEN(D662)=0,LEN(E662)=0)),1,0)</f>
        <v/>
      </c>
      <c r="AB662" s="306">
        <f>IF(C662="","",B662)</f>
        <v/>
      </c>
      <c r="AC662" s="165">
        <f>B662</f>
        <v/>
      </c>
      <c r="AD662" s="165">
        <f>IF(C662="Smelter not listed",D662,C662)</f>
        <v/>
      </c>
    </row>
    <row r="663" ht="20.1" customFormat="1" customHeight="1" s="165">
      <c r="A663" s="150" t="n"/>
      <c r="B663" s="296">
        <f>IF(LEN(A663)=0,"",INDEX('Smelter Look-up'!$A:$A,MATCH($A663,'Smelter Look-up'!$E:$E,0)))</f>
        <v/>
      </c>
      <c r="C663" s="147">
        <f>IF(LEN(A663)=0,"",INDEX('Smelter Look-up'!$C:$C,MATCH($A663,'Smelter Look-up'!$E:$E,0)))</f>
        <v/>
      </c>
      <c r="D663" s="144" t="n"/>
      <c r="E663" s="144">
        <f>IF(ISERROR($V663),"",OFFSET('Smelter Look-up'!$D$4,$V663-4,0)&amp;"")</f>
        <v/>
      </c>
      <c r="F663" s="144">
        <f>IF(ISERROR($V663),"",OFFSET('Smelter Look-up'!$E$4,$V663-4,0))</f>
        <v/>
      </c>
      <c r="G663" s="144">
        <f>IF(C663=$X$4,"Enter smelter details",IF(ISERROR($V663),"",OFFSET('Smelter Look-up'!$F$4,$V663-4,0)))</f>
        <v/>
      </c>
      <c r="H663" s="200">
        <f>IF(ISERROR($V663),"",OFFSET('Smelter Look-up'!$G$4,$V663-4,0))</f>
        <v/>
      </c>
      <c r="I663" s="201">
        <f>IF(ISERROR($V663),"",OFFSET('Smelter Look-up'!$H$4,$V663-4,0))</f>
        <v/>
      </c>
      <c r="J663" s="201">
        <f>IF(ISERROR($V663),"",OFFSET('Smelter Look-up'!$I$4,$V663-4,0))</f>
        <v/>
      </c>
      <c r="K663" s="145" t="n"/>
      <c r="L663" s="145" t="n"/>
      <c r="M663" s="145" t="n"/>
      <c r="N663" s="145" t="n"/>
      <c r="O663" s="145" t="n"/>
      <c r="P663" s="203" t="n"/>
      <c r="Q663" s="146" t="n"/>
      <c r="R663" s="144">
        <f>IF(ISERROR($V663),"",OFFSET('Smelter Look-up'!$C$4,$V663-4,0)&amp;"")</f>
        <v/>
      </c>
      <c r="S663" s="150">
        <f>IF(B663="","",IF(ISERROR(MATCH($E663,CL,0)),"Unknown",INDIRECT("'C'!$A$"&amp;MATCH($E663,CL,0)+1)))</f>
        <v/>
      </c>
      <c r="T663" s="150">
        <f>IF(B663="","",IF(ISERROR(MATCH($J663,SorP!$B$1:$B$6261,0)),"",INDIRECT("'SorP'!$A$"&amp;MATCH($S663&amp;$J663,SorP!C:C,0))))</f>
        <v/>
      </c>
      <c r="U663" s="163" t="n"/>
      <c r="V663" s="164">
        <f>IF(C663="",NA(),MATCH($B663&amp;$C663,'Smelter Look-up'!$J:$J,0))</f>
        <v/>
      </c>
      <c r="X663" s="165">
        <f>IF(AND(C663="Smelter not listed",OR(LEN(D663)=0,LEN(E663)=0)),1,0)</f>
        <v/>
      </c>
      <c r="AB663" s="306">
        <f>IF(C663="","",B663)</f>
        <v/>
      </c>
      <c r="AC663" s="165">
        <f>B663</f>
        <v/>
      </c>
      <c r="AD663" s="165">
        <f>IF(C663="Smelter not listed",D663,C663)</f>
        <v/>
      </c>
    </row>
    <row r="664" ht="20.1" customFormat="1" customHeight="1" s="165">
      <c r="A664" s="150" t="n"/>
      <c r="B664" s="296">
        <f>IF(LEN(A664)=0,"",INDEX('Smelter Look-up'!$A:$A,MATCH($A664,'Smelter Look-up'!$E:$E,0)))</f>
        <v/>
      </c>
      <c r="C664" s="147">
        <f>IF(LEN(A664)=0,"",INDEX('Smelter Look-up'!$C:$C,MATCH($A664,'Smelter Look-up'!$E:$E,0)))</f>
        <v/>
      </c>
      <c r="D664" s="144" t="n"/>
      <c r="E664" s="144">
        <f>IF(ISERROR($V664),"",OFFSET('Smelter Look-up'!$D$4,$V664-4,0)&amp;"")</f>
        <v/>
      </c>
      <c r="F664" s="144">
        <f>IF(ISERROR($V664),"",OFFSET('Smelter Look-up'!$E$4,$V664-4,0))</f>
        <v/>
      </c>
      <c r="G664" s="144">
        <f>IF(C664=$X$4,"Enter smelter details",IF(ISERROR($V664),"",OFFSET('Smelter Look-up'!$F$4,$V664-4,0)))</f>
        <v/>
      </c>
      <c r="H664" s="200">
        <f>IF(ISERROR($V664),"",OFFSET('Smelter Look-up'!$G$4,$V664-4,0))</f>
        <v/>
      </c>
      <c r="I664" s="201">
        <f>IF(ISERROR($V664),"",OFFSET('Smelter Look-up'!$H$4,$V664-4,0))</f>
        <v/>
      </c>
      <c r="J664" s="201">
        <f>IF(ISERROR($V664),"",OFFSET('Smelter Look-up'!$I$4,$V664-4,0))</f>
        <v/>
      </c>
      <c r="K664" s="145" t="n"/>
      <c r="L664" s="145" t="n"/>
      <c r="M664" s="145" t="n"/>
      <c r="N664" s="145" t="n"/>
      <c r="O664" s="145" t="n"/>
      <c r="P664" s="203" t="n"/>
      <c r="Q664" s="146" t="n"/>
      <c r="R664" s="144">
        <f>IF(ISERROR($V664),"",OFFSET('Smelter Look-up'!$C$4,$V664-4,0)&amp;"")</f>
        <v/>
      </c>
      <c r="S664" s="150">
        <f>IF(B664="","",IF(ISERROR(MATCH($E664,CL,0)),"Unknown",INDIRECT("'C'!$A$"&amp;MATCH($E664,CL,0)+1)))</f>
        <v/>
      </c>
      <c r="T664" s="150">
        <f>IF(B664="","",IF(ISERROR(MATCH($J664,SorP!$B$1:$B$6261,0)),"",INDIRECT("'SorP'!$A$"&amp;MATCH($S664&amp;$J664,SorP!C:C,0))))</f>
        <v/>
      </c>
      <c r="U664" s="163" t="n"/>
      <c r="V664" s="164">
        <f>IF(C664="",NA(),MATCH($B664&amp;$C664,'Smelter Look-up'!$J:$J,0))</f>
        <v/>
      </c>
      <c r="X664" s="165">
        <f>IF(AND(C664="Smelter not listed",OR(LEN(D664)=0,LEN(E664)=0)),1,0)</f>
        <v/>
      </c>
      <c r="AB664" s="306">
        <f>IF(C664="","",B664)</f>
        <v/>
      </c>
      <c r="AC664" s="165">
        <f>B664</f>
        <v/>
      </c>
      <c r="AD664" s="165">
        <f>IF(C664="Smelter not listed",D664,C664)</f>
        <v/>
      </c>
    </row>
    <row r="665" ht="20.1" customFormat="1" customHeight="1" s="165">
      <c r="A665" s="150" t="n"/>
      <c r="B665" s="296">
        <f>IF(LEN(A665)=0,"",INDEX('Smelter Look-up'!$A:$A,MATCH($A665,'Smelter Look-up'!$E:$E,0)))</f>
        <v/>
      </c>
      <c r="C665" s="147">
        <f>IF(LEN(A665)=0,"",INDEX('Smelter Look-up'!$C:$C,MATCH($A665,'Smelter Look-up'!$E:$E,0)))</f>
        <v/>
      </c>
      <c r="D665" s="144" t="n"/>
      <c r="E665" s="144">
        <f>IF(ISERROR($V665),"",OFFSET('Smelter Look-up'!$D$4,$V665-4,0)&amp;"")</f>
        <v/>
      </c>
      <c r="F665" s="144">
        <f>IF(ISERROR($V665),"",OFFSET('Smelter Look-up'!$E$4,$V665-4,0))</f>
        <v/>
      </c>
      <c r="G665" s="144">
        <f>IF(C665=$X$4,"Enter smelter details",IF(ISERROR($V665),"",OFFSET('Smelter Look-up'!$F$4,$V665-4,0)))</f>
        <v/>
      </c>
      <c r="H665" s="200">
        <f>IF(ISERROR($V665),"",OFFSET('Smelter Look-up'!$G$4,$V665-4,0))</f>
        <v/>
      </c>
      <c r="I665" s="201">
        <f>IF(ISERROR($V665),"",OFFSET('Smelter Look-up'!$H$4,$V665-4,0))</f>
        <v/>
      </c>
      <c r="J665" s="201">
        <f>IF(ISERROR($V665),"",OFFSET('Smelter Look-up'!$I$4,$V665-4,0))</f>
        <v/>
      </c>
      <c r="K665" s="145" t="n"/>
      <c r="L665" s="145" t="n"/>
      <c r="M665" s="145" t="n"/>
      <c r="N665" s="145" t="n"/>
      <c r="O665" s="145" t="n"/>
      <c r="P665" s="203" t="n"/>
      <c r="Q665" s="146" t="n"/>
      <c r="R665" s="144">
        <f>IF(ISERROR($V665),"",OFFSET('Smelter Look-up'!$C$4,$V665-4,0)&amp;"")</f>
        <v/>
      </c>
      <c r="S665" s="150">
        <f>IF(B665="","",IF(ISERROR(MATCH($E665,CL,0)),"Unknown",INDIRECT("'C'!$A$"&amp;MATCH($E665,CL,0)+1)))</f>
        <v/>
      </c>
      <c r="T665" s="150">
        <f>IF(B665="","",IF(ISERROR(MATCH($J665,SorP!$B$1:$B$6261,0)),"",INDIRECT("'SorP'!$A$"&amp;MATCH($S665&amp;$J665,SorP!C:C,0))))</f>
        <v/>
      </c>
      <c r="U665" s="163" t="n"/>
      <c r="V665" s="164">
        <f>IF(C665="",NA(),MATCH($B665&amp;$C665,'Smelter Look-up'!$J:$J,0))</f>
        <v/>
      </c>
      <c r="X665" s="165">
        <f>IF(AND(C665="Smelter not listed",OR(LEN(D665)=0,LEN(E665)=0)),1,0)</f>
        <v/>
      </c>
      <c r="AB665" s="306">
        <f>IF(C665="","",B665)</f>
        <v/>
      </c>
      <c r="AC665" s="165">
        <f>B665</f>
        <v/>
      </c>
      <c r="AD665" s="165">
        <f>IF(C665="Smelter not listed",D665,C665)</f>
        <v/>
      </c>
    </row>
    <row r="666" ht="20.1" customFormat="1" customHeight="1" s="165">
      <c r="A666" s="150" t="n"/>
      <c r="B666" s="296">
        <f>IF(LEN(A666)=0,"",INDEX('Smelter Look-up'!$A:$A,MATCH($A666,'Smelter Look-up'!$E:$E,0)))</f>
        <v/>
      </c>
      <c r="C666" s="147">
        <f>IF(LEN(A666)=0,"",INDEX('Smelter Look-up'!$C:$C,MATCH($A666,'Smelter Look-up'!$E:$E,0)))</f>
        <v/>
      </c>
      <c r="D666" s="144" t="n"/>
      <c r="E666" s="144">
        <f>IF(ISERROR($V666),"",OFFSET('Smelter Look-up'!$D$4,$V666-4,0)&amp;"")</f>
        <v/>
      </c>
      <c r="F666" s="144">
        <f>IF(ISERROR($V666),"",OFFSET('Smelter Look-up'!$E$4,$V666-4,0))</f>
        <v/>
      </c>
      <c r="G666" s="144">
        <f>IF(C666=$X$4,"Enter smelter details",IF(ISERROR($V666),"",OFFSET('Smelter Look-up'!$F$4,$V666-4,0)))</f>
        <v/>
      </c>
      <c r="H666" s="200">
        <f>IF(ISERROR($V666),"",OFFSET('Smelter Look-up'!$G$4,$V666-4,0))</f>
        <v/>
      </c>
      <c r="I666" s="201">
        <f>IF(ISERROR($V666),"",OFFSET('Smelter Look-up'!$H$4,$V666-4,0))</f>
        <v/>
      </c>
      <c r="J666" s="201">
        <f>IF(ISERROR($V666),"",OFFSET('Smelter Look-up'!$I$4,$V666-4,0))</f>
        <v/>
      </c>
      <c r="K666" s="145" t="n"/>
      <c r="L666" s="145" t="n"/>
      <c r="M666" s="145" t="n"/>
      <c r="N666" s="145" t="n"/>
      <c r="O666" s="145" t="n"/>
      <c r="P666" s="203" t="n"/>
      <c r="Q666" s="146" t="n"/>
      <c r="R666" s="144">
        <f>IF(ISERROR($V666),"",OFFSET('Smelter Look-up'!$C$4,$V666-4,0)&amp;"")</f>
        <v/>
      </c>
      <c r="S666" s="150">
        <f>IF(B666="","",IF(ISERROR(MATCH($E666,CL,0)),"Unknown",INDIRECT("'C'!$A$"&amp;MATCH($E666,CL,0)+1)))</f>
        <v/>
      </c>
      <c r="T666" s="150">
        <f>IF(B666="","",IF(ISERROR(MATCH($J666,SorP!$B$1:$B$6261,0)),"",INDIRECT("'SorP'!$A$"&amp;MATCH($S666&amp;$J666,SorP!C:C,0))))</f>
        <v/>
      </c>
      <c r="U666" s="163" t="n"/>
      <c r="V666" s="164">
        <f>IF(C666="",NA(),MATCH($B666&amp;$C666,'Smelter Look-up'!$J:$J,0))</f>
        <v/>
      </c>
      <c r="X666" s="165">
        <f>IF(AND(C666="Smelter not listed",OR(LEN(D666)=0,LEN(E666)=0)),1,0)</f>
        <v/>
      </c>
      <c r="AB666" s="306">
        <f>IF(C666="","",B666)</f>
        <v/>
      </c>
      <c r="AC666" s="165">
        <f>B666</f>
        <v/>
      </c>
      <c r="AD666" s="165">
        <f>IF(C666="Smelter not listed",D666,C666)</f>
        <v/>
      </c>
    </row>
    <row r="667" ht="20.1" customFormat="1" customHeight="1" s="165">
      <c r="A667" s="150" t="n"/>
      <c r="B667" s="296">
        <f>IF(LEN(A667)=0,"",INDEX('Smelter Look-up'!$A:$A,MATCH($A667,'Smelter Look-up'!$E:$E,0)))</f>
        <v/>
      </c>
      <c r="C667" s="147">
        <f>IF(LEN(A667)=0,"",INDEX('Smelter Look-up'!$C:$C,MATCH($A667,'Smelter Look-up'!$E:$E,0)))</f>
        <v/>
      </c>
      <c r="D667" s="144" t="n"/>
      <c r="E667" s="144">
        <f>IF(ISERROR($V667),"",OFFSET('Smelter Look-up'!$D$4,$V667-4,0)&amp;"")</f>
        <v/>
      </c>
      <c r="F667" s="144">
        <f>IF(ISERROR($V667),"",OFFSET('Smelter Look-up'!$E$4,$V667-4,0))</f>
        <v/>
      </c>
      <c r="G667" s="144">
        <f>IF(C667=$X$4,"Enter smelter details",IF(ISERROR($V667),"",OFFSET('Smelter Look-up'!$F$4,$V667-4,0)))</f>
        <v/>
      </c>
      <c r="H667" s="200">
        <f>IF(ISERROR($V667),"",OFFSET('Smelter Look-up'!$G$4,$V667-4,0))</f>
        <v/>
      </c>
      <c r="I667" s="201">
        <f>IF(ISERROR($V667),"",OFFSET('Smelter Look-up'!$H$4,$V667-4,0))</f>
        <v/>
      </c>
      <c r="J667" s="201">
        <f>IF(ISERROR($V667),"",OFFSET('Smelter Look-up'!$I$4,$V667-4,0))</f>
        <v/>
      </c>
      <c r="K667" s="145" t="n"/>
      <c r="L667" s="145" t="n"/>
      <c r="M667" s="145" t="n"/>
      <c r="N667" s="145" t="n"/>
      <c r="O667" s="145" t="n"/>
      <c r="P667" s="203" t="n"/>
      <c r="Q667" s="146" t="n"/>
      <c r="R667" s="144">
        <f>IF(ISERROR($V667),"",OFFSET('Smelter Look-up'!$C$4,$V667-4,0)&amp;"")</f>
        <v/>
      </c>
      <c r="S667" s="150">
        <f>IF(B667="","",IF(ISERROR(MATCH($E667,CL,0)),"Unknown",INDIRECT("'C'!$A$"&amp;MATCH($E667,CL,0)+1)))</f>
        <v/>
      </c>
      <c r="T667" s="150">
        <f>IF(B667="","",IF(ISERROR(MATCH($J667,SorP!$B$1:$B$6261,0)),"",INDIRECT("'SorP'!$A$"&amp;MATCH($S667&amp;$J667,SorP!C:C,0))))</f>
        <v/>
      </c>
      <c r="U667" s="163" t="n"/>
      <c r="V667" s="164">
        <f>IF(C667="",NA(),MATCH($B667&amp;$C667,'Smelter Look-up'!$J:$J,0))</f>
        <v/>
      </c>
      <c r="X667" s="165">
        <f>IF(AND(C667="Smelter not listed",OR(LEN(D667)=0,LEN(E667)=0)),1,0)</f>
        <v/>
      </c>
      <c r="AB667" s="306">
        <f>IF(C667="","",B667)</f>
        <v/>
      </c>
      <c r="AC667" s="165">
        <f>B667</f>
        <v/>
      </c>
      <c r="AD667" s="165">
        <f>IF(C667="Smelter not listed",D667,C667)</f>
        <v/>
      </c>
    </row>
    <row r="668" ht="20.1" customFormat="1" customHeight="1" s="165">
      <c r="A668" s="150" t="n"/>
      <c r="B668" s="296">
        <f>IF(LEN(A668)=0,"",INDEX('Smelter Look-up'!$A:$A,MATCH($A668,'Smelter Look-up'!$E:$E,0)))</f>
        <v/>
      </c>
      <c r="C668" s="147">
        <f>IF(LEN(A668)=0,"",INDEX('Smelter Look-up'!$C:$C,MATCH($A668,'Smelter Look-up'!$E:$E,0)))</f>
        <v/>
      </c>
      <c r="D668" s="144" t="n"/>
      <c r="E668" s="144">
        <f>IF(ISERROR($V668),"",OFFSET('Smelter Look-up'!$D$4,$V668-4,0)&amp;"")</f>
        <v/>
      </c>
      <c r="F668" s="144">
        <f>IF(ISERROR($V668),"",OFFSET('Smelter Look-up'!$E$4,$V668-4,0))</f>
        <v/>
      </c>
      <c r="G668" s="144">
        <f>IF(C668=$X$4,"Enter smelter details",IF(ISERROR($V668),"",OFFSET('Smelter Look-up'!$F$4,$V668-4,0)))</f>
        <v/>
      </c>
      <c r="H668" s="200">
        <f>IF(ISERROR($V668),"",OFFSET('Smelter Look-up'!$G$4,$V668-4,0))</f>
        <v/>
      </c>
      <c r="I668" s="201">
        <f>IF(ISERROR($V668),"",OFFSET('Smelter Look-up'!$H$4,$V668-4,0))</f>
        <v/>
      </c>
      <c r="J668" s="201">
        <f>IF(ISERROR($V668),"",OFFSET('Smelter Look-up'!$I$4,$V668-4,0))</f>
        <v/>
      </c>
      <c r="K668" s="145" t="n"/>
      <c r="L668" s="145" t="n"/>
      <c r="M668" s="145" t="n"/>
      <c r="N668" s="145" t="n"/>
      <c r="O668" s="145" t="n"/>
      <c r="P668" s="203" t="n"/>
      <c r="Q668" s="146" t="n"/>
      <c r="R668" s="144">
        <f>IF(ISERROR($V668),"",OFFSET('Smelter Look-up'!$C$4,$V668-4,0)&amp;"")</f>
        <v/>
      </c>
      <c r="S668" s="150">
        <f>IF(B668="","",IF(ISERROR(MATCH($E668,CL,0)),"Unknown",INDIRECT("'C'!$A$"&amp;MATCH($E668,CL,0)+1)))</f>
        <v/>
      </c>
      <c r="T668" s="150">
        <f>IF(B668="","",IF(ISERROR(MATCH($J668,SorP!$B$1:$B$6261,0)),"",INDIRECT("'SorP'!$A$"&amp;MATCH($S668&amp;$J668,SorP!C:C,0))))</f>
        <v/>
      </c>
      <c r="U668" s="163" t="n"/>
      <c r="V668" s="164">
        <f>IF(C668="",NA(),MATCH($B668&amp;$C668,'Smelter Look-up'!$J:$J,0))</f>
        <v/>
      </c>
      <c r="X668" s="165">
        <f>IF(AND(C668="Smelter not listed",OR(LEN(D668)=0,LEN(E668)=0)),1,0)</f>
        <v/>
      </c>
      <c r="AB668" s="306">
        <f>IF(C668="","",B668)</f>
        <v/>
      </c>
      <c r="AC668" s="165">
        <f>B668</f>
        <v/>
      </c>
      <c r="AD668" s="165">
        <f>IF(C668="Smelter not listed",D668,C668)</f>
        <v/>
      </c>
    </row>
    <row r="669" ht="20.1" customFormat="1" customHeight="1" s="165">
      <c r="A669" s="150" t="n"/>
      <c r="B669" s="296">
        <f>IF(LEN(A669)=0,"",INDEX('Smelter Look-up'!$A:$A,MATCH($A669,'Smelter Look-up'!$E:$E,0)))</f>
        <v/>
      </c>
      <c r="C669" s="147">
        <f>IF(LEN(A669)=0,"",INDEX('Smelter Look-up'!$C:$C,MATCH($A669,'Smelter Look-up'!$E:$E,0)))</f>
        <v/>
      </c>
      <c r="D669" s="144" t="n"/>
      <c r="E669" s="144">
        <f>IF(ISERROR($V669),"",OFFSET('Smelter Look-up'!$D$4,$V669-4,0)&amp;"")</f>
        <v/>
      </c>
      <c r="F669" s="144">
        <f>IF(ISERROR($V669),"",OFFSET('Smelter Look-up'!$E$4,$V669-4,0))</f>
        <v/>
      </c>
      <c r="G669" s="144">
        <f>IF(C669=$X$4,"Enter smelter details",IF(ISERROR($V669),"",OFFSET('Smelter Look-up'!$F$4,$V669-4,0)))</f>
        <v/>
      </c>
      <c r="H669" s="200">
        <f>IF(ISERROR($V669),"",OFFSET('Smelter Look-up'!$G$4,$V669-4,0))</f>
        <v/>
      </c>
      <c r="I669" s="201">
        <f>IF(ISERROR($V669),"",OFFSET('Smelter Look-up'!$H$4,$V669-4,0))</f>
        <v/>
      </c>
      <c r="J669" s="201">
        <f>IF(ISERROR($V669),"",OFFSET('Smelter Look-up'!$I$4,$V669-4,0))</f>
        <v/>
      </c>
      <c r="K669" s="145" t="n"/>
      <c r="L669" s="145" t="n"/>
      <c r="M669" s="145" t="n"/>
      <c r="N669" s="145" t="n"/>
      <c r="O669" s="145" t="n"/>
      <c r="P669" s="203" t="n"/>
      <c r="Q669" s="146" t="n"/>
      <c r="R669" s="144">
        <f>IF(ISERROR($V669),"",OFFSET('Smelter Look-up'!$C$4,$V669-4,0)&amp;"")</f>
        <v/>
      </c>
      <c r="S669" s="150">
        <f>IF(B669="","",IF(ISERROR(MATCH($E669,CL,0)),"Unknown",INDIRECT("'C'!$A$"&amp;MATCH($E669,CL,0)+1)))</f>
        <v/>
      </c>
      <c r="T669" s="150">
        <f>IF(B669="","",IF(ISERROR(MATCH($J669,SorP!$B$1:$B$6261,0)),"",INDIRECT("'SorP'!$A$"&amp;MATCH($S669&amp;$J669,SorP!C:C,0))))</f>
        <v/>
      </c>
      <c r="U669" s="163" t="n"/>
      <c r="V669" s="164">
        <f>IF(C669="",NA(),MATCH($B669&amp;$C669,'Smelter Look-up'!$J:$J,0))</f>
        <v/>
      </c>
      <c r="X669" s="165">
        <f>IF(AND(C669="Smelter not listed",OR(LEN(D669)=0,LEN(E669)=0)),1,0)</f>
        <v/>
      </c>
      <c r="AB669" s="306">
        <f>IF(C669="","",B669)</f>
        <v/>
      </c>
      <c r="AC669" s="165">
        <f>B669</f>
        <v/>
      </c>
      <c r="AD669" s="165">
        <f>IF(C669="Smelter not listed",D669,C669)</f>
        <v/>
      </c>
    </row>
    <row r="670" ht="20.1" customFormat="1" customHeight="1" s="165">
      <c r="A670" s="150" t="n"/>
      <c r="B670" s="296">
        <f>IF(LEN(A670)=0,"",INDEX('Smelter Look-up'!$A:$A,MATCH($A670,'Smelter Look-up'!$E:$E,0)))</f>
        <v/>
      </c>
      <c r="C670" s="147">
        <f>IF(LEN(A670)=0,"",INDEX('Smelter Look-up'!$C:$C,MATCH($A670,'Smelter Look-up'!$E:$E,0)))</f>
        <v/>
      </c>
      <c r="D670" s="144" t="n"/>
      <c r="E670" s="144">
        <f>IF(ISERROR($V670),"",OFFSET('Smelter Look-up'!$D$4,$V670-4,0)&amp;"")</f>
        <v/>
      </c>
      <c r="F670" s="144">
        <f>IF(ISERROR($V670),"",OFFSET('Smelter Look-up'!$E$4,$V670-4,0))</f>
        <v/>
      </c>
      <c r="G670" s="144">
        <f>IF(C670=$X$4,"Enter smelter details",IF(ISERROR($V670),"",OFFSET('Smelter Look-up'!$F$4,$V670-4,0)))</f>
        <v/>
      </c>
      <c r="H670" s="200">
        <f>IF(ISERROR($V670),"",OFFSET('Smelter Look-up'!$G$4,$V670-4,0))</f>
        <v/>
      </c>
      <c r="I670" s="201">
        <f>IF(ISERROR($V670),"",OFFSET('Smelter Look-up'!$H$4,$V670-4,0))</f>
        <v/>
      </c>
      <c r="J670" s="201">
        <f>IF(ISERROR($V670),"",OFFSET('Smelter Look-up'!$I$4,$V670-4,0))</f>
        <v/>
      </c>
      <c r="K670" s="145" t="n"/>
      <c r="L670" s="145" t="n"/>
      <c r="M670" s="145" t="n"/>
      <c r="N670" s="145" t="n"/>
      <c r="O670" s="145" t="n"/>
      <c r="P670" s="203" t="n"/>
      <c r="Q670" s="146" t="n"/>
      <c r="R670" s="144">
        <f>IF(ISERROR($V670),"",OFFSET('Smelter Look-up'!$C$4,$V670-4,0)&amp;"")</f>
        <v/>
      </c>
      <c r="S670" s="150">
        <f>IF(B670="","",IF(ISERROR(MATCH($E670,CL,0)),"Unknown",INDIRECT("'C'!$A$"&amp;MATCH($E670,CL,0)+1)))</f>
        <v/>
      </c>
      <c r="T670" s="150">
        <f>IF(B670="","",IF(ISERROR(MATCH($J670,SorP!$B$1:$B$6261,0)),"",INDIRECT("'SorP'!$A$"&amp;MATCH($S670&amp;$J670,SorP!C:C,0))))</f>
        <v/>
      </c>
      <c r="U670" s="163" t="n"/>
      <c r="V670" s="164">
        <f>IF(C670="",NA(),MATCH($B670&amp;$C670,'Smelter Look-up'!$J:$J,0))</f>
        <v/>
      </c>
      <c r="X670" s="165">
        <f>IF(AND(C670="Smelter not listed",OR(LEN(D670)=0,LEN(E670)=0)),1,0)</f>
        <v/>
      </c>
      <c r="AB670" s="306">
        <f>IF(C670="","",B670)</f>
        <v/>
      </c>
      <c r="AC670" s="165">
        <f>B670</f>
        <v/>
      </c>
      <c r="AD670" s="165">
        <f>IF(C670="Smelter not listed",D670,C670)</f>
        <v/>
      </c>
    </row>
    <row r="671" ht="20.1" customFormat="1" customHeight="1" s="165">
      <c r="A671" s="150" t="n"/>
      <c r="B671" s="296">
        <f>IF(LEN(A671)=0,"",INDEX('Smelter Look-up'!$A:$A,MATCH($A671,'Smelter Look-up'!$E:$E,0)))</f>
        <v/>
      </c>
      <c r="C671" s="147">
        <f>IF(LEN(A671)=0,"",INDEX('Smelter Look-up'!$C:$C,MATCH($A671,'Smelter Look-up'!$E:$E,0)))</f>
        <v/>
      </c>
      <c r="D671" s="144" t="n"/>
      <c r="E671" s="144">
        <f>IF(ISERROR($V671),"",OFFSET('Smelter Look-up'!$D$4,$V671-4,0)&amp;"")</f>
        <v/>
      </c>
      <c r="F671" s="144">
        <f>IF(ISERROR($V671),"",OFFSET('Smelter Look-up'!$E$4,$V671-4,0))</f>
        <v/>
      </c>
      <c r="G671" s="144">
        <f>IF(C671=$X$4,"Enter smelter details",IF(ISERROR($V671),"",OFFSET('Smelter Look-up'!$F$4,$V671-4,0)))</f>
        <v/>
      </c>
      <c r="H671" s="200">
        <f>IF(ISERROR($V671),"",OFFSET('Smelter Look-up'!$G$4,$V671-4,0))</f>
        <v/>
      </c>
      <c r="I671" s="201">
        <f>IF(ISERROR($V671),"",OFFSET('Smelter Look-up'!$H$4,$V671-4,0))</f>
        <v/>
      </c>
      <c r="J671" s="201">
        <f>IF(ISERROR($V671),"",OFFSET('Smelter Look-up'!$I$4,$V671-4,0))</f>
        <v/>
      </c>
      <c r="K671" s="145" t="n"/>
      <c r="L671" s="145" t="n"/>
      <c r="M671" s="145" t="n"/>
      <c r="N671" s="145" t="n"/>
      <c r="O671" s="145" t="n"/>
      <c r="P671" s="203" t="n"/>
      <c r="Q671" s="146" t="n"/>
      <c r="R671" s="144">
        <f>IF(ISERROR($V671),"",OFFSET('Smelter Look-up'!$C$4,$V671-4,0)&amp;"")</f>
        <v/>
      </c>
      <c r="S671" s="150">
        <f>IF(B671="","",IF(ISERROR(MATCH($E671,CL,0)),"Unknown",INDIRECT("'C'!$A$"&amp;MATCH($E671,CL,0)+1)))</f>
        <v/>
      </c>
      <c r="T671" s="150">
        <f>IF(B671="","",IF(ISERROR(MATCH($J671,SorP!$B$1:$B$6261,0)),"",INDIRECT("'SorP'!$A$"&amp;MATCH($S671&amp;$J671,SorP!C:C,0))))</f>
        <v/>
      </c>
      <c r="U671" s="163" t="n"/>
      <c r="V671" s="164">
        <f>IF(C671="",NA(),MATCH($B671&amp;$C671,'Smelter Look-up'!$J:$J,0))</f>
        <v/>
      </c>
      <c r="X671" s="165">
        <f>IF(AND(C671="Smelter not listed",OR(LEN(D671)=0,LEN(E671)=0)),1,0)</f>
        <v/>
      </c>
      <c r="AB671" s="306">
        <f>IF(C671="","",B671)</f>
        <v/>
      </c>
      <c r="AC671" s="165">
        <f>B671</f>
        <v/>
      </c>
      <c r="AD671" s="165">
        <f>IF(C671="Smelter not listed",D671,C671)</f>
        <v/>
      </c>
    </row>
    <row r="672" ht="20.1" customFormat="1" customHeight="1" s="165">
      <c r="A672" s="150" t="n"/>
      <c r="B672" s="296">
        <f>IF(LEN(A672)=0,"",INDEX('Smelter Look-up'!$A:$A,MATCH($A672,'Smelter Look-up'!$E:$E,0)))</f>
        <v/>
      </c>
      <c r="C672" s="147">
        <f>IF(LEN(A672)=0,"",INDEX('Smelter Look-up'!$C:$C,MATCH($A672,'Smelter Look-up'!$E:$E,0)))</f>
        <v/>
      </c>
      <c r="D672" s="144" t="n"/>
      <c r="E672" s="144">
        <f>IF(ISERROR($V672),"",OFFSET('Smelter Look-up'!$D$4,$V672-4,0)&amp;"")</f>
        <v/>
      </c>
      <c r="F672" s="144">
        <f>IF(ISERROR($V672),"",OFFSET('Smelter Look-up'!$E$4,$V672-4,0))</f>
        <v/>
      </c>
      <c r="G672" s="144">
        <f>IF(C672=$X$4,"Enter smelter details",IF(ISERROR($V672),"",OFFSET('Smelter Look-up'!$F$4,$V672-4,0)))</f>
        <v/>
      </c>
      <c r="H672" s="200">
        <f>IF(ISERROR($V672),"",OFFSET('Smelter Look-up'!$G$4,$V672-4,0))</f>
        <v/>
      </c>
      <c r="I672" s="201">
        <f>IF(ISERROR($V672),"",OFFSET('Smelter Look-up'!$H$4,$V672-4,0))</f>
        <v/>
      </c>
      <c r="J672" s="201">
        <f>IF(ISERROR($V672),"",OFFSET('Smelter Look-up'!$I$4,$V672-4,0))</f>
        <v/>
      </c>
      <c r="K672" s="145" t="n"/>
      <c r="L672" s="145" t="n"/>
      <c r="M672" s="145" t="n"/>
      <c r="N672" s="145" t="n"/>
      <c r="O672" s="145" t="n"/>
      <c r="P672" s="203" t="n"/>
      <c r="Q672" s="146" t="n"/>
      <c r="R672" s="144">
        <f>IF(ISERROR($V672),"",OFFSET('Smelter Look-up'!$C$4,$V672-4,0)&amp;"")</f>
        <v/>
      </c>
      <c r="S672" s="150">
        <f>IF(B672="","",IF(ISERROR(MATCH($E672,CL,0)),"Unknown",INDIRECT("'C'!$A$"&amp;MATCH($E672,CL,0)+1)))</f>
        <v/>
      </c>
      <c r="T672" s="150">
        <f>IF(B672="","",IF(ISERROR(MATCH($J672,SorP!$B$1:$B$6261,0)),"",INDIRECT("'SorP'!$A$"&amp;MATCH($S672&amp;$J672,SorP!C:C,0))))</f>
        <v/>
      </c>
      <c r="U672" s="163" t="n"/>
      <c r="V672" s="164">
        <f>IF(C672="",NA(),MATCH($B672&amp;$C672,'Smelter Look-up'!$J:$J,0))</f>
        <v/>
      </c>
      <c r="X672" s="165">
        <f>IF(AND(C672="Smelter not listed",OR(LEN(D672)=0,LEN(E672)=0)),1,0)</f>
        <v/>
      </c>
      <c r="AB672" s="306">
        <f>IF(C672="","",B672)</f>
        <v/>
      </c>
      <c r="AC672" s="165">
        <f>B672</f>
        <v/>
      </c>
      <c r="AD672" s="165">
        <f>IF(C672="Smelter not listed",D672,C672)</f>
        <v/>
      </c>
    </row>
    <row r="673" ht="20.1" customFormat="1" customHeight="1" s="165">
      <c r="A673" s="150" t="n"/>
      <c r="B673" s="296">
        <f>IF(LEN(A673)=0,"",INDEX('Smelter Look-up'!$A:$A,MATCH($A673,'Smelter Look-up'!$E:$E,0)))</f>
        <v/>
      </c>
      <c r="C673" s="147">
        <f>IF(LEN(A673)=0,"",INDEX('Smelter Look-up'!$C:$C,MATCH($A673,'Smelter Look-up'!$E:$E,0)))</f>
        <v/>
      </c>
      <c r="D673" s="144" t="n"/>
      <c r="E673" s="144">
        <f>IF(ISERROR($V673),"",OFFSET('Smelter Look-up'!$D$4,$V673-4,0)&amp;"")</f>
        <v/>
      </c>
      <c r="F673" s="144">
        <f>IF(ISERROR($V673),"",OFFSET('Smelter Look-up'!$E$4,$V673-4,0))</f>
        <v/>
      </c>
      <c r="G673" s="144">
        <f>IF(C673=$X$4,"Enter smelter details",IF(ISERROR($V673),"",OFFSET('Smelter Look-up'!$F$4,$V673-4,0)))</f>
        <v/>
      </c>
      <c r="H673" s="200">
        <f>IF(ISERROR($V673),"",OFFSET('Smelter Look-up'!$G$4,$V673-4,0))</f>
        <v/>
      </c>
      <c r="I673" s="201">
        <f>IF(ISERROR($V673),"",OFFSET('Smelter Look-up'!$H$4,$V673-4,0))</f>
        <v/>
      </c>
      <c r="J673" s="201">
        <f>IF(ISERROR($V673),"",OFFSET('Smelter Look-up'!$I$4,$V673-4,0))</f>
        <v/>
      </c>
      <c r="K673" s="145" t="n"/>
      <c r="L673" s="145" t="n"/>
      <c r="M673" s="145" t="n"/>
      <c r="N673" s="145" t="n"/>
      <c r="O673" s="145" t="n"/>
      <c r="P673" s="203" t="n"/>
      <c r="Q673" s="146" t="n"/>
      <c r="R673" s="144">
        <f>IF(ISERROR($V673),"",OFFSET('Smelter Look-up'!$C$4,$V673-4,0)&amp;"")</f>
        <v/>
      </c>
      <c r="S673" s="150">
        <f>IF(B673="","",IF(ISERROR(MATCH($E673,CL,0)),"Unknown",INDIRECT("'C'!$A$"&amp;MATCH($E673,CL,0)+1)))</f>
        <v/>
      </c>
      <c r="T673" s="150">
        <f>IF(B673="","",IF(ISERROR(MATCH($J673,SorP!$B$1:$B$6261,0)),"",INDIRECT("'SorP'!$A$"&amp;MATCH($S673&amp;$J673,SorP!C:C,0))))</f>
        <v/>
      </c>
      <c r="U673" s="163" t="n"/>
      <c r="V673" s="164">
        <f>IF(C673="",NA(),MATCH($B673&amp;$C673,'Smelter Look-up'!$J:$J,0))</f>
        <v/>
      </c>
      <c r="X673" s="165">
        <f>IF(AND(C673="Smelter not listed",OR(LEN(D673)=0,LEN(E673)=0)),1,0)</f>
        <v/>
      </c>
      <c r="AB673" s="306">
        <f>IF(C673="","",B673)</f>
        <v/>
      </c>
      <c r="AC673" s="165">
        <f>B673</f>
        <v/>
      </c>
      <c r="AD673" s="165">
        <f>IF(C673="Smelter not listed",D673,C673)</f>
        <v/>
      </c>
    </row>
    <row r="674" ht="20.1" customFormat="1" customHeight="1" s="165">
      <c r="A674" s="150" t="n"/>
      <c r="B674" s="296">
        <f>IF(LEN(A674)=0,"",INDEX('Smelter Look-up'!$A:$A,MATCH($A674,'Smelter Look-up'!$E:$E,0)))</f>
        <v/>
      </c>
      <c r="C674" s="147">
        <f>IF(LEN(A674)=0,"",INDEX('Smelter Look-up'!$C:$C,MATCH($A674,'Smelter Look-up'!$E:$E,0)))</f>
        <v/>
      </c>
      <c r="D674" s="144" t="n"/>
      <c r="E674" s="144">
        <f>IF(ISERROR($V674),"",OFFSET('Smelter Look-up'!$D$4,$V674-4,0)&amp;"")</f>
        <v/>
      </c>
      <c r="F674" s="144">
        <f>IF(ISERROR($V674),"",OFFSET('Smelter Look-up'!$E$4,$V674-4,0))</f>
        <v/>
      </c>
      <c r="G674" s="144">
        <f>IF(C674=$X$4,"Enter smelter details",IF(ISERROR($V674),"",OFFSET('Smelter Look-up'!$F$4,$V674-4,0)))</f>
        <v/>
      </c>
      <c r="H674" s="200">
        <f>IF(ISERROR($V674),"",OFFSET('Smelter Look-up'!$G$4,$V674-4,0))</f>
        <v/>
      </c>
      <c r="I674" s="201">
        <f>IF(ISERROR($V674),"",OFFSET('Smelter Look-up'!$H$4,$V674-4,0))</f>
        <v/>
      </c>
      <c r="J674" s="201">
        <f>IF(ISERROR($V674),"",OFFSET('Smelter Look-up'!$I$4,$V674-4,0))</f>
        <v/>
      </c>
      <c r="K674" s="145" t="n"/>
      <c r="L674" s="145" t="n"/>
      <c r="M674" s="145" t="n"/>
      <c r="N674" s="145" t="n"/>
      <c r="O674" s="145" t="n"/>
      <c r="P674" s="203" t="n"/>
      <c r="Q674" s="146" t="n"/>
      <c r="R674" s="144">
        <f>IF(ISERROR($V674),"",OFFSET('Smelter Look-up'!$C$4,$V674-4,0)&amp;"")</f>
        <v/>
      </c>
      <c r="S674" s="150">
        <f>IF(B674="","",IF(ISERROR(MATCH($E674,CL,0)),"Unknown",INDIRECT("'C'!$A$"&amp;MATCH($E674,CL,0)+1)))</f>
        <v/>
      </c>
      <c r="T674" s="150">
        <f>IF(B674="","",IF(ISERROR(MATCH($J674,SorP!$B$1:$B$6261,0)),"",INDIRECT("'SorP'!$A$"&amp;MATCH($S674&amp;$J674,SorP!C:C,0))))</f>
        <v/>
      </c>
      <c r="U674" s="163" t="n"/>
      <c r="V674" s="164">
        <f>IF(C674="",NA(),MATCH($B674&amp;$C674,'Smelter Look-up'!$J:$J,0))</f>
        <v/>
      </c>
      <c r="X674" s="165">
        <f>IF(AND(C674="Smelter not listed",OR(LEN(D674)=0,LEN(E674)=0)),1,0)</f>
        <v/>
      </c>
      <c r="AB674" s="306">
        <f>IF(C674="","",B674)</f>
        <v/>
      </c>
      <c r="AC674" s="165">
        <f>B674</f>
        <v/>
      </c>
      <c r="AD674" s="165">
        <f>IF(C674="Smelter not listed",D674,C674)</f>
        <v/>
      </c>
    </row>
    <row r="675" ht="20.1" customFormat="1" customHeight="1" s="165">
      <c r="A675" s="150" t="n"/>
      <c r="B675" s="296">
        <f>IF(LEN(A675)=0,"",INDEX('Smelter Look-up'!$A:$A,MATCH($A675,'Smelter Look-up'!$E:$E,0)))</f>
        <v/>
      </c>
      <c r="C675" s="147">
        <f>IF(LEN(A675)=0,"",INDEX('Smelter Look-up'!$C:$C,MATCH($A675,'Smelter Look-up'!$E:$E,0)))</f>
        <v/>
      </c>
      <c r="D675" s="144" t="n"/>
      <c r="E675" s="144">
        <f>IF(ISERROR($V675),"",OFFSET('Smelter Look-up'!$D$4,$V675-4,0)&amp;"")</f>
        <v/>
      </c>
      <c r="F675" s="144">
        <f>IF(ISERROR($V675),"",OFFSET('Smelter Look-up'!$E$4,$V675-4,0))</f>
        <v/>
      </c>
      <c r="G675" s="144">
        <f>IF(C675=$X$4,"Enter smelter details",IF(ISERROR($V675),"",OFFSET('Smelter Look-up'!$F$4,$V675-4,0)))</f>
        <v/>
      </c>
      <c r="H675" s="200">
        <f>IF(ISERROR($V675),"",OFFSET('Smelter Look-up'!$G$4,$V675-4,0))</f>
        <v/>
      </c>
      <c r="I675" s="201">
        <f>IF(ISERROR($V675),"",OFFSET('Smelter Look-up'!$H$4,$V675-4,0))</f>
        <v/>
      </c>
      <c r="J675" s="201">
        <f>IF(ISERROR($V675),"",OFFSET('Smelter Look-up'!$I$4,$V675-4,0))</f>
        <v/>
      </c>
      <c r="K675" s="145" t="n"/>
      <c r="L675" s="145" t="n"/>
      <c r="M675" s="145" t="n"/>
      <c r="N675" s="145" t="n"/>
      <c r="O675" s="145" t="n"/>
      <c r="P675" s="203" t="n"/>
      <c r="Q675" s="146" t="n"/>
      <c r="R675" s="144">
        <f>IF(ISERROR($V675),"",OFFSET('Smelter Look-up'!$C$4,$V675-4,0)&amp;"")</f>
        <v/>
      </c>
      <c r="S675" s="150">
        <f>IF(B675="","",IF(ISERROR(MATCH($E675,CL,0)),"Unknown",INDIRECT("'C'!$A$"&amp;MATCH($E675,CL,0)+1)))</f>
        <v/>
      </c>
      <c r="T675" s="150">
        <f>IF(B675="","",IF(ISERROR(MATCH($J675,SorP!$B$1:$B$6261,0)),"",INDIRECT("'SorP'!$A$"&amp;MATCH($S675&amp;$J675,SorP!C:C,0))))</f>
        <v/>
      </c>
      <c r="U675" s="163" t="n"/>
      <c r="V675" s="164">
        <f>IF(C675="",NA(),MATCH($B675&amp;$C675,'Smelter Look-up'!$J:$J,0))</f>
        <v/>
      </c>
      <c r="X675" s="165">
        <f>IF(AND(C675="Smelter not listed",OR(LEN(D675)=0,LEN(E675)=0)),1,0)</f>
        <v/>
      </c>
      <c r="AB675" s="306">
        <f>IF(C675="","",B675)</f>
        <v/>
      </c>
      <c r="AC675" s="165">
        <f>B675</f>
        <v/>
      </c>
      <c r="AD675" s="165">
        <f>IF(C675="Smelter not listed",D675,C675)</f>
        <v/>
      </c>
    </row>
    <row r="676" ht="20.1" customFormat="1" customHeight="1" s="165">
      <c r="A676" s="150" t="n"/>
      <c r="B676" s="296">
        <f>IF(LEN(A676)=0,"",INDEX('Smelter Look-up'!$A:$A,MATCH($A676,'Smelter Look-up'!$E:$E,0)))</f>
        <v/>
      </c>
      <c r="C676" s="147">
        <f>IF(LEN(A676)=0,"",INDEX('Smelter Look-up'!$C:$C,MATCH($A676,'Smelter Look-up'!$E:$E,0)))</f>
        <v/>
      </c>
      <c r="D676" s="144" t="n"/>
      <c r="E676" s="144">
        <f>IF(ISERROR($V676),"",OFFSET('Smelter Look-up'!$D$4,$V676-4,0)&amp;"")</f>
        <v/>
      </c>
      <c r="F676" s="144">
        <f>IF(ISERROR($V676),"",OFFSET('Smelter Look-up'!$E$4,$V676-4,0))</f>
        <v/>
      </c>
      <c r="G676" s="144">
        <f>IF(C676=$X$4,"Enter smelter details",IF(ISERROR($V676),"",OFFSET('Smelter Look-up'!$F$4,$V676-4,0)))</f>
        <v/>
      </c>
      <c r="H676" s="200">
        <f>IF(ISERROR($V676),"",OFFSET('Smelter Look-up'!$G$4,$V676-4,0))</f>
        <v/>
      </c>
      <c r="I676" s="201">
        <f>IF(ISERROR($V676),"",OFFSET('Smelter Look-up'!$H$4,$V676-4,0))</f>
        <v/>
      </c>
      <c r="J676" s="201">
        <f>IF(ISERROR($V676),"",OFFSET('Smelter Look-up'!$I$4,$V676-4,0))</f>
        <v/>
      </c>
      <c r="K676" s="145" t="n"/>
      <c r="L676" s="145" t="n"/>
      <c r="M676" s="145" t="n"/>
      <c r="N676" s="145" t="n"/>
      <c r="O676" s="145" t="n"/>
      <c r="P676" s="203" t="n"/>
      <c r="Q676" s="146" t="n"/>
      <c r="R676" s="144">
        <f>IF(ISERROR($V676),"",OFFSET('Smelter Look-up'!$C$4,$V676-4,0)&amp;"")</f>
        <v/>
      </c>
      <c r="S676" s="150">
        <f>IF(B676="","",IF(ISERROR(MATCH($E676,CL,0)),"Unknown",INDIRECT("'C'!$A$"&amp;MATCH($E676,CL,0)+1)))</f>
        <v/>
      </c>
      <c r="T676" s="150">
        <f>IF(B676="","",IF(ISERROR(MATCH($J676,SorP!$B$1:$B$6261,0)),"",INDIRECT("'SorP'!$A$"&amp;MATCH($S676&amp;$J676,SorP!C:C,0))))</f>
        <v/>
      </c>
      <c r="U676" s="163" t="n"/>
      <c r="V676" s="164">
        <f>IF(C676="",NA(),MATCH($B676&amp;$C676,'Smelter Look-up'!$J:$J,0))</f>
        <v/>
      </c>
      <c r="X676" s="165">
        <f>IF(AND(C676="Smelter not listed",OR(LEN(D676)=0,LEN(E676)=0)),1,0)</f>
        <v/>
      </c>
      <c r="AB676" s="306">
        <f>IF(C676="","",B676)</f>
        <v/>
      </c>
      <c r="AC676" s="165">
        <f>B676</f>
        <v/>
      </c>
      <c r="AD676" s="165">
        <f>IF(C676="Smelter not listed",D676,C676)</f>
        <v/>
      </c>
    </row>
    <row r="677" ht="20.1" customFormat="1" customHeight="1" s="165">
      <c r="A677" s="150" t="n"/>
      <c r="B677" s="296">
        <f>IF(LEN(A677)=0,"",INDEX('Smelter Look-up'!$A:$A,MATCH($A677,'Smelter Look-up'!$E:$E,0)))</f>
        <v/>
      </c>
      <c r="C677" s="147">
        <f>IF(LEN(A677)=0,"",INDEX('Smelter Look-up'!$C:$C,MATCH($A677,'Smelter Look-up'!$E:$E,0)))</f>
        <v/>
      </c>
      <c r="D677" s="144" t="n"/>
      <c r="E677" s="144">
        <f>IF(ISERROR($V677),"",OFFSET('Smelter Look-up'!$D$4,$V677-4,0)&amp;"")</f>
        <v/>
      </c>
      <c r="F677" s="144">
        <f>IF(ISERROR($V677),"",OFFSET('Smelter Look-up'!$E$4,$V677-4,0))</f>
        <v/>
      </c>
      <c r="G677" s="144">
        <f>IF(C677=$X$4,"Enter smelter details",IF(ISERROR($V677),"",OFFSET('Smelter Look-up'!$F$4,$V677-4,0)))</f>
        <v/>
      </c>
      <c r="H677" s="200">
        <f>IF(ISERROR($V677),"",OFFSET('Smelter Look-up'!$G$4,$V677-4,0))</f>
        <v/>
      </c>
      <c r="I677" s="201">
        <f>IF(ISERROR($V677),"",OFFSET('Smelter Look-up'!$H$4,$V677-4,0))</f>
        <v/>
      </c>
      <c r="J677" s="201">
        <f>IF(ISERROR($V677),"",OFFSET('Smelter Look-up'!$I$4,$V677-4,0))</f>
        <v/>
      </c>
      <c r="K677" s="145" t="n"/>
      <c r="L677" s="145" t="n"/>
      <c r="M677" s="145" t="n"/>
      <c r="N677" s="145" t="n"/>
      <c r="O677" s="145" t="n"/>
      <c r="P677" s="203" t="n"/>
      <c r="Q677" s="146" t="n"/>
      <c r="R677" s="144">
        <f>IF(ISERROR($V677),"",OFFSET('Smelter Look-up'!$C$4,$V677-4,0)&amp;"")</f>
        <v/>
      </c>
      <c r="S677" s="150">
        <f>IF(B677="","",IF(ISERROR(MATCH($E677,CL,0)),"Unknown",INDIRECT("'C'!$A$"&amp;MATCH($E677,CL,0)+1)))</f>
        <v/>
      </c>
      <c r="T677" s="150">
        <f>IF(B677="","",IF(ISERROR(MATCH($J677,SorP!$B$1:$B$6261,0)),"",INDIRECT("'SorP'!$A$"&amp;MATCH($S677&amp;$J677,SorP!C:C,0))))</f>
        <v/>
      </c>
      <c r="U677" s="163" t="n"/>
      <c r="V677" s="164">
        <f>IF(C677="",NA(),MATCH($B677&amp;$C677,'Smelter Look-up'!$J:$J,0))</f>
        <v/>
      </c>
      <c r="X677" s="165">
        <f>IF(AND(C677="Smelter not listed",OR(LEN(D677)=0,LEN(E677)=0)),1,0)</f>
        <v/>
      </c>
      <c r="AB677" s="306">
        <f>IF(C677="","",B677)</f>
        <v/>
      </c>
      <c r="AC677" s="165">
        <f>B677</f>
        <v/>
      </c>
      <c r="AD677" s="165">
        <f>IF(C677="Smelter not listed",D677,C677)</f>
        <v/>
      </c>
    </row>
    <row r="678" ht="20.1" customFormat="1" customHeight="1" s="165">
      <c r="A678" s="150" t="n"/>
      <c r="B678" s="296">
        <f>IF(LEN(A678)=0,"",INDEX('Smelter Look-up'!$A:$A,MATCH($A678,'Smelter Look-up'!$E:$E,0)))</f>
        <v/>
      </c>
      <c r="C678" s="147">
        <f>IF(LEN(A678)=0,"",INDEX('Smelter Look-up'!$C:$C,MATCH($A678,'Smelter Look-up'!$E:$E,0)))</f>
        <v/>
      </c>
      <c r="D678" s="144" t="n"/>
      <c r="E678" s="144">
        <f>IF(ISERROR($V678),"",OFFSET('Smelter Look-up'!$D$4,$V678-4,0)&amp;"")</f>
        <v/>
      </c>
      <c r="F678" s="144">
        <f>IF(ISERROR($V678),"",OFFSET('Smelter Look-up'!$E$4,$V678-4,0))</f>
        <v/>
      </c>
      <c r="G678" s="144">
        <f>IF(C678=$X$4,"Enter smelter details",IF(ISERROR($V678),"",OFFSET('Smelter Look-up'!$F$4,$V678-4,0)))</f>
        <v/>
      </c>
      <c r="H678" s="200">
        <f>IF(ISERROR($V678),"",OFFSET('Smelter Look-up'!$G$4,$V678-4,0))</f>
        <v/>
      </c>
      <c r="I678" s="201">
        <f>IF(ISERROR($V678),"",OFFSET('Smelter Look-up'!$H$4,$V678-4,0))</f>
        <v/>
      </c>
      <c r="J678" s="201">
        <f>IF(ISERROR($V678),"",OFFSET('Smelter Look-up'!$I$4,$V678-4,0))</f>
        <v/>
      </c>
      <c r="K678" s="145" t="n"/>
      <c r="L678" s="145" t="n"/>
      <c r="M678" s="145" t="n"/>
      <c r="N678" s="145" t="n"/>
      <c r="O678" s="145" t="n"/>
      <c r="P678" s="203" t="n"/>
      <c r="Q678" s="146" t="n"/>
      <c r="R678" s="144">
        <f>IF(ISERROR($V678),"",OFFSET('Smelter Look-up'!$C$4,$V678-4,0)&amp;"")</f>
        <v/>
      </c>
      <c r="S678" s="150">
        <f>IF(B678="","",IF(ISERROR(MATCH($E678,CL,0)),"Unknown",INDIRECT("'C'!$A$"&amp;MATCH($E678,CL,0)+1)))</f>
        <v/>
      </c>
      <c r="T678" s="150">
        <f>IF(B678="","",IF(ISERROR(MATCH($J678,SorP!$B$1:$B$6261,0)),"",INDIRECT("'SorP'!$A$"&amp;MATCH($S678&amp;$J678,SorP!C:C,0))))</f>
        <v/>
      </c>
      <c r="U678" s="163" t="n"/>
      <c r="V678" s="164">
        <f>IF(C678="",NA(),MATCH($B678&amp;$C678,'Smelter Look-up'!$J:$J,0))</f>
        <v/>
      </c>
      <c r="X678" s="165">
        <f>IF(AND(C678="Smelter not listed",OR(LEN(D678)=0,LEN(E678)=0)),1,0)</f>
        <v/>
      </c>
      <c r="AB678" s="306">
        <f>IF(C678="","",B678)</f>
        <v/>
      </c>
      <c r="AC678" s="165">
        <f>B678</f>
        <v/>
      </c>
      <c r="AD678" s="165">
        <f>IF(C678="Smelter not listed",D678,C678)</f>
        <v/>
      </c>
    </row>
    <row r="679" ht="20.1" customFormat="1" customHeight="1" s="165">
      <c r="A679" s="150" t="n"/>
      <c r="B679" s="296">
        <f>IF(LEN(A679)=0,"",INDEX('Smelter Look-up'!$A:$A,MATCH($A679,'Smelter Look-up'!$E:$E,0)))</f>
        <v/>
      </c>
      <c r="C679" s="147">
        <f>IF(LEN(A679)=0,"",INDEX('Smelter Look-up'!$C:$C,MATCH($A679,'Smelter Look-up'!$E:$E,0)))</f>
        <v/>
      </c>
      <c r="D679" s="144" t="n"/>
      <c r="E679" s="144">
        <f>IF(ISERROR($V679),"",OFFSET('Smelter Look-up'!$D$4,$V679-4,0)&amp;"")</f>
        <v/>
      </c>
      <c r="F679" s="144">
        <f>IF(ISERROR($V679),"",OFFSET('Smelter Look-up'!$E$4,$V679-4,0))</f>
        <v/>
      </c>
      <c r="G679" s="144">
        <f>IF(C679=$X$4,"Enter smelter details",IF(ISERROR($V679),"",OFFSET('Smelter Look-up'!$F$4,$V679-4,0)))</f>
        <v/>
      </c>
      <c r="H679" s="200">
        <f>IF(ISERROR($V679),"",OFFSET('Smelter Look-up'!$G$4,$V679-4,0))</f>
        <v/>
      </c>
      <c r="I679" s="201">
        <f>IF(ISERROR($V679),"",OFFSET('Smelter Look-up'!$H$4,$V679-4,0))</f>
        <v/>
      </c>
      <c r="J679" s="201">
        <f>IF(ISERROR($V679),"",OFFSET('Smelter Look-up'!$I$4,$V679-4,0))</f>
        <v/>
      </c>
      <c r="K679" s="145" t="n"/>
      <c r="L679" s="145" t="n"/>
      <c r="M679" s="145" t="n"/>
      <c r="N679" s="145" t="n"/>
      <c r="O679" s="145" t="n"/>
      <c r="P679" s="203" t="n"/>
      <c r="Q679" s="146" t="n"/>
      <c r="R679" s="144">
        <f>IF(ISERROR($V679),"",OFFSET('Smelter Look-up'!$C$4,$V679-4,0)&amp;"")</f>
        <v/>
      </c>
      <c r="S679" s="150">
        <f>IF(B679="","",IF(ISERROR(MATCH($E679,CL,0)),"Unknown",INDIRECT("'C'!$A$"&amp;MATCH($E679,CL,0)+1)))</f>
        <v/>
      </c>
      <c r="T679" s="150">
        <f>IF(B679="","",IF(ISERROR(MATCH($J679,SorP!$B$1:$B$6261,0)),"",INDIRECT("'SorP'!$A$"&amp;MATCH($S679&amp;$J679,SorP!C:C,0))))</f>
        <v/>
      </c>
      <c r="U679" s="163" t="n"/>
      <c r="V679" s="164">
        <f>IF(C679="",NA(),MATCH($B679&amp;$C679,'Smelter Look-up'!$J:$J,0))</f>
        <v/>
      </c>
      <c r="X679" s="165">
        <f>IF(AND(C679="Smelter not listed",OR(LEN(D679)=0,LEN(E679)=0)),1,0)</f>
        <v/>
      </c>
      <c r="AB679" s="306">
        <f>IF(C679="","",B679)</f>
        <v/>
      </c>
      <c r="AC679" s="165">
        <f>B679</f>
        <v/>
      </c>
      <c r="AD679" s="165">
        <f>IF(C679="Smelter not listed",D679,C679)</f>
        <v/>
      </c>
    </row>
    <row r="680" ht="20.1" customFormat="1" customHeight="1" s="165">
      <c r="A680" s="150" t="n"/>
      <c r="B680" s="296">
        <f>IF(LEN(A680)=0,"",INDEX('Smelter Look-up'!$A:$A,MATCH($A680,'Smelter Look-up'!$E:$E,0)))</f>
        <v/>
      </c>
      <c r="C680" s="147">
        <f>IF(LEN(A680)=0,"",INDEX('Smelter Look-up'!$C:$C,MATCH($A680,'Smelter Look-up'!$E:$E,0)))</f>
        <v/>
      </c>
      <c r="D680" s="144" t="n"/>
      <c r="E680" s="144">
        <f>IF(ISERROR($V680),"",OFFSET('Smelter Look-up'!$D$4,$V680-4,0)&amp;"")</f>
        <v/>
      </c>
      <c r="F680" s="144">
        <f>IF(ISERROR($V680),"",OFFSET('Smelter Look-up'!$E$4,$V680-4,0))</f>
        <v/>
      </c>
      <c r="G680" s="144">
        <f>IF(C680=$X$4,"Enter smelter details",IF(ISERROR($V680),"",OFFSET('Smelter Look-up'!$F$4,$V680-4,0)))</f>
        <v/>
      </c>
      <c r="H680" s="200">
        <f>IF(ISERROR($V680),"",OFFSET('Smelter Look-up'!$G$4,$V680-4,0))</f>
        <v/>
      </c>
      <c r="I680" s="201">
        <f>IF(ISERROR($V680),"",OFFSET('Smelter Look-up'!$H$4,$V680-4,0))</f>
        <v/>
      </c>
      <c r="J680" s="201">
        <f>IF(ISERROR($V680),"",OFFSET('Smelter Look-up'!$I$4,$V680-4,0))</f>
        <v/>
      </c>
      <c r="K680" s="145" t="n"/>
      <c r="L680" s="145" t="n"/>
      <c r="M680" s="145" t="n"/>
      <c r="N680" s="145" t="n"/>
      <c r="O680" s="145" t="n"/>
      <c r="P680" s="203" t="n"/>
      <c r="Q680" s="146" t="n"/>
      <c r="R680" s="144">
        <f>IF(ISERROR($V680),"",OFFSET('Smelter Look-up'!$C$4,$V680-4,0)&amp;"")</f>
        <v/>
      </c>
      <c r="S680" s="150">
        <f>IF(B680="","",IF(ISERROR(MATCH($E680,CL,0)),"Unknown",INDIRECT("'C'!$A$"&amp;MATCH($E680,CL,0)+1)))</f>
        <v/>
      </c>
      <c r="T680" s="150">
        <f>IF(B680="","",IF(ISERROR(MATCH($J680,SorP!$B$1:$B$6261,0)),"",INDIRECT("'SorP'!$A$"&amp;MATCH($S680&amp;$J680,SorP!C:C,0))))</f>
        <v/>
      </c>
      <c r="U680" s="163" t="n"/>
      <c r="V680" s="164">
        <f>IF(C680="",NA(),MATCH($B680&amp;$C680,'Smelter Look-up'!$J:$J,0))</f>
        <v/>
      </c>
      <c r="X680" s="165">
        <f>IF(AND(C680="Smelter not listed",OR(LEN(D680)=0,LEN(E680)=0)),1,0)</f>
        <v/>
      </c>
      <c r="AB680" s="306">
        <f>IF(C680="","",B680)</f>
        <v/>
      </c>
      <c r="AC680" s="165">
        <f>B680</f>
        <v/>
      </c>
      <c r="AD680" s="165">
        <f>IF(C680="Smelter not listed",D680,C680)</f>
        <v/>
      </c>
    </row>
    <row r="681" ht="20.1" customFormat="1" customHeight="1" s="165">
      <c r="A681" s="150" t="n"/>
      <c r="B681" s="296">
        <f>IF(LEN(A681)=0,"",INDEX('Smelter Look-up'!$A:$A,MATCH($A681,'Smelter Look-up'!$E:$E,0)))</f>
        <v/>
      </c>
      <c r="C681" s="147">
        <f>IF(LEN(A681)=0,"",INDEX('Smelter Look-up'!$C:$C,MATCH($A681,'Smelter Look-up'!$E:$E,0)))</f>
        <v/>
      </c>
      <c r="D681" s="144" t="n"/>
      <c r="E681" s="144">
        <f>IF(ISERROR($V681),"",OFFSET('Smelter Look-up'!$D$4,$V681-4,0)&amp;"")</f>
        <v/>
      </c>
      <c r="F681" s="144">
        <f>IF(ISERROR($V681),"",OFFSET('Smelter Look-up'!$E$4,$V681-4,0))</f>
        <v/>
      </c>
      <c r="G681" s="144">
        <f>IF(C681=$X$4,"Enter smelter details",IF(ISERROR($V681),"",OFFSET('Smelter Look-up'!$F$4,$V681-4,0)))</f>
        <v/>
      </c>
      <c r="H681" s="200">
        <f>IF(ISERROR($V681),"",OFFSET('Smelter Look-up'!$G$4,$V681-4,0))</f>
        <v/>
      </c>
      <c r="I681" s="201">
        <f>IF(ISERROR($V681),"",OFFSET('Smelter Look-up'!$H$4,$V681-4,0))</f>
        <v/>
      </c>
      <c r="J681" s="201">
        <f>IF(ISERROR($V681),"",OFFSET('Smelter Look-up'!$I$4,$V681-4,0))</f>
        <v/>
      </c>
      <c r="K681" s="145" t="n"/>
      <c r="L681" s="145" t="n"/>
      <c r="M681" s="145" t="n"/>
      <c r="N681" s="145" t="n"/>
      <c r="O681" s="145" t="n"/>
      <c r="P681" s="203" t="n"/>
      <c r="Q681" s="146" t="n"/>
      <c r="R681" s="144">
        <f>IF(ISERROR($V681),"",OFFSET('Smelter Look-up'!$C$4,$V681-4,0)&amp;"")</f>
        <v/>
      </c>
      <c r="S681" s="150">
        <f>IF(B681="","",IF(ISERROR(MATCH($E681,CL,0)),"Unknown",INDIRECT("'C'!$A$"&amp;MATCH($E681,CL,0)+1)))</f>
        <v/>
      </c>
      <c r="T681" s="150">
        <f>IF(B681="","",IF(ISERROR(MATCH($J681,SorP!$B$1:$B$6261,0)),"",INDIRECT("'SorP'!$A$"&amp;MATCH($S681&amp;$J681,SorP!C:C,0))))</f>
        <v/>
      </c>
      <c r="U681" s="163" t="n"/>
      <c r="V681" s="164">
        <f>IF(C681="",NA(),MATCH($B681&amp;$C681,'Smelter Look-up'!$J:$J,0))</f>
        <v/>
      </c>
      <c r="X681" s="165">
        <f>IF(AND(C681="Smelter not listed",OR(LEN(D681)=0,LEN(E681)=0)),1,0)</f>
        <v/>
      </c>
      <c r="AB681" s="306">
        <f>IF(C681="","",B681)</f>
        <v/>
      </c>
      <c r="AC681" s="165">
        <f>B681</f>
        <v/>
      </c>
      <c r="AD681" s="165">
        <f>IF(C681="Smelter not listed",D681,C681)</f>
        <v/>
      </c>
    </row>
    <row r="682" ht="20.1" customFormat="1" customHeight="1" s="165">
      <c r="A682" s="150" t="n"/>
      <c r="B682" s="296">
        <f>IF(LEN(A682)=0,"",INDEX('Smelter Look-up'!$A:$A,MATCH($A682,'Smelter Look-up'!$E:$E,0)))</f>
        <v/>
      </c>
      <c r="C682" s="147">
        <f>IF(LEN(A682)=0,"",INDEX('Smelter Look-up'!$C:$C,MATCH($A682,'Smelter Look-up'!$E:$E,0)))</f>
        <v/>
      </c>
      <c r="D682" s="144" t="n"/>
      <c r="E682" s="144">
        <f>IF(ISERROR($V682),"",OFFSET('Smelter Look-up'!$D$4,$V682-4,0)&amp;"")</f>
        <v/>
      </c>
      <c r="F682" s="144">
        <f>IF(ISERROR($V682),"",OFFSET('Smelter Look-up'!$E$4,$V682-4,0))</f>
        <v/>
      </c>
      <c r="G682" s="144">
        <f>IF(C682=$X$4,"Enter smelter details",IF(ISERROR($V682),"",OFFSET('Smelter Look-up'!$F$4,$V682-4,0)))</f>
        <v/>
      </c>
      <c r="H682" s="200">
        <f>IF(ISERROR($V682),"",OFFSET('Smelter Look-up'!$G$4,$V682-4,0))</f>
        <v/>
      </c>
      <c r="I682" s="201">
        <f>IF(ISERROR($V682),"",OFFSET('Smelter Look-up'!$H$4,$V682-4,0))</f>
        <v/>
      </c>
      <c r="J682" s="201">
        <f>IF(ISERROR($V682),"",OFFSET('Smelter Look-up'!$I$4,$V682-4,0))</f>
        <v/>
      </c>
      <c r="K682" s="145" t="n"/>
      <c r="L682" s="145" t="n"/>
      <c r="M682" s="145" t="n"/>
      <c r="N682" s="145" t="n"/>
      <c r="O682" s="145" t="n"/>
      <c r="P682" s="203" t="n"/>
      <c r="Q682" s="146" t="n"/>
      <c r="R682" s="144">
        <f>IF(ISERROR($V682),"",OFFSET('Smelter Look-up'!$C$4,$V682-4,0)&amp;"")</f>
        <v/>
      </c>
      <c r="S682" s="150">
        <f>IF(B682="","",IF(ISERROR(MATCH($E682,CL,0)),"Unknown",INDIRECT("'C'!$A$"&amp;MATCH($E682,CL,0)+1)))</f>
        <v/>
      </c>
      <c r="T682" s="150">
        <f>IF(B682="","",IF(ISERROR(MATCH($J682,SorP!$B$1:$B$6261,0)),"",INDIRECT("'SorP'!$A$"&amp;MATCH($S682&amp;$J682,SorP!C:C,0))))</f>
        <v/>
      </c>
      <c r="U682" s="163" t="n"/>
      <c r="V682" s="164">
        <f>IF(C682="",NA(),MATCH($B682&amp;$C682,'Smelter Look-up'!$J:$J,0))</f>
        <v/>
      </c>
      <c r="X682" s="165">
        <f>IF(AND(C682="Smelter not listed",OR(LEN(D682)=0,LEN(E682)=0)),1,0)</f>
        <v/>
      </c>
      <c r="AB682" s="306">
        <f>IF(C682="","",B682)</f>
        <v/>
      </c>
      <c r="AC682" s="165">
        <f>B682</f>
        <v/>
      </c>
      <c r="AD682" s="165">
        <f>IF(C682="Smelter not listed",D682,C682)</f>
        <v/>
      </c>
    </row>
    <row r="683" ht="20.1" customFormat="1" customHeight="1" s="165">
      <c r="A683" s="150" t="n"/>
      <c r="B683" s="296">
        <f>IF(LEN(A683)=0,"",INDEX('Smelter Look-up'!$A:$A,MATCH($A683,'Smelter Look-up'!$E:$E,0)))</f>
        <v/>
      </c>
      <c r="C683" s="147">
        <f>IF(LEN(A683)=0,"",INDEX('Smelter Look-up'!$C:$C,MATCH($A683,'Smelter Look-up'!$E:$E,0)))</f>
        <v/>
      </c>
      <c r="D683" s="144" t="n"/>
      <c r="E683" s="144">
        <f>IF(ISERROR($V683),"",OFFSET('Smelter Look-up'!$D$4,$V683-4,0)&amp;"")</f>
        <v/>
      </c>
      <c r="F683" s="144">
        <f>IF(ISERROR($V683),"",OFFSET('Smelter Look-up'!$E$4,$V683-4,0))</f>
        <v/>
      </c>
      <c r="G683" s="144">
        <f>IF(C683=$X$4,"Enter smelter details",IF(ISERROR($V683),"",OFFSET('Smelter Look-up'!$F$4,$V683-4,0)))</f>
        <v/>
      </c>
      <c r="H683" s="200">
        <f>IF(ISERROR($V683),"",OFFSET('Smelter Look-up'!$G$4,$V683-4,0))</f>
        <v/>
      </c>
      <c r="I683" s="201">
        <f>IF(ISERROR($V683),"",OFFSET('Smelter Look-up'!$H$4,$V683-4,0))</f>
        <v/>
      </c>
      <c r="J683" s="201">
        <f>IF(ISERROR($V683),"",OFFSET('Smelter Look-up'!$I$4,$V683-4,0))</f>
        <v/>
      </c>
      <c r="K683" s="145" t="n"/>
      <c r="L683" s="145" t="n"/>
      <c r="M683" s="145" t="n"/>
      <c r="N683" s="145" t="n"/>
      <c r="O683" s="145" t="n"/>
      <c r="P683" s="203" t="n"/>
      <c r="Q683" s="146" t="n"/>
      <c r="R683" s="144">
        <f>IF(ISERROR($V683),"",OFFSET('Smelter Look-up'!$C$4,$V683-4,0)&amp;"")</f>
        <v/>
      </c>
      <c r="S683" s="150">
        <f>IF(B683="","",IF(ISERROR(MATCH($E683,CL,0)),"Unknown",INDIRECT("'C'!$A$"&amp;MATCH($E683,CL,0)+1)))</f>
        <v/>
      </c>
      <c r="T683" s="150">
        <f>IF(B683="","",IF(ISERROR(MATCH($J683,SorP!$B$1:$B$6261,0)),"",INDIRECT("'SorP'!$A$"&amp;MATCH($S683&amp;$J683,SorP!C:C,0))))</f>
        <v/>
      </c>
      <c r="U683" s="163" t="n"/>
      <c r="V683" s="164">
        <f>IF(C683="",NA(),MATCH($B683&amp;$C683,'Smelter Look-up'!$J:$J,0))</f>
        <v/>
      </c>
      <c r="X683" s="165">
        <f>IF(AND(C683="Smelter not listed",OR(LEN(D683)=0,LEN(E683)=0)),1,0)</f>
        <v/>
      </c>
      <c r="AB683" s="306">
        <f>IF(C683="","",B683)</f>
        <v/>
      </c>
      <c r="AC683" s="165">
        <f>B683</f>
        <v/>
      </c>
      <c r="AD683" s="165">
        <f>IF(C683="Smelter not listed",D683,C683)</f>
        <v/>
      </c>
    </row>
    <row r="684" ht="20.1" customFormat="1" customHeight="1" s="165">
      <c r="A684" s="150" t="n"/>
      <c r="B684" s="296">
        <f>IF(LEN(A684)=0,"",INDEX('Smelter Look-up'!$A:$A,MATCH($A684,'Smelter Look-up'!$E:$E,0)))</f>
        <v/>
      </c>
      <c r="C684" s="147">
        <f>IF(LEN(A684)=0,"",INDEX('Smelter Look-up'!$C:$C,MATCH($A684,'Smelter Look-up'!$E:$E,0)))</f>
        <v/>
      </c>
      <c r="D684" s="144" t="n"/>
      <c r="E684" s="144">
        <f>IF(ISERROR($V684),"",OFFSET('Smelter Look-up'!$D$4,$V684-4,0)&amp;"")</f>
        <v/>
      </c>
      <c r="F684" s="144">
        <f>IF(ISERROR($V684),"",OFFSET('Smelter Look-up'!$E$4,$V684-4,0))</f>
        <v/>
      </c>
      <c r="G684" s="144">
        <f>IF(C684=$X$4,"Enter smelter details",IF(ISERROR($V684),"",OFFSET('Smelter Look-up'!$F$4,$V684-4,0)))</f>
        <v/>
      </c>
      <c r="H684" s="200">
        <f>IF(ISERROR($V684),"",OFFSET('Smelter Look-up'!$G$4,$V684-4,0))</f>
        <v/>
      </c>
      <c r="I684" s="201">
        <f>IF(ISERROR($V684),"",OFFSET('Smelter Look-up'!$H$4,$V684-4,0))</f>
        <v/>
      </c>
      <c r="J684" s="201">
        <f>IF(ISERROR($V684),"",OFFSET('Smelter Look-up'!$I$4,$V684-4,0))</f>
        <v/>
      </c>
      <c r="K684" s="145" t="n"/>
      <c r="L684" s="145" t="n"/>
      <c r="M684" s="145" t="n"/>
      <c r="N684" s="145" t="n"/>
      <c r="O684" s="145" t="n"/>
      <c r="P684" s="203" t="n"/>
      <c r="Q684" s="146" t="n"/>
      <c r="R684" s="144">
        <f>IF(ISERROR($V684),"",OFFSET('Smelter Look-up'!$C$4,$V684-4,0)&amp;"")</f>
        <v/>
      </c>
      <c r="S684" s="150">
        <f>IF(B684="","",IF(ISERROR(MATCH($E684,CL,0)),"Unknown",INDIRECT("'C'!$A$"&amp;MATCH($E684,CL,0)+1)))</f>
        <v/>
      </c>
      <c r="T684" s="150">
        <f>IF(B684="","",IF(ISERROR(MATCH($J684,SorP!$B$1:$B$6261,0)),"",INDIRECT("'SorP'!$A$"&amp;MATCH($S684&amp;$J684,SorP!C:C,0))))</f>
        <v/>
      </c>
      <c r="U684" s="163" t="n"/>
      <c r="V684" s="164">
        <f>IF(C684="",NA(),MATCH($B684&amp;$C684,'Smelter Look-up'!$J:$J,0))</f>
        <v/>
      </c>
      <c r="X684" s="165">
        <f>IF(AND(C684="Smelter not listed",OR(LEN(D684)=0,LEN(E684)=0)),1,0)</f>
        <v/>
      </c>
      <c r="AB684" s="306">
        <f>IF(C684="","",B684)</f>
        <v/>
      </c>
      <c r="AC684" s="165">
        <f>B684</f>
        <v/>
      </c>
      <c r="AD684" s="165">
        <f>IF(C684="Smelter not listed",D684,C684)</f>
        <v/>
      </c>
    </row>
    <row r="685" ht="20.1" customFormat="1" customHeight="1" s="165">
      <c r="A685" s="150" t="n"/>
      <c r="B685" s="296">
        <f>IF(LEN(A685)=0,"",INDEX('Smelter Look-up'!$A:$A,MATCH($A685,'Smelter Look-up'!$E:$E,0)))</f>
        <v/>
      </c>
      <c r="C685" s="147">
        <f>IF(LEN(A685)=0,"",INDEX('Smelter Look-up'!$C:$C,MATCH($A685,'Smelter Look-up'!$E:$E,0)))</f>
        <v/>
      </c>
      <c r="D685" s="144" t="n"/>
      <c r="E685" s="144">
        <f>IF(ISERROR($V685),"",OFFSET('Smelter Look-up'!$D$4,$V685-4,0)&amp;"")</f>
        <v/>
      </c>
      <c r="F685" s="144">
        <f>IF(ISERROR($V685),"",OFFSET('Smelter Look-up'!$E$4,$V685-4,0))</f>
        <v/>
      </c>
      <c r="G685" s="144">
        <f>IF(C685=$X$4,"Enter smelter details",IF(ISERROR($V685),"",OFFSET('Smelter Look-up'!$F$4,$V685-4,0)))</f>
        <v/>
      </c>
      <c r="H685" s="200">
        <f>IF(ISERROR($V685),"",OFFSET('Smelter Look-up'!$G$4,$V685-4,0))</f>
        <v/>
      </c>
      <c r="I685" s="201">
        <f>IF(ISERROR($V685),"",OFFSET('Smelter Look-up'!$H$4,$V685-4,0))</f>
        <v/>
      </c>
      <c r="J685" s="201">
        <f>IF(ISERROR($V685),"",OFFSET('Smelter Look-up'!$I$4,$V685-4,0))</f>
        <v/>
      </c>
      <c r="K685" s="145" t="n"/>
      <c r="L685" s="145" t="n"/>
      <c r="M685" s="145" t="n"/>
      <c r="N685" s="145" t="n"/>
      <c r="O685" s="145" t="n"/>
      <c r="P685" s="203" t="n"/>
      <c r="Q685" s="146" t="n"/>
      <c r="R685" s="144">
        <f>IF(ISERROR($V685),"",OFFSET('Smelter Look-up'!$C$4,$V685-4,0)&amp;"")</f>
        <v/>
      </c>
      <c r="S685" s="150">
        <f>IF(B685="","",IF(ISERROR(MATCH($E685,CL,0)),"Unknown",INDIRECT("'C'!$A$"&amp;MATCH($E685,CL,0)+1)))</f>
        <v/>
      </c>
      <c r="T685" s="150">
        <f>IF(B685="","",IF(ISERROR(MATCH($J685,SorP!$B$1:$B$6261,0)),"",INDIRECT("'SorP'!$A$"&amp;MATCH($S685&amp;$J685,SorP!C:C,0))))</f>
        <v/>
      </c>
      <c r="U685" s="163" t="n"/>
      <c r="V685" s="164">
        <f>IF(C685="",NA(),MATCH($B685&amp;$C685,'Smelter Look-up'!$J:$J,0))</f>
        <v/>
      </c>
      <c r="X685" s="165">
        <f>IF(AND(C685="Smelter not listed",OR(LEN(D685)=0,LEN(E685)=0)),1,0)</f>
        <v/>
      </c>
      <c r="AB685" s="306">
        <f>IF(C685="","",B685)</f>
        <v/>
      </c>
      <c r="AC685" s="165">
        <f>B685</f>
        <v/>
      </c>
      <c r="AD685" s="165">
        <f>IF(C685="Smelter not listed",D685,C685)</f>
        <v/>
      </c>
    </row>
    <row r="686" ht="20.1" customFormat="1" customHeight="1" s="165">
      <c r="A686" s="150" t="n"/>
      <c r="B686" s="296">
        <f>IF(LEN(A686)=0,"",INDEX('Smelter Look-up'!$A:$A,MATCH($A686,'Smelter Look-up'!$E:$E,0)))</f>
        <v/>
      </c>
      <c r="C686" s="147">
        <f>IF(LEN(A686)=0,"",INDEX('Smelter Look-up'!$C:$C,MATCH($A686,'Smelter Look-up'!$E:$E,0)))</f>
        <v/>
      </c>
      <c r="D686" s="144" t="n"/>
      <c r="E686" s="144">
        <f>IF(ISERROR($V686),"",OFFSET('Smelter Look-up'!$D$4,$V686-4,0)&amp;"")</f>
        <v/>
      </c>
      <c r="F686" s="144">
        <f>IF(ISERROR($V686),"",OFFSET('Smelter Look-up'!$E$4,$V686-4,0))</f>
        <v/>
      </c>
      <c r="G686" s="144">
        <f>IF(C686=$X$4,"Enter smelter details",IF(ISERROR($V686),"",OFFSET('Smelter Look-up'!$F$4,$V686-4,0)))</f>
        <v/>
      </c>
      <c r="H686" s="200">
        <f>IF(ISERROR($V686),"",OFFSET('Smelter Look-up'!$G$4,$V686-4,0))</f>
        <v/>
      </c>
      <c r="I686" s="201">
        <f>IF(ISERROR($V686),"",OFFSET('Smelter Look-up'!$H$4,$V686-4,0))</f>
        <v/>
      </c>
      <c r="J686" s="201">
        <f>IF(ISERROR($V686),"",OFFSET('Smelter Look-up'!$I$4,$V686-4,0))</f>
        <v/>
      </c>
      <c r="K686" s="145" t="n"/>
      <c r="L686" s="145" t="n"/>
      <c r="M686" s="145" t="n"/>
      <c r="N686" s="145" t="n"/>
      <c r="O686" s="145" t="n"/>
      <c r="P686" s="203" t="n"/>
      <c r="Q686" s="146" t="n"/>
      <c r="R686" s="144">
        <f>IF(ISERROR($V686),"",OFFSET('Smelter Look-up'!$C$4,$V686-4,0)&amp;"")</f>
        <v/>
      </c>
      <c r="S686" s="150">
        <f>IF(B686="","",IF(ISERROR(MATCH($E686,CL,0)),"Unknown",INDIRECT("'C'!$A$"&amp;MATCH($E686,CL,0)+1)))</f>
        <v/>
      </c>
      <c r="T686" s="150">
        <f>IF(B686="","",IF(ISERROR(MATCH($J686,SorP!$B$1:$B$6261,0)),"",INDIRECT("'SorP'!$A$"&amp;MATCH($S686&amp;$J686,SorP!C:C,0))))</f>
        <v/>
      </c>
      <c r="U686" s="163" t="n"/>
      <c r="V686" s="164">
        <f>IF(C686="",NA(),MATCH($B686&amp;$C686,'Smelter Look-up'!$J:$J,0))</f>
        <v/>
      </c>
      <c r="X686" s="165">
        <f>IF(AND(C686="Smelter not listed",OR(LEN(D686)=0,LEN(E686)=0)),1,0)</f>
        <v/>
      </c>
      <c r="AB686" s="306">
        <f>IF(C686="","",B686)</f>
        <v/>
      </c>
      <c r="AC686" s="165">
        <f>B686</f>
        <v/>
      </c>
      <c r="AD686" s="165">
        <f>IF(C686="Smelter not listed",D686,C686)</f>
        <v/>
      </c>
    </row>
    <row r="687" ht="20.1" customFormat="1" customHeight="1" s="165">
      <c r="A687" s="150" t="n"/>
      <c r="B687" s="296">
        <f>IF(LEN(A687)=0,"",INDEX('Smelter Look-up'!$A:$A,MATCH($A687,'Smelter Look-up'!$E:$E,0)))</f>
        <v/>
      </c>
      <c r="C687" s="147">
        <f>IF(LEN(A687)=0,"",INDEX('Smelter Look-up'!$C:$C,MATCH($A687,'Smelter Look-up'!$E:$E,0)))</f>
        <v/>
      </c>
      <c r="D687" s="144" t="n"/>
      <c r="E687" s="144">
        <f>IF(ISERROR($V687),"",OFFSET('Smelter Look-up'!$D$4,$V687-4,0)&amp;"")</f>
        <v/>
      </c>
      <c r="F687" s="144">
        <f>IF(ISERROR($V687),"",OFFSET('Smelter Look-up'!$E$4,$V687-4,0))</f>
        <v/>
      </c>
      <c r="G687" s="144">
        <f>IF(C687=$X$4,"Enter smelter details",IF(ISERROR($V687),"",OFFSET('Smelter Look-up'!$F$4,$V687-4,0)))</f>
        <v/>
      </c>
      <c r="H687" s="200">
        <f>IF(ISERROR($V687),"",OFFSET('Smelter Look-up'!$G$4,$V687-4,0))</f>
        <v/>
      </c>
      <c r="I687" s="201">
        <f>IF(ISERROR($V687),"",OFFSET('Smelter Look-up'!$H$4,$V687-4,0))</f>
        <v/>
      </c>
      <c r="J687" s="201">
        <f>IF(ISERROR($V687),"",OFFSET('Smelter Look-up'!$I$4,$V687-4,0))</f>
        <v/>
      </c>
      <c r="K687" s="145" t="n"/>
      <c r="L687" s="145" t="n"/>
      <c r="M687" s="145" t="n"/>
      <c r="N687" s="145" t="n"/>
      <c r="O687" s="145" t="n"/>
      <c r="P687" s="203" t="n"/>
      <c r="Q687" s="146" t="n"/>
      <c r="R687" s="144">
        <f>IF(ISERROR($V687),"",OFFSET('Smelter Look-up'!$C$4,$V687-4,0)&amp;"")</f>
        <v/>
      </c>
      <c r="S687" s="150">
        <f>IF(B687="","",IF(ISERROR(MATCH($E687,CL,0)),"Unknown",INDIRECT("'C'!$A$"&amp;MATCH($E687,CL,0)+1)))</f>
        <v/>
      </c>
      <c r="T687" s="150">
        <f>IF(B687="","",IF(ISERROR(MATCH($J687,SorP!$B$1:$B$6261,0)),"",INDIRECT("'SorP'!$A$"&amp;MATCH($S687&amp;$J687,SorP!C:C,0))))</f>
        <v/>
      </c>
      <c r="U687" s="163" t="n"/>
      <c r="V687" s="164">
        <f>IF(C687="",NA(),MATCH($B687&amp;$C687,'Smelter Look-up'!$J:$J,0))</f>
        <v/>
      </c>
      <c r="X687" s="165">
        <f>IF(AND(C687="Smelter not listed",OR(LEN(D687)=0,LEN(E687)=0)),1,0)</f>
        <v/>
      </c>
      <c r="AB687" s="306">
        <f>IF(C687="","",B687)</f>
        <v/>
      </c>
      <c r="AC687" s="165">
        <f>B687</f>
        <v/>
      </c>
      <c r="AD687" s="165">
        <f>IF(C687="Smelter not listed",D687,C687)</f>
        <v/>
      </c>
    </row>
    <row r="688" ht="20.1" customFormat="1" customHeight="1" s="165">
      <c r="A688" s="150" t="n"/>
      <c r="B688" s="296">
        <f>IF(LEN(A688)=0,"",INDEX('Smelter Look-up'!$A:$A,MATCH($A688,'Smelter Look-up'!$E:$E,0)))</f>
        <v/>
      </c>
      <c r="C688" s="147">
        <f>IF(LEN(A688)=0,"",INDEX('Smelter Look-up'!$C:$C,MATCH($A688,'Smelter Look-up'!$E:$E,0)))</f>
        <v/>
      </c>
      <c r="D688" s="144" t="n"/>
      <c r="E688" s="144">
        <f>IF(ISERROR($V688),"",OFFSET('Smelter Look-up'!$D$4,$V688-4,0)&amp;"")</f>
        <v/>
      </c>
      <c r="F688" s="144">
        <f>IF(ISERROR($V688),"",OFFSET('Smelter Look-up'!$E$4,$V688-4,0))</f>
        <v/>
      </c>
      <c r="G688" s="144">
        <f>IF(C688=$X$4,"Enter smelter details",IF(ISERROR($V688),"",OFFSET('Smelter Look-up'!$F$4,$V688-4,0)))</f>
        <v/>
      </c>
      <c r="H688" s="200">
        <f>IF(ISERROR($V688),"",OFFSET('Smelter Look-up'!$G$4,$V688-4,0))</f>
        <v/>
      </c>
      <c r="I688" s="201">
        <f>IF(ISERROR($V688),"",OFFSET('Smelter Look-up'!$H$4,$V688-4,0))</f>
        <v/>
      </c>
      <c r="J688" s="201">
        <f>IF(ISERROR($V688),"",OFFSET('Smelter Look-up'!$I$4,$V688-4,0))</f>
        <v/>
      </c>
      <c r="K688" s="145" t="n"/>
      <c r="L688" s="145" t="n"/>
      <c r="M688" s="145" t="n"/>
      <c r="N688" s="145" t="n"/>
      <c r="O688" s="145" t="n"/>
      <c r="P688" s="203" t="n"/>
      <c r="Q688" s="146" t="n"/>
      <c r="R688" s="144">
        <f>IF(ISERROR($V688),"",OFFSET('Smelter Look-up'!$C$4,$V688-4,0)&amp;"")</f>
        <v/>
      </c>
      <c r="S688" s="150">
        <f>IF(B688="","",IF(ISERROR(MATCH($E688,CL,0)),"Unknown",INDIRECT("'C'!$A$"&amp;MATCH($E688,CL,0)+1)))</f>
        <v/>
      </c>
      <c r="T688" s="150">
        <f>IF(B688="","",IF(ISERROR(MATCH($J688,SorP!$B$1:$B$6261,0)),"",INDIRECT("'SorP'!$A$"&amp;MATCH($S688&amp;$J688,SorP!C:C,0))))</f>
        <v/>
      </c>
      <c r="U688" s="163" t="n"/>
      <c r="V688" s="164">
        <f>IF(C688="",NA(),MATCH($B688&amp;$C688,'Smelter Look-up'!$J:$J,0))</f>
        <v/>
      </c>
      <c r="X688" s="165">
        <f>IF(AND(C688="Smelter not listed",OR(LEN(D688)=0,LEN(E688)=0)),1,0)</f>
        <v/>
      </c>
      <c r="AB688" s="306">
        <f>IF(C688="","",B688)</f>
        <v/>
      </c>
      <c r="AC688" s="165">
        <f>B688</f>
        <v/>
      </c>
      <c r="AD688" s="165">
        <f>IF(C688="Smelter not listed",D688,C688)</f>
        <v/>
      </c>
    </row>
    <row r="689" ht="20.1" customFormat="1" customHeight="1" s="165">
      <c r="A689" s="150" t="n"/>
      <c r="B689" s="296">
        <f>IF(LEN(A689)=0,"",INDEX('Smelter Look-up'!$A:$A,MATCH($A689,'Smelter Look-up'!$E:$E,0)))</f>
        <v/>
      </c>
      <c r="C689" s="147">
        <f>IF(LEN(A689)=0,"",INDEX('Smelter Look-up'!$C:$C,MATCH($A689,'Smelter Look-up'!$E:$E,0)))</f>
        <v/>
      </c>
      <c r="D689" s="144" t="n"/>
      <c r="E689" s="144">
        <f>IF(ISERROR($V689),"",OFFSET('Smelter Look-up'!$D$4,$V689-4,0)&amp;"")</f>
        <v/>
      </c>
      <c r="F689" s="144">
        <f>IF(ISERROR($V689),"",OFFSET('Smelter Look-up'!$E$4,$V689-4,0))</f>
        <v/>
      </c>
      <c r="G689" s="144">
        <f>IF(C689=$X$4,"Enter smelter details",IF(ISERROR($V689),"",OFFSET('Smelter Look-up'!$F$4,$V689-4,0)))</f>
        <v/>
      </c>
      <c r="H689" s="200">
        <f>IF(ISERROR($V689),"",OFFSET('Smelter Look-up'!$G$4,$V689-4,0))</f>
        <v/>
      </c>
      <c r="I689" s="201">
        <f>IF(ISERROR($V689),"",OFFSET('Smelter Look-up'!$H$4,$V689-4,0))</f>
        <v/>
      </c>
      <c r="J689" s="201">
        <f>IF(ISERROR($V689),"",OFFSET('Smelter Look-up'!$I$4,$V689-4,0))</f>
        <v/>
      </c>
      <c r="K689" s="145" t="n"/>
      <c r="L689" s="145" t="n"/>
      <c r="M689" s="145" t="n"/>
      <c r="N689" s="145" t="n"/>
      <c r="O689" s="145" t="n"/>
      <c r="P689" s="203" t="n"/>
      <c r="Q689" s="146" t="n"/>
      <c r="R689" s="144">
        <f>IF(ISERROR($V689),"",OFFSET('Smelter Look-up'!$C$4,$V689-4,0)&amp;"")</f>
        <v/>
      </c>
      <c r="S689" s="150">
        <f>IF(B689="","",IF(ISERROR(MATCH($E689,CL,0)),"Unknown",INDIRECT("'C'!$A$"&amp;MATCH($E689,CL,0)+1)))</f>
        <v/>
      </c>
      <c r="T689" s="150">
        <f>IF(B689="","",IF(ISERROR(MATCH($J689,SorP!$B$1:$B$6261,0)),"",INDIRECT("'SorP'!$A$"&amp;MATCH($S689&amp;$J689,SorP!C:C,0))))</f>
        <v/>
      </c>
      <c r="U689" s="163" t="n"/>
      <c r="V689" s="164">
        <f>IF(C689="",NA(),MATCH($B689&amp;$C689,'Smelter Look-up'!$J:$J,0))</f>
        <v/>
      </c>
      <c r="X689" s="165">
        <f>IF(AND(C689="Smelter not listed",OR(LEN(D689)=0,LEN(E689)=0)),1,0)</f>
        <v/>
      </c>
      <c r="AB689" s="306">
        <f>IF(C689="","",B689)</f>
        <v/>
      </c>
      <c r="AC689" s="165">
        <f>B689</f>
        <v/>
      </c>
      <c r="AD689" s="165">
        <f>IF(C689="Smelter not listed",D689,C689)</f>
        <v/>
      </c>
    </row>
    <row r="690" ht="20.1" customFormat="1" customHeight="1" s="165">
      <c r="A690" s="150" t="n"/>
      <c r="B690" s="296">
        <f>IF(LEN(A690)=0,"",INDEX('Smelter Look-up'!$A:$A,MATCH($A690,'Smelter Look-up'!$E:$E,0)))</f>
        <v/>
      </c>
      <c r="C690" s="147">
        <f>IF(LEN(A690)=0,"",INDEX('Smelter Look-up'!$C:$C,MATCH($A690,'Smelter Look-up'!$E:$E,0)))</f>
        <v/>
      </c>
      <c r="D690" s="144" t="n"/>
      <c r="E690" s="144">
        <f>IF(ISERROR($V690),"",OFFSET('Smelter Look-up'!$D$4,$V690-4,0)&amp;"")</f>
        <v/>
      </c>
      <c r="F690" s="144">
        <f>IF(ISERROR($V690),"",OFFSET('Smelter Look-up'!$E$4,$V690-4,0))</f>
        <v/>
      </c>
      <c r="G690" s="144">
        <f>IF(C690=$X$4,"Enter smelter details",IF(ISERROR($V690),"",OFFSET('Smelter Look-up'!$F$4,$V690-4,0)))</f>
        <v/>
      </c>
      <c r="H690" s="200">
        <f>IF(ISERROR($V690),"",OFFSET('Smelter Look-up'!$G$4,$V690-4,0))</f>
        <v/>
      </c>
      <c r="I690" s="201">
        <f>IF(ISERROR($V690),"",OFFSET('Smelter Look-up'!$H$4,$V690-4,0))</f>
        <v/>
      </c>
      <c r="J690" s="201">
        <f>IF(ISERROR($V690),"",OFFSET('Smelter Look-up'!$I$4,$V690-4,0))</f>
        <v/>
      </c>
      <c r="K690" s="145" t="n"/>
      <c r="L690" s="145" t="n"/>
      <c r="M690" s="145" t="n"/>
      <c r="N690" s="145" t="n"/>
      <c r="O690" s="145" t="n"/>
      <c r="P690" s="203" t="n"/>
      <c r="Q690" s="146" t="n"/>
      <c r="R690" s="144">
        <f>IF(ISERROR($V690),"",OFFSET('Smelter Look-up'!$C$4,$V690-4,0)&amp;"")</f>
        <v/>
      </c>
      <c r="S690" s="150">
        <f>IF(B690="","",IF(ISERROR(MATCH($E690,CL,0)),"Unknown",INDIRECT("'C'!$A$"&amp;MATCH($E690,CL,0)+1)))</f>
        <v/>
      </c>
      <c r="T690" s="150">
        <f>IF(B690="","",IF(ISERROR(MATCH($J690,SorP!$B$1:$B$6261,0)),"",INDIRECT("'SorP'!$A$"&amp;MATCH($S690&amp;$J690,SorP!C:C,0))))</f>
        <v/>
      </c>
      <c r="U690" s="163" t="n"/>
      <c r="V690" s="164">
        <f>IF(C690="",NA(),MATCH($B690&amp;$C690,'Smelter Look-up'!$J:$J,0))</f>
        <v/>
      </c>
      <c r="X690" s="165">
        <f>IF(AND(C690="Smelter not listed",OR(LEN(D690)=0,LEN(E690)=0)),1,0)</f>
        <v/>
      </c>
      <c r="AB690" s="306">
        <f>IF(C690="","",B690)</f>
        <v/>
      </c>
      <c r="AC690" s="165">
        <f>B690</f>
        <v/>
      </c>
      <c r="AD690" s="165">
        <f>IF(C690="Smelter not listed",D690,C690)</f>
        <v/>
      </c>
    </row>
    <row r="691" ht="20.1" customFormat="1" customHeight="1" s="165">
      <c r="A691" s="150" t="n"/>
      <c r="B691" s="296">
        <f>IF(LEN(A691)=0,"",INDEX('Smelter Look-up'!$A:$A,MATCH($A691,'Smelter Look-up'!$E:$E,0)))</f>
        <v/>
      </c>
      <c r="C691" s="147">
        <f>IF(LEN(A691)=0,"",INDEX('Smelter Look-up'!$C:$C,MATCH($A691,'Smelter Look-up'!$E:$E,0)))</f>
        <v/>
      </c>
      <c r="D691" s="144" t="n"/>
      <c r="E691" s="144">
        <f>IF(ISERROR($V691),"",OFFSET('Smelter Look-up'!$D$4,$V691-4,0)&amp;"")</f>
        <v/>
      </c>
      <c r="F691" s="144">
        <f>IF(ISERROR($V691),"",OFFSET('Smelter Look-up'!$E$4,$V691-4,0))</f>
        <v/>
      </c>
      <c r="G691" s="144">
        <f>IF(C691=$X$4,"Enter smelter details",IF(ISERROR($V691),"",OFFSET('Smelter Look-up'!$F$4,$V691-4,0)))</f>
        <v/>
      </c>
      <c r="H691" s="200">
        <f>IF(ISERROR($V691),"",OFFSET('Smelter Look-up'!$G$4,$V691-4,0))</f>
        <v/>
      </c>
      <c r="I691" s="201">
        <f>IF(ISERROR($V691),"",OFFSET('Smelter Look-up'!$H$4,$V691-4,0))</f>
        <v/>
      </c>
      <c r="J691" s="201">
        <f>IF(ISERROR($V691),"",OFFSET('Smelter Look-up'!$I$4,$V691-4,0))</f>
        <v/>
      </c>
      <c r="K691" s="145" t="n"/>
      <c r="L691" s="145" t="n"/>
      <c r="M691" s="145" t="n"/>
      <c r="N691" s="145" t="n"/>
      <c r="O691" s="145" t="n"/>
      <c r="P691" s="203" t="n"/>
      <c r="Q691" s="146" t="n"/>
      <c r="R691" s="144">
        <f>IF(ISERROR($V691),"",OFFSET('Smelter Look-up'!$C$4,$V691-4,0)&amp;"")</f>
        <v/>
      </c>
      <c r="S691" s="150">
        <f>IF(B691="","",IF(ISERROR(MATCH($E691,CL,0)),"Unknown",INDIRECT("'C'!$A$"&amp;MATCH($E691,CL,0)+1)))</f>
        <v/>
      </c>
      <c r="T691" s="150">
        <f>IF(B691="","",IF(ISERROR(MATCH($J691,SorP!$B$1:$B$6261,0)),"",INDIRECT("'SorP'!$A$"&amp;MATCH($S691&amp;$J691,SorP!C:C,0))))</f>
        <v/>
      </c>
      <c r="U691" s="163" t="n"/>
      <c r="V691" s="164">
        <f>IF(C691="",NA(),MATCH($B691&amp;$C691,'Smelter Look-up'!$J:$J,0))</f>
        <v/>
      </c>
      <c r="X691" s="165">
        <f>IF(AND(C691="Smelter not listed",OR(LEN(D691)=0,LEN(E691)=0)),1,0)</f>
        <v/>
      </c>
      <c r="AB691" s="306">
        <f>IF(C691="","",B691)</f>
        <v/>
      </c>
      <c r="AC691" s="165">
        <f>B691</f>
        <v/>
      </c>
      <c r="AD691" s="165">
        <f>IF(C691="Smelter not listed",D691,C691)</f>
        <v/>
      </c>
    </row>
    <row r="692" ht="20.1" customFormat="1" customHeight="1" s="165">
      <c r="A692" s="150" t="n"/>
      <c r="B692" s="296">
        <f>IF(LEN(A692)=0,"",INDEX('Smelter Look-up'!$A:$A,MATCH($A692,'Smelter Look-up'!$E:$E,0)))</f>
        <v/>
      </c>
      <c r="C692" s="147">
        <f>IF(LEN(A692)=0,"",INDEX('Smelter Look-up'!$C:$C,MATCH($A692,'Smelter Look-up'!$E:$E,0)))</f>
        <v/>
      </c>
      <c r="D692" s="144" t="n"/>
      <c r="E692" s="144">
        <f>IF(ISERROR($V692),"",OFFSET('Smelter Look-up'!$D$4,$V692-4,0)&amp;"")</f>
        <v/>
      </c>
      <c r="F692" s="144">
        <f>IF(ISERROR($V692),"",OFFSET('Smelter Look-up'!$E$4,$V692-4,0))</f>
        <v/>
      </c>
      <c r="G692" s="144">
        <f>IF(C692=$X$4,"Enter smelter details",IF(ISERROR($V692),"",OFFSET('Smelter Look-up'!$F$4,$V692-4,0)))</f>
        <v/>
      </c>
      <c r="H692" s="200">
        <f>IF(ISERROR($V692),"",OFFSET('Smelter Look-up'!$G$4,$V692-4,0))</f>
        <v/>
      </c>
      <c r="I692" s="201">
        <f>IF(ISERROR($V692),"",OFFSET('Smelter Look-up'!$H$4,$V692-4,0))</f>
        <v/>
      </c>
      <c r="J692" s="201">
        <f>IF(ISERROR($V692),"",OFFSET('Smelter Look-up'!$I$4,$V692-4,0))</f>
        <v/>
      </c>
      <c r="K692" s="145" t="n"/>
      <c r="L692" s="145" t="n"/>
      <c r="M692" s="145" t="n"/>
      <c r="N692" s="145" t="n"/>
      <c r="O692" s="145" t="n"/>
      <c r="P692" s="203" t="n"/>
      <c r="Q692" s="146" t="n"/>
      <c r="R692" s="144">
        <f>IF(ISERROR($V692),"",OFFSET('Smelter Look-up'!$C$4,$V692-4,0)&amp;"")</f>
        <v/>
      </c>
      <c r="S692" s="150">
        <f>IF(B692="","",IF(ISERROR(MATCH($E692,CL,0)),"Unknown",INDIRECT("'C'!$A$"&amp;MATCH($E692,CL,0)+1)))</f>
        <v/>
      </c>
      <c r="T692" s="150">
        <f>IF(B692="","",IF(ISERROR(MATCH($J692,SorP!$B$1:$B$6261,0)),"",INDIRECT("'SorP'!$A$"&amp;MATCH($S692&amp;$J692,SorP!C:C,0))))</f>
        <v/>
      </c>
      <c r="U692" s="163" t="n"/>
      <c r="V692" s="164">
        <f>IF(C692="",NA(),MATCH($B692&amp;$C692,'Smelter Look-up'!$J:$J,0))</f>
        <v/>
      </c>
      <c r="X692" s="165">
        <f>IF(AND(C692="Smelter not listed",OR(LEN(D692)=0,LEN(E692)=0)),1,0)</f>
        <v/>
      </c>
      <c r="AB692" s="306">
        <f>IF(C692="","",B692)</f>
        <v/>
      </c>
      <c r="AC692" s="165">
        <f>B692</f>
        <v/>
      </c>
      <c r="AD692" s="165">
        <f>IF(C692="Smelter not listed",D692,C692)</f>
        <v/>
      </c>
    </row>
    <row r="693" ht="20.1" customFormat="1" customHeight="1" s="165">
      <c r="A693" s="150" t="n"/>
      <c r="B693" s="296">
        <f>IF(LEN(A693)=0,"",INDEX('Smelter Look-up'!$A:$A,MATCH($A693,'Smelter Look-up'!$E:$E,0)))</f>
        <v/>
      </c>
      <c r="C693" s="147">
        <f>IF(LEN(A693)=0,"",INDEX('Smelter Look-up'!$C:$C,MATCH($A693,'Smelter Look-up'!$E:$E,0)))</f>
        <v/>
      </c>
      <c r="D693" s="144" t="n"/>
      <c r="E693" s="144">
        <f>IF(ISERROR($V693),"",OFFSET('Smelter Look-up'!$D$4,$V693-4,0)&amp;"")</f>
        <v/>
      </c>
      <c r="F693" s="144">
        <f>IF(ISERROR($V693),"",OFFSET('Smelter Look-up'!$E$4,$V693-4,0))</f>
        <v/>
      </c>
      <c r="G693" s="144">
        <f>IF(C693=$X$4,"Enter smelter details",IF(ISERROR($V693),"",OFFSET('Smelter Look-up'!$F$4,$V693-4,0)))</f>
        <v/>
      </c>
      <c r="H693" s="200">
        <f>IF(ISERROR($V693),"",OFFSET('Smelter Look-up'!$G$4,$V693-4,0))</f>
        <v/>
      </c>
      <c r="I693" s="201">
        <f>IF(ISERROR($V693),"",OFFSET('Smelter Look-up'!$H$4,$V693-4,0))</f>
        <v/>
      </c>
      <c r="J693" s="201">
        <f>IF(ISERROR($V693),"",OFFSET('Smelter Look-up'!$I$4,$V693-4,0))</f>
        <v/>
      </c>
      <c r="K693" s="145" t="n"/>
      <c r="L693" s="145" t="n"/>
      <c r="M693" s="145" t="n"/>
      <c r="N693" s="145" t="n"/>
      <c r="O693" s="145" t="n"/>
      <c r="P693" s="203" t="n"/>
      <c r="Q693" s="146" t="n"/>
      <c r="R693" s="144">
        <f>IF(ISERROR($V693),"",OFFSET('Smelter Look-up'!$C$4,$V693-4,0)&amp;"")</f>
        <v/>
      </c>
      <c r="S693" s="150">
        <f>IF(B693="","",IF(ISERROR(MATCH($E693,CL,0)),"Unknown",INDIRECT("'C'!$A$"&amp;MATCH($E693,CL,0)+1)))</f>
        <v/>
      </c>
      <c r="T693" s="150">
        <f>IF(B693="","",IF(ISERROR(MATCH($J693,SorP!$B$1:$B$6261,0)),"",INDIRECT("'SorP'!$A$"&amp;MATCH($S693&amp;$J693,SorP!C:C,0))))</f>
        <v/>
      </c>
      <c r="U693" s="163" t="n"/>
      <c r="V693" s="164">
        <f>IF(C693="",NA(),MATCH($B693&amp;$C693,'Smelter Look-up'!$J:$J,0))</f>
        <v/>
      </c>
      <c r="X693" s="165">
        <f>IF(AND(C693="Smelter not listed",OR(LEN(D693)=0,LEN(E693)=0)),1,0)</f>
        <v/>
      </c>
      <c r="AB693" s="306">
        <f>IF(C693="","",B693)</f>
        <v/>
      </c>
      <c r="AC693" s="165">
        <f>B693</f>
        <v/>
      </c>
      <c r="AD693" s="165">
        <f>IF(C693="Smelter not listed",D693,C693)</f>
        <v/>
      </c>
    </row>
    <row r="694" ht="20.1" customFormat="1" customHeight="1" s="165">
      <c r="A694" s="150" t="n"/>
      <c r="B694" s="296">
        <f>IF(LEN(A694)=0,"",INDEX('Smelter Look-up'!$A:$A,MATCH($A694,'Smelter Look-up'!$E:$E,0)))</f>
        <v/>
      </c>
      <c r="C694" s="147">
        <f>IF(LEN(A694)=0,"",INDEX('Smelter Look-up'!$C:$C,MATCH($A694,'Smelter Look-up'!$E:$E,0)))</f>
        <v/>
      </c>
      <c r="D694" s="144" t="n"/>
      <c r="E694" s="144">
        <f>IF(ISERROR($V694),"",OFFSET('Smelter Look-up'!$D$4,$V694-4,0)&amp;"")</f>
        <v/>
      </c>
      <c r="F694" s="144">
        <f>IF(ISERROR($V694),"",OFFSET('Smelter Look-up'!$E$4,$V694-4,0))</f>
        <v/>
      </c>
      <c r="G694" s="144">
        <f>IF(C694=$X$4,"Enter smelter details",IF(ISERROR($V694),"",OFFSET('Smelter Look-up'!$F$4,$V694-4,0)))</f>
        <v/>
      </c>
      <c r="H694" s="200">
        <f>IF(ISERROR($V694),"",OFFSET('Smelter Look-up'!$G$4,$V694-4,0))</f>
        <v/>
      </c>
      <c r="I694" s="201">
        <f>IF(ISERROR($V694),"",OFFSET('Smelter Look-up'!$H$4,$V694-4,0))</f>
        <v/>
      </c>
      <c r="J694" s="201">
        <f>IF(ISERROR($V694),"",OFFSET('Smelter Look-up'!$I$4,$V694-4,0))</f>
        <v/>
      </c>
      <c r="K694" s="145" t="n"/>
      <c r="L694" s="145" t="n"/>
      <c r="M694" s="145" t="n"/>
      <c r="N694" s="145" t="n"/>
      <c r="O694" s="145" t="n"/>
      <c r="P694" s="203" t="n"/>
      <c r="Q694" s="146" t="n"/>
      <c r="R694" s="144">
        <f>IF(ISERROR($V694),"",OFFSET('Smelter Look-up'!$C$4,$V694-4,0)&amp;"")</f>
        <v/>
      </c>
      <c r="S694" s="150">
        <f>IF(B694="","",IF(ISERROR(MATCH($E694,CL,0)),"Unknown",INDIRECT("'C'!$A$"&amp;MATCH($E694,CL,0)+1)))</f>
        <v/>
      </c>
      <c r="T694" s="150">
        <f>IF(B694="","",IF(ISERROR(MATCH($J694,SorP!$B$1:$B$6261,0)),"",INDIRECT("'SorP'!$A$"&amp;MATCH($S694&amp;$J694,SorP!C:C,0))))</f>
        <v/>
      </c>
      <c r="U694" s="163" t="n"/>
      <c r="V694" s="164">
        <f>IF(C694="",NA(),MATCH($B694&amp;$C694,'Smelter Look-up'!$J:$J,0))</f>
        <v/>
      </c>
      <c r="X694" s="165">
        <f>IF(AND(C694="Smelter not listed",OR(LEN(D694)=0,LEN(E694)=0)),1,0)</f>
        <v/>
      </c>
      <c r="AB694" s="306">
        <f>IF(C694="","",B694)</f>
        <v/>
      </c>
      <c r="AC694" s="165">
        <f>B694</f>
        <v/>
      </c>
      <c r="AD694" s="165">
        <f>IF(C694="Smelter not listed",D694,C694)</f>
        <v/>
      </c>
    </row>
    <row r="695" ht="20.1" customFormat="1" customHeight="1" s="165">
      <c r="A695" s="150" t="n"/>
      <c r="B695" s="296">
        <f>IF(LEN(A695)=0,"",INDEX('Smelter Look-up'!$A:$A,MATCH($A695,'Smelter Look-up'!$E:$E,0)))</f>
        <v/>
      </c>
      <c r="C695" s="147">
        <f>IF(LEN(A695)=0,"",INDEX('Smelter Look-up'!$C:$C,MATCH($A695,'Smelter Look-up'!$E:$E,0)))</f>
        <v/>
      </c>
      <c r="D695" s="144" t="n"/>
      <c r="E695" s="144">
        <f>IF(ISERROR($V695),"",OFFSET('Smelter Look-up'!$D$4,$V695-4,0)&amp;"")</f>
        <v/>
      </c>
      <c r="F695" s="144">
        <f>IF(ISERROR($V695),"",OFFSET('Smelter Look-up'!$E$4,$V695-4,0))</f>
        <v/>
      </c>
      <c r="G695" s="144">
        <f>IF(C695=$X$4,"Enter smelter details",IF(ISERROR($V695),"",OFFSET('Smelter Look-up'!$F$4,$V695-4,0)))</f>
        <v/>
      </c>
      <c r="H695" s="200">
        <f>IF(ISERROR($V695),"",OFFSET('Smelter Look-up'!$G$4,$V695-4,0))</f>
        <v/>
      </c>
      <c r="I695" s="201">
        <f>IF(ISERROR($V695),"",OFFSET('Smelter Look-up'!$H$4,$V695-4,0))</f>
        <v/>
      </c>
      <c r="J695" s="201">
        <f>IF(ISERROR($V695),"",OFFSET('Smelter Look-up'!$I$4,$V695-4,0))</f>
        <v/>
      </c>
      <c r="K695" s="145" t="n"/>
      <c r="L695" s="145" t="n"/>
      <c r="M695" s="145" t="n"/>
      <c r="N695" s="145" t="n"/>
      <c r="O695" s="145" t="n"/>
      <c r="P695" s="203" t="n"/>
      <c r="Q695" s="146" t="n"/>
      <c r="R695" s="144">
        <f>IF(ISERROR($V695),"",OFFSET('Smelter Look-up'!$C$4,$V695-4,0)&amp;"")</f>
        <v/>
      </c>
      <c r="S695" s="150">
        <f>IF(B695="","",IF(ISERROR(MATCH($E695,CL,0)),"Unknown",INDIRECT("'C'!$A$"&amp;MATCH($E695,CL,0)+1)))</f>
        <v/>
      </c>
      <c r="T695" s="150">
        <f>IF(B695="","",IF(ISERROR(MATCH($J695,SorP!$B$1:$B$6261,0)),"",INDIRECT("'SorP'!$A$"&amp;MATCH($S695&amp;$J695,SorP!C:C,0))))</f>
        <v/>
      </c>
      <c r="U695" s="163" t="n"/>
      <c r="V695" s="164">
        <f>IF(C695="",NA(),MATCH($B695&amp;$C695,'Smelter Look-up'!$J:$J,0))</f>
        <v/>
      </c>
      <c r="X695" s="165">
        <f>IF(AND(C695="Smelter not listed",OR(LEN(D695)=0,LEN(E695)=0)),1,0)</f>
        <v/>
      </c>
      <c r="AB695" s="306">
        <f>IF(C695="","",B695)</f>
        <v/>
      </c>
      <c r="AC695" s="165">
        <f>B695</f>
        <v/>
      </c>
      <c r="AD695" s="165">
        <f>IF(C695="Smelter not listed",D695,C695)</f>
        <v/>
      </c>
    </row>
    <row r="696" ht="20.1" customFormat="1" customHeight="1" s="165">
      <c r="A696" s="150" t="n"/>
      <c r="B696" s="296">
        <f>IF(LEN(A696)=0,"",INDEX('Smelter Look-up'!$A:$A,MATCH($A696,'Smelter Look-up'!$E:$E,0)))</f>
        <v/>
      </c>
      <c r="C696" s="147">
        <f>IF(LEN(A696)=0,"",INDEX('Smelter Look-up'!$C:$C,MATCH($A696,'Smelter Look-up'!$E:$E,0)))</f>
        <v/>
      </c>
      <c r="D696" s="144" t="n"/>
      <c r="E696" s="144">
        <f>IF(ISERROR($V696),"",OFFSET('Smelter Look-up'!$D$4,$V696-4,0)&amp;"")</f>
        <v/>
      </c>
      <c r="F696" s="144">
        <f>IF(ISERROR($V696),"",OFFSET('Smelter Look-up'!$E$4,$V696-4,0))</f>
        <v/>
      </c>
      <c r="G696" s="144">
        <f>IF(C696=$X$4,"Enter smelter details",IF(ISERROR($V696),"",OFFSET('Smelter Look-up'!$F$4,$V696-4,0)))</f>
        <v/>
      </c>
      <c r="H696" s="200">
        <f>IF(ISERROR($V696),"",OFFSET('Smelter Look-up'!$G$4,$V696-4,0))</f>
        <v/>
      </c>
      <c r="I696" s="201">
        <f>IF(ISERROR($V696),"",OFFSET('Smelter Look-up'!$H$4,$V696-4,0))</f>
        <v/>
      </c>
      <c r="J696" s="201">
        <f>IF(ISERROR($V696),"",OFFSET('Smelter Look-up'!$I$4,$V696-4,0))</f>
        <v/>
      </c>
      <c r="K696" s="145" t="n"/>
      <c r="L696" s="145" t="n"/>
      <c r="M696" s="145" t="n"/>
      <c r="N696" s="145" t="n"/>
      <c r="O696" s="145" t="n"/>
      <c r="P696" s="203" t="n"/>
      <c r="Q696" s="146" t="n"/>
      <c r="R696" s="144">
        <f>IF(ISERROR($V696),"",OFFSET('Smelter Look-up'!$C$4,$V696-4,0)&amp;"")</f>
        <v/>
      </c>
      <c r="S696" s="150">
        <f>IF(B696="","",IF(ISERROR(MATCH($E696,CL,0)),"Unknown",INDIRECT("'C'!$A$"&amp;MATCH($E696,CL,0)+1)))</f>
        <v/>
      </c>
      <c r="T696" s="150">
        <f>IF(B696="","",IF(ISERROR(MATCH($J696,SorP!$B$1:$B$6261,0)),"",INDIRECT("'SorP'!$A$"&amp;MATCH($S696&amp;$J696,SorP!C:C,0))))</f>
        <v/>
      </c>
      <c r="U696" s="163" t="n"/>
      <c r="V696" s="164">
        <f>IF(C696="",NA(),MATCH($B696&amp;$C696,'Smelter Look-up'!$J:$J,0))</f>
        <v/>
      </c>
      <c r="X696" s="165">
        <f>IF(AND(C696="Smelter not listed",OR(LEN(D696)=0,LEN(E696)=0)),1,0)</f>
        <v/>
      </c>
      <c r="AB696" s="306">
        <f>IF(C696="","",B696)</f>
        <v/>
      </c>
      <c r="AC696" s="165">
        <f>B696</f>
        <v/>
      </c>
      <c r="AD696" s="165">
        <f>IF(C696="Smelter not listed",D696,C696)</f>
        <v/>
      </c>
    </row>
    <row r="697" ht="20.1" customFormat="1" customHeight="1" s="165">
      <c r="A697" s="150" t="n"/>
      <c r="B697" s="296">
        <f>IF(LEN(A697)=0,"",INDEX('Smelter Look-up'!$A:$A,MATCH($A697,'Smelter Look-up'!$E:$E,0)))</f>
        <v/>
      </c>
      <c r="C697" s="147">
        <f>IF(LEN(A697)=0,"",INDEX('Smelter Look-up'!$C:$C,MATCH($A697,'Smelter Look-up'!$E:$E,0)))</f>
        <v/>
      </c>
      <c r="D697" s="144" t="n"/>
      <c r="E697" s="144">
        <f>IF(ISERROR($V697),"",OFFSET('Smelter Look-up'!$D$4,$V697-4,0)&amp;"")</f>
        <v/>
      </c>
      <c r="F697" s="144">
        <f>IF(ISERROR($V697),"",OFFSET('Smelter Look-up'!$E$4,$V697-4,0))</f>
        <v/>
      </c>
      <c r="G697" s="144">
        <f>IF(C697=$X$4,"Enter smelter details",IF(ISERROR($V697),"",OFFSET('Smelter Look-up'!$F$4,$V697-4,0)))</f>
        <v/>
      </c>
      <c r="H697" s="200">
        <f>IF(ISERROR($V697),"",OFFSET('Smelter Look-up'!$G$4,$V697-4,0))</f>
        <v/>
      </c>
      <c r="I697" s="201">
        <f>IF(ISERROR($V697),"",OFFSET('Smelter Look-up'!$H$4,$V697-4,0))</f>
        <v/>
      </c>
      <c r="J697" s="201">
        <f>IF(ISERROR($V697),"",OFFSET('Smelter Look-up'!$I$4,$V697-4,0))</f>
        <v/>
      </c>
      <c r="K697" s="145" t="n"/>
      <c r="L697" s="145" t="n"/>
      <c r="M697" s="145" t="n"/>
      <c r="N697" s="145" t="n"/>
      <c r="O697" s="145" t="n"/>
      <c r="P697" s="203" t="n"/>
      <c r="Q697" s="146" t="n"/>
      <c r="R697" s="144">
        <f>IF(ISERROR($V697),"",OFFSET('Smelter Look-up'!$C$4,$V697-4,0)&amp;"")</f>
        <v/>
      </c>
      <c r="S697" s="150">
        <f>IF(B697="","",IF(ISERROR(MATCH($E697,CL,0)),"Unknown",INDIRECT("'C'!$A$"&amp;MATCH($E697,CL,0)+1)))</f>
        <v/>
      </c>
      <c r="T697" s="150">
        <f>IF(B697="","",IF(ISERROR(MATCH($J697,SorP!$B$1:$B$6261,0)),"",INDIRECT("'SorP'!$A$"&amp;MATCH($S697&amp;$J697,SorP!C:C,0))))</f>
        <v/>
      </c>
      <c r="U697" s="163" t="n"/>
      <c r="V697" s="164">
        <f>IF(C697="",NA(),MATCH($B697&amp;$C697,'Smelter Look-up'!$J:$J,0))</f>
        <v/>
      </c>
      <c r="X697" s="165">
        <f>IF(AND(C697="Smelter not listed",OR(LEN(D697)=0,LEN(E697)=0)),1,0)</f>
        <v/>
      </c>
      <c r="AB697" s="306">
        <f>IF(C697="","",B697)</f>
        <v/>
      </c>
      <c r="AC697" s="165">
        <f>B697</f>
        <v/>
      </c>
      <c r="AD697" s="165">
        <f>IF(C697="Smelter not listed",D697,C697)</f>
        <v/>
      </c>
    </row>
    <row r="698" ht="20.1" customFormat="1" customHeight="1" s="165">
      <c r="A698" s="150" t="n"/>
      <c r="B698" s="296">
        <f>IF(LEN(A698)=0,"",INDEX('Smelter Look-up'!$A:$A,MATCH($A698,'Smelter Look-up'!$E:$E,0)))</f>
        <v/>
      </c>
      <c r="C698" s="147">
        <f>IF(LEN(A698)=0,"",INDEX('Smelter Look-up'!$C:$C,MATCH($A698,'Smelter Look-up'!$E:$E,0)))</f>
        <v/>
      </c>
      <c r="D698" s="144" t="n"/>
      <c r="E698" s="144">
        <f>IF(ISERROR($V698),"",OFFSET('Smelter Look-up'!$D$4,$V698-4,0)&amp;"")</f>
        <v/>
      </c>
      <c r="F698" s="144">
        <f>IF(ISERROR($V698),"",OFFSET('Smelter Look-up'!$E$4,$V698-4,0))</f>
        <v/>
      </c>
      <c r="G698" s="144">
        <f>IF(C698=$X$4,"Enter smelter details",IF(ISERROR($V698),"",OFFSET('Smelter Look-up'!$F$4,$V698-4,0)))</f>
        <v/>
      </c>
      <c r="H698" s="200">
        <f>IF(ISERROR($V698),"",OFFSET('Smelter Look-up'!$G$4,$V698-4,0))</f>
        <v/>
      </c>
      <c r="I698" s="201">
        <f>IF(ISERROR($V698),"",OFFSET('Smelter Look-up'!$H$4,$V698-4,0))</f>
        <v/>
      </c>
      <c r="J698" s="201">
        <f>IF(ISERROR($V698),"",OFFSET('Smelter Look-up'!$I$4,$V698-4,0))</f>
        <v/>
      </c>
      <c r="K698" s="145" t="n"/>
      <c r="L698" s="145" t="n"/>
      <c r="M698" s="145" t="n"/>
      <c r="N698" s="145" t="n"/>
      <c r="O698" s="145" t="n"/>
      <c r="P698" s="203" t="n"/>
      <c r="Q698" s="146" t="n"/>
      <c r="R698" s="144">
        <f>IF(ISERROR($V698),"",OFFSET('Smelter Look-up'!$C$4,$V698-4,0)&amp;"")</f>
        <v/>
      </c>
      <c r="S698" s="150">
        <f>IF(B698="","",IF(ISERROR(MATCH($E698,CL,0)),"Unknown",INDIRECT("'C'!$A$"&amp;MATCH($E698,CL,0)+1)))</f>
        <v/>
      </c>
      <c r="T698" s="150">
        <f>IF(B698="","",IF(ISERROR(MATCH($J698,SorP!$B$1:$B$6261,0)),"",INDIRECT("'SorP'!$A$"&amp;MATCH($S698&amp;$J698,SorP!C:C,0))))</f>
        <v/>
      </c>
      <c r="U698" s="163" t="n"/>
      <c r="V698" s="164">
        <f>IF(C698="",NA(),MATCH($B698&amp;$C698,'Smelter Look-up'!$J:$J,0))</f>
        <v/>
      </c>
      <c r="X698" s="165">
        <f>IF(AND(C698="Smelter not listed",OR(LEN(D698)=0,LEN(E698)=0)),1,0)</f>
        <v/>
      </c>
      <c r="AB698" s="306">
        <f>IF(C698="","",B698)</f>
        <v/>
      </c>
      <c r="AC698" s="165">
        <f>B698</f>
        <v/>
      </c>
      <c r="AD698" s="165">
        <f>IF(C698="Smelter not listed",D698,C698)</f>
        <v/>
      </c>
    </row>
    <row r="699" ht="20.1" customFormat="1" customHeight="1" s="165">
      <c r="A699" s="150" t="n"/>
      <c r="B699" s="296">
        <f>IF(LEN(A699)=0,"",INDEX('Smelter Look-up'!$A:$A,MATCH($A699,'Smelter Look-up'!$E:$E,0)))</f>
        <v/>
      </c>
      <c r="C699" s="147">
        <f>IF(LEN(A699)=0,"",INDEX('Smelter Look-up'!$C:$C,MATCH($A699,'Smelter Look-up'!$E:$E,0)))</f>
        <v/>
      </c>
      <c r="D699" s="144" t="n"/>
      <c r="E699" s="144">
        <f>IF(ISERROR($V699),"",OFFSET('Smelter Look-up'!$D$4,$V699-4,0)&amp;"")</f>
        <v/>
      </c>
      <c r="F699" s="144">
        <f>IF(ISERROR($V699),"",OFFSET('Smelter Look-up'!$E$4,$V699-4,0))</f>
        <v/>
      </c>
      <c r="G699" s="144">
        <f>IF(C699=$X$4,"Enter smelter details",IF(ISERROR($V699),"",OFFSET('Smelter Look-up'!$F$4,$V699-4,0)))</f>
        <v/>
      </c>
      <c r="H699" s="200">
        <f>IF(ISERROR($V699),"",OFFSET('Smelter Look-up'!$G$4,$V699-4,0))</f>
        <v/>
      </c>
      <c r="I699" s="201">
        <f>IF(ISERROR($V699),"",OFFSET('Smelter Look-up'!$H$4,$V699-4,0))</f>
        <v/>
      </c>
      <c r="J699" s="201">
        <f>IF(ISERROR($V699),"",OFFSET('Smelter Look-up'!$I$4,$V699-4,0))</f>
        <v/>
      </c>
      <c r="K699" s="145" t="n"/>
      <c r="L699" s="145" t="n"/>
      <c r="M699" s="145" t="n"/>
      <c r="N699" s="145" t="n"/>
      <c r="O699" s="145" t="n"/>
      <c r="P699" s="203" t="n"/>
      <c r="Q699" s="146" t="n"/>
      <c r="R699" s="144">
        <f>IF(ISERROR($V699),"",OFFSET('Smelter Look-up'!$C$4,$V699-4,0)&amp;"")</f>
        <v/>
      </c>
      <c r="S699" s="150">
        <f>IF(B699="","",IF(ISERROR(MATCH($E699,CL,0)),"Unknown",INDIRECT("'C'!$A$"&amp;MATCH($E699,CL,0)+1)))</f>
        <v/>
      </c>
      <c r="T699" s="150">
        <f>IF(B699="","",IF(ISERROR(MATCH($J699,SorP!$B$1:$B$6261,0)),"",INDIRECT("'SorP'!$A$"&amp;MATCH($S699&amp;$J699,SorP!C:C,0))))</f>
        <v/>
      </c>
      <c r="U699" s="163" t="n"/>
      <c r="V699" s="164">
        <f>IF(C699="",NA(),MATCH($B699&amp;$C699,'Smelter Look-up'!$J:$J,0))</f>
        <v/>
      </c>
      <c r="X699" s="165">
        <f>IF(AND(C699="Smelter not listed",OR(LEN(D699)=0,LEN(E699)=0)),1,0)</f>
        <v/>
      </c>
      <c r="AB699" s="306">
        <f>IF(C699="","",B699)</f>
        <v/>
      </c>
      <c r="AC699" s="165">
        <f>B699</f>
        <v/>
      </c>
      <c r="AD699" s="165">
        <f>IF(C699="Smelter not listed",D699,C699)</f>
        <v/>
      </c>
    </row>
    <row r="700" ht="20.1" customFormat="1" customHeight="1" s="165">
      <c r="A700" s="150" t="n"/>
      <c r="B700" s="296">
        <f>IF(LEN(A700)=0,"",INDEX('Smelter Look-up'!$A:$A,MATCH($A700,'Smelter Look-up'!$E:$E,0)))</f>
        <v/>
      </c>
      <c r="C700" s="147">
        <f>IF(LEN(A700)=0,"",INDEX('Smelter Look-up'!$C:$C,MATCH($A700,'Smelter Look-up'!$E:$E,0)))</f>
        <v/>
      </c>
      <c r="D700" s="144" t="n"/>
      <c r="E700" s="144">
        <f>IF(ISERROR($V700),"",OFFSET('Smelter Look-up'!$D$4,$V700-4,0)&amp;"")</f>
        <v/>
      </c>
      <c r="F700" s="144">
        <f>IF(ISERROR($V700),"",OFFSET('Smelter Look-up'!$E$4,$V700-4,0))</f>
        <v/>
      </c>
      <c r="G700" s="144">
        <f>IF(C700=$X$4,"Enter smelter details",IF(ISERROR($V700),"",OFFSET('Smelter Look-up'!$F$4,$V700-4,0)))</f>
        <v/>
      </c>
      <c r="H700" s="200">
        <f>IF(ISERROR($V700),"",OFFSET('Smelter Look-up'!$G$4,$V700-4,0))</f>
        <v/>
      </c>
      <c r="I700" s="201">
        <f>IF(ISERROR($V700),"",OFFSET('Smelter Look-up'!$H$4,$V700-4,0))</f>
        <v/>
      </c>
      <c r="J700" s="201">
        <f>IF(ISERROR($V700),"",OFFSET('Smelter Look-up'!$I$4,$V700-4,0))</f>
        <v/>
      </c>
      <c r="K700" s="145" t="n"/>
      <c r="L700" s="145" t="n"/>
      <c r="M700" s="145" t="n"/>
      <c r="N700" s="145" t="n"/>
      <c r="O700" s="145" t="n"/>
      <c r="P700" s="203" t="n"/>
      <c r="Q700" s="146" t="n"/>
      <c r="R700" s="144">
        <f>IF(ISERROR($V700),"",OFFSET('Smelter Look-up'!$C$4,$V700-4,0)&amp;"")</f>
        <v/>
      </c>
      <c r="S700" s="150">
        <f>IF(B700="","",IF(ISERROR(MATCH($E700,CL,0)),"Unknown",INDIRECT("'C'!$A$"&amp;MATCH($E700,CL,0)+1)))</f>
        <v/>
      </c>
      <c r="T700" s="150">
        <f>IF(B700="","",IF(ISERROR(MATCH($J700,SorP!$B$1:$B$6261,0)),"",INDIRECT("'SorP'!$A$"&amp;MATCH($S700&amp;$J700,SorP!C:C,0))))</f>
        <v/>
      </c>
      <c r="U700" s="163" t="n"/>
      <c r="V700" s="164">
        <f>IF(C700="",NA(),MATCH($B700&amp;$C700,'Smelter Look-up'!$J:$J,0))</f>
        <v/>
      </c>
      <c r="X700" s="165">
        <f>IF(AND(C700="Smelter not listed",OR(LEN(D700)=0,LEN(E700)=0)),1,0)</f>
        <v/>
      </c>
      <c r="AB700" s="306">
        <f>IF(C700="","",B700)</f>
        <v/>
      </c>
      <c r="AC700" s="165">
        <f>B700</f>
        <v/>
      </c>
      <c r="AD700" s="165">
        <f>IF(C700="Smelter not listed",D700,C700)</f>
        <v/>
      </c>
    </row>
    <row r="701" ht="20.1" customFormat="1" customHeight="1" s="165">
      <c r="A701" s="150" t="n"/>
      <c r="B701" s="296">
        <f>IF(LEN(A701)=0,"",INDEX('Smelter Look-up'!$A:$A,MATCH($A701,'Smelter Look-up'!$E:$E,0)))</f>
        <v/>
      </c>
      <c r="C701" s="147">
        <f>IF(LEN(A701)=0,"",INDEX('Smelter Look-up'!$C:$C,MATCH($A701,'Smelter Look-up'!$E:$E,0)))</f>
        <v/>
      </c>
      <c r="D701" s="144" t="n"/>
      <c r="E701" s="144">
        <f>IF(ISERROR($V701),"",OFFSET('Smelter Look-up'!$D$4,$V701-4,0)&amp;"")</f>
        <v/>
      </c>
      <c r="F701" s="144">
        <f>IF(ISERROR($V701),"",OFFSET('Smelter Look-up'!$E$4,$V701-4,0))</f>
        <v/>
      </c>
      <c r="G701" s="144">
        <f>IF(C701=$X$4,"Enter smelter details",IF(ISERROR($V701),"",OFFSET('Smelter Look-up'!$F$4,$V701-4,0)))</f>
        <v/>
      </c>
      <c r="H701" s="200">
        <f>IF(ISERROR($V701),"",OFFSET('Smelter Look-up'!$G$4,$V701-4,0))</f>
        <v/>
      </c>
      <c r="I701" s="201">
        <f>IF(ISERROR($V701),"",OFFSET('Smelter Look-up'!$H$4,$V701-4,0))</f>
        <v/>
      </c>
      <c r="J701" s="201">
        <f>IF(ISERROR($V701),"",OFFSET('Smelter Look-up'!$I$4,$V701-4,0))</f>
        <v/>
      </c>
      <c r="K701" s="145" t="n"/>
      <c r="L701" s="145" t="n"/>
      <c r="M701" s="145" t="n"/>
      <c r="N701" s="145" t="n"/>
      <c r="O701" s="145" t="n"/>
      <c r="P701" s="203" t="n"/>
      <c r="Q701" s="146" t="n"/>
      <c r="R701" s="144">
        <f>IF(ISERROR($V701),"",OFFSET('Smelter Look-up'!$C$4,$V701-4,0)&amp;"")</f>
        <v/>
      </c>
      <c r="S701" s="150">
        <f>IF(B701="","",IF(ISERROR(MATCH($E701,CL,0)),"Unknown",INDIRECT("'C'!$A$"&amp;MATCH($E701,CL,0)+1)))</f>
        <v/>
      </c>
      <c r="T701" s="150">
        <f>IF(B701="","",IF(ISERROR(MATCH($J701,SorP!$B$1:$B$6261,0)),"",INDIRECT("'SorP'!$A$"&amp;MATCH($S701&amp;$J701,SorP!C:C,0))))</f>
        <v/>
      </c>
      <c r="U701" s="163" t="n"/>
      <c r="V701" s="164">
        <f>IF(C701="",NA(),MATCH($B701&amp;$C701,'Smelter Look-up'!$J:$J,0))</f>
        <v/>
      </c>
      <c r="X701" s="165">
        <f>IF(AND(C701="Smelter not listed",OR(LEN(D701)=0,LEN(E701)=0)),1,0)</f>
        <v/>
      </c>
      <c r="AB701" s="306">
        <f>IF(C701="","",B701)</f>
        <v/>
      </c>
      <c r="AC701" s="165">
        <f>B701</f>
        <v/>
      </c>
      <c r="AD701" s="165">
        <f>IF(C701="Smelter not listed",D701,C701)</f>
        <v/>
      </c>
    </row>
    <row r="702" ht="20.1" customFormat="1" customHeight="1" s="165">
      <c r="A702" s="150" t="n"/>
      <c r="B702" s="296">
        <f>IF(LEN(A702)=0,"",INDEX('Smelter Look-up'!$A:$A,MATCH($A702,'Smelter Look-up'!$E:$E,0)))</f>
        <v/>
      </c>
      <c r="C702" s="147">
        <f>IF(LEN(A702)=0,"",INDEX('Smelter Look-up'!$C:$C,MATCH($A702,'Smelter Look-up'!$E:$E,0)))</f>
        <v/>
      </c>
      <c r="D702" s="144" t="n"/>
      <c r="E702" s="144">
        <f>IF(ISERROR($V702),"",OFFSET('Smelter Look-up'!$D$4,$V702-4,0)&amp;"")</f>
        <v/>
      </c>
      <c r="F702" s="144">
        <f>IF(ISERROR($V702),"",OFFSET('Smelter Look-up'!$E$4,$V702-4,0))</f>
        <v/>
      </c>
      <c r="G702" s="144">
        <f>IF(C702=$X$4,"Enter smelter details",IF(ISERROR($V702),"",OFFSET('Smelter Look-up'!$F$4,$V702-4,0)))</f>
        <v/>
      </c>
      <c r="H702" s="200">
        <f>IF(ISERROR($V702),"",OFFSET('Smelter Look-up'!$G$4,$V702-4,0))</f>
        <v/>
      </c>
      <c r="I702" s="201">
        <f>IF(ISERROR($V702),"",OFFSET('Smelter Look-up'!$H$4,$V702-4,0))</f>
        <v/>
      </c>
      <c r="J702" s="201">
        <f>IF(ISERROR($V702),"",OFFSET('Smelter Look-up'!$I$4,$V702-4,0))</f>
        <v/>
      </c>
      <c r="K702" s="145" t="n"/>
      <c r="L702" s="145" t="n"/>
      <c r="M702" s="145" t="n"/>
      <c r="N702" s="145" t="n"/>
      <c r="O702" s="145" t="n"/>
      <c r="P702" s="203" t="n"/>
      <c r="Q702" s="146" t="n"/>
      <c r="R702" s="144">
        <f>IF(ISERROR($V702),"",OFFSET('Smelter Look-up'!$C$4,$V702-4,0)&amp;"")</f>
        <v/>
      </c>
      <c r="S702" s="150">
        <f>IF(B702="","",IF(ISERROR(MATCH($E702,CL,0)),"Unknown",INDIRECT("'C'!$A$"&amp;MATCH($E702,CL,0)+1)))</f>
        <v/>
      </c>
      <c r="T702" s="150">
        <f>IF(B702="","",IF(ISERROR(MATCH($J702,SorP!$B$1:$B$6261,0)),"",INDIRECT("'SorP'!$A$"&amp;MATCH($S702&amp;$J702,SorP!C:C,0))))</f>
        <v/>
      </c>
      <c r="U702" s="163" t="n"/>
      <c r="V702" s="164">
        <f>IF(C702="",NA(),MATCH($B702&amp;$C702,'Smelter Look-up'!$J:$J,0))</f>
        <v/>
      </c>
      <c r="X702" s="165">
        <f>IF(AND(C702="Smelter not listed",OR(LEN(D702)=0,LEN(E702)=0)),1,0)</f>
        <v/>
      </c>
      <c r="AB702" s="306">
        <f>IF(C702="","",B702)</f>
        <v/>
      </c>
      <c r="AC702" s="165">
        <f>B702</f>
        <v/>
      </c>
      <c r="AD702" s="165">
        <f>IF(C702="Smelter not listed",D702,C702)</f>
        <v/>
      </c>
    </row>
    <row r="703" ht="20.1" customFormat="1" customHeight="1" s="165">
      <c r="A703" s="150" t="n"/>
      <c r="B703" s="296">
        <f>IF(LEN(A703)=0,"",INDEX('Smelter Look-up'!$A:$A,MATCH($A703,'Smelter Look-up'!$E:$E,0)))</f>
        <v/>
      </c>
      <c r="C703" s="147">
        <f>IF(LEN(A703)=0,"",INDEX('Smelter Look-up'!$C:$C,MATCH($A703,'Smelter Look-up'!$E:$E,0)))</f>
        <v/>
      </c>
      <c r="D703" s="144" t="n"/>
      <c r="E703" s="144">
        <f>IF(ISERROR($V703),"",OFFSET('Smelter Look-up'!$D$4,$V703-4,0)&amp;"")</f>
        <v/>
      </c>
      <c r="F703" s="144">
        <f>IF(ISERROR($V703),"",OFFSET('Smelter Look-up'!$E$4,$V703-4,0))</f>
        <v/>
      </c>
      <c r="G703" s="144">
        <f>IF(C703=$X$4,"Enter smelter details",IF(ISERROR($V703),"",OFFSET('Smelter Look-up'!$F$4,$V703-4,0)))</f>
        <v/>
      </c>
      <c r="H703" s="200">
        <f>IF(ISERROR($V703),"",OFFSET('Smelter Look-up'!$G$4,$V703-4,0))</f>
        <v/>
      </c>
      <c r="I703" s="201">
        <f>IF(ISERROR($V703),"",OFFSET('Smelter Look-up'!$H$4,$V703-4,0))</f>
        <v/>
      </c>
      <c r="J703" s="201">
        <f>IF(ISERROR($V703),"",OFFSET('Smelter Look-up'!$I$4,$V703-4,0))</f>
        <v/>
      </c>
      <c r="K703" s="145" t="n"/>
      <c r="L703" s="145" t="n"/>
      <c r="M703" s="145" t="n"/>
      <c r="N703" s="145" t="n"/>
      <c r="O703" s="145" t="n"/>
      <c r="P703" s="203" t="n"/>
      <c r="Q703" s="146" t="n"/>
      <c r="R703" s="144">
        <f>IF(ISERROR($V703),"",OFFSET('Smelter Look-up'!$C$4,$V703-4,0)&amp;"")</f>
        <v/>
      </c>
      <c r="S703" s="150">
        <f>IF(B703="","",IF(ISERROR(MATCH($E703,CL,0)),"Unknown",INDIRECT("'C'!$A$"&amp;MATCH($E703,CL,0)+1)))</f>
        <v/>
      </c>
      <c r="T703" s="150">
        <f>IF(B703="","",IF(ISERROR(MATCH($J703,SorP!$B$1:$B$6261,0)),"",INDIRECT("'SorP'!$A$"&amp;MATCH($S703&amp;$J703,SorP!C:C,0))))</f>
        <v/>
      </c>
      <c r="U703" s="163" t="n"/>
      <c r="V703" s="164">
        <f>IF(C703="",NA(),MATCH($B703&amp;$C703,'Smelter Look-up'!$J:$J,0))</f>
        <v/>
      </c>
      <c r="X703" s="165">
        <f>IF(AND(C703="Smelter not listed",OR(LEN(D703)=0,LEN(E703)=0)),1,0)</f>
        <v/>
      </c>
      <c r="AB703" s="306">
        <f>IF(C703="","",B703)</f>
        <v/>
      </c>
      <c r="AC703" s="165">
        <f>B703</f>
        <v/>
      </c>
      <c r="AD703" s="165">
        <f>IF(C703="Smelter not listed",D703,C703)</f>
        <v/>
      </c>
    </row>
    <row r="704" ht="20.1" customFormat="1" customHeight="1" s="165">
      <c r="A704" s="150" t="n"/>
      <c r="B704" s="296">
        <f>IF(LEN(A704)=0,"",INDEX('Smelter Look-up'!$A:$A,MATCH($A704,'Smelter Look-up'!$E:$E,0)))</f>
        <v/>
      </c>
      <c r="C704" s="147">
        <f>IF(LEN(A704)=0,"",INDEX('Smelter Look-up'!$C:$C,MATCH($A704,'Smelter Look-up'!$E:$E,0)))</f>
        <v/>
      </c>
      <c r="D704" s="144" t="n"/>
      <c r="E704" s="144">
        <f>IF(ISERROR($V704),"",OFFSET('Smelter Look-up'!$D$4,$V704-4,0)&amp;"")</f>
        <v/>
      </c>
      <c r="F704" s="144">
        <f>IF(ISERROR($V704),"",OFFSET('Smelter Look-up'!$E$4,$V704-4,0))</f>
        <v/>
      </c>
      <c r="G704" s="144">
        <f>IF(C704=$X$4,"Enter smelter details",IF(ISERROR($V704),"",OFFSET('Smelter Look-up'!$F$4,$V704-4,0)))</f>
        <v/>
      </c>
      <c r="H704" s="200">
        <f>IF(ISERROR($V704),"",OFFSET('Smelter Look-up'!$G$4,$V704-4,0))</f>
        <v/>
      </c>
      <c r="I704" s="201">
        <f>IF(ISERROR($V704),"",OFFSET('Smelter Look-up'!$H$4,$V704-4,0))</f>
        <v/>
      </c>
      <c r="J704" s="201">
        <f>IF(ISERROR($V704),"",OFFSET('Smelter Look-up'!$I$4,$V704-4,0))</f>
        <v/>
      </c>
      <c r="K704" s="145" t="n"/>
      <c r="L704" s="145" t="n"/>
      <c r="M704" s="145" t="n"/>
      <c r="N704" s="145" t="n"/>
      <c r="O704" s="145" t="n"/>
      <c r="P704" s="203" t="n"/>
      <c r="Q704" s="146" t="n"/>
      <c r="R704" s="144">
        <f>IF(ISERROR($V704),"",OFFSET('Smelter Look-up'!$C$4,$V704-4,0)&amp;"")</f>
        <v/>
      </c>
      <c r="S704" s="150">
        <f>IF(B704="","",IF(ISERROR(MATCH($E704,CL,0)),"Unknown",INDIRECT("'C'!$A$"&amp;MATCH($E704,CL,0)+1)))</f>
        <v/>
      </c>
      <c r="T704" s="150">
        <f>IF(B704="","",IF(ISERROR(MATCH($J704,SorP!$B$1:$B$6261,0)),"",INDIRECT("'SorP'!$A$"&amp;MATCH($S704&amp;$J704,SorP!C:C,0))))</f>
        <v/>
      </c>
      <c r="U704" s="163" t="n"/>
      <c r="V704" s="164">
        <f>IF(C704="",NA(),MATCH($B704&amp;$C704,'Smelter Look-up'!$J:$J,0))</f>
        <v/>
      </c>
      <c r="X704" s="165">
        <f>IF(AND(C704="Smelter not listed",OR(LEN(D704)=0,LEN(E704)=0)),1,0)</f>
        <v/>
      </c>
      <c r="AB704" s="306">
        <f>IF(C704="","",B704)</f>
        <v/>
      </c>
      <c r="AC704" s="165">
        <f>B704</f>
        <v/>
      </c>
      <c r="AD704" s="165">
        <f>IF(C704="Smelter not listed",D704,C704)</f>
        <v/>
      </c>
    </row>
    <row r="705" ht="20.1" customFormat="1" customHeight="1" s="165">
      <c r="A705" s="150" t="n"/>
      <c r="B705" s="296">
        <f>IF(LEN(A705)=0,"",INDEX('Smelter Look-up'!$A:$A,MATCH($A705,'Smelter Look-up'!$E:$E,0)))</f>
        <v/>
      </c>
      <c r="C705" s="147">
        <f>IF(LEN(A705)=0,"",INDEX('Smelter Look-up'!$C:$C,MATCH($A705,'Smelter Look-up'!$E:$E,0)))</f>
        <v/>
      </c>
      <c r="D705" s="144" t="n"/>
      <c r="E705" s="144">
        <f>IF(ISERROR($V705),"",OFFSET('Smelter Look-up'!$D$4,$V705-4,0)&amp;"")</f>
        <v/>
      </c>
      <c r="F705" s="144">
        <f>IF(ISERROR($V705),"",OFFSET('Smelter Look-up'!$E$4,$V705-4,0))</f>
        <v/>
      </c>
      <c r="G705" s="144">
        <f>IF(C705=$X$4,"Enter smelter details",IF(ISERROR($V705),"",OFFSET('Smelter Look-up'!$F$4,$V705-4,0)))</f>
        <v/>
      </c>
      <c r="H705" s="200">
        <f>IF(ISERROR($V705),"",OFFSET('Smelter Look-up'!$G$4,$V705-4,0))</f>
        <v/>
      </c>
      <c r="I705" s="201">
        <f>IF(ISERROR($V705),"",OFFSET('Smelter Look-up'!$H$4,$V705-4,0))</f>
        <v/>
      </c>
      <c r="J705" s="201">
        <f>IF(ISERROR($V705),"",OFFSET('Smelter Look-up'!$I$4,$V705-4,0))</f>
        <v/>
      </c>
      <c r="K705" s="145" t="n"/>
      <c r="L705" s="145" t="n"/>
      <c r="M705" s="145" t="n"/>
      <c r="N705" s="145" t="n"/>
      <c r="O705" s="145" t="n"/>
      <c r="P705" s="203" t="n"/>
      <c r="Q705" s="146" t="n"/>
      <c r="R705" s="144">
        <f>IF(ISERROR($V705),"",OFFSET('Smelter Look-up'!$C$4,$V705-4,0)&amp;"")</f>
        <v/>
      </c>
      <c r="S705" s="150">
        <f>IF(B705="","",IF(ISERROR(MATCH($E705,CL,0)),"Unknown",INDIRECT("'C'!$A$"&amp;MATCH($E705,CL,0)+1)))</f>
        <v/>
      </c>
      <c r="T705" s="150">
        <f>IF(B705="","",IF(ISERROR(MATCH($J705,SorP!$B$1:$B$6261,0)),"",INDIRECT("'SorP'!$A$"&amp;MATCH($S705&amp;$J705,SorP!C:C,0))))</f>
        <v/>
      </c>
      <c r="U705" s="163" t="n"/>
      <c r="V705" s="164">
        <f>IF(C705="",NA(),MATCH($B705&amp;$C705,'Smelter Look-up'!$J:$J,0))</f>
        <v/>
      </c>
      <c r="X705" s="165">
        <f>IF(AND(C705="Smelter not listed",OR(LEN(D705)=0,LEN(E705)=0)),1,0)</f>
        <v/>
      </c>
      <c r="AB705" s="306">
        <f>IF(C705="","",B705)</f>
        <v/>
      </c>
      <c r="AC705" s="165">
        <f>B705</f>
        <v/>
      </c>
      <c r="AD705" s="165">
        <f>IF(C705="Smelter not listed",D705,C705)</f>
        <v/>
      </c>
    </row>
    <row r="706" ht="20.1" customFormat="1" customHeight="1" s="165">
      <c r="A706" s="150" t="n"/>
      <c r="B706" s="296">
        <f>IF(LEN(A706)=0,"",INDEX('Smelter Look-up'!$A:$A,MATCH($A706,'Smelter Look-up'!$E:$E,0)))</f>
        <v/>
      </c>
      <c r="C706" s="147">
        <f>IF(LEN(A706)=0,"",INDEX('Smelter Look-up'!$C:$C,MATCH($A706,'Smelter Look-up'!$E:$E,0)))</f>
        <v/>
      </c>
      <c r="D706" s="144" t="n"/>
      <c r="E706" s="144">
        <f>IF(ISERROR($V706),"",OFFSET('Smelter Look-up'!$D$4,$V706-4,0)&amp;"")</f>
        <v/>
      </c>
      <c r="F706" s="144">
        <f>IF(ISERROR($V706),"",OFFSET('Smelter Look-up'!$E$4,$V706-4,0))</f>
        <v/>
      </c>
      <c r="G706" s="144">
        <f>IF(C706=$X$4,"Enter smelter details",IF(ISERROR($V706),"",OFFSET('Smelter Look-up'!$F$4,$V706-4,0)))</f>
        <v/>
      </c>
      <c r="H706" s="200">
        <f>IF(ISERROR($V706),"",OFFSET('Smelter Look-up'!$G$4,$V706-4,0))</f>
        <v/>
      </c>
      <c r="I706" s="201">
        <f>IF(ISERROR($V706),"",OFFSET('Smelter Look-up'!$H$4,$V706-4,0))</f>
        <v/>
      </c>
      <c r="J706" s="201">
        <f>IF(ISERROR($V706),"",OFFSET('Smelter Look-up'!$I$4,$V706-4,0))</f>
        <v/>
      </c>
      <c r="K706" s="145" t="n"/>
      <c r="L706" s="145" t="n"/>
      <c r="M706" s="145" t="n"/>
      <c r="N706" s="145" t="n"/>
      <c r="O706" s="145" t="n"/>
      <c r="P706" s="203" t="n"/>
      <c r="Q706" s="146" t="n"/>
      <c r="R706" s="144">
        <f>IF(ISERROR($V706),"",OFFSET('Smelter Look-up'!$C$4,$V706-4,0)&amp;"")</f>
        <v/>
      </c>
      <c r="S706" s="150">
        <f>IF(B706="","",IF(ISERROR(MATCH($E706,CL,0)),"Unknown",INDIRECT("'C'!$A$"&amp;MATCH($E706,CL,0)+1)))</f>
        <v/>
      </c>
      <c r="T706" s="150">
        <f>IF(B706="","",IF(ISERROR(MATCH($J706,SorP!$B$1:$B$6261,0)),"",INDIRECT("'SorP'!$A$"&amp;MATCH($S706&amp;$J706,SorP!C:C,0))))</f>
        <v/>
      </c>
      <c r="U706" s="163" t="n"/>
      <c r="V706" s="164">
        <f>IF(C706="",NA(),MATCH($B706&amp;$C706,'Smelter Look-up'!$J:$J,0))</f>
        <v/>
      </c>
      <c r="X706" s="165">
        <f>IF(AND(C706="Smelter not listed",OR(LEN(D706)=0,LEN(E706)=0)),1,0)</f>
        <v/>
      </c>
      <c r="AB706" s="306">
        <f>IF(C706="","",B706)</f>
        <v/>
      </c>
      <c r="AC706" s="165">
        <f>B706</f>
        <v/>
      </c>
      <c r="AD706" s="165">
        <f>IF(C706="Smelter not listed",D706,C706)</f>
        <v/>
      </c>
    </row>
    <row r="707" ht="20.1" customFormat="1" customHeight="1" s="165">
      <c r="A707" s="150" t="n"/>
      <c r="B707" s="296">
        <f>IF(LEN(A707)=0,"",INDEX('Smelter Look-up'!$A:$A,MATCH($A707,'Smelter Look-up'!$E:$E,0)))</f>
        <v/>
      </c>
      <c r="C707" s="147">
        <f>IF(LEN(A707)=0,"",INDEX('Smelter Look-up'!$C:$C,MATCH($A707,'Smelter Look-up'!$E:$E,0)))</f>
        <v/>
      </c>
      <c r="D707" s="144" t="n"/>
      <c r="E707" s="144">
        <f>IF(ISERROR($V707),"",OFFSET('Smelter Look-up'!$D$4,$V707-4,0)&amp;"")</f>
        <v/>
      </c>
      <c r="F707" s="144">
        <f>IF(ISERROR($V707),"",OFFSET('Smelter Look-up'!$E$4,$V707-4,0))</f>
        <v/>
      </c>
      <c r="G707" s="144">
        <f>IF(C707=$X$4,"Enter smelter details",IF(ISERROR($V707),"",OFFSET('Smelter Look-up'!$F$4,$V707-4,0)))</f>
        <v/>
      </c>
      <c r="H707" s="200">
        <f>IF(ISERROR($V707),"",OFFSET('Smelter Look-up'!$G$4,$V707-4,0))</f>
        <v/>
      </c>
      <c r="I707" s="201">
        <f>IF(ISERROR($V707),"",OFFSET('Smelter Look-up'!$H$4,$V707-4,0))</f>
        <v/>
      </c>
      <c r="J707" s="201">
        <f>IF(ISERROR($V707),"",OFFSET('Smelter Look-up'!$I$4,$V707-4,0))</f>
        <v/>
      </c>
      <c r="K707" s="145" t="n"/>
      <c r="L707" s="145" t="n"/>
      <c r="M707" s="145" t="n"/>
      <c r="N707" s="145" t="n"/>
      <c r="O707" s="145" t="n"/>
      <c r="P707" s="203" t="n"/>
      <c r="Q707" s="146" t="n"/>
      <c r="R707" s="144">
        <f>IF(ISERROR($V707),"",OFFSET('Smelter Look-up'!$C$4,$V707-4,0)&amp;"")</f>
        <v/>
      </c>
      <c r="S707" s="150">
        <f>IF(B707="","",IF(ISERROR(MATCH($E707,CL,0)),"Unknown",INDIRECT("'C'!$A$"&amp;MATCH($E707,CL,0)+1)))</f>
        <v/>
      </c>
      <c r="T707" s="150">
        <f>IF(B707="","",IF(ISERROR(MATCH($J707,SorP!$B$1:$B$6261,0)),"",INDIRECT("'SorP'!$A$"&amp;MATCH($S707&amp;$J707,SorP!C:C,0))))</f>
        <v/>
      </c>
      <c r="U707" s="163" t="n"/>
      <c r="V707" s="164">
        <f>IF(C707="",NA(),MATCH($B707&amp;$C707,'Smelter Look-up'!$J:$J,0))</f>
        <v/>
      </c>
      <c r="X707" s="165">
        <f>IF(AND(C707="Smelter not listed",OR(LEN(D707)=0,LEN(E707)=0)),1,0)</f>
        <v/>
      </c>
      <c r="AB707" s="306">
        <f>IF(C707="","",B707)</f>
        <v/>
      </c>
      <c r="AC707" s="165">
        <f>B707</f>
        <v/>
      </c>
      <c r="AD707" s="165">
        <f>IF(C707="Smelter not listed",D707,C707)</f>
        <v/>
      </c>
    </row>
    <row r="708" ht="20.1" customFormat="1" customHeight="1" s="165">
      <c r="A708" s="150" t="n"/>
      <c r="B708" s="296">
        <f>IF(LEN(A708)=0,"",INDEX('Smelter Look-up'!$A:$A,MATCH($A708,'Smelter Look-up'!$E:$E,0)))</f>
        <v/>
      </c>
      <c r="C708" s="147">
        <f>IF(LEN(A708)=0,"",INDEX('Smelter Look-up'!$C:$C,MATCH($A708,'Smelter Look-up'!$E:$E,0)))</f>
        <v/>
      </c>
      <c r="D708" s="144" t="n"/>
      <c r="E708" s="144">
        <f>IF(ISERROR($V708),"",OFFSET('Smelter Look-up'!$D$4,$V708-4,0)&amp;"")</f>
        <v/>
      </c>
      <c r="F708" s="144">
        <f>IF(ISERROR($V708),"",OFFSET('Smelter Look-up'!$E$4,$V708-4,0))</f>
        <v/>
      </c>
      <c r="G708" s="144">
        <f>IF(C708=$X$4,"Enter smelter details",IF(ISERROR($V708),"",OFFSET('Smelter Look-up'!$F$4,$V708-4,0)))</f>
        <v/>
      </c>
      <c r="H708" s="200">
        <f>IF(ISERROR($V708),"",OFFSET('Smelter Look-up'!$G$4,$V708-4,0))</f>
        <v/>
      </c>
      <c r="I708" s="201">
        <f>IF(ISERROR($V708),"",OFFSET('Smelter Look-up'!$H$4,$V708-4,0))</f>
        <v/>
      </c>
      <c r="J708" s="201">
        <f>IF(ISERROR($V708),"",OFFSET('Smelter Look-up'!$I$4,$V708-4,0))</f>
        <v/>
      </c>
      <c r="K708" s="145" t="n"/>
      <c r="L708" s="145" t="n"/>
      <c r="M708" s="145" t="n"/>
      <c r="N708" s="145" t="n"/>
      <c r="O708" s="145" t="n"/>
      <c r="P708" s="203" t="n"/>
      <c r="Q708" s="146" t="n"/>
      <c r="R708" s="144">
        <f>IF(ISERROR($V708),"",OFFSET('Smelter Look-up'!$C$4,$V708-4,0)&amp;"")</f>
        <v/>
      </c>
      <c r="S708" s="150">
        <f>IF(B708="","",IF(ISERROR(MATCH($E708,CL,0)),"Unknown",INDIRECT("'C'!$A$"&amp;MATCH($E708,CL,0)+1)))</f>
        <v/>
      </c>
      <c r="T708" s="150">
        <f>IF(B708="","",IF(ISERROR(MATCH($J708,SorP!$B$1:$B$6261,0)),"",INDIRECT("'SorP'!$A$"&amp;MATCH($S708&amp;$J708,SorP!C:C,0))))</f>
        <v/>
      </c>
      <c r="U708" s="163" t="n"/>
      <c r="V708" s="164">
        <f>IF(C708="",NA(),MATCH($B708&amp;$C708,'Smelter Look-up'!$J:$J,0))</f>
        <v/>
      </c>
      <c r="X708" s="165">
        <f>IF(AND(C708="Smelter not listed",OR(LEN(D708)=0,LEN(E708)=0)),1,0)</f>
        <v/>
      </c>
      <c r="AB708" s="306">
        <f>IF(C708="","",B708)</f>
        <v/>
      </c>
      <c r="AC708" s="165">
        <f>B708</f>
        <v/>
      </c>
      <c r="AD708" s="165">
        <f>IF(C708="Smelter not listed",D708,C708)</f>
        <v/>
      </c>
    </row>
    <row r="709" ht="20.1" customFormat="1" customHeight="1" s="165">
      <c r="A709" s="150" t="n"/>
      <c r="B709" s="296">
        <f>IF(LEN(A709)=0,"",INDEX('Smelter Look-up'!$A:$A,MATCH($A709,'Smelter Look-up'!$E:$E,0)))</f>
        <v/>
      </c>
      <c r="C709" s="147">
        <f>IF(LEN(A709)=0,"",INDEX('Smelter Look-up'!$C:$C,MATCH($A709,'Smelter Look-up'!$E:$E,0)))</f>
        <v/>
      </c>
      <c r="D709" s="144" t="n"/>
      <c r="E709" s="144">
        <f>IF(ISERROR($V709),"",OFFSET('Smelter Look-up'!$D$4,$V709-4,0)&amp;"")</f>
        <v/>
      </c>
      <c r="F709" s="144">
        <f>IF(ISERROR($V709),"",OFFSET('Smelter Look-up'!$E$4,$V709-4,0))</f>
        <v/>
      </c>
      <c r="G709" s="144">
        <f>IF(C709=$X$4,"Enter smelter details",IF(ISERROR($V709),"",OFFSET('Smelter Look-up'!$F$4,$V709-4,0)))</f>
        <v/>
      </c>
      <c r="H709" s="200">
        <f>IF(ISERROR($V709),"",OFFSET('Smelter Look-up'!$G$4,$V709-4,0))</f>
        <v/>
      </c>
      <c r="I709" s="201">
        <f>IF(ISERROR($V709),"",OFFSET('Smelter Look-up'!$H$4,$V709-4,0))</f>
        <v/>
      </c>
      <c r="J709" s="201">
        <f>IF(ISERROR($V709),"",OFFSET('Smelter Look-up'!$I$4,$V709-4,0))</f>
        <v/>
      </c>
      <c r="K709" s="145" t="n"/>
      <c r="L709" s="145" t="n"/>
      <c r="M709" s="145" t="n"/>
      <c r="N709" s="145" t="n"/>
      <c r="O709" s="145" t="n"/>
      <c r="P709" s="203" t="n"/>
      <c r="Q709" s="146" t="n"/>
      <c r="R709" s="144">
        <f>IF(ISERROR($V709),"",OFFSET('Smelter Look-up'!$C$4,$V709-4,0)&amp;"")</f>
        <v/>
      </c>
      <c r="S709" s="150">
        <f>IF(B709="","",IF(ISERROR(MATCH($E709,CL,0)),"Unknown",INDIRECT("'C'!$A$"&amp;MATCH($E709,CL,0)+1)))</f>
        <v/>
      </c>
      <c r="T709" s="150">
        <f>IF(B709="","",IF(ISERROR(MATCH($J709,SorP!$B$1:$B$6261,0)),"",INDIRECT("'SorP'!$A$"&amp;MATCH($S709&amp;$J709,SorP!C:C,0))))</f>
        <v/>
      </c>
      <c r="U709" s="163" t="n"/>
      <c r="V709" s="164">
        <f>IF(C709="",NA(),MATCH($B709&amp;$C709,'Smelter Look-up'!$J:$J,0))</f>
        <v/>
      </c>
      <c r="X709" s="165">
        <f>IF(AND(C709="Smelter not listed",OR(LEN(D709)=0,LEN(E709)=0)),1,0)</f>
        <v/>
      </c>
      <c r="AB709" s="306">
        <f>IF(C709="","",B709)</f>
        <v/>
      </c>
      <c r="AC709" s="165">
        <f>B709</f>
        <v/>
      </c>
      <c r="AD709" s="165">
        <f>IF(C709="Smelter not listed",D709,C709)</f>
        <v/>
      </c>
    </row>
    <row r="710" ht="20.1" customFormat="1" customHeight="1" s="165">
      <c r="A710" s="150" t="n"/>
      <c r="B710" s="296">
        <f>IF(LEN(A710)=0,"",INDEX('Smelter Look-up'!$A:$A,MATCH($A710,'Smelter Look-up'!$E:$E,0)))</f>
        <v/>
      </c>
      <c r="C710" s="147">
        <f>IF(LEN(A710)=0,"",INDEX('Smelter Look-up'!$C:$C,MATCH($A710,'Smelter Look-up'!$E:$E,0)))</f>
        <v/>
      </c>
      <c r="D710" s="144" t="n"/>
      <c r="E710" s="144">
        <f>IF(ISERROR($V710),"",OFFSET('Smelter Look-up'!$D$4,$V710-4,0)&amp;"")</f>
        <v/>
      </c>
      <c r="F710" s="144">
        <f>IF(ISERROR($V710),"",OFFSET('Smelter Look-up'!$E$4,$V710-4,0))</f>
        <v/>
      </c>
      <c r="G710" s="144">
        <f>IF(C710=$X$4,"Enter smelter details",IF(ISERROR($V710),"",OFFSET('Smelter Look-up'!$F$4,$V710-4,0)))</f>
        <v/>
      </c>
      <c r="H710" s="200">
        <f>IF(ISERROR($V710),"",OFFSET('Smelter Look-up'!$G$4,$V710-4,0))</f>
        <v/>
      </c>
      <c r="I710" s="201">
        <f>IF(ISERROR($V710),"",OFFSET('Smelter Look-up'!$H$4,$V710-4,0))</f>
        <v/>
      </c>
      <c r="J710" s="201">
        <f>IF(ISERROR($V710),"",OFFSET('Smelter Look-up'!$I$4,$V710-4,0))</f>
        <v/>
      </c>
      <c r="K710" s="145" t="n"/>
      <c r="L710" s="145" t="n"/>
      <c r="M710" s="145" t="n"/>
      <c r="N710" s="145" t="n"/>
      <c r="O710" s="145" t="n"/>
      <c r="P710" s="203" t="n"/>
      <c r="Q710" s="146" t="n"/>
      <c r="R710" s="144">
        <f>IF(ISERROR($V710),"",OFFSET('Smelter Look-up'!$C$4,$V710-4,0)&amp;"")</f>
        <v/>
      </c>
      <c r="S710" s="150">
        <f>IF(B710="","",IF(ISERROR(MATCH($E710,CL,0)),"Unknown",INDIRECT("'C'!$A$"&amp;MATCH($E710,CL,0)+1)))</f>
        <v/>
      </c>
      <c r="T710" s="150">
        <f>IF(B710="","",IF(ISERROR(MATCH($J710,SorP!$B$1:$B$6261,0)),"",INDIRECT("'SorP'!$A$"&amp;MATCH($S710&amp;$J710,SorP!C:C,0))))</f>
        <v/>
      </c>
      <c r="U710" s="163" t="n"/>
      <c r="V710" s="164">
        <f>IF(C710="",NA(),MATCH($B710&amp;$C710,'Smelter Look-up'!$J:$J,0))</f>
        <v/>
      </c>
      <c r="X710" s="165">
        <f>IF(AND(C710="Smelter not listed",OR(LEN(D710)=0,LEN(E710)=0)),1,0)</f>
        <v/>
      </c>
      <c r="AB710" s="306">
        <f>IF(C710="","",B710)</f>
        <v/>
      </c>
      <c r="AC710" s="165">
        <f>B710</f>
        <v/>
      </c>
      <c r="AD710" s="165">
        <f>IF(C710="Smelter not listed",D710,C710)</f>
        <v/>
      </c>
    </row>
    <row r="711" ht="20.1" customFormat="1" customHeight="1" s="165">
      <c r="A711" s="150" t="n"/>
      <c r="B711" s="296">
        <f>IF(LEN(A711)=0,"",INDEX('Smelter Look-up'!$A:$A,MATCH($A711,'Smelter Look-up'!$E:$E,0)))</f>
        <v/>
      </c>
      <c r="C711" s="147">
        <f>IF(LEN(A711)=0,"",INDEX('Smelter Look-up'!$C:$C,MATCH($A711,'Smelter Look-up'!$E:$E,0)))</f>
        <v/>
      </c>
      <c r="D711" s="144" t="n"/>
      <c r="E711" s="144">
        <f>IF(ISERROR($V711),"",OFFSET('Smelter Look-up'!$D$4,$V711-4,0)&amp;"")</f>
        <v/>
      </c>
      <c r="F711" s="144">
        <f>IF(ISERROR($V711),"",OFFSET('Smelter Look-up'!$E$4,$V711-4,0))</f>
        <v/>
      </c>
      <c r="G711" s="144">
        <f>IF(C711=$X$4,"Enter smelter details",IF(ISERROR($V711),"",OFFSET('Smelter Look-up'!$F$4,$V711-4,0)))</f>
        <v/>
      </c>
      <c r="H711" s="200">
        <f>IF(ISERROR($V711),"",OFFSET('Smelter Look-up'!$G$4,$V711-4,0))</f>
        <v/>
      </c>
      <c r="I711" s="201">
        <f>IF(ISERROR($V711),"",OFFSET('Smelter Look-up'!$H$4,$V711-4,0))</f>
        <v/>
      </c>
      <c r="J711" s="201">
        <f>IF(ISERROR($V711),"",OFFSET('Smelter Look-up'!$I$4,$V711-4,0))</f>
        <v/>
      </c>
      <c r="K711" s="145" t="n"/>
      <c r="L711" s="145" t="n"/>
      <c r="M711" s="145" t="n"/>
      <c r="N711" s="145" t="n"/>
      <c r="O711" s="145" t="n"/>
      <c r="P711" s="203" t="n"/>
      <c r="Q711" s="146" t="n"/>
      <c r="R711" s="144">
        <f>IF(ISERROR($V711),"",OFFSET('Smelter Look-up'!$C$4,$V711-4,0)&amp;"")</f>
        <v/>
      </c>
      <c r="S711" s="150">
        <f>IF(B711="","",IF(ISERROR(MATCH($E711,CL,0)),"Unknown",INDIRECT("'C'!$A$"&amp;MATCH($E711,CL,0)+1)))</f>
        <v/>
      </c>
      <c r="T711" s="150">
        <f>IF(B711="","",IF(ISERROR(MATCH($J711,SorP!$B$1:$B$6261,0)),"",INDIRECT("'SorP'!$A$"&amp;MATCH($S711&amp;$J711,SorP!C:C,0))))</f>
        <v/>
      </c>
      <c r="U711" s="163" t="n"/>
      <c r="V711" s="164">
        <f>IF(C711="",NA(),MATCH($B711&amp;$C711,'Smelter Look-up'!$J:$J,0))</f>
        <v/>
      </c>
      <c r="X711" s="165">
        <f>IF(AND(C711="Smelter not listed",OR(LEN(D711)=0,LEN(E711)=0)),1,0)</f>
        <v/>
      </c>
      <c r="AB711" s="306">
        <f>IF(C711="","",B711)</f>
        <v/>
      </c>
      <c r="AC711" s="165">
        <f>B711</f>
        <v/>
      </c>
      <c r="AD711" s="165">
        <f>IF(C711="Smelter not listed",D711,C711)</f>
        <v/>
      </c>
    </row>
    <row r="712" ht="20.1" customFormat="1" customHeight="1" s="165">
      <c r="A712" s="150" t="n"/>
      <c r="B712" s="296">
        <f>IF(LEN(A712)=0,"",INDEX('Smelter Look-up'!$A:$A,MATCH($A712,'Smelter Look-up'!$E:$E,0)))</f>
        <v/>
      </c>
      <c r="C712" s="147">
        <f>IF(LEN(A712)=0,"",INDEX('Smelter Look-up'!$C:$C,MATCH($A712,'Smelter Look-up'!$E:$E,0)))</f>
        <v/>
      </c>
      <c r="D712" s="144" t="n"/>
      <c r="E712" s="144">
        <f>IF(ISERROR($V712),"",OFFSET('Smelter Look-up'!$D$4,$V712-4,0)&amp;"")</f>
        <v/>
      </c>
      <c r="F712" s="144">
        <f>IF(ISERROR($V712),"",OFFSET('Smelter Look-up'!$E$4,$V712-4,0))</f>
        <v/>
      </c>
      <c r="G712" s="144">
        <f>IF(C712=$X$4,"Enter smelter details",IF(ISERROR($V712),"",OFFSET('Smelter Look-up'!$F$4,$V712-4,0)))</f>
        <v/>
      </c>
      <c r="H712" s="200">
        <f>IF(ISERROR($V712),"",OFFSET('Smelter Look-up'!$G$4,$V712-4,0))</f>
        <v/>
      </c>
      <c r="I712" s="201">
        <f>IF(ISERROR($V712),"",OFFSET('Smelter Look-up'!$H$4,$V712-4,0))</f>
        <v/>
      </c>
      <c r="J712" s="201">
        <f>IF(ISERROR($V712),"",OFFSET('Smelter Look-up'!$I$4,$V712-4,0))</f>
        <v/>
      </c>
      <c r="K712" s="145" t="n"/>
      <c r="L712" s="145" t="n"/>
      <c r="M712" s="145" t="n"/>
      <c r="N712" s="145" t="n"/>
      <c r="O712" s="145" t="n"/>
      <c r="P712" s="203" t="n"/>
      <c r="Q712" s="146" t="n"/>
      <c r="R712" s="144">
        <f>IF(ISERROR($V712),"",OFFSET('Smelter Look-up'!$C$4,$V712-4,0)&amp;"")</f>
        <v/>
      </c>
      <c r="S712" s="150">
        <f>IF(B712="","",IF(ISERROR(MATCH($E712,CL,0)),"Unknown",INDIRECT("'C'!$A$"&amp;MATCH($E712,CL,0)+1)))</f>
        <v/>
      </c>
      <c r="T712" s="150">
        <f>IF(B712="","",IF(ISERROR(MATCH($J712,SorP!$B$1:$B$6261,0)),"",INDIRECT("'SorP'!$A$"&amp;MATCH($S712&amp;$J712,SorP!C:C,0))))</f>
        <v/>
      </c>
      <c r="U712" s="163" t="n"/>
      <c r="V712" s="164">
        <f>IF(C712="",NA(),MATCH($B712&amp;$C712,'Smelter Look-up'!$J:$J,0))</f>
        <v/>
      </c>
      <c r="X712" s="165">
        <f>IF(AND(C712="Smelter not listed",OR(LEN(D712)=0,LEN(E712)=0)),1,0)</f>
        <v/>
      </c>
      <c r="AB712" s="306">
        <f>IF(C712="","",B712)</f>
        <v/>
      </c>
      <c r="AC712" s="165">
        <f>B712</f>
        <v/>
      </c>
      <c r="AD712" s="165">
        <f>IF(C712="Smelter not listed",D712,C712)</f>
        <v/>
      </c>
    </row>
    <row r="713" ht="20.1" customFormat="1" customHeight="1" s="165">
      <c r="A713" s="150" t="n"/>
      <c r="B713" s="296">
        <f>IF(LEN(A713)=0,"",INDEX('Smelter Look-up'!$A:$A,MATCH($A713,'Smelter Look-up'!$E:$E,0)))</f>
        <v/>
      </c>
      <c r="C713" s="147">
        <f>IF(LEN(A713)=0,"",INDEX('Smelter Look-up'!$C:$C,MATCH($A713,'Smelter Look-up'!$E:$E,0)))</f>
        <v/>
      </c>
      <c r="D713" s="144" t="n"/>
      <c r="E713" s="144">
        <f>IF(ISERROR($V713),"",OFFSET('Smelter Look-up'!$D$4,$V713-4,0)&amp;"")</f>
        <v/>
      </c>
      <c r="F713" s="144">
        <f>IF(ISERROR($V713),"",OFFSET('Smelter Look-up'!$E$4,$V713-4,0))</f>
        <v/>
      </c>
      <c r="G713" s="144">
        <f>IF(C713=$X$4,"Enter smelter details",IF(ISERROR($V713),"",OFFSET('Smelter Look-up'!$F$4,$V713-4,0)))</f>
        <v/>
      </c>
      <c r="H713" s="200">
        <f>IF(ISERROR($V713),"",OFFSET('Smelter Look-up'!$G$4,$V713-4,0))</f>
        <v/>
      </c>
      <c r="I713" s="201">
        <f>IF(ISERROR($V713),"",OFFSET('Smelter Look-up'!$H$4,$V713-4,0))</f>
        <v/>
      </c>
      <c r="J713" s="201">
        <f>IF(ISERROR($V713),"",OFFSET('Smelter Look-up'!$I$4,$V713-4,0))</f>
        <v/>
      </c>
      <c r="K713" s="145" t="n"/>
      <c r="L713" s="145" t="n"/>
      <c r="M713" s="145" t="n"/>
      <c r="N713" s="145" t="n"/>
      <c r="O713" s="145" t="n"/>
      <c r="P713" s="203" t="n"/>
      <c r="Q713" s="146" t="n"/>
      <c r="R713" s="144">
        <f>IF(ISERROR($V713),"",OFFSET('Smelter Look-up'!$C$4,$V713-4,0)&amp;"")</f>
        <v/>
      </c>
      <c r="S713" s="150">
        <f>IF(B713="","",IF(ISERROR(MATCH($E713,CL,0)),"Unknown",INDIRECT("'C'!$A$"&amp;MATCH($E713,CL,0)+1)))</f>
        <v/>
      </c>
      <c r="T713" s="150">
        <f>IF(B713="","",IF(ISERROR(MATCH($J713,SorP!$B$1:$B$6261,0)),"",INDIRECT("'SorP'!$A$"&amp;MATCH($S713&amp;$J713,SorP!C:C,0))))</f>
        <v/>
      </c>
      <c r="U713" s="163" t="n"/>
      <c r="V713" s="164">
        <f>IF(C713="",NA(),MATCH($B713&amp;$C713,'Smelter Look-up'!$J:$J,0))</f>
        <v/>
      </c>
      <c r="X713" s="165">
        <f>IF(AND(C713="Smelter not listed",OR(LEN(D713)=0,LEN(E713)=0)),1,0)</f>
        <v/>
      </c>
      <c r="AB713" s="306">
        <f>IF(C713="","",B713)</f>
        <v/>
      </c>
      <c r="AC713" s="165">
        <f>B713</f>
        <v/>
      </c>
      <c r="AD713" s="165">
        <f>IF(C713="Smelter not listed",D713,C713)</f>
        <v/>
      </c>
    </row>
    <row r="714" ht="20.1" customFormat="1" customHeight="1" s="165">
      <c r="A714" s="150" t="n"/>
      <c r="B714" s="296">
        <f>IF(LEN(A714)=0,"",INDEX('Smelter Look-up'!$A:$A,MATCH($A714,'Smelter Look-up'!$E:$E,0)))</f>
        <v/>
      </c>
      <c r="C714" s="147">
        <f>IF(LEN(A714)=0,"",INDEX('Smelter Look-up'!$C:$C,MATCH($A714,'Smelter Look-up'!$E:$E,0)))</f>
        <v/>
      </c>
      <c r="D714" s="144" t="n"/>
      <c r="E714" s="144">
        <f>IF(ISERROR($V714),"",OFFSET('Smelter Look-up'!$D$4,$V714-4,0)&amp;"")</f>
        <v/>
      </c>
      <c r="F714" s="144">
        <f>IF(ISERROR($V714),"",OFFSET('Smelter Look-up'!$E$4,$V714-4,0))</f>
        <v/>
      </c>
      <c r="G714" s="144">
        <f>IF(C714=$X$4,"Enter smelter details",IF(ISERROR($V714),"",OFFSET('Smelter Look-up'!$F$4,$V714-4,0)))</f>
        <v/>
      </c>
      <c r="H714" s="200">
        <f>IF(ISERROR($V714),"",OFFSET('Smelter Look-up'!$G$4,$V714-4,0))</f>
        <v/>
      </c>
      <c r="I714" s="201">
        <f>IF(ISERROR($V714),"",OFFSET('Smelter Look-up'!$H$4,$V714-4,0))</f>
        <v/>
      </c>
      <c r="J714" s="201">
        <f>IF(ISERROR($V714),"",OFFSET('Smelter Look-up'!$I$4,$V714-4,0))</f>
        <v/>
      </c>
      <c r="K714" s="145" t="n"/>
      <c r="L714" s="145" t="n"/>
      <c r="M714" s="145" t="n"/>
      <c r="N714" s="145" t="n"/>
      <c r="O714" s="145" t="n"/>
      <c r="P714" s="203" t="n"/>
      <c r="Q714" s="146" t="n"/>
      <c r="R714" s="144">
        <f>IF(ISERROR($V714),"",OFFSET('Smelter Look-up'!$C$4,$V714-4,0)&amp;"")</f>
        <v/>
      </c>
      <c r="S714" s="150">
        <f>IF(B714="","",IF(ISERROR(MATCH($E714,CL,0)),"Unknown",INDIRECT("'C'!$A$"&amp;MATCH($E714,CL,0)+1)))</f>
        <v/>
      </c>
      <c r="T714" s="150">
        <f>IF(B714="","",IF(ISERROR(MATCH($J714,SorP!$B$1:$B$6261,0)),"",INDIRECT("'SorP'!$A$"&amp;MATCH($S714&amp;$J714,SorP!C:C,0))))</f>
        <v/>
      </c>
      <c r="U714" s="163" t="n"/>
      <c r="V714" s="164">
        <f>IF(C714="",NA(),MATCH($B714&amp;$C714,'Smelter Look-up'!$J:$J,0))</f>
        <v/>
      </c>
      <c r="X714" s="165">
        <f>IF(AND(C714="Smelter not listed",OR(LEN(D714)=0,LEN(E714)=0)),1,0)</f>
        <v/>
      </c>
      <c r="AB714" s="306">
        <f>IF(C714="","",B714)</f>
        <v/>
      </c>
      <c r="AC714" s="165">
        <f>B714</f>
        <v/>
      </c>
      <c r="AD714" s="165">
        <f>IF(C714="Smelter not listed",D714,C714)</f>
        <v/>
      </c>
    </row>
    <row r="715" ht="20.1" customFormat="1" customHeight="1" s="165">
      <c r="A715" s="150" t="n"/>
      <c r="B715" s="296">
        <f>IF(LEN(A715)=0,"",INDEX('Smelter Look-up'!$A:$A,MATCH($A715,'Smelter Look-up'!$E:$E,0)))</f>
        <v/>
      </c>
      <c r="C715" s="147">
        <f>IF(LEN(A715)=0,"",INDEX('Smelter Look-up'!$C:$C,MATCH($A715,'Smelter Look-up'!$E:$E,0)))</f>
        <v/>
      </c>
      <c r="D715" s="144" t="n"/>
      <c r="E715" s="144">
        <f>IF(ISERROR($V715),"",OFFSET('Smelter Look-up'!$D$4,$V715-4,0)&amp;"")</f>
        <v/>
      </c>
      <c r="F715" s="144">
        <f>IF(ISERROR($V715),"",OFFSET('Smelter Look-up'!$E$4,$V715-4,0))</f>
        <v/>
      </c>
      <c r="G715" s="144">
        <f>IF(C715=$X$4,"Enter smelter details",IF(ISERROR($V715),"",OFFSET('Smelter Look-up'!$F$4,$V715-4,0)))</f>
        <v/>
      </c>
      <c r="H715" s="200">
        <f>IF(ISERROR($V715),"",OFFSET('Smelter Look-up'!$G$4,$V715-4,0))</f>
        <v/>
      </c>
      <c r="I715" s="201">
        <f>IF(ISERROR($V715),"",OFFSET('Smelter Look-up'!$H$4,$V715-4,0))</f>
        <v/>
      </c>
      <c r="J715" s="201">
        <f>IF(ISERROR($V715),"",OFFSET('Smelter Look-up'!$I$4,$V715-4,0))</f>
        <v/>
      </c>
      <c r="K715" s="145" t="n"/>
      <c r="L715" s="145" t="n"/>
      <c r="M715" s="145" t="n"/>
      <c r="N715" s="145" t="n"/>
      <c r="O715" s="145" t="n"/>
      <c r="P715" s="203" t="n"/>
      <c r="Q715" s="146" t="n"/>
      <c r="R715" s="144">
        <f>IF(ISERROR($V715),"",OFFSET('Smelter Look-up'!$C$4,$V715-4,0)&amp;"")</f>
        <v/>
      </c>
      <c r="S715" s="150">
        <f>IF(B715="","",IF(ISERROR(MATCH($E715,CL,0)),"Unknown",INDIRECT("'C'!$A$"&amp;MATCH($E715,CL,0)+1)))</f>
        <v/>
      </c>
      <c r="T715" s="150">
        <f>IF(B715="","",IF(ISERROR(MATCH($J715,SorP!$B$1:$B$6261,0)),"",INDIRECT("'SorP'!$A$"&amp;MATCH($S715&amp;$J715,SorP!C:C,0))))</f>
        <v/>
      </c>
      <c r="U715" s="163" t="n"/>
      <c r="V715" s="164">
        <f>IF(C715="",NA(),MATCH($B715&amp;$C715,'Smelter Look-up'!$J:$J,0))</f>
        <v/>
      </c>
      <c r="X715" s="165">
        <f>IF(AND(C715="Smelter not listed",OR(LEN(D715)=0,LEN(E715)=0)),1,0)</f>
        <v/>
      </c>
      <c r="AB715" s="306">
        <f>IF(C715="","",B715)</f>
        <v/>
      </c>
      <c r="AC715" s="165">
        <f>B715</f>
        <v/>
      </c>
      <c r="AD715" s="165">
        <f>IF(C715="Smelter not listed",D715,C715)</f>
        <v/>
      </c>
    </row>
    <row r="716" ht="20.1" customFormat="1" customHeight="1" s="165">
      <c r="A716" s="150" t="n"/>
      <c r="B716" s="296">
        <f>IF(LEN(A716)=0,"",INDEX('Smelter Look-up'!$A:$A,MATCH($A716,'Smelter Look-up'!$E:$E,0)))</f>
        <v/>
      </c>
      <c r="C716" s="147">
        <f>IF(LEN(A716)=0,"",INDEX('Smelter Look-up'!$C:$C,MATCH($A716,'Smelter Look-up'!$E:$E,0)))</f>
        <v/>
      </c>
      <c r="D716" s="144" t="n"/>
      <c r="E716" s="144">
        <f>IF(ISERROR($V716),"",OFFSET('Smelter Look-up'!$D$4,$V716-4,0)&amp;"")</f>
        <v/>
      </c>
      <c r="F716" s="144">
        <f>IF(ISERROR($V716),"",OFFSET('Smelter Look-up'!$E$4,$V716-4,0))</f>
        <v/>
      </c>
      <c r="G716" s="144">
        <f>IF(C716=$X$4,"Enter smelter details",IF(ISERROR($V716),"",OFFSET('Smelter Look-up'!$F$4,$V716-4,0)))</f>
        <v/>
      </c>
      <c r="H716" s="200">
        <f>IF(ISERROR($V716),"",OFFSET('Smelter Look-up'!$G$4,$V716-4,0))</f>
        <v/>
      </c>
      <c r="I716" s="201">
        <f>IF(ISERROR($V716),"",OFFSET('Smelter Look-up'!$H$4,$V716-4,0))</f>
        <v/>
      </c>
      <c r="J716" s="201">
        <f>IF(ISERROR($V716),"",OFFSET('Smelter Look-up'!$I$4,$V716-4,0))</f>
        <v/>
      </c>
      <c r="K716" s="145" t="n"/>
      <c r="L716" s="145" t="n"/>
      <c r="M716" s="145" t="n"/>
      <c r="N716" s="145" t="n"/>
      <c r="O716" s="145" t="n"/>
      <c r="P716" s="203" t="n"/>
      <c r="Q716" s="146" t="n"/>
      <c r="R716" s="144">
        <f>IF(ISERROR($V716),"",OFFSET('Smelter Look-up'!$C$4,$V716-4,0)&amp;"")</f>
        <v/>
      </c>
      <c r="S716" s="150">
        <f>IF(B716="","",IF(ISERROR(MATCH($E716,CL,0)),"Unknown",INDIRECT("'C'!$A$"&amp;MATCH($E716,CL,0)+1)))</f>
        <v/>
      </c>
      <c r="T716" s="150">
        <f>IF(B716="","",IF(ISERROR(MATCH($J716,SorP!$B$1:$B$6261,0)),"",INDIRECT("'SorP'!$A$"&amp;MATCH($S716&amp;$J716,SorP!C:C,0))))</f>
        <v/>
      </c>
      <c r="U716" s="163" t="n"/>
      <c r="V716" s="164">
        <f>IF(C716="",NA(),MATCH($B716&amp;$C716,'Smelter Look-up'!$J:$J,0))</f>
        <v/>
      </c>
      <c r="X716" s="165">
        <f>IF(AND(C716="Smelter not listed",OR(LEN(D716)=0,LEN(E716)=0)),1,0)</f>
        <v/>
      </c>
      <c r="AB716" s="306">
        <f>IF(C716="","",B716)</f>
        <v/>
      </c>
      <c r="AC716" s="165">
        <f>B716</f>
        <v/>
      </c>
      <c r="AD716" s="165">
        <f>IF(C716="Smelter not listed",D716,C716)</f>
        <v/>
      </c>
    </row>
    <row r="717" ht="20.1" customFormat="1" customHeight="1" s="165">
      <c r="A717" s="150" t="n"/>
      <c r="B717" s="296">
        <f>IF(LEN(A717)=0,"",INDEX('Smelter Look-up'!$A:$A,MATCH($A717,'Smelter Look-up'!$E:$E,0)))</f>
        <v/>
      </c>
      <c r="C717" s="147">
        <f>IF(LEN(A717)=0,"",INDEX('Smelter Look-up'!$C:$C,MATCH($A717,'Smelter Look-up'!$E:$E,0)))</f>
        <v/>
      </c>
      <c r="D717" s="144" t="n"/>
      <c r="E717" s="144">
        <f>IF(ISERROR($V717),"",OFFSET('Smelter Look-up'!$D$4,$V717-4,0)&amp;"")</f>
        <v/>
      </c>
      <c r="F717" s="144">
        <f>IF(ISERROR($V717),"",OFFSET('Smelter Look-up'!$E$4,$V717-4,0))</f>
        <v/>
      </c>
      <c r="G717" s="144">
        <f>IF(C717=$X$4,"Enter smelter details",IF(ISERROR($V717),"",OFFSET('Smelter Look-up'!$F$4,$V717-4,0)))</f>
        <v/>
      </c>
      <c r="H717" s="200">
        <f>IF(ISERROR($V717),"",OFFSET('Smelter Look-up'!$G$4,$V717-4,0))</f>
        <v/>
      </c>
      <c r="I717" s="201">
        <f>IF(ISERROR($V717),"",OFFSET('Smelter Look-up'!$H$4,$V717-4,0))</f>
        <v/>
      </c>
      <c r="J717" s="201">
        <f>IF(ISERROR($V717),"",OFFSET('Smelter Look-up'!$I$4,$V717-4,0))</f>
        <v/>
      </c>
      <c r="K717" s="145" t="n"/>
      <c r="L717" s="145" t="n"/>
      <c r="M717" s="145" t="n"/>
      <c r="N717" s="145" t="n"/>
      <c r="O717" s="145" t="n"/>
      <c r="P717" s="203" t="n"/>
      <c r="Q717" s="146" t="n"/>
      <c r="R717" s="144">
        <f>IF(ISERROR($V717),"",OFFSET('Smelter Look-up'!$C$4,$V717-4,0)&amp;"")</f>
        <v/>
      </c>
      <c r="S717" s="150">
        <f>IF(B717="","",IF(ISERROR(MATCH($E717,CL,0)),"Unknown",INDIRECT("'C'!$A$"&amp;MATCH($E717,CL,0)+1)))</f>
        <v/>
      </c>
      <c r="T717" s="150">
        <f>IF(B717="","",IF(ISERROR(MATCH($J717,SorP!$B$1:$B$6261,0)),"",INDIRECT("'SorP'!$A$"&amp;MATCH($S717&amp;$J717,SorP!C:C,0))))</f>
        <v/>
      </c>
      <c r="U717" s="163" t="n"/>
      <c r="V717" s="164">
        <f>IF(C717="",NA(),MATCH($B717&amp;$C717,'Smelter Look-up'!$J:$J,0))</f>
        <v/>
      </c>
      <c r="X717" s="165">
        <f>IF(AND(C717="Smelter not listed",OR(LEN(D717)=0,LEN(E717)=0)),1,0)</f>
        <v/>
      </c>
      <c r="AB717" s="306">
        <f>IF(C717="","",B717)</f>
        <v/>
      </c>
      <c r="AC717" s="165">
        <f>B717</f>
        <v/>
      </c>
      <c r="AD717" s="165">
        <f>IF(C717="Smelter not listed",D717,C717)</f>
        <v/>
      </c>
    </row>
    <row r="718" ht="20.1" customFormat="1" customHeight="1" s="165">
      <c r="A718" s="150" t="n"/>
      <c r="B718" s="296">
        <f>IF(LEN(A718)=0,"",INDEX('Smelter Look-up'!$A:$A,MATCH($A718,'Smelter Look-up'!$E:$E,0)))</f>
        <v/>
      </c>
      <c r="C718" s="147">
        <f>IF(LEN(A718)=0,"",INDEX('Smelter Look-up'!$C:$C,MATCH($A718,'Smelter Look-up'!$E:$E,0)))</f>
        <v/>
      </c>
      <c r="D718" s="144" t="n"/>
      <c r="E718" s="144">
        <f>IF(ISERROR($V718),"",OFFSET('Smelter Look-up'!$D$4,$V718-4,0)&amp;"")</f>
        <v/>
      </c>
      <c r="F718" s="144">
        <f>IF(ISERROR($V718),"",OFFSET('Smelter Look-up'!$E$4,$V718-4,0))</f>
        <v/>
      </c>
      <c r="G718" s="144">
        <f>IF(C718=$X$4,"Enter smelter details",IF(ISERROR($V718),"",OFFSET('Smelter Look-up'!$F$4,$V718-4,0)))</f>
        <v/>
      </c>
      <c r="H718" s="200">
        <f>IF(ISERROR($V718),"",OFFSET('Smelter Look-up'!$G$4,$V718-4,0))</f>
        <v/>
      </c>
      <c r="I718" s="201">
        <f>IF(ISERROR($V718),"",OFFSET('Smelter Look-up'!$H$4,$V718-4,0))</f>
        <v/>
      </c>
      <c r="J718" s="201">
        <f>IF(ISERROR($V718),"",OFFSET('Smelter Look-up'!$I$4,$V718-4,0))</f>
        <v/>
      </c>
      <c r="K718" s="145" t="n"/>
      <c r="L718" s="145" t="n"/>
      <c r="M718" s="145" t="n"/>
      <c r="N718" s="145" t="n"/>
      <c r="O718" s="145" t="n"/>
      <c r="P718" s="203" t="n"/>
      <c r="Q718" s="146" t="n"/>
      <c r="R718" s="144">
        <f>IF(ISERROR($V718),"",OFFSET('Smelter Look-up'!$C$4,$V718-4,0)&amp;"")</f>
        <v/>
      </c>
      <c r="S718" s="150">
        <f>IF(B718="","",IF(ISERROR(MATCH($E718,CL,0)),"Unknown",INDIRECT("'C'!$A$"&amp;MATCH($E718,CL,0)+1)))</f>
        <v/>
      </c>
      <c r="T718" s="150">
        <f>IF(B718="","",IF(ISERROR(MATCH($J718,SorP!$B$1:$B$6261,0)),"",INDIRECT("'SorP'!$A$"&amp;MATCH($S718&amp;$J718,SorP!C:C,0))))</f>
        <v/>
      </c>
      <c r="U718" s="163" t="n"/>
      <c r="V718" s="164">
        <f>IF(C718="",NA(),MATCH($B718&amp;$C718,'Smelter Look-up'!$J:$J,0))</f>
        <v/>
      </c>
      <c r="X718" s="165">
        <f>IF(AND(C718="Smelter not listed",OR(LEN(D718)=0,LEN(E718)=0)),1,0)</f>
        <v/>
      </c>
      <c r="AB718" s="306">
        <f>IF(C718="","",B718)</f>
        <v/>
      </c>
      <c r="AC718" s="165">
        <f>B718</f>
        <v/>
      </c>
      <c r="AD718" s="165">
        <f>IF(C718="Smelter not listed",D718,C718)</f>
        <v/>
      </c>
    </row>
    <row r="719" ht="20.1" customFormat="1" customHeight="1" s="165">
      <c r="A719" s="150" t="n"/>
      <c r="B719" s="296">
        <f>IF(LEN(A719)=0,"",INDEX('Smelter Look-up'!$A:$A,MATCH($A719,'Smelter Look-up'!$E:$E,0)))</f>
        <v/>
      </c>
      <c r="C719" s="147">
        <f>IF(LEN(A719)=0,"",INDEX('Smelter Look-up'!$C:$C,MATCH($A719,'Smelter Look-up'!$E:$E,0)))</f>
        <v/>
      </c>
      <c r="D719" s="144" t="n"/>
      <c r="E719" s="144">
        <f>IF(ISERROR($V719),"",OFFSET('Smelter Look-up'!$D$4,$V719-4,0)&amp;"")</f>
        <v/>
      </c>
      <c r="F719" s="144">
        <f>IF(ISERROR($V719),"",OFFSET('Smelter Look-up'!$E$4,$V719-4,0))</f>
        <v/>
      </c>
      <c r="G719" s="144">
        <f>IF(C719=$X$4,"Enter smelter details",IF(ISERROR($V719),"",OFFSET('Smelter Look-up'!$F$4,$V719-4,0)))</f>
        <v/>
      </c>
      <c r="H719" s="200">
        <f>IF(ISERROR($V719),"",OFFSET('Smelter Look-up'!$G$4,$V719-4,0))</f>
        <v/>
      </c>
      <c r="I719" s="201">
        <f>IF(ISERROR($V719),"",OFFSET('Smelter Look-up'!$H$4,$V719-4,0))</f>
        <v/>
      </c>
      <c r="J719" s="201">
        <f>IF(ISERROR($V719),"",OFFSET('Smelter Look-up'!$I$4,$V719-4,0))</f>
        <v/>
      </c>
      <c r="K719" s="145" t="n"/>
      <c r="L719" s="145" t="n"/>
      <c r="M719" s="145" t="n"/>
      <c r="N719" s="145" t="n"/>
      <c r="O719" s="145" t="n"/>
      <c r="P719" s="203" t="n"/>
      <c r="Q719" s="146" t="n"/>
      <c r="R719" s="144">
        <f>IF(ISERROR($V719),"",OFFSET('Smelter Look-up'!$C$4,$V719-4,0)&amp;"")</f>
        <v/>
      </c>
      <c r="S719" s="150">
        <f>IF(B719="","",IF(ISERROR(MATCH($E719,CL,0)),"Unknown",INDIRECT("'C'!$A$"&amp;MATCH($E719,CL,0)+1)))</f>
        <v/>
      </c>
      <c r="T719" s="150">
        <f>IF(B719="","",IF(ISERROR(MATCH($J719,SorP!$B$1:$B$6261,0)),"",INDIRECT("'SorP'!$A$"&amp;MATCH($S719&amp;$J719,SorP!C:C,0))))</f>
        <v/>
      </c>
      <c r="U719" s="163" t="n"/>
      <c r="V719" s="164">
        <f>IF(C719="",NA(),MATCH($B719&amp;$C719,'Smelter Look-up'!$J:$J,0))</f>
        <v/>
      </c>
      <c r="X719" s="165">
        <f>IF(AND(C719="Smelter not listed",OR(LEN(D719)=0,LEN(E719)=0)),1,0)</f>
        <v/>
      </c>
      <c r="AB719" s="306">
        <f>IF(C719="","",B719)</f>
        <v/>
      </c>
      <c r="AC719" s="165">
        <f>B719</f>
        <v/>
      </c>
      <c r="AD719" s="165">
        <f>IF(C719="Smelter not listed",D719,C719)</f>
        <v/>
      </c>
    </row>
    <row r="720" ht="20.1" customFormat="1" customHeight="1" s="165">
      <c r="A720" s="150" t="n"/>
      <c r="B720" s="296">
        <f>IF(LEN(A720)=0,"",INDEX('Smelter Look-up'!$A:$A,MATCH($A720,'Smelter Look-up'!$E:$E,0)))</f>
        <v/>
      </c>
      <c r="C720" s="147">
        <f>IF(LEN(A720)=0,"",INDEX('Smelter Look-up'!$C:$C,MATCH($A720,'Smelter Look-up'!$E:$E,0)))</f>
        <v/>
      </c>
      <c r="D720" s="144" t="n"/>
      <c r="E720" s="144">
        <f>IF(ISERROR($V720),"",OFFSET('Smelter Look-up'!$D$4,$V720-4,0)&amp;"")</f>
        <v/>
      </c>
      <c r="F720" s="144">
        <f>IF(ISERROR($V720),"",OFFSET('Smelter Look-up'!$E$4,$V720-4,0))</f>
        <v/>
      </c>
      <c r="G720" s="144">
        <f>IF(C720=$X$4,"Enter smelter details",IF(ISERROR($V720),"",OFFSET('Smelter Look-up'!$F$4,$V720-4,0)))</f>
        <v/>
      </c>
      <c r="H720" s="200">
        <f>IF(ISERROR($V720),"",OFFSET('Smelter Look-up'!$G$4,$V720-4,0))</f>
        <v/>
      </c>
      <c r="I720" s="201">
        <f>IF(ISERROR($V720),"",OFFSET('Smelter Look-up'!$H$4,$V720-4,0))</f>
        <v/>
      </c>
      <c r="J720" s="201">
        <f>IF(ISERROR($V720),"",OFFSET('Smelter Look-up'!$I$4,$V720-4,0))</f>
        <v/>
      </c>
      <c r="K720" s="145" t="n"/>
      <c r="L720" s="145" t="n"/>
      <c r="M720" s="145" t="n"/>
      <c r="N720" s="145" t="n"/>
      <c r="O720" s="145" t="n"/>
      <c r="P720" s="203" t="n"/>
      <c r="Q720" s="146" t="n"/>
      <c r="R720" s="144">
        <f>IF(ISERROR($V720),"",OFFSET('Smelter Look-up'!$C$4,$V720-4,0)&amp;"")</f>
        <v/>
      </c>
      <c r="S720" s="150">
        <f>IF(B720="","",IF(ISERROR(MATCH($E720,CL,0)),"Unknown",INDIRECT("'C'!$A$"&amp;MATCH($E720,CL,0)+1)))</f>
        <v/>
      </c>
      <c r="T720" s="150">
        <f>IF(B720="","",IF(ISERROR(MATCH($J720,SorP!$B$1:$B$6261,0)),"",INDIRECT("'SorP'!$A$"&amp;MATCH($S720&amp;$J720,SorP!C:C,0))))</f>
        <v/>
      </c>
      <c r="U720" s="163" t="n"/>
      <c r="V720" s="164">
        <f>IF(C720="",NA(),MATCH($B720&amp;$C720,'Smelter Look-up'!$J:$J,0))</f>
        <v/>
      </c>
      <c r="X720" s="165">
        <f>IF(AND(C720="Smelter not listed",OR(LEN(D720)=0,LEN(E720)=0)),1,0)</f>
        <v/>
      </c>
      <c r="AB720" s="306">
        <f>IF(C720="","",B720)</f>
        <v/>
      </c>
      <c r="AC720" s="165">
        <f>B720</f>
        <v/>
      </c>
      <c r="AD720" s="165">
        <f>IF(C720="Smelter not listed",D720,C720)</f>
        <v/>
      </c>
    </row>
    <row r="721" ht="20.1" customFormat="1" customHeight="1" s="165">
      <c r="A721" s="150" t="n"/>
      <c r="B721" s="296">
        <f>IF(LEN(A721)=0,"",INDEX('Smelter Look-up'!$A:$A,MATCH($A721,'Smelter Look-up'!$E:$E,0)))</f>
        <v/>
      </c>
      <c r="C721" s="147">
        <f>IF(LEN(A721)=0,"",INDEX('Smelter Look-up'!$C:$C,MATCH($A721,'Smelter Look-up'!$E:$E,0)))</f>
        <v/>
      </c>
      <c r="D721" s="144" t="n"/>
      <c r="E721" s="144">
        <f>IF(ISERROR($V721),"",OFFSET('Smelter Look-up'!$D$4,$V721-4,0)&amp;"")</f>
        <v/>
      </c>
      <c r="F721" s="144">
        <f>IF(ISERROR($V721),"",OFFSET('Smelter Look-up'!$E$4,$V721-4,0))</f>
        <v/>
      </c>
      <c r="G721" s="144">
        <f>IF(C721=$X$4,"Enter smelter details",IF(ISERROR($V721),"",OFFSET('Smelter Look-up'!$F$4,$V721-4,0)))</f>
        <v/>
      </c>
      <c r="H721" s="200">
        <f>IF(ISERROR($V721),"",OFFSET('Smelter Look-up'!$G$4,$V721-4,0))</f>
        <v/>
      </c>
      <c r="I721" s="201">
        <f>IF(ISERROR($V721),"",OFFSET('Smelter Look-up'!$H$4,$V721-4,0))</f>
        <v/>
      </c>
      <c r="J721" s="201">
        <f>IF(ISERROR($V721),"",OFFSET('Smelter Look-up'!$I$4,$V721-4,0))</f>
        <v/>
      </c>
      <c r="K721" s="145" t="n"/>
      <c r="L721" s="145" t="n"/>
      <c r="M721" s="145" t="n"/>
      <c r="N721" s="145" t="n"/>
      <c r="O721" s="145" t="n"/>
      <c r="P721" s="203" t="n"/>
      <c r="Q721" s="146" t="n"/>
      <c r="R721" s="144">
        <f>IF(ISERROR($V721),"",OFFSET('Smelter Look-up'!$C$4,$V721-4,0)&amp;"")</f>
        <v/>
      </c>
      <c r="S721" s="150">
        <f>IF(B721="","",IF(ISERROR(MATCH($E721,CL,0)),"Unknown",INDIRECT("'C'!$A$"&amp;MATCH($E721,CL,0)+1)))</f>
        <v/>
      </c>
      <c r="T721" s="150">
        <f>IF(B721="","",IF(ISERROR(MATCH($J721,SorP!$B$1:$B$6261,0)),"",INDIRECT("'SorP'!$A$"&amp;MATCH($S721&amp;$J721,SorP!C:C,0))))</f>
        <v/>
      </c>
      <c r="U721" s="163" t="n"/>
      <c r="V721" s="164">
        <f>IF(C721="",NA(),MATCH($B721&amp;$C721,'Smelter Look-up'!$J:$J,0))</f>
        <v/>
      </c>
      <c r="X721" s="165">
        <f>IF(AND(C721="Smelter not listed",OR(LEN(D721)=0,LEN(E721)=0)),1,0)</f>
        <v/>
      </c>
      <c r="AB721" s="306">
        <f>IF(C721="","",B721)</f>
        <v/>
      </c>
      <c r="AC721" s="165">
        <f>B721</f>
        <v/>
      </c>
      <c r="AD721" s="165">
        <f>IF(C721="Smelter not listed",D721,C721)</f>
        <v/>
      </c>
    </row>
    <row r="722" ht="20.1" customFormat="1" customHeight="1" s="165">
      <c r="A722" s="150" t="n"/>
      <c r="B722" s="296">
        <f>IF(LEN(A722)=0,"",INDEX('Smelter Look-up'!$A:$A,MATCH($A722,'Smelter Look-up'!$E:$E,0)))</f>
        <v/>
      </c>
      <c r="C722" s="147">
        <f>IF(LEN(A722)=0,"",INDEX('Smelter Look-up'!$C:$C,MATCH($A722,'Smelter Look-up'!$E:$E,0)))</f>
        <v/>
      </c>
      <c r="D722" s="144" t="n"/>
      <c r="E722" s="144">
        <f>IF(ISERROR($V722),"",OFFSET('Smelter Look-up'!$D$4,$V722-4,0)&amp;"")</f>
        <v/>
      </c>
      <c r="F722" s="144">
        <f>IF(ISERROR($V722),"",OFFSET('Smelter Look-up'!$E$4,$V722-4,0))</f>
        <v/>
      </c>
      <c r="G722" s="144">
        <f>IF(C722=$X$4,"Enter smelter details",IF(ISERROR($V722),"",OFFSET('Smelter Look-up'!$F$4,$V722-4,0)))</f>
        <v/>
      </c>
      <c r="H722" s="200">
        <f>IF(ISERROR($V722),"",OFFSET('Smelter Look-up'!$G$4,$V722-4,0))</f>
        <v/>
      </c>
      <c r="I722" s="201">
        <f>IF(ISERROR($V722),"",OFFSET('Smelter Look-up'!$H$4,$V722-4,0))</f>
        <v/>
      </c>
      <c r="J722" s="201">
        <f>IF(ISERROR($V722),"",OFFSET('Smelter Look-up'!$I$4,$V722-4,0))</f>
        <v/>
      </c>
      <c r="K722" s="145" t="n"/>
      <c r="L722" s="145" t="n"/>
      <c r="M722" s="145" t="n"/>
      <c r="N722" s="145" t="n"/>
      <c r="O722" s="145" t="n"/>
      <c r="P722" s="203" t="n"/>
      <c r="Q722" s="146" t="n"/>
      <c r="R722" s="144">
        <f>IF(ISERROR($V722),"",OFFSET('Smelter Look-up'!$C$4,$V722-4,0)&amp;"")</f>
        <v/>
      </c>
      <c r="S722" s="150">
        <f>IF(B722="","",IF(ISERROR(MATCH($E722,CL,0)),"Unknown",INDIRECT("'C'!$A$"&amp;MATCH($E722,CL,0)+1)))</f>
        <v/>
      </c>
      <c r="T722" s="150">
        <f>IF(B722="","",IF(ISERROR(MATCH($J722,SorP!$B$1:$B$6261,0)),"",INDIRECT("'SorP'!$A$"&amp;MATCH($S722&amp;$J722,SorP!C:C,0))))</f>
        <v/>
      </c>
      <c r="U722" s="163" t="n"/>
      <c r="V722" s="164">
        <f>IF(C722="",NA(),MATCH($B722&amp;$C722,'Smelter Look-up'!$J:$J,0))</f>
        <v/>
      </c>
      <c r="X722" s="165">
        <f>IF(AND(C722="Smelter not listed",OR(LEN(D722)=0,LEN(E722)=0)),1,0)</f>
        <v/>
      </c>
      <c r="AB722" s="306">
        <f>IF(C722="","",B722)</f>
        <v/>
      </c>
      <c r="AC722" s="165">
        <f>B722</f>
        <v/>
      </c>
      <c r="AD722" s="165">
        <f>IF(C722="Smelter not listed",D722,C722)</f>
        <v/>
      </c>
    </row>
    <row r="723" ht="20.1" customFormat="1" customHeight="1" s="165">
      <c r="A723" s="150" t="n"/>
      <c r="B723" s="296">
        <f>IF(LEN(A723)=0,"",INDEX('Smelter Look-up'!$A:$A,MATCH($A723,'Smelter Look-up'!$E:$E,0)))</f>
        <v/>
      </c>
      <c r="C723" s="147">
        <f>IF(LEN(A723)=0,"",INDEX('Smelter Look-up'!$C:$C,MATCH($A723,'Smelter Look-up'!$E:$E,0)))</f>
        <v/>
      </c>
      <c r="D723" s="144" t="n"/>
      <c r="E723" s="144">
        <f>IF(ISERROR($V723),"",OFFSET('Smelter Look-up'!$D$4,$V723-4,0)&amp;"")</f>
        <v/>
      </c>
      <c r="F723" s="144">
        <f>IF(ISERROR($V723),"",OFFSET('Smelter Look-up'!$E$4,$V723-4,0))</f>
        <v/>
      </c>
      <c r="G723" s="144">
        <f>IF(C723=$X$4,"Enter smelter details",IF(ISERROR($V723),"",OFFSET('Smelter Look-up'!$F$4,$V723-4,0)))</f>
        <v/>
      </c>
      <c r="H723" s="200">
        <f>IF(ISERROR($V723),"",OFFSET('Smelter Look-up'!$G$4,$V723-4,0))</f>
        <v/>
      </c>
      <c r="I723" s="201">
        <f>IF(ISERROR($V723),"",OFFSET('Smelter Look-up'!$H$4,$V723-4,0))</f>
        <v/>
      </c>
      <c r="J723" s="201">
        <f>IF(ISERROR($V723),"",OFFSET('Smelter Look-up'!$I$4,$V723-4,0))</f>
        <v/>
      </c>
      <c r="K723" s="145" t="n"/>
      <c r="L723" s="145" t="n"/>
      <c r="M723" s="145" t="n"/>
      <c r="N723" s="145" t="n"/>
      <c r="O723" s="145" t="n"/>
      <c r="P723" s="203" t="n"/>
      <c r="Q723" s="146" t="n"/>
      <c r="R723" s="144">
        <f>IF(ISERROR($V723),"",OFFSET('Smelter Look-up'!$C$4,$V723-4,0)&amp;"")</f>
        <v/>
      </c>
      <c r="S723" s="150">
        <f>IF(B723="","",IF(ISERROR(MATCH($E723,CL,0)),"Unknown",INDIRECT("'C'!$A$"&amp;MATCH($E723,CL,0)+1)))</f>
        <v/>
      </c>
      <c r="T723" s="150">
        <f>IF(B723="","",IF(ISERROR(MATCH($J723,SorP!$B$1:$B$6261,0)),"",INDIRECT("'SorP'!$A$"&amp;MATCH($S723&amp;$J723,SorP!C:C,0))))</f>
        <v/>
      </c>
      <c r="U723" s="163" t="n"/>
      <c r="V723" s="164">
        <f>IF(C723="",NA(),MATCH($B723&amp;$C723,'Smelter Look-up'!$J:$J,0))</f>
        <v/>
      </c>
      <c r="X723" s="165">
        <f>IF(AND(C723="Smelter not listed",OR(LEN(D723)=0,LEN(E723)=0)),1,0)</f>
        <v/>
      </c>
      <c r="AB723" s="306">
        <f>IF(C723="","",B723)</f>
        <v/>
      </c>
      <c r="AC723" s="165">
        <f>B723</f>
        <v/>
      </c>
      <c r="AD723" s="165">
        <f>IF(C723="Smelter not listed",D723,C723)</f>
        <v/>
      </c>
    </row>
    <row r="724" ht="20.1" customFormat="1" customHeight="1" s="165">
      <c r="A724" s="150" t="n"/>
      <c r="B724" s="296">
        <f>IF(LEN(A724)=0,"",INDEX('Smelter Look-up'!$A:$A,MATCH($A724,'Smelter Look-up'!$E:$E,0)))</f>
        <v/>
      </c>
      <c r="C724" s="147">
        <f>IF(LEN(A724)=0,"",INDEX('Smelter Look-up'!$C:$C,MATCH($A724,'Smelter Look-up'!$E:$E,0)))</f>
        <v/>
      </c>
      <c r="D724" s="144" t="n"/>
      <c r="E724" s="144">
        <f>IF(ISERROR($V724),"",OFFSET('Smelter Look-up'!$D$4,$V724-4,0)&amp;"")</f>
        <v/>
      </c>
      <c r="F724" s="144">
        <f>IF(ISERROR($V724),"",OFFSET('Smelter Look-up'!$E$4,$V724-4,0))</f>
        <v/>
      </c>
      <c r="G724" s="144">
        <f>IF(C724=$X$4,"Enter smelter details",IF(ISERROR($V724),"",OFFSET('Smelter Look-up'!$F$4,$V724-4,0)))</f>
        <v/>
      </c>
      <c r="H724" s="200">
        <f>IF(ISERROR($V724),"",OFFSET('Smelter Look-up'!$G$4,$V724-4,0))</f>
        <v/>
      </c>
      <c r="I724" s="201">
        <f>IF(ISERROR($V724),"",OFFSET('Smelter Look-up'!$H$4,$V724-4,0))</f>
        <v/>
      </c>
      <c r="J724" s="201">
        <f>IF(ISERROR($V724),"",OFFSET('Smelter Look-up'!$I$4,$V724-4,0))</f>
        <v/>
      </c>
      <c r="K724" s="145" t="n"/>
      <c r="L724" s="145" t="n"/>
      <c r="M724" s="145" t="n"/>
      <c r="N724" s="145" t="n"/>
      <c r="O724" s="145" t="n"/>
      <c r="P724" s="203" t="n"/>
      <c r="Q724" s="146" t="n"/>
      <c r="R724" s="144">
        <f>IF(ISERROR($V724),"",OFFSET('Smelter Look-up'!$C$4,$V724-4,0)&amp;"")</f>
        <v/>
      </c>
      <c r="S724" s="150">
        <f>IF(B724="","",IF(ISERROR(MATCH($E724,CL,0)),"Unknown",INDIRECT("'C'!$A$"&amp;MATCH($E724,CL,0)+1)))</f>
        <v/>
      </c>
      <c r="T724" s="150">
        <f>IF(B724="","",IF(ISERROR(MATCH($J724,SorP!$B$1:$B$6261,0)),"",INDIRECT("'SorP'!$A$"&amp;MATCH($S724&amp;$J724,SorP!C:C,0))))</f>
        <v/>
      </c>
      <c r="U724" s="163" t="n"/>
      <c r="V724" s="164">
        <f>IF(C724="",NA(),MATCH($B724&amp;$C724,'Smelter Look-up'!$J:$J,0))</f>
        <v/>
      </c>
      <c r="X724" s="165">
        <f>IF(AND(C724="Smelter not listed",OR(LEN(D724)=0,LEN(E724)=0)),1,0)</f>
        <v/>
      </c>
      <c r="AB724" s="306">
        <f>IF(C724="","",B724)</f>
        <v/>
      </c>
      <c r="AC724" s="165">
        <f>B724</f>
        <v/>
      </c>
      <c r="AD724" s="165">
        <f>IF(C724="Smelter not listed",D724,C724)</f>
        <v/>
      </c>
    </row>
    <row r="725" ht="20.1" customFormat="1" customHeight="1" s="165">
      <c r="A725" s="150" t="n"/>
      <c r="B725" s="296">
        <f>IF(LEN(A725)=0,"",INDEX('Smelter Look-up'!$A:$A,MATCH($A725,'Smelter Look-up'!$E:$E,0)))</f>
        <v/>
      </c>
      <c r="C725" s="147">
        <f>IF(LEN(A725)=0,"",INDEX('Smelter Look-up'!$C:$C,MATCH($A725,'Smelter Look-up'!$E:$E,0)))</f>
        <v/>
      </c>
      <c r="D725" s="144" t="n"/>
      <c r="E725" s="144">
        <f>IF(ISERROR($V725),"",OFFSET('Smelter Look-up'!$D$4,$V725-4,0)&amp;"")</f>
        <v/>
      </c>
      <c r="F725" s="144">
        <f>IF(ISERROR($V725),"",OFFSET('Smelter Look-up'!$E$4,$V725-4,0))</f>
        <v/>
      </c>
      <c r="G725" s="144">
        <f>IF(C725=$X$4,"Enter smelter details",IF(ISERROR($V725),"",OFFSET('Smelter Look-up'!$F$4,$V725-4,0)))</f>
        <v/>
      </c>
      <c r="H725" s="200">
        <f>IF(ISERROR($V725),"",OFFSET('Smelter Look-up'!$G$4,$V725-4,0))</f>
        <v/>
      </c>
      <c r="I725" s="201">
        <f>IF(ISERROR($V725),"",OFFSET('Smelter Look-up'!$H$4,$V725-4,0))</f>
        <v/>
      </c>
      <c r="J725" s="201">
        <f>IF(ISERROR($V725),"",OFFSET('Smelter Look-up'!$I$4,$V725-4,0))</f>
        <v/>
      </c>
      <c r="K725" s="145" t="n"/>
      <c r="L725" s="145" t="n"/>
      <c r="M725" s="145" t="n"/>
      <c r="N725" s="145" t="n"/>
      <c r="O725" s="145" t="n"/>
      <c r="P725" s="203" t="n"/>
      <c r="Q725" s="146" t="n"/>
      <c r="R725" s="144">
        <f>IF(ISERROR($V725),"",OFFSET('Smelter Look-up'!$C$4,$V725-4,0)&amp;"")</f>
        <v/>
      </c>
      <c r="S725" s="150">
        <f>IF(B725="","",IF(ISERROR(MATCH($E725,CL,0)),"Unknown",INDIRECT("'C'!$A$"&amp;MATCH($E725,CL,0)+1)))</f>
        <v/>
      </c>
      <c r="T725" s="150">
        <f>IF(B725="","",IF(ISERROR(MATCH($J725,SorP!$B$1:$B$6261,0)),"",INDIRECT("'SorP'!$A$"&amp;MATCH($S725&amp;$J725,SorP!C:C,0))))</f>
        <v/>
      </c>
      <c r="U725" s="163" t="n"/>
      <c r="V725" s="164">
        <f>IF(C725="",NA(),MATCH($B725&amp;$C725,'Smelter Look-up'!$J:$J,0))</f>
        <v/>
      </c>
      <c r="X725" s="165">
        <f>IF(AND(C725="Smelter not listed",OR(LEN(D725)=0,LEN(E725)=0)),1,0)</f>
        <v/>
      </c>
      <c r="AB725" s="306">
        <f>IF(C725="","",B725)</f>
        <v/>
      </c>
      <c r="AC725" s="165">
        <f>B725</f>
        <v/>
      </c>
      <c r="AD725" s="165">
        <f>IF(C725="Smelter not listed",D725,C725)</f>
        <v/>
      </c>
    </row>
    <row r="726" ht="20.1" customFormat="1" customHeight="1" s="165">
      <c r="A726" s="150" t="n"/>
      <c r="B726" s="296">
        <f>IF(LEN(A726)=0,"",INDEX('Smelter Look-up'!$A:$A,MATCH($A726,'Smelter Look-up'!$E:$E,0)))</f>
        <v/>
      </c>
      <c r="C726" s="147">
        <f>IF(LEN(A726)=0,"",INDEX('Smelter Look-up'!$C:$C,MATCH($A726,'Smelter Look-up'!$E:$E,0)))</f>
        <v/>
      </c>
      <c r="D726" s="144" t="n"/>
      <c r="E726" s="144">
        <f>IF(ISERROR($V726),"",OFFSET('Smelter Look-up'!$D$4,$V726-4,0)&amp;"")</f>
        <v/>
      </c>
      <c r="F726" s="144">
        <f>IF(ISERROR($V726),"",OFFSET('Smelter Look-up'!$E$4,$V726-4,0))</f>
        <v/>
      </c>
      <c r="G726" s="144">
        <f>IF(C726=$X$4,"Enter smelter details",IF(ISERROR($V726),"",OFFSET('Smelter Look-up'!$F$4,$V726-4,0)))</f>
        <v/>
      </c>
      <c r="H726" s="200">
        <f>IF(ISERROR($V726),"",OFFSET('Smelter Look-up'!$G$4,$V726-4,0))</f>
        <v/>
      </c>
      <c r="I726" s="201">
        <f>IF(ISERROR($V726),"",OFFSET('Smelter Look-up'!$H$4,$V726-4,0))</f>
        <v/>
      </c>
      <c r="J726" s="201">
        <f>IF(ISERROR($V726),"",OFFSET('Smelter Look-up'!$I$4,$V726-4,0))</f>
        <v/>
      </c>
      <c r="K726" s="145" t="n"/>
      <c r="L726" s="145" t="n"/>
      <c r="M726" s="145" t="n"/>
      <c r="N726" s="145" t="n"/>
      <c r="O726" s="145" t="n"/>
      <c r="P726" s="203" t="n"/>
      <c r="Q726" s="146" t="n"/>
      <c r="R726" s="144">
        <f>IF(ISERROR($V726),"",OFFSET('Smelter Look-up'!$C$4,$V726-4,0)&amp;"")</f>
        <v/>
      </c>
      <c r="S726" s="150">
        <f>IF(B726="","",IF(ISERROR(MATCH($E726,CL,0)),"Unknown",INDIRECT("'C'!$A$"&amp;MATCH($E726,CL,0)+1)))</f>
        <v/>
      </c>
      <c r="T726" s="150">
        <f>IF(B726="","",IF(ISERROR(MATCH($J726,SorP!$B$1:$B$6261,0)),"",INDIRECT("'SorP'!$A$"&amp;MATCH($S726&amp;$J726,SorP!C:C,0))))</f>
        <v/>
      </c>
      <c r="U726" s="163" t="n"/>
      <c r="V726" s="164">
        <f>IF(C726="",NA(),MATCH($B726&amp;$C726,'Smelter Look-up'!$J:$J,0))</f>
        <v/>
      </c>
      <c r="X726" s="165">
        <f>IF(AND(C726="Smelter not listed",OR(LEN(D726)=0,LEN(E726)=0)),1,0)</f>
        <v/>
      </c>
      <c r="AB726" s="306">
        <f>IF(C726="","",B726)</f>
        <v/>
      </c>
      <c r="AC726" s="165">
        <f>B726</f>
        <v/>
      </c>
      <c r="AD726" s="165">
        <f>IF(C726="Smelter not listed",D726,C726)</f>
        <v/>
      </c>
    </row>
    <row r="727" ht="20.1" customFormat="1" customHeight="1" s="165">
      <c r="A727" s="150" t="n"/>
      <c r="B727" s="296">
        <f>IF(LEN(A727)=0,"",INDEX('Smelter Look-up'!$A:$A,MATCH($A727,'Smelter Look-up'!$E:$E,0)))</f>
        <v/>
      </c>
      <c r="C727" s="147">
        <f>IF(LEN(A727)=0,"",INDEX('Smelter Look-up'!$C:$C,MATCH($A727,'Smelter Look-up'!$E:$E,0)))</f>
        <v/>
      </c>
      <c r="D727" s="144" t="n"/>
      <c r="E727" s="144">
        <f>IF(ISERROR($V727),"",OFFSET('Smelter Look-up'!$D$4,$V727-4,0)&amp;"")</f>
        <v/>
      </c>
      <c r="F727" s="144">
        <f>IF(ISERROR($V727),"",OFFSET('Smelter Look-up'!$E$4,$V727-4,0))</f>
        <v/>
      </c>
      <c r="G727" s="144">
        <f>IF(C727=$X$4,"Enter smelter details",IF(ISERROR($V727),"",OFFSET('Smelter Look-up'!$F$4,$V727-4,0)))</f>
        <v/>
      </c>
      <c r="H727" s="200">
        <f>IF(ISERROR($V727),"",OFFSET('Smelter Look-up'!$G$4,$V727-4,0))</f>
        <v/>
      </c>
      <c r="I727" s="201">
        <f>IF(ISERROR($V727),"",OFFSET('Smelter Look-up'!$H$4,$V727-4,0))</f>
        <v/>
      </c>
      <c r="J727" s="201">
        <f>IF(ISERROR($V727),"",OFFSET('Smelter Look-up'!$I$4,$V727-4,0))</f>
        <v/>
      </c>
      <c r="K727" s="145" t="n"/>
      <c r="L727" s="145" t="n"/>
      <c r="M727" s="145" t="n"/>
      <c r="N727" s="145" t="n"/>
      <c r="O727" s="145" t="n"/>
      <c r="P727" s="203" t="n"/>
      <c r="Q727" s="146" t="n"/>
      <c r="R727" s="144">
        <f>IF(ISERROR($V727),"",OFFSET('Smelter Look-up'!$C$4,$V727-4,0)&amp;"")</f>
        <v/>
      </c>
      <c r="S727" s="150">
        <f>IF(B727="","",IF(ISERROR(MATCH($E727,CL,0)),"Unknown",INDIRECT("'C'!$A$"&amp;MATCH($E727,CL,0)+1)))</f>
        <v/>
      </c>
      <c r="T727" s="150">
        <f>IF(B727="","",IF(ISERROR(MATCH($J727,SorP!$B$1:$B$6261,0)),"",INDIRECT("'SorP'!$A$"&amp;MATCH($S727&amp;$J727,SorP!C:C,0))))</f>
        <v/>
      </c>
      <c r="U727" s="163" t="n"/>
      <c r="V727" s="164">
        <f>IF(C727="",NA(),MATCH($B727&amp;$C727,'Smelter Look-up'!$J:$J,0))</f>
        <v/>
      </c>
      <c r="X727" s="165">
        <f>IF(AND(C727="Smelter not listed",OR(LEN(D727)=0,LEN(E727)=0)),1,0)</f>
        <v/>
      </c>
      <c r="AB727" s="306">
        <f>IF(C727="","",B727)</f>
        <v/>
      </c>
      <c r="AC727" s="165">
        <f>B727</f>
        <v/>
      </c>
      <c r="AD727" s="165">
        <f>IF(C727="Smelter not listed",D727,C727)</f>
        <v/>
      </c>
    </row>
    <row r="728" ht="20.1" customFormat="1" customHeight="1" s="165">
      <c r="A728" s="150" t="n"/>
      <c r="B728" s="296">
        <f>IF(LEN(A728)=0,"",INDEX('Smelter Look-up'!$A:$A,MATCH($A728,'Smelter Look-up'!$E:$E,0)))</f>
        <v/>
      </c>
      <c r="C728" s="147">
        <f>IF(LEN(A728)=0,"",INDEX('Smelter Look-up'!$C:$C,MATCH($A728,'Smelter Look-up'!$E:$E,0)))</f>
        <v/>
      </c>
      <c r="D728" s="144" t="n"/>
      <c r="E728" s="144">
        <f>IF(ISERROR($V728),"",OFFSET('Smelter Look-up'!$D$4,$V728-4,0)&amp;"")</f>
        <v/>
      </c>
      <c r="F728" s="144">
        <f>IF(ISERROR($V728),"",OFFSET('Smelter Look-up'!$E$4,$V728-4,0))</f>
        <v/>
      </c>
      <c r="G728" s="144">
        <f>IF(C728=$X$4,"Enter smelter details",IF(ISERROR($V728),"",OFFSET('Smelter Look-up'!$F$4,$V728-4,0)))</f>
        <v/>
      </c>
      <c r="H728" s="200">
        <f>IF(ISERROR($V728),"",OFFSET('Smelter Look-up'!$G$4,$V728-4,0))</f>
        <v/>
      </c>
      <c r="I728" s="201">
        <f>IF(ISERROR($V728),"",OFFSET('Smelter Look-up'!$H$4,$V728-4,0))</f>
        <v/>
      </c>
      <c r="J728" s="201">
        <f>IF(ISERROR($V728),"",OFFSET('Smelter Look-up'!$I$4,$V728-4,0))</f>
        <v/>
      </c>
      <c r="K728" s="145" t="n"/>
      <c r="L728" s="145" t="n"/>
      <c r="M728" s="145" t="n"/>
      <c r="N728" s="145" t="n"/>
      <c r="O728" s="145" t="n"/>
      <c r="P728" s="203" t="n"/>
      <c r="Q728" s="146" t="n"/>
      <c r="R728" s="144">
        <f>IF(ISERROR($V728),"",OFFSET('Smelter Look-up'!$C$4,$V728-4,0)&amp;"")</f>
        <v/>
      </c>
      <c r="S728" s="150">
        <f>IF(B728="","",IF(ISERROR(MATCH($E728,CL,0)),"Unknown",INDIRECT("'C'!$A$"&amp;MATCH($E728,CL,0)+1)))</f>
        <v/>
      </c>
      <c r="T728" s="150">
        <f>IF(B728="","",IF(ISERROR(MATCH($J728,SorP!$B$1:$B$6261,0)),"",INDIRECT("'SorP'!$A$"&amp;MATCH($S728&amp;$J728,SorP!C:C,0))))</f>
        <v/>
      </c>
      <c r="U728" s="163" t="n"/>
      <c r="V728" s="164">
        <f>IF(C728="",NA(),MATCH($B728&amp;$C728,'Smelter Look-up'!$J:$J,0))</f>
        <v/>
      </c>
      <c r="X728" s="165">
        <f>IF(AND(C728="Smelter not listed",OR(LEN(D728)=0,LEN(E728)=0)),1,0)</f>
        <v/>
      </c>
      <c r="AB728" s="306">
        <f>IF(C728="","",B728)</f>
        <v/>
      </c>
      <c r="AC728" s="165">
        <f>B728</f>
        <v/>
      </c>
      <c r="AD728" s="165">
        <f>IF(C728="Smelter not listed",D728,C728)</f>
        <v/>
      </c>
    </row>
    <row r="729" ht="20.1" customFormat="1" customHeight="1" s="165">
      <c r="A729" s="150" t="n"/>
      <c r="B729" s="296">
        <f>IF(LEN(A729)=0,"",INDEX('Smelter Look-up'!$A:$A,MATCH($A729,'Smelter Look-up'!$E:$E,0)))</f>
        <v/>
      </c>
      <c r="C729" s="147">
        <f>IF(LEN(A729)=0,"",INDEX('Smelter Look-up'!$C:$C,MATCH($A729,'Smelter Look-up'!$E:$E,0)))</f>
        <v/>
      </c>
      <c r="D729" s="144" t="n"/>
      <c r="E729" s="144">
        <f>IF(ISERROR($V729),"",OFFSET('Smelter Look-up'!$D$4,$V729-4,0)&amp;"")</f>
        <v/>
      </c>
      <c r="F729" s="144">
        <f>IF(ISERROR($V729),"",OFFSET('Smelter Look-up'!$E$4,$V729-4,0))</f>
        <v/>
      </c>
      <c r="G729" s="144">
        <f>IF(C729=$X$4,"Enter smelter details",IF(ISERROR($V729),"",OFFSET('Smelter Look-up'!$F$4,$V729-4,0)))</f>
        <v/>
      </c>
      <c r="H729" s="200">
        <f>IF(ISERROR($V729),"",OFFSET('Smelter Look-up'!$G$4,$V729-4,0))</f>
        <v/>
      </c>
      <c r="I729" s="201">
        <f>IF(ISERROR($V729),"",OFFSET('Smelter Look-up'!$H$4,$V729-4,0))</f>
        <v/>
      </c>
      <c r="J729" s="201">
        <f>IF(ISERROR($V729),"",OFFSET('Smelter Look-up'!$I$4,$V729-4,0))</f>
        <v/>
      </c>
      <c r="K729" s="145" t="n"/>
      <c r="L729" s="145" t="n"/>
      <c r="M729" s="145" t="n"/>
      <c r="N729" s="145" t="n"/>
      <c r="O729" s="145" t="n"/>
      <c r="P729" s="203" t="n"/>
      <c r="Q729" s="146" t="n"/>
      <c r="R729" s="144">
        <f>IF(ISERROR($V729),"",OFFSET('Smelter Look-up'!$C$4,$V729-4,0)&amp;"")</f>
        <v/>
      </c>
      <c r="S729" s="150">
        <f>IF(B729="","",IF(ISERROR(MATCH($E729,CL,0)),"Unknown",INDIRECT("'C'!$A$"&amp;MATCH($E729,CL,0)+1)))</f>
        <v/>
      </c>
      <c r="T729" s="150">
        <f>IF(B729="","",IF(ISERROR(MATCH($J729,SorP!$B$1:$B$6261,0)),"",INDIRECT("'SorP'!$A$"&amp;MATCH($S729&amp;$J729,SorP!C:C,0))))</f>
        <v/>
      </c>
      <c r="U729" s="163" t="n"/>
      <c r="V729" s="164">
        <f>IF(C729="",NA(),MATCH($B729&amp;$C729,'Smelter Look-up'!$J:$J,0))</f>
        <v/>
      </c>
      <c r="X729" s="165">
        <f>IF(AND(C729="Smelter not listed",OR(LEN(D729)=0,LEN(E729)=0)),1,0)</f>
        <v/>
      </c>
      <c r="AB729" s="306">
        <f>IF(C729="","",B729)</f>
        <v/>
      </c>
      <c r="AC729" s="165">
        <f>B729</f>
        <v/>
      </c>
      <c r="AD729" s="165">
        <f>IF(C729="Smelter not listed",D729,C729)</f>
        <v/>
      </c>
    </row>
    <row r="730" ht="20.1" customFormat="1" customHeight="1" s="165">
      <c r="A730" s="150" t="n"/>
      <c r="B730" s="296">
        <f>IF(LEN(A730)=0,"",INDEX('Smelter Look-up'!$A:$A,MATCH($A730,'Smelter Look-up'!$E:$E,0)))</f>
        <v/>
      </c>
      <c r="C730" s="147">
        <f>IF(LEN(A730)=0,"",INDEX('Smelter Look-up'!$C:$C,MATCH($A730,'Smelter Look-up'!$E:$E,0)))</f>
        <v/>
      </c>
      <c r="D730" s="144" t="n"/>
      <c r="E730" s="144">
        <f>IF(ISERROR($V730),"",OFFSET('Smelter Look-up'!$D$4,$V730-4,0)&amp;"")</f>
        <v/>
      </c>
      <c r="F730" s="144">
        <f>IF(ISERROR($V730),"",OFFSET('Smelter Look-up'!$E$4,$V730-4,0))</f>
        <v/>
      </c>
      <c r="G730" s="144">
        <f>IF(C730=$X$4,"Enter smelter details",IF(ISERROR($V730),"",OFFSET('Smelter Look-up'!$F$4,$V730-4,0)))</f>
        <v/>
      </c>
      <c r="H730" s="200">
        <f>IF(ISERROR($V730),"",OFFSET('Smelter Look-up'!$G$4,$V730-4,0))</f>
        <v/>
      </c>
      <c r="I730" s="201">
        <f>IF(ISERROR($V730),"",OFFSET('Smelter Look-up'!$H$4,$V730-4,0))</f>
        <v/>
      </c>
      <c r="J730" s="201">
        <f>IF(ISERROR($V730),"",OFFSET('Smelter Look-up'!$I$4,$V730-4,0))</f>
        <v/>
      </c>
      <c r="K730" s="145" t="n"/>
      <c r="L730" s="145" t="n"/>
      <c r="M730" s="145" t="n"/>
      <c r="N730" s="145" t="n"/>
      <c r="O730" s="145" t="n"/>
      <c r="P730" s="203" t="n"/>
      <c r="Q730" s="146" t="n"/>
      <c r="R730" s="144">
        <f>IF(ISERROR($V730),"",OFFSET('Smelter Look-up'!$C$4,$V730-4,0)&amp;"")</f>
        <v/>
      </c>
      <c r="S730" s="150">
        <f>IF(B730="","",IF(ISERROR(MATCH($E730,CL,0)),"Unknown",INDIRECT("'C'!$A$"&amp;MATCH($E730,CL,0)+1)))</f>
        <v/>
      </c>
      <c r="T730" s="150">
        <f>IF(B730="","",IF(ISERROR(MATCH($J730,SorP!$B$1:$B$6261,0)),"",INDIRECT("'SorP'!$A$"&amp;MATCH($S730&amp;$J730,SorP!C:C,0))))</f>
        <v/>
      </c>
      <c r="U730" s="163" t="n"/>
      <c r="V730" s="164">
        <f>IF(C730="",NA(),MATCH($B730&amp;$C730,'Smelter Look-up'!$J:$J,0))</f>
        <v/>
      </c>
      <c r="X730" s="165">
        <f>IF(AND(C730="Smelter not listed",OR(LEN(D730)=0,LEN(E730)=0)),1,0)</f>
        <v/>
      </c>
      <c r="AB730" s="306">
        <f>IF(C730="","",B730)</f>
        <v/>
      </c>
      <c r="AC730" s="165">
        <f>B730</f>
        <v/>
      </c>
      <c r="AD730" s="165">
        <f>IF(C730="Smelter not listed",D730,C730)</f>
        <v/>
      </c>
    </row>
    <row r="731" ht="20.1" customFormat="1" customHeight="1" s="165">
      <c r="A731" s="150" t="n"/>
      <c r="B731" s="296">
        <f>IF(LEN(A731)=0,"",INDEX('Smelter Look-up'!$A:$A,MATCH($A731,'Smelter Look-up'!$E:$E,0)))</f>
        <v/>
      </c>
      <c r="C731" s="147">
        <f>IF(LEN(A731)=0,"",INDEX('Smelter Look-up'!$C:$C,MATCH($A731,'Smelter Look-up'!$E:$E,0)))</f>
        <v/>
      </c>
      <c r="D731" s="144" t="n"/>
      <c r="E731" s="144">
        <f>IF(ISERROR($V731),"",OFFSET('Smelter Look-up'!$D$4,$V731-4,0)&amp;"")</f>
        <v/>
      </c>
      <c r="F731" s="144">
        <f>IF(ISERROR($V731),"",OFFSET('Smelter Look-up'!$E$4,$V731-4,0))</f>
        <v/>
      </c>
      <c r="G731" s="144">
        <f>IF(C731=$X$4,"Enter smelter details",IF(ISERROR($V731),"",OFFSET('Smelter Look-up'!$F$4,$V731-4,0)))</f>
        <v/>
      </c>
      <c r="H731" s="200">
        <f>IF(ISERROR($V731),"",OFFSET('Smelter Look-up'!$G$4,$V731-4,0))</f>
        <v/>
      </c>
      <c r="I731" s="201">
        <f>IF(ISERROR($V731),"",OFFSET('Smelter Look-up'!$H$4,$V731-4,0))</f>
        <v/>
      </c>
      <c r="J731" s="201">
        <f>IF(ISERROR($V731),"",OFFSET('Smelter Look-up'!$I$4,$V731-4,0))</f>
        <v/>
      </c>
      <c r="K731" s="145" t="n"/>
      <c r="L731" s="145" t="n"/>
      <c r="M731" s="145" t="n"/>
      <c r="N731" s="145" t="n"/>
      <c r="O731" s="145" t="n"/>
      <c r="P731" s="203" t="n"/>
      <c r="Q731" s="146" t="n"/>
      <c r="R731" s="144">
        <f>IF(ISERROR($V731),"",OFFSET('Smelter Look-up'!$C$4,$V731-4,0)&amp;"")</f>
        <v/>
      </c>
      <c r="S731" s="150">
        <f>IF(B731="","",IF(ISERROR(MATCH($E731,CL,0)),"Unknown",INDIRECT("'C'!$A$"&amp;MATCH($E731,CL,0)+1)))</f>
        <v/>
      </c>
      <c r="T731" s="150">
        <f>IF(B731="","",IF(ISERROR(MATCH($J731,SorP!$B$1:$B$6261,0)),"",INDIRECT("'SorP'!$A$"&amp;MATCH($S731&amp;$J731,SorP!C:C,0))))</f>
        <v/>
      </c>
      <c r="U731" s="163" t="n"/>
      <c r="V731" s="164">
        <f>IF(C731="",NA(),MATCH($B731&amp;$C731,'Smelter Look-up'!$J:$J,0))</f>
        <v/>
      </c>
      <c r="X731" s="165">
        <f>IF(AND(C731="Smelter not listed",OR(LEN(D731)=0,LEN(E731)=0)),1,0)</f>
        <v/>
      </c>
      <c r="AB731" s="306">
        <f>IF(C731="","",B731)</f>
        <v/>
      </c>
      <c r="AC731" s="165">
        <f>B731</f>
        <v/>
      </c>
      <c r="AD731" s="165">
        <f>IF(C731="Smelter not listed",D731,C731)</f>
        <v/>
      </c>
    </row>
    <row r="732" ht="20.1" customFormat="1" customHeight="1" s="165">
      <c r="A732" s="150" t="n"/>
      <c r="B732" s="296">
        <f>IF(LEN(A732)=0,"",INDEX('Smelter Look-up'!$A:$A,MATCH($A732,'Smelter Look-up'!$E:$E,0)))</f>
        <v/>
      </c>
      <c r="C732" s="147">
        <f>IF(LEN(A732)=0,"",INDEX('Smelter Look-up'!$C:$C,MATCH($A732,'Smelter Look-up'!$E:$E,0)))</f>
        <v/>
      </c>
      <c r="D732" s="144" t="n"/>
      <c r="E732" s="144">
        <f>IF(ISERROR($V732),"",OFFSET('Smelter Look-up'!$D$4,$V732-4,0)&amp;"")</f>
        <v/>
      </c>
      <c r="F732" s="144">
        <f>IF(ISERROR($V732),"",OFFSET('Smelter Look-up'!$E$4,$V732-4,0))</f>
        <v/>
      </c>
      <c r="G732" s="144">
        <f>IF(C732=$X$4,"Enter smelter details",IF(ISERROR($V732),"",OFFSET('Smelter Look-up'!$F$4,$V732-4,0)))</f>
        <v/>
      </c>
      <c r="H732" s="200">
        <f>IF(ISERROR($V732),"",OFFSET('Smelter Look-up'!$G$4,$V732-4,0))</f>
        <v/>
      </c>
      <c r="I732" s="201">
        <f>IF(ISERROR($V732),"",OFFSET('Smelter Look-up'!$H$4,$V732-4,0))</f>
        <v/>
      </c>
      <c r="J732" s="201">
        <f>IF(ISERROR($V732),"",OFFSET('Smelter Look-up'!$I$4,$V732-4,0))</f>
        <v/>
      </c>
      <c r="K732" s="145" t="n"/>
      <c r="L732" s="145" t="n"/>
      <c r="M732" s="145" t="n"/>
      <c r="N732" s="145" t="n"/>
      <c r="O732" s="145" t="n"/>
      <c r="P732" s="203" t="n"/>
      <c r="Q732" s="146" t="n"/>
      <c r="R732" s="144">
        <f>IF(ISERROR($V732),"",OFFSET('Smelter Look-up'!$C$4,$V732-4,0)&amp;"")</f>
        <v/>
      </c>
      <c r="S732" s="150">
        <f>IF(B732="","",IF(ISERROR(MATCH($E732,CL,0)),"Unknown",INDIRECT("'C'!$A$"&amp;MATCH($E732,CL,0)+1)))</f>
        <v/>
      </c>
      <c r="T732" s="150">
        <f>IF(B732="","",IF(ISERROR(MATCH($J732,SorP!$B$1:$B$6261,0)),"",INDIRECT("'SorP'!$A$"&amp;MATCH($S732&amp;$J732,SorP!C:C,0))))</f>
        <v/>
      </c>
      <c r="U732" s="163" t="n"/>
      <c r="V732" s="164">
        <f>IF(C732="",NA(),MATCH($B732&amp;$C732,'Smelter Look-up'!$J:$J,0))</f>
        <v/>
      </c>
      <c r="X732" s="165">
        <f>IF(AND(C732="Smelter not listed",OR(LEN(D732)=0,LEN(E732)=0)),1,0)</f>
        <v/>
      </c>
      <c r="AB732" s="306">
        <f>IF(C732="","",B732)</f>
        <v/>
      </c>
      <c r="AC732" s="165">
        <f>B732</f>
        <v/>
      </c>
      <c r="AD732" s="165">
        <f>IF(C732="Smelter not listed",D732,C732)</f>
        <v/>
      </c>
    </row>
    <row r="733" ht="20.1" customFormat="1" customHeight="1" s="165">
      <c r="A733" s="150" t="n"/>
      <c r="B733" s="296">
        <f>IF(LEN(A733)=0,"",INDEX('Smelter Look-up'!$A:$A,MATCH($A733,'Smelter Look-up'!$E:$E,0)))</f>
        <v/>
      </c>
      <c r="C733" s="147">
        <f>IF(LEN(A733)=0,"",INDEX('Smelter Look-up'!$C:$C,MATCH($A733,'Smelter Look-up'!$E:$E,0)))</f>
        <v/>
      </c>
      <c r="D733" s="144" t="n"/>
      <c r="E733" s="144">
        <f>IF(ISERROR($V733),"",OFFSET('Smelter Look-up'!$D$4,$V733-4,0)&amp;"")</f>
        <v/>
      </c>
      <c r="F733" s="144">
        <f>IF(ISERROR($V733),"",OFFSET('Smelter Look-up'!$E$4,$V733-4,0))</f>
        <v/>
      </c>
      <c r="G733" s="144">
        <f>IF(C733=$X$4,"Enter smelter details",IF(ISERROR($V733),"",OFFSET('Smelter Look-up'!$F$4,$V733-4,0)))</f>
        <v/>
      </c>
      <c r="H733" s="200">
        <f>IF(ISERROR($V733),"",OFFSET('Smelter Look-up'!$G$4,$V733-4,0))</f>
        <v/>
      </c>
      <c r="I733" s="201">
        <f>IF(ISERROR($V733),"",OFFSET('Smelter Look-up'!$H$4,$V733-4,0))</f>
        <v/>
      </c>
      <c r="J733" s="201">
        <f>IF(ISERROR($V733),"",OFFSET('Smelter Look-up'!$I$4,$V733-4,0))</f>
        <v/>
      </c>
      <c r="K733" s="145" t="n"/>
      <c r="L733" s="145" t="n"/>
      <c r="M733" s="145" t="n"/>
      <c r="N733" s="145" t="n"/>
      <c r="O733" s="145" t="n"/>
      <c r="P733" s="203" t="n"/>
      <c r="Q733" s="146" t="n"/>
      <c r="R733" s="144">
        <f>IF(ISERROR($V733),"",OFFSET('Smelter Look-up'!$C$4,$V733-4,0)&amp;"")</f>
        <v/>
      </c>
      <c r="S733" s="150">
        <f>IF(B733="","",IF(ISERROR(MATCH($E733,CL,0)),"Unknown",INDIRECT("'C'!$A$"&amp;MATCH($E733,CL,0)+1)))</f>
        <v/>
      </c>
      <c r="T733" s="150">
        <f>IF(B733="","",IF(ISERROR(MATCH($J733,SorP!$B$1:$B$6261,0)),"",INDIRECT("'SorP'!$A$"&amp;MATCH($S733&amp;$J733,SorP!C:C,0))))</f>
        <v/>
      </c>
      <c r="U733" s="163" t="n"/>
      <c r="V733" s="164">
        <f>IF(C733="",NA(),MATCH($B733&amp;$C733,'Smelter Look-up'!$J:$J,0))</f>
        <v/>
      </c>
      <c r="X733" s="165">
        <f>IF(AND(C733="Smelter not listed",OR(LEN(D733)=0,LEN(E733)=0)),1,0)</f>
        <v/>
      </c>
      <c r="AB733" s="306">
        <f>IF(C733="","",B733)</f>
        <v/>
      </c>
      <c r="AC733" s="165">
        <f>B733</f>
        <v/>
      </c>
      <c r="AD733" s="165">
        <f>IF(C733="Smelter not listed",D733,C733)</f>
        <v/>
      </c>
    </row>
    <row r="734" ht="20.1" customFormat="1" customHeight="1" s="165">
      <c r="A734" s="150" t="n"/>
      <c r="B734" s="296">
        <f>IF(LEN(A734)=0,"",INDEX('Smelter Look-up'!$A:$A,MATCH($A734,'Smelter Look-up'!$E:$E,0)))</f>
        <v/>
      </c>
      <c r="C734" s="147">
        <f>IF(LEN(A734)=0,"",INDEX('Smelter Look-up'!$C:$C,MATCH($A734,'Smelter Look-up'!$E:$E,0)))</f>
        <v/>
      </c>
      <c r="D734" s="144" t="n"/>
      <c r="E734" s="144">
        <f>IF(ISERROR($V734),"",OFFSET('Smelter Look-up'!$D$4,$V734-4,0)&amp;"")</f>
        <v/>
      </c>
      <c r="F734" s="144">
        <f>IF(ISERROR($V734),"",OFFSET('Smelter Look-up'!$E$4,$V734-4,0))</f>
        <v/>
      </c>
      <c r="G734" s="144">
        <f>IF(C734=$X$4,"Enter smelter details",IF(ISERROR($V734),"",OFFSET('Smelter Look-up'!$F$4,$V734-4,0)))</f>
        <v/>
      </c>
      <c r="H734" s="200">
        <f>IF(ISERROR($V734),"",OFFSET('Smelter Look-up'!$G$4,$V734-4,0))</f>
        <v/>
      </c>
      <c r="I734" s="201">
        <f>IF(ISERROR($V734),"",OFFSET('Smelter Look-up'!$H$4,$V734-4,0))</f>
        <v/>
      </c>
      <c r="J734" s="201">
        <f>IF(ISERROR($V734),"",OFFSET('Smelter Look-up'!$I$4,$V734-4,0))</f>
        <v/>
      </c>
      <c r="K734" s="145" t="n"/>
      <c r="L734" s="145" t="n"/>
      <c r="M734" s="145" t="n"/>
      <c r="N734" s="145" t="n"/>
      <c r="O734" s="145" t="n"/>
      <c r="P734" s="203" t="n"/>
      <c r="Q734" s="146" t="n"/>
      <c r="R734" s="144">
        <f>IF(ISERROR($V734),"",OFFSET('Smelter Look-up'!$C$4,$V734-4,0)&amp;"")</f>
        <v/>
      </c>
      <c r="S734" s="150">
        <f>IF(B734="","",IF(ISERROR(MATCH($E734,CL,0)),"Unknown",INDIRECT("'C'!$A$"&amp;MATCH($E734,CL,0)+1)))</f>
        <v/>
      </c>
      <c r="T734" s="150">
        <f>IF(B734="","",IF(ISERROR(MATCH($J734,SorP!$B$1:$B$6261,0)),"",INDIRECT("'SorP'!$A$"&amp;MATCH($S734&amp;$J734,SorP!C:C,0))))</f>
        <v/>
      </c>
      <c r="U734" s="163" t="n"/>
      <c r="V734" s="164">
        <f>IF(C734="",NA(),MATCH($B734&amp;$C734,'Smelter Look-up'!$J:$J,0))</f>
        <v/>
      </c>
      <c r="X734" s="165">
        <f>IF(AND(C734="Smelter not listed",OR(LEN(D734)=0,LEN(E734)=0)),1,0)</f>
        <v/>
      </c>
      <c r="AB734" s="306">
        <f>IF(C734="","",B734)</f>
        <v/>
      </c>
      <c r="AC734" s="165">
        <f>B734</f>
        <v/>
      </c>
      <c r="AD734" s="165">
        <f>IF(C734="Smelter not listed",D734,C734)</f>
        <v/>
      </c>
    </row>
    <row r="735" ht="20.1" customFormat="1" customHeight="1" s="165">
      <c r="A735" s="150" t="n"/>
      <c r="B735" s="296">
        <f>IF(LEN(A735)=0,"",INDEX('Smelter Look-up'!$A:$A,MATCH($A735,'Smelter Look-up'!$E:$E,0)))</f>
        <v/>
      </c>
      <c r="C735" s="147">
        <f>IF(LEN(A735)=0,"",INDEX('Smelter Look-up'!$C:$C,MATCH($A735,'Smelter Look-up'!$E:$E,0)))</f>
        <v/>
      </c>
      <c r="D735" s="144" t="n"/>
      <c r="E735" s="144">
        <f>IF(ISERROR($V735),"",OFFSET('Smelter Look-up'!$D$4,$V735-4,0)&amp;"")</f>
        <v/>
      </c>
      <c r="F735" s="144">
        <f>IF(ISERROR($V735),"",OFFSET('Smelter Look-up'!$E$4,$V735-4,0))</f>
        <v/>
      </c>
      <c r="G735" s="144">
        <f>IF(C735=$X$4,"Enter smelter details",IF(ISERROR($V735),"",OFFSET('Smelter Look-up'!$F$4,$V735-4,0)))</f>
        <v/>
      </c>
      <c r="H735" s="200">
        <f>IF(ISERROR($V735),"",OFFSET('Smelter Look-up'!$G$4,$V735-4,0))</f>
        <v/>
      </c>
      <c r="I735" s="201">
        <f>IF(ISERROR($V735),"",OFFSET('Smelter Look-up'!$H$4,$V735-4,0))</f>
        <v/>
      </c>
      <c r="J735" s="201">
        <f>IF(ISERROR($V735),"",OFFSET('Smelter Look-up'!$I$4,$V735-4,0))</f>
        <v/>
      </c>
      <c r="K735" s="145" t="n"/>
      <c r="L735" s="145" t="n"/>
      <c r="M735" s="145" t="n"/>
      <c r="N735" s="145" t="n"/>
      <c r="O735" s="145" t="n"/>
      <c r="P735" s="203" t="n"/>
      <c r="Q735" s="146" t="n"/>
      <c r="R735" s="144">
        <f>IF(ISERROR($V735),"",OFFSET('Smelter Look-up'!$C$4,$V735-4,0)&amp;"")</f>
        <v/>
      </c>
      <c r="S735" s="150">
        <f>IF(B735="","",IF(ISERROR(MATCH($E735,CL,0)),"Unknown",INDIRECT("'C'!$A$"&amp;MATCH($E735,CL,0)+1)))</f>
        <v/>
      </c>
      <c r="T735" s="150">
        <f>IF(B735="","",IF(ISERROR(MATCH($J735,SorP!$B$1:$B$6261,0)),"",INDIRECT("'SorP'!$A$"&amp;MATCH($S735&amp;$J735,SorP!C:C,0))))</f>
        <v/>
      </c>
      <c r="U735" s="163" t="n"/>
      <c r="V735" s="164">
        <f>IF(C735="",NA(),MATCH($B735&amp;$C735,'Smelter Look-up'!$J:$J,0))</f>
        <v/>
      </c>
      <c r="X735" s="165">
        <f>IF(AND(C735="Smelter not listed",OR(LEN(D735)=0,LEN(E735)=0)),1,0)</f>
        <v/>
      </c>
      <c r="AB735" s="306">
        <f>IF(C735="","",B735)</f>
        <v/>
      </c>
      <c r="AC735" s="165">
        <f>B735</f>
        <v/>
      </c>
      <c r="AD735" s="165">
        <f>IF(C735="Smelter not listed",D735,C735)</f>
        <v/>
      </c>
    </row>
    <row r="736" ht="20.1" customFormat="1" customHeight="1" s="165">
      <c r="A736" s="150" t="n"/>
      <c r="B736" s="296">
        <f>IF(LEN(A736)=0,"",INDEX('Smelter Look-up'!$A:$A,MATCH($A736,'Smelter Look-up'!$E:$E,0)))</f>
        <v/>
      </c>
      <c r="C736" s="147">
        <f>IF(LEN(A736)=0,"",INDEX('Smelter Look-up'!$C:$C,MATCH($A736,'Smelter Look-up'!$E:$E,0)))</f>
        <v/>
      </c>
      <c r="D736" s="144" t="n"/>
      <c r="E736" s="144">
        <f>IF(ISERROR($V736),"",OFFSET('Smelter Look-up'!$D$4,$V736-4,0)&amp;"")</f>
        <v/>
      </c>
      <c r="F736" s="144">
        <f>IF(ISERROR($V736),"",OFFSET('Smelter Look-up'!$E$4,$V736-4,0))</f>
        <v/>
      </c>
      <c r="G736" s="144">
        <f>IF(C736=$X$4,"Enter smelter details",IF(ISERROR($V736),"",OFFSET('Smelter Look-up'!$F$4,$V736-4,0)))</f>
        <v/>
      </c>
      <c r="H736" s="200">
        <f>IF(ISERROR($V736),"",OFFSET('Smelter Look-up'!$G$4,$V736-4,0))</f>
        <v/>
      </c>
      <c r="I736" s="201">
        <f>IF(ISERROR($V736),"",OFFSET('Smelter Look-up'!$H$4,$V736-4,0))</f>
        <v/>
      </c>
      <c r="J736" s="201">
        <f>IF(ISERROR($V736),"",OFFSET('Smelter Look-up'!$I$4,$V736-4,0))</f>
        <v/>
      </c>
      <c r="K736" s="145" t="n"/>
      <c r="L736" s="145" t="n"/>
      <c r="M736" s="145" t="n"/>
      <c r="N736" s="145" t="n"/>
      <c r="O736" s="145" t="n"/>
      <c r="P736" s="203" t="n"/>
      <c r="Q736" s="146" t="n"/>
      <c r="R736" s="144">
        <f>IF(ISERROR($V736),"",OFFSET('Smelter Look-up'!$C$4,$V736-4,0)&amp;"")</f>
        <v/>
      </c>
      <c r="S736" s="150">
        <f>IF(B736="","",IF(ISERROR(MATCH($E736,CL,0)),"Unknown",INDIRECT("'C'!$A$"&amp;MATCH($E736,CL,0)+1)))</f>
        <v/>
      </c>
      <c r="T736" s="150">
        <f>IF(B736="","",IF(ISERROR(MATCH($J736,SorP!$B$1:$B$6261,0)),"",INDIRECT("'SorP'!$A$"&amp;MATCH($S736&amp;$J736,SorP!C:C,0))))</f>
        <v/>
      </c>
      <c r="U736" s="163" t="n"/>
      <c r="V736" s="164">
        <f>IF(C736="",NA(),MATCH($B736&amp;$C736,'Smelter Look-up'!$J:$J,0))</f>
        <v/>
      </c>
      <c r="X736" s="165">
        <f>IF(AND(C736="Smelter not listed",OR(LEN(D736)=0,LEN(E736)=0)),1,0)</f>
        <v/>
      </c>
      <c r="AB736" s="306">
        <f>IF(C736="","",B736)</f>
        <v/>
      </c>
      <c r="AC736" s="165">
        <f>B736</f>
        <v/>
      </c>
      <c r="AD736" s="165">
        <f>IF(C736="Smelter not listed",D736,C736)</f>
        <v/>
      </c>
    </row>
    <row r="737" ht="20.1" customFormat="1" customHeight="1" s="165">
      <c r="A737" s="150" t="n"/>
      <c r="B737" s="296">
        <f>IF(LEN(A737)=0,"",INDEX('Smelter Look-up'!$A:$A,MATCH($A737,'Smelter Look-up'!$E:$E,0)))</f>
        <v/>
      </c>
      <c r="C737" s="147">
        <f>IF(LEN(A737)=0,"",INDEX('Smelter Look-up'!$C:$C,MATCH($A737,'Smelter Look-up'!$E:$E,0)))</f>
        <v/>
      </c>
      <c r="D737" s="144" t="n"/>
      <c r="E737" s="144">
        <f>IF(ISERROR($V737),"",OFFSET('Smelter Look-up'!$D$4,$V737-4,0)&amp;"")</f>
        <v/>
      </c>
      <c r="F737" s="144">
        <f>IF(ISERROR($V737),"",OFFSET('Smelter Look-up'!$E$4,$V737-4,0))</f>
        <v/>
      </c>
      <c r="G737" s="144">
        <f>IF(C737=$X$4,"Enter smelter details",IF(ISERROR($V737),"",OFFSET('Smelter Look-up'!$F$4,$V737-4,0)))</f>
        <v/>
      </c>
      <c r="H737" s="200">
        <f>IF(ISERROR($V737),"",OFFSET('Smelter Look-up'!$G$4,$V737-4,0))</f>
        <v/>
      </c>
      <c r="I737" s="201">
        <f>IF(ISERROR($V737),"",OFFSET('Smelter Look-up'!$H$4,$V737-4,0))</f>
        <v/>
      </c>
      <c r="J737" s="201">
        <f>IF(ISERROR($V737),"",OFFSET('Smelter Look-up'!$I$4,$V737-4,0))</f>
        <v/>
      </c>
      <c r="K737" s="145" t="n"/>
      <c r="L737" s="145" t="n"/>
      <c r="M737" s="145" t="n"/>
      <c r="N737" s="145" t="n"/>
      <c r="O737" s="145" t="n"/>
      <c r="P737" s="203" t="n"/>
      <c r="Q737" s="146" t="n"/>
      <c r="R737" s="144">
        <f>IF(ISERROR($V737),"",OFFSET('Smelter Look-up'!$C$4,$V737-4,0)&amp;"")</f>
        <v/>
      </c>
      <c r="S737" s="150">
        <f>IF(B737="","",IF(ISERROR(MATCH($E737,CL,0)),"Unknown",INDIRECT("'C'!$A$"&amp;MATCH($E737,CL,0)+1)))</f>
        <v/>
      </c>
      <c r="T737" s="150">
        <f>IF(B737="","",IF(ISERROR(MATCH($J737,SorP!$B$1:$B$6261,0)),"",INDIRECT("'SorP'!$A$"&amp;MATCH($S737&amp;$J737,SorP!C:C,0))))</f>
        <v/>
      </c>
      <c r="U737" s="163" t="n"/>
      <c r="V737" s="164">
        <f>IF(C737="",NA(),MATCH($B737&amp;$C737,'Smelter Look-up'!$J:$J,0))</f>
        <v/>
      </c>
      <c r="X737" s="165">
        <f>IF(AND(C737="Smelter not listed",OR(LEN(D737)=0,LEN(E737)=0)),1,0)</f>
        <v/>
      </c>
      <c r="AB737" s="306">
        <f>IF(C737="","",B737)</f>
        <v/>
      </c>
      <c r="AC737" s="165">
        <f>B737</f>
        <v/>
      </c>
      <c r="AD737" s="165">
        <f>IF(C737="Smelter not listed",D737,C737)</f>
        <v/>
      </c>
    </row>
    <row r="738" ht="20.1" customFormat="1" customHeight="1" s="165">
      <c r="A738" s="150" t="n"/>
      <c r="B738" s="296">
        <f>IF(LEN(A738)=0,"",INDEX('Smelter Look-up'!$A:$A,MATCH($A738,'Smelter Look-up'!$E:$E,0)))</f>
        <v/>
      </c>
      <c r="C738" s="147">
        <f>IF(LEN(A738)=0,"",INDEX('Smelter Look-up'!$C:$C,MATCH($A738,'Smelter Look-up'!$E:$E,0)))</f>
        <v/>
      </c>
      <c r="D738" s="144" t="n"/>
      <c r="E738" s="144">
        <f>IF(ISERROR($V738),"",OFFSET('Smelter Look-up'!$D$4,$V738-4,0)&amp;"")</f>
        <v/>
      </c>
      <c r="F738" s="144">
        <f>IF(ISERROR($V738),"",OFFSET('Smelter Look-up'!$E$4,$V738-4,0))</f>
        <v/>
      </c>
      <c r="G738" s="144">
        <f>IF(C738=$X$4,"Enter smelter details",IF(ISERROR($V738),"",OFFSET('Smelter Look-up'!$F$4,$V738-4,0)))</f>
        <v/>
      </c>
      <c r="H738" s="200">
        <f>IF(ISERROR($V738),"",OFFSET('Smelter Look-up'!$G$4,$V738-4,0))</f>
        <v/>
      </c>
      <c r="I738" s="201">
        <f>IF(ISERROR($V738),"",OFFSET('Smelter Look-up'!$H$4,$V738-4,0))</f>
        <v/>
      </c>
      <c r="J738" s="201">
        <f>IF(ISERROR($V738),"",OFFSET('Smelter Look-up'!$I$4,$V738-4,0))</f>
        <v/>
      </c>
      <c r="K738" s="145" t="n"/>
      <c r="L738" s="145" t="n"/>
      <c r="M738" s="145" t="n"/>
      <c r="N738" s="145" t="n"/>
      <c r="O738" s="145" t="n"/>
      <c r="P738" s="203" t="n"/>
      <c r="Q738" s="146" t="n"/>
      <c r="R738" s="144">
        <f>IF(ISERROR($V738),"",OFFSET('Smelter Look-up'!$C$4,$V738-4,0)&amp;"")</f>
        <v/>
      </c>
      <c r="S738" s="150">
        <f>IF(B738="","",IF(ISERROR(MATCH($E738,CL,0)),"Unknown",INDIRECT("'C'!$A$"&amp;MATCH($E738,CL,0)+1)))</f>
        <v/>
      </c>
      <c r="T738" s="150">
        <f>IF(B738="","",IF(ISERROR(MATCH($J738,SorP!$B$1:$B$6261,0)),"",INDIRECT("'SorP'!$A$"&amp;MATCH($S738&amp;$J738,SorP!C:C,0))))</f>
        <v/>
      </c>
      <c r="U738" s="163" t="n"/>
      <c r="V738" s="164">
        <f>IF(C738="",NA(),MATCH($B738&amp;$C738,'Smelter Look-up'!$J:$J,0))</f>
        <v/>
      </c>
      <c r="X738" s="165">
        <f>IF(AND(C738="Smelter not listed",OR(LEN(D738)=0,LEN(E738)=0)),1,0)</f>
        <v/>
      </c>
      <c r="AB738" s="306">
        <f>IF(C738="","",B738)</f>
        <v/>
      </c>
      <c r="AC738" s="165">
        <f>B738</f>
        <v/>
      </c>
      <c r="AD738" s="165">
        <f>IF(C738="Smelter not listed",D738,C738)</f>
        <v/>
      </c>
    </row>
    <row r="739" ht="20.1" customFormat="1" customHeight="1" s="165">
      <c r="A739" s="150" t="n"/>
      <c r="B739" s="296">
        <f>IF(LEN(A739)=0,"",INDEX('Smelter Look-up'!$A:$A,MATCH($A739,'Smelter Look-up'!$E:$E,0)))</f>
        <v/>
      </c>
      <c r="C739" s="147">
        <f>IF(LEN(A739)=0,"",INDEX('Smelter Look-up'!$C:$C,MATCH($A739,'Smelter Look-up'!$E:$E,0)))</f>
        <v/>
      </c>
      <c r="D739" s="144" t="n"/>
      <c r="E739" s="144">
        <f>IF(ISERROR($V739),"",OFFSET('Smelter Look-up'!$D$4,$V739-4,0)&amp;"")</f>
        <v/>
      </c>
      <c r="F739" s="144">
        <f>IF(ISERROR($V739),"",OFFSET('Smelter Look-up'!$E$4,$V739-4,0))</f>
        <v/>
      </c>
      <c r="G739" s="144">
        <f>IF(C739=$X$4,"Enter smelter details",IF(ISERROR($V739),"",OFFSET('Smelter Look-up'!$F$4,$V739-4,0)))</f>
        <v/>
      </c>
      <c r="H739" s="200">
        <f>IF(ISERROR($V739),"",OFFSET('Smelter Look-up'!$G$4,$V739-4,0))</f>
        <v/>
      </c>
      <c r="I739" s="201">
        <f>IF(ISERROR($V739),"",OFFSET('Smelter Look-up'!$H$4,$V739-4,0))</f>
        <v/>
      </c>
      <c r="J739" s="201">
        <f>IF(ISERROR($V739),"",OFFSET('Smelter Look-up'!$I$4,$V739-4,0))</f>
        <v/>
      </c>
      <c r="K739" s="145" t="n"/>
      <c r="L739" s="145" t="n"/>
      <c r="M739" s="145" t="n"/>
      <c r="N739" s="145" t="n"/>
      <c r="O739" s="145" t="n"/>
      <c r="P739" s="203" t="n"/>
      <c r="Q739" s="146" t="n"/>
      <c r="R739" s="144">
        <f>IF(ISERROR($V739),"",OFFSET('Smelter Look-up'!$C$4,$V739-4,0)&amp;"")</f>
        <v/>
      </c>
      <c r="S739" s="150">
        <f>IF(B739="","",IF(ISERROR(MATCH($E739,CL,0)),"Unknown",INDIRECT("'C'!$A$"&amp;MATCH($E739,CL,0)+1)))</f>
        <v/>
      </c>
      <c r="T739" s="150">
        <f>IF(B739="","",IF(ISERROR(MATCH($J739,SorP!$B$1:$B$6261,0)),"",INDIRECT("'SorP'!$A$"&amp;MATCH($S739&amp;$J739,SorP!C:C,0))))</f>
        <v/>
      </c>
      <c r="U739" s="163" t="n"/>
      <c r="V739" s="164">
        <f>IF(C739="",NA(),MATCH($B739&amp;$C739,'Smelter Look-up'!$J:$J,0))</f>
        <v/>
      </c>
      <c r="X739" s="165">
        <f>IF(AND(C739="Smelter not listed",OR(LEN(D739)=0,LEN(E739)=0)),1,0)</f>
        <v/>
      </c>
      <c r="AB739" s="306">
        <f>IF(C739="","",B739)</f>
        <v/>
      </c>
      <c r="AC739" s="165">
        <f>B739</f>
        <v/>
      </c>
      <c r="AD739" s="165">
        <f>IF(C739="Smelter not listed",D739,C739)</f>
        <v/>
      </c>
    </row>
    <row r="740" ht="20.1" customFormat="1" customHeight="1" s="165">
      <c r="A740" s="150" t="n"/>
      <c r="B740" s="296">
        <f>IF(LEN(A740)=0,"",INDEX('Smelter Look-up'!$A:$A,MATCH($A740,'Smelter Look-up'!$E:$E,0)))</f>
        <v/>
      </c>
      <c r="C740" s="147">
        <f>IF(LEN(A740)=0,"",INDEX('Smelter Look-up'!$C:$C,MATCH($A740,'Smelter Look-up'!$E:$E,0)))</f>
        <v/>
      </c>
      <c r="D740" s="144" t="n"/>
      <c r="E740" s="144">
        <f>IF(ISERROR($V740),"",OFFSET('Smelter Look-up'!$D$4,$V740-4,0)&amp;"")</f>
        <v/>
      </c>
      <c r="F740" s="144">
        <f>IF(ISERROR($V740),"",OFFSET('Smelter Look-up'!$E$4,$V740-4,0))</f>
        <v/>
      </c>
      <c r="G740" s="144">
        <f>IF(C740=$X$4,"Enter smelter details",IF(ISERROR($V740),"",OFFSET('Smelter Look-up'!$F$4,$V740-4,0)))</f>
        <v/>
      </c>
      <c r="H740" s="200">
        <f>IF(ISERROR($V740),"",OFFSET('Smelter Look-up'!$G$4,$V740-4,0))</f>
        <v/>
      </c>
      <c r="I740" s="201">
        <f>IF(ISERROR($V740),"",OFFSET('Smelter Look-up'!$H$4,$V740-4,0))</f>
        <v/>
      </c>
      <c r="J740" s="201">
        <f>IF(ISERROR($V740),"",OFFSET('Smelter Look-up'!$I$4,$V740-4,0))</f>
        <v/>
      </c>
      <c r="K740" s="145" t="n"/>
      <c r="L740" s="145" t="n"/>
      <c r="M740" s="145" t="n"/>
      <c r="N740" s="145" t="n"/>
      <c r="O740" s="145" t="n"/>
      <c r="P740" s="203" t="n"/>
      <c r="Q740" s="146" t="n"/>
      <c r="R740" s="144">
        <f>IF(ISERROR($V740),"",OFFSET('Smelter Look-up'!$C$4,$V740-4,0)&amp;"")</f>
        <v/>
      </c>
      <c r="S740" s="150">
        <f>IF(B740="","",IF(ISERROR(MATCH($E740,CL,0)),"Unknown",INDIRECT("'C'!$A$"&amp;MATCH($E740,CL,0)+1)))</f>
        <v/>
      </c>
      <c r="T740" s="150">
        <f>IF(B740="","",IF(ISERROR(MATCH($J740,SorP!$B$1:$B$6261,0)),"",INDIRECT("'SorP'!$A$"&amp;MATCH($S740&amp;$J740,SorP!C:C,0))))</f>
        <v/>
      </c>
      <c r="U740" s="163" t="n"/>
      <c r="V740" s="164">
        <f>IF(C740="",NA(),MATCH($B740&amp;$C740,'Smelter Look-up'!$J:$J,0))</f>
        <v/>
      </c>
      <c r="X740" s="165">
        <f>IF(AND(C740="Smelter not listed",OR(LEN(D740)=0,LEN(E740)=0)),1,0)</f>
        <v/>
      </c>
      <c r="AB740" s="306">
        <f>IF(C740="","",B740)</f>
        <v/>
      </c>
      <c r="AC740" s="165">
        <f>B740</f>
        <v/>
      </c>
      <c r="AD740" s="165">
        <f>IF(C740="Smelter not listed",D740,C740)</f>
        <v/>
      </c>
    </row>
    <row r="741" ht="20.1" customFormat="1" customHeight="1" s="165">
      <c r="A741" s="150" t="n"/>
      <c r="B741" s="296">
        <f>IF(LEN(A741)=0,"",INDEX('Smelter Look-up'!$A:$A,MATCH($A741,'Smelter Look-up'!$E:$E,0)))</f>
        <v/>
      </c>
      <c r="C741" s="147">
        <f>IF(LEN(A741)=0,"",INDEX('Smelter Look-up'!$C:$C,MATCH($A741,'Smelter Look-up'!$E:$E,0)))</f>
        <v/>
      </c>
      <c r="D741" s="144" t="n"/>
      <c r="E741" s="144">
        <f>IF(ISERROR($V741),"",OFFSET('Smelter Look-up'!$D$4,$V741-4,0)&amp;"")</f>
        <v/>
      </c>
      <c r="F741" s="144">
        <f>IF(ISERROR($V741),"",OFFSET('Smelter Look-up'!$E$4,$V741-4,0))</f>
        <v/>
      </c>
      <c r="G741" s="144">
        <f>IF(C741=$X$4,"Enter smelter details",IF(ISERROR($V741),"",OFFSET('Smelter Look-up'!$F$4,$V741-4,0)))</f>
        <v/>
      </c>
      <c r="H741" s="200">
        <f>IF(ISERROR($V741),"",OFFSET('Smelter Look-up'!$G$4,$V741-4,0))</f>
        <v/>
      </c>
      <c r="I741" s="201">
        <f>IF(ISERROR($V741),"",OFFSET('Smelter Look-up'!$H$4,$V741-4,0))</f>
        <v/>
      </c>
      <c r="J741" s="201">
        <f>IF(ISERROR($V741),"",OFFSET('Smelter Look-up'!$I$4,$V741-4,0))</f>
        <v/>
      </c>
      <c r="K741" s="145" t="n"/>
      <c r="L741" s="145" t="n"/>
      <c r="M741" s="145" t="n"/>
      <c r="N741" s="145" t="n"/>
      <c r="O741" s="145" t="n"/>
      <c r="P741" s="203" t="n"/>
      <c r="Q741" s="146" t="n"/>
      <c r="R741" s="144">
        <f>IF(ISERROR($V741),"",OFFSET('Smelter Look-up'!$C$4,$V741-4,0)&amp;"")</f>
        <v/>
      </c>
      <c r="S741" s="150">
        <f>IF(B741="","",IF(ISERROR(MATCH($E741,CL,0)),"Unknown",INDIRECT("'C'!$A$"&amp;MATCH($E741,CL,0)+1)))</f>
        <v/>
      </c>
      <c r="T741" s="150">
        <f>IF(B741="","",IF(ISERROR(MATCH($J741,SorP!$B$1:$B$6261,0)),"",INDIRECT("'SorP'!$A$"&amp;MATCH($S741&amp;$J741,SorP!C:C,0))))</f>
        <v/>
      </c>
      <c r="U741" s="163" t="n"/>
      <c r="V741" s="164">
        <f>IF(C741="",NA(),MATCH($B741&amp;$C741,'Smelter Look-up'!$J:$J,0))</f>
        <v/>
      </c>
      <c r="X741" s="165">
        <f>IF(AND(C741="Smelter not listed",OR(LEN(D741)=0,LEN(E741)=0)),1,0)</f>
        <v/>
      </c>
      <c r="AB741" s="306">
        <f>IF(C741="","",B741)</f>
        <v/>
      </c>
      <c r="AC741" s="165">
        <f>B741</f>
        <v/>
      </c>
      <c r="AD741" s="165">
        <f>IF(C741="Smelter not listed",D741,C741)</f>
        <v/>
      </c>
    </row>
    <row r="742" ht="20.1" customFormat="1" customHeight="1" s="165">
      <c r="A742" s="150" t="n"/>
      <c r="B742" s="296">
        <f>IF(LEN(A742)=0,"",INDEX('Smelter Look-up'!$A:$A,MATCH($A742,'Smelter Look-up'!$E:$E,0)))</f>
        <v/>
      </c>
      <c r="C742" s="147">
        <f>IF(LEN(A742)=0,"",INDEX('Smelter Look-up'!$C:$C,MATCH($A742,'Smelter Look-up'!$E:$E,0)))</f>
        <v/>
      </c>
      <c r="D742" s="144" t="n"/>
      <c r="E742" s="144">
        <f>IF(ISERROR($V742),"",OFFSET('Smelter Look-up'!$D$4,$V742-4,0)&amp;"")</f>
        <v/>
      </c>
      <c r="F742" s="144">
        <f>IF(ISERROR($V742),"",OFFSET('Smelter Look-up'!$E$4,$V742-4,0))</f>
        <v/>
      </c>
      <c r="G742" s="144">
        <f>IF(C742=$X$4,"Enter smelter details",IF(ISERROR($V742),"",OFFSET('Smelter Look-up'!$F$4,$V742-4,0)))</f>
        <v/>
      </c>
      <c r="H742" s="200">
        <f>IF(ISERROR($V742),"",OFFSET('Smelter Look-up'!$G$4,$V742-4,0))</f>
        <v/>
      </c>
      <c r="I742" s="201">
        <f>IF(ISERROR($V742),"",OFFSET('Smelter Look-up'!$H$4,$V742-4,0))</f>
        <v/>
      </c>
      <c r="J742" s="201">
        <f>IF(ISERROR($V742),"",OFFSET('Smelter Look-up'!$I$4,$V742-4,0))</f>
        <v/>
      </c>
      <c r="K742" s="145" t="n"/>
      <c r="L742" s="145" t="n"/>
      <c r="M742" s="145" t="n"/>
      <c r="N742" s="145" t="n"/>
      <c r="O742" s="145" t="n"/>
      <c r="P742" s="203" t="n"/>
      <c r="Q742" s="146" t="n"/>
      <c r="R742" s="144">
        <f>IF(ISERROR($V742),"",OFFSET('Smelter Look-up'!$C$4,$V742-4,0)&amp;"")</f>
        <v/>
      </c>
      <c r="S742" s="150">
        <f>IF(B742="","",IF(ISERROR(MATCH($E742,CL,0)),"Unknown",INDIRECT("'C'!$A$"&amp;MATCH($E742,CL,0)+1)))</f>
        <v/>
      </c>
      <c r="T742" s="150">
        <f>IF(B742="","",IF(ISERROR(MATCH($J742,SorP!$B$1:$B$6261,0)),"",INDIRECT("'SorP'!$A$"&amp;MATCH($S742&amp;$J742,SorP!C:C,0))))</f>
        <v/>
      </c>
      <c r="U742" s="163" t="n"/>
      <c r="V742" s="164">
        <f>IF(C742="",NA(),MATCH($B742&amp;$C742,'Smelter Look-up'!$J:$J,0))</f>
        <v/>
      </c>
      <c r="X742" s="165">
        <f>IF(AND(C742="Smelter not listed",OR(LEN(D742)=0,LEN(E742)=0)),1,0)</f>
        <v/>
      </c>
      <c r="AB742" s="306">
        <f>IF(C742="","",B742)</f>
        <v/>
      </c>
      <c r="AC742" s="165">
        <f>B742</f>
        <v/>
      </c>
      <c r="AD742" s="165">
        <f>IF(C742="Smelter not listed",D742,C742)</f>
        <v/>
      </c>
    </row>
    <row r="743" ht="20.1" customFormat="1" customHeight="1" s="165">
      <c r="A743" s="150" t="n"/>
      <c r="B743" s="296">
        <f>IF(LEN(A743)=0,"",INDEX('Smelter Look-up'!$A:$A,MATCH($A743,'Smelter Look-up'!$E:$E,0)))</f>
        <v/>
      </c>
      <c r="C743" s="147">
        <f>IF(LEN(A743)=0,"",INDEX('Smelter Look-up'!$C:$C,MATCH($A743,'Smelter Look-up'!$E:$E,0)))</f>
        <v/>
      </c>
      <c r="D743" s="144" t="n"/>
      <c r="E743" s="144">
        <f>IF(ISERROR($V743),"",OFFSET('Smelter Look-up'!$D$4,$V743-4,0)&amp;"")</f>
        <v/>
      </c>
      <c r="F743" s="144">
        <f>IF(ISERROR($V743),"",OFFSET('Smelter Look-up'!$E$4,$V743-4,0))</f>
        <v/>
      </c>
      <c r="G743" s="144">
        <f>IF(C743=$X$4,"Enter smelter details",IF(ISERROR($V743),"",OFFSET('Smelter Look-up'!$F$4,$V743-4,0)))</f>
        <v/>
      </c>
      <c r="H743" s="200">
        <f>IF(ISERROR($V743),"",OFFSET('Smelter Look-up'!$G$4,$V743-4,0))</f>
        <v/>
      </c>
      <c r="I743" s="201">
        <f>IF(ISERROR($V743),"",OFFSET('Smelter Look-up'!$H$4,$V743-4,0))</f>
        <v/>
      </c>
      <c r="J743" s="201">
        <f>IF(ISERROR($V743),"",OFFSET('Smelter Look-up'!$I$4,$V743-4,0))</f>
        <v/>
      </c>
      <c r="K743" s="145" t="n"/>
      <c r="L743" s="145" t="n"/>
      <c r="M743" s="145" t="n"/>
      <c r="N743" s="145" t="n"/>
      <c r="O743" s="145" t="n"/>
      <c r="P743" s="203" t="n"/>
      <c r="Q743" s="146" t="n"/>
      <c r="R743" s="144">
        <f>IF(ISERROR($V743),"",OFFSET('Smelter Look-up'!$C$4,$V743-4,0)&amp;"")</f>
        <v/>
      </c>
      <c r="S743" s="150">
        <f>IF(B743="","",IF(ISERROR(MATCH($E743,CL,0)),"Unknown",INDIRECT("'C'!$A$"&amp;MATCH($E743,CL,0)+1)))</f>
        <v/>
      </c>
      <c r="T743" s="150">
        <f>IF(B743="","",IF(ISERROR(MATCH($J743,SorP!$B$1:$B$6261,0)),"",INDIRECT("'SorP'!$A$"&amp;MATCH($S743&amp;$J743,SorP!C:C,0))))</f>
        <v/>
      </c>
      <c r="U743" s="163" t="n"/>
      <c r="V743" s="164">
        <f>IF(C743="",NA(),MATCH($B743&amp;$C743,'Smelter Look-up'!$J:$J,0))</f>
        <v/>
      </c>
      <c r="X743" s="165">
        <f>IF(AND(C743="Smelter not listed",OR(LEN(D743)=0,LEN(E743)=0)),1,0)</f>
        <v/>
      </c>
      <c r="AB743" s="306">
        <f>IF(C743="","",B743)</f>
        <v/>
      </c>
      <c r="AC743" s="165">
        <f>B743</f>
        <v/>
      </c>
      <c r="AD743" s="165">
        <f>IF(C743="Smelter not listed",D743,C743)</f>
        <v/>
      </c>
    </row>
    <row r="744" ht="20.1" customFormat="1" customHeight="1" s="165">
      <c r="A744" s="150" t="n"/>
      <c r="B744" s="296">
        <f>IF(LEN(A744)=0,"",INDEX('Smelter Look-up'!$A:$A,MATCH($A744,'Smelter Look-up'!$E:$E,0)))</f>
        <v/>
      </c>
      <c r="C744" s="147">
        <f>IF(LEN(A744)=0,"",INDEX('Smelter Look-up'!$C:$C,MATCH($A744,'Smelter Look-up'!$E:$E,0)))</f>
        <v/>
      </c>
      <c r="D744" s="144" t="n"/>
      <c r="E744" s="144">
        <f>IF(ISERROR($V744),"",OFFSET('Smelter Look-up'!$D$4,$V744-4,0)&amp;"")</f>
        <v/>
      </c>
      <c r="F744" s="144">
        <f>IF(ISERROR($V744),"",OFFSET('Smelter Look-up'!$E$4,$V744-4,0))</f>
        <v/>
      </c>
      <c r="G744" s="144">
        <f>IF(C744=$X$4,"Enter smelter details",IF(ISERROR($V744),"",OFFSET('Smelter Look-up'!$F$4,$V744-4,0)))</f>
        <v/>
      </c>
      <c r="H744" s="200">
        <f>IF(ISERROR($V744),"",OFFSET('Smelter Look-up'!$G$4,$V744-4,0))</f>
        <v/>
      </c>
      <c r="I744" s="201">
        <f>IF(ISERROR($V744),"",OFFSET('Smelter Look-up'!$H$4,$V744-4,0))</f>
        <v/>
      </c>
      <c r="J744" s="201">
        <f>IF(ISERROR($V744),"",OFFSET('Smelter Look-up'!$I$4,$V744-4,0))</f>
        <v/>
      </c>
      <c r="K744" s="145" t="n"/>
      <c r="L744" s="145" t="n"/>
      <c r="M744" s="145" t="n"/>
      <c r="N744" s="145" t="n"/>
      <c r="O744" s="145" t="n"/>
      <c r="P744" s="203" t="n"/>
      <c r="Q744" s="146" t="n"/>
      <c r="R744" s="144">
        <f>IF(ISERROR($V744),"",OFFSET('Smelter Look-up'!$C$4,$V744-4,0)&amp;"")</f>
        <v/>
      </c>
      <c r="S744" s="150">
        <f>IF(B744="","",IF(ISERROR(MATCH($E744,CL,0)),"Unknown",INDIRECT("'C'!$A$"&amp;MATCH($E744,CL,0)+1)))</f>
        <v/>
      </c>
      <c r="T744" s="150">
        <f>IF(B744="","",IF(ISERROR(MATCH($J744,SorP!$B$1:$B$6261,0)),"",INDIRECT("'SorP'!$A$"&amp;MATCH($S744&amp;$J744,SorP!C:C,0))))</f>
        <v/>
      </c>
      <c r="U744" s="163" t="n"/>
      <c r="V744" s="164">
        <f>IF(C744="",NA(),MATCH($B744&amp;$C744,'Smelter Look-up'!$J:$J,0))</f>
        <v/>
      </c>
      <c r="X744" s="165">
        <f>IF(AND(C744="Smelter not listed",OR(LEN(D744)=0,LEN(E744)=0)),1,0)</f>
        <v/>
      </c>
      <c r="AB744" s="306">
        <f>IF(C744="","",B744)</f>
        <v/>
      </c>
      <c r="AC744" s="165">
        <f>B744</f>
        <v/>
      </c>
      <c r="AD744" s="165">
        <f>IF(C744="Smelter not listed",D744,C744)</f>
        <v/>
      </c>
    </row>
    <row r="745" ht="20.1" customFormat="1" customHeight="1" s="165">
      <c r="A745" s="150" t="n"/>
      <c r="B745" s="296">
        <f>IF(LEN(A745)=0,"",INDEX('Smelter Look-up'!$A:$A,MATCH($A745,'Smelter Look-up'!$E:$E,0)))</f>
        <v/>
      </c>
      <c r="C745" s="147">
        <f>IF(LEN(A745)=0,"",INDEX('Smelter Look-up'!$C:$C,MATCH($A745,'Smelter Look-up'!$E:$E,0)))</f>
        <v/>
      </c>
      <c r="D745" s="144" t="n"/>
      <c r="E745" s="144">
        <f>IF(ISERROR($V745),"",OFFSET('Smelter Look-up'!$D$4,$V745-4,0)&amp;"")</f>
        <v/>
      </c>
      <c r="F745" s="144">
        <f>IF(ISERROR($V745),"",OFFSET('Smelter Look-up'!$E$4,$V745-4,0))</f>
        <v/>
      </c>
      <c r="G745" s="144">
        <f>IF(C745=$X$4,"Enter smelter details",IF(ISERROR($V745),"",OFFSET('Smelter Look-up'!$F$4,$V745-4,0)))</f>
        <v/>
      </c>
      <c r="H745" s="200">
        <f>IF(ISERROR($V745),"",OFFSET('Smelter Look-up'!$G$4,$V745-4,0))</f>
        <v/>
      </c>
      <c r="I745" s="201">
        <f>IF(ISERROR($V745),"",OFFSET('Smelter Look-up'!$H$4,$V745-4,0))</f>
        <v/>
      </c>
      <c r="J745" s="201">
        <f>IF(ISERROR($V745),"",OFFSET('Smelter Look-up'!$I$4,$V745-4,0))</f>
        <v/>
      </c>
      <c r="K745" s="145" t="n"/>
      <c r="L745" s="145" t="n"/>
      <c r="M745" s="145" t="n"/>
      <c r="N745" s="145" t="n"/>
      <c r="O745" s="145" t="n"/>
      <c r="P745" s="203" t="n"/>
      <c r="Q745" s="146" t="n"/>
      <c r="R745" s="144">
        <f>IF(ISERROR($V745),"",OFFSET('Smelter Look-up'!$C$4,$V745-4,0)&amp;"")</f>
        <v/>
      </c>
      <c r="S745" s="150">
        <f>IF(B745="","",IF(ISERROR(MATCH($E745,CL,0)),"Unknown",INDIRECT("'C'!$A$"&amp;MATCH($E745,CL,0)+1)))</f>
        <v/>
      </c>
      <c r="T745" s="150">
        <f>IF(B745="","",IF(ISERROR(MATCH($J745,SorP!$B$1:$B$6261,0)),"",INDIRECT("'SorP'!$A$"&amp;MATCH($S745&amp;$J745,SorP!C:C,0))))</f>
        <v/>
      </c>
      <c r="U745" s="163" t="n"/>
      <c r="V745" s="164">
        <f>IF(C745="",NA(),MATCH($B745&amp;$C745,'Smelter Look-up'!$J:$J,0))</f>
        <v/>
      </c>
      <c r="X745" s="165">
        <f>IF(AND(C745="Smelter not listed",OR(LEN(D745)=0,LEN(E745)=0)),1,0)</f>
        <v/>
      </c>
      <c r="AB745" s="306">
        <f>IF(C745="","",B745)</f>
        <v/>
      </c>
      <c r="AC745" s="165">
        <f>B745</f>
        <v/>
      </c>
      <c r="AD745" s="165">
        <f>IF(C745="Smelter not listed",D745,C745)</f>
        <v/>
      </c>
    </row>
    <row r="746" ht="20.1" customFormat="1" customHeight="1" s="165">
      <c r="A746" s="150" t="n"/>
      <c r="B746" s="296">
        <f>IF(LEN(A746)=0,"",INDEX('Smelter Look-up'!$A:$A,MATCH($A746,'Smelter Look-up'!$E:$E,0)))</f>
        <v/>
      </c>
      <c r="C746" s="147">
        <f>IF(LEN(A746)=0,"",INDEX('Smelter Look-up'!$C:$C,MATCH($A746,'Smelter Look-up'!$E:$E,0)))</f>
        <v/>
      </c>
      <c r="D746" s="144" t="n"/>
      <c r="E746" s="144">
        <f>IF(ISERROR($V746),"",OFFSET('Smelter Look-up'!$D$4,$V746-4,0)&amp;"")</f>
        <v/>
      </c>
      <c r="F746" s="144">
        <f>IF(ISERROR($V746),"",OFFSET('Smelter Look-up'!$E$4,$V746-4,0))</f>
        <v/>
      </c>
      <c r="G746" s="144">
        <f>IF(C746=$X$4,"Enter smelter details",IF(ISERROR($V746),"",OFFSET('Smelter Look-up'!$F$4,$V746-4,0)))</f>
        <v/>
      </c>
      <c r="H746" s="200">
        <f>IF(ISERROR($V746),"",OFFSET('Smelter Look-up'!$G$4,$V746-4,0))</f>
        <v/>
      </c>
      <c r="I746" s="201">
        <f>IF(ISERROR($V746),"",OFFSET('Smelter Look-up'!$H$4,$V746-4,0))</f>
        <v/>
      </c>
      <c r="J746" s="201">
        <f>IF(ISERROR($V746),"",OFFSET('Smelter Look-up'!$I$4,$V746-4,0))</f>
        <v/>
      </c>
      <c r="K746" s="145" t="n"/>
      <c r="L746" s="145" t="n"/>
      <c r="M746" s="145" t="n"/>
      <c r="N746" s="145" t="n"/>
      <c r="O746" s="145" t="n"/>
      <c r="P746" s="203" t="n"/>
      <c r="Q746" s="146" t="n"/>
      <c r="R746" s="144">
        <f>IF(ISERROR($V746),"",OFFSET('Smelter Look-up'!$C$4,$V746-4,0)&amp;"")</f>
        <v/>
      </c>
      <c r="S746" s="150">
        <f>IF(B746="","",IF(ISERROR(MATCH($E746,CL,0)),"Unknown",INDIRECT("'C'!$A$"&amp;MATCH($E746,CL,0)+1)))</f>
        <v/>
      </c>
      <c r="T746" s="150">
        <f>IF(B746="","",IF(ISERROR(MATCH($J746,SorP!$B$1:$B$6261,0)),"",INDIRECT("'SorP'!$A$"&amp;MATCH($S746&amp;$J746,SorP!C:C,0))))</f>
        <v/>
      </c>
      <c r="U746" s="163" t="n"/>
      <c r="V746" s="164">
        <f>IF(C746="",NA(),MATCH($B746&amp;$C746,'Smelter Look-up'!$J:$J,0))</f>
        <v/>
      </c>
      <c r="X746" s="165">
        <f>IF(AND(C746="Smelter not listed",OR(LEN(D746)=0,LEN(E746)=0)),1,0)</f>
        <v/>
      </c>
      <c r="AB746" s="306">
        <f>IF(C746="","",B746)</f>
        <v/>
      </c>
      <c r="AC746" s="165">
        <f>B746</f>
        <v/>
      </c>
      <c r="AD746" s="165">
        <f>IF(C746="Smelter not listed",D746,C746)</f>
        <v/>
      </c>
    </row>
    <row r="747" ht="20.1" customFormat="1" customHeight="1" s="165">
      <c r="A747" s="150" t="n"/>
      <c r="B747" s="296">
        <f>IF(LEN(A747)=0,"",INDEX('Smelter Look-up'!$A:$A,MATCH($A747,'Smelter Look-up'!$E:$E,0)))</f>
        <v/>
      </c>
      <c r="C747" s="147">
        <f>IF(LEN(A747)=0,"",INDEX('Smelter Look-up'!$C:$C,MATCH($A747,'Smelter Look-up'!$E:$E,0)))</f>
        <v/>
      </c>
      <c r="D747" s="144" t="n"/>
      <c r="E747" s="144">
        <f>IF(ISERROR($V747),"",OFFSET('Smelter Look-up'!$D$4,$V747-4,0)&amp;"")</f>
        <v/>
      </c>
      <c r="F747" s="144">
        <f>IF(ISERROR($V747),"",OFFSET('Smelter Look-up'!$E$4,$V747-4,0))</f>
        <v/>
      </c>
      <c r="G747" s="144">
        <f>IF(C747=$X$4,"Enter smelter details",IF(ISERROR($V747),"",OFFSET('Smelter Look-up'!$F$4,$V747-4,0)))</f>
        <v/>
      </c>
      <c r="H747" s="200">
        <f>IF(ISERROR($V747),"",OFFSET('Smelter Look-up'!$G$4,$V747-4,0))</f>
        <v/>
      </c>
      <c r="I747" s="201">
        <f>IF(ISERROR($V747),"",OFFSET('Smelter Look-up'!$H$4,$V747-4,0))</f>
        <v/>
      </c>
      <c r="J747" s="201">
        <f>IF(ISERROR($V747),"",OFFSET('Smelter Look-up'!$I$4,$V747-4,0))</f>
        <v/>
      </c>
      <c r="K747" s="145" t="n"/>
      <c r="L747" s="145" t="n"/>
      <c r="M747" s="145" t="n"/>
      <c r="N747" s="145" t="n"/>
      <c r="O747" s="145" t="n"/>
      <c r="P747" s="203" t="n"/>
      <c r="Q747" s="146" t="n"/>
      <c r="R747" s="144">
        <f>IF(ISERROR($V747),"",OFFSET('Smelter Look-up'!$C$4,$V747-4,0)&amp;"")</f>
        <v/>
      </c>
      <c r="S747" s="150">
        <f>IF(B747="","",IF(ISERROR(MATCH($E747,CL,0)),"Unknown",INDIRECT("'C'!$A$"&amp;MATCH($E747,CL,0)+1)))</f>
        <v/>
      </c>
      <c r="T747" s="150">
        <f>IF(B747="","",IF(ISERROR(MATCH($J747,SorP!$B$1:$B$6261,0)),"",INDIRECT("'SorP'!$A$"&amp;MATCH($S747&amp;$J747,SorP!C:C,0))))</f>
        <v/>
      </c>
      <c r="U747" s="163" t="n"/>
      <c r="V747" s="164">
        <f>IF(C747="",NA(),MATCH($B747&amp;$C747,'Smelter Look-up'!$J:$J,0))</f>
        <v/>
      </c>
      <c r="X747" s="165">
        <f>IF(AND(C747="Smelter not listed",OR(LEN(D747)=0,LEN(E747)=0)),1,0)</f>
        <v/>
      </c>
      <c r="AB747" s="306">
        <f>IF(C747="","",B747)</f>
        <v/>
      </c>
      <c r="AC747" s="165">
        <f>B747</f>
        <v/>
      </c>
      <c r="AD747" s="165">
        <f>IF(C747="Smelter not listed",D747,C747)</f>
        <v/>
      </c>
    </row>
    <row r="748" ht="20.1" customFormat="1" customHeight="1" s="165">
      <c r="A748" s="150" t="n"/>
      <c r="B748" s="296">
        <f>IF(LEN(A748)=0,"",INDEX('Smelter Look-up'!$A:$A,MATCH($A748,'Smelter Look-up'!$E:$E,0)))</f>
        <v/>
      </c>
      <c r="C748" s="147">
        <f>IF(LEN(A748)=0,"",INDEX('Smelter Look-up'!$C:$C,MATCH($A748,'Smelter Look-up'!$E:$E,0)))</f>
        <v/>
      </c>
      <c r="D748" s="144" t="n"/>
      <c r="E748" s="144">
        <f>IF(ISERROR($V748),"",OFFSET('Smelter Look-up'!$D$4,$V748-4,0)&amp;"")</f>
        <v/>
      </c>
      <c r="F748" s="144">
        <f>IF(ISERROR($V748),"",OFFSET('Smelter Look-up'!$E$4,$V748-4,0))</f>
        <v/>
      </c>
      <c r="G748" s="144">
        <f>IF(C748=$X$4,"Enter smelter details",IF(ISERROR($V748),"",OFFSET('Smelter Look-up'!$F$4,$V748-4,0)))</f>
        <v/>
      </c>
      <c r="H748" s="200">
        <f>IF(ISERROR($V748),"",OFFSET('Smelter Look-up'!$G$4,$V748-4,0))</f>
        <v/>
      </c>
      <c r="I748" s="201">
        <f>IF(ISERROR($V748),"",OFFSET('Smelter Look-up'!$H$4,$V748-4,0))</f>
        <v/>
      </c>
      <c r="J748" s="201">
        <f>IF(ISERROR($V748),"",OFFSET('Smelter Look-up'!$I$4,$V748-4,0))</f>
        <v/>
      </c>
      <c r="K748" s="145" t="n"/>
      <c r="L748" s="145" t="n"/>
      <c r="M748" s="145" t="n"/>
      <c r="N748" s="145" t="n"/>
      <c r="O748" s="145" t="n"/>
      <c r="P748" s="203" t="n"/>
      <c r="Q748" s="146" t="n"/>
      <c r="R748" s="144">
        <f>IF(ISERROR($V748),"",OFFSET('Smelter Look-up'!$C$4,$V748-4,0)&amp;"")</f>
        <v/>
      </c>
      <c r="S748" s="150">
        <f>IF(B748="","",IF(ISERROR(MATCH($E748,CL,0)),"Unknown",INDIRECT("'C'!$A$"&amp;MATCH($E748,CL,0)+1)))</f>
        <v/>
      </c>
      <c r="T748" s="150">
        <f>IF(B748="","",IF(ISERROR(MATCH($J748,SorP!$B$1:$B$6261,0)),"",INDIRECT("'SorP'!$A$"&amp;MATCH($S748&amp;$J748,SorP!C:C,0))))</f>
        <v/>
      </c>
      <c r="U748" s="163" t="n"/>
      <c r="V748" s="164">
        <f>IF(C748="",NA(),MATCH($B748&amp;$C748,'Smelter Look-up'!$J:$J,0))</f>
        <v/>
      </c>
      <c r="X748" s="165">
        <f>IF(AND(C748="Smelter not listed",OR(LEN(D748)=0,LEN(E748)=0)),1,0)</f>
        <v/>
      </c>
      <c r="AB748" s="306">
        <f>IF(C748="","",B748)</f>
        <v/>
      </c>
      <c r="AC748" s="165">
        <f>B748</f>
        <v/>
      </c>
      <c r="AD748" s="165">
        <f>IF(C748="Smelter not listed",D748,C748)</f>
        <v/>
      </c>
    </row>
    <row r="749" ht="20.1" customFormat="1" customHeight="1" s="165">
      <c r="A749" s="150" t="n"/>
      <c r="B749" s="296">
        <f>IF(LEN(A749)=0,"",INDEX('Smelter Look-up'!$A:$A,MATCH($A749,'Smelter Look-up'!$E:$E,0)))</f>
        <v/>
      </c>
      <c r="C749" s="147">
        <f>IF(LEN(A749)=0,"",INDEX('Smelter Look-up'!$C:$C,MATCH($A749,'Smelter Look-up'!$E:$E,0)))</f>
        <v/>
      </c>
      <c r="D749" s="144" t="n"/>
      <c r="E749" s="144">
        <f>IF(ISERROR($V749),"",OFFSET('Smelter Look-up'!$D$4,$V749-4,0)&amp;"")</f>
        <v/>
      </c>
      <c r="F749" s="144">
        <f>IF(ISERROR($V749),"",OFFSET('Smelter Look-up'!$E$4,$V749-4,0))</f>
        <v/>
      </c>
      <c r="G749" s="144">
        <f>IF(C749=$X$4,"Enter smelter details",IF(ISERROR($V749),"",OFFSET('Smelter Look-up'!$F$4,$V749-4,0)))</f>
        <v/>
      </c>
      <c r="H749" s="200">
        <f>IF(ISERROR($V749),"",OFFSET('Smelter Look-up'!$G$4,$V749-4,0))</f>
        <v/>
      </c>
      <c r="I749" s="201">
        <f>IF(ISERROR($V749),"",OFFSET('Smelter Look-up'!$H$4,$V749-4,0))</f>
        <v/>
      </c>
      <c r="J749" s="201">
        <f>IF(ISERROR($V749),"",OFFSET('Smelter Look-up'!$I$4,$V749-4,0))</f>
        <v/>
      </c>
      <c r="K749" s="145" t="n"/>
      <c r="L749" s="145" t="n"/>
      <c r="M749" s="145" t="n"/>
      <c r="N749" s="145" t="n"/>
      <c r="O749" s="145" t="n"/>
      <c r="P749" s="203" t="n"/>
      <c r="Q749" s="146" t="n"/>
      <c r="R749" s="144">
        <f>IF(ISERROR($V749),"",OFFSET('Smelter Look-up'!$C$4,$V749-4,0)&amp;"")</f>
        <v/>
      </c>
      <c r="S749" s="150">
        <f>IF(B749="","",IF(ISERROR(MATCH($E749,CL,0)),"Unknown",INDIRECT("'C'!$A$"&amp;MATCH($E749,CL,0)+1)))</f>
        <v/>
      </c>
      <c r="T749" s="150">
        <f>IF(B749="","",IF(ISERROR(MATCH($J749,SorP!$B$1:$B$6261,0)),"",INDIRECT("'SorP'!$A$"&amp;MATCH($S749&amp;$J749,SorP!C:C,0))))</f>
        <v/>
      </c>
      <c r="U749" s="163" t="n"/>
      <c r="V749" s="164">
        <f>IF(C749="",NA(),MATCH($B749&amp;$C749,'Smelter Look-up'!$J:$J,0))</f>
        <v/>
      </c>
      <c r="X749" s="165">
        <f>IF(AND(C749="Smelter not listed",OR(LEN(D749)=0,LEN(E749)=0)),1,0)</f>
        <v/>
      </c>
      <c r="AB749" s="306">
        <f>IF(C749="","",B749)</f>
        <v/>
      </c>
      <c r="AC749" s="165">
        <f>B749</f>
        <v/>
      </c>
      <c r="AD749" s="165">
        <f>IF(C749="Smelter not listed",D749,C749)</f>
        <v/>
      </c>
    </row>
    <row r="750" ht="20.1" customFormat="1" customHeight="1" s="165">
      <c r="A750" s="150" t="n"/>
      <c r="B750" s="296">
        <f>IF(LEN(A750)=0,"",INDEX('Smelter Look-up'!$A:$A,MATCH($A750,'Smelter Look-up'!$E:$E,0)))</f>
        <v/>
      </c>
      <c r="C750" s="147">
        <f>IF(LEN(A750)=0,"",INDEX('Smelter Look-up'!$C:$C,MATCH($A750,'Smelter Look-up'!$E:$E,0)))</f>
        <v/>
      </c>
      <c r="D750" s="144" t="n"/>
      <c r="E750" s="144">
        <f>IF(ISERROR($V750),"",OFFSET('Smelter Look-up'!$D$4,$V750-4,0)&amp;"")</f>
        <v/>
      </c>
      <c r="F750" s="144">
        <f>IF(ISERROR($V750),"",OFFSET('Smelter Look-up'!$E$4,$V750-4,0))</f>
        <v/>
      </c>
      <c r="G750" s="144">
        <f>IF(C750=$X$4,"Enter smelter details",IF(ISERROR($V750),"",OFFSET('Smelter Look-up'!$F$4,$V750-4,0)))</f>
        <v/>
      </c>
      <c r="H750" s="200">
        <f>IF(ISERROR($V750),"",OFFSET('Smelter Look-up'!$G$4,$V750-4,0))</f>
        <v/>
      </c>
      <c r="I750" s="201">
        <f>IF(ISERROR($V750),"",OFFSET('Smelter Look-up'!$H$4,$V750-4,0))</f>
        <v/>
      </c>
      <c r="J750" s="201">
        <f>IF(ISERROR($V750),"",OFFSET('Smelter Look-up'!$I$4,$V750-4,0))</f>
        <v/>
      </c>
      <c r="K750" s="145" t="n"/>
      <c r="L750" s="145" t="n"/>
      <c r="M750" s="145" t="n"/>
      <c r="N750" s="145" t="n"/>
      <c r="O750" s="145" t="n"/>
      <c r="P750" s="203" t="n"/>
      <c r="Q750" s="146" t="n"/>
      <c r="R750" s="144">
        <f>IF(ISERROR($V750),"",OFFSET('Smelter Look-up'!$C$4,$V750-4,0)&amp;"")</f>
        <v/>
      </c>
      <c r="S750" s="150">
        <f>IF(B750="","",IF(ISERROR(MATCH($E750,CL,0)),"Unknown",INDIRECT("'C'!$A$"&amp;MATCH($E750,CL,0)+1)))</f>
        <v/>
      </c>
      <c r="T750" s="150">
        <f>IF(B750="","",IF(ISERROR(MATCH($J750,SorP!$B$1:$B$6261,0)),"",INDIRECT("'SorP'!$A$"&amp;MATCH($S750&amp;$J750,SorP!C:C,0))))</f>
        <v/>
      </c>
      <c r="U750" s="163" t="n"/>
      <c r="V750" s="164">
        <f>IF(C750="",NA(),MATCH($B750&amp;$C750,'Smelter Look-up'!$J:$J,0))</f>
        <v/>
      </c>
      <c r="X750" s="165">
        <f>IF(AND(C750="Smelter not listed",OR(LEN(D750)=0,LEN(E750)=0)),1,0)</f>
        <v/>
      </c>
      <c r="AB750" s="306">
        <f>IF(C750="","",B750)</f>
        <v/>
      </c>
      <c r="AC750" s="165">
        <f>B750</f>
        <v/>
      </c>
      <c r="AD750" s="165">
        <f>IF(C750="Smelter not listed",D750,C750)</f>
        <v/>
      </c>
    </row>
    <row r="751" ht="20.1" customFormat="1" customHeight="1" s="165">
      <c r="A751" s="150" t="n"/>
      <c r="B751" s="296">
        <f>IF(LEN(A751)=0,"",INDEX('Smelter Look-up'!$A:$A,MATCH($A751,'Smelter Look-up'!$E:$E,0)))</f>
        <v/>
      </c>
      <c r="C751" s="147">
        <f>IF(LEN(A751)=0,"",INDEX('Smelter Look-up'!$C:$C,MATCH($A751,'Smelter Look-up'!$E:$E,0)))</f>
        <v/>
      </c>
      <c r="D751" s="144" t="n"/>
      <c r="E751" s="144">
        <f>IF(ISERROR($V751),"",OFFSET('Smelter Look-up'!$D$4,$V751-4,0)&amp;"")</f>
        <v/>
      </c>
      <c r="F751" s="144">
        <f>IF(ISERROR($V751),"",OFFSET('Smelter Look-up'!$E$4,$V751-4,0))</f>
        <v/>
      </c>
      <c r="G751" s="144">
        <f>IF(C751=$X$4,"Enter smelter details",IF(ISERROR($V751),"",OFFSET('Smelter Look-up'!$F$4,$V751-4,0)))</f>
        <v/>
      </c>
      <c r="H751" s="200">
        <f>IF(ISERROR($V751),"",OFFSET('Smelter Look-up'!$G$4,$V751-4,0))</f>
        <v/>
      </c>
      <c r="I751" s="201">
        <f>IF(ISERROR($V751),"",OFFSET('Smelter Look-up'!$H$4,$V751-4,0))</f>
        <v/>
      </c>
      <c r="J751" s="201">
        <f>IF(ISERROR($V751),"",OFFSET('Smelter Look-up'!$I$4,$V751-4,0))</f>
        <v/>
      </c>
      <c r="K751" s="145" t="n"/>
      <c r="L751" s="145" t="n"/>
      <c r="M751" s="145" t="n"/>
      <c r="N751" s="145" t="n"/>
      <c r="O751" s="145" t="n"/>
      <c r="P751" s="203" t="n"/>
      <c r="Q751" s="146" t="n"/>
      <c r="R751" s="144">
        <f>IF(ISERROR($V751),"",OFFSET('Smelter Look-up'!$C$4,$V751-4,0)&amp;"")</f>
        <v/>
      </c>
      <c r="S751" s="150">
        <f>IF(B751="","",IF(ISERROR(MATCH($E751,CL,0)),"Unknown",INDIRECT("'C'!$A$"&amp;MATCH($E751,CL,0)+1)))</f>
        <v/>
      </c>
      <c r="T751" s="150">
        <f>IF(B751="","",IF(ISERROR(MATCH($J751,SorP!$B$1:$B$6261,0)),"",INDIRECT("'SorP'!$A$"&amp;MATCH($S751&amp;$J751,SorP!C:C,0))))</f>
        <v/>
      </c>
      <c r="U751" s="163" t="n"/>
      <c r="V751" s="164">
        <f>IF(C751="",NA(),MATCH($B751&amp;$C751,'Smelter Look-up'!$J:$J,0))</f>
        <v/>
      </c>
      <c r="X751" s="165">
        <f>IF(AND(C751="Smelter not listed",OR(LEN(D751)=0,LEN(E751)=0)),1,0)</f>
        <v/>
      </c>
      <c r="AB751" s="306">
        <f>IF(C751="","",B751)</f>
        <v/>
      </c>
      <c r="AC751" s="165">
        <f>B751</f>
        <v/>
      </c>
      <c r="AD751" s="165">
        <f>IF(C751="Smelter not listed",D751,C751)</f>
        <v/>
      </c>
    </row>
    <row r="752" ht="20.1" customFormat="1" customHeight="1" s="165">
      <c r="A752" s="150" t="n"/>
      <c r="B752" s="296">
        <f>IF(LEN(A752)=0,"",INDEX('Smelter Look-up'!$A:$A,MATCH($A752,'Smelter Look-up'!$E:$E,0)))</f>
        <v/>
      </c>
      <c r="C752" s="147">
        <f>IF(LEN(A752)=0,"",INDEX('Smelter Look-up'!$C:$C,MATCH($A752,'Smelter Look-up'!$E:$E,0)))</f>
        <v/>
      </c>
      <c r="D752" s="144" t="n"/>
      <c r="E752" s="144">
        <f>IF(ISERROR($V752),"",OFFSET('Smelter Look-up'!$D$4,$V752-4,0)&amp;"")</f>
        <v/>
      </c>
      <c r="F752" s="144">
        <f>IF(ISERROR($V752),"",OFFSET('Smelter Look-up'!$E$4,$V752-4,0))</f>
        <v/>
      </c>
      <c r="G752" s="144">
        <f>IF(C752=$X$4,"Enter smelter details",IF(ISERROR($V752),"",OFFSET('Smelter Look-up'!$F$4,$V752-4,0)))</f>
        <v/>
      </c>
      <c r="H752" s="200">
        <f>IF(ISERROR($V752),"",OFFSET('Smelter Look-up'!$G$4,$V752-4,0))</f>
        <v/>
      </c>
      <c r="I752" s="201">
        <f>IF(ISERROR($V752),"",OFFSET('Smelter Look-up'!$H$4,$V752-4,0))</f>
        <v/>
      </c>
      <c r="J752" s="201">
        <f>IF(ISERROR($V752),"",OFFSET('Smelter Look-up'!$I$4,$V752-4,0))</f>
        <v/>
      </c>
      <c r="K752" s="145" t="n"/>
      <c r="L752" s="145" t="n"/>
      <c r="M752" s="145" t="n"/>
      <c r="N752" s="145" t="n"/>
      <c r="O752" s="145" t="n"/>
      <c r="P752" s="203" t="n"/>
      <c r="Q752" s="146" t="n"/>
      <c r="R752" s="144">
        <f>IF(ISERROR($V752),"",OFFSET('Smelter Look-up'!$C$4,$V752-4,0)&amp;"")</f>
        <v/>
      </c>
      <c r="S752" s="150">
        <f>IF(B752="","",IF(ISERROR(MATCH($E752,CL,0)),"Unknown",INDIRECT("'C'!$A$"&amp;MATCH($E752,CL,0)+1)))</f>
        <v/>
      </c>
      <c r="T752" s="150">
        <f>IF(B752="","",IF(ISERROR(MATCH($J752,SorP!$B$1:$B$6261,0)),"",INDIRECT("'SorP'!$A$"&amp;MATCH($S752&amp;$J752,SorP!C:C,0))))</f>
        <v/>
      </c>
      <c r="U752" s="163" t="n"/>
      <c r="V752" s="164">
        <f>IF(C752="",NA(),MATCH($B752&amp;$C752,'Smelter Look-up'!$J:$J,0))</f>
        <v/>
      </c>
      <c r="X752" s="165">
        <f>IF(AND(C752="Smelter not listed",OR(LEN(D752)=0,LEN(E752)=0)),1,0)</f>
        <v/>
      </c>
      <c r="AB752" s="306">
        <f>IF(C752="","",B752)</f>
        <v/>
      </c>
      <c r="AC752" s="165">
        <f>B752</f>
        <v/>
      </c>
      <c r="AD752" s="165">
        <f>IF(C752="Smelter not listed",D752,C752)</f>
        <v/>
      </c>
    </row>
    <row r="753" ht="20.1" customFormat="1" customHeight="1" s="165">
      <c r="A753" s="150" t="n"/>
      <c r="B753" s="296">
        <f>IF(LEN(A753)=0,"",INDEX('Smelter Look-up'!$A:$A,MATCH($A753,'Smelter Look-up'!$E:$E,0)))</f>
        <v/>
      </c>
      <c r="C753" s="147">
        <f>IF(LEN(A753)=0,"",INDEX('Smelter Look-up'!$C:$C,MATCH($A753,'Smelter Look-up'!$E:$E,0)))</f>
        <v/>
      </c>
      <c r="D753" s="144" t="n"/>
      <c r="E753" s="144">
        <f>IF(ISERROR($V753),"",OFFSET('Smelter Look-up'!$D$4,$V753-4,0)&amp;"")</f>
        <v/>
      </c>
      <c r="F753" s="144">
        <f>IF(ISERROR($V753),"",OFFSET('Smelter Look-up'!$E$4,$V753-4,0))</f>
        <v/>
      </c>
      <c r="G753" s="144">
        <f>IF(C753=$X$4,"Enter smelter details",IF(ISERROR($V753),"",OFFSET('Smelter Look-up'!$F$4,$V753-4,0)))</f>
        <v/>
      </c>
      <c r="H753" s="200">
        <f>IF(ISERROR($V753),"",OFFSET('Smelter Look-up'!$G$4,$V753-4,0))</f>
        <v/>
      </c>
      <c r="I753" s="201">
        <f>IF(ISERROR($V753),"",OFFSET('Smelter Look-up'!$H$4,$V753-4,0))</f>
        <v/>
      </c>
      <c r="J753" s="201">
        <f>IF(ISERROR($V753),"",OFFSET('Smelter Look-up'!$I$4,$V753-4,0))</f>
        <v/>
      </c>
      <c r="K753" s="145" t="n"/>
      <c r="L753" s="145" t="n"/>
      <c r="M753" s="145" t="n"/>
      <c r="N753" s="145" t="n"/>
      <c r="O753" s="145" t="n"/>
      <c r="P753" s="203" t="n"/>
      <c r="Q753" s="146" t="n"/>
      <c r="R753" s="144">
        <f>IF(ISERROR($V753),"",OFFSET('Smelter Look-up'!$C$4,$V753-4,0)&amp;"")</f>
        <v/>
      </c>
      <c r="S753" s="150">
        <f>IF(B753="","",IF(ISERROR(MATCH($E753,CL,0)),"Unknown",INDIRECT("'C'!$A$"&amp;MATCH($E753,CL,0)+1)))</f>
        <v/>
      </c>
      <c r="T753" s="150">
        <f>IF(B753="","",IF(ISERROR(MATCH($J753,SorP!$B$1:$B$6261,0)),"",INDIRECT("'SorP'!$A$"&amp;MATCH($S753&amp;$J753,SorP!C:C,0))))</f>
        <v/>
      </c>
      <c r="U753" s="163" t="n"/>
      <c r="V753" s="164">
        <f>IF(C753="",NA(),MATCH($B753&amp;$C753,'Smelter Look-up'!$J:$J,0))</f>
        <v/>
      </c>
      <c r="X753" s="165">
        <f>IF(AND(C753="Smelter not listed",OR(LEN(D753)=0,LEN(E753)=0)),1,0)</f>
        <v/>
      </c>
      <c r="AB753" s="306">
        <f>IF(C753="","",B753)</f>
        <v/>
      </c>
      <c r="AC753" s="165">
        <f>B753</f>
        <v/>
      </c>
      <c r="AD753" s="165">
        <f>IF(C753="Smelter not listed",D753,C753)</f>
        <v/>
      </c>
    </row>
    <row r="754" ht="20.1" customFormat="1" customHeight="1" s="165">
      <c r="A754" s="150" t="n"/>
      <c r="B754" s="296">
        <f>IF(LEN(A754)=0,"",INDEX('Smelter Look-up'!$A:$A,MATCH($A754,'Smelter Look-up'!$E:$E,0)))</f>
        <v/>
      </c>
      <c r="C754" s="147">
        <f>IF(LEN(A754)=0,"",INDEX('Smelter Look-up'!$C:$C,MATCH($A754,'Smelter Look-up'!$E:$E,0)))</f>
        <v/>
      </c>
      <c r="D754" s="144" t="n"/>
      <c r="E754" s="144">
        <f>IF(ISERROR($V754),"",OFFSET('Smelter Look-up'!$D$4,$V754-4,0)&amp;"")</f>
        <v/>
      </c>
      <c r="F754" s="144">
        <f>IF(ISERROR($V754),"",OFFSET('Smelter Look-up'!$E$4,$V754-4,0))</f>
        <v/>
      </c>
      <c r="G754" s="144">
        <f>IF(C754=$X$4,"Enter smelter details",IF(ISERROR($V754),"",OFFSET('Smelter Look-up'!$F$4,$V754-4,0)))</f>
        <v/>
      </c>
      <c r="H754" s="200">
        <f>IF(ISERROR($V754),"",OFFSET('Smelter Look-up'!$G$4,$V754-4,0))</f>
        <v/>
      </c>
      <c r="I754" s="201">
        <f>IF(ISERROR($V754),"",OFFSET('Smelter Look-up'!$H$4,$V754-4,0))</f>
        <v/>
      </c>
      <c r="J754" s="201">
        <f>IF(ISERROR($V754),"",OFFSET('Smelter Look-up'!$I$4,$V754-4,0))</f>
        <v/>
      </c>
      <c r="K754" s="145" t="n"/>
      <c r="L754" s="145" t="n"/>
      <c r="M754" s="145" t="n"/>
      <c r="N754" s="145" t="n"/>
      <c r="O754" s="145" t="n"/>
      <c r="P754" s="203" t="n"/>
      <c r="Q754" s="146" t="n"/>
      <c r="R754" s="144">
        <f>IF(ISERROR($V754),"",OFFSET('Smelter Look-up'!$C$4,$V754-4,0)&amp;"")</f>
        <v/>
      </c>
      <c r="S754" s="150">
        <f>IF(B754="","",IF(ISERROR(MATCH($E754,CL,0)),"Unknown",INDIRECT("'C'!$A$"&amp;MATCH($E754,CL,0)+1)))</f>
        <v/>
      </c>
      <c r="T754" s="150">
        <f>IF(B754="","",IF(ISERROR(MATCH($J754,SorP!$B$1:$B$6261,0)),"",INDIRECT("'SorP'!$A$"&amp;MATCH($S754&amp;$J754,SorP!C:C,0))))</f>
        <v/>
      </c>
      <c r="U754" s="163" t="n"/>
      <c r="V754" s="164">
        <f>IF(C754="",NA(),MATCH($B754&amp;$C754,'Smelter Look-up'!$J:$J,0))</f>
        <v/>
      </c>
      <c r="X754" s="165">
        <f>IF(AND(C754="Smelter not listed",OR(LEN(D754)=0,LEN(E754)=0)),1,0)</f>
        <v/>
      </c>
      <c r="AB754" s="306">
        <f>IF(C754="","",B754)</f>
        <v/>
      </c>
      <c r="AC754" s="165">
        <f>B754</f>
        <v/>
      </c>
      <c r="AD754" s="165">
        <f>IF(C754="Smelter not listed",D754,C754)</f>
        <v/>
      </c>
    </row>
    <row r="755" ht="20.1" customFormat="1" customHeight="1" s="165">
      <c r="A755" s="150" t="n"/>
      <c r="B755" s="296">
        <f>IF(LEN(A755)=0,"",INDEX('Smelter Look-up'!$A:$A,MATCH($A755,'Smelter Look-up'!$E:$E,0)))</f>
        <v/>
      </c>
      <c r="C755" s="147">
        <f>IF(LEN(A755)=0,"",INDEX('Smelter Look-up'!$C:$C,MATCH($A755,'Smelter Look-up'!$E:$E,0)))</f>
        <v/>
      </c>
      <c r="D755" s="144" t="n"/>
      <c r="E755" s="144">
        <f>IF(ISERROR($V755),"",OFFSET('Smelter Look-up'!$D$4,$V755-4,0)&amp;"")</f>
        <v/>
      </c>
      <c r="F755" s="144">
        <f>IF(ISERROR($V755),"",OFFSET('Smelter Look-up'!$E$4,$V755-4,0))</f>
        <v/>
      </c>
      <c r="G755" s="144">
        <f>IF(C755=$X$4,"Enter smelter details",IF(ISERROR($V755),"",OFFSET('Smelter Look-up'!$F$4,$V755-4,0)))</f>
        <v/>
      </c>
      <c r="H755" s="200">
        <f>IF(ISERROR($V755),"",OFFSET('Smelter Look-up'!$G$4,$V755-4,0))</f>
        <v/>
      </c>
      <c r="I755" s="201">
        <f>IF(ISERROR($V755),"",OFFSET('Smelter Look-up'!$H$4,$V755-4,0))</f>
        <v/>
      </c>
      <c r="J755" s="201">
        <f>IF(ISERROR($V755),"",OFFSET('Smelter Look-up'!$I$4,$V755-4,0))</f>
        <v/>
      </c>
      <c r="K755" s="145" t="n"/>
      <c r="L755" s="145" t="n"/>
      <c r="M755" s="145" t="n"/>
      <c r="N755" s="145" t="n"/>
      <c r="O755" s="145" t="n"/>
      <c r="P755" s="203" t="n"/>
      <c r="Q755" s="146" t="n"/>
      <c r="R755" s="144">
        <f>IF(ISERROR($V755),"",OFFSET('Smelter Look-up'!$C$4,$V755-4,0)&amp;"")</f>
        <v/>
      </c>
      <c r="S755" s="150">
        <f>IF(B755="","",IF(ISERROR(MATCH($E755,CL,0)),"Unknown",INDIRECT("'C'!$A$"&amp;MATCH($E755,CL,0)+1)))</f>
        <v/>
      </c>
      <c r="T755" s="150">
        <f>IF(B755="","",IF(ISERROR(MATCH($J755,SorP!$B$1:$B$6261,0)),"",INDIRECT("'SorP'!$A$"&amp;MATCH($S755&amp;$J755,SorP!C:C,0))))</f>
        <v/>
      </c>
      <c r="U755" s="163" t="n"/>
      <c r="V755" s="164">
        <f>IF(C755="",NA(),MATCH($B755&amp;$C755,'Smelter Look-up'!$J:$J,0))</f>
        <v/>
      </c>
      <c r="X755" s="165">
        <f>IF(AND(C755="Smelter not listed",OR(LEN(D755)=0,LEN(E755)=0)),1,0)</f>
        <v/>
      </c>
      <c r="AB755" s="306">
        <f>IF(C755="","",B755)</f>
        <v/>
      </c>
      <c r="AC755" s="165">
        <f>B755</f>
        <v/>
      </c>
      <c r="AD755" s="165">
        <f>IF(C755="Smelter not listed",D755,C755)</f>
        <v/>
      </c>
    </row>
    <row r="756" ht="20.1" customFormat="1" customHeight="1" s="165">
      <c r="A756" s="150" t="n"/>
      <c r="B756" s="296">
        <f>IF(LEN(A756)=0,"",INDEX('Smelter Look-up'!$A:$A,MATCH($A756,'Smelter Look-up'!$E:$E,0)))</f>
        <v/>
      </c>
      <c r="C756" s="147">
        <f>IF(LEN(A756)=0,"",INDEX('Smelter Look-up'!$C:$C,MATCH($A756,'Smelter Look-up'!$E:$E,0)))</f>
        <v/>
      </c>
      <c r="D756" s="144" t="n"/>
      <c r="E756" s="144">
        <f>IF(ISERROR($V756),"",OFFSET('Smelter Look-up'!$D$4,$V756-4,0)&amp;"")</f>
        <v/>
      </c>
      <c r="F756" s="144">
        <f>IF(ISERROR($V756),"",OFFSET('Smelter Look-up'!$E$4,$V756-4,0))</f>
        <v/>
      </c>
      <c r="G756" s="144">
        <f>IF(C756=$X$4,"Enter smelter details",IF(ISERROR($V756),"",OFFSET('Smelter Look-up'!$F$4,$V756-4,0)))</f>
        <v/>
      </c>
      <c r="H756" s="200">
        <f>IF(ISERROR($V756),"",OFFSET('Smelter Look-up'!$G$4,$V756-4,0))</f>
        <v/>
      </c>
      <c r="I756" s="201">
        <f>IF(ISERROR($V756),"",OFFSET('Smelter Look-up'!$H$4,$V756-4,0))</f>
        <v/>
      </c>
      <c r="J756" s="201">
        <f>IF(ISERROR($V756),"",OFFSET('Smelter Look-up'!$I$4,$V756-4,0))</f>
        <v/>
      </c>
      <c r="K756" s="145" t="n"/>
      <c r="L756" s="145" t="n"/>
      <c r="M756" s="145" t="n"/>
      <c r="N756" s="145" t="n"/>
      <c r="O756" s="145" t="n"/>
      <c r="P756" s="203" t="n"/>
      <c r="Q756" s="146" t="n"/>
      <c r="R756" s="144">
        <f>IF(ISERROR($V756),"",OFFSET('Smelter Look-up'!$C$4,$V756-4,0)&amp;"")</f>
        <v/>
      </c>
      <c r="S756" s="150">
        <f>IF(B756="","",IF(ISERROR(MATCH($E756,CL,0)),"Unknown",INDIRECT("'C'!$A$"&amp;MATCH($E756,CL,0)+1)))</f>
        <v/>
      </c>
      <c r="T756" s="150">
        <f>IF(B756="","",IF(ISERROR(MATCH($J756,SorP!$B$1:$B$6261,0)),"",INDIRECT("'SorP'!$A$"&amp;MATCH($S756&amp;$J756,SorP!C:C,0))))</f>
        <v/>
      </c>
      <c r="U756" s="163" t="n"/>
      <c r="V756" s="164">
        <f>IF(C756="",NA(),MATCH($B756&amp;$C756,'Smelter Look-up'!$J:$J,0))</f>
        <v/>
      </c>
      <c r="X756" s="165">
        <f>IF(AND(C756="Smelter not listed",OR(LEN(D756)=0,LEN(E756)=0)),1,0)</f>
        <v/>
      </c>
      <c r="AB756" s="306">
        <f>IF(C756="","",B756)</f>
        <v/>
      </c>
      <c r="AC756" s="165">
        <f>B756</f>
        <v/>
      </c>
      <c r="AD756" s="165">
        <f>IF(C756="Smelter not listed",D756,C756)</f>
        <v/>
      </c>
    </row>
    <row r="757" ht="20.1" customFormat="1" customHeight="1" s="165">
      <c r="A757" s="150" t="n"/>
      <c r="B757" s="296">
        <f>IF(LEN(A757)=0,"",INDEX('Smelter Look-up'!$A:$A,MATCH($A757,'Smelter Look-up'!$E:$E,0)))</f>
        <v/>
      </c>
      <c r="C757" s="147">
        <f>IF(LEN(A757)=0,"",INDEX('Smelter Look-up'!$C:$C,MATCH($A757,'Smelter Look-up'!$E:$E,0)))</f>
        <v/>
      </c>
      <c r="D757" s="144" t="n"/>
      <c r="E757" s="144">
        <f>IF(ISERROR($V757),"",OFFSET('Smelter Look-up'!$D$4,$V757-4,0)&amp;"")</f>
        <v/>
      </c>
      <c r="F757" s="144">
        <f>IF(ISERROR($V757),"",OFFSET('Smelter Look-up'!$E$4,$V757-4,0))</f>
        <v/>
      </c>
      <c r="G757" s="144">
        <f>IF(C757=$X$4,"Enter smelter details",IF(ISERROR($V757),"",OFFSET('Smelter Look-up'!$F$4,$V757-4,0)))</f>
        <v/>
      </c>
      <c r="H757" s="200">
        <f>IF(ISERROR($V757),"",OFFSET('Smelter Look-up'!$G$4,$V757-4,0))</f>
        <v/>
      </c>
      <c r="I757" s="201">
        <f>IF(ISERROR($V757),"",OFFSET('Smelter Look-up'!$H$4,$V757-4,0))</f>
        <v/>
      </c>
      <c r="J757" s="201">
        <f>IF(ISERROR($V757),"",OFFSET('Smelter Look-up'!$I$4,$V757-4,0))</f>
        <v/>
      </c>
      <c r="K757" s="145" t="n"/>
      <c r="L757" s="145" t="n"/>
      <c r="M757" s="145" t="n"/>
      <c r="N757" s="145" t="n"/>
      <c r="O757" s="145" t="n"/>
      <c r="P757" s="203" t="n"/>
      <c r="Q757" s="146" t="n"/>
      <c r="R757" s="144">
        <f>IF(ISERROR($V757),"",OFFSET('Smelter Look-up'!$C$4,$V757-4,0)&amp;"")</f>
        <v/>
      </c>
      <c r="S757" s="150">
        <f>IF(B757="","",IF(ISERROR(MATCH($E757,CL,0)),"Unknown",INDIRECT("'C'!$A$"&amp;MATCH($E757,CL,0)+1)))</f>
        <v/>
      </c>
      <c r="T757" s="150">
        <f>IF(B757="","",IF(ISERROR(MATCH($J757,SorP!$B$1:$B$6261,0)),"",INDIRECT("'SorP'!$A$"&amp;MATCH($S757&amp;$J757,SorP!C:C,0))))</f>
        <v/>
      </c>
      <c r="U757" s="163" t="n"/>
      <c r="V757" s="164">
        <f>IF(C757="",NA(),MATCH($B757&amp;$C757,'Smelter Look-up'!$J:$J,0))</f>
        <v/>
      </c>
      <c r="X757" s="165">
        <f>IF(AND(C757="Smelter not listed",OR(LEN(D757)=0,LEN(E757)=0)),1,0)</f>
        <v/>
      </c>
      <c r="AB757" s="306">
        <f>IF(C757="","",B757)</f>
        <v/>
      </c>
      <c r="AC757" s="165">
        <f>B757</f>
        <v/>
      </c>
      <c r="AD757" s="165">
        <f>IF(C757="Smelter not listed",D757,C757)</f>
        <v/>
      </c>
    </row>
    <row r="758" ht="20.1" customFormat="1" customHeight="1" s="165">
      <c r="A758" s="150" t="n"/>
      <c r="B758" s="296">
        <f>IF(LEN(A758)=0,"",INDEX('Smelter Look-up'!$A:$A,MATCH($A758,'Smelter Look-up'!$E:$E,0)))</f>
        <v/>
      </c>
      <c r="C758" s="147">
        <f>IF(LEN(A758)=0,"",INDEX('Smelter Look-up'!$C:$C,MATCH($A758,'Smelter Look-up'!$E:$E,0)))</f>
        <v/>
      </c>
      <c r="D758" s="144" t="n"/>
      <c r="E758" s="144">
        <f>IF(ISERROR($V758),"",OFFSET('Smelter Look-up'!$D$4,$V758-4,0)&amp;"")</f>
        <v/>
      </c>
      <c r="F758" s="144">
        <f>IF(ISERROR($V758),"",OFFSET('Smelter Look-up'!$E$4,$V758-4,0))</f>
        <v/>
      </c>
      <c r="G758" s="144">
        <f>IF(C758=$X$4,"Enter smelter details",IF(ISERROR($V758),"",OFFSET('Smelter Look-up'!$F$4,$V758-4,0)))</f>
        <v/>
      </c>
      <c r="H758" s="200">
        <f>IF(ISERROR($V758),"",OFFSET('Smelter Look-up'!$G$4,$V758-4,0))</f>
        <v/>
      </c>
      <c r="I758" s="201">
        <f>IF(ISERROR($V758),"",OFFSET('Smelter Look-up'!$H$4,$V758-4,0))</f>
        <v/>
      </c>
      <c r="J758" s="201">
        <f>IF(ISERROR($V758),"",OFFSET('Smelter Look-up'!$I$4,$V758-4,0))</f>
        <v/>
      </c>
      <c r="K758" s="145" t="n"/>
      <c r="L758" s="145" t="n"/>
      <c r="M758" s="145" t="n"/>
      <c r="N758" s="145" t="n"/>
      <c r="O758" s="145" t="n"/>
      <c r="P758" s="203" t="n"/>
      <c r="Q758" s="146" t="n"/>
      <c r="R758" s="144">
        <f>IF(ISERROR($V758),"",OFFSET('Smelter Look-up'!$C$4,$V758-4,0)&amp;"")</f>
        <v/>
      </c>
      <c r="S758" s="150">
        <f>IF(B758="","",IF(ISERROR(MATCH($E758,CL,0)),"Unknown",INDIRECT("'C'!$A$"&amp;MATCH($E758,CL,0)+1)))</f>
        <v/>
      </c>
      <c r="T758" s="150">
        <f>IF(B758="","",IF(ISERROR(MATCH($J758,SorP!$B$1:$B$6261,0)),"",INDIRECT("'SorP'!$A$"&amp;MATCH($S758&amp;$J758,SorP!C:C,0))))</f>
        <v/>
      </c>
      <c r="U758" s="163" t="n"/>
      <c r="V758" s="164">
        <f>IF(C758="",NA(),MATCH($B758&amp;$C758,'Smelter Look-up'!$J:$J,0))</f>
        <v/>
      </c>
      <c r="X758" s="165">
        <f>IF(AND(C758="Smelter not listed",OR(LEN(D758)=0,LEN(E758)=0)),1,0)</f>
        <v/>
      </c>
      <c r="AB758" s="306">
        <f>IF(C758="","",B758)</f>
        <v/>
      </c>
      <c r="AC758" s="165">
        <f>B758</f>
        <v/>
      </c>
      <c r="AD758" s="165">
        <f>IF(C758="Smelter not listed",D758,C758)</f>
        <v/>
      </c>
    </row>
    <row r="759" ht="20.1" customFormat="1" customHeight="1" s="165">
      <c r="A759" s="150" t="n"/>
      <c r="B759" s="296">
        <f>IF(LEN(A759)=0,"",INDEX('Smelter Look-up'!$A:$A,MATCH($A759,'Smelter Look-up'!$E:$E,0)))</f>
        <v/>
      </c>
      <c r="C759" s="147">
        <f>IF(LEN(A759)=0,"",INDEX('Smelter Look-up'!$C:$C,MATCH($A759,'Smelter Look-up'!$E:$E,0)))</f>
        <v/>
      </c>
      <c r="D759" s="144" t="n"/>
      <c r="E759" s="144">
        <f>IF(ISERROR($V759),"",OFFSET('Smelter Look-up'!$D$4,$V759-4,0)&amp;"")</f>
        <v/>
      </c>
      <c r="F759" s="144">
        <f>IF(ISERROR($V759),"",OFFSET('Smelter Look-up'!$E$4,$V759-4,0))</f>
        <v/>
      </c>
      <c r="G759" s="144">
        <f>IF(C759=$X$4,"Enter smelter details",IF(ISERROR($V759),"",OFFSET('Smelter Look-up'!$F$4,$V759-4,0)))</f>
        <v/>
      </c>
      <c r="H759" s="200">
        <f>IF(ISERROR($V759),"",OFFSET('Smelter Look-up'!$G$4,$V759-4,0))</f>
        <v/>
      </c>
      <c r="I759" s="201">
        <f>IF(ISERROR($V759),"",OFFSET('Smelter Look-up'!$H$4,$V759-4,0))</f>
        <v/>
      </c>
      <c r="J759" s="201">
        <f>IF(ISERROR($V759),"",OFFSET('Smelter Look-up'!$I$4,$V759-4,0))</f>
        <v/>
      </c>
      <c r="K759" s="145" t="n"/>
      <c r="L759" s="145" t="n"/>
      <c r="M759" s="145" t="n"/>
      <c r="N759" s="145" t="n"/>
      <c r="O759" s="145" t="n"/>
      <c r="P759" s="203" t="n"/>
      <c r="Q759" s="146" t="n"/>
      <c r="R759" s="144">
        <f>IF(ISERROR($V759),"",OFFSET('Smelter Look-up'!$C$4,$V759-4,0)&amp;"")</f>
        <v/>
      </c>
      <c r="S759" s="150">
        <f>IF(B759="","",IF(ISERROR(MATCH($E759,CL,0)),"Unknown",INDIRECT("'C'!$A$"&amp;MATCH($E759,CL,0)+1)))</f>
        <v/>
      </c>
      <c r="T759" s="150">
        <f>IF(B759="","",IF(ISERROR(MATCH($J759,SorP!$B$1:$B$6261,0)),"",INDIRECT("'SorP'!$A$"&amp;MATCH($S759&amp;$J759,SorP!C:C,0))))</f>
        <v/>
      </c>
      <c r="U759" s="163" t="n"/>
      <c r="V759" s="164">
        <f>IF(C759="",NA(),MATCH($B759&amp;$C759,'Smelter Look-up'!$J:$J,0))</f>
        <v/>
      </c>
      <c r="X759" s="165">
        <f>IF(AND(C759="Smelter not listed",OR(LEN(D759)=0,LEN(E759)=0)),1,0)</f>
        <v/>
      </c>
      <c r="AB759" s="306">
        <f>IF(C759="","",B759)</f>
        <v/>
      </c>
      <c r="AC759" s="165">
        <f>B759</f>
        <v/>
      </c>
      <c r="AD759" s="165">
        <f>IF(C759="Smelter not listed",D759,C759)</f>
        <v/>
      </c>
    </row>
    <row r="760" ht="20.1" customFormat="1" customHeight="1" s="165">
      <c r="A760" s="150" t="n"/>
      <c r="B760" s="296">
        <f>IF(LEN(A760)=0,"",INDEX('Smelter Look-up'!$A:$A,MATCH($A760,'Smelter Look-up'!$E:$E,0)))</f>
        <v/>
      </c>
      <c r="C760" s="147">
        <f>IF(LEN(A760)=0,"",INDEX('Smelter Look-up'!$C:$C,MATCH($A760,'Smelter Look-up'!$E:$E,0)))</f>
        <v/>
      </c>
      <c r="D760" s="144" t="n"/>
      <c r="E760" s="144">
        <f>IF(ISERROR($V760),"",OFFSET('Smelter Look-up'!$D$4,$V760-4,0)&amp;"")</f>
        <v/>
      </c>
      <c r="F760" s="144">
        <f>IF(ISERROR($V760),"",OFFSET('Smelter Look-up'!$E$4,$V760-4,0))</f>
        <v/>
      </c>
      <c r="G760" s="144">
        <f>IF(C760=$X$4,"Enter smelter details",IF(ISERROR($V760),"",OFFSET('Smelter Look-up'!$F$4,$V760-4,0)))</f>
        <v/>
      </c>
      <c r="H760" s="200">
        <f>IF(ISERROR($V760),"",OFFSET('Smelter Look-up'!$G$4,$V760-4,0))</f>
        <v/>
      </c>
      <c r="I760" s="201">
        <f>IF(ISERROR($V760),"",OFFSET('Smelter Look-up'!$H$4,$V760-4,0))</f>
        <v/>
      </c>
      <c r="J760" s="201">
        <f>IF(ISERROR($V760),"",OFFSET('Smelter Look-up'!$I$4,$V760-4,0))</f>
        <v/>
      </c>
      <c r="K760" s="145" t="n"/>
      <c r="L760" s="145" t="n"/>
      <c r="M760" s="145" t="n"/>
      <c r="N760" s="145" t="n"/>
      <c r="O760" s="145" t="n"/>
      <c r="P760" s="203" t="n"/>
      <c r="Q760" s="146" t="n"/>
      <c r="R760" s="144">
        <f>IF(ISERROR($V760),"",OFFSET('Smelter Look-up'!$C$4,$V760-4,0)&amp;"")</f>
        <v/>
      </c>
      <c r="S760" s="150">
        <f>IF(B760="","",IF(ISERROR(MATCH($E760,CL,0)),"Unknown",INDIRECT("'C'!$A$"&amp;MATCH($E760,CL,0)+1)))</f>
        <v/>
      </c>
      <c r="T760" s="150">
        <f>IF(B760="","",IF(ISERROR(MATCH($J760,SorP!$B$1:$B$6261,0)),"",INDIRECT("'SorP'!$A$"&amp;MATCH($S760&amp;$J760,SorP!C:C,0))))</f>
        <v/>
      </c>
      <c r="U760" s="163" t="n"/>
      <c r="V760" s="164">
        <f>IF(C760="",NA(),MATCH($B760&amp;$C760,'Smelter Look-up'!$J:$J,0))</f>
        <v/>
      </c>
      <c r="X760" s="165">
        <f>IF(AND(C760="Smelter not listed",OR(LEN(D760)=0,LEN(E760)=0)),1,0)</f>
        <v/>
      </c>
      <c r="AB760" s="306">
        <f>IF(C760="","",B760)</f>
        <v/>
      </c>
      <c r="AC760" s="165">
        <f>B760</f>
        <v/>
      </c>
      <c r="AD760" s="165">
        <f>IF(C760="Smelter not listed",D760,C760)</f>
        <v/>
      </c>
    </row>
    <row r="761" ht="20.1" customFormat="1" customHeight="1" s="165">
      <c r="A761" s="150" t="n"/>
      <c r="B761" s="296">
        <f>IF(LEN(A761)=0,"",INDEX('Smelter Look-up'!$A:$A,MATCH($A761,'Smelter Look-up'!$E:$E,0)))</f>
        <v/>
      </c>
      <c r="C761" s="147">
        <f>IF(LEN(A761)=0,"",INDEX('Smelter Look-up'!$C:$C,MATCH($A761,'Smelter Look-up'!$E:$E,0)))</f>
        <v/>
      </c>
      <c r="D761" s="144" t="n"/>
      <c r="E761" s="144">
        <f>IF(ISERROR($V761),"",OFFSET('Smelter Look-up'!$D$4,$V761-4,0)&amp;"")</f>
        <v/>
      </c>
      <c r="F761" s="144">
        <f>IF(ISERROR($V761),"",OFFSET('Smelter Look-up'!$E$4,$V761-4,0))</f>
        <v/>
      </c>
      <c r="G761" s="144">
        <f>IF(C761=$X$4,"Enter smelter details",IF(ISERROR($V761),"",OFFSET('Smelter Look-up'!$F$4,$V761-4,0)))</f>
        <v/>
      </c>
      <c r="H761" s="200">
        <f>IF(ISERROR($V761),"",OFFSET('Smelter Look-up'!$G$4,$V761-4,0))</f>
        <v/>
      </c>
      <c r="I761" s="201">
        <f>IF(ISERROR($V761),"",OFFSET('Smelter Look-up'!$H$4,$V761-4,0))</f>
        <v/>
      </c>
      <c r="J761" s="201">
        <f>IF(ISERROR($V761),"",OFFSET('Smelter Look-up'!$I$4,$V761-4,0))</f>
        <v/>
      </c>
      <c r="K761" s="145" t="n"/>
      <c r="L761" s="145" t="n"/>
      <c r="M761" s="145" t="n"/>
      <c r="N761" s="145" t="n"/>
      <c r="O761" s="145" t="n"/>
      <c r="P761" s="203" t="n"/>
      <c r="Q761" s="146" t="n"/>
      <c r="R761" s="144">
        <f>IF(ISERROR($V761),"",OFFSET('Smelter Look-up'!$C$4,$V761-4,0)&amp;"")</f>
        <v/>
      </c>
      <c r="S761" s="150">
        <f>IF(B761="","",IF(ISERROR(MATCH($E761,CL,0)),"Unknown",INDIRECT("'C'!$A$"&amp;MATCH($E761,CL,0)+1)))</f>
        <v/>
      </c>
      <c r="T761" s="150">
        <f>IF(B761="","",IF(ISERROR(MATCH($J761,SorP!$B$1:$B$6261,0)),"",INDIRECT("'SorP'!$A$"&amp;MATCH($S761&amp;$J761,SorP!C:C,0))))</f>
        <v/>
      </c>
      <c r="U761" s="163" t="n"/>
      <c r="V761" s="164">
        <f>IF(C761="",NA(),MATCH($B761&amp;$C761,'Smelter Look-up'!$J:$J,0))</f>
        <v/>
      </c>
      <c r="X761" s="165">
        <f>IF(AND(C761="Smelter not listed",OR(LEN(D761)=0,LEN(E761)=0)),1,0)</f>
        <v/>
      </c>
      <c r="AB761" s="306">
        <f>IF(C761="","",B761)</f>
        <v/>
      </c>
      <c r="AC761" s="165">
        <f>B761</f>
        <v/>
      </c>
      <c r="AD761" s="165">
        <f>IF(C761="Smelter not listed",D761,C761)</f>
        <v/>
      </c>
    </row>
    <row r="762" ht="20.1" customFormat="1" customHeight="1" s="165">
      <c r="A762" s="150" t="n"/>
      <c r="B762" s="296">
        <f>IF(LEN(A762)=0,"",INDEX('Smelter Look-up'!$A:$A,MATCH($A762,'Smelter Look-up'!$E:$E,0)))</f>
        <v/>
      </c>
      <c r="C762" s="147">
        <f>IF(LEN(A762)=0,"",INDEX('Smelter Look-up'!$C:$C,MATCH($A762,'Smelter Look-up'!$E:$E,0)))</f>
        <v/>
      </c>
      <c r="D762" s="144" t="n"/>
      <c r="E762" s="144">
        <f>IF(ISERROR($V762),"",OFFSET('Smelter Look-up'!$D$4,$V762-4,0)&amp;"")</f>
        <v/>
      </c>
      <c r="F762" s="144">
        <f>IF(ISERROR($V762),"",OFFSET('Smelter Look-up'!$E$4,$V762-4,0))</f>
        <v/>
      </c>
      <c r="G762" s="144">
        <f>IF(C762=$X$4,"Enter smelter details",IF(ISERROR($V762),"",OFFSET('Smelter Look-up'!$F$4,$V762-4,0)))</f>
        <v/>
      </c>
      <c r="H762" s="200">
        <f>IF(ISERROR($V762),"",OFFSET('Smelter Look-up'!$G$4,$V762-4,0))</f>
        <v/>
      </c>
      <c r="I762" s="201">
        <f>IF(ISERROR($V762),"",OFFSET('Smelter Look-up'!$H$4,$V762-4,0))</f>
        <v/>
      </c>
      <c r="J762" s="201">
        <f>IF(ISERROR($V762),"",OFFSET('Smelter Look-up'!$I$4,$V762-4,0))</f>
        <v/>
      </c>
      <c r="K762" s="145" t="n"/>
      <c r="L762" s="145" t="n"/>
      <c r="M762" s="145" t="n"/>
      <c r="N762" s="145" t="n"/>
      <c r="O762" s="145" t="n"/>
      <c r="P762" s="203" t="n"/>
      <c r="Q762" s="146" t="n"/>
      <c r="R762" s="144">
        <f>IF(ISERROR($V762),"",OFFSET('Smelter Look-up'!$C$4,$V762-4,0)&amp;"")</f>
        <v/>
      </c>
      <c r="S762" s="150">
        <f>IF(B762="","",IF(ISERROR(MATCH($E762,CL,0)),"Unknown",INDIRECT("'C'!$A$"&amp;MATCH($E762,CL,0)+1)))</f>
        <v/>
      </c>
      <c r="T762" s="150">
        <f>IF(B762="","",IF(ISERROR(MATCH($J762,SorP!$B$1:$B$6261,0)),"",INDIRECT("'SorP'!$A$"&amp;MATCH($S762&amp;$J762,SorP!C:C,0))))</f>
        <v/>
      </c>
      <c r="U762" s="163" t="n"/>
      <c r="V762" s="164">
        <f>IF(C762="",NA(),MATCH($B762&amp;$C762,'Smelter Look-up'!$J:$J,0))</f>
        <v/>
      </c>
      <c r="X762" s="165">
        <f>IF(AND(C762="Smelter not listed",OR(LEN(D762)=0,LEN(E762)=0)),1,0)</f>
        <v/>
      </c>
      <c r="AB762" s="306">
        <f>IF(C762="","",B762)</f>
        <v/>
      </c>
      <c r="AC762" s="165">
        <f>B762</f>
        <v/>
      </c>
      <c r="AD762" s="165">
        <f>IF(C762="Smelter not listed",D762,C762)</f>
        <v/>
      </c>
    </row>
    <row r="763" ht="20.1" customFormat="1" customHeight="1" s="165">
      <c r="A763" s="150" t="n"/>
      <c r="B763" s="296">
        <f>IF(LEN(A763)=0,"",INDEX('Smelter Look-up'!$A:$A,MATCH($A763,'Smelter Look-up'!$E:$E,0)))</f>
        <v/>
      </c>
      <c r="C763" s="147">
        <f>IF(LEN(A763)=0,"",INDEX('Smelter Look-up'!$C:$C,MATCH($A763,'Smelter Look-up'!$E:$E,0)))</f>
        <v/>
      </c>
      <c r="D763" s="144" t="n"/>
      <c r="E763" s="144">
        <f>IF(ISERROR($V763),"",OFFSET('Smelter Look-up'!$D$4,$V763-4,0)&amp;"")</f>
        <v/>
      </c>
      <c r="F763" s="144">
        <f>IF(ISERROR($V763),"",OFFSET('Smelter Look-up'!$E$4,$V763-4,0))</f>
        <v/>
      </c>
      <c r="G763" s="144">
        <f>IF(C763=$X$4,"Enter smelter details",IF(ISERROR($V763),"",OFFSET('Smelter Look-up'!$F$4,$V763-4,0)))</f>
        <v/>
      </c>
      <c r="H763" s="200">
        <f>IF(ISERROR($V763),"",OFFSET('Smelter Look-up'!$G$4,$V763-4,0))</f>
        <v/>
      </c>
      <c r="I763" s="201">
        <f>IF(ISERROR($V763),"",OFFSET('Smelter Look-up'!$H$4,$V763-4,0))</f>
        <v/>
      </c>
      <c r="J763" s="201">
        <f>IF(ISERROR($V763),"",OFFSET('Smelter Look-up'!$I$4,$V763-4,0))</f>
        <v/>
      </c>
      <c r="K763" s="145" t="n"/>
      <c r="L763" s="145" t="n"/>
      <c r="M763" s="145" t="n"/>
      <c r="N763" s="145" t="n"/>
      <c r="O763" s="145" t="n"/>
      <c r="P763" s="203" t="n"/>
      <c r="Q763" s="146" t="n"/>
      <c r="R763" s="144">
        <f>IF(ISERROR($V763),"",OFFSET('Smelter Look-up'!$C$4,$V763-4,0)&amp;"")</f>
        <v/>
      </c>
      <c r="S763" s="150">
        <f>IF(B763="","",IF(ISERROR(MATCH($E763,CL,0)),"Unknown",INDIRECT("'C'!$A$"&amp;MATCH($E763,CL,0)+1)))</f>
        <v/>
      </c>
      <c r="T763" s="150">
        <f>IF(B763="","",IF(ISERROR(MATCH($J763,SorP!$B$1:$B$6261,0)),"",INDIRECT("'SorP'!$A$"&amp;MATCH($S763&amp;$J763,SorP!C:C,0))))</f>
        <v/>
      </c>
      <c r="U763" s="163" t="n"/>
      <c r="V763" s="164">
        <f>IF(C763="",NA(),MATCH($B763&amp;$C763,'Smelter Look-up'!$J:$J,0))</f>
        <v/>
      </c>
      <c r="X763" s="165">
        <f>IF(AND(C763="Smelter not listed",OR(LEN(D763)=0,LEN(E763)=0)),1,0)</f>
        <v/>
      </c>
      <c r="AB763" s="306">
        <f>IF(C763="","",B763)</f>
        <v/>
      </c>
      <c r="AC763" s="165">
        <f>B763</f>
        <v/>
      </c>
      <c r="AD763" s="165">
        <f>IF(C763="Smelter not listed",D763,C763)</f>
        <v/>
      </c>
    </row>
    <row r="764" ht="20.1" customFormat="1" customHeight="1" s="165">
      <c r="A764" s="150" t="n"/>
      <c r="B764" s="296">
        <f>IF(LEN(A764)=0,"",INDEX('Smelter Look-up'!$A:$A,MATCH($A764,'Smelter Look-up'!$E:$E,0)))</f>
        <v/>
      </c>
      <c r="C764" s="147">
        <f>IF(LEN(A764)=0,"",INDEX('Smelter Look-up'!$C:$C,MATCH($A764,'Smelter Look-up'!$E:$E,0)))</f>
        <v/>
      </c>
      <c r="D764" s="144" t="n"/>
      <c r="E764" s="144">
        <f>IF(ISERROR($V764),"",OFFSET('Smelter Look-up'!$D$4,$V764-4,0)&amp;"")</f>
        <v/>
      </c>
      <c r="F764" s="144">
        <f>IF(ISERROR($V764),"",OFFSET('Smelter Look-up'!$E$4,$V764-4,0))</f>
        <v/>
      </c>
      <c r="G764" s="144">
        <f>IF(C764=$X$4,"Enter smelter details",IF(ISERROR($V764),"",OFFSET('Smelter Look-up'!$F$4,$V764-4,0)))</f>
        <v/>
      </c>
      <c r="H764" s="200">
        <f>IF(ISERROR($V764),"",OFFSET('Smelter Look-up'!$G$4,$V764-4,0))</f>
        <v/>
      </c>
      <c r="I764" s="201">
        <f>IF(ISERROR($V764),"",OFFSET('Smelter Look-up'!$H$4,$V764-4,0))</f>
        <v/>
      </c>
      <c r="J764" s="201">
        <f>IF(ISERROR($V764),"",OFFSET('Smelter Look-up'!$I$4,$V764-4,0))</f>
        <v/>
      </c>
      <c r="K764" s="145" t="n"/>
      <c r="L764" s="145" t="n"/>
      <c r="M764" s="145" t="n"/>
      <c r="N764" s="145" t="n"/>
      <c r="O764" s="145" t="n"/>
      <c r="P764" s="203" t="n"/>
      <c r="Q764" s="146" t="n"/>
      <c r="R764" s="144">
        <f>IF(ISERROR($V764),"",OFFSET('Smelter Look-up'!$C$4,$V764-4,0)&amp;"")</f>
        <v/>
      </c>
      <c r="S764" s="150">
        <f>IF(B764="","",IF(ISERROR(MATCH($E764,CL,0)),"Unknown",INDIRECT("'C'!$A$"&amp;MATCH($E764,CL,0)+1)))</f>
        <v/>
      </c>
      <c r="T764" s="150">
        <f>IF(B764="","",IF(ISERROR(MATCH($J764,SorP!$B$1:$B$6261,0)),"",INDIRECT("'SorP'!$A$"&amp;MATCH($S764&amp;$J764,SorP!C:C,0))))</f>
        <v/>
      </c>
      <c r="U764" s="163" t="n"/>
      <c r="V764" s="164">
        <f>IF(C764="",NA(),MATCH($B764&amp;$C764,'Smelter Look-up'!$J:$J,0))</f>
        <v/>
      </c>
      <c r="X764" s="165">
        <f>IF(AND(C764="Smelter not listed",OR(LEN(D764)=0,LEN(E764)=0)),1,0)</f>
        <v/>
      </c>
      <c r="AB764" s="306">
        <f>IF(C764="","",B764)</f>
        <v/>
      </c>
      <c r="AC764" s="165">
        <f>B764</f>
        <v/>
      </c>
      <c r="AD764" s="165">
        <f>IF(C764="Smelter not listed",D764,C764)</f>
        <v/>
      </c>
    </row>
    <row r="765" ht="20.1" customFormat="1" customHeight="1" s="165">
      <c r="A765" s="150" t="n"/>
      <c r="B765" s="296">
        <f>IF(LEN(A765)=0,"",INDEX('Smelter Look-up'!$A:$A,MATCH($A765,'Smelter Look-up'!$E:$E,0)))</f>
        <v/>
      </c>
      <c r="C765" s="147">
        <f>IF(LEN(A765)=0,"",INDEX('Smelter Look-up'!$C:$C,MATCH($A765,'Smelter Look-up'!$E:$E,0)))</f>
        <v/>
      </c>
      <c r="D765" s="144" t="n"/>
      <c r="E765" s="144">
        <f>IF(ISERROR($V765),"",OFFSET('Smelter Look-up'!$D$4,$V765-4,0)&amp;"")</f>
        <v/>
      </c>
      <c r="F765" s="144">
        <f>IF(ISERROR($V765),"",OFFSET('Smelter Look-up'!$E$4,$V765-4,0))</f>
        <v/>
      </c>
      <c r="G765" s="144">
        <f>IF(C765=$X$4,"Enter smelter details",IF(ISERROR($V765),"",OFFSET('Smelter Look-up'!$F$4,$V765-4,0)))</f>
        <v/>
      </c>
      <c r="H765" s="200">
        <f>IF(ISERROR($V765),"",OFFSET('Smelter Look-up'!$G$4,$V765-4,0))</f>
        <v/>
      </c>
      <c r="I765" s="201">
        <f>IF(ISERROR($V765),"",OFFSET('Smelter Look-up'!$H$4,$V765-4,0))</f>
        <v/>
      </c>
      <c r="J765" s="201">
        <f>IF(ISERROR($V765),"",OFFSET('Smelter Look-up'!$I$4,$V765-4,0))</f>
        <v/>
      </c>
      <c r="K765" s="145" t="n"/>
      <c r="L765" s="145" t="n"/>
      <c r="M765" s="145" t="n"/>
      <c r="N765" s="145" t="n"/>
      <c r="O765" s="145" t="n"/>
      <c r="P765" s="203" t="n"/>
      <c r="Q765" s="146" t="n"/>
      <c r="R765" s="144">
        <f>IF(ISERROR($V765),"",OFFSET('Smelter Look-up'!$C$4,$V765-4,0)&amp;"")</f>
        <v/>
      </c>
      <c r="S765" s="150">
        <f>IF(B765="","",IF(ISERROR(MATCH($E765,CL,0)),"Unknown",INDIRECT("'C'!$A$"&amp;MATCH($E765,CL,0)+1)))</f>
        <v/>
      </c>
      <c r="T765" s="150">
        <f>IF(B765="","",IF(ISERROR(MATCH($J765,SorP!$B$1:$B$6261,0)),"",INDIRECT("'SorP'!$A$"&amp;MATCH($S765&amp;$J765,SorP!C:C,0))))</f>
        <v/>
      </c>
      <c r="U765" s="163" t="n"/>
      <c r="V765" s="164">
        <f>IF(C765="",NA(),MATCH($B765&amp;$C765,'Smelter Look-up'!$J:$J,0))</f>
        <v/>
      </c>
      <c r="X765" s="165">
        <f>IF(AND(C765="Smelter not listed",OR(LEN(D765)=0,LEN(E765)=0)),1,0)</f>
        <v/>
      </c>
      <c r="AB765" s="306">
        <f>IF(C765="","",B765)</f>
        <v/>
      </c>
      <c r="AC765" s="165">
        <f>B765</f>
        <v/>
      </c>
      <c r="AD765" s="165">
        <f>IF(C765="Smelter not listed",D765,C765)</f>
        <v/>
      </c>
    </row>
    <row r="766" ht="20.1" customFormat="1" customHeight="1" s="165">
      <c r="A766" s="150" t="n"/>
      <c r="B766" s="296">
        <f>IF(LEN(A766)=0,"",INDEX('Smelter Look-up'!$A:$A,MATCH($A766,'Smelter Look-up'!$E:$E,0)))</f>
        <v/>
      </c>
      <c r="C766" s="147">
        <f>IF(LEN(A766)=0,"",INDEX('Smelter Look-up'!$C:$C,MATCH($A766,'Smelter Look-up'!$E:$E,0)))</f>
        <v/>
      </c>
      <c r="D766" s="144" t="n"/>
      <c r="E766" s="144">
        <f>IF(ISERROR($V766),"",OFFSET('Smelter Look-up'!$D$4,$V766-4,0)&amp;"")</f>
        <v/>
      </c>
      <c r="F766" s="144">
        <f>IF(ISERROR($V766),"",OFFSET('Smelter Look-up'!$E$4,$V766-4,0))</f>
        <v/>
      </c>
      <c r="G766" s="144">
        <f>IF(C766=$X$4,"Enter smelter details",IF(ISERROR($V766),"",OFFSET('Smelter Look-up'!$F$4,$V766-4,0)))</f>
        <v/>
      </c>
      <c r="H766" s="200">
        <f>IF(ISERROR($V766),"",OFFSET('Smelter Look-up'!$G$4,$V766-4,0))</f>
        <v/>
      </c>
      <c r="I766" s="201">
        <f>IF(ISERROR($V766),"",OFFSET('Smelter Look-up'!$H$4,$V766-4,0))</f>
        <v/>
      </c>
      <c r="J766" s="201">
        <f>IF(ISERROR($V766),"",OFFSET('Smelter Look-up'!$I$4,$V766-4,0))</f>
        <v/>
      </c>
      <c r="K766" s="145" t="n"/>
      <c r="L766" s="145" t="n"/>
      <c r="M766" s="145" t="n"/>
      <c r="N766" s="145" t="n"/>
      <c r="O766" s="145" t="n"/>
      <c r="P766" s="203" t="n"/>
      <c r="Q766" s="146" t="n"/>
      <c r="R766" s="144">
        <f>IF(ISERROR($V766),"",OFFSET('Smelter Look-up'!$C$4,$V766-4,0)&amp;"")</f>
        <v/>
      </c>
      <c r="S766" s="150">
        <f>IF(B766="","",IF(ISERROR(MATCH($E766,CL,0)),"Unknown",INDIRECT("'C'!$A$"&amp;MATCH($E766,CL,0)+1)))</f>
        <v/>
      </c>
      <c r="T766" s="150">
        <f>IF(B766="","",IF(ISERROR(MATCH($J766,SorP!$B$1:$B$6261,0)),"",INDIRECT("'SorP'!$A$"&amp;MATCH($S766&amp;$J766,SorP!C:C,0))))</f>
        <v/>
      </c>
      <c r="U766" s="163" t="n"/>
      <c r="V766" s="164">
        <f>IF(C766="",NA(),MATCH($B766&amp;$C766,'Smelter Look-up'!$J:$J,0))</f>
        <v/>
      </c>
      <c r="X766" s="165">
        <f>IF(AND(C766="Smelter not listed",OR(LEN(D766)=0,LEN(E766)=0)),1,0)</f>
        <v/>
      </c>
      <c r="AB766" s="306">
        <f>IF(C766="","",B766)</f>
        <v/>
      </c>
      <c r="AC766" s="165">
        <f>B766</f>
        <v/>
      </c>
      <c r="AD766" s="165">
        <f>IF(C766="Smelter not listed",D766,C766)</f>
        <v/>
      </c>
    </row>
    <row r="767" ht="20.1" customFormat="1" customHeight="1" s="165">
      <c r="A767" s="150" t="n"/>
      <c r="B767" s="296">
        <f>IF(LEN(A767)=0,"",INDEX('Smelter Look-up'!$A:$A,MATCH($A767,'Smelter Look-up'!$E:$E,0)))</f>
        <v/>
      </c>
      <c r="C767" s="147">
        <f>IF(LEN(A767)=0,"",INDEX('Smelter Look-up'!$C:$C,MATCH($A767,'Smelter Look-up'!$E:$E,0)))</f>
        <v/>
      </c>
      <c r="D767" s="144" t="n"/>
      <c r="E767" s="144">
        <f>IF(ISERROR($V767),"",OFFSET('Smelter Look-up'!$D$4,$V767-4,0)&amp;"")</f>
        <v/>
      </c>
      <c r="F767" s="144">
        <f>IF(ISERROR($V767),"",OFFSET('Smelter Look-up'!$E$4,$V767-4,0))</f>
        <v/>
      </c>
      <c r="G767" s="144">
        <f>IF(C767=$X$4,"Enter smelter details",IF(ISERROR($V767),"",OFFSET('Smelter Look-up'!$F$4,$V767-4,0)))</f>
        <v/>
      </c>
      <c r="H767" s="200">
        <f>IF(ISERROR($V767),"",OFFSET('Smelter Look-up'!$G$4,$V767-4,0))</f>
        <v/>
      </c>
      <c r="I767" s="201">
        <f>IF(ISERROR($V767),"",OFFSET('Smelter Look-up'!$H$4,$V767-4,0))</f>
        <v/>
      </c>
      <c r="J767" s="201">
        <f>IF(ISERROR($V767),"",OFFSET('Smelter Look-up'!$I$4,$V767-4,0))</f>
        <v/>
      </c>
      <c r="K767" s="145" t="n"/>
      <c r="L767" s="145" t="n"/>
      <c r="M767" s="145" t="n"/>
      <c r="N767" s="145" t="n"/>
      <c r="O767" s="145" t="n"/>
      <c r="P767" s="203" t="n"/>
      <c r="Q767" s="146" t="n"/>
      <c r="R767" s="144">
        <f>IF(ISERROR($V767),"",OFFSET('Smelter Look-up'!$C$4,$V767-4,0)&amp;"")</f>
        <v/>
      </c>
      <c r="S767" s="150">
        <f>IF(B767="","",IF(ISERROR(MATCH($E767,CL,0)),"Unknown",INDIRECT("'C'!$A$"&amp;MATCH($E767,CL,0)+1)))</f>
        <v/>
      </c>
      <c r="T767" s="150">
        <f>IF(B767="","",IF(ISERROR(MATCH($J767,SorP!$B$1:$B$6261,0)),"",INDIRECT("'SorP'!$A$"&amp;MATCH($S767&amp;$J767,SorP!C:C,0))))</f>
        <v/>
      </c>
      <c r="U767" s="163" t="n"/>
      <c r="V767" s="164">
        <f>IF(C767="",NA(),MATCH($B767&amp;$C767,'Smelter Look-up'!$J:$J,0))</f>
        <v/>
      </c>
      <c r="X767" s="165">
        <f>IF(AND(C767="Smelter not listed",OR(LEN(D767)=0,LEN(E767)=0)),1,0)</f>
        <v/>
      </c>
      <c r="AB767" s="306">
        <f>IF(C767="","",B767)</f>
        <v/>
      </c>
      <c r="AC767" s="165">
        <f>B767</f>
        <v/>
      </c>
      <c r="AD767" s="165">
        <f>IF(C767="Smelter not listed",D767,C767)</f>
        <v/>
      </c>
    </row>
    <row r="768" ht="20.1" customFormat="1" customHeight="1" s="165">
      <c r="A768" s="150" t="n"/>
      <c r="B768" s="296">
        <f>IF(LEN(A768)=0,"",INDEX('Smelter Look-up'!$A:$A,MATCH($A768,'Smelter Look-up'!$E:$E,0)))</f>
        <v/>
      </c>
      <c r="C768" s="147">
        <f>IF(LEN(A768)=0,"",INDEX('Smelter Look-up'!$C:$C,MATCH($A768,'Smelter Look-up'!$E:$E,0)))</f>
        <v/>
      </c>
      <c r="D768" s="144" t="n"/>
      <c r="E768" s="144">
        <f>IF(ISERROR($V768),"",OFFSET('Smelter Look-up'!$D$4,$V768-4,0)&amp;"")</f>
        <v/>
      </c>
      <c r="F768" s="144">
        <f>IF(ISERROR($V768),"",OFFSET('Smelter Look-up'!$E$4,$V768-4,0))</f>
        <v/>
      </c>
      <c r="G768" s="144">
        <f>IF(C768=$X$4,"Enter smelter details",IF(ISERROR($V768),"",OFFSET('Smelter Look-up'!$F$4,$V768-4,0)))</f>
        <v/>
      </c>
      <c r="H768" s="200">
        <f>IF(ISERROR($V768),"",OFFSET('Smelter Look-up'!$G$4,$V768-4,0))</f>
        <v/>
      </c>
      <c r="I768" s="201">
        <f>IF(ISERROR($V768),"",OFFSET('Smelter Look-up'!$H$4,$V768-4,0))</f>
        <v/>
      </c>
      <c r="J768" s="201">
        <f>IF(ISERROR($V768),"",OFFSET('Smelter Look-up'!$I$4,$V768-4,0))</f>
        <v/>
      </c>
      <c r="K768" s="145" t="n"/>
      <c r="L768" s="145" t="n"/>
      <c r="M768" s="145" t="n"/>
      <c r="N768" s="145" t="n"/>
      <c r="O768" s="145" t="n"/>
      <c r="P768" s="203" t="n"/>
      <c r="Q768" s="146" t="n"/>
      <c r="R768" s="144">
        <f>IF(ISERROR($V768),"",OFFSET('Smelter Look-up'!$C$4,$V768-4,0)&amp;"")</f>
        <v/>
      </c>
      <c r="S768" s="150">
        <f>IF(B768="","",IF(ISERROR(MATCH($E768,CL,0)),"Unknown",INDIRECT("'C'!$A$"&amp;MATCH($E768,CL,0)+1)))</f>
        <v/>
      </c>
      <c r="T768" s="150">
        <f>IF(B768="","",IF(ISERROR(MATCH($J768,SorP!$B$1:$B$6261,0)),"",INDIRECT("'SorP'!$A$"&amp;MATCH($S768&amp;$J768,SorP!C:C,0))))</f>
        <v/>
      </c>
      <c r="U768" s="163" t="n"/>
      <c r="V768" s="164">
        <f>IF(C768="",NA(),MATCH($B768&amp;$C768,'Smelter Look-up'!$J:$J,0))</f>
        <v/>
      </c>
      <c r="X768" s="165">
        <f>IF(AND(C768="Smelter not listed",OR(LEN(D768)=0,LEN(E768)=0)),1,0)</f>
        <v/>
      </c>
      <c r="AB768" s="306">
        <f>IF(C768="","",B768)</f>
        <v/>
      </c>
      <c r="AC768" s="165">
        <f>B768</f>
        <v/>
      </c>
      <c r="AD768" s="165">
        <f>IF(C768="Smelter not listed",D768,C768)</f>
        <v/>
      </c>
    </row>
    <row r="769" ht="20.1" customFormat="1" customHeight="1" s="165">
      <c r="A769" s="150" t="n"/>
      <c r="B769" s="296">
        <f>IF(LEN(A769)=0,"",INDEX('Smelter Look-up'!$A:$A,MATCH($A769,'Smelter Look-up'!$E:$E,0)))</f>
        <v/>
      </c>
      <c r="C769" s="147">
        <f>IF(LEN(A769)=0,"",INDEX('Smelter Look-up'!$C:$C,MATCH($A769,'Smelter Look-up'!$E:$E,0)))</f>
        <v/>
      </c>
      <c r="D769" s="144" t="n"/>
      <c r="E769" s="144">
        <f>IF(ISERROR($V769),"",OFFSET('Smelter Look-up'!$D$4,$V769-4,0)&amp;"")</f>
        <v/>
      </c>
      <c r="F769" s="144">
        <f>IF(ISERROR($V769),"",OFFSET('Smelter Look-up'!$E$4,$V769-4,0))</f>
        <v/>
      </c>
      <c r="G769" s="144">
        <f>IF(C769=$X$4,"Enter smelter details",IF(ISERROR($V769),"",OFFSET('Smelter Look-up'!$F$4,$V769-4,0)))</f>
        <v/>
      </c>
      <c r="H769" s="200">
        <f>IF(ISERROR($V769),"",OFFSET('Smelter Look-up'!$G$4,$V769-4,0))</f>
        <v/>
      </c>
      <c r="I769" s="201">
        <f>IF(ISERROR($V769),"",OFFSET('Smelter Look-up'!$H$4,$V769-4,0))</f>
        <v/>
      </c>
      <c r="J769" s="201">
        <f>IF(ISERROR($V769),"",OFFSET('Smelter Look-up'!$I$4,$V769-4,0))</f>
        <v/>
      </c>
      <c r="K769" s="145" t="n"/>
      <c r="L769" s="145" t="n"/>
      <c r="M769" s="145" t="n"/>
      <c r="N769" s="145" t="n"/>
      <c r="O769" s="145" t="n"/>
      <c r="P769" s="203" t="n"/>
      <c r="Q769" s="146" t="n"/>
      <c r="R769" s="144">
        <f>IF(ISERROR($V769),"",OFFSET('Smelter Look-up'!$C$4,$V769-4,0)&amp;"")</f>
        <v/>
      </c>
      <c r="S769" s="150">
        <f>IF(B769="","",IF(ISERROR(MATCH($E769,CL,0)),"Unknown",INDIRECT("'C'!$A$"&amp;MATCH($E769,CL,0)+1)))</f>
        <v/>
      </c>
      <c r="T769" s="150">
        <f>IF(B769="","",IF(ISERROR(MATCH($J769,SorP!$B$1:$B$6261,0)),"",INDIRECT("'SorP'!$A$"&amp;MATCH($S769&amp;$J769,SorP!C:C,0))))</f>
        <v/>
      </c>
      <c r="U769" s="163" t="n"/>
      <c r="V769" s="164">
        <f>IF(C769="",NA(),MATCH($B769&amp;$C769,'Smelter Look-up'!$J:$J,0))</f>
        <v/>
      </c>
      <c r="X769" s="165">
        <f>IF(AND(C769="Smelter not listed",OR(LEN(D769)=0,LEN(E769)=0)),1,0)</f>
        <v/>
      </c>
      <c r="AB769" s="306">
        <f>IF(C769="","",B769)</f>
        <v/>
      </c>
      <c r="AC769" s="165">
        <f>B769</f>
        <v/>
      </c>
      <c r="AD769" s="165">
        <f>IF(C769="Smelter not listed",D769,C769)</f>
        <v/>
      </c>
    </row>
    <row r="770" ht="20.1" customFormat="1" customHeight="1" s="165">
      <c r="A770" s="150" t="n"/>
      <c r="B770" s="296">
        <f>IF(LEN(A770)=0,"",INDEX('Smelter Look-up'!$A:$A,MATCH($A770,'Smelter Look-up'!$E:$E,0)))</f>
        <v/>
      </c>
      <c r="C770" s="147">
        <f>IF(LEN(A770)=0,"",INDEX('Smelter Look-up'!$C:$C,MATCH($A770,'Smelter Look-up'!$E:$E,0)))</f>
        <v/>
      </c>
      <c r="D770" s="144" t="n"/>
      <c r="E770" s="144">
        <f>IF(ISERROR($V770),"",OFFSET('Smelter Look-up'!$D$4,$V770-4,0)&amp;"")</f>
        <v/>
      </c>
      <c r="F770" s="144">
        <f>IF(ISERROR($V770),"",OFFSET('Smelter Look-up'!$E$4,$V770-4,0))</f>
        <v/>
      </c>
      <c r="G770" s="144">
        <f>IF(C770=$X$4,"Enter smelter details",IF(ISERROR($V770),"",OFFSET('Smelter Look-up'!$F$4,$V770-4,0)))</f>
        <v/>
      </c>
      <c r="H770" s="200">
        <f>IF(ISERROR($V770),"",OFFSET('Smelter Look-up'!$G$4,$V770-4,0))</f>
        <v/>
      </c>
      <c r="I770" s="201">
        <f>IF(ISERROR($V770),"",OFFSET('Smelter Look-up'!$H$4,$V770-4,0))</f>
        <v/>
      </c>
      <c r="J770" s="201">
        <f>IF(ISERROR($V770),"",OFFSET('Smelter Look-up'!$I$4,$V770-4,0))</f>
        <v/>
      </c>
      <c r="K770" s="145" t="n"/>
      <c r="L770" s="145" t="n"/>
      <c r="M770" s="145" t="n"/>
      <c r="N770" s="145" t="n"/>
      <c r="O770" s="145" t="n"/>
      <c r="P770" s="203" t="n"/>
      <c r="Q770" s="146" t="n"/>
      <c r="R770" s="144">
        <f>IF(ISERROR($V770),"",OFFSET('Smelter Look-up'!$C$4,$V770-4,0)&amp;"")</f>
        <v/>
      </c>
      <c r="S770" s="150">
        <f>IF(B770="","",IF(ISERROR(MATCH($E770,CL,0)),"Unknown",INDIRECT("'C'!$A$"&amp;MATCH($E770,CL,0)+1)))</f>
        <v/>
      </c>
      <c r="T770" s="150">
        <f>IF(B770="","",IF(ISERROR(MATCH($J770,SorP!$B$1:$B$6261,0)),"",INDIRECT("'SorP'!$A$"&amp;MATCH($S770&amp;$J770,SorP!C:C,0))))</f>
        <v/>
      </c>
      <c r="U770" s="163" t="n"/>
      <c r="V770" s="164">
        <f>IF(C770="",NA(),MATCH($B770&amp;$C770,'Smelter Look-up'!$J:$J,0))</f>
        <v/>
      </c>
      <c r="X770" s="165">
        <f>IF(AND(C770="Smelter not listed",OR(LEN(D770)=0,LEN(E770)=0)),1,0)</f>
        <v/>
      </c>
      <c r="AB770" s="306">
        <f>IF(C770="","",B770)</f>
        <v/>
      </c>
      <c r="AC770" s="165">
        <f>B770</f>
        <v/>
      </c>
      <c r="AD770" s="165">
        <f>IF(C770="Smelter not listed",D770,C770)</f>
        <v/>
      </c>
    </row>
    <row r="771" ht="20.1" customFormat="1" customHeight="1" s="165">
      <c r="A771" s="150" t="n"/>
      <c r="B771" s="296">
        <f>IF(LEN(A771)=0,"",INDEX('Smelter Look-up'!$A:$A,MATCH($A771,'Smelter Look-up'!$E:$E,0)))</f>
        <v/>
      </c>
      <c r="C771" s="147">
        <f>IF(LEN(A771)=0,"",INDEX('Smelter Look-up'!$C:$C,MATCH($A771,'Smelter Look-up'!$E:$E,0)))</f>
        <v/>
      </c>
      <c r="D771" s="144" t="n"/>
      <c r="E771" s="144">
        <f>IF(ISERROR($V771),"",OFFSET('Smelter Look-up'!$D$4,$V771-4,0)&amp;"")</f>
        <v/>
      </c>
      <c r="F771" s="144">
        <f>IF(ISERROR($V771),"",OFFSET('Smelter Look-up'!$E$4,$V771-4,0))</f>
        <v/>
      </c>
      <c r="G771" s="144">
        <f>IF(C771=$X$4,"Enter smelter details",IF(ISERROR($V771),"",OFFSET('Smelter Look-up'!$F$4,$V771-4,0)))</f>
        <v/>
      </c>
      <c r="H771" s="200">
        <f>IF(ISERROR($V771),"",OFFSET('Smelter Look-up'!$G$4,$V771-4,0))</f>
        <v/>
      </c>
      <c r="I771" s="201">
        <f>IF(ISERROR($V771),"",OFFSET('Smelter Look-up'!$H$4,$V771-4,0))</f>
        <v/>
      </c>
      <c r="J771" s="201">
        <f>IF(ISERROR($V771),"",OFFSET('Smelter Look-up'!$I$4,$V771-4,0))</f>
        <v/>
      </c>
      <c r="K771" s="145" t="n"/>
      <c r="L771" s="145" t="n"/>
      <c r="M771" s="145" t="n"/>
      <c r="N771" s="145" t="n"/>
      <c r="O771" s="145" t="n"/>
      <c r="P771" s="203" t="n"/>
      <c r="Q771" s="146" t="n"/>
      <c r="R771" s="144">
        <f>IF(ISERROR($V771),"",OFFSET('Smelter Look-up'!$C$4,$V771-4,0)&amp;"")</f>
        <v/>
      </c>
      <c r="S771" s="150">
        <f>IF(B771="","",IF(ISERROR(MATCH($E771,CL,0)),"Unknown",INDIRECT("'C'!$A$"&amp;MATCH($E771,CL,0)+1)))</f>
        <v/>
      </c>
      <c r="T771" s="150">
        <f>IF(B771="","",IF(ISERROR(MATCH($J771,SorP!$B$1:$B$6261,0)),"",INDIRECT("'SorP'!$A$"&amp;MATCH($S771&amp;$J771,SorP!C:C,0))))</f>
        <v/>
      </c>
      <c r="U771" s="163" t="n"/>
      <c r="V771" s="164">
        <f>IF(C771="",NA(),MATCH($B771&amp;$C771,'Smelter Look-up'!$J:$J,0))</f>
        <v/>
      </c>
      <c r="X771" s="165">
        <f>IF(AND(C771="Smelter not listed",OR(LEN(D771)=0,LEN(E771)=0)),1,0)</f>
        <v/>
      </c>
      <c r="AB771" s="306">
        <f>IF(C771="","",B771)</f>
        <v/>
      </c>
      <c r="AC771" s="165">
        <f>B771</f>
        <v/>
      </c>
      <c r="AD771" s="165">
        <f>IF(C771="Smelter not listed",D771,C771)</f>
        <v/>
      </c>
    </row>
    <row r="772" ht="20.1" customFormat="1" customHeight="1" s="165">
      <c r="A772" s="150" t="n"/>
      <c r="B772" s="296">
        <f>IF(LEN(A772)=0,"",INDEX('Smelter Look-up'!$A:$A,MATCH($A772,'Smelter Look-up'!$E:$E,0)))</f>
        <v/>
      </c>
      <c r="C772" s="147">
        <f>IF(LEN(A772)=0,"",INDEX('Smelter Look-up'!$C:$C,MATCH($A772,'Smelter Look-up'!$E:$E,0)))</f>
        <v/>
      </c>
      <c r="D772" s="144" t="n"/>
      <c r="E772" s="144">
        <f>IF(ISERROR($V772),"",OFFSET('Smelter Look-up'!$D$4,$V772-4,0)&amp;"")</f>
        <v/>
      </c>
      <c r="F772" s="144">
        <f>IF(ISERROR($V772),"",OFFSET('Smelter Look-up'!$E$4,$V772-4,0))</f>
        <v/>
      </c>
      <c r="G772" s="144">
        <f>IF(C772=$X$4,"Enter smelter details",IF(ISERROR($V772),"",OFFSET('Smelter Look-up'!$F$4,$V772-4,0)))</f>
        <v/>
      </c>
      <c r="H772" s="200">
        <f>IF(ISERROR($V772),"",OFFSET('Smelter Look-up'!$G$4,$V772-4,0))</f>
        <v/>
      </c>
      <c r="I772" s="201">
        <f>IF(ISERROR($V772),"",OFFSET('Smelter Look-up'!$H$4,$V772-4,0))</f>
        <v/>
      </c>
      <c r="J772" s="201">
        <f>IF(ISERROR($V772),"",OFFSET('Smelter Look-up'!$I$4,$V772-4,0))</f>
        <v/>
      </c>
      <c r="K772" s="145" t="n"/>
      <c r="L772" s="145" t="n"/>
      <c r="M772" s="145" t="n"/>
      <c r="N772" s="145" t="n"/>
      <c r="O772" s="145" t="n"/>
      <c r="P772" s="203" t="n"/>
      <c r="Q772" s="146" t="n"/>
      <c r="R772" s="144">
        <f>IF(ISERROR($V772),"",OFFSET('Smelter Look-up'!$C$4,$V772-4,0)&amp;"")</f>
        <v/>
      </c>
      <c r="S772" s="150">
        <f>IF(B772="","",IF(ISERROR(MATCH($E772,CL,0)),"Unknown",INDIRECT("'C'!$A$"&amp;MATCH($E772,CL,0)+1)))</f>
        <v/>
      </c>
      <c r="T772" s="150">
        <f>IF(B772="","",IF(ISERROR(MATCH($J772,SorP!$B$1:$B$6261,0)),"",INDIRECT("'SorP'!$A$"&amp;MATCH($S772&amp;$J772,SorP!C:C,0))))</f>
        <v/>
      </c>
      <c r="U772" s="163" t="n"/>
      <c r="V772" s="164">
        <f>IF(C772="",NA(),MATCH($B772&amp;$C772,'Smelter Look-up'!$J:$J,0))</f>
        <v/>
      </c>
      <c r="X772" s="165">
        <f>IF(AND(C772="Smelter not listed",OR(LEN(D772)=0,LEN(E772)=0)),1,0)</f>
        <v/>
      </c>
      <c r="AB772" s="306">
        <f>IF(C772="","",B772)</f>
        <v/>
      </c>
      <c r="AC772" s="165">
        <f>B772</f>
        <v/>
      </c>
      <c r="AD772" s="165">
        <f>IF(C772="Smelter not listed",D772,C772)</f>
        <v/>
      </c>
    </row>
    <row r="773" ht="20.1" customFormat="1" customHeight="1" s="165">
      <c r="A773" s="150" t="n"/>
      <c r="B773" s="296">
        <f>IF(LEN(A773)=0,"",INDEX('Smelter Look-up'!$A:$A,MATCH($A773,'Smelter Look-up'!$E:$E,0)))</f>
        <v/>
      </c>
      <c r="C773" s="147">
        <f>IF(LEN(A773)=0,"",INDEX('Smelter Look-up'!$C:$C,MATCH($A773,'Smelter Look-up'!$E:$E,0)))</f>
        <v/>
      </c>
      <c r="D773" s="144" t="n"/>
      <c r="E773" s="144">
        <f>IF(ISERROR($V773),"",OFFSET('Smelter Look-up'!$D$4,$V773-4,0)&amp;"")</f>
        <v/>
      </c>
      <c r="F773" s="144">
        <f>IF(ISERROR($V773),"",OFFSET('Smelter Look-up'!$E$4,$V773-4,0))</f>
        <v/>
      </c>
      <c r="G773" s="144">
        <f>IF(C773=$X$4,"Enter smelter details",IF(ISERROR($V773),"",OFFSET('Smelter Look-up'!$F$4,$V773-4,0)))</f>
        <v/>
      </c>
      <c r="H773" s="200">
        <f>IF(ISERROR($V773),"",OFFSET('Smelter Look-up'!$G$4,$V773-4,0))</f>
        <v/>
      </c>
      <c r="I773" s="201">
        <f>IF(ISERROR($V773),"",OFFSET('Smelter Look-up'!$H$4,$V773-4,0))</f>
        <v/>
      </c>
      <c r="J773" s="201">
        <f>IF(ISERROR($V773),"",OFFSET('Smelter Look-up'!$I$4,$V773-4,0))</f>
        <v/>
      </c>
      <c r="K773" s="145" t="n"/>
      <c r="L773" s="145" t="n"/>
      <c r="M773" s="145" t="n"/>
      <c r="N773" s="145" t="n"/>
      <c r="O773" s="145" t="n"/>
      <c r="P773" s="203" t="n"/>
      <c r="Q773" s="146" t="n"/>
      <c r="R773" s="144">
        <f>IF(ISERROR($V773),"",OFFSET('Smelter Look-up'!$C$4,$V773-4,0)&amp;"")</f>
        <v/>
      </c>
      <c r="S773" s="150">
        <f>IF(B773="","",IF(ISERROR(MATCH($E773,CL,0)),"Unknown",INDIRECT("'C'!$A$"&amp;MATCH($E773,CL,0)+1)))</f>
        <v/>
      </c>
      <c r="T773" s="150">
        <f>IF(B773="","",IF(ISERROR(MATCH($J773,SorP!$B$1:$B$6261,0)),"",INDIRECT("'SorP'!$A$"&amp;MATCH($S773&amp;$J773,SorP!C:C,0))))</f>
        <v/>
      </c>
      <c r="U773" s="163" t="n"/>
      <c r="V773" s="164">
        <f>IF(C773="",NA(),MATCH($B773&amp;$C773,'Smelter Look-up'!$J:$J,0))</f>
        <v/>
      </c>
      <c r="X773" s="165">
        <f>IF(AND(C773="Smelter not listed",OR(LEN(D773)=0,LEN(E773)=0)),1,0)</f>
        <v/>
      </c>
      <c r="AB773" s="306">
        <f>IF(C773="","",B773)</f>
        <v/>
      </c>
      <c r="AC773" s="165">
        <f>B773</f>
        <v/>
      </c>
      <c r="AD773" s="165">
        <f>IF(C773="Smelter not listed",D773,C773)</f>
        <v/>
      </c>
    </row>
    <row r="774" ht="20.1" customFormat="1" customHeight="1" s="165">
      <c r="A774" s="150" t="n"/>
      <c r="B774" s="296">
        <f>IF(LEN(A774)=0,"",INDEX('Smelter Look-up'!$A:$A,MATCH($A774,'Smelter Look-up'!$E:$E,0)))</f>
        <v/>
      </c>
      <c r="C774" s="147">
        <f>IF(LEN(A774)=0,"",INDEX('Smelter Look-up'!$C:$C,MATCH($A774,'Smelter Look-up'!$E:$E,0)))</f>
        <v/>
      </c>
      <c r="D774" s="144" t="n"/>
      <c r="E774" s="144">
        <f>IF(ISERROR($V774),"",OFFSET('Smelter Look-up'!$D$4,$V774-4,0)&amp;"")</f>
        <v/>
      </c>
      <c r="F774" s="144">
        <f>IF(ISERROR($V774),"",OFFSET('Smelter Look-up'!$E$4,$V774-4,0))</f>
        <v/>
      </c>
      <c r="G774" s="144">
        <f>IF(C774=$X$4,"Enter smelter details",IF(ISERROR($V774),"",OFFSET('Smelter Look-up'!$F$4,$V774-4,0)))</f>
        <v/>
      </c>
      <c r="H774" s="200">
        <f>IF(ISERROR($V774),"",OFFSET('Smelter Look-up'!$G$4,$V774-4,0))</f>
        <v/>
      </c>
      <c r="I774" s="201">
        <f>IF(ISERROR($V774),"",OFFSET('Smelter Look-up'!$H$4,$V774-4,0))</f>
        <v/>
      </c>
      <c r="J774" s="201">
        <f>IF(ISERROR($V774),"",OFFSET('Smelter Look-up'!$I$4,$V774-4,0))</f>
        <v/>
      </c>
      <c r="K774" s="145" t="n"/>
      <c r="L774" s="145" t="n"/>
      <c r="M774" s="145" t="n"/>
      <c r="N774" s="145" t="n"/>
      <c r="O774" s="145" t="n"/>
      <c r="P774" s="203" t="n"/>
      <c r="Q774" s="146" t="n"/>
      <c r="R774" s="144">
        <f>IF(ISERROR($V774),"",OFFSET('Smelter Look-up'!$C$4,$V774-4,0)&amp;"")</f>
        <v/>
      </c>
      <c r="S774" s="150">
        <f>IF(B774="","",IF(ISERROR(MATCH($E774,CL,0)),"Unknown",INDIRECT("'C'!$A$"&amp;MATCH($E774,CL,0)+1)))</f>
        <v/>
      </c>
      <c r="T774" s="150">
        <f>IF(B774="","",IF(ISERROR(MATCH($J774,SorP!$B$1:$B$6261,0)),"",INDIRECT("'SorP'!$A$"&amp;MATCH($S774&amp;$J774,SorP!C:C,0))))</f>
        <v/>
      </c>
      <c r="U774" s="163" t="n"/>
      <c r="V774" s="164">
        <f>IF(C774="",NA(),MATCH($B774&amp;$C774,'Smelter Look-up'!$J:$J,0))</f>
        <v/>
      </c>
      <c r="X774" s="165">
        <f>IF(AND(C774="Smelter not listed",OR(LEN(D774)=0,LEN(E774)=0)),1,0)</f>
        <v/>
      </c>
      <c r="AB774" s="306">
        <f>IF(C774="","",B774)</f>
        <v/>
      </c>
      <c r="AC774" s="165">
        <f>B774</f>
        <v/>
      </c>
      <c r="AD774" s="165">
        <f>IF(C774="Smelter not listed",D774,C774)</f>
        <v/>
      </c>
    </row>
    <row r="775" ht="20.1" customFormat="1" customHeight="1" s="165">
      <c r="A775" s="150" t="n"/>
      <c r="B775" s="296">
        <f>IF(LEN(A775)=0,"",INDEX('Smelter Look-up'!$A:$A,MATCH($A775,'Smelter Look-up'!$E:$E,0)))</f>
        <v/>
      </c>
      <c r="C775" s="147">
        <f>IF(LEN(A775)=0,"",INDEX('Smelter Look-up'!$C:$C,MATCH($A775,'Smelter Look-up'!$E:$E,0)))</f>
        <v/>
      </c>
      <c r="D775" s="144" t="n"/>
      <c r="E775" s="144">
        <f>IF(ISERROR($V775),"",OFFSET('Smelter Look-up'!$D$4,$V775-4,0)&amp;"")</f>
        <v/>
      </c>
      <c r="F775" s="144">
        <f>IF(ISERROR($V775),"",OFFSET('Smelter Look-up'!$E$4,$V775-4,0))</f>
        <v/>
      </c>
      <c r="G775" s="144">
        <f>IF(C775=$X$4,"Enter smelter details",IF(ISERROR($V775),"",OFFSET('Smelter Look-up'!$F$4,$V775-4,0)))</f>
        <v/>
      </c>
      <c r="H775" s="200">
        <f>IF(ISERROR($V775),"",OFFSET('Smelter Look-up'!$G$4,$V775-4,0))</f>
        <v/>
      </c>
      <c r="I775" s="201">
        <f>IF(ISERROR($V775),"",OFFSET('Smelter Look-up'!$H$4,$V775-4,0))</f>
        <v/>
      </c>
      <c r="J775" s="201">
        <f>IF(ISERROR($V775),"",OFFSET('Smelter Look-up'!$I$4,$V775-4,0))</f>
        <v/>
      </c>
      <c r="K775" s="145" t="n"/>
      <c r="L775" s="145" t="n"/>
      <c r="M775" s="145" t="n"/>
      <c r="N775" s="145" t="n"/>
      <c r="O775" s="145" t="n"/>
      <c r="P775" s="203" t="n"/>
      <c r="Q775" s="146" t="n"/>
      <c r="R775" s="144">
        <f>IF(ISERROR($V775),"",OFFSET('Smelter Look-up'!$C$4,$V775-4,0)&amp;"")</f>
        <v/>
      </c>
      <c r="S775" s="150">
        <f>IF(B775="","",IF(ISERROR(MATCH($E775,CL,0)),"Unknown",INDIRECT("'C'!$A$"&amp;MATCH($E775,CL,0)+1)))</f>
        <v/>
      </c>
      <c r="T775" s="150">
        <f>IF(B775="","",IF(ISERROR(MATCH($J775,SorP!$B$1:$B$6261,0)),"",INDIRECT("'SorP'!$A$"&amp;MATCH($S775&amp;$J775,SorP!C:C,0))))</f>
        <v/>
      </c>
      <c r="U775" s="163" t="n"/>
      <c r="V775" s="164">
        <f>IF(C775="",NA(),MATCH($B775&amp;$C775,'Smelter Look-up'!$J:$J,0))</f>
        <v/>
      </c>
      <c r="X775" s="165">
        <f>IF(AND(C775="Smelter not listed",OR(LEN(D775)=0,LEN(E775)=0)),1,0)</f>
        <v/>
      </c>
      <c r="AB775" s="306">
        <f>IF(C775="","",B775)</f>
        <v/>
      </c>
      <c r="AC775" s="165">
        <f>B775</f>
        <v/>
      </c>
      <c r="AD775" s="165">
        <f>IF(C775="Smelter not listed",D775,C775)</f>
        <v/>
      </c>
    </row>
    <row r="776" ht="20.1" customFormat="1" customHeight="1" s="165">
      <c r="A776" s="150" t="n"/>
      <c r="B776" s="296">
        <f>IF(LEN(A776)=0,"",INDEX('Smelter Look-up'!$A:$A,MATCH($A776,'Smelter Look-up'!$E:$E,0)))</f>
        <v/>
      </c>
      <c r="C776" s="147">
        <f>IF(LEN(A776)=0,"",INDEX('Smelter Look-up'!$C:$C,MATCH($A776,'Smelter Look-up'!$E:$E,0)))</f>
        <v/>
      </c>
      <c r="D776" s="144" t="n"/>
      <c r="E776" s="144">
        <f>IF(ISERROR($V776),"",OFFSET('Smelter Look-up'!$D$4,$V776-4,0)&amp;"")</f>
        <v/>
      </c>
      <c r="F776" s="144">
        <f>IF(ISERROR($V776),"",OFFSET('Smelter Look-up'!$E$4,$V776-4,0))</f>
        <v/>
      </c>
      <c r="G776" s="144">
        <f>IF(C776=$X$4,"Enter smelter details",IF(ISERROR($V776),"",OFFSET('Smelter Look-up'!$F$4,$V776-4,0)))</f>
        <v/>
      </c>
      <c r="H776" s="200">
        <f>IF(ISERROR($V776),"",OFFSET('Smelter Look-up'!$G$4,$V776-4,0))</f>
        <v/>
      </c>
      <c r="I776" s="201">
        <f>IF(ISERROR($V776),"",OFFSET('Smelter Look-up'!$H$4,$V776-4,0))</f>
        <v/>
      </c>
      <c r="J776" s="201">
        <f>IF(ISERROR($V776),"",OFFSET('Smelter Look-up'!$I$4,$V776-4,0))</f>
        <v/>
      </c>
      <c r="K776" s="145" t="n"/>
      <c r="L776" s="145" t="n"/>
      <c r="M776" s="145" t="n"/>
      <c r="N776" s="145" t="n"/>
      <c r="O776" s="145" t="n"/>
      <c r="P776" s="203" t="n"/>
      <c r="Q776" s="146" t="n"/>
      <c r="R776" s="144">
        <f>IF(ISERROR($V776),"",OFFSET('Smelter Look-up'!$C$4,$V776-4,0)&amp;"")</f>
        <v/>
      </c>
      <c r="S776" s="150">
        <f>IF(B776="","",IF(ISERROR(MATCH($E776,CL,0)),"Unknown",INDIRECT("'C'!$A$"&amp;MATCH($E776,CL,0)+1)))</f>
        <v/>
      </c>
      <c r="T776" s="150">
        <f>IF(B776="","",IF(ISERROR(MATCH($J776,SorP!$B$1:$B$6261,0)),"",INDIRECT("'SorP'!$A$"&amp;MATCH($S776&amp;$J776,SorP!C:C,0))))</f>
        <v/>
      </c>
      <c r="U776" s="163" t="n"/>
      <c r="V776" s="164">
        <f>IF(C776="",NA(),MATCH($B776&amp;$C776,'Smelter Look-up'!$J:$J,0))</f>
        <v/>
      </c>
      <c r="X776" s="165">
        <f>IF(AND(C776="Smelter not listed",OR(LEN(D776)=0,LEN(E776)=0)),1,0)</f>
        <v/>
      </c>
      <c r="AB776" s="306">
        <f>IF(C776="","",B776)</f>
        <v/>
      </c>
      <c r="AC776" s="165">
        <f>B776</f>
        <v/>
      </c>
      <c r="AD776" s="165">
        <f>IF(C776="Smelter not listed",D776,C776)</f>
        <v/>
      </c>
    </row>
    <row r="777" ht="20.1" customFormat="1" customHeight="1" s="165">
      <c r="A777" s="150" t="n"/>
      <c r="B777" s="296">
        <f>IF(LEN(A777)=0,"",INDEX('Smelter Look-up'!$A:$A,MATCH($A777,'Smelter Look-up'!$E:$E,0)))</f>
        <v/>
      </c>
      <c r="C777" s="147">
        <f>IF(LEN(A777)=0,"",INDEX('Smelter Look-up'!$C:$C,MATCH($A777,'Smelter Look-up'!$E:$E,0)))</f>
        <v/>
      </c>
      <c r="D777" s="144" t="n"/>
      <c r="E777" s="144">
        <f>IF(ISERROR($V777),"",OFFSET('Smelter Look-up'!$D$4,$V777-4,0)&amp;"")</f>
        <v/>
      </c>
      <c r="F777" s="144">
        <f>IF(ISERROR($V777),"",OFFSET('Smelter Look-up'!$E$4,$V777-4,0))</f>
        <v/>
      </c>
      <c r="G777" s="144">
        <f>IF(C777=$X$4,"Enter smelter details",IF(ISERROR($V777),"",OFFSET('Smelter Look-up'!$F$4,$V777-4,0)))</f>
        <v/>
      </c>
      <c r="H777" s="200">
        <f>IF(ISERROR($V777),"",OFFSET('Smelter Look-up'!$G$4,$V777-4,0))</f>
        <v/>
      </c>
      <c r="I777" s="201">
        <f>IF(ISERROR($V777),"",OFFSET('Smelter Look-up'!$H$4,$V777-4,0))</f>
        <v/>
      </c>
      <c r="J777" s="201">
        <f>IF(ISERROR($V777),"",OFFSET('Smelter Look-up'!$I$4,$V777-4,0))</f>
        <v/>
      </c>
      <c r="K777" s="145" t="n"/>
      <c r="L777" s="145" t="n"/>
      <c r="M777" s="145" t="n"/>
      <c r="N777" s="145" t="n"/>
      <c r="O777" s="145" t="n"/>
      <c r="P777" s="203" t="n"/>
      <c r="Q777" s="146" t="n"/>
      <c r="R777" s="144">
        <f>IF(ISERROR($V777),"",OFFSET('Smelter Look-up'!$C$4,$V777-4,0)&amp;"")</f>
        <v/>
      </c>
      <c r="S777" s="150">
        <f>IF(B777="","",IF(ISERROR(MATCH($E777,CL,0)),"Unknown",INDIRECT("'C'!$A$"&amp;MATCH($E777,CL,0)+1)))</f>
        <v/>
      </c>
      <c r="T777" s="150">
        <f>IF(B777="","",IF(ISERROR(MATCH($J777,SorP!$B$1:$B$6261,0)),"",INDIRECT("'SorP'!$A$"&amp;MATCH($S777&amp;$J777,SorP!C:C,0))))</f>
        <v/>
      </c>
      <c r="U777" s="163" t="n"/>
      <c r="V777" s="164">
        <f>IF(C777="",NA(),MATCH($B777&amp;$C777,'Smelter Look-up'!$J:$J,0))</f>
        <v/>
      </c>
      <c r="X777" s="165">
        <f>IF(AND(C777="Smelter not listed",OR(LEN(D777)=0,LEN(E777)=0)),1,0)</f>
        <v/>
      </c>
      <c r="AB777" s="306">
        <f>IF(C777="","",B777)</f>
        <v/>
      </c>
      <c r="AC777" s="165">
        <f>B777</f>
        <v/>
      </c>
      <c r="AD777" s="165">
        <f>IF(C777="Smelter not listed",D777,C777)</f>
        <v/>
      </c>
    </row>
    <row r="778" ht="20.1" customFormat="1" customHeight="1" s="165">
      <c r="A778" s="150" t="n"/>
      <c r="B778" s="296">
        <f>IF(LEN(A778)=0,"",INDEX('Smelter Look-up'!$A:$A,MATCH($A778,'Smelter Look-up'!$E:$E,0)))</f>
        <v/>
      </c>
      <c r="C778" s="147">
        <f>IF(LEN(A778)=0,"",INDEX('Smelter Look-up'!$C:$C,MATCH($A778,'Smelter Look-up'!$E:$E,0)))</f>
        <v/>
      </c>
      <c r="D778" s="144" t="n"/>
      <c r="E778" s="144">
        <f>IF(ISERROR($V778),"",OFFSET('Smelter Look-up'!$D$4,$V778-4,0)&amp;"")</f>
        <v/>
      </c>
      <c r="F778" s="144">
        <f>IF(ISERROR($V778),"",OFFSET('Smelter Look-up'!$E$4,$V778-4,0))</f>
        <v/>
      </c>
      <c r="G778" s="144">
        <f>IF(C778=$X$4,"Enter smelter details",IF(ISERROR($V778),"",OFFSET('Smelter Look-up'!$F$4,$V778-4,0)))</f>
        <v/>
      </c>
      <c r="H778" s="200">
        <f>IF(ISERROR($V778),"",OFFSET('Smelter Look-up'!$G$4,$V778-4,0))</f>
        <v/>
      </c>
      <c r="I778" s="201">
        <f>IF(ISERROR($V778),"",OFFSET('Smelter Look-up'!$H$4,$V778-4,0))</f>
        <v/>
      </c>
      <c r="J778" s="201">
        <f>IF(ISERROR($V778),"",OFFSET('Smelter Look-up'!$I$4,$V778-4,0))</f>
        <v/>
      </c>
      <c r="K778" s="145" t="n"/>
      <c r="L778" s="145" t="n"/>
      <c r="M778" s="145" t="n"/>
      <c r="N778" s="145" t="n"/>
      <c r="O778" s="145" t="n"/>
      <c r="P778" s="203" t="n"/>
      <c r="Q778" s="146" t="n"/>
      <c r="R778" s="144">
        <f>IF(ISERROR($V778),"",OFFSET('Smelter Look-up'!$C$4,$V778-4,0)&amp;"")</f>
        <v/>
      </c>
      <c r="S778" s="150">
        <f>IF(B778="","",IF(ISERROR(MATCH($E778,CL,0)),"Unknown",INDIRECT("'C'!$A$"&amp;MATCH($E778,CL,0)+1)))</f>
        <v/>
      </c>
      <c r="T778" s="150">
        <f>IF(B778="","",IF(ISERROR(MATCH($J778,SorP!$B$1:$B$6261,0)),"",INDIRECT("'SorP'!$A$"&amp;MATCH($S778&amp;$J778,SorP!C:C,0))))</f>
        <v/>
      </c>
      <c r="U778" s="163" t="n"/>
      <c r="V778" s="164">
        <f>IF(C778="",NA(),MATCH($B778&amp;$C778,'Smelter Look-up'!$J:$J,0))</f>
        <v/>
      </c>
      <c r="X778" s="165">
        <f>IF(AND(C778="Smelter not listed",OR(LEN(D778)=0,LEN(E778)=0)),1,0)</f>
        <v/>
      </c>
      <c r="AB778" s="306">
        <f>IF(C778="","",B778)</f>
        <v/>
      </c>
      <c r="AC778" s="165">
        <f>B778</f>
        <v/>
      </c>
      <c r="AD778" s="165">
        <f>IF(C778="Smelter not listed",D778,C778)</f>
        <v/>
      </c>
    </row>
    <row r="779" ht="20.1" customFormat="1" customHeight="1" s="165">
      <c r="A779" s="150" t="n"/>
      <c r="B779" s="296">
        <f>IF(LEN(A779)=0,"",INDEX('Smelter Look-up'!$A:$A,MATCH($A779,'Smelter Look-up'!$E:$E,0)))</f>
        <v/>
      </c>
      <c r="C779" s="147">
        <f>IF(LEN(A779)=0,"",INDEX('Smelter Look-up'!$C:$C,MATCH($A779,'Smelter Look-up'!$E:$E,0)))</f>
        <v/>
      </c>
      <c r="D779" s="144" t="n"/>
      <c r="E779" s="144">
        <f>IF(ISERROR($V779),"",OFFSET('Smelter Look-up'!$D$4,$V779-4,0)&amp;"")</f>
        <v/>
      </c>
      <c r="F779" s="144">
        <f>IF(ISERROR($V779),"",OFFSET('Smelter Look-up'!$E$4,$V779-4,0))</f>
        <v/>
      </c>
      <c r="G779" s="144">
        <f>IF(C779=$X$4,"Enter smelter details",IF(ISERROR($V779),"",OFFSET('Smelter Look-up'!$F$4,$V779-4,0)))</f>
        <v/>
      </c>
      <c r="H779" s="200">
        <f>IF(ISERROR($V779),"",OFFSET('Smelter Look-up'!$G$4,$V779-4,0))</f>
        <v/>
      </c>
      <c r="I779" s="201">
        <f>IF(ISERROR($V779),"",OFFSET('Smelter Look-up'!$H$4,$V779-4,0))</f>
        <v/>
      </c>
      <c r="J779" s="201">
        <f>IF(ISERROR($V779),"",OFFSET('Smelter Look-up'!$I$4,$V779-4,0))</f>
        <v/>
      </c>
      <c r="K779" s="145" t="n"/>
      <c r="L779" s="145" t="n"/>
      <c r="M779" s="145" t="n"/>
      <c r="N779" s="145" t="n"/>
      <c r="O779" s="145" t="n"/>
      <c r="P779" s="203" t="n"/>
      <c r="Q779" s="146" t="n"/>
      <c r="R779" s="144">
        <f>IF(ISERROR($V779),"",OFFSET('Smelter Look-up'!$C$4,$V779-4,0)&amp;"")</f>
        <v/>
      </c>
      <c r="S779" s="150">
        <f>IF(B779="","",IF(ISERROR(MATCH($E779,CL,0)),"Unknown",INDIRECT("'C'!$A$"&amp;MATCH($E779,CL,0)+1)))</f>
        <v/>
      </c>
      <c r="T779" s="150">
        <f>IF(B779="","",IF(ISERROR(MATCH($J779,SorP!$B$1:$B$6261,0)),"",INDIRECT("'SorP'!$A$"&amp;MATCH($S779&amp;$J779,SorP!C:C,0))))</f>
        <v/>
      </c>
      <c r="U779" s="163" t="n"/>
      <c r="V779" s="164">
        <f>IF(C779="",NA(),MATCH($B779&amp;$C779,'Smelter Look-up'!$J:$J,0))</f>
        <v/>
      </c>
      <c r="X779" s="165">
        <f>IF(AND(C779="Smelter not listed",OR(LEN(D779)=0,LEN(E779)=0)),1,0)</f>
        <v/>
      </c>
      <c r="AB779" s="306">
        <f>IF(C779="","",B779)</f>
        <v/>
      </c>
      <c r="AC779" s="165">
        <f>B779</f>
        <v/>
      </c>
      <c r="AD779" s="165">
        <f>IF(C779="Smelter not listed",D779,C779)</f>
        <v/>
      </c>
    </row>
    <row r="780" ht="20.1" customFormat="1" customHeight="1" s="165">
      <c r="A780" s="150" t="n"/>
      <c r="B780" s="296">
        <f>IF(LEN(A780)=0,"",INDEX('Smelter Look-up'!$A:$A,MATCH($A780,'Smelter Look-up'!$E:$E,0)))</f>
        <v/>
      </c>
      <c r="C780" s="147">
        <f>IF(LEN(A780)=0,"",INDEX('Smelter Look-up'!$C:$C,MATCH($A780,'Smelter Look-up'!$E:$E,0)))</f>
        <v/>
      </c>
      <c r="D780" s="144" t="n"/>
      <c r="E780" s="144">
        <f>IF(ISERROR($V780),"",OFFSET('Smelter Look-up'!$D$4,$V780-4,0)&amp;"")</f>
        <v/>
      </c>
      <c r="F780" s="144">
        <f>IF(ISERROR($V780),"",OFFSET('Smelter Look-up'!$E$4,$V780-4,0))</f>
        <v/>
      </c>
      <c r="G780" s="144">
        <f>IF(C780=$X$4,"Enter smelter details",IF(ISERROR($V780),"",OFFSET('Smelter Look-up'!$F$4,$V780-4,0)))</f>
        <v/>
      </c>
      <c r="H780" s="200">
        <f>IF(ISERROR($V780),"",OFFSET('Smelter Look-up'!$G$4,$V780-4,0))</f>
        <v/>
      </c>
      <c r="I780" s="201">
        <f>IF(ISERROR($V780),"",OFFSET('Smelter Look-up'!$H$4,$V780-4,0))</f>
        <v/>
      </c>
      <c r="J780" s="201">
        <f>IF(ISERROR($V780),"",OFFSET('Smelter Look-up'!$I$4,$V780-4,0))</f>
        <v/>
      </c>
      <c r="K780" s="145" t="n"/>
      <c r="L780" s="145" t="n"/>
      <c r="M780" s="145" t="n"/>
      <c r="N780" s="145" t="n"/>
      <c r="O780" s="145" t="n"/>
      <c r="P780" s="203" t="n"/>
      <c r="Q780" s="146" t="n"/>
      <c r="R780" s="144">
        <f>IF(ISERROR($V780),"",OFFSET('Smelter Look-up'!$C$4,$V780-4,0)&amp;"")</f>
        <v/>
      </c>
      <c r="S780" s="150">
        <f>IF(B780="","",IF(ISERROR(MATCH($E780,CL,0)),"Unknown",INDIRECT("'C'!$A$"&amp;MATCH($E780,CL,0)+1)))</f>
        <v/>
      </c>
      <c r="T780" s="150">
        <f>IF(B780="","",IF(ISERROR(MATCH($J780,SorP!$B$1:$B$6261,0)),"",INDIRECT("'SorP'!$A$"&amp;MATCH($S780&amp;$J780,SorP!C:C,0))))</f>
        <v/>
      </c>
      <c r="U780" s="163" t="n"/>
      <c r="V780" s="164">
        <f>IF(C780="",NA(),MATCH($B780&amp;$C780,'Smelter Look-up'!$J:$J,0))</f>
        <v/>
      </c>
      <c r="X780" s="165">
        <f>IF(AND(C780="Smelter not listed",OR(LEN(D780)=0,LEN(E780)=0)),1,0)</f>
        <v/>
      </c>
      <c r="AB780" s="306">
        <f>IF(C780="","",B780)</f>
        <v/>
      </c>
      <c r="AC780" s="165">
        <f>B780</f>
        <v/>
      </c>
      <c r="AD780" s="165">
        <f>IF(C780="Smelter not listed",D780,C780)</f>
        <v/>
      </c>
    </row>
    <row r="781" ht="20.1" customFormat="1" customHeight="1" s="165">
      <c r="A781" s="150" t="n"/>
      <c r="B781" s="296">
        <f>IF(LEN(A781)=0,"",INDEX('Smelter Look-up'!$A:$A,MATCH($A781,'Smelter Look-up'!$E:$E,0)))</f>
        <v/>
      </c>
      <c r="C781" s="147">
        <f>IF(LEN(A781)=0,"",INDEX('Smelter Look-up'!$C:$C,MATCH($A781,'Smelter Look-up'!$E:$E,0)))</f>
        <v/>
      </c>
      <c r="D781" s="144" t="n"/>
      <c r="E781" s="144">
        <f>IF(ISERROR($V781),"",OFFSET('Smelter Look-up'!$D$4,$V781-4,0)&amp;"")</f>
        <v/>
      </c>
      <c r="F781" s="144">
        <f>IF(ISERROR($V781),"",OFFSET('Smelter Look-up'!$E$4,$V781-4,0))</f>
        <v/>
      </c>
      <c r="G781" s="144">
        <f>IF(C781=$X$4,"Enter smelter details",IF(ISERROR($V781),"",OFFSET('Smelter Look-up'!$F$4,$V781-4,0)))</f>
        <v/>
      </c>
      <c r="H781" s="200">
        <f>IF(ISERROR($V781),"",OFFSET('Smelter Look-up'!$G$4,$V781-4,0))</f>
        <v/>
      </c>
      <c r="I781" s="201">
        <f>IF(ISERROR($V781),"",OFFSET('Smelter Look-up'!$H$4,$V781-4,0))</f>
        <v/>
      </c>
      <c r="J781" s="201">
        <f>IF(ISERROR($V781),"",OFFSET('Smelter Look-up'!$I$4,$V781-4,0))</f>
        <v/>
      </c>
      <c r="K781" s="145" t="n"/>
      <c r="L781" s="145" t="n"/>
      <c r="M781" s="145" t="n"/>
      <c r="N781" s="145" t="n"/>
      <c r="O781" s="145" t="n"/>
      <c r="P781" s="203" t="n"/>
      <c r="Q781" s="146" t="n"/>
      <c r="R781" s="144">
        <f>IF(ISERROR($V781),"",OFFSET('Smelter Look-up'!$C$4,$V781-4,0)&amp;"")</f>
        <v/>
      </c>
      <c r="S781" s="150">
        <f>IF(B781="","",IF(ISERROR(MATCH($E781,CL,0)),"Unknown",INDIRECT("'C'!$A$"&amp;MATCH($E781,CL,0)+1)))</f>
        <v/>
      </c>
      <c r="T781" s="150">
        <f>IF(B781="","",IF(ISERROR(MATCH($J781,SorP!$B$1:$B$6261,0)),"",INDIRECT("'SorP'!$A$"&amp;MATCH($S781&amp;$J781,SorP!C:C,0))))</f>
        <v/>
      </c>
      <c r="U781" s="163" t="n"/>
      <c r="V781" s="164">
        <f>IF(C781="",NA(),MATCH($B781&amp;$C781,'Smelter Look-up'!$J:$J,0))</f>
        <v/>
      </c>
      <c r="X781" s="165">
        <f>IF(AND(C781="Smelter not listed",OR(LEN(D781)=0,LEN(E781)=0)),1,0)</f>
        <v/>
      </c>
      <c r="AB781" s="306">
        <f>IF(C781="","",B781)</f>
        <v/>
      </c>
      <c r="AC781" s="165">
        <f>B781</f>
        <v/>
      </c>
      <c r="AD781" s="165">
        <f>IF(C781="Smelter not listed",D781,C781)</f>
        <v/>
      </c>
    </row>
    <row r="782" ht="20.1" customFormat="1" customHeight="1" s="165">
      <c r="A782" s="150" t="n"/>
      <c r="B782" s="296">
        <f>IF(LEN(A782)=0,"",INDEX('Smelter Look-up'!$A:$A,MATCH($A782,'Smelter Look-up'!$E:$E,0)))</f>
        <v/>
      </c>
      <c r="C782" s="147">
        <f>IF(LEN(A782)=0,"",INDEX('Smelter Look-up'!$C:$C,MATCH($A782,'Smelter Look-up'!$E:$E,0)))</f>
        <v/>
      </c>
      <c r="D782" s="144" t="n"/>
      <c r="E782" s="144">
        <f>IF(ISERROR($V782),"",OFFSET('Smelter Look-up'!$D$4,$V782-4,0)&amp;"")</f>
        <v/>
      </c>
      <c r="F782" s="144">
        <f>IF(ISERROR($V782),"",OFFSET('Smelter Look-up'!$E$4,$V782-4,0))</f>
        <v/>
      </c>
      <c r="G782" s="144">
        <f>IF(C782=$X$4,"Enter smelter details",IF(ISERROR($V782),"",OFFSET('Smelter Look-up'!$F$4,$V782-4,0)))</f>
        <v/>
      </c>
      <c r="H782" s="200">
        <f>IF(ISERROR($V782),"",OFFSET('Smelter Look-up'!$G$4,$V782-4,0))</f>
        <v/>
      </c>
      <c r="I782" s="201">
        <f>IF(ISERROR($V782),"",OFFSET('Smelter Look-up'!$H$4,$V782-4,0))</f>
        <v/>
      </c>
      <c r="J782" s="201">
        <f>IF(ISERROR($V782),"",OFFSET('Smelter Look-up'!$I$4,$V782-4,0))</f>
        <v/>
      </c>
      <c r="K782" s="145" t="n"/>
      <c r="L782" s="145" t="n"/>
      <c r="M782" s="145" t="n"/>
      <c r="N782" s="145" t="n"/>
      <c r="O782" s="145" t="n"/>
      <c r="P782" s="203" t="n"/>
      <c r="Q782" s="146" t="n"/>
      <c r="R782" s="144">
        <f>IF(ISERROR($V782),"",OFFSET('Smelter Look-up'!$C$4,$V782-4,0)&amp;"")</f>
        <v/>
      </c>
      <c r="S782" s="150">
        <f>IF(B782="","",IF(ISERROR(MATCH($E782,CL,0)),"Unknown",INDIRECT("'C'!$A$"&amp;MATCH($E782,CL,0)+1)))</f>
        <v/>
      </c>
      <c r="T782" s="150">
        <f>IF(B782="","",IF(ISERROR(MATCH($J782,SorP!$B$1:$B$6261,0)),"",INDIRECT("'SorP'!$A$"&amp;MATCH($S782&amp;$J782,SorP!C:C,0))))</f>
        <v/>
      </c>
      <c r="U782" s="163" t="n"/>
      <c r="V782" s="164">
        <f>IF(C782="",NA(),MATCH($B782&amp;$C782,'Smelter Look-up'!$J:$J,0))</f>
        <v/>
      </c>
      <c r="X782" s="165">
        <f>IF(AND(C782="Smelter not listed",OR(LEN(D782)=0,LEN(E782)=0)),1,0)</f>
        <v/>
      </c>
      <c r="AB782" s="306">
        <f>IF(C782="","",B782)</f>
        <v/>
      </c>
      <c r="AC782" s="165">
        <f>B782</f>
        <v/>
      </c>
      <c r="AD782" s="165">
        <f>IF(C782="Smelter not listed",D782,C782)</f>
        <v/>
      </c>
    </row>
    <row r="783" ht="20.1" customFormat="1" customHeight="1" s="165">
      <c r="A783" s="150" t="n"/>
      <c r="B783" s="296">
        <f>IF(LEN(A783)=0,"",INDEX('Smelter Look-up'!$A:$A,MATCH($A783,'Smelter Look-up'!$E:$E,0)))</f>
        <v/>
      </c>
      <c r="C783" s="147">
        <f>IF(LEN(A783)=0,"",INDEX('Smelter Look-up'!$C:$C,MATCH($A783,'Smelter Look-up'!$E:$E,0)))</f>
        <v/>
      </c>
      <c r="D783" s="144" t="n"/>
      <c r="E783" s="144">
        <f>IF(ISERROR($V783),"",OFFSET('Smelter Look-up'!$D$4,$V783-4,0)&amp;"")</f>
        <v/>
      </c>
      <c r="F783" s="144">
        <f>IF(ISERROR($V783),"",OFFSET('Smelter Look-up'!$E$4,$V783-4,0))</f>
        <v/>
      </c>
      <c r="G783" s="144">
        <f>IF(C783=$X$4,"Enter smelter details",IF(ISERROR($V783),"",OFFSET('Smelter Look-up'!$F$4,$V783-4,0)))</f>
        <v/>
      </c>
      <c r="H783" s="200">
        <f>IF(ISERROR($V783),"",OFFSET('Smelter Look-up'!$G$4,$V783-4,0))</f>
        <v/>
      </c>
      <c r="I783" s="201">
        <f>IF(ISERROR($V783),"",OFFSET('Smelter Look-up'!$H$4,$V783-4,0))</f>
        <v/>
      </c>
      <c r="J783" s="201">
        <f>IF(ISERROR($V783),"",OFFSET('Smelter Look-up'!$I$4,$V783-4,0))</f>
        <v/>
      </c>
      <c r="K783" s="145" t="n"/>
      <c r="L783" s="145" t="n"/>
      <c r="M783" s="145" t="n"/>
      <c r="N783" s="145" t="n"/>
      <c r="O783" s="145" t="n"/>
      <c r="P783" s="203" t="n"/>
      <c r="Q783" s="146" t="n"/>
      <c r="R783" s="144">
        <f>IF(ISERROR($V783),"",OFFSET('Smelter Look-up'!$C$4,$V783-4,0)&amp;"")</f>
        <v/>
      </c>
      <c r="S783" s="150">
        <f>IF(B783="","",IF(ISERROR(MATCH($E783,CL,0)),"Unknown",INDIRECT("'C'!$A$"&amp;MATCH($E783,CL,0)+1)))</f>
        <v/>
      </c>
      <c r="T783" s="150">
        <f>IF(B783="","",IF(ISERROR(MATCH($J783,SorP!$B$1:$B$6261,0)),"",INDIRECT("'SorP'!$A$"&amp;MATCH($S783&amp;$J783,SorP!C:C,0))))</f>
        <v/>
      </c>
      <c r="U783" s="163" t="n"/>
      <c r="V783" s="164">
        <f>IF(C783="",NA(),MATCH($B783&amp;$C783,'Smelter Look-up'!$J:$J,0))</f>
        <v/>
      </c>
      <c r="X783" s="165">
        <f>IF(AND(C783="Smelter not listed",OR(LEN(D783)=0,LEN(E783)=0)),1,0)</f>
        <v/>
      </c>
      <c r="AB783" s="306">
        <f>IF(C783="","",B783)</f>
        <v/>
      </c>
      <c r="AC783" s="165">
        <f>B783</f>
        <v/>
      </c>
      <c r="AD783" s="165">
        <f>IF(C783="Smelter not listed",D783,C783)</f>
        <v/>
      </c>
    </row>
    <row r="784" ht="20.1" customFormat="1" customHeight="1" s="165">
      <c r="A784" s="150" t="n"/>
      <c r="B784" s="296">
        <f>IF(LEN(A784)=0,"",INDEX('Smelter Look-up'!$A:$A,MATCH($A784,'Smelter Look-up'!$E:$E,0)))</f>
        <v/>
      </c>
      <c r="C784" s="147">
        <f>IF(LEN(A784)=0,"",INDEX('Smelter Look-up'!$C:$C,MATCH($A784,'Smelter Look-up'!$E:$E,0)))</f>
        <v/>
      </c>
      <c r="D784" s="144" t="n"/>
      <c r="E784" s="144">
        <f>IF(ISERROR($V784),"",OFFSET('Smelter Look-up'!$D$4,$V784-4,0)&amp;"")</f>
        <v/>
      </c>
      <c r="F784" s="144">
        <f>IF(ISERROR($V784),"",OFFSET('Smelter Look-up'!$E$4,$V784-4,0))</f>
        <v/>
      </c>
      <c r="G784" s="144">
        <f>IF(C784=$X$4,"Enter smelter details",IF(ISERROR($V784),"",OFFSET('Smelter Look-up'!$F$4,$V784-4,0)))</f>
        <v/>
      </c>
      <c r="H784" s="200">
        <f>IF(ISERROR($V784),"",OFFSET('Smelter Look-up'!$G$4,$V784-4,0))</f>
        <v/>
      </c>
      <c r="I784" s="201">
        <f>IF(ISERROR($V784),"",OFFSET('Smelter Look-up'!$H$4,$V784-4,0))</f>
        <v/>
      </c>
      <c r="J784" s="201">
        <f>IF(ISERROR($V784),"",OFFSET('Smelter Look-up'!$I$4,$V784-4,0))</f>
        <v/>
      </c>
      <c r="K784" s="145" t="n"/>
      <c r="L784" s="145" t="n"/>
      <c r="M784" s="145" t="n"/>
      <c r="N784" s="145" t="n"/>
      <c r="O784" s="145" t="n"/>
      <c r="P784" s="203" t="n"/>
      <c r="Q784" s="146" t="n"/>
      <c r="R784" s="144">
        <f>IF(ISERROR($V784),"",OFFSET('Smelter Look-up'!$C$4,$V784-4,0)&amp;"")</f>
        <v/>
      </c>
      <c r="S784" s="150">
        <f>IF(B784="","",IF(ISERROR(MATCH($E784,CL,0)),"Unknown",INDIRECT("'C'!$A$"&amp;MATCH($E784,CL,0)+1)))</f>
        <v/>
      </c>
      <c r="T784" s="150">
        <f>IF(B784="","",IF(ISERROR(MATCH($J784,SorP!$B$1:$B$6261,0)),"",INDIRECT("'SorP'!$A$"&amp;MATCH($S784&amp;$J784,SorP!C:C,0))))</f>
        <v/>
      </c>
      <c r="U784" s="163" t="n"/>
      <c r="V784" s="164">
        <f>IF(C784="",NA(),MATCH($B784&amp;$C784,'Smelter Look-up'!$J:$J,0))</f>
        <v/>
      </c>
      <c r="X784" s="165">
        <f>IF(AND(C784="Smelter not listed",OR(LEN(D784)=0,LEN(E784)=0)),1,0)</f>
        <v/>
      </c>
      <c r="AB784" s="306">
        <f>IF(C784="","",B784)</f>
        <v/>
      </c>
      <c r="AC784" s="165">
        <f>B784</f>
        <v/>
      </c>
      <c r="AD784" s="165">
        <f>IF(C784="Smelter not listed",D784,C784)</f>
        <v/>
      </c>
    </row>
    <row r="785" ht="20.1" customFormat="1" customHeight="1" s="165">
      <c r="A785" s="150" t="n"/>
      <c r="B785" s="296">
        <f>IF(LEN(A785)=0,"",INDEX('Smelter Look-up'!$A:$A,MATCH($A785,'Smelter Look-up'!$E:$E,0)))</f>
        <v/>
      </c>
      <c r="C785" s="147">
        <f>IF(LEN(A785)=0,"",INDEX('Smelter Look-up'!$C:$C,MATCH($A785,'Smelter Look-up'!$E:$E,0)))</f>
        <v/>
      </c>
      <c r="D785" s="144" t="n"/>
      <c r="E785" s="144">
        <f>IF(ISERROR($V785),"",OFFSET('Smelter Look-up'!$D$4,$V785-4,0)&amp;"")</f>
        <v/>
      </c>
      <c r="F785" s="144">
        <f>IF(ISERROR($V785),"",OFFSET('Smelter Look-up'!$E$4,$V785-4,0))</f>
        <v/>
      </c>
      <c r="G785" s="144">
        <f>IF(C785=$X$4,"Enter smelter details",IF(ISERROR($V785),"",OFFSET('Smelter Look-up'!$F$4,$V785-4,0)))</f>
        <v/>
      </c>
      <c r="H785" s="200">
        <f>IF(ISERROR($V785),"",OFFSET('Smelter Look-up'!$G$4,$V785-4,0))</f>
        <v/>
      </c>
      <c r="I785" s="201">
        <f>IF(ISERROR($V785),"",OFFSET('Smelter Look-up'!$H$4,$V785-4,0))</f>
        <v/>
      </c>
      <c r="J785" s="201">
        <f>IF(ISERROR($V785),"",OFFSET('Smelter Look-up'!$I$4,$V785-4,0))</f>
        <v/>
      </c>
      <c r="K785" s="145" t="n"/>
      <c r="L785" s="145" t="n"/>
      <c r="M785" s="145" t="n"/>
      <c r="N785" s="145" t="n"/>
      <c r="O785" s="145" t="n"/>
      <c r="P785" s="203" t="n"/>
      <c r="Q785" s="146" t="n"/>
      <c r="R785" s="144">
        <f>IF(ISERROR($V785),"",OFFSET('Smelter Look-up'!$C$4,$V785-4,0)&amp;"")</f>
        <v/>
      </c>
      <c r="S785" s="150">
        <f>IF(B785="","",IF(ISERROR(MATCH($E785,CL,0)),"Unknown",INDIRECT("'C'!$A$"&amp;MATCH($E785,CL,0)+1)))</f>
        <v/>
      </c>
      <c r="T785" s="150">
        <f>IF(B785="","",IF(ISERROR(MATCH($J785,SorP!$B$1:$B$6261,0)),"",INDIRECT("'SorP'!$A$"&amp;MATCH($S785&amp;$J785,SorP!C:C,0))))</f>
        <v/>
      </c>
      <c r="U785" s="163" t="n"/>
      <c r="V785" s="164">
        <f>IF(C785="",NA(),MATCH($B785&amp;$C785,'Smelter Look-up'!$J:$J,0))</f>
        <v/>
      </c>
      <c r="X785" s="165">
        <f>IF(AND(C785="Smelter not listed",OR(LEN(D785)=0,LEN(E785)=0)),1,0)</f>
        <v/>
      </c>
      <c r="AB785" s="306">
        <f>IF(C785="","",B785)</f>
        <v/>
      </c>
      <c r="AC785" s="165">
        <f>B785</f>
        <v/>
      </c>
      <c r="AD785" s="165">
        <f>IF(C785="Smelter not listed",D785,C785)</f>
        <v/>
      </c>
    </row>
    <row r="786" ht="20.1" customFormat="1" customHeight="1" s="165">
      <c r="A786" s="150" t="n"/>
      <c r="B786" s="296">
        <f>IF(LEN(A786)=0,"",INDEX('Smelter Look-up'!$A:$A,MATCH($A786,'Smelter Look-up'!$E:$E,0)))</f>
        <v/>
      </c>
      <c r="C786" s="147">
        <f>IF(LEN(A786)=0,"",INDEX('Smelter Look-up'!$C:$C,MATCH($A786,'Smelter Look-up'!$E:$E,0)))</f>
        <v/>
      </c>
      <c r="D786" s="144" t="n"/>
      <c r="E786" s="144">
        <f>IF(ISERROR($V786),"",OFFSET('Smelter Look-up'!$D$4,$V786-4,0)&amp;"")</f>
        <v/>
      </c>
      <c r="F786" s="144">
        <f>IF(ISERROR($V786),"",OFFSET('Smelter Look-up'!$E$4,$V786-4,0))</f>
        <v/>
      </c>
      <c r="G786" s="144">
        <f>IF(C786=$X$4,"Enter smelter details",IF(ISERROR($V786),"",OFFSET('Smelter Look-up'!$F$4,$V786-4,0)))</f>
        <v/>
      </c>
      <c r="H786" s="200">
        <f>IF(ISERROR($V786),"",OFFSET('Smelter Look-up'!$G$4,$V786-4,0))</f>
        <v/>
      </c>
      <c r="I786" s="201">
        <f>IF(ISERROR($V786),"",OFFSET('Smelter Look-up'!$H$4,$V786-4,0))</f>
        <v/>
      </c>
      <c r="J786" s="201">
        <f>IF(ISERROR($V786),"",OFFSET('Smelter Look-up'!$I$4,$V786-4,0))</f>
        <v/>
      </c>
      <c r="K786" s="145" t="n"/>
      <c r="L786" s="145" t="n"/>
      <c r="M786" s="145" t="n"/>
      <c r="N786" s="145" t="n"/>
      <c r="O786" s="145" t="n"/>
      <c r="P786" s="203" t="n"/>
      <c r="Q786" s="146" t="n"/>
      <c r="R786" s="144">
        <f>IF(ISERROR($V786),"",OFFSET('Smelter Look-up'!$C$4,$V786-4,0)&amp;"")</f>
        <v/>
      </c>
      <c r="S786" s="150">
        <f>IF(B786="","",IF(ISERROR(MATCH($E786,CL,0)),"Unknown",INDIRECT("'C'!$A$"&amp;MATCH($E786,CL,0)+1)))</f>
        <v/>
      </c>
      <c r="T786" s="150">
        <f>IF(B786="","",IF(ISERROR(MATCH($J786,SorP!$B$1:$B$6261,0)),"",INDIRECT("'SorP'!$A$"&amp;MATCH($S786&amp;$J786,SorP!C:C,0))))</f>
        <v/>
      </c>
      <c r="U786" s="163" t="n"/>
      <c r="V786" s="164">
        <f>IF(C786="",NA(),MATCH($B786&amp;$C786,'Smelter Look-up'!$J:$J,0))</f>
        <v/>
      </c>
      <c r="X786" s="165">
        <f>IF(AND(C786="Smelter not listed",OR(LEN(D786)=0,LEN(E786)=0)),1,0)</f>
        <v/>
      </c>
      <c r="AB786" s="306">
        <f>IF(C786="","",B786)</f>
        <v/>
      </c>
      <c r="AC786" s="165">
        <f>B786</f>
        <v/>
      </c>
      <c r="AD786" s="165">
        <f>IF(C786="Smelter not listed",D786,C786)</f>
        <v/>
      </c>
    </row>
    <row r="787" ht="20.1" customFormat="1" customHeight="1" s="165">
      <c r="A787" s="150" t="n"/>
      <c r="B787" s="296">
        <f>IF(LEN(A787)=0,"",INDEX('Smelter Look-up'!$A:$A,MATCH($A787,'Smelter Look-up'!$E:$E,0)))</f>
        <v/>
      </c>
      <c r="C787" s="147">
        <f>IF(LEN(A787)=0,"",INDEX('Smelter Look-up'!$C:$C,MATCH($A787,'Smelter Look-up'!$E:$E,0)))</f>
        <v/>
      </c>
      <c r="D787" s="144" t="n"/>
      <c r="E787" s="144">
        <f>IF(ISERROR($V787),"",OFFSET('Smelter Look-up'!$D$4,$V787-4,0)&amp;"")</f>
        <v/>
      </c>
      <c r="F787" s="144">
        <f>IF(ISERROR($V787),"",OFFSET('Smelter Look-up'!$E$4,$V787-4,0))</f>
        <v/>
      </c>
      <c r="G787" s="144">
        <f>IF(C787=$X$4,"Enter smelter details",IF(ISERROR($V787),"",OFFSET('Smelter Look-up'!$F$4,$V787-4,0)))</f>
        <v/>
      </c>
      <c r="H787" s="200">
        <f>IF(ISERROR($V787),"",OFFSET('Smelter Look-up'!$G$4,$V787-4,0))</f>
        <v/>
      </c>
      <c r="I787" s="201">
        <f>IF(ISERROR($V787),"",OFFSET('Smelter Look-up'!$H$4,$V787-4,0))</f>
        <v/>
      </c>
      <c r="J787" s="201">
        <f>IF(ISERROR($V787),"",OFFSET('Smelter Look-up'!$I$4,$V787-4,0))</f>
        <v/>
      </c>
      <c r="K787" s="145" t="n"/>
      <c r="L787" s="145" t="n"/>
      <c r="M787" s="145" t="n"/>
      <c r="N787" s="145" t="n"/>
      <c r="O787" s="145" t="n"/>
      <c r="P787" s="203" t="n"/>
      <c r="Q787" s="146" t="n"/>
      <c r="R787" s="144">
        <f>IF(ISERROR($V787),"",OFFSET('Smelter Look-up'!$C$4,$V787-4,0)&amp;"")</f>
        <v/>
      </c>
      <c r="S787" s="150">
        <f>IF(B787="","",IF(ISERROR(MATCH($E787,CL,0)),"Unknown",INDIRECT("'C'!$A$"&amp;MATCH($E787,CL,0)+1)))</f>
        <v/>
      </c>
      <c r="T787" s="150">
        <f>IF(B787="","",IF(ISERROR(MATCH($J787,SorP!$B$1:$B$6261,0)),"",INDIRECT("'SorP'!$A$"&amp;MATCH($S787&amp;$J787,SorP!C:C,0))))</f>
        <v/>
      </c>
      <c r="U787" s="163" t="n"/>
      <c r="V787" s="164">
        <f>IF(C787="",NA(),MATCH($B787&amp;$C787,'Smelter Look-up'!$J:$J,0))</f>
        <v/>
      </c>
      <c r="X787" s="165">
        <f>IF(AND(C787="Smelter not listed",OR(LEN(D787)=0,LEN(E787)=0)),1,0)</f>
        <v/>
      </c>
      <c r="AB787" s="306">
        <f>IF(C787="","",B787)</f>
        <v/>
      </c>
      <c r="AC787" s="165">
        <f>B787</f>
        <v/>
      </c>
      <c r="AD787" s="165">
        <f>IF(C787="Smelter not listed",D787,C787)</f>
        <v/>
      </c>
    </row>
    <row r="788" ht="20.1" customFormat="1" customHeight="1" s="165">
      <c r="A788" s="150" t="n"/>
      <c r="B788" s="296">
        <f>IF(LEN(A788)=0,"",INDEX('Smelter Look-up'!$A:$A,MATCH($A788,'Smelter Look-up'!$E:$E,0)))</f>
        <v/>
      </c>
      <c r="C788" s="147">
        <f>IF(LEN(A788)=0,"",INDEX('Smelter Look-up'!$C:$C,MATCH($A788,'Smelter Look-up'!$E:$E,0)))</f>
        <v/>
      </c>
      <c r="D788" s="144" t="n"/>
      <c r="E788" s="144">
        <f>IF(ISERROR($V788),"",OFFSET('Smelter Look-up'!$D$4,$V788-4,0)&amp;"")</f>
        <v/>
      </c>
      <c r="F788" s="144">
        <f>IF(ISERROR($V788),"",OFFSET('Smelter Look-up'!$E$4,$V788-4,0))</f>
        <v/>
      </c>
      <c r="G788" s="144">
        <f>IF(C788=$X$4,"Enter smelter details",IF(ISERROR($V788),"",OFFSET('Smelter Look-up'!$F$4,$V788-4,0)))</f>
        <v/>
      </c>
      <c r="H788" s="200">
        <f>IF(ISERROR($V788),"",OFFSET('Smelter Look-up'!$G$4,$V788-4,0))</f>
        <v/>
      </c>
      <c r="I788" s="201">
        <f>IF(ISERROR($V788),"",OFFSET('Smelter Look-up'!$H$4,$V788-4,0))</f>
        <v/>
      </c>
      <c r="J788" s="201">
        <f>IF(ISERROR($V788),"",OFFSET('Smelter Look-up'!$I$4,$V788-4,0))</f>
        <v/>
      </c>
      <c r="K788" s="145" t="n"/>
      <c r="L788" s="145" t="n"/>
      <c r="M788" s="145" t="n"/>
      <c r="N788" s="145" t="n"/>
      <c r="O788" s="145" t="n"/>
      <c r="P788" s="203" t="n"/>
      <c r="Q788" s="146" t="n"/>
      <c r="R788" s="144">
        <f>IF(ISERROR($V788),"",OFFSET('Smelter Look-up'!$C$4,$V788-4,0)&amp;"")</f>
        <v/>
      </c>
      <c r="S788" s="150">
        <f>IF(B788="","",IF(ISERROR(MATCH($E788,CL,0)),"Unknown",INDIRECT("'C'!$A$"&amp;MATCH($E788,CL,0)+1)))</f>
        <v/>
      </c>
      <c r="T788" s="150">
        <f>IF(B788="","",IF(ISERROR(MATCH($J788,SorP!$B$1:$B$6261,0)),"",INDIRECT("'SorP'!$A$"&amp;MATCH($S788&amp;$J788,SorP!C:C,0))))</f>
        <v/>
      </c>
      <c r="U788" s="163" t="n"/>
      <c r="V788" s="164">
        <f>IF(C788="",NA(),MATCH($B788&amp;$C788,'Smelter Look-up'!$J:$J,0))</f>
        <v/>
      </c>
      <c r="X788" s="165">
        <f>IF(AND(C788="Smelter not listed",OR(LEN(D788)=0,LEN(E788)=0)),1,0)</f>
        <v/>
      </c>
      <c r="AB788" s="306">
        <f>IF(C788="","",B788)</f>
        <v/>
      </c>
      <c r="AC788" s="165">
        <f>B788</f>
        <v/>
      </c>
      <c r="AD788" s="165">
        <f>IF(C788="Smelter not listed",D788,C788)</f>
        <v/>
      </c>
    </row>
    <row r="789" ht="20.1" customFormat="1" customHeight="1" s="165">
      <c r="A789" s="150" t="n"/>
      <c r="B789" s="296">
        <f>IF(LEN(A789)=0,"",INDEX('Smelter Look-up'!$A:$A,MATCH($A789,'Smelter Look-up'!$E:$E,0)))</f>
        <v/>
      </c>
      <c r="C789" s="147">
        <f>IF(LEN(A789)=0,"",INDEX('Smelter Look-up'!$C:$C,MATCH($A789,'Smelter Look-up'!$E:$E,0)))</f>
        <v/>
      </c>
      <c r="D789" s="144" t="n"/>
      <c r="E789" s="144">
        <f>IF(ISERROR($V789),"",OFFSET('Smelter Look-up'!$D$4,$V789-4,0)&amp;"")</f>
        <v/>
      </c>
      <c r="F789" s="144">
        <f>IF(ISERROR($V789),"",OFFSET('Smelter Look-up'!$E$4,$V789-4,0))</f>
        <v/>
      </c>
      <c r="G789" s="144">
        <f>IF(C789=$X$4,"Enter smelter details",IF(ISERROR($V789),"",OFFSET('Smelter Look-up'!$F$4,$V789-4,0)))</f>
        <v/>
      </c>
      <c r="H789" s="200">
        <f>IF(ISERROR($V789),"",OFFSET('Smelter Look-up'!$G$4,$V789-4,0))</f>
        <v/>
      </c>
      <c r="I789" s="201">
        <f>IF(ISERROR($V789),"",OFFSET('Smelter Look-up'!$H$4,$V789-4,0))</f>
        <v/>
      </c>
      <c r="J789" s="201">
        <f>IF(ISERROR($V789),"",OFFSET('Smelter Look-up'!$I$4,$V789-4,0))</f>
        <v/>
      </c>
      <c r="K789" s="145" t="n"/>
      <c r="L789" s="145" t="n"/>
      <c r="M789" s="145" t="n"/>
      <c r="N789" s="145" t="n"/>
      <c r="O789" s="145" t="n"/>
      <c r="P789" s="203" t="n"/>
      <c r="Q789" s="146" t="n"/>
      <c r="R789" s="144">
        <f>IF(ISERROR($V789),"",OFFSET('Smelter Look-up'!$C$4,$V789-4,0)&amp;"")</f>
        <v/>
      </c>
      <c r="S789" s="150">
        <f>IF(B789="","",IF(ISERROR(MATCH($E789,CL,0)),"Unknown",INDIRECT("'C'!$A$"&amp;MATCH($E789,CL,0)+1)))</f>
        <v/>
      </c>
      <c r="T789" s="150">
        <f>IF(B789="","",IF(ISERROR(MATCH($J789,SorP!$B$1:$B$6261,0)),"",INDIRECT("'SorP'!$A$"&amp;MATCH($S789&amp;$J789,SorP!C:C,0))))</f>
        <v/>
      </c>
      <c r="U789" s="163" t="n"/>
      <c r="V789" s="164">
        <f>IF(C789="",NA(),MATCH($B789&amp;$C789,'Smelter Look-up'!$J:$J,0))</f>
        <v/>
      </c>
      <c r="X789" s="165">
        <f>IF(AND(C789="Smelter not listed",OR(LEN(D789)=0,LEN(E789)=0)),1,0)</f>
        <v/>
      </c>
      <c r="AB789" s="306">
        <f>IF(C789="","",B789)</f>
        <v/>
      </c>
      <c r="AC789" s="165">
        <f>B789</f>
        <v/>
      </c>
      <c r="AD789" s="165">
        <f>IF(C789="Smelter not listed",D789,C789)</f>
        <v/>
      </c>
    </row>
    <row r="790" ht="20.1" customFormat="1" customHeight="1" s="165">
      <c r="A790" s="150" t="n"/>
      <c r="B790" s="296">
        <f>IF(LEN(A790)=0,"",INDEX('Smelter Look-up'!$A:$A,MATCH($A790,'Smelter Look-up'!$E:$E,0)))</f>
        <v/>
      </c>
      <c r="C790" s="147">
        <f>IF(LEN(A790)=0,"",INDEX('Smelter Look-up'!$C:$C,MATCH($A790,'Smelter Look-up'!$E:$E,0)))</f>
        <v/>
      </c>
      <c r="D790" s="144" t="n"/>
      <c r="E790" s="144">
        <f>IF(ISERROR($V790),"",OFFSET('Smelter Look-up'!$D$4,$V790-4,0)&amp;"")</f>
        <v/>
      </c>
      <c r="F790" s="144">
        <f>IF(ISERROR($V790),"",OFFSET('Smelter Look-up'!$E$4,$V790-4,0))</f>
        <v/>
      </c>
      <c r="G790" s="144">
        <f>IF(C790=$X$4,"Enter smelter details",IF(ISERROR($V790),"",OFFSET('Smelter Look-up'!$F$4,$V790-4,0)))</f>
        <v/>
      </c>
      <c r="H790" s="200">
        <f>IF(ISERROR($V790),"",OFFSET('Smelter Look-up'!$G$4,$V790-4,0))</f>
        <v/>
      </c>
      <c r="I790" s="201">
        <f>IF(ISERROR($V790),"",OFFSET('Smelter Look-up'!$H$4,$V790-4,0))</f>
        <v/>
      </c>
      <c r="J790" s="201">
        <f>IF(ISERROR($V790),"",OFFSET('Smelter Look-up'!$I$4,$V790-4,0))</f>
        <v/>
      </c>
      <c r="K790" s="145" t="n"/>
      <c r="L790" s="145" t="n"/>
      <c r="M790" s="145" t="n"/>
      <c r="N790" s="145" t="n"/>
      <c r="O790" s="145" t="n"/>
      <c r="P790" s="203" t="n"/>
      <c r="Q790" s="146" t="n"/>
      <c r="R790" s="144">
        <f>IF(ISERROR($V790),"",OFFSET('Smelter Look-up'!$C$4,$V790-4,0)&amp;"")</f>
        <v/>
      </c>
      <c r="S790" s="150">
        <f>IF(B790="","",IF(ISERROR(MATCH($E790,CL,0)),"Unknown",INDIRECT("'C'!$A$"&amp;MATCH($E790,CL,0)+1)))</f>
        <v/>
      </c>
      <c r="T790" s="150">
        <f>IF(B790="","",IF(ISERROR(MATCH($J790,SorP!$B$1:$B$6261,0)),"",INDIRECT("'SorP'!$A$"&amp;MATCH($S790&amp;$J790,SorP!C:C,0))))</f>
        <v/>
      </c>
      <c r="U790" s="163" t="n"/>
      <c r="V790" s="164">
        <f>IF(C790="",NA(),MATCH($B790&amp;$C790,'Smelter Look-up'!$J:$J,0))</f>
        <v/>
      </c>
      <c r="X790" s="165">
        <f>IF(AND(C790="Smelter not listed",OR(LEN(D790)=0,LEN(E790)=0)),1,0)</f>
        <v/>
      </c>
      <c r="AB790" s="306">
        <f>IF(C790="","",B790)</f>
        <v/>
      </c>
      <c r="AC790" s="165">
        <f>B790</f>
        <v/>
      </c>
      <c r="AD790" s="165">
        <f>IF(C790="Smelter not listed",D790,C790)</f>
        <v/>
      </c>
    </row>
    <row r="791" ht="20.1" customFormat="1" customHeight="1" s="165">
      <c r="A791" s="150" t="n"/>
      <c r="B791" s="296">
        <f>IF(LEN(A791)=0,"",INDEX('Smelter Look-up'!$A:$A,MATCH($A791,'Smelter Look-up'!$E:$E,0)))</f>
        <v/>
      </c>
      <c r="C791" s="147">
        <f>IF(LEN(A791)=0,"",INDEX('Smelter Look-up'!$C:$C,MATCH($A791,'Smelter Look-up'!$E:$E,0)))</f>
        <v/>
      </c>
      <c r="D791" s="144" t="n"/>
      <c r="E791" s="144">
        <f>IF(ISERROR($V791),"",OFFSET('Smelter Look-up'!$D$4,$V791-4,0)&amp;"")</f>
        <v/>
      </c>
      <c r="F791" s="144">
        <f>IF(ISERROR($V791),"",OFFSET('Smelter Look-up'!$E$4,$V791-4,0))</f>
        <v/>
      </c>
      <c r="G791" s="144">
        <f>IF(C791=$X$4,"Enter smelter details",IF(ISERROR($V791),"",OFFSET('Smelter Look-up'!$F$4,$V791-4,0)))</f>
        <v/>
      </c>
      <c r="H791" s="200">
        <f>IF(ISERROR($V791),"",OFFSET('Smelter Look-up'!$G$4,$V791-4,0))</f>
        <v/>
      </c>
      <c r="I791" s="201">
        <f>IF(ISERROR($V791),"",OFFSET('Smelter Look-up'!$H$4,$V791-4,0))</f>
        <v/>
      </c>
      <c r="J791" s="201">
        <f>IF(ISERROR($V791),"",OFFSET('Smelter Look-up'!$I$4,$V791-4,0))</f>
        <v/>
      </c>
      <c r="K791" s="145" t="n"/>
      <c r="L791" s="145" t="n"/>
      <c r="M791" s="145" t="n"/>
      <c r="N791" s="145" t="n"/>
      <c r="O791" s="145" t="n"/>
      <c r="P791" s="203" t="n"/>
      <c r="Q791" s="146" t="n"/>
      <c r="R791" s="144">
        <f>IF(ISERROR($V791),"",OFFSET('Smelter Look-up'!$C$4,$V791-4,0)&amp;"")</f>
        <v/>
      </c>
      <c r="S791" s="150">
        <f>IF(B791="","",IF(ISERROR(MATCH($E791,CL,0)),"Unknown",INDIRECT("'C'!$A$"&amp;MATCH($E791,CL,0)+1)))</f>
        <v/>
      </c>
      <c r="T791" s="150">
        <f>IF(B791="","",IF(ISERROR(MATCH($J791,SorP!$B$1:$B$6261,0)),"",INDIRECT("'SorP'!$A$"&amp;MATCH($S791&amp;$J791,SorP!C:C,0))))</f>
        <v/>
      </c>
      <c r="U791" s="163" t="n"/>
      <c r="V791" s="164">
        <f>IF(C791="",NA(),MATCH($B791&amp;$C791,'Smelter Look-up'!$J:$J,0))</f>
        <v/>
      </c>
      <c r="X791" s="165">
        <f>IF(AND(C791="Smelter not listed",OR(LEN(D791)=0,LEN(E791)=0)),1,0)</f>
        <v/>
      </c>
      <c r="AB791" s="306">
        <f>IF(C791="","",B791)</f>
        <v/>
      </c>
      <c r="AC791" s="165">
        <f>B791</f>
        <v/>
      </c>
      <c r="AD791" s="165">
        <f>IF(C791="Smelter not listed",D791,C791)</f>
        <v/>
      </c>
    </row>
    <row r="792" ht="20.1" customFormat="1" customHeight="1" s="165">
      <c r="A792" s="150" t="n"/>
      <c r="B792" s="296">
        <f>IF(LEN(A792)=0,"",INDEX('Smelter Look-up'!$A:$A,MATCH($A792,'Smelter Look-up'!$E:$E,0)))</f>
        <v/>
      </c>
      <c r="C792" s="147">
        <f>IF(LEN(A792)=0,"",INDEX('Smelter Look-up'!$C:$C,MATCH($A792,'Smelter Look-up'!$E:$E,0)))</f>
        <v/>
      </c>
      <c r="D792" s="144" t="n"/>
      <c r="E792" s="144">
        <f>IF(ISERROR($V792),"",OFFSET('Smelter Look-up'!$D$4,$V792-4,0)&amp;"")</f>
        <v/>
      </c>
      <c r="F792" s="144">
        <f>IF(ISERROR($V792),"",OFFSET('Smelter Look-up'!$E$4,$V792-4,0))</f>
        <v/>
      </c>
      <c r="G792" s="144">
        <f>IF(C792=$X$4,"Enter smelter details",IF(ISERROR($V792),"",OFFSET('Smelter Look-up'!$F$4,$V792-4,0)))</f>
        <v/>
      </c>
      <c r="H792" s="200">
        <f>IF(ISERROR($V792),"",OFFSET('Smelter Look-up'!$G$4,$V792-4,0))</f>
        <v/>
      </c>
      <c r="I792" s="201">
        <f>IF(ISERROR($V792),"",OFFSET('Smelter Look-up'!$H$4,$V792-4,0))</f>
        <v/>
      </c>
      <c r="J792" s="201">
        <f>IF(ISERROR($V792),"",OFFSET('Smelter Look-up'!$I$4,$V792-4,0))</f>
        <v/>
      </c>
      <c r="K792" s="145" t="n"/>
      <c r="L792" s="145" t="n"/>
      <c r="M792" s="145" t="n"/>
      <c r="N792" s="145" t="n"/>
      <c r="O792" s="145" t="n"/>
      <c r="P792" s="203" t="n"/>
      <c r="Q792" s="146" t="n"/>
      <c r="R792" s="144">
        <f>IF(ISERROR($V792),"",OFFSET('Smelter Look-up'!$C$4,$V792-4,0)&amp;"")</f>
        <v/>
      </c>
      <c r="S792" s="150">
        <f>IF(B792="","",IF(ISERROR(MATCH($E792,CL,0)),"Unknown",INDIRECT("'C'!$A$"&amp;MATCH($E792,CL,0)+1)))</f>
        <v/>
      </c>
      <c r="T792" s="150">
        <f>IF(B792="","",IF(ISERROR(MATCH($J792,SorP!$B$1:$B$6261,0)),"",INDIRECT("'SorP'!$A$"&amp;MATCH($S792&amp;$J792,SorP!C:C,0))))</f>
        <v/>
      </c>
      <c r="U792" s="163" t="n"/>
      <c r="V792" s="164">
        <f>IF(C792="",NA(),MATCH($B792&amp;$C792,'Smelter Look-up'!$J:$J,0))</f>
        <v/>
      </c>
      <c r="X792" s="165">
        <f>IF(AND(C792="Smelter not listed",OR(LEN(D792)=0,LEN(E792)=0)),1,0)</f>
        <v/>
      </c>
      <c r="AB792" s="306">
        <f>IF(C792="","",B792)</f>
        <v/>
      </c>
      <c r="AC792" s="165">
        <f>B792</f>
        <v/>
      </c>
      <c r="AD792" s="165">
        <f>IF(C792="Smelter not listed",D792,C792)</f>
        <v/>
      </c>
    </row>
    <row r="793" ht="20.1" customFormat="1" customHeight="1" s="165">
      <c r="A793" s="150" t="n"/>
      <c r="B793" s="296">
        <f>IF(LEN(A793)=0,"",INDEX('Smelter Look-up'!$A:$A,MATCH($A793,'Smelter Look-up'!$E:$E,0)))</f>
        <v/>
      </c>
      <c r="C793" s="147">
        <f>IF(LEN(A793)=0,"",INDEX('Smelter Look-up'!$C:$C,MATCH($A793,'Smelter Look-up'!$E:$E,0)))</f>
        <v/>
      </c>
      <c r="D793" s="144" t="n"/>
      <c r="E793" s="144">
        <f>IF(ISERROR($V793),"",OFFSET('Smelter Look-up'!$D$4,$V793-4,0)&amp;"")</f>
        <v/>
      </c>
      <c r="F793" s="144">
        <f>IF(ISERROR($V793),"",OFFSET('Smelter Look-up'!$E$4,$V793-4,0))</f>
        <v/>
      </c>
      <c r="G793" s="144">
        <f>IF(C793=$X$4,"Enter smelter details",IF(ISERROR($V793),"",OFFSET('Smelter Look-up'!$F$4,$V793-4,0)))</f>
        <v/>
      </c>
      <c r="H793" s="200">
        <f>IF(ISERROR($V793),"",OFFSET('Smelter Look-up'!$G$4,$V793-4,0))</f>
        <v/>
      </c>
      <c r="I793" s="201">
        <f>IF(ISERROR($V793),"",OFFSET('Smelter Look-up'!$H$4,$V793-4,0))</f>
        <v/>
      </c>
      <c r="J793" s="201">
        <f>IF(ISERROR($V793),"",OFFSET('Smelter Look-up'!$I$4,$V793-4,0))</f>
        <v/>
      </c>
      <c r="K793" s="145" t="n"/>
      <c r="L793" s="145" t="n"/>
      <c r="M793" s="145" t="n"/>
      <c r="N793" s="145" t="n"/>
      <c r="O793" s="145" t="n"/>
      <c r="P793" s="203" t="n"/>
      <c r="Q793" s="146" t="n"/>
      <c r="R793" s="144">
        <f>IF(ISERROR($V793),"",OFFSET('Smelter Look-up'!$C$4,$V793-4,0)&amp;"")</f>
        <v/>
      </c>
      <c r="S793" s="150">
        <f>IF(B793="","",IF(ISERROR(MATCH($E793,CL,0)),"Unknown",INDIRECT("'C'!$A$"&amp;MATCH($E793,CL,0)+1)))</f>
        <v/>
      </c>
      <c r="T793" s="150">
        <f>IF(B793="","",IF(ISERROR(MATCH($J793,SorP!$B$1:$B$6261,0)),"",INDIRECT("'SorP'!$A$"&amp;MATCH($S793&amp;$J793,SorP!C:C,0))))</f>
        <v/>
      </c>
      <c r="U793" s="163" t="n"/>
      <c r="V793" s="164">
        <f>IF(C793="",NA(),MATCH($B793&amp;$C793,'Smelter Look-up'!$J:$J,0))</f>
        <v/>
      </c>
      <c r="X793" s="165">
        <f>IF(AND(C793="Smelter not listed",OR(LEN(D793)=0,LEN(E793)=0)),1,0)</f>
        <v/>
      </c>
      <c r="AB793" s="306">
        <f>IF(C793="","",B793)</f>
        <v/>
      </c>
      <c r="AC793" s="165">
        <f>B793</f>
        <v/>
      </c>
      <c r="AD793" s="165">
        <f>IF(C793="Smelter not listed",D793,C793)</f>
        <v/>
      </c>
    </row>
    <row r="794" ht="20.1" customFormat="1" customHeight="1" s="165">
      <c r="A794" s="150" t="n"/>
      <c r="B794" s="296">
        <f>IF(LEN(A794)=0,"",INDEX('Smelter Look-up'!$A:$A,MATCH($A794,'Smelter Look-up'!$E:$E,0)))</f>
        <v/>
      </c>
      <c r="C794" s="147">
        <f>IF(LEN(A794)=0,"",INDEX('Smelter Look-up'!$C:$C,MATCH($A794,'Smelter Look-up'!$E:$E,0)))</f>
        <v/>
      </c>
      <c r="D794" s="144" t="n"/>
      <c r="E794" s="144">
        <f>IF(ISERROR($V794),"",OFFSET('Smelter Look-up'!$D$4,$V794-4,0)&amp;"")</f>
        <v/>
      </c>
      <c r="F794" s="144">
        <f>IF(ISERROR($V794),"",OFFSET('Smelter Look-up'!$E$4,$V794-4,0))</f>
        <v/>
      </c>
      <c r="G794" s="144">
        <f>IF(C794=$X$4,"Enter smelter details",IF(ISERROR($V794),"",OFFSET('Smelter Look-up'!$F$4,$V794-4,0)))</f>
        <v/>
      </c>
      <c r="H794" s="200">
        <f>IF(ISERROR($V794),"",OFFSET('Smelter Look-up'!$G$4,$V794-4,0))</f>
        <v/>
      </c>
      <c r="I794" s="201">
        <f>IF(ISERROR($V794),"",OFFSET('Smelter Look-up'!$H$4,$V794-4,0))</f>
        <v/>
      </c>
      <c r="J794" s="201">
        <f>IF(ISERROR($V794),"",OFFSET('Smelter Look-up'!$I$4,$V794-4,0))</f>
        <v/>
      </c>
      <c r="K794" s="145" t="n"/>
      <c r="L794" s="145" t="n"/>
      <c r="M794" s="145" t="n"/>
      <c r="N794" s="145" t="n"/>
      <c r="O794" s="145" t="n"/>
      <c r="P794" s="203" t="n"/>
      <c r="Q794" s="146" t="n"/>
      <c r="R794" s="144">
        <f>IF(ISERROR($V794),"",OFFSET('Smelter Look-up'!$C$4,$V794-4,0)&amp;"")</f>
        <v/>
      </c>
      <c r="S794" s="150">
        <f>IF(B794="","",IF(ISERROR(MATCH($E794,CL,0)),"Unknown",INDIRECT("'C'!$A$"&amp;MATCH($E794,CL,0)+1)))</f>
        <v/>
      </c>
      <c r="T794" s="150">
        <f>IF(B794="","",IF(ISERROR(MATCH($J794,SorP!$B$1:$B$6261,0)),"",INDIRECT("'SorP'!$A$"&amp;MATCH($S794&amp;$J794,SorP!C:C,0))))</f>
        <v/>
      </c>
      <c r="U794" s="163" t="n"/>
      <c r="V794" s="164">
        <f>IF(C794="",NA(),MATCH($B794&amp;$C794,'Smelter Look-up'!$J:$J,0))</f>
        <v/>
      </c>
      <c r="X794" s="165">
        <f>IF(AND(C794="Smelter not listed",OR(LEN(D794)=0,LEN(E794)=0)),1,0)</f>
        <v/>
      </c>
      <c r="AB794" s="306">
        <f>IF(C794="","",B794)</f>
        <v/>
      </c>
      <c r="AC794" s="165">
        <f>B794</f>
        <v/>
      </c>
      <c r="AD794" s="165">
        <f>IF(C794="Smelter not listed",D794,C794)</f>
        <v/>
      </c>
    </row>
    <row r="795" ht="20.1" customFormat="1" customHeight="1" s="165">
      <c r="A795" s="150" t="n"/>
      <c r="B795" s="296">
        <f>IF(LEN(A795)=0,"",INDEX('Smelter Look-up'!$A:$A,MATCH($A795,'Smelter Look-up'!$E:$E,0)))</f>
        <v/>
      </c>
      <c r="C795" s="147">
        <f>IF(LEN(A795)=0,"",INDEX('Smelter Look-up'!$C:$C,MATCH($A795,'Smelter Look-up'!$E:$E,0)))</f>
        <v/>
      </c>
      <c r="D795" s="144" t="n"/>
      <c r="E795" s="144">
        <f>IF(ISERROR($V795),"",OFFSET('Smelter Look-up'!$D$4,$V795-4,0)&amp;"")</f>
        <v/>
      </c>
      <c r="F795" s="144">
        <f>IF(ISERROR($V795),"",OFFSET('Smelter Look-up'!$E$4,$V795-4,0))</f>
        <v/>
      </c>
      <c r="G795" s="144">
        <f>IF(C795=$X$4,"Enter smelter details",IF(ISERROR($V795),"",OFFSET('Smelter Look-up'!$F$4,$V795-4,0)))</f>
        <v/>
      </c>
      <c r="H795" s="200">
        <f>IF(ISERROR($V795),"",OFFSET('Smelter Look-up'!$G$4,$V795-4,0))</f>
        <v/>
      </c>
      <c r="I795" s="201">
        <f>IF(ISERROR($V795),"",OFFSET('Smelter Look-up'!$H$4,$V795-4,0))</f>
        <v/>
      </c>
      <c r="J795" s="201">
        <f>IF(ISERROR($V795),"",OFFSET('Smelter Look-up'!$I$4,$V795-4,0))</f>
        <v/>
      </c>
      <c r="K795" s="145" t="n"/>
      <c r="L795" s="145" t="n"/>
      <c r="M795" s="145" t="n"/>
      <c r="N795" s="145" t="n"/>
      <c r="O795" s="145" t="n"/>
      <c r="P795" s="203" t="n"/>
      <c r="Q795" s="146" t="n"/>
      <c r="R795" s="144">
        <f>IF(ISERROR($V795),"",OFFSET('Smelter Look-up'!$C$4,$V795-4,0)&amp;"")</f>
        <v/>
      </c>
      <c r="S795" s="150">
        <f>IF(B795="","",IF(ISERROR(MATCH($E795,CL,0)),"Unknown",INDIRECT("'C'!$A$"&amp;MATCH($E795,CL,0)+1)))</f>
        <v/>
      </c>
      <c r="T795" s="150">
        <f>IF(B795="","",IF(ISERROR(MATCH($J795,SorP!$B$1:$B$6261,0)),"",INDIRECT("'SorP'!$A$"&amp;MATCH($S795&amp;$J795,SorP!C:C,0))))</f>
        <v/>
      </c>
      <c r="U795" s="163" t="n"/>
      <c r="V795" s="164">
        <f>IF(C795="",NA(),MATCH($B795&amp;$C795,'Smelter Look-up'!$J:$J,0))</f>
        <v/>
      </c>
      <c r="X795" s="165">
        <f>IF(AND(C795="Smelter not listed",OR(LEN(D795)=0,LEN(E795)=0)),1,0)</f>
        <v/>
      </c>
      <c r="AB795" s="306">
        <f>IF(C795="","",B795)</f>
        <v/>
      </c>
      <c r="AC795" s="165">
        <f>B795</f>
        <v/>
      </c>
      <c r="AD795" s="165">
        <f>IF(C795="Smelter not listed",D795,C795)</f>
        <v/>
      </c>
    </row>
    <row r="796" ht="20.1" customFormat="1" customHeight="1" s="165">
      <c r="A796" s="150" t="n"/>
      <c r="B796" s="296">
        <f>IF(LEN(A796)=0,"",INDEX('Smelter Look-up'!$A:$A,MATCH($A796,'Smelter Look-up'!$E:$E,0)))</f>
        <v/>
      </c>
      <c r="C796" s="147">
        <f>IF(LEN(A796)=0,"",INDEX('Smelter Look-up'!$C:$C,MATCH($A796,'Smelter Look-up'!$E:$E,0)))</f>
        <v/>
      </c>
      <c r="D796" s="144" t="n"/>
      <c r="E796" s="144">
        <f>IF(ISERROR($V796),"",OFFSET('Smelter Look-up'!$D$4,$V796-4,0)&amp;"")</f>
        <v/>
      </c>
      <c r="F796" s="144">
        <f>IF(ISERROR($V796),"",OFFSET('Smelter Look-up'!$E$4,$V796-4,0))</f>
        <v/>
      </c>
      <c r="G796" s="144">
        <f>IF(C796=$X$4,"Enter smelter details",IF(ISERROR($V796),"",OFFSET('Smelter Look-up'!$F$4,$V796-4,0)))</f>
        <v/>
      </c>
      <c r="H796" s="200">
        <f>IF(ISERROR($V796),"",OFFSET('Smelter Look-up'!$G$4,$V796-4,0))</f>
        <v/>
      </c>
      <c r="I796" s="201">
        <f>IF(ISERROR($V796),"",OFFSET('Smelter Look-up'!$H$4,$V796-4,0))</f>
        <v/>
      </c>
      <c r="J796" s="201">
        <f>IF(ISERROR($V796),"",OFFSET('Smelter Look-up'!$I$4,$V796-4,0))</f>
        <v/>
      </c>
      <c r="K796" s="145" t="n"/>
      <c r="L796" s="145" t="n"/>
      <c r="M796" s="145" t="n"/>
      <c r="N796" s="145" t="n"/>
      <c r="O796" s="145" t="n"/>
      <c r="P796" s="203" t="n"/>
      <c r="Q796" s="146" t="n"/>
      <c r="R796" s="144">
        <f>IF(ISERROR($V796),"",OFFSET('Smelter Look-up'!$C$4,$V796-4,0)&amp;"")</f>
        <v/>
      </c>
      <c r="S796" s="150">
        <f>IF(B796="","",IF(ISERROR(MATCH($E796,CL,0)),"Unknown",INDIRECT("'C'!$A$"&amp;MATCH($E796,CL,0)+1)))</f>
        <v/>
      </c>
      <c r="T796" s="150">
        <f>IF(B796="","",IF(ISERROR(MATCH($J796,SorP!$B$1:$B$6261,0)),"",INDIRECT("'SorP'!$A$"&amp;MATCH($S796&amp;$J796,SorP!C:C,0))))</f>
        <v/>
      </c>
      <c r="U796" s="163" t="n"/>
      <c r="V796" s="164">
        <f>IF(C796="",NA(),MATCH($B796&amp;$C796,'Smelter Look-up'!$J:$J,0))</f>
        <v/>
      </c>
      <c r="X796" s="165">
        <f>IF(AND(C796="Smelter not listed",OR(LEN(D796)=0,LEN(E796)=0)),1,0)</f>
        <v/>
      </c>
      <c r="AB796" s="306">
        <f>IF(C796="","",B796)</f>
        <v/>
      </c>
      <c r="AC796" s="165">
        <f>B796</f>
        <v/>
      </c>
      <c r="AD796" s="165">
        <f>IF(C796="Smelter not listed",D796,C796)</f>
        <v/>
      </c>
    </row>
    <row r="797" ht="20.1" customFormat="1" customHeight="1" s="165">
      <c r="A797" s="150" t="n"/>
      <c r="B797" s="296">
        <f>IF(LEN(A797)=0,"",INDEX('Smelter Look-up'!$A:$A,MATCH($A797,'Smelter Look-up'!$E:$E,0)))</f>
        <v/>
      </c>
      <c r="C797" s="147">
        <f>IF(LEN(A797)=0,"",INDEX('Smelter Look-up'!$C:$C,MATCH($A797,'Smelter Look-up'!$E:$E,0)))</f>
        <v/>
      </c>
      <c r="D797" s="144" t="n"/>
      <c r="E797" s="144">
        <f>IF(ISERROR($V797),"",OFFSET('Smelter Look-up'!$D$4,$V797-4,0)&amp;"")</f>
        <v/>
      </c>
      <c r="F797" s="144">
        <f>IF(ISERROR($V797),"",OFFSET('Smelter Look-up'!$E$4,$V797-4,0))</f>
        <v/>
      </c>
      <c r="G797" s="144">
        <f>IF(C797=$X$4,"Enter smelter details",IF(ISERROR($V797),"",OFFSET('Smelter Look-up'!$F$4,$V797-4,0)))</f>
        <v/>
      </c>
      <c r="H797" s="200">
        <f>IF(ISERROR($V797),"",OFFSET('Smelter Look-up'!$G$4,$V797-4,0))</f>
        <v/>
      </c>
      <c r="I797" s="201">
        <f>IF(ISERROR($V797),"",OFFSET('Smelter Look-up'!$H$4,$V797-4,0))</f>
        <v/>
      </c>
      <c r="J797" s="201">
        <f>IF(ISERROR($V797),"",OFFSET('Smelter Look-up'!$I$4,$V797-4,0))</f>
        <v/>
      </c>
      <c r="K797" s="145" t="n"/>
      <c r="L797" s="145" t="n"/>
      <c r="M797" s="145" t="n"/>
      <c r="N797" s="145" t="n"/>
      <c r="O797" s="145" t="n"/>
      <c r="P797" s="203" t="n"/>
      <c r="Q797" s="146" t="n"/>
      <c r="R797" s="144">
        <f>IF(ISERROR($V797),"",OFFSET('Smelter Look-up'!$C$4,$V797-4,0)&amp;"")</f>
        <v/>
      </c>
      <c r="S797" s="150">
        <f>IF(B797="","",IF(ISERROR(MATCH($E797,CL,0)),"Unknown",INDIRECT("'C'!$A$"&amp;MATCH($E797,CL,0)+1)))</f>
        <v/>
      </c>
      <c r="T797" s="150">
        <f>IF(B797="","",IF(ISERROR(MATCH($J797,SorP!$B$1:$B$6261,0)),"",INDIRECT("'SorP'!$A$"&amp;MATCH($S797&amp;$J797,SorP!C:C,0))))</f>
        <v/>
      </c>
      <c r="U797" s="163" t="n"/>
      <c r="V797" s="164">
        <f>IF(C797="",NA(),MATCH($B797&amp;$C797,'Smelter Look-up'!$J:$J,0))</f>
        <v/>
      </c>
      <c r="X797" s="165">
        <f>IF(AND(C797="Smelter not listed",OR(LEN(D797)=0,LEN(E797)=0)),1,0)</f>
        <v/>
      </c>
      <c r="AB797" s="306">
        <f>IF(C797="","",B797)</f>
        <v/>
      </c>
      <c r="AC797" s="165">
        <f>B797</f>
        <v/>
      </c>
      <c r="AD797" s="165">
        <f>IF(C797="Smelter not listed",D797,C797)</f>
        <v/>
      </c>
    </row>
    <row r="798" ht="20.1" customFormat="1" customHeight="1" s="165">
      <c r="A798" s="150" t="n"/>
      <c r="B798" s="296">
        <f>IF(LEN(A798)=0,"",INDEX('Smelter Look-up'!$A:$A,MATCH($A798,'Smelter Look-up'!$E:$E,0)))</f>
        <v/>
      </c>
      <c r="C798" s="147">
        <f>IF(LEN(A798)=0,"",INDEX('Smelter Look-up'!$C:$C,MATCH($A798,'Smelter Look-up'!$E:$E,0)))</f>
        <v/>
      </c>
      <c r="D798" s="144" t="n"/>
      <c r="E798" s="144">
        <f>IF(ISERROR($V798),"",OFFSET('Smelter Look-up'!$D$4,$V798-4,0)&amp;"")</f>
        <v/>
      </c>
      <c r="F798" s="144">
        <f>IF(ISERROR($V798),"",OFFSET('Smelter Look-up'!$E$4,$V798-4,0))</f>
        <v/>
      </c>
      <c r="G798" s="144">
        <f>IF(C798=$X$4,"Enter smelter details",IF(ISERROR($V798),"",OFFSET('Smelter Look-up'!$F$4,$V798-4,0)))</f>
        <v/>
      </c>
      <c r="H798" s="200">
        <f>IF(ISERROR($V798),"",OFFSET('Smelter Look-up'!$G$4,$V798-4,0))</f>
        <v/>
      </c>
      <c r="I798" s="201">
        <f>IF(ISERROR($V798),"",OFFSET('Smelter Look-up'!$H$4,$V798-4,0))</f>
        <v/>
      </c>
      <c r="J798" s="201">
        <f>IF(ISERROR($V798),"",OFFSET('Smelter Look-up'!$I$4,$V798-4,0))</f>
        <v/>
      </c>
      <c r="K798" s="145" t="n"/>
      <c r="L798" s="145" t="n"/>
      <c r="M798" s="145" t="n"/>
      <c r="N798" s="145" t="n"/>
      <c r="O798" s="145" t="n"/>
      <c r="P798" s="203" t="n"/>
      <c r="Q798" s="146" t="n"/>
      <c r="R798" s="144">
        <f>IF(ISERROR($V798),"",OFFSET('Smelter Look-up'!$C$4,$V798-4,0)&amp;"")</f>
        <v/>
      </c>
      <c r="S798" s="150">
        <f>IF(B798="","",IF(ISERROR(MATCH($E798,CL,0)),"Unknown",INDIRECT("'C'!$A$"&amp;MATCH($E798,CL,0)+1)))</f>
        <v/>
      </c>
      <c r="T798" s="150">
        <f>IF(B798="","",IF(ISERROR(MATCH($J798,SorP!$B$1:$B$6261,0)),"",INDIRECT("'SorP'!$A$"&amp;MATCH($S798&amp;$J798,SorP!C:C,0))))</f>
        <v/>
      </c>
      <c r="U798" s="163" t="n"/>
      <c r="V798" s="164">
        <f>IF(C798="",NA(),MATCH($B798&amp;$C798,'Smelter Look-up'!$J:$J,0))</f>
        <v/>
      </c>
      <c r="X798" s="165">
        <f>IF(AND(C798="Smelter not listed",OR(LEN(D798)=0,LEN(E798)=0)),1,0)</f>
        <v/>
      </c>
      <c r="AB798" s="306">
        <f>IF(C798="","",B798)</f>
        <v/>
      </c>
      <c r="AC798" s="165">
        <f>B798</f>
        <v/>
      </c>
      <c r="AD798" s="165">
        <f>IF(C798="Smelter not listed",D798,C798)</f>
        <v/>
      </c>
    </row>
    <row r="799" ht="20.1" customFormat="1" customHeight="1" s="165">
      <c r="A799" s="150" t="n"/>
      <c r="B799" s="296">
        <f>IF(LEN(A799)=0,"",INDEX('Smelter Look-up'!$A:$A,MATCH($A799,'Smelter Look-up'!$E:$E,0)))</f>
        <v/>
      </c>
      <c r="C799" s="147">
        <f>IF(LEN(A799)=0,"",INDEX('Smelter Look-up'!$C:$C,MATCH($A799,'Smelter Look-up'!$E:$E,0)))</f>
        <v/>
      </c>
      <c r="D799" s="144" t="n"/>
      <c r="E799" s="144">
        <f>IF(ISERROR($V799),"",OFFSET('Smelter Look-up'!$D$4,$V799-4,0)&amp;"")</f>
        <v/>
      </c>
      <c r="F799" s="144">
        <f>IF(ISERROR($V799),"",OFFSET('Smelter Look-up'!$E$4,$V799-4,0))</f>
        <v/>
      </c>
      <c r="G799" s="144">
        <f>IF(C799=$X$4,"Enter smelter details",IF(ISERROR($V799),"",OFFSET('Smelter Look-up'!$F$4,$V799-4,0)))</f>
        <v/>
      </c>
      <c r="H799" s="200">
        <f>IF(ISERROR($V799),"",OFFSET('Smelter Look-up'!$G$4,$V799-4,0))</f>
        <v/>
      </c>
      <c r="I799" s="201">
        <f>IF(ISERROR($V799),"",OFFSET('Smelter Look-up'!$H$4,$V799-4,0))</f>
        <v/>
      </c>
      <c r="J799" s="201">
        <f>IF(ISERROR($V799),"",OFFSET('Smelter Look-up'!$I$4,$V799-4,0))</f>
        <v/>
      </c>
      <c r="K799" s="145" t="n"/>
      <c r="L799" s="145" t="n"/>
      <c r="M799" s="145" t="n"/>
      <c r="N799" s="145" t="n"/>
      <c r="O799" s="145" t="n"/>
      <c r="P799" s="203" t="n"/>
      <c r="Q799" s="146" t="n"/>
      <c r="R799" s="144">
        <f>IF(ISERROR($V799),"",OFFSET('Smelter Look-up'!$C$4,$V799-4,0)&amp;"")</f>
        <v/>
      </c>
      <c r="S799" s="150">
        <f>IF(B799="","",IF(ISERROR(MATCH($E799,CL,0)),"Unknown",INDIRECT("'C'!$A$"&amp;MATCH($E799,CL,0)+1)))</f>
        <v/>
      </c>
      <c r="T799" s="150">
        <f>IF(B799="","",IF(ISERROR(MATCH($J799,SorP!$B$1:$B$6261,0)),"",INDIRECT("'SorP'!$A$"&amp;MATCH($S799&amp;$J799,SorP!C:C,0))))</f>
        <v/>
      </c>
      <c r="U799" s="163" t="n"/>
      <c r="V799" s="164">
        <f>IF(C799="",NA(),MATCH($B799&amp;$C799,'Smelter Look-up'!$J:$J,0))</f>
        <v/>
      </c>
      <c r="X799" s="165">
        <f>IF(AND(C799="Smelter not listed",OR(LEN(D799)=0,LEN(E799)=0)),1,0)</f>
        <v/>
      </c>
      <c r="AB799" s="306">
        <f>IF(C799="","",B799)</f>
        <v/>
      </c>
      <c r="AC799" s="165">
        <f>B799</f>
        <v/>
      </c>
      <c r="AD799" s="165">
        <f>IF(C799="Smelter not listed",D799,C799)</f>
        <v/>
      </c>
    </row>
    <row r="800" ht="20.1" customFormat="1" customHeight="1" s="165">
      <c r="A800" s="150" t="n"/>
      <c r="B800" s="296">
        <f>IF(LEN(A800)=0,"",INDEX('Smelter Look-up'!$A:$A,MATCH($A800,'Smelter Look-up'!$E:$E,0)))</f>
        <v/>
      </c>
      <c r="C800" s="147">
        <f>IF(LEN(A800)=0,"",INDEX('Smelter Look-up'!$C:$C,MATCH($A800,'Smelter Look-up'!$E:$E,0)))</f>
        <v/>
      </c>
      <c r="D800" s="144" t="n"/>
      <c r="E800" s="144">
        <f>IF(ISERROR($V800),"",OFFSET('Smelter Look-up'!$D$4,$V800-4,0)&amp;"")</f>
        <v/>
      </c>
      <c r="F800" s="144">
        <f>IF(ISERROR($V800),"",OFFSET('Smelter Look-up'!$E$4,$V800-4,0))</f>
        <v/>
      </c>
      <c r="G800" s="144">
        <f>IF(C800=$X$4,"Enter smelter details",IF(ISERROR($V800),"",OFFSET('Smelter Look-up'!$F$4,$V800-4,0)))</f>
        <v/>
      </c>
      <c r="H800" s="200">
        <f>IF(ISERROR($V800),"",OFFSET('Smelter Look-up'!$G$4,$V800-4,0))</f>
        <v/>
      </c>
      <c r="I800" s="201">
        <f>IF(ISERROR($V800),"",OFFSET('Smelter Look-up'!$H$4,$V800-4,0))</f>
        <v/>
      </c>
      <c r="J800" s="201">
        <f>IF(ISERROR($V800),"",OFFSET('Smelter Look-up'!$I$4,$V800-4,0))</f>
        <v/>
      </c>
      <c r="K800" s="145" t="n"/>
      <c r="L800" s="145" t="n"/>
      <c r="M800" s="145" t="n"/>
      <c r="N800" s="145" t="n"/>
      <c r="O800" s="145" t="n"/>
      <c r="P800" s="203" t="n"/>
      <c r="Q800" s="146" t="n"/>
      <c r="R800" s="144">
        <f>IF(ISERROR($V800),"",OFFSET('Smelter Look-up'!$C$4,$V800-4,0)&amp;"")</f>
        <v/>
      </c>
      <c r="S800" s="150">
        <f>IF(B800="","",IF(ISERROR(MATCH($E800,CL,0)),"Unknown",INDIRECT("'C'!$A$"&amp;MATCH($E800,CL,0)+1)))</f>
        <v/>
      </c>
      <c r="T800" s="150">
        <f>IF(B800="","",IF(ISERROR(MATCH($J800,SorP!$B$1:$B$6261,0)),"",INDIRECT("'SorP'!$A$"&amp;MATCH($S800&amp;$J800,SorP!C:C,0))))</f>
        <v/>
      </c>
      <c r="U800" s="163" t="n"/>
      <c r="V800" s="164">
        <f>IF(C800="",NA(),MATCH($B800&amp;$C800,'Smelter Look-up'!$J:$J,0))</f>
        <v/>
      </c>
      <c r="X800" s="165">
        <f>IF(AND(C800="Smelter not listed",OR(LEN(D800)=0,LEN(E800)=0)),1,0)</f>
        <v/>
      </c>
      <c r="AB800" s="306">
        <f>IF(C800="","",B800)</f>
        <v/>
      </c>
      <c r="AC800" s="165">
        <f>B800</f>
        <v/>
      </c>
      <c r="AD800" s="165">
        <f>IF(C800="Smelter not listed",D800,C800)</f>
        <v/>
      </c>
    </row>
    <row r="801" ht="20.1" customFormat="1" customHeight="1" s="165">
      <c r="A801" s="150" t="n"/>
      <c r="B801" s="296">
        <f>IF(LEN(A801)=0,"",INDEX('Smelter Look-up'!$A:$A,MATCH($A801,'Smelter Look-up'!$E:$E,0)))</f>
        <v/>
      </c>
      <c r="C801" s="147">
        <f>IF(LEN(A801)=0,"",INDEX('Smelter Look-up'!$C:$C,MATCH($A801,'Smelter Look-up'!$E:$E,0)))</f>
        <v/>
      </c>
      <c r="D801" s="144" t="n"/>
      <c r="E801" s="144">
        <f>IF(ISERROR($V801),"",OFFSET('Smelter Look-up'!$D$4,$V801-4,0)&amp;"")</f>
        <v/>
      </c>
      <c r="F801" s="144">
        <f>IF(ISERROR($V801),"",OFFSET('Smelter Look-up'!$E$4,$V801-4,0))</f>
        <v/>
      </c>
      <c r="G801" s="144">
        <f>IF(C801=$X$4,"Enter smelter details",IF(ISERROR($V801),"",OFFSET('Smelter Look-up'!$F$4,$V801-4,0)))</f>
        <v/>
      </c>
      <c r="H801" s="200">
        <f>IF(ISERROR($V801),"",OFFSET('Smelter Look-up'!$G$4,$V801-4,0))</f>
        <v/>
      </c>
      <c r="I801" s="201">
        <f>IF(ISERROR($V801),"",OFFSET('Smelter Look-up'!$H$4,$V801-4,0))</f>
        <v/>
      </c>
      <c r="J801" s="201">
        <f>IF(ISERROR($V801),"",OFFSET('Smelter Look-up'!$I$4,$V801-4,0))</f>
        <v/>
      </c>
      <c r="K801" s="145" t="n"/>
      <c r="L801" s="145" t="n"/>
      <c r="M801" s="145" t="n"/>
      <c r="N801" s="145" t="n"/>
      <c r="O801" s="145" t="n"/>
      <c r="P801" s="203" t="n"/>
      <c r="Q801" s="146" t="n"/>
      <c r="R801" s="144">
        <f>IF(ISERROR($V801),"",OFFSET('Smelter Look-up'!$C$4,$V801-4,0)&amp;"")</f>
        <v/>
      </c>
      <c r="S801" s="150">
        <f>IF(B801="","",IF(ISERROR(MATCH($E801,CL,0)),"Unknown",INDIRECT("'C'!$A$"&amp;MATCH($E801,CL,0)+1)))</f>
        <v/>
      </c>
      <c r="T801" s="150">
        <f>IF(B801="","",IF(ISERROR(MATCH($J801,SorP!$B$1:$B$6261,0)),"",INDIRECT("'SorP'!$A$"&amp;MATCH($S801&amp;$J801,SorP!C:C,0))))</f>
        <v/>
      </c>
      <c r="U801" s="163" t="n"/>
      <c r="V801" s="164">
        <f>IF(C801="",NA(),MATCH($B801&amp;$C801,'Smelter Look-up'!$J:$J,0))</f>
        <v/>
      </c>
      <c r="X801" s="165">
        <f>IF(AND(C801="Smelter not listed",OR(LEN(D801)=0,LEN(E801)=0)),1,0)</f>
        <v/>
      </c>
      <c r="AB801" s="306">
        <f>IF(C801="","",B801)</f>
        <v/>
      </c>
      <c r="AC801" s="165">
        <f>B801</f>
        <v/>
      </c>
      <c r="AD801" s="165">
        <f>IF(C801="Smelter not listed",D801,C801)</f>
        <v/>
      </c>
    </row>
    <row r="802" ht="20.1" customFormat="1" customHeight="1" s="165">
      <c r="A802" s="150" t="n"/>
      <c r="B802" s="296">
        <f>IF(LEN(A802)=0,"",INDEX('Smelter Look-up'!$A:$A,MATCH($A802,'Smelter Look-up'!$E:$E,0)))</f>
        <v/>
      </c>
      <c r="C802" s="147">
        <f>IF(LEN(A802)=0,"",INDEX('Smelter Look-up'!$C:$C,MATCH($A802,'Smelter Look-up'!$E:$E,0)))</f>
        <v/>
      </c>
      <c r="D802" s="144" t="n"/>
      <c r="E802" s="144">
        <f>IF(ISERROR($V802),"",OFFSET('Smelter Look-up'!$D$4,$V802-4,0)&amp;"")</f>
        <v/>
      </c>
      <c r="F802" s="144">
        <f>IF(ISERROR($V802),"",OFFSET('Smelter Look-up'!$E$4,$V802-4,0))</f>
        <v/>
      </c>
      <c r="G802" s="144">
        <f>IF(C802=$X$4,"Enter smelter details",IF(ISERROR($V802),"",OFFSET('Smelter Look-up'!$F$4,$V802-4,0)))</f>
        <v/>
      </c>
      <c r="H802" s="200">
        <f>IF(ISERROR($V802),"",OFFSET('Smelter Look-up'!$G$4,$V802-4,0))</f>
        <v/>
      </c>
      <c r="I802" s="201">
        <f>IF(ISERROR($V802),"",OFFSET('Smelter Look-up'!$H$4,$V802-4,0))</f>
        <v/>
      </c>
      <c r="J802" s="201">
        <f>IF(ISERROR($V802),"",OFFSET('Smelter Look-up'!$I$4,$V802-4,0))</f>
        <v/>
      </c>
      <c r="K802" s="145" t="n"/>
      <c r="L802" s="145" t="n"/>
      <c r="M802" s="145" t="n"/>
      <c r="N802" s="145" t="n"/>
      <c r="O802" s="145" t="n"/>
      <c r="P802" s="203" t="n"/>
      <c r="Q802" s="146" t="n"/>
      <c r="R802" s="144">
        <f>IF(ISERROR($V802),"",OFFSET('Smelter Look-up'!$C$4,$V802-4,0)&amp;"")</f>
        <v/>
      </c>
      <c r="S802" s="150">
        <f>IF(B802="","",IF(ISERROR(MATCH($E802,CL,0)),"Unknown",INDIRECT("'C'!$A$"&amp;MATCH($E802,CL,0)+1)))</f>
        <v/>
      </c>
      <c r="T802" s="150">
        <f>IF(B802="","",IF(ISERROR(MATCH($J802,SorP!$B$1:$B$6261,0)),"",INDIRECT("'SorP'!$A$"&amp;MATCH($S802&amp;$J802,SorP!C:C,0))))</f>
        <v/>
      </c>
      <c r="U802" s="163" t="n"/>
      <c r="V802" s="164">
        <f>IF(C802="",NA(),MATCH($B802&amp;$C802,'Smelter Look-up'!$J:$J,0))</f>
        <v/>
      </c>
      <c r="X802" s="165">
        <f>IF(AND(C802="Smelter not listed",OR(LEN(D802)=0,LEN(E802)=0)),1,0)</f>
        <v/>
      </c>
      <c r="AB802" s="306">
        <f>IF(C802="","",B802)</f>
        <v/>
      </c>
      <c r="AC802" s="165">
        <f>B802</f>
        <v/>
      </c>
      <c r="AD802" s="165">
        <f>IF(C802="Smelter not listed",D802,C802)</f>
        <v/>
      </c>
    </row>
    <row r="803" ht="20.1" customFormat="1" customHeight="1" s="165">
      <c r="A803" s="150" t="n"/>
      <c r="B803" s="296">
        <f>IF(LEN(A803)=0,"",INDEX('Smelter Look-up'!$A:$A,MATCH($A803,'Smelter Look-up'!$E:$E,0)))</f>
        <v/>
      </c>
      <c r="C803" s="147">
        <f>IF(LEN(A803)=0,"",INDEX('Smelter Look-up'!$C:$C,MATCH($A803,'Smelter Look-up'!$E:$E,0)))</f>
        <v/>
      </c>
      <c r="D803" s="144" t="n"/>
      <c r="E803" s="144">
        <f>IF(ISERROR($V803),"",OFFSET('Smelter Look-up'!$D$4,$V803-4,0)&amp;"")</f>
        <v/>
      </c>
      <c r="F803" s="144">
        <f>IF(ISERROR($V803),"",OFFSET('Smelter Look-up'!$E$4,$V803-4,0))</f>
        <v/>
      </c>
      <c r="G803" s="144">
        <f>IF(C803=$X$4,"Enter smelter details",IF(ISERROR($V803),"",OFFSET('Smelter Look-up'!$F$4,$V803-4,0)))</f>
        <v/>
      </c>
      <c r="H803" s="200">
        <f>IF(ISERROR($V803),"",OFFSET('Smelter Look-up'!$G$4,$V803-4,0))</f>
        <v/>
      </c>
      <c r="I803" s="201">
        <f>IF(ISERROR($V803),"",OFFSET('Smelter Look-up'!$H$4,$V803-4,0))</f>
        <v/>
      </c>
      <c r="J803" s="201">
        <f>IF(ISERROR($V803),"",OFFSET('Smelter Look-up'!$I$4,$V803-4,0))</f>
        <v/>
      </c>
      <c r="K803" s="145" t="n"/>
      <c r="L803" s="145" t="n"/>
      <c r="M803" s="145" t="n"/>
      <c r="N803" s="145" t="n"/>
      <c r="O803" s="145" t="n"/>
      <c r="P803" s="203" t="n"/>
      <c r="Q803" s="146" t="n"/>
      <c r="R803" s="144">
        <f>IF(ISERROR($V803),"",OFFSET('Smelter Look-up'!$C$4,$V803-4,0)&amp;"")</f>
        <v/>
      </c>
      <c r="S803" s="150">
        <f>IF(B803="","",IF(ISERROR(MATCH($E803,CL,0)),"Unknown",INDIRECT("'C'!$A$"&amp;MATCH($E803,CL,0)+1)))</f>
        <v/>
      </c>
      <c r="T803" s="150">
        <f>IF(B803="","",IF(ISERROR(MATCH($J803,SorP!$B$1:$B$6261,0)),"",INDIRECT("'SorP'!$A$"&amp;MATCH($S803&amp;$J803,SorP!C:C,0))))</f>
        <v/>
      </c>
      <c r="U803" s="163" t="n"/>
      <c r="V803" s="164">
        <f>IF(C803="",NA(),MATCH($B803&amp;$C803,'Smelter Look-up'!$J:$J,0))</f>
        <v/>
      </c>
      <c r="X803" s="165">
        <f>IF(AND(C803="Smelter not listed",OR(LEN(D803)=0,LEN(E803)=0)),1,0)</f>
        <v/>
      </c>
      <c r="AB803" s="306">
        <f>IF(C803="","",B803)</f>
        <v/>
      </c>
      <c r="AC803" s="165">
        <f>B803</f>
        <v/>
      </c>
      <c r="AD803" s="165">
        <f>IF(C803="Smelter not listed",D803,C803)</f>
        <v/>
      </c>
    </row>
    <row r="804" ht="20.1" customFormat="1" customHeight="1" s="165">
      <c r="A804" s="150" t="n"/>
      <c r="B804" s="296">
        <f>IF(LEN(A804)=0,"",INDEX('Smelter Look-up'!$A:$A,MATCH($A804,'Smelter Look-up'!$E:$E,0)))</f>
        <v/>
      </c>
      <c r="C804" s="147">
        <f>IF(LEN(A804)=0,"",INDEX('Smelter Look-up'!$C:$C,MATCH($A804,'Smelter Look-up'!$E:$E,0)))</f>
        <v/>
      </c>
      <c r="D804" s="144" t="n"/>
      <c r="E804" s="144">
        <f>IF(ISERROR($V804),"",OFFSET('Smelter Look-up'!$D$4,$V804-4,0)&amp;"")</f>
        <v/>
      </c>
      <c r="F804" s="144">
        <f>IF(ISERROR($V804),"",OFFSET('Smelter Look-up'!$E$4,$V804-4,0))</f>
        <v/>
      </c>
      <c r="G804" s="144">
        <f>IF(C804=$X$4,"Enter smelter details",IF(ISERROR($V804),"",OFFSET('Smelter Look-up'!$F$4,$V804-4,0)))</f>
        <v/>
      </c>
      <c r="H804" s="200">
        <f>IF(ISERROR($V804),"",OFFSET('Smelter Look-up'!$G$4,$V804-4,0))</f>
        <v/>
      </c>
      <c r="I804" s="201">
        <f>IF(ISERROR($V804),"",OFFSET('Smelter Look-up'!$H$4,$V804-4,0))</f>
        <v/>
      </c>
      <c r="J804" s="201">
        <f>IF(ISERROR($V804),"",OFFSET('Smelter Look-up'!$I$4,$V804-4,0))</f>
        <v/>
      </c>
      <c r="K804" s="145" t="n"/>
      <c r="L804" s="145" t="n"/>
      <c r="M804" s="145" t="n"/>
      <c r="N804" s="145" t="n"/>
      <c r="O804" s="145" t="n"/>
      <c r="P804" s="203" t="n"/>
      <c r="Q804" s="146" t="n"/>
      <c r="R804" s="144">
        <f>IF(ISERROR($V804),"",OFFSET('Smelter Look-up'!$C$4,$V804-4,0)&amp;"")</f>
        <v/>
      </c>
      <c r="S804" s="150">
        <f>IF(B804="","",IF(ISERROR(MATCH($E804,CL,0)),"Unknown",INDIRECT("'C'!$A$"&amp;MATCH($E804,CL,0)+1)))</f>
        <v/>
      </c>
      <c r="T804" s="150">
        <f>IF(B804="","",IF(ISERROR(MATCH($J804,SorP!$B$1:$B$6261,0)),"",INDIRECT("'SorP'!$A$"&amp;MATCH($S804&amp;$J804,SorP!C:C,0))))</f>
        <v/>
      </c>
      <c r="U804" s="163" t="n"/>
      <c r="V804" s="164">
        <f>IF(C804="",NA(),MATCH($B804&amp;$C804,'Smelter Look-up'!$J:$J,0))</f>
        <v/>
      </c>
      <c r="X804" s="165">
        <f>IF(AND(C804="Smelter not listed",OR(LEN(D804)=0,LEN(E804)=0)),1,0)</f>
        <v/>
      </c>
      <c r="AB804" s="306">
        <f>IF(C804="","",B804)</f>
        <v/>
      </c>
      <c r="AC804" s="165">
        <f>B804</f>
        <v/>
      </c>
      <c r="AD804" s="165">
        <f>IF(C804="Smelter not listed",D804,C804)</f>
        <v/>
      </c>
    </row>
    <row r="805" ht="20.1" customFormat="1" customHeight="1" s="165">
      <c r="A805" s="150" t="n"/>
      <c r="B805" s="296">
        <f>IF(LEN(A805)=0,"",INDEX('Smelter Look-up'!$A:$A,MATCH($A805,'Smelter Look-up'!$E:$E,0)))</f>
        <v/>
      </c>
      <c r="C805" s="147">
        <f>IF(LEN(A805)=0,"",INDEX('Smelter Look-up'!$C:$C,MATCH($A805,'Smelter Look-up'!$E:$E,0)))</f>
        <v/>
      </c>
      <c r="D805" s="144" t="n"/>
      <c r="E805" s="144">
        <f>IF(ISERROR($V805),"",OFFSET('Smelter Look-up'!$D$4,$V805-4,0)&amp;"")</f>
        <v/>
      </c>
      <c r="F805" s="144">
        <f>IF(ISERROR($V805),"",OFFSET('Smelter Look-up'!$E$4,$V805-4,0))</f>
        <v/>
      </c>
      <c r="G805" s="144">
        <f>IF(C805=$X$4,"Enter smelter details",IF(ISERROR($V805),"",OFFSET('Smelter Look-up'!$F$4,$V805-4,0)))</f>
        <v/>
      </c>
      <c r="H805" s="200">
        <f>IF(ISERROR($V805),"",OFFSET('Smelter Look-up'!$G$4,$V805-4,0))</f>
        <v/>
      </c>
      <c r="I805" s="201">
        <f>IF(ISERROR($V805),"",OFFSET('Smelter Look-up'!$H$4,$V805-4,0))</f>
        <v/>
      </c>
      <c r="J805" s="201">
        <f>IF(ISERROR($V805),"",OFFSET('Smelter Look-up'!$I$4,$V805-4,0))</f>
        <v/>
      </c>
      <c r="K805" s="145" t="n"/>
      <c r="L805" s="145" t="n"/>
      <c r="M805" s="145" t="n"/>
      <c r="N805" s="145" t="n"/>
      <c r="O805" s="145" t="n"/>
      <c r="P805" s="203" t="n"/>
      <c r="Q805" s="146" t="n"/>
      <c r="R805" s="144">
        <f>IF(ISERROR($V805),"",OFFSET('Smelter Look-up'!$C$4,$V805-4,0)&amp;"")</f>
        <v/>
      </c>
      <c r="S805" s="150">
        <f>IF(B805="","",IF(ISERROR(MATCH($E805,CL,0)),"Unknown",INDIRECT("'C'!$A$"&amp;MATCH($E805,CL,0)+1)))</f>
        <v/>
      </c>
      <c r="T805" s="150">
        <f>IF(B805="","",IF(ISERROR(MATCH($J805,SorP!$B$1:$B$6261,0)),"",INDIRECT("'SorP'!$A$"&amp;MATCH($S805&amp;$J805,SorP!C:C,0))))</f>
        <v/>
      </c>
      <c r="U805" s="163" t="n"/>
      <c r="V805" s="164">
        <f>IF(C805="",NA(),MATCH($B805&amp;$C805,'Smelter Look-up'!$J:$J,0))</f>
        <v/>
      </c>
      <c r="X805" s="165">
        <f>IF(AND(C805="Smelter not listed",OR(LEN(D805)=0,LEN(E805)=0)),1,0)</f>
        <v/>
      </c>
      <c r="AB805" s="306">
        <f>IF(C805="","",B805)</f>
        <v/>
      </c>
      <c r="AC805" s="165">
        <f>B805</f>
        <v/>
      </c>
      <c r="AD805" s="165">
        <f>IF(C805="Smelter not listed",D805,C805)</f>
        <v/>
      </c>
    </row>
    <row r="806" ht="20.1" customFormat="1" customHeight="1" s="165">
      <c r="A806" s="150" t="n"/>
      <c r="B806" s="296">
        <f>IF(LEN(A806)=0,"",INDEX('Smelter Look-up'!$A:$A,MATCH($A806,'Smelter Look-up'!$E:$E,0)))</f>
        <v/>
      </c>
      <c r="C806" s="147">
        <f>IF(LEN(A806)=0,"",INDEX('Smelter Look-up'!$C:$C,MATCH($A806,'Smelter Look-up'!$E:$E,0)))</f>
        <v/>
      </c>
      <c r="D806" s="144" t="n"/>
      <c r="E806" s="144">
        <f>IF(ISERROR($V806),"",OFFSET('Smelter Look-up'!$D$4,$V806-4,0)&amp;"")</f>
        <v/>
      </c>
      <c r="F806" s="144">
        <f>IF(ISERROR($V806),"",OFFSET('Smelter Look-up'!$E$4,$V806-4,0))</f>
        <v/>
      </c>
      <c r="G806" s="144">
        <f>IF(C806=$X$4,"Enter smelter details",IF(ISERROR($V806),"",OFFSET('Smelter Look-up'!$F$4,$V806-4,0)))</f>
        <v/>
      </c>
      <c r="H806" s="200">
        <f>IF(ISERROR($V806),"",OFFSET('Smelter Look-up'!$G$4,$V806-4,0))</f>
        <v/>
      </c>
      <c r="I806" s="201">
        <f>IF(ISERROR($V806),"",OFFSET('Smelter Look-up'!$H$4,$V806-4,0))</f>
        <v/>
      </c>
      <c r="J806" s="201">
        <f>IF(ISERROR($V806),"",OFFSET('Smelter Look-up'!$I$4,$V806-4,0))</f>
        <v/>
      </c>
      <c r="K806" s="145" t="n"/>
      <c r="L806" s="145" t="n"/>
      <c r="M806" s="145" t="n"/>
      <c r="N806" s="145" t="n"/>
      <c r="O806" s="145" t="n"/>
      <c r="P806" s="203" t="n"/>
      <c r="Q806" s="146" t="n"/>
      <c r="R806" s="144">
        <f>IF(ISERROR($V806),"",OFFSET('Smelter Look-up'!$C$4,$V806-4,0)&amp;"")</f>
        <v/>
      </c>
      <c r="S806" s="150">
        <f>IF(B806="","",IF(ISERROR(MATCH($E806,CL,0)),"Unknown",INDIRECT("'C'!$A$"&amp;MATCH($E806,CL,0)+1)))</f>
        <v/>
      </c>
      <c r="T806" s="150">
        <f>IF(B806="","",IF(ISERROR(MATCH($J806,SorP!$B$1:$B$6261,0)),"",INDIRECT("'SorP'!$A$"&amp;MATCH($S806&amp;$J806,SorP!C:C,0))))</f>
        <v/>
      </c>
      <c r="U806" s="163" t="n"/>
      <c r="V806" s="164">
        <f>IF(C806="",NA(),MATCH($B806&amp;$C806,'Smelter Look-up'!$J:$J,0))</f>
        <v/>
      </c>
      <c r="X806" s="165">
        <f>IF(AND(C806="Smelter not listed",OR(LEN(D806)=0,LEN(E806)=0)),1,0)</f>
        <v/>
      </c>
      <c r="AB806" s="306">
        <f>IF(C806="","",B806)</f>
        <v/>
      </c>
      <c r="AC806" s="165">
        <f>B806</f>
        <v/>
      </c>
      <c r="AD806" s="165">
        <f>IF(C806="Smelter not listed",D806,C806)</f>
        <v/>
      </c>
    </row>
    <row r="807" ht="20.1" customFormat="1" customHeight="1" s="165">
      <c r="A807" s="150" t="n"/>
      <c r="B807" s="296">
        <f>IF(LEN(A807)=0,"",INDEX('Smelter Look-up'!$A:$A,MATCH($A807,'Smelter Look-up'!$E:$E,0)))</f>
        <v/>
      </c>
      <c r="C807" s="147">
        <f>IF(LEN(A807)=0,"",INDEX('Smelter Look-up'!$C:$C,MATCH($A807,'Smelter Look-up'!$E:$E,0)))</f>
        <v/>
      </c>
      <c r="D807" s="144" t="n"/>
      <c r="E807" s="144">
        <f>IF(ISERROR($V807),"",OFFSET('Smelter Look-up'!$D$4,$V807-4,0)&amp;"")</f>
        <v/>
      </c>
      <c r="F807" s="144">
        <f>IF(ISERROR($V807),"",OFFSET('Smelter Look-up'!$E$4,$V807-4,0))</f>
        <v/>
      </c>
      <c r="G807" s="144">
        <f>IF(C807=$X$4,"Enter smelter details",IF(ISERROR($V807),"",OFFSET('Smelter Look-up'!$F$4,$V807-4,0)))</f>
        <v/>
      </c>
      <c r="H807" s="200">
        <f>IF(ISERROR($V807),"",OFFSET('Smelter Look-up'!$G$4,$V807-4,0))</f>
        <v/>
      </c>
      <c r="I807" s="201">
        <f>IF(ISERROR($V807),"",OFFSET('Smelter Look-up'!$H$4,$V807-4,0))</f>
        <v/>
      </c>
      <c r="J807" s="201">
        <f>IF(ISERROR($V807),"",OFFSET('Smelter Look-up'!$I$4,$V807-4,0))</f>
        <v/>
      </c>
      <c r="K807" s="145" t="n"/>
      <c r="L807" s="145" t="n"/>
      <c r="M807" s="145" t="n"/>
      <c r="N807" s="145" t="n"/>
      <c r="O807" s="145" t="n"/>
      <c r="P807" s="203" t="n"/>
      <c r="Q807" s="146" t="n"/>
      <c r="R807" s="144">
        <f>IF(ISERROR($V807),"",OFFSET('Smelter Look-up'!$C$4,$V807-4,0)&amp;"")</f>
        <v/>
      </c>
      <c r="S807" s="150">
        <f>IF(B807="","",IF(ISERROR(MATCH($E807,CL,0)),"Unknown",INDIRECT("'C'!$A$"&amp;MATCH($E807,CL,0)+1)))</f>
        <v/>
      </c>
      <c r="T807" s="150">
        <f>IF(B807="","",IF(ISERROR(MATCH($J807,SorP!$B$1:$B$6261,0)),"",INDIRECT("'SorP'!$A$"&amp;MATCH($S807&amp;$J807,SorP!C:C,0))))</f>
        <v/>
      </c>
      <c r="U807" s="163" t="n"/>
      <c r="V807" s="164">
        <f>IF(C807="",NA(),MATCH($B807&amp;$C807,'Smelter Look-up'!$J:$J,0))</f>
        <v/>
      </c>
      <c r="X807" s="165">
        <f>IF(AND(C807="Smelter not listed",OR(LEN(D807)=0,LEN(E807)=0)),1,0)</f>
        <v/>
      </c>
      <c r="AB807" s="306">
        <f>IF(C807="","",B807)</f>
        <v/>
      </c>
      <c r="AC807" s="165">
        <f>B807</f>
        <v/>
      </c>
      <c r="AD807" s="165">
        <f>IF(C807="Smelter not listed",D807,C807)</f>
        <v/>
      </c>
    </row>
    <row r="808" ht="20.1" customFormat="1" customHeight="1" s="165">
      <c r="A808" s="150" t="n"/>
      <c r="B808" s="296">
        <f>IF(LEN(A808)=0,"",INDEX('Smelter Look-up'!$A:$A,MATCH($A808,'Smelter Look-up'!$E:$E,0)))</f>
        <v/>
      </c>
      <c r="C808" s="147">
        <f>IF(LEN(A808)=0,"",INDEX('Smelter Look-up'!$C:$C,MATCH($A808,'Smelter Look-up'!$E:$E,0)))</f>
        <v/>
      </c>
      <c r="D808" s="144" t="n"/>
      <c r="E808" s="144">
        <f>IF(ISERROR($V808),"",OFFSET('Smelter Look-up'!$D$4,$V808-4,0)&amp;"")</f>
        <v/>
      </c>
      <c r="F808" s="144">
        <f>IF(ISERROR($V808),"",OFFSET('Smelter Look-up'!$E$4,$V808-4,0))</f>
        <v/>
      </c>
      <c r="G808" s="144">
        <f>IF(C808=$X$4,"Enter smelter details",IF(ISERROR($V808),"",OFFSET('Smelter Look-up'!$F$4,$V808-4,0)))</f>
        <v/>
      </c>
      <c r="H808" s="200">
        <f>IF(ISERROR($V808),"",OFFSET('Smelter Look-up'!$G$4,$V808-4,0))</f>
        <v/>
      </c>
      <c r="I808" s="201">
        <f>IF(ISERROR($V808),"",OFFSET('Smelter Look-up'!$H$4,$V808-4,0))</f>
        <v/>
      </c>
      <c r="J808" s="201">
        <f>IF(ISERROR($V808),"",OFFSET('Smelter Look-up'!$I$4,$V808-4,0))</f>
        <v/>
      </c>
      <c r="K808" s="145" t="n"/>
      <c r="L808" s="145" t="n"/>
      <c r="M808" s="145" t="n"/>
      <c r="N808" s="145" t="n"/>
      <c r="O808" s="145" t="n"/>
      <c r="P808" s="203" t="n"/>
      <c r="Q808" s="146" t="n"/>
      <c r="R808" s="144">
        <f>IF(ISERROR($V808),"",OFFSET('Smelter Look-up'!$C$4,$V808-4,0)&amp;"")</f>
        <v/>
      </c>
      <c r="S808" s="150">
        <f>IF(B808="","",IF(ISERROR(MATCH($E808,CL,0)),"Unknown",INDIRECT("'C'!$A$"&amp;MATCH($E808,CL,0)+1)))</f>
        <v/>
      </c>
      <c r="T808" s="150">
        <f>IF(B808="","",IF(ISERROR(MATCH($J808,SorP!$B$1:$B$6261,0)),"",INDIRECT("'SorP'!$A$"&amp;MATCH($S808&amp;$J808,SorP!C:C,0))))</f>
        <v/>
      </c>
      <c r="U808" s="163" t="n"/>
      <c r="V808" s="164">
        <f>IF(C808="",NA(),MATCH($B808&amp;$C808,'Smelter Look-up'!$J:$J,0))</f>
        <v/>
      </c>
      <c r="X808" s="165">
        <f>IF(AND(C808="Smelter not listed",OR(LEN(D808)=0,LEN(E808)=0)),1,0)</f>
        <v/>
      </c>
      <c r="AB808" s="306">
        <f>IF(C808="","",B808)</f>
        <v/>
      </c>
      <c r="AC808" s="165">
        <f>B808</f>
        <v/>
      </c>
      <c r="AD808" s="165">
        <f>IF(C808="Smelter not listed",D808,C808)</f>
        <v/>
      </c>
    </row>
    <row r="809" ht="20.1" customFormat="1" customHeight="1" s="165">
      <c r="A809" s="150" t="n"/>
      <c r="B809" s="296">
        <f>IF(LEN(A809)=0,"",INDEX('Smelter Look-up'!$A:$A,MATCH($A809,'Smelter Look-up'!$E:$E,0)))</f>
        <v/>
      </c>
      <c r="C809" s="147">
        <f>IF(LEN(A809)=0,"",INDEX('Smelter Look-up'!$C:$C,MATCH($A809,'Smelter Look-up'!$E:$E,0)))</f>
        <v/>
      </c>
      <c r="D809" s="144" t="n"/>
      <c r="E809" s="144">
        <f>IF(ISERROR($V809),"",OFFSET('Smelter Look-up'!$D$4,$V809-4,0)&amp;"")</f>
        <v/>
      </c>
      <c r="F809" s="144">
        <f>IF(ISERROR($V809),"",OFFSET('Smelter Look-up'!$E$4,$V809-4,0))</f>
        <v/>
      </c>
      <c r="G809" s="144">
        <f>IF(C809=$X$4,"Enter smelter details",IF(ISERROR($V809),"",OFFSET('Smelter Look-up'!$F$4,$V809-4,0)))</f>
        <v/>
      </c>
      <c r="H809" s="200">
        <f>IF(ISERROR($V809),"",OFFSET('Smelter Look-up'!$G$4,$V809-4,0))</f>
        <v/>
      </c>
      <c r="I809" s="201">
        <f>IF(ISERROR($V809),"",OFFSET('Smelter Look-up'!$H$4,$V809-4,0))</f>
        <v/>
      </c>
      <c r="J809" s="201">
        <f>IF(ISERROR($V809),"",OFFSET('Smelter Look-up'!$I$4,$V809-4,0))</f>
        <v/>
      </c>
      <c r="K809" s="145" t="n"/>
      <c r="L809" s="145" t="n"/>
      <c r="M809" s="145" t="n"/>
      <c r="N809" s="145" t="n"/>
      <c r="O809" s="145" t="n"/>
      <c r="P809" s="203" t="n"/>
      <c r="Q809" s="146" t="n"/>
      <c r="R809" s="144">
        <f>IF(ISERROR($V809),"",OFFSET('Smelter Look-up'!$C$4,$V809-4,0)&amp;"")</f>
        <v/>
      </c>
      <c r="S809" s="150">
        <f>IF(B809="","",IF(ISERROR(MATCH($E809,CL,0)),"Unknown",INDIRECT("'C'!$A$"&amp;MATCH($E809,CL,0)+1)))</f>
        <v/>
      </c>
      <c r="T809" s="150">
        <f>IF(B809="","",IF(ISERROR(MATCH($J809,SorP!$B$1:$B$6261,0)),"",INDIRECT("'SorP'!$A$"&amp;MATCH($S809&amp;$J809,SorP!C:C,0))))</f>
        <v/>
      </c>
      <c r="U809" s="163" t="n"/>
      <c r="V809" s="164">
        <f>IF(C809="",NA(),MATCH($B809&amp;$C809,'Smelter Look-up'!$J:$J,0))</f>
        <v/>
      </c>
      <c r="X809" s="165">
        <f>IF(AND(C809="Smelter not listed",OR(LEN(D809)=0,LEN(E809)=0)),1,0)</f>
        <v/>
      </c>
      <c r="AB809" s="306">
        <f>IF(C809="","",B809)</f>
        <v/>
      </c>
      <c r="AC809" s="165">
        <f>B809</f>
        <v/>
      </c>
      <c r="AD809" s="165">
        <f>IF(C809="Smelter not listed",D809,C809)</f>
        <v/>
      </c>
    </row>
    <row r="810" ht="20.1" customFormat="1" customHeight="1" s="165">
      <c r="A810" s="150" t="n"/>
      <c r="B810" s="296">
        <f>IF(LEN(A810)=0,"",INDEX('Smelter Look-up'!$A:$A,MATCH($A810,'Smelter Look-up'!$E:$E,0)))</f>
        <v/>
      </c>
      <c r="C810" s="147">
        <f>IF(LEN(A810)=0,"",INDEX('Smelter Look-up'!$C:$C,MATCH($A810,'Smelter Look-up'!$E:$E,0)))</f>
        <v/>
      </c>
      <c r="D810" s="144" t="n"/>
      <c r="E810" s="144">
        <f>IF(ISERROR($V810),"",OFFSET('Smelter Look-up'!$D$4,$V810-4,0)&amp;"")</f>
        <v/>
      </c>
      <c r="F810" s="144">
        <f>IF(ISERROR($V810),"",OFFSET('Smelter Look-up'!$E$4,$V810-4,0))</f>
        <v/>
      </c>
      <c r="G810" s="144">
        <f>IF(C810=$X$4,"Enter smelter details",IF(ISERROR($V810),"",OFFSET('Smelter Look-up'!$F$4,$V810-4,0)))</f>
        <v/>
      </c>
      <c r="H810" s="200">
        <f>IF(ISERROR($V810),"",OFFSET('Smelter Look-up'!$G$4,$V810-4,0))</f>
        <v/>
      </c>
      <c r="I810" s="201">
        <f>IF(ISERROR($V810),"",OFFSET('Smelter Look-up'!$H$4,$V810-4,0))</f>
        <v/>
      </c>
      <c r="J810" s="201">
        <f>IF(ISERROR($V810),"",OFFSET('Smelter Look-up'!$I$4,$V810-4,0))</f>
        <v/>
      </c>
      <c r="K810" s="145" t="n"/>
      <c r="L810" s="145" t="n"/>
      <c r="M810" s="145" t="n"/>
      <c r="N810" s="145" t="n"/>
      <c r="O810" s="145" t="n"/>
      <c r="P810" s="203" t="n"/>
      <c r="Q810" s="146" t="n"/>
      <c r="R810" s="144">
        <f>IF(ISERROR($V810),"",OFFSET('Smelter Look-up'!$C$4,$V810-4,0)&amp;"")</f>
        <v/>
      </c>
      <c r="S810" s="150">
        <f>IF(B810="","",IF(ISERROR(MATCH($E810,CL,0)),"Unknown",INDIRECT("'C'!$A$"&amp;MATCH($E810,CL,0)+1)))</f>
        <v/>
      </c>
      <c r="T810" s="150">
        <f>IF(B810="","",IF(ISERROR(MATCH($J810,SorP!$B$1:$B$6261,0)),"",INDIRECT("'SorP'!$A$"&amp;MATCH($S810&amp;$J810,SorP!C:C,0))))</f>
        <v/>
      </c>
      <c r="U810" s="163" t="n"/>
      <c r="V810" s="164">
        <f>IF(C810="",NA(),MATCH($B810&amp;$C810,'Smelter Look-up'!$J:$J,0))</f>
        <v/>
      </c>
      <c r="X810" s="165">
        <f>IF(AND(C810="Smelter not listed",OR(LEN(D810)=0,LEN(E810)=0)),1,0)</f>
        <v/>
      </c>
      <c r="AB810" s="306">
        <f>IF(C810="","",B810)</f>
        <v/>
      </c>
      <c r="AC810" s="165">
        <f>B810</f>
        <v/>
      </c>
      <c r="AD810" s="165">
        <f>IF(C810="Smelter not listed",D810,C810)</f>
        <v/>
      </c>
    </row>
    <row r="811" ht="20.1" customFormat="1" customHeight="1" s="165">
      <c r="A811" s="150" t="n"/>
      <c r="B811" s="296">
        <f>IF(LEN(A811)=0,"",INDEX('Smelter Look-up'!$A:$A,MATCH($A811,'Smelter Look-up'!$E:$E,0)))</f>
        <v/>
      </c>
      <c r="C811" s="147">
        <f>IF(LEN(A811)=0,"",INDEX('Smelter Look-up'!$C:$C,MATCH($A811,'Smelter Look-up'!$E:$E,0)))</f>
        <v/>
      </c>
      <c r="D811" s="144" t="n"/>
      <c r="E811" s="144">
        <f>IF(ISERROR($V811),"",OFFSET('Smelter Look-up'!$D$4,$V811-4,0)&amp;"")</f>
        <v/>
      </c>
      <c r="F811" s="144">
        <f>IF(ISERROR($V811),"",OFFSET('Smelter Look-up'!$E$4,$V811-4,0))</f>
        <v/>
      </c>
      <c r="G811" s="144">
        <f>IF(C811=$X$4,"Enter smelter details",IF(ISERROR($V811),"",OFFSET('Smelter Look-up'!$F$4,$V811-4,0)))</f>
        <v/>
      </c>
      <c r="H811" s="200">
        <f>IF(ISERROR($V811),"",OFFSET('Smelter Look-up'!$G$4,$V811-4,0))</f>
        <v/>
      </c>
      <c r="I811" s="201">
        <f>IF(ISERROR($V811),"",OFFSET('Smelter Look-up'!$H$4,$V811-4,0))</f>
        <v/>
      </c>
      <c r="J811" s="201">
        <f>IF(ISERROR($V811),"",OFFSET('Smelter Look-up'!$I$4,$V811-4,0))</f>
        <v/>
      </c>
      <c r="K811" s="145" t="n"/>
      <c r="L811" s="145" t="n"/>
      <c r="M811" s="145" t="n"/>
      <c r="N811" s="145" t="n"/>
      <c r="O811" s="145" t="n"/>
      <c r="P811" s="203" t="n"/>
      <c r="Q811" s="146" t="n"/>
      <c r="R811" s="144">
        <f>IF(ISERROR($V811),"",OFFSET('Smelter Look-up'!$C$4,$V811-4,0)&amp;"")</f>
        <v/>
      </c>
      <c r="S811" s="150">
        <f>IF(B811="","",IF(ISERROR(MATCH($E811,CL,0)),"Unknown",INDIRECT("'C'!$A$"&amp;MATCH($E811,CL,0)+1)))</f>
        <v/>
      </c>
      <c r="T811" s="150">
        <f>IF(B811="","",IF(ISERROR(MATCH($J811,SorP!$B$1:$B$6261,0)),"",INDIRECT("'SorP'!$A$"&amp;MATCH($S811&amp;$J811,SorP!C:C,0))))</f>
        <v/>
      </c>
      <c r="U811" s="163" t="n"/>
      <c r="V811" s="164">
        <f>IF(C811="",NA(),MATCH($B811&amp;$C811,'Smelter Look-up'!$J:$J,0))</f>
        <v/>
      </c>
      <c r="X811" s="165">
        <f>IF(AND(C811="Smelter not listed",OR(LEN(D811)=0,LEN(E811)=0)),1,0)</f>
        <v/>
      </c>
      <c r="AB811" s="306">
        <f>IF(C811="","",B811)</f>
        <v/>
      </c>
      <c r="AC811" s="165">
        <f>B811</f>
        <v/>
      </c>
      <c r="AD811" s="165">
        <f>IF(C811="Smelter not listed",D811,C811)</f>
        <v/>
      </c>
    </row>
    <row r="812" ht="20.1" customFormat="1" customHeight="1" s="165">
      <c r="A812" s="150" t="n"/>
      <c r="B812" s="296">
        <f>IF(LEN(A812)=0,"",INDEX('Smelter Look-up'!$A:$A,MATCH($A812,'Smelter Look-up'!$E:$E,0)))</f>
        <v/>
      </c>
      <c r="C812" s="147">
        <f>IF(LEN(A812)=0,"",INDEX('Smelter Look-up'!$C:$C,MATCH($A812,'Smelter Look-up'!$E:$E,0)))</f>
        <v/>
      </c>
      <c r="D812" s="144" t="n"/>
      <c r="E812" s="144">
        <f>IF(ISERROR($V812),"",OFFSET('Smelter Look-up'!$D$4,$V812-4,0)&amp;"")</f>
        <v/>
      </c>
      <c r="F812" s="144">
        <f>IF(ISERROR($V812),"",OFFSET('Smelter Look-up'!$E$4,$V812-4,0))</f>
        <v/>
      </c>
      <c r="G812" s="144">
        <f>IF(C812=$X$4,"Enter smelter details",IF(ISERROR($V812),"",OFFSET('Smelter Look-up'!$F$4,$V812-4,0)))</f>
        <v/>
      </c>
      <c r="H812" s="200">
        <f>IF(ISERROR($V812),"",OFFSET('Smelter Look-up'!$G$4,$V812-4,0))</f>
        <v/>
      </c>
      <c r="I812" s="201">
        <f>IF(ISERROR($V812),"",OFFSET('Smelter Look-up'!$H$4,$V812-4,0))</f>
        <v/>
      </c>
      <c r="J812" s="201">
        <f>IF(ISERROR($V812),"",OFFSET('Smelter Look-up'!$I$4,$V812-4,0))</f>
        <v/>
      </c>
      <c r="K812" s="145" t="n"/>
      <c r="L812" s="145" t="n"/>
      <c r="M812" s="145" t="n"/>
      <c r="N812" s="145" t="n"/>
      <c r="O812" s="145" t="n"/>
      <c r="P812" s="203" t="n"/>
      <c r="Q812" s="146" t="n"/>
      <c r="R812" s="144">
        <f>IF(ISERROR($V812),"",OFFSET('Smelter Look-up'!$C$4,$V812-4,0)&amp;"")</f>
        <v/>
      </c>
      <c r="S812" s="150">
        <f>IF(B812="","",IF(ISERROR(MATCH($E812,CL,0)),"Unknown",INDIRECT("'C'!$A$"&amp;MATCH($E812,CL,0)+1)))</f>
        <v/>
      </c>
      <c r="T812" s="150">
        <f>IF(B812="","",IF(ISERROR(MATCH($J812,SorP!$B$1:$B$6261,0)),"",INDIRECT("'SorP'!$A$"&amp;MATCH($S812&amp;$J812,SorP!C:C,0))))</f>
        <v/>
      </c>
      <c r="U812" s="163" t="n"/>
      <c r="V812" s="164">
        <f>IF(C812="",NA(),MATCH($B812&amp;$C812,'Smelter Look-up'!$J:$J,0))</f>
        <v/>
      </c>
      <c r="X812" s="165">
        <f>IF(AND(C812="Smelter not listed",OR(LEN(D812)=0,LEN(E812)=0)),1,0)</f>
        <v/>
      </c>
      <c r="AB812" s="306">
        <f>IF(C812="","",B812)</f>
        <v/>
      </c>
      <c r="AC812" s="165">
        <f>B812</f>
        <v/>
      </c>
      <c r="AD812" s="165">
        <f>IF(C812="Smelter not listed",D812,C812)</f>
        <v/>
      </c>
    </row>
    <row r="813" ht="20.1" customFormat="1" customHeight="1" s="165">
      <c r="A813" s="150" t="n"/>
      <c r="B813" s="296">
        <f>IF(LEN(A813)=0,"",INDEX('Smelter Look-up'!$A:$A,MATCH($A813,'Smelter Look-up'!$E:$E,0)))</f>
        <v/>
      </c>
      <c r="C813" s="147">
        <f>IF(LEN(A813)=0,"",INDEX('Smelter Look-up'!$C:$C,MATCH($A813,'Smelter Look-up'!$E:$E,0)))</f>
        <v/>
      </c>
      <c r="D813" s="144" t="n"/>
      <c r="E813" s="144">
        <f>IF(ISERROR($V813),"",OFFSET('Smelter Look-up'!$D$4,$V813-4,0)&amp;"")</f>
        <v/>
      </c>
      <c r="F813" s="144">
        <f>IF(ISERROR($V813),"",OFFSET('Smelter Look-up'!$E$4,$V813-4,0))</f>
        <v/>
      </c>
      <c r="G813" s="144">
        <f>IF(C813=$X$4,"Enter smelter details",IF(ISERROR($V813),"",OFFSET('Smelter Look-up'!$F$4,$V813-4,0)))</f>
        <v/>
      </c>
      <c r="H813" s="200">
        <f>IF(ISERROR($V813),"",OFFSET('Smelter Look-up'!$G$4,$V813-4,0))</f>
        <v/>
      </c>
      <c r="I813" s="201">
        <f>IF(ISERROR($V813),"",OFFSET('Smelter Look-up'!$H$4,$V813-4,0))</f>
        <v/>
      </c>
      <c r="J813" s="201">
        <f>IF(ISERROR($V813),"",OFFSET('Smelter Look-up'!$I$4,$V813-4,0))</f>
        <v/>
      </c>
      <c r="K813" s="145" t="n"/>
      <c r="L813" s="145" t="n"/>
      <c r="M813" s="145" t="n"/>
      <c r="N813" s="145" t="n"/>
      <c r="O813" s="145" t="n"/>
      <c r="P813" s="203" t="n"/>
      <c r="Q813" s="146" t="n"/>
      <c r="R813" s="144">
        <f>IF(ISERROR($V813),"",OFFSET('Smelter Look-up'!$C$4,$V813-4,0)&amp;"")</f>
        <v/>
      </c>
      <c r="S813" s="150">
        <f>IF(B813="","",IF(ISERROR(MATCH($E813,CL,0)),"Unknown",INDIRECT("'C'!$A$"&amp;MATCH($E813,CL,0)+1)))</f>
        <v/>
      </c>
      <c r="T813" s="150">
        <f>IF(B813="","",IF(ISERROR(MATCH($J813,SorP!$B$1:$B$6261,0)),"",INDIRECT("'SorP'!$A$"&amp;MATCH($S813&amp;$J813,SorP!C:C,0))))</f>
        <v/>
      </c>
      <c r="U813" s="163" t="n"/>
      <c r="V813" s="164">
        <f>IF(C813="",NA(),MATCH($B813&amp;$C813,'Smelter Look-up'!$J:$J,0))</f>
        <v/>
      </c>
      <c r="X813" s="165">
        <f>IF(AND(C813="Smelter not listed",OR(LEN(D813)=0,LEN(E813)=0)),1,0)</f>
        <v/>
      </c>
      <c r="AB813" s="306">
        <f>IF(C813="","",B813)</f>
        <v/>
      </c>
      <c r="AC813" s="165">
        <f>B813</f>
        <v/>
      </c>
      <c r="AD813" s="165">
        <f>IF(C813="Smelter not listed",D813,C813)</f>
        <v/>
      </c>
    </row>
    <row r="814" ht="20.1" customFormat="1" customHeight="1" s="165">
      <c r="A814" s="150" t="n"/>
      <c r="B814" s="296">
        <f>IF(LEN(A814)=0,"",INDEX('Smelter Look-up'!$A:$A,MATCH($A814,'Smelter Look-up'!$E:$E,0)))</f>
        <v/>
      </c>
      <c r="C814" s="147">
        <f>IF(LEN(A814)=0,"",INDEX('Smelter Look-up'!$C:$C,MATCH($A814,'Smelter Look-up'!$E:$E,0)))</f>
        <v/>
      </c>
      <c r="D814" s="144" t="n"/>
      <c r="E814" s="144">
        <f>IF(ISERROR($V814),"",OFFSET('Smelter Look-up'!$D$4,$V814-4,0)&amp;"")</f>
        <v/>
      </c>
      <c r="F814" s="144">
        <f>IF(ISERROR($V814),"",OFFSET('Smelter Look-up'!$E$4,$V814-4,0))</f>
        <v/>
      </c>
      <c r="G814" s="144">
        <f>IF(C814=$X$4,"Enter smelter details",IF(ISERROR($V814),"",OFFSET('Smelter Look-up'!$F$4,$V814-4,0)))</f>
        <v/>
      </c>
      <c r="H814" s="200">
        <f>IF(ISERROR($V814),"",OFFSET('Smelter Look-up'!$G$4,$V814-4,0))</f>
        <v/>
      </c>
      <c r="I814" s="201">
        <f>IF(ISERROR($V814),"",OFFSET('Smelter Look-up'!$H$4,$V814-4,0))</f>
        <v/>
      </c>
      <c r="J814" s="201">
        <f>IF(ISERROR($V814),"",OFFSET('Smelter Look-up'!$I$4,$V814-4,0))</f>
        <v/>
      </c>
      <c r="K814" s="145" t="n"/>
      <c r="L814" s="145" t="n"/>
      <c r="M814" s="145" t="n"/>
      <c r="N814" s="145" t="n"/>
      <c r="O814" s="145" t="n"/>
      <c r="P814" s="203" t="n"/>
      <c r="Q814" s="146" t="n"/>
      <c r="R814" s="144">
        <f>IF(ISERROR($V814),"",OFFSET('Smelter Look-up'!$C$4,$V814-4,0)&amp;"")</f>
        <v/>
      </c>
      <c r="S814" s="150">
        <f>IF(B814="","",IF(ISERROR(MATCH($E814,CL,0)),"Unknown",INDIRECT("'C'!$A$"&amp;MATCH($E814,CL,0)+1)))</f>
        <v/>
      </c>
      <c r="T814" s="150">
        <f>IF(B814="","",IF(ISERROR(MATCH($J814,SorP!$B$1:$B$6261,0)),"",INDIRECT("'SorP'!$A$"&amp;MATCH($S814&amp;$J814,SorP!C:C,0))))</f>
        <v/>
      </c>
      <c r="U814" s="163" t="n"/>
      <c r="V814" s="164">
        <f>IF(C814="",NA(),MATCH($B814&amp;$C814,'Smelter Look-up'!$J:$J,0))</f>
        <v/>
      </c>
      <c r="X814" s="165">
        <f>IF(AND(C814="Smelter not listed",OR(LEN(D814)=0,LEN(E814)=0)),1,0)</f>
        <v/>
      </c>
      <c r="AB814" s="306">
        <f>IF(C814="","",B814)</f>
        <v/>
      </c>
      <c r="AC814" s="165">
        <f>B814</f>
        <v/>
      </c>
      <c r="AD814" s="165">
        <f>IF(C814="Smelter not listed",D814,C814)</f>
        <v/>
      </c>
    </row>
    <row r="815" ht="20.1" customFormat="1" customHeight="1" s="165">
      <c r="A815" s="150" t="n"/>
      <c r="B815" s="296">
        <f>IF(LEN(A815)=0,"",INDEX('Smelter Look-up'!$A:$A,MATCH($A815,'Smelter Look-up'!$E:$E,0)))</f>
        <v/>
      </c>
      <c r="C815" s="147">
        <f>IF(LEN(A815)=0,"",INDEX('Smelter Look-up'!$C:$C,MATCH($A815,'Smelter Look-up'!$E:$E,0)))</f>
        <v/>
      </c>
      <c r="D815" s="144" t="n"/>
      <c r="E815" s="144">
        <f>IF(ISERROR($V815),"",OFFSET('Smelter Look-up'!$D$4,$V815-4,0)&amp;"")</f>
        <v/>
      </c>
      <c r="F815" s="144">
        <f>IF(ISERROR($V815),"",OFFSET('Smelter Look-up'!$E$4,$V815-4,0))</f>
        <v/>
      </c>
      <c r="G815" s="144">
        <f>IF(C815=$X$4,"Enter smelter details",IF(ISERROR($V815),"",OFFSET('Smelter Look-up'!$F$4,$V815-4,0)))</f>
        <v/>
      </c>
      <c r="H815" s="200">
        <f>IF(ISERROR($V815),"",OFFSET('Smelter Look-up'!$G$4,$V815-4,0))</f>
        <v/>
      </c>
      <c r="I815" s="201">
        <f>IF(ISERROR($V815),"",OFFSET('Smelter Look-up'!$H$4,$V815-4,0))</f>
        <v/>
      </c>
      <c r="J815" s="201">
        <f>IF(ISERROR($V815),"",OFFSET('Smelter Look-up'!$I$4,$V815-4,0))</f>
        <v/>
      </c>
      <c r="K815" s="145" t="n"/>
      <c r="L815" s="145" t="n"/>
      <c r="M815" s="145" t="n"/>
      <c r="N815" s="145" t="n"/>
      <c r="O815" s="145" t="n"/>
      <c r="P815" s="203" t="n"/>
      <c r="Q815" s="146" t="n"/>
      <c r="R815" s="144">
        <f>IF(ISERROR($V815),"",OFFSET('Smelter Look-up'!$C$4,$V815-4,0)&amp;"")</f>
        <v/>
      </c>
      <c r="S815" s="150">
        <f>IF(B815="","",IF(ISERROR(MATCH($E815,CL,0)),"Unknown",INDIRECT("'C'!$A$"&amp;MATCH($E815,CL,0)+1)))</f>
        <v/>
      </c>
      <c r="T815" s="150">
        <f>IF(B815="","",IF(ISERROR(MATCH($J815,SorP!$B$1:$B$6261,0)),"",INDIRECT("'SorP'!$A$"&amp;MATCH($S815&amp;$J815,SorP!C:C,0))))</f>
        <v/>
      </c>
      <c r="U815" s="163" t="n"/>
      <c r="V815" s="164">
        <f>IF(C815="",NA(),MATCH($B815&amp;$C815,'Smelter Look-up'!$J:$J,0))</f>
        <v/>
      </c>
      <c r="X815" s="165">
        <f>IF(AND(C815="Smelter not listed",OR(LEN(D815)=0,LEN(E815)=0)),1,0)</f>
        <v/>
      </c>
      <c r="AB815" s="306">
        <f>IF(C815="","",B815)</f>
        <v/>
      </c>
      <c r="AC815" s="165">
        <f>B815</f>
        <v/>
      </c>
      <c r="AD815" s="165">
        <f>IF(C815="Smelter not listed",D815,C815)</f>
        <v/>
      </c>
    </row>
    <row r="816" ht="20.1" customFormat="1" customHeight="1" s="165">
      <c r="A816" s="150" t="n"/>
      <c r="B816" s="296">
        <f>IF(LEN(A816)=0,"",INDEX('Smelter Look-up'!$A:$A,MATCH($A816,'Smelter Look-up'!$E:$E,0)))</f>
        <v/>
      </c>
      <c r="C816" s="147">
        <f>IF(LEN(A816)=0,"",INDEX('Smelter Look-up'!$C:$C,MATCH($A816,'Smelter Look-up'!$E:$E,0)))</f>
        <v/>
      </c>
      <c r="D816" s="144" t="n"/>
      <c r="E816" s="144">
        <f>IF(ISERROR($V816),"",OFFSET('Smelter Look-up'!$D$4,$V816-4,0)&amp;"")</f>
        <v/>
      </c>
      <c r="F816" s="144">
        <f>IF(ISERROR($V816),"",OFFSET('Smelter Look-up'!$E$4,$V816-4,0))</f>
        <v/>
      </c>
      <c r="G816" s="144">
        <f>IF(C816=$X$4,"Enter smelter details",IF(ISERROR($V816),"",OFFSET('Smelter Look-up'!$F$4,$V816-4,0)))</f>
        <v/>
      </c>
      <c r="H816" s="200">
        <f>IF(ISERROR($V816),"",OFFSET('Smelter Look-up'!$G$4,$V816-4,0))</f>
        <v/>
      </c>
      <c r="I816" s="201">
        <f>IF(ISERROR($V816),"",OFFSET('Smelter Look-up'!$H$4,$V816-4,0))</f>
        <v/>
      </c>
      <c r="J816" s="201">
        <f>IF(ISERROR($V816),"",OFFSET('Smelter Look-up'!$I$4,$V816-4,0))</f>
        <v/>
      </c>
      <c r="K816" s="145" t="n"/>
      <c r="L816" s="145" t="n"/>
      <c r="M816" s="145" t="n"/>
      <c r="N816" s="145" t="n"/>
      <c r="O816" s="145" t="n"/>
      <c r="P816" s="203" t="n"/>
      <c r="Q816" s="146" t="n"/>
      <c r="R816" s="144">
        <f>IF(ISERROR($V816),"",OFFSET('Smelter Look-up'!$C$4,$V816-4,0)&amp;"")</f>
        <v/>
      </c>
      <c r="S816" s="150">
        <f>IF(B816="","",IF(ISERROR(MATCH($E816,CL,0)),"Unknown",INDIRECT("'C'!$A$"&amp;MATCH($E816,CL,0)+1)))</f>
        <v/>
      </c>
      <c r="T816" s="150">
        <f>IF(B816="","",IF(ISERROR(MATCH($J816,SorP!$B$1:$B$6261,0)),"",INDIRECT("'SorP'!$A$"&amp;MATCH($S816&amp;$J816,SorP!C:C,0))))</f>
        <v/>
      </c>
      <c r="U816" s="163" t="n"/>
      <c r="V816" s="164">
        <f>IF(C816="",NA(),MATCH($B816&amp;$C816,'Smelter Look-up'!$J:$J,0))</f>
        <v/>
      </c>
      <c r="X816" s="165">
        <f>IF(AND(C816="Smelter not listed",OR(LEN(D816)=0,LEN(E816)=0)),1,0)</f>
        <v/>
      </c>
      <c r="AB816" s="306">
        <f>IF(C816="","",B816)</f>
        <v/>
      </c>
      <c r="AC816" s="165">
        <f>B816</f>
        <v/>
      </c>
      <c r="AD816" s="165">
        <f>IF(C816="Smelter not listed",D816,C816)</f>
        <v/>
      </c>
    </row>
    <row r="817" ht="20.1" customFormat="1" customHeight="1" s="165">
      <c r="A817" s="150" t="n"/>
      <c r="B817" s="296">
        <f>IF(LEN(A817)=0,"",INDEX('Smelter Look-up'!$A:$A,MATCH($A817,'Smelter Look-up'!$E:$E,0)))</f>
        <v/>
      </c>
      <c r="C817" s="147">
        <f>IF(LEN(A817)=0,"",INDEX('Smelter Look-up'!$C:$C,MATCH($A817,'Smelter Look-up'!$E:$E,0)))</f>
        <v/>
      </c>
      <c r="D817" s="144" t="n"/>
      <c r="E817" s="144">
        <f>IF(ISERROR($V817),"",OFFSET('Smelter Look-up'!$D$4,$V817-4,0)&amp;"")</f>
        <v/>
      </c>
      <c r="F817" s="144">
        <f>IF(ISERROR($V817),"",OFFSET('Smelter Look-up'!$E$4,$V817-4,0))</f>
        <v/>
      </c>
      <c r="G817" s="144">
        <f>IF(C817=$X$4,"Enter smelter details",IF(ISERROR($V817),"",OFFSET('Smelter Look-up'!$F$4,$V817-4,0)))</f>
        <v/>
      </c>
      <c r="H817" s="200">
        <f>IF(ISERROR($V817),"",OFFSET('Smelter Look-up'!$G$4,$V817-4,0))</f>
        <v/>
      </c>
      <c r="I817" s="201">
        <f>IF(ISERROR($V817),"",OFFSET('Smelter Look-up'!$H$4,$V817-4,0))</f>
        <v/>
      </c>
      <c r="J817" s="201">
        <f>IF(ISERROR($V817),"",OFFSET('Smelter Look-up'!$I$4,$V817-4,0))</f>
        <v/>
      </c>
      <c r="K817" s="145" t="n"/>
      <c r="L817" s="145" t="n"/>
      <c r="M817" s="145" t="n"/>
      <c r="N817" s="145" t="n"/>
      <c r="O817" s="145" t="n"/>
      <c r="P817" s="203" t="n"/>
      <c r="Q817" s="146" t="n"/>
      <c r="R817" s="144">
        <f>IF(ISERROR($V817),"",OFFSET('Smelter Look-up'!$C$4,$V817-4,0)&amp;"")</f>
        <v/>
      </c>
      <c r="S817" s="150">
        <f>IF(B817="","",IF(ISERROR(MATCH($E817,CL,0)),"Unknown",INDIRECT("'C'!$A$"&amp;MATCH($E817,CL,0)+1)))</f>
        <v/>
      </c>
      <c r="T817" s="150">
        <f>IF(B817="","",IF(ISERROR(MATCH($J817,SorP!$B$1:$B$6261,0)),"",INDIRECT("'SorP'!$A$"&amp;MATCH($S817&amp;$J817,SorP!C:C,0))))</f>
        <v/>
      </c>
      <c r="U817" s="163" t="n"/>
      <c r="V817" s="164">
        <f>IF(C817="",NA(),MATCH($B817&amp;$C817,'Smelter Look-up'!$J:$J,0))</f>
        <v/>
      </c>
      <c r="X817" s="165">
        <f>IF(AND(C817="Smelter not listed",OR(LEN(D817)=0,LEN(E817)=0)),1,0)</f>
        <v/>
      </c>
      <c r="AB817" s="306">
        <f>IF(C817="","",B817)</f>
        <v/>
      </c>
      <c r="AC817" s="165">
        <f>B817</f>
        <v/>
      </c>
      <c r="AD817" s="165">
        <f>IF(C817="Smelter not listed",D817,C817)</f>
        <v/>
      </c>
    </row>
    <row r="818" ht="20.1" customFormat="1" customHeight="1" s="165">
      <c r="A818" s="150" t="n"/>
      <c r="B818" s="296">
        <f>IF(LEN(A818)=0,"",INDEX('Smelter Look-up'!$A:$A,MATCH($A818,'Smelter Look-up'!$E:$E,0)))</f>
        <v/>
      </c>
      <c r="C818" s="147">
        <f>IF(LEN(A818)=0,"",INDEX('Smelter Look-up'!$C:$C,MATCH($A818,'Smelter Look-up'!$E:$E,0)))</f>
        <v/>
      </c>
      <c r="D818" s="144" t="n"/>
      <c r="E818" s="144">
        <f>IF(ISERROR($V818),"",OFFSET('Smelter Look-up'!$D$4,$V818-4,0)&amp;"")</f>
        <v/>
      </c>
      <c r="F818" s="144">
        <f>IF(ISERROR($V818),"",OFFSET('Smelter Look-up'!$E$4,$V818-4,0))</f>
        <v/>
      </c>
      <c r="G818" s="144">
        <f>IF(C818=$X$4,"Enter smelter details",IF(ISERROR($V818),"",OFFSET('Smelter Look-up'!$F$4,$V818-4,0)))</f>
        <v/>
      </c>
      <c r="H818" s="200">
        <f>IF(ISERROR($V818),"",OFFSET('Smelter Look-up'!$G$4,$V818-4,0))</f>
        <v/>
      </c>
      <c r="I818" s="201">
        <f>IF(ISERROR($V818),"",OFFSET('Smelter Look-up'!$H$4,$V818-4,0))</f>
        <v/>
      </c>
      <c r="J818" s="201">
        <f>IF(ISERROR($V818),"",OFFSET('Smelter Look-up'!$I$4,$V818-4,0))</f>
        <v/>
      </c>
      <c r="K818" s="145" t="n"/>
      <c r="L818" s="145" t="n"/>
      <c r="M818" s="145" t="n"/>
      <c r="N818" s="145" t="n"/>
      <c r="O818" s="145" t="n"/>
      <c r="P818" s="203" t="n"/>
      <c r="Q818" s="146" t="n"/>
      <c r="R818" s="144">
        <f>IF(ISERROR($V818),"",OFFSET('Smelter Look-up'!$C$4,$V818-4,0)&amp;"")</f>
        <v/>
      </c>
      <c r="S818" s="150">
        <f>IF(B818="","",IF(ISERROR(MATCH($E818,CL,0)),"Unknown",INDIRECT("'C'!$A$"&amp;MATCH($E818,CL,0)+1)))</f>
        <v/>
      </c>
      <c r="T818" s="150">
        <f>IF(B818="","",IF(ISERROR(MATCH($J818,SorP!$B$1:$B$6261,0)),"",INDIRECT("'SorP'!$A$"&amp;MATCH($S818&amp;$J818,SorP!C:C,0))))</f>
        <v/>
      </c>
      <c r="U818" s="163" t="n"/>
      <c r="V818" s="164">
        <f>IF(C818="",NA(),MATCH($B818&amp;$C818,'Smelter Look-up'!$J:$J,0))</f>
        <v/>
      </c>
      <c r="X818" s="165">
        <f>IF(AND(C818="Smelter not listed",OR(LEN(D818)=0,LEN(E818)=0)),1,0)</f>
        <v/>
      </c>
      <c r="AB818" s="306">
        <f>IF(C818="","",B818)</f>
        <v/>
      </c>
      <c r="AC818" s="165">
        <f>B818</f>
        <v/>
      </c>
      <c r="AD818" s="165">
        <f>IF(C818="Smelter not listed",D818,C818)</f>
        <v/>
      </c>
    </row>
    <row r="819" ht="20.1" customFormat="1" customHeight="1" s="165">
      <c r="A819" s="150" t="n"/>
      <c r="B819" s="296">
        <f>IF(LEN(A819)=0,"",INDEX('Smelter Look-up'!$A:$A,MATCH($A819,'Smelter Look-up'!$E:$E,0)))</f>
        <v/>
      </c>
      <c r="C819" s="147">
        <f>IF(LEN(A819)=0,"",INDEX('Smelter Look-up'!$C:$C,MATCH($A819,'Smelter Look-up'!$E:$E,0)))</f>
        <v/>
      </c>
      <c r="D819" s="144" t="n"/>
      <c r="E819" s="144">
        <f>IF(ISERROR($V819),"",OFFSET('Smelter Look-up'!$D$4,$V819-4,0)&amp;"")</f>
        <v/>
      </c>
      <c r="F819" s="144">
        <f>IF(ISERROR($V819),"",OFFSET('Smelter Look-up'!$E$4,$V819-4,0))</f>
        <v/>
      </c>
      <c r="G819" s="144">
        <f>IF(C819=$X$4,"Enter smelter details",IF(ISERROR($V819),"",OFFSET('Smelter Look-up'!$F$4,$V819-4,0)))</f>
        <v/>
      </c>
      <c r="H819" s="200">
        <f>IF(ISERROR($V819),"",OFFSET('Smelter Look-up'!$G$4,$V819-4,0))</f>
        <v/>
      </c>
      <c r="I819" s="201">
        <f>IF(ISERROR($V819),"",OFFSET('Smelter Look-up'!$H$4,$V819-4,0))</f>
        <v/>
      </c>
      <c r="J819" s="201">
        <f>IF(ISERROR($V819),"",OFFSET('Smelter Look-up'!$I$4,$V819-4,0))</f>
        <v/>
      </c>
      <c r="K819" s="145" t="n"/>
      <c r="L819" s="145" t="n"/>
      <c r="M819" s="145" t="n"/>
      <c r="N819" s="145" t="n"/>
      <c r="O819" s="145" t="n"/>
      <c r="P819" s="203" t="n"/>
      <c r="Q819" s="146" t="n"/>
      <c r="R819" s="144">
        <f>IF(ISERROR($V819),"",OFFSET('Smelter Look-up'!$C$4,$V819-4,0)&amp;"")</f>
        <v/>
      </c>
      <c r="S819" s="150">
        <f>IF(B819="","",IF(ISERROR(MATCH($E819,CL,0)),"Unknown",INDIRECT("'C'!$A$"&amp;MATCH($E819,CL,0)+1)))</f>
        <v/>
      </c>
      <c r="T819" s="150">
        <f>IF(B819="","",IF(ISERROR(MATCH($J819,SorP!$B$1:$B$6261,0)),"",INDIRECT("'SorP'!$A$"&amp;MATCH($S819&amp;$J819,SorP!C:C,0))))</f>
        <v/>
      </c>
      <c r="U819" s="163" t="n"/>
      <c r="V819" s="164">
        <f>IF(C819="",NA(),MATCH($B819&amp;$C819,'Smelter Look-up'!$J:$J,0))</f>
        <v/>
      </c>
      <c r="X819" s="165">
        <f>IF(AND(C819="Smelter not listed",OR(LEN(D819)=0,LEN(E819)=0)),1,0)</f>
        <v/>
      </c>
      <c r="AB819" s="306">
        <f>IF(C819="","",B819)</f>
        <v/>
      </c>
      <c r="AC819" s="165">
        <f>B819</f>
        <v/>
      </c>
      <c r="AD819" s="165">
        <f>IF(C819="Smelter not listed",D819,C819)</f>
        <v/>
      </c>
    </row>
    <row r="820" ht="20.1" customFormat="1" customHeight="1" s="165">
      <c r="A820" s="150" t="n"/>
      <c r="B820" s="296">
        <f>IF(LEN(A820)=0,"",INDEX('Smelter Look-up'!$A:$A,MATCH($A820,'Smelter Look-up'!$E:$E,0)))</f>
        <v/>
      </c>
      <c r="C820" s="147">
        <f>IF(LEN(A820)=0,"",INDEX('Smelter Look-up'!$C:$C,MATCH($A820,'Smelter Look-up'!$E:$E,0)))</f>
        <v/>
      </c>
      <c r="D820" s="144" t="n"/>
      <c r="E820" s="144">
        <f>IF(ISERROR($V820),"",OFFSET('Smelter Look-up'!$D$4,$V820-4,0)&amp;"")</f>
        <v/>
      </c>
      <c r="F820" s="144">
        <f>IF(ISERROR($V820),"",OFFSET('Smelter Look-up'!$E$4,$V820-4,0))</f>
        <v/>
      </c>
      <c r="G820" s="144">
        <f>IF(C820=$X$4,"Enter smelter details",IF(ISERROR($V820),"",OFFSET('Smelter Look-up'!$F$4,$V820-4,0)))</f>
        <v/>
      </c>
      <c r="H820" s="200">
        <f>IF(ISERROR($V820),"",OFFSET('Smelter Look-up'!$G$4,$V820-4,0))</f>
        <v/>
      </c>
      <c r="I820" s="201">
        <f>IF(ISERROR($V820),"",OFFSET('Smelter Look-up'!$H$4,$V820-4,0))</f>
        <v/>
      </c>
      <c r="J820" s="201">
        <f>IF(ISERROR($V820),"",OFFSET('Smelter Look-up'!$I$4,$V820-4,0))</f>
        <v/>
      </c>
      <c r="K820" s="145" t="n"/>
      <c r="L820" s="145" t="n"/>
      <c r="M820" s="145" t="n"/>
      <c r="N820" s="145" t="n"/>
      <c r="O820" s="145" t="n"/>
      <c r="P820" s="203" t="n"/>
      <c r="Q820" s="146" t="n"/>
      <c r="R820" s="144">
        <f>IF(ISERROR($V820),"",OFFSET('Smelter Look-up'!$C$4,$V820-4,0)&amp;"")</f>
        <v/>
      </c>
      <c r="S820" s="150">
        <f>IF(B820="","",IF(ISERROR(MATCH($E820,CL,0)),"Unknown",INDIRECT("'C'!$A$"&amp;MATCH($E820,CL,0)+1)))</f>
        <v/>
      </c>
      <c r="T820" s="150">
        <f>IF(B820="","",IF(ISERROR(MATCH($J820,SorP!$B$1:$B$6261,0)),"",INDIRECT("'SorP'!$A$"&amp;MATCH($S820&amp;$J820,SorP!C:C,0))))</f>
        <v/>
      </c>
      <c r="U820" s="163" t="n"/>
      <c r="V820" s="164">
        <f>IF(C820="",NA(),MATCH($B820&amp;$C820,'Smelter Look-up'!$J:$J,0))</f>
        <v/>
      </c>
      <c r="X820" s="165">
        <f>IF(AND(C820="Smelter not listed",OR(LEN(D820)=0,LEN(E820)=0)),1,0)</f>
        <v/>
      </c>
      <c r="AB820" s="306">
        <f>IF(C820="","",B820)</f>
        <v/>
      </c>
      <c r="AC820" s="165">
        <f>B820</f>
        <v/>
      </c>
      <c r="AD820" s="165">
        <f>IF(C820="Smelter not listed",D820,C820)</f>
        <v/>
      </c>
    </row>
    <row r="821" ht="20.1" customFormat="1" customHeight="1" s="165">
      <c r="A821" s="150" t="n"/>
      <c r="B821" s="296">
        <f>IF(LEN(A821)=0,"",INDEX('Smelter Look-up'!$A:$A,MATCH($A821,'Smelter Look-up'!$E:$E,0)))</f>
        <v/>
      </c>
      <c r="C821" s="147">
        <f>IF(LEN(A821)=0,"",INDEX('Smelter Look-up'!$C:$C,MATCH($A821,'Smelter Look-up'!$E:$E,0)))</f>
        <v/>
      </c>
      <c r="D821" s="144" t="n"/>
      <c r="E821" s="144">
        <f>IF(ISERROR($V821),"",OFFSET('Smelter Look-up'!$D$4,$V821-4,0)&amp;"")</f>
        <v/>
      </c>
      <c r="F821" s="144">
        <f>IF(ISERROR($V821),"",OFFSET('Smelter Look-up'!$E$4,$V821-4,0))</f>
        <v/>
      </c>
      <c r="G821" s="144">
        <f>IF(C821=$X$4,"Enter smelter details",IF(ISERROR($V821),"",OFFSET('Smelter Look-up'!$F$4,$V821-4,0)))</f>
        <v/>
      </c>
      <c r="H821" s="200">
        <f>IF(ISERROR($V821),"",OFFSET('Smelter Look-up'!$G$4,$V821-4,0))</f>
        <v/>
      </c>
      <c r="I821" s="201">
        <f>IF(ISERROR($V821),"",OFFSET('Smelter Look-up'!$H$4,$V821-4,0))</f>
        <v/>
      </c>
      <c r="J821" s="201">
        <f>IF(ISERROR($V821),"",OFFSET('Smelter Look-up'!$I$4,$V821-4,0))</f>
        <v/>
      </c>
      <c r="K821" s="145" t="n"/>
      <c r="L821" s="145" t="n"/>
      <c r="M821" s="145" t="n"/>
      <c r="N821" s="145" t="n"/>
      <c r="O821" s="145" t="n"/>
      <c r="P821" s="203" t="n"/>
      <c r="Q821" s="146" t="n"/>
      <c r="R821" s="144">
        <f>IF(ISERROR($V821),"",OFFSET('Smelter Look-up'!$C$4,$V821-4,0)&amp;"")</f>
        <v/>
      </c>
      <c r="S821" s="150">
        <f>IF(B821="","",IF(ISERROR(MATCH($E821,CL,0)),"Unknown",INDIRECT("'C'!$A$"&amp;MATCH($E821,CL,0)+1)))</f>
        <v/>
      </c>
      <c r="T821" s="150">
        <f>IF(B821="","",IF(ISERROR(MATCH($J821,SorP!$B$1:$B$6261,0)),"",INDIRECT("'SorP'!$A$"&amp;MATCH($S821&amp;$J821,SorP!C:C,0))))</f>
        <v/>
      </c>
      <c r="U821" s="163" t="n"/>
      <c r="V821" s="164">
        <f>IF(C821="",NA(),MATCH($B821&amp;$C821,'Smelter Look-up'!$J:$J,0))</f>
        <v/>
      </c>
      <c r="X821" s="165">
        <f>IF(AND(C821="Smelter not listed",OR(LEN(D821)=0,LEN(E821)=0)),1,0)</f>
        <v/>
      </c>
      <c r="AB821" s="306">
        <f>IF(C821="","",B821)</f>
        <v/>
      </c>
      <c r="AC821" s="165">
        <f>B821</f>
        <v/>
      </c>
      <c r="AD821" s="165">
        <f>IF(C821="Smelter not listed",D821,C821)</f>
        <v/>
      </c>
    </row>
    <row r="822" ht="20.1" customFormat="1" customHeight="1" s="165">
      <c r="A822" s="150" t="n"/>
      <c r="B822" s="296">
        <f>IF(LEN(A822)=0,"",INDEX('Smelter Look-up'!$A:$A,MATCH($A822,'Smelter Look-up'!$E:$E,0)))</f>
        <v/>
      </c>
      <c r="C822" s="147">
        <f>IF(LEN(A822)=0,"",INDEX('Smelter Look-up'!$C:$C,MATCH($A822,'Smelter Look-up'!$E:$E,0)))</f>
        <v/>
      </c>
      <c r="D822" s="144" t="n"/>
      <c r="E822" s="144">
        <f>IF(ISERROR($V822),"",OFFSET('Smelter Look-up'!$D$4,$V822-4,0)&amp;"")</f>
        <v/>
      </c>
      <c r="F822" s="144">
        <f>IF(ISERROR($V822),"",OFFSET('Smelter Look-up'!$E$4,$V822-4,0))</f>
        <v/>
      </c>
      <c r="G822" s="144">
        <f>IF(C822=$X$4,"Enter smelter details",IF(ISERROR($V822),"",OFFSET('Smelter Look-up'!$F$4,$V822-4,0)))</f>
        <v/>
      </c>
      <c r="H822" s="200">
        <f>IF(ISERROR($V822),"",OFFSET('Smelter Look-up'!$G$4,$V822-4,0))</f>
        <v/>
      </c>
      <c r="I822" s="201">
        <f>IF(ISERROR($V822),"",OFFSET('Smelter Look-up'!$H$4,$V822-4,0))</f>
        <v/>
      </c>
      <c r="J822" s="201">
        <f>IF(ISERROR($V822),"",OFFSET('Smelter Look-up'!$I$4,$V822-4,0))</f>
        <v/>
      </c>
      <c r="K822" s="145" t="n"/>
      <c r="L822" s="145" t="n"/>
      <c r="M822" s="145" t="n"/>
      <c r="N822" s="145" t="n"/>
      <c r="O822" s="145" t="n"/>
      <c r="P822" s="203" t="n"/>
      <c r="Q822" s="146" t="n"/>
      <c r="R822" s="144">
        <f>IF(ISERROR($V822),"",OFFSET('Smelter Look-up'!$C$4,$V822-4,0)&amp;"")</f>
        <v/>
      </c>
      <c r="S822" s="150">
        <f>IF(B822="","",IF(ISERROR(MATCH($E822,CL,0)),"Unknown",INDIRECT("'C'!$A$"&amp;MATCH($E822,CL,0)+1)))</f>
        <v/>
      </c>
      <c r="T822" s="150">
        <f>IF(B822="","",IF(ISERROR(MATCH($J822,SorP!$B$1:$B$6261,0)),"",INDIRECT("'SorP'!$A$"&amp;MATCH($S822&amp;$J822,SorP!C:C,0))))</f>
        <v/>
      </c>
      <c r="U822" s="163" t="n"/>
      <c r="V822" s="164">
        <f>IF(C822="",NA(),MATCH($B822&amp;$C822,'Smelter Look-up'!$J:$J,0))</f>
        <v/>
      </c>
      <c r="X822" s="165">
        <f>IF(AND(C822="Smelter not listed",OR(LEN(D822)=0,LEN(E822)=0)),1,0)</f>
        <v/>
      </c>
      <c r="AB822" s="306">
        <f>IF(C822="","",B822)</f>
        <v/>
      </c>
      <c r="AC822" s="165">
        <f>B822</f>
        <v/>
      </c>
      <c r="AD822" s="165">
        <f>IF(C822="Smelter not listed",D822,C822)</f>
        <v/>
      </c>
    </row>
    <row r="823" ht="20.1" customFormat="1" customHeight="1" s="165">
      <c r="A823" s="150" t="n"/>
      <c r="B823" s="296">
        <f>IF(LEN(A823)=0,"",INDEX('Smelter Look-up'!$A:$A,MATCH($A823,'Smelter Look-up'!$E:$E,0)))</f>
        <v/>
      </c>
      <c r="C823" s="147">
        <f>IF(LEN(A823)=0,"",INDEX('Smelter Look-up'!$C:$C,MATCH($A823,'Smelter Look-up'!$E:$E,0)))</f>
        <v/>
      </c>
      <c r="D823" s="144" t="n"/>
      <c r="E823" s="144">
        <f>IF(ISERROR($V823),"",OFFSET('Smelter Look-up'!$D$4,$V823-4,0)&amp;"")</f>
        <v/>
      </c>
      <c r="F823" s="144">
        <f>IF(ISERROR($V823),"",OFFSET('Smelter Look-up'!$E$4,$V823-4,0))</f>
        <v/>
      </c>
      <c r="G823" s="144">
        <f>IF(C823=$X$4,"Enter smelter details",IF(ISERROR($V823),"",OFFSET('Smelter Look-up'!$F$4,$V823-4,0)))</f>
        <v/>
      </c>
      <c r="H823" s="200">
        <f>IF(ISERROR($V823),"",OFFSET('Smelter Look-up'!$G$4,$V823-4,0))</f>
        <v/>
      </c>
      <c r="I823" s="201">
        <f>IF(ISERROR($V823),"",OFFSET('Smelter Look-up'!$H$4,$V823-4,0))</f>
        <v/>
      </c>
      <c r="J823" s="201">
        <f>IF(ISERROR($V823),"",OFFSET('Smelter Look-up'!$I$4,$V823-4,0))</f>
        <v/>
      </c>
      <c r="K823" s="145" t="n"/>
      <c r="L823" s="145" t="n"/>
      <c r="M823" s="145" t="n"/>
      <c r="N823" s="145" t="n"/>
      <c r="O823" s="145" t="n"/>
      <c r="P823" s="203" t="n"/>
      <c r="Q823" s="146" t="n"/>
      <c r="R823" s="144">
        <f>IF(ISERROR($V823),"",OFFSET('Smelter Look-up'!$C$4,$V823-4,0)&amp;"")</f>
        <v/>
      </c>
      <c r="S823" s="150">
        <f>IF(B823="","",IF(ISERROR(MATCH($E823,CL,0)),"Unknown",INDIRECT("'C'!$A$"&amp;MATCH($E823,CL,0)+1)))</f>
        <v/>
      </c>
      <c r="T823" s="150">
        <f>IF(B823="","",IF(ISERROR(MATCH($J823,SorP!$B$1:$B$6261,0)),"",INDIRECT("'SorP'!$A$"&amp;MATCH($S823&amp;$J823,SorP!C:C,0))))</f>
        <v/>
      </c>
      <c r="U823" s="163" t="n"/>
      <c r="V823" s="164">
        <f>IF(C823="",NA(),MATCH($B823&amp;$C823,'Smelter Look-up'!$J:$J,0))</f>
        <v/>
      </c>
      <c r="X823" s="165">
        <f>IF(AND(C823="Smelter not listed",OR(LEN(D823)=0,LEN(E823)=0)),1,0)</f>
        <v/>
      </c>
      <c r="AB823" s="306">
        <f>IF(C823="","",B823)</f>
        <v/>
      </c>
      <c r="AC823" s="165">
        <f>B823</f>
        <v/>
      </c>
      <c r="AD823" s="165">
        <f>IF(C823="Smelter not listed",D823,C823)</f>
        <v/>
      </c>
    </row>
    <row r="824" ht="20.1" customFormat="1" customHeight="1" s="165">
      <c r="A824" s="150" t="n"/>
      <c r="B824" s="296">
        <f>IF(LEN(A824)=0,"",INDEX('Smelter Look-up'!$A:$A,MATCH($A824,'Smelter Look-up'!$E:$E,0)))</f>
        <v/>
      </c>
      <c r="C824" s="147">
        <f>IF(LEN(A824)=0,"",INDEX('Smelter Look-up'!$C:$C,MATCH($A824,'Smelter Look-up'!$E:$E,0)))</f>
        <v/>
      </c>
      <c r="D824" s="144" t="n"/>
      <c r="E824" s="144">
        <f>IF(ISERROR($V824),"",OFFSET('Smelter Look-up'!$D$4,$V824-4,0)&amp;"")</f>
        <v/>
      </c>
      <c r="F824" s="144">
        <f>IF(ISERROR($V824),"",OFFSET('Smelter Look-up'!$E$4,$V824-4,0))</f>
        <v/>
      </c>
      <c r="G824" s="144">
        <f>IF(C824=$X$4,"Enter smelter details",IF(ISERROR($V824),"",OFFSET('Smelter Look-up'!$F$4,$V824-4,0)))</f>
        <v/>
      </c>
      <c r="H824" s="200">
        <f>IF(ISERROR($V824),"",OFFSET('Smelter Look-up'!$G$4,$V824-4,0))</f>
        <v/>
      </c>
      <c r="I824" s="201">
        <f>IF(ISERROR($V824),"",OFFSET('Smelter Look-up'!$H$4,$V824-4,0))</f>
        <v/>
      </c>
      <c r="J824" s="201">
        <f>IF(ISERROR($V824),"",OFFSET('Smelter Look-up'!$I$4,$V824-4,0))</f>
        <v/>
      </c>
      <c r="K824" s="145" t="n"/>
      <c r="L824" s="145" t="n"/>
      <c r="M824" s="145" t="n"/>
      <c r="N824" s="145" t="n"/>
      <c r="O824" s="145" t="n"/>
      <c r="P824" s="203" t="n"/>
      <c r="Q824" s="146" t="n"/>
      <c r="R824" s="144">
        <f>IF(ISERROR($V824),"",OFFSET('Smelter Look-up'!$C$4,$V824-4,0)&amp;"")</f>
        <v/>
      </c>
      <c r="S824" s="150">
        <f>IF(B824="","",IF(ISERROR(MATCH($E824,CL,0)),"Unknown",INDIRECT("'C'!$A$"&amp;MATCH($E824,CL,0)+1)))</f>
        <v/>
      </c>
      <c r="T824" s="150">
        <f>IF(B824="","",IF(ISERROR(MATCH($J824,SorP!$B$1:$B$6261,0)),"",INDIRECT("'SorP'!$A$"&amp;MATCH($S824&amp;$J824,SorP!C:C,0))))</f>
        <v/>
      </c>
      <c r="U824" s="163" t="n"/>
      <c r="V824" s="164">
        <f>IF(C824="",NA(),MATCH($B824&amp;$C824,'Smelter Look-up'!$J:$J,0))</f>
        <v/>
      </c>
      <c r="X824" s="165">
        <f>IF(AND(C824="Smelter not listed",OR(LEN(D824)=0,LEN(E824)=0)),1,0)</f>
        <v/>
      </c>
      <c r="AB824" s="306">
        <f>IF(C824="","",B824)</f>
        <v/>
      </c>
      <c r="AC824" s="165">
        <f>B824</f>
        <v/>
      </c>
      <c r="AD824" s="165">
        <f>IF(C824="Smelter not listed",D824,C824)</f>
        <v/>
      </c>
    </row>
    <row r="825" ht="20.1" customFormat="1" customHeight="1" s="165">
      <c r="A825" s="150" t="n"/>
      <c r="B825" s="296">
        <f>IF(LEN(A825)=0,"",INDEX('Smelter Look-up'!$A:$A,MATCH($A825,'Smelter Look-up'!$E:$E,0)))</f>
        <v/>
      </c>
      <c r="C825" s="147">
        <f>IF(LEN(A825)=0,"",INDEX('Smelter Look-up'!$C:$C,MATCH($A825,'Smelter Look-up'!$E:$E,0)))</f>
        <v/>
      </c>
      <c r="D825" s="144" t="n"/>
      <c r="E825" s="144">
        <f>IF(ISERROR($V825),"",OFFSET('Smelter Look-up'!$D$4,$V825-4,0)&amp;"")</f>
        <v/>
      </c>
      <c r="F825" s="144">
        <f>IF(ISERROR($V825),"",OFFSET('Smelter Look-up'!$E$4,$V825-4,0))</f>
        <v/>
      </c>
      <c r="G825" s="144">
        <f>IF(C825=$X$4,"Enter smelter details",IF(ISERROR($V825),"",OFFSET('Smelter Look-up'!$F$4,$V825-4,0)))</f>
        <v/>
      </c>
      <c r="H825" s="200">
        <f>IF(ISERROR($V825),"",OFFSET('Smelter Look-up'!$G$4,$V825-4,0))</f>
        <v/>
      </c>
      <c r="I825" s="201">
        <f>IF(ISERROR($V825),"",OFFSET('Smelter Look-up'!$H$4,$V825-4,0))</f>
        <v/>
      </c>
      <c r="J825" s="201">
        <f>IF(ISERROR($V825),"",OFFSET('Smelter Look-up'!$I$4,$V825-4,0))</f>
        <v/>
      </c>
      <c r="K825" s="145" t="n"/>
      <c r="L825" s="145" t="n"/>
      <c r="M825" s="145" t="n"/>
      <c r="N825" s="145" t="n"/>
      <c r="O825" s="145" t="n"/>
      <c r="P825" s="203" t="n"/>
      <c r="Q825" s="146" t="n"/>
      <c r="R825" s="144">
        <f>IF(ISERROR($V825),"",OFFSET('Smelter Look-up'!$C$4,$V825-4,0)&amp;"")</f>
        <v/>
      </c>
      <c r="S825" s="150">
        <f>IF(B825="","",IF(ISERROR(MATCH($E825,CL,0)),"Unknown",INDIRECT("'C'!$A$"&amp;MATCH($E825,CL,0)+1)))</f>
        <v/>
      </c>
      <c r="T825" s="150">
        <f>IF(B825="","",IF(ISERROR(MATCH($J825,SorP!$B$1:$B$6261,0)),"",INDIRECT("'SorP'!$A$"&amp;MATCH($S825&amp;$J825,SorP!C:C,0))))</f>
        <v/>
      </c>
      <c r="U825" s="163" t="n"/>
      <c r="V825" s="164">
        <f>IF(C825="",NA(),MATCH($B825&amp;$C825,'Smelter Look-up'!$J:$J,0))</f>
        <v/>
      </c>
      <c r="X825" s="165">
        <f>IF(AND(C825="Smelter not listed",OR(LEN(D825)=0,LEN(E825)=0)),1,0)</f>
        <v/>
      </c>
      <c r="AB825" s="306">
        <f>IF(C825="","",B825)</f>
        <v/>
      </c>
      <c r="AC825" s="165">
        <f>B825</f>
        <v/>
      </c>
      <c r="AD825" s="165">
        <f>IF(C825="Smelter not listed",D825,C825)</f>
        <v/>
      </c>
    </row>
    <row r="826" ht="20.1" customFormat="1" customHeight="1" s="165">
      <c r="A826" s="150" t="n"/>
      <c r="B826" s="296">
        <f>IF(LEN(A826)=0,"",INDEX('Smelter Look-up'!$A:$A,MATCH($A826,'Smelter Look-up'!$E:$E,0)))</f>
        <v/>
      </c>
      <c r="C826" s="147">
        <f>IF(LEN(A826)=0,"",INDEX('Smelter Look-up'!$C:$C,MATCH($A826,'Smelter Look-up'!$E:$E,0)))</f>
        <v/>
      </c>
      <c r="D826" s="144" t="n"/>
      <c r="E826" s="144">
        <f>IF(ISERROR($V826),"",OFFSET('Smelter Look-up'!$D$4,$V826-4,0)&amp;"")</f>
        <v/>
      </c>
      <c r="F826" s="144">
        <f>IF(ISERROR($V826),"",OFFSET('Smelter Look-up'!$E$4,$V826-4,0))</f>
        <v/>
      </c>
      <c r="G826" s="144">
        <f>IF(C826=$X$4,"Enter smelter details",IF(ISERROR($V826),"",OFFSET('Smelter Look-up'!$F$4,$V826-4,0)))</f>
        <v/>
      </c>
      <c r="H826" s="200">
        <f>IF(ISERROR($V826),"",OFFSET('Smelter Look-up'!$G$4,$V826-4,0))</f>
        <v/>
      </c>
      <c r="I826" s="201">
        <f>IF(ISERROR($V826),"",OFFSET('Smelter Look-up'!$H$4,$V826-4,0))</f>
        <v/>
      </c>
      <c r="J826" s="201">
        <f>IF(ISERROR($V826),"",OFFSET('Smelter Look-up'!$I$4,$V826-4,0))</f>
        <v/>
      </c>
      <c r="K826" s="145" t="n"/>
      <c r="L826" s="145" t="n"/>
      <c r="M826" s="145" t="n"/>
      <c r="N826" s="145" t="n"/>
      <c r="O826" s="145" t="n"/>
      <c r="P826" s="203" t="n"/>
      <c r="Q826" s="146" t="n"/>
      <c r="R826" s="144">
        <f>IF(ISERROR($V826),"",OFFSET('Smelter Look-up'!$C$4,$V826-4,0)&amp;"")</f>
        <v/>
      </c>
      <c r="S826" s="150">
        <f>IF(B826="","",IF(ISERROR(MATCH($E826,CL,0)),"Unknown",INDIRECT("'C'!$A$"&amp;MATCH($E826,CL,0)+1)))</f>
        <v/>
      </c>
      <c r="T826" s="150">
        <f>IF(B826="","",IF(ISERROR(MATCH($J826,SorP!$B$1:$B$6261,0)),"",INDIRECT("'SorP'!$A$"&amp;MATCH($S826&amp;$J826,SorP!C:C,0))))</f>
        <v/>
      </c>
      <c r="U826" s="163" t="n"/>
      <c r="V826" s="164">
        <f>IF(C826="",NA(),MATCH($B826&amp;$C826,'Smelter Look-up'!$J:$J,0))</f>
        <v/>
      </c>
      <c r="X826" s="165">
        <f>IF(AND(C826="Smelter not listed",OR(LEN(D826)=0,LEN(E826)=0)),1,0)</f>
        <v/>
      </c>
      <c r="AB826" s="306">
        <f>IF(C826="","",B826)</f>
        <v/>
      </c>
      <c r="AC826" s="165">
        <f>B826</f>
        <v/>
      </c>
      <c r="AD826" s="165">
        <f>IF(C826="Smelter not listed",D826,C826)</f>
        <v/>
      </c>
    </row>
    <row r="827" ht="20.1" customFormat="1" customHeight="1" s="165">
      <c r="A827" s="150" t="n"/>
      <c r="B827" s="296">
        <f>IF(LEN(A827)=0,"",INDEX('Smelter Look-up'!$A:$A,MATCH($A827,'Smelter Look-up'!$E:$E,0)))</f>
        <v/>
      </c>
      <c r="C827" s="147">
        <f>IF(LEN(A827)=0,"",INDEX('Smelter Look-up'!$C:$C,MATCH($A827,'Smelter Look-up'!$E:$E,0)))</f>
        <v/>
      </c>
      <c r="D827" s="144" t="n"/>
      <c r="E827" s="144">
        <f>IF(ISERROR($V827),"",OFFSET('Smelter Look-up'!$D$4,$V827-4,0)&amp;"")</f>
        <v/>
      </c>
      <c r="F827" s="144">
        <f>IF(ISERROR($V827),"",OFFSET('Smelter Look-up'!$E$4,$V827-4,0))</f>
        <v/>
      </c>
      <c r="G827" s="144">
        <f>IF(C827=$X$4,"Enter smelter details",IF(ISERROR($V827),"",OFFSET('Smelter Look-up'!$F$4,$V827-4,0)))</f>
        <v/>
      </c>
      <c r="H827" s="200">
        <f>IF(ISERROR($V827),"",OFFSET('Smelter Look-up'!$G$4,$V827-4,0))</f>
        <v/>
      </c>
      <c r="I827" s="201">
        <f>IF(ISERROR($V827),"",OFFSET('Smelter Look-up'!$H$4,$V827-4,0))</f>
        <v/>
      </c>
      <c r="J827" s="201">
        <f>IF(ISERROR($V827),"",OFFSET('Smelter Look-up'!$I$4,$V827-4,0))</f>
        <v/>
      </c>
      <c r="K827" s="145" t="n"/>
      <c r="L827" s="145" t="n"/>
      <c r="M827" s="145" t="n"/>
      <c r="N827" s="145" t="n"/>
      <c r="O827" s="145" t="n"/>
      <c r="P827" s="203" t="n"/>
      <c r="Q827" s="146" t="n"/>
      <c r="R827" s="144">
        <f>IF(ISERROR($V827),"",OFFSET('Smelter Look-up'!$C$4,$V827-4,0)&amp;"")</f>
        <v/>
      </c>
      <c r="S827" s="150">
        <f>IF(B827="","",IF(ISERROR(MATCH($E827,CL,0)),"Unknown",INDIRECT("'C'!$A$"&amp;MATCH($E827,CL,0)+1)))</f>
        <v/>
      </c>
      <c r="T827" s="150">
        <f>IF(B827="","",IF(ISERROR(MATCH($J827,SorP!$B$1:$B$6261,0)),"",INDIRECT("'SorP'!$A$"&amp;MATCH($S827&amp;$J827,SorP!C:C,0))))</f>
        <v/>
      </c>
      <c r="U827" s="163" t="n"/>
      <c r="V827" s="164">
        <f>IF(C827="",NA(),MATCH($B827&amp;$C827,'Smelter Look-up'!$J:$J,0))</f>
        <v/>
      </c>
      <c r="X827" s="165">
        <f>IF(AND(C827="Smelter not listed",OR(LEN(D827)=0,LEN(E827)=0)),1,0)</f>
        <v/>
      </c>
      <c r="AB827" s="306">
        <f>IF(C827="","",B827)</f>
        <v/>
      </c>
      <c r="AC827" s="165">
        <f>B827</f>
        <v/>
      </c>
      <c r="AD827" s="165">
        <f>IF(C827="Smelter not listed",D827,C827)</f>
        <v/>
      </c>
    </row>
    <row r="828" ht="20.1" customFormat="1" customHeight="1" s="165">
      <c r="A828" s="150" t="n"/>
      <c r="B828" s="296">
        <f>IF(LEN(A828)=0,"",INDEX('Smelter Look-up'!$A:$A,MATCH($A828,'Smelter Look-up'!$E:$E,0)))</f>
        <v/>
      </c>
      <c r="C828" s="147">
        <f>IF(LEN(A828)=0,"",INDEX('Smelter Look-up'!$C:$C,MATCH($A828,'Smelter Look-up'!$E:$E,0)))</f>
        <v/>
      </c>
      <c r="D828" s="144" t="n"/>
      <c r="E828" s="144">
        <f>IF(ISERROR($V828),"",OFFSET('Smelter Look-up'!$D$4,$V828-4,0)&amp;"")</f>
        <v/>
      </c>
      <c r="F828" s="144">
        <f>IF(ISERROR($V828),"",OFFSET('Smelter Look-up'!$E$4,$V828-4,0))</f>
        <v/>
      </c>
      <c r="G828" s="144">
        <f>IF(C828=$X$4,"Enter smelter details",IF(ISERROR($V828),"",OFFSET('Smelter Look-up'!$F$4,$V828-4,0)))</f>
        <v/>
      </c>
      <c r="H828" s="200">
        <f>IF(ISERROR($V828),"",OFFSET('Smelter Look-up'!$G$4,$V828-4,0))</f>
        <v/>
      </c>
      <c r="I828" s="201">
        <f>IF(ISERROR($V828),"",OFFSET('Smelter Look-up'!$H$4,$V828-4,0))</f>
        <v/>
      </c>
      <c r="J828" s="201">
        <f>IF(ISERROR($V828),"",OFFSET('Smelter Look-up'!$I$4,$V828-4,0))</f>
        <v/>
      </c>
      <c r="K828" s="145" t="n"/>
      <c r="L828" s="145" t="n"/>
      <c r="M828" s="145" t="n"/>
      <c r="N828" s="145" t="n"/>
      <c r="O828" s="145" t="n"/>
      <c r="P828" s="203" t="n"/>
      <c r="Q828" s="146" t="n"/>
      <c r="R828" s="144">
        <f>IF(ISERROR($V828),"",OFFSET('Smelter Look-up'!$C$4,$V828-4,0)&amp;"")</f>
        <v/>
      </c>
      <c r="S828" s="150">
        <f>IF(B828="","",IF(ISERROR(MATCH($E828,CL,0)),"Unknown",INDIRECT("'C'!$A$"&amp;MATCH($E828,CL,0)+1)))</f>
        <v/>
      </c>
      <c r="T828" s="150">
        <f>IF(B828="","",IF(ISERROR(MATCH($J828,SorP!$B$1:$B$6261,0)),"",INDIRECT("'SorP'!$A$"&amp;MATCH($S828&amp;$J828,SorP!C:C,0))))</f>
        <v/>
      </c>
      <c r="U828" s="163" t="n"/>
      <c r="V828" s="164">
        <f>IF(C828="",NA(),MATCH($B828&amp;$C828,'Smelter Look-up'!$J:$J,0))</f>
        <v/>
      </c>
      <c r="X828" s="165">
        <f>IF(AND(C828="Smelter not listed",OR(LEN(D828)=0,LEN(E828)=0)),1,0)</f>
        <v/>
      </c>
      <c r="AB828" s="306">
        <f>IF(C828="","",B828)</f>
        <v/>
      </c>
      <c r="AC828" s="165">
        <f>B828</f>
        <v/>
      </c>
      <c r="AD828" s="165">
        <f>IF(C828="Smelter not listed",D828,C828)</f>
        <v/>
      </c>
    </row>
    <row r="829" ht="20.1" customFormat="1" customHeight="1" s="165">
      <c r="A829" s="150" t="n"/>
      <c r="B829" s="296">
        <f>IF(LEN(A829)=0,"",INDEX('Smelter Look-up'!$A:$A,MATCH($A829,'Smelter Look-up'!$E:$E,0)))</f>
        <v/>
      </c>
      <c r="C829" s="147">
        <f>IF(LEN(A829)=0,"",INDEX('Smelter Look-up'!$C:$C,MATCH($A829,'Smelter Look-up'!$E:$E,0)))</f>
        <v/>
      </c>
      <c r="D829" s="144" t="n"/>
      <c r="E829" s="144">
        <f>IF(ISERROR($V829),"",OFFSET('Smelter Look-up'!$D$4,$V829-4,0)&amp;"")</f>
        <v/>
      </c>
      <c r="F829" s="144">
        <f>IF(ISERROR($V829),"",OFFSET('Smelter Look-up'!$E$4,$V829-4,0))</f>
        <v/>
      </c>
      <c r="G829" s="144">
        <f>IF(C829=$X$4,"Enter smelter details",IF(ISERROR($V829),"",OFFSET('Smelter Look-up'!$F$4,$V829-4,0)))</f>
        <v/>
      </c>
      <c r="H829" s="200">
        <f>IF(ISERROR($V829),"",OFFSET('Smelter Look-up'!$G$4,$V829-4,0))</f>
        <v/>
      </c>
      <c r="I829" s="201">
        <f>IF(ISERROR($V829),"",OFFSET('Smelter Look-up'!$H$4,$V829-4,0))</f>
        <v/>
      </c>
      <c r="J829" s="201">
        <f>IF(ISERROR($V829),"",OFFSET('Smelter Look-up'!$I$4,$V829-4,0))</f>
        <v/>
      </c>
      <c r="K829" s="145" t="n"/>
      <c r="L829" s="145" t="n"/>
      <c r="M829" s="145" t="n"/>
      <c r="N829" s="145" t="n"/>
      <c r="O829" s="145" t="n"/>
      <c r="P829" s="203" t="n"/>
      <c r="Q829" s="146" t="n"/>
      <c r="R829" s="144">
        <f>IF(ISERROR($V829),"",OFFSET('Smelter Look-up'!$C$4,$V829-4,0)&amp;"")</f>
        <v/>
      </c>
      <c r="S829" s="150">
        <f>IF(B829="","",IF(ISERROR(MATCH($E829,CL,0)),"Unknown",INDIRECT("'C'!$A$"&amp;MATCH($E829,CL,0)+1)))</f>
        <v/>
      </c>
      <c r="T829" s="150">
        <f>IF(B829="","",IF(ISERROR(MATCH($J829,SorP!$B$1:$B$6261,0)),"",INDIRECT("'SorP'!$A$"&amp;MATCH($S829&amp;$J829,SorP!C:C,0))))</f>
        <v/>
      </c>
      <c r="U829" s="163" t="n"/>
      <c r="V829" s="164">
        <f>IF(C829="",NA(),MATCH($B829&amp;$C829,'Smelter Look-up'!$J:$J,0))</f>
        <v/>
      </c>
      <c r="X829" s="165">
        <f>IF(AND(C829="Smelter not listed",OR(LEN(D829)=0,LEN(E829)=0)),1,0)</f>
        <v/>
      </c>
      <c r="AB829" s="306">
        <f>IF(C829="","",B829)</f>
        <v/>
      </c>
      <c r="AC829" s="165">
        <f>B829</f>
        <v/>
      </c>
      <c r="AD829" s="165">
        <f>IF(C829="Smelter not listed",D829,C829)</f>
        <v/>
      </c>
    </row>
    <row r="830" ht="20.1" customFormat="1" customHeight="1" s="165">
      <c r="A830" s="150" t="n"/>
      <c r="B830" s="296">
        <f>IF(LEN(A830)=0,"",INDEX('Smelter Look-up'!$A:$A,MATCH($A830,'Smelter Look-up'!$E:$E,0)))</f>
        <v/>
      </c>
      <c r="C830" s="147">
        <f>IF(LEN(A830)=0,"",INDEX('Smelter Look-up'!$C:$C,MATCH($A830,'Smelter Look-up'!$E:$E,0)))</f>
        <v/>
      </c>
      <c r="D830" s="144" t="n"/>
      <c r="E830" s="144">
        <f>IF(ISERROR($V830),"",OFFSET('Smelter Look-up'!$D$4,$V830-4,0)&amp;"")</f>
        <v/>
      </c>
      <c r="F830" s="144">
        <f>IF(ISERROR($V830),"",OFFSET('Smelter Look-up'!$E$4,$V830-4,0))</f>
        <v/>
      </c>
      <c r="G830" s="144">
        <f>IF(C830=$X$4,"Enter smelter details",IF(ISERROR($V830),"",OFFSET('Smelter Look-up'!$F$4,$V830-4,0)))</f>
        <v/>
      </c>
      <c r="H830" s="200">
        <f>IF(ISERROR($V830),"",OFFSET('Smelter Look-up'!$G$4,$V830-4,0))</f>
        <v/>
      </c>
      <c r="I830" s="201">
        <f>IF(ISERROR($V830),"",OFFSET('Smelter Look-up'!$H$4,$V830-4,0))</f>
        <v/>
      </c>
      <c r="J830" s="201">
        <f>IF(ISERROR($V830),"",OFFSET('Smelter Look-up'!$I$4,$V830-4,0))</f>
        <v/>
      </c>
      <c r="K830" s="145" t="n"/>
      <c r="L830" s="145" t="n"/>
      <c r="M830" s="145" t="n"/>
      <c r="N830" s="145" t="n"/>
      <c r="O830" s="145" t="n"/>
      <c r="P830" s="203" t="n"/>
      <c r="Q830" s="146" t="n"/>
      <c r="R830" s="144">
        <f>IF(ISERROR($V830),"",OFFSET('Smelter Look-up'!$C$4,$V830-4,0)&amp;"")</f>
        <v/>
      </c>
      <c r="S830" s="150">
        <f>IF(B830="","",IF(ISERROR(MATCH($E830,CL,0)),"Unknown",INDIRECT("'C'!$A$"&amp;MATCH($E830,CL,0)+1)))</f>
        <v/>
      </c>
      <c r="T830" s="150">
        <f>IF(B830="","",IF(ISERROR(MATCH($J830,SorP!$B$1:$B$6261,0)),"",INDIRECT("'SorP'!$A$"&amp;MATCH($S830&amp;$J830,SorP!C:C,0))))</f>
        <v/>
      </c>
      <c r="U830" s="163" t="n"/>
      <c r="V830" s="164">
        <f>IF(C830="",NA(),MATCH($B830&amp;$C830,'Smelter Look-up'!$J:$J,0))</f>
        <v/>
      </c>
      <c r="X830" s="165">
        <f>IF(AND(C830="Smelter not listed",OR(LEN(D830)=0,LEN(E830)=0)),1,0)</f>
        <v/>
      </c>
      <c r="AB830" s="306">
        <f>IF(C830="","",B830)</f>
        <v/>
      </c>
      <c r="AC830" s="165">
        <f>B830</f>
        <v/>
      </c>
      <c r="AD830" s="165">
        <f>IF(C830="Smelter not listed",D830,C830)</f>
        <v/>
      </c>
    </row>
    <row r="831" ht="20.1" customFormat="1" customHeight="1" s="165">
      <c r="A831" s="150" t="n"/>
      <c r="B831" s="296">
        <f>IF(LEN(A831)=0,"",INDEX('Smelter Look-up'!$A:$A,MATCH($A831,'Smelter Look-up'!$E:$E,0)))</f>
        <v/>
      </c>
      <c r="C831" s="147">
        <f>IF(LEN(A831)=0,"",INDEX('Smelter Look-up'!$C:$C,MATCH($A831,'Smelter Look-up'!$E:$E,0)))</f>
        <v/>
      </c>
      <c r="D831" s="144" t="n"/>
      <c r="E831" s="144">
        <f>IF(ISERROR($V831),"",OFFSET('Smelter Look-up'!$D$4,$V831-4,0)&amp;"")</f>
        <v/>
      </c>
      <c r="F831" s="144">
        <f>IF(ISERROR($V831),"",OFFSET('Smelter Look-up'!$E$4,$V831-4,0))</f>
        <v/>
      </c>
      <c r="G831" s="144">
        <f>IF(C831=$X$4,"Enter smelter details",IF(ISERROR($V831),"",OFFSET('Smelter Look-up'!$F$4,$V831-4,0)))</f>
        <v/>
      </c>
      <c r="H831" s="200">
        <f>IF(ISERROR($V831),"",OFFSET('Smelter Look-up'!$G$4,$V831-4,0))</f>
        <v/>
      </c>
      <c r="I831" s="201">
        <f>IF(ISERROR($V831),"",OFFSET('Smelter Look-up'!$H$4,$V831-4,0))</f>
        <v/>
      </c>
      <c r="J831" s="201">
        <f>IF(ISERROR($V831),"",OFFSET('Smelter Look-up'!$I$4,$V831-4,0))</f>
        <v/>
      </c>
      <c r="K831" s="145" t="n"/>
      <c r="L831" s="145" t="n"/>
      <c r="M831" s="145" t="n"/>
      <c r="N831" s="145" t="n"/>
      <c r="O831" s="145" t="n"/>
      <c r="P831" s="203" t="n"/>
      <c r="Q831" s="146" t="n"/>
      <c r="R831" s="144">
        <f>IF(ISERROR($V831),"",OFFSET('Smelter Look-up'!$C$4,$V831-4,0)&amp;"")</f>
        <v/>
      </c>
      <c r="S831" s="150">
        <f>IF(B831="","",IF(ISERROR(MATCH($E831,CL,0)),"Unknown",INDIRECT("'C'!$A$"&amp;MATCH($E831,CL,0)+1)))</f>
        <v/>
      </c>
      <c r="T831" s="150">
        <f>IF(B831="","",IF(ISERROR(MATCH($J831,SorP!$B$1:$B$6261,0)),"",INDIRECT("'SorP'!$A$"&amp;MATCH($S831&amp;$J831,SorP!C:C,0))))</f>
        <v/>
      </c>
      <c r="U831" s="163" t="n"/>
      <c r="V831" s="164">
        <f>IF(C831="",NA(),MATCH($B831&amp;$C831,'Smelter Look-up'!$J:$J,0))</f>
        <v/>
      </c>
      <c r="X831" s="165">
        <f>IF(AND(C831="Smelter not listed",OR(LEN(D831)=0,LEN(E831)=0)),1,0)</f>
        <v/>
      </c>
      <c r="AB831" s="306">
        <f>IF(C831="","",B831)</f>
        <v/>
      </c>
      <c r="AC831" s="165">
        <f>B831</f>
        <v/>
      </c>
      <c r="AD831" s="165">
        <f>IF(C831="Smelter not listed",D831,C831)</f>
        <v/>
      </c>
    </row>
    <row r="832" ht="20.1" customFormat="1" customHeight="1" s="165">
      <c r="A832" s="150" t="n"/>
      <c r="B832" s="296">
        <f>IF(LEN(A832)=0,"",INDEX('Smelter Look-up'!$A:$A,MATCH($A832,'Smelter Look-up'!$E:$E,0)))</f>
        <v/>
      </c>
      <c r="C832" s="147">
        <f>IF(LEN(A832)=0,"",INDEX('Smelter Look-up'!$C:$C,MATCH($A832,'Smelter Look-up'!$E:$E,0)))</f>
        <v/>
      </c>
      <c r="D832" s="144" t="n"/>
      <c r="E832" s="144">
        <f>IF(ISERROR($V832),"",OFFSET('Smelter Look-up'!$D$4,$V832-4,0)&amp;"")</f>
        <v/>
      </c>
      <c r="F832" s="144">
        <f>IF(ISERROR($V832),"",OFFSET('Smelter Look-up'!$E$4,$V832-4,0))</f>
        <v/>
      </c>
      <c r="G832" s="144">
        <f>IF(C832=$X$4,"Enter smelter details",IF(ISERROR($V832),"",OFFSET('Smelter Look-up'!$F$4,$V832-4,0)))</f>
        <v/>
      </c>
      <c r="H832" s="200">
        <f>IF(ISERROR($V832),"",OFFSET('Smelter Look-up'!$G$4,$V832-4,0))</f>
        <v/>
      </c>
      <c r="I832" s="201">
        <f>IF(ISERROR($V832),"",OFFSET('Smelter Look-up'!$H$4,$V832-4,0))</f>
        <v/>
      </c>
      <c r="J832" s="201">
        <f>IF(ISERROR($V832),"",OFFSET('Smelter Look-up'!$I$4,$V832-4,0))</f>
        <v/>
      </c>
      <c r="K832" s="145" t="n"/>
      <c r="L832" s="145" t="n"/>
      <c r="M832" s="145" t="n"/>
      <c r="N832" s="145" t="n"/>
      <c r="O832" s="145" t="n"/>
      <c r="P832" s="203" t="n"/>
      <c r="Q832" s="146" t="n"/>
      <c r="R832" s="144">
        <f>IF(ISERROR($V832),"",OFFSET('Smelter Look-up'!$C$4,$V832-4,0)&amp;"")</f>
        <v/>
      </c>
      <c r="S832" s="150">
        <f>IF(B832="","",IF(ISERROR(MATCH($E832,CL,0)),"Unknown",INDIRECT("'C'!$A$"&amp;MATCH($E832,CL,0)+1)))</f>
        <v/>
      </c>
      <c r="T832" s="150">
        <f>IF(B832="","",IF(ISERROR(MATCH($J832,SorP!$B$1:$B$6261,0)),"",INDIRECT("'SorP'!$A$"&amp;MATCH($S832&amp;$J832,SorP!C:C,0))))</f>
        <v/>
      </c>
      <c r="U832" s="163" t="n"/>
      <c r="V832" s="164">
        <f>IF(C832="",NA(),MATCH($B832&amp;$C832,'Smelter Look-up'!$J:$J,0))</f>
        <v/>
      </c>
      <c r="X832" s="165">
        <f>IF(AND(C832="Smelter not listed",OR(LEN(D832)=0,LEN(E832)=0)),1,0)</f>
        <v/>
      </c>
      <c r="AB832" s="306">
        <f>IF(C832="","",B832)</f>
        <v/>
      </c>
      <c r="AC832" s="165">
        <f>B832</f>
        <v/>
      </c>
      <c r="AD832" s="165">
        <f>IF(C832="Smelter not listed",D832,C832)</f>
        <v/>
      </c>
    </row>
    <row r="833" ht="20.1" customFormat="1" customHeight="1" s="165">
      <c r="A833" s="150" t="n"/>
      <c r="B833" s="296">
        <f>IF(LEN(A833)=0,"",INDEX('Smelter Look-up'!$A:$A,MATCH($A833,'Smelter Look-up'!$E:$E,0)))</f>
        <v/>
      </c>
      <c r="C833" s="147">
        <f>IF(LEN(A833)=0,"",INDEX('Smelter Look-up'!$C:$C,MATCH($A833,'Smelter Look-up'!$E:$E,0)))</f>
        <v/>
      </c>
      <c r="D833" s="144" t="n"/>
      <c r="E833" s="144">
        <f>IF(ISERROR($V833),"",OFFSET('Smelter Look-up'!$D$4,$V833-4,0)&amp;"")</f>
        <v/>
      </c>
      <c r="F833" s="144">
        <f>IF(ISERROR($V833),"",OFFSET('Smelter Look-up'!$E$4,$V833-4,0))</f>
        <v/>
      </c>
      <c r="G833" s="144">
        <f>IF(C833=$X$4,"Enter smelter details",IF(ISERROR($V833),"",OFFSET('Smelter Look-up'!$F$4,$V833-4,0)))</f>
        <v/>
      </c>
      <c r="H833" s="200">
        <f>IF(ISERROR($V833),"",OFFSET('Smelter Look-up'!$G$4,$V833-4,0))</f>
        <v/>
      </c>
      <c r="I833" s="201">
        <f>IF(ISERROR($V833),"",OFFSET('Smelter Look-up'!$H$4,$V833-4,0))</f>
        <v/>
      </c>
      <c r="J833" s="201">
        <f>IF(ISERROR($V833),"",OFFSET('Smelter Look-up'!$I$4,$V833-4,0))</f>
        <v/>
      </c>
      <c r="K833" s="145" t="n"/>
      <c r="L833" s="145" t="n"/>
      <c r="M833" s="145" t="n"/>
      <c r="N833" s="145" t="n"/>
      <c r="O833" s="145" t="n"/>
      <c r="P833" s="203" t="n"/>
      <c r="Q833" s="146" t="n"/>
      <c r="R833" s="144">
        <f>IF(ISERROR($V833),"",OFFSET('Smelter Look-up'!$C$4,$V833-4,0)&amp;"")</f>
        <v/>
      </c>
      <c r="S833" s="150">
        <f>IF(B833="","",IF(ISERROR(MATCH($E833,CL,0)),"Unknown",INDIRECT("'C'!$A$"&amp;MATCH($E833,CL,0)+1)))</f>
        <v/>
      </c>
      <c r="T833" s="150">
        <f>IF(B833="","",IF(ISERROR(MATCH($J833,SorP!$B$1:$B$6261,0)),"",INDIRECT("'SorP'!$A$"&amp;MATCH($S833&amp;$J833,SorP!C:C,0))))</f>
        <v/>
      </c>
      <c r="U833" s="163" t="n"/>
      <c r="V833" s="164">
        <f>IF(C833="",NA(),MATCH($B833&amp;$C833,'Smelter Look-up'!$J:$J,0))</f>
        <v/>
      </c>
      <c r="X833" s="165">
        <f>IF(AND(C833="Smelter not listed",OR(LEN(D833)=0,LEN(E833)=0)),1,0)</f>
        <v/>
      </c>
      <c r="AB833" s="306">
        <f>IF(C833="","",B833)</f>
        <v/>
      </c>
      <c r="AC833" s="165">
        <f>B833</f>
        <v/>
      </c>
      <c r="AD833" s="165">
        <f>IF(C833="Smelter not listed",D833,C833)</f>
        <v/>
      </c>
    </row>
    <row r="834" ht="20.1" customFormat="1" customHeight="1" s="165">
      <c r="A834" s="150" t="n"/>
      <c r="B834" s="296">
        <f>IF(LEN(A834)=0,"",INDEX('Smelter Look-up'!$A:$A,MATCH($A834,'Smelter Look-up'!$E:$E,0)))</f>
        <v/>
      </c>
      <c r="C834" s="147">
        <f>IF(LEN(A834)=0,"",INDEX('Smelter Look-up'!$C:$C,MATCH($A834,'Smelter Look-up'!$E:$E,0)))</f>
        <v/>
      </c>
      <c r="D834" s="144" t="n"/>
      <c r="E834" s="144">
        <f>IF(ISERROR($V834),"",OFFSET('Smelter Look-up'!$D$4,$V834-4,0)&amp;"")</f>
        <v/>
      </c>
      <c r="F834" s="144">
        <f>IF(ISERROR($V834),"",OFFSET('Smelter Look-up'!$E$4,$V834-4,0))</f>
        <v/>
      </c>
      <c r="G834" s="144">
        <f>IF(C834=$X$4,"Enter smelter details",IF(ISERROR($V834),"",OFFSET('Smelter Look-up'!$F$4,$V834-4,0)))</f>
        <v/>
      </c>
      <c r="H834" s="200">
        <f>IF(ISERROR($V834),"",OFFSET('Smelter Look-up'!$G$4,$V834-4,0))</f>
        <v/>
      </c>
      <c r="I834" s="201">
        <f>IF(ISERROR($V834),"",OFFSET('Smelter Look-up'!$H$4,$V834-4,0))</f>
        <v/>
      </c>
      <c r="J834" s="201">
        <f>IF(ISERROR($V834),"",OFFSET('Smelter Look-up'!$I$4,$V834-4,0))</f>
        <v/>
      </c>
      <c r="K834" s="145" t="n"/>
      <c r="L834" s="145" t="n"/>
      <c r="M834" s="145" t="n"/>
      <c r="N834" s="145" t="n"/>
      <c r="O834" s="145" t="n"/>
      <c r="P834" s="203" t="n"/>
      <c r="Q834" s="146" t="n"/>
      <c r="R834" s="144">
        <f>IF(ISERROR($V834),"",OFFSET('Smelter Look-up'!$C$4,$V834-4,0)&amp;"")</f>
        <v/>
      </c>
      <c r="S834" s="150">
        <f>IF(B834="","",IF(ISERROR(MATCH($E834,CL,0)),"Unknown",INDIRECT("'C'!$A$"&amp;MATCH($E834,CL,0)+1)))</f>
        <v/>
      </c>
      <c r="T834" s="150">
        <f>IF(B834="","",IF(ISERROR(MATCH($J834,SorP!$B$1:$B$6261,0)),"",INDIRECT("'SorP'!$A$"&amp;MATCH($S834&amp;$J834,SorP!C:C,0))))</f>
        <v/>
      </c>
      <c r="U834" s="163" t="n"/>
      <c r="V834" s="164">
        <f>IF(C834="",NA(),MATCH($B834&amp;$C834,'Smelter Look-up'!$J:$J,0))</f>
        <v/>
      </c>
      <c r="X834" s="165">
        <f>IF(AND(C834="Smelter not listed",OR(LEN(D834)=0,LEN(E834)=0)),1,0)</f>
        <v/>
      </c>
      <c r="AB834" s="306">
        <f>IF(C834="","",B834)</f>
        <v/>
      </c>
      <c r="AC834" s="165">
        <f>B834</f>
        <v/>
      </c>
      <c r="AD834" s="165">
        <f>IF(C834="Smelter not listed",D834,C834)</f>
        <v/>
      </c>
    </row>
    <row r="835" ht="20.1" customFormat="1" customHeight="1" s="165">
      <c r="A835" s="150" t="n"/>
      <c r="B835" s="296">
        <f>IF(LEN(A835)=0,"",INDEX('Smelter Look-up'!$A:$A,MATCH($A835,'Smelter Look-up'!$E:$E,0)))</f>
        <v/>
      </c>
      <c r="C835" s="147">
        <f>IF(LEN(A835)=0,"",INDEX('Smelter Look-up'!$C:$C,MATCH($A835,'Smelter Look-up'!$E:$E,0)))</f>
        <v/>
      </c>
      <c r="D835" s="144" t="n"/>
      <c r="E835" s="144">
        <f>IF(ISERROR($V835),"",OFFSET('Smelter Look-up'!$D$4,$V835-4,0)&amp;"")</f>
        <v/>
      </c>
      <c r="F835" s="144">
        <f>IF(ISERROR($V835),"",OFFSET('Smelter Look-up'!$E$4,$V835-4,0))</f>
        <v/>
      </c>
      <c r="G835" s="144">
        <f>IF(C835=$X$4,"Enter smelter details",IF(ISERROR($V835),"",OFFSET('Smelter Look-up'!$F$4,$V835-4,0)))</f>
        <v/>
      </c>
      <c r="H835" s="200">
        <f>IF(ISERROR($V835),"",OFFSET('Smelter Look-up'!$G$4,$V835-4,0))</f>
        <v/>
      </c>
      <c r="I835" s="201">
        <f>IF(ISERROR($V835),"",OFFSET('Smelter Look-up'!$H$4,$V835-4,0))</f>
        <v/>
      </c>
      <c r="J835" s="201">
        <f>IF(ISERROR($V835),"",OFFSET('Smelter Look-up'!$I$4,$V835-4,0))</f>
        <v/>
      </c>
      <c r="K835" s="145" t="n"/>
      <c r="L835" s="145" t="n"/>
      <c r="M835" s="145" t="n"/>
      <c r="N835" s="145" t="n"/>
      <c r="O835" s="145" t="n"/>
      <c r="P835" s="203" t="n"/>
      <c r="Q835" s="146" t="n"/>
      <c r="R835" s="144">
        <f>IF(ISERROR($V835),"",OFFSET('Smelter Look-up'!$C$4,$V835-4,0)&amp;"")</f>
        <v/>
      </c>
      <c r="S835" s="150">
        <f>IF(B835="","",IF(ISERROR(MATCH($E835,CL,0)),"Unknown",INDIRECT("'C'!$A$"&amp;MATCH($E835,CL,0)+1)))</f>
        <v/>
      </c>
      <c r="T835" s="150">
        <f>IF(B835="","",IF(ISERROR(MATCH($J835,SorP!$B$1:$B$6261,0)),"",INDIRECT("'SorP'!$A$"&amp;MATCH($S835&amp;$J835,SorP!C:C,0))))</f>
        <v/>
      </c>
      <c r="U835" s="163" t="n"/>
      <c r="V835" s="164">
        <f>IF(C835="",NA(),MATCH($B835&amp;$C835,'Smelter Look-up'!$J:$J,0))</f>
        <v/>
      </c>
      <c r="X835" s="165">
        <f>IF(AND(C835="Smelter not listed",OR(LEN(D835)=0,LEN(E835)=0)),1,0)</f>
        <v/>
      </c>
      <c r="AB835" s="306">
        <f>IF(C835="","",B835)</f>
        <v/>
      </c>
      <c r="AC835" s="165">
        <f>B835</f>
        <v/>
      </c>
      <c r="AD835" s="165">
        <f>IF(C835="Smelter not listed",D835,C835)</f>
        <v/>
      </c>
    </row>
    <row r="836" ht="20.1" customFormat="1" customHeight="1" s="165">
      <c r="A836" s="150" t="n"/>
      <c r="B836" s="296">
        <f>IF(LEN(A836)=0,"",INDEX('Smelter Look-up'!$A:$A,MATCH($A836,'Smelter Look-up'!$E:$E,0)))</f>
        <v/>
      </c>
      <c r="C836" s="147">
        <f>IF(LEN(A836)=0,"",INDEX('Smelter Look-up'!$C:$C,MATCH($A836,'Smelter Look-up'!$E:$E,0)))</f>
        <v/>
      </c>
      <c r="D836" s="144" t="n"/>
      <c r="E836" s="144">
        <f>IF(ISERROR($V836),"",OFFSET('Smelter Look-up'!$D$4,$V836-4,0)&amp;"")</f>
        <v/>
      </c>
      <c r="F836" s="144">
        <f>IF(ISERROR($V836),"",OFFSET('Smelter Look-up'!$E$4,$V836-4,0))</f>
        <v/>
      </c>
      <c r="G836" s="144">
        <f>IF(C836=$X$4,"Enter smelter details",IF(ISERROR($V836),"",OFFSET('Smelter Look-up'!$F$4,$V836-4,0)))</f>
        <v/>
      </c>
      <c r="H836" s="200">
        <f>IF(ISERROR($V836),"",OFFSET('Smelter Look-up'!$G$4,$V836-4,0))</f>
        <v/>
      </c>
      <c r="I836" s="201">
        <f>IF(ISERROR($V836),"",OFFSET('Smelter Look-up'!$H$4,$V836-4,0))</f>
        <v/>
      </c>
      <c r="J836" s="201">
        <f>IF(ISERROR($V836),"",OFFSET('Smelter Look-up'!$I$4,$V836-4,0))</f>
        <v/>
      </c>
      <c r="K836" s="145" t="n"/>
      <c r="L836" s="145" t="n"/>
      <c r="M836" s="145" t="n"/>
      <c r="N836" s="145" t="n"/>
      <c r="O836" s="145" t="n"/>
      <c r="P836" s="203" t="n"/>
      <c r="Q836" s="146" t="n"/>
      <c r="R836" s="144">
        <f>IF(ISERROR($V836),"",OFFSET('Smelter Look-up'!$C$4,$V836-4,0)&amp;"")</f>
        <v/>
      </c>
      <c r="S836" s="150">
        <f>IF(B836="","",IF(ISERROR(MATCH($E836,CL,0)),"Unknown",INDIRECT("'C'!$A$"&amp;MATCH($E836,CL,0)+1)))</f>
        <v/>
      </c>
      <c r="T836" s="150">
        <f>IF(B836="","",IF(ISERROR(MATCH($J836,SorP!$B$1:$B$6261,0)),"",INDIRECT("'SorP'!$A$"&amp;MATCH($S836&amp;$J836,SorP!C:C,0))))</f>
        <v/>
      </c>
      <c r="U836" s="163" t="n"/>
      <c r="V836" s="164">
        <f>IF(C836="",NA(),MATCH($B836&amp;$C836,'Smelter Look-up'!$J:$J,0))</f>
        <v/>
      </c>
      <c r="X836" s="165">
        <f>IF(AND(C836="Smelter not listed",OR(LEN(D836)=0,LEN(E836)=0)),1,0)</f>
        <v/>
      </c>
      <c r="AB836" s="306">
        <f>IF(C836="","",B836)</f>
        <v/>
      </c>
      <c r="AC836" s="165">
        <f>B836</f>
        <v/>
      </c>
      <c r="AD836" s="165">
        <f>IF(C836="Smelter not listed",D836,C836)</f>
        <v/>
      </c>
    </row>
    <row r="837" ht="20.1" customFormat="1" customHeight="1" s="165">
      <c r="A837" s="150" t="n"/>
      <c r="B837" s="296">
        <f>IF(LEN(A837)=0,"",INDEX('Smelter Look-up'!$A:$A,MATCH($A837,'Smelter Look-up'!$E:$E,0)))</f>
        <v/>
      </c>
      <c r="C837" s="147">
        <f>IF(LEN(A837)=0,"",INDEX('Smelter Look-up'!$C:$C,MATCH($A837,'Smelter Look-up'!$E:$E,0)))</f>
        <v/>
      </c>
      <c r="D837" s="144" t="n"/>
      <c r="E837" s="144">
        <f>IF(ISERROR($V837),"",OFFSET('Smelter Look-up'!$D$4,$V837-4,0)&amp;"")</f>
        <v/>
      </c>
      <c r="F837" s="144">
        <f>IF(ISERROR($V837),"",OFFSET('Smelter Look-up'!$E$4,$V837-4,0))</f>
        <v/>
      </c>
      <c r="G837" s="144">
        <f>IF(C837=$X$4,"Enter smelter details",IF(ISERROR($V837),"",OFFSET('Smelter Look-up'!$F$4,$V837-4,0)))</f>
        <v/>
      </c>
      <c r="H837" s="200">
        <f>IF(ISERROR($V837),"",OFFSET('Smelter Look-up'!$G$4,$V837-4,0))</f>
        <v/>
      </c>
      <c r="I837" s="201">
        <f>IF(ISERROR($V837),"",OFFSET('Smelter Look-up'!$H$4,$V837-4,0))</f>
        <v/>
      </c>
      <c r="J837" s="201">
        <f>IF(ISERROR($V837),"",OFFSET('Smelter Look-up'!$I$4,$V837-4,0))</f>
        <v/>
      </c>
      <c r="K837" s="145" t="n"/>
      <c r="L837" s="145" t="n"/>
      <c r="M837" s="145" t="n"/>
      <c r="N837" s="145" t="n"/>
      <c r="O837" s="145" t="n"/>
      <c r="P837" s="203" t="n"/>
      <c r="Q837" s="146" t="n"/>
      <c r="R837" s="144">
        <f>IF(ISERROR($V837),"",OFFSET('Smelter Look-up'!$C$4,$V837-4,0)&amp;"")</f>
        <v/>
      </c>
      <c r="S837" s="150">
        <f>IF(B837="","",IF(ISERROR(MATCH($E837,CL,0)),"Unknown",INDIRECT("'C'!$A$"&amp;MATCH($E837,CL,0)+1)))</f>
        <v/>
      </c>
      <c r="T837" s="150">
        <f>IF(B837="","",IF(ISERROR(MATCH($J837,SorP!$B$1:$B$6261,0)),"",INDIRECT("'SorP'!$A$"&amp;MATCH($S837&amp;$J837,SorP!C:C,0))))</f>
        <v/>
      </c>
      <c r="U837" s="163" t="n"/>
      <c r="V837" s="164">
        <f>IF(C837="",NA(),MATCH($B837&amp;$C837,'Smelter Look-up'!$J:$J,0))</f>
        <v/>
      </c>
      <c r="X837" s="165">
        <f>IF(AND(C837="Smelter not listed",OR(LEN(D837)=0,LEN(E837)=0)),1,0)</f>
        <v/>
      </c>
      <c r="AB837" s="306">
        <f>IF(C837="","",B837)</f>
        <v/>
      </c>
      <c r="AC837" s="165">
        <f>B837</f>
        <v/>
      </c>
      <c r="AD837" s="165">
        <f>IF(C837="Smelter not listed",D837,C837)</f>
        <v/>
      </c>
    </row>
    <row r="838" ht="20.1" customFormat="1" customHeight="1" s="165">
      <c r="A838" s="150" t="n"/>
      <c r="B838" s="296">
        <f>IF(LEN(A838)=0,"",INDEX('Smelter Look-up'!$A:$A,MATCH($A838,'Smelter Look-up'!$E:$E,0)))</f>
        <v/>
      </c>
      <c r="C838" s="147">
        <f>IF(LEN(A838)=0,"",INDEX('Smelter Look-up'!$C:$C,MATCH($A838,'Smelter Look-up'!$E:$E,0)))</f>
        <v/>
      </c>
      <c r="D838" s="144" t="n"/>
      <c r="E838" s="144">
        <f>IF(ISERROR($V838),"",OFFSET('Smelter Look-up'!$D$4,$V838-4,0)&amp;"")</f>
        <v/>
      </c>
      <c r="F838" s="144">
        <f>IF(ISERROR($V838),"",OFFSET('Smelter Look-up'!$E$4,$V838-4,0))</f>
        <v/>
      </c>
      <c r="G838" s="144">
        <f>IF(C838=$X$4,"Enter smelter details",IF(ISERROR($V838),"",OFFSET('Smelter Look-up'!$F$4,$V838-4,0)))</f>
        <v/>
      </c>
      <c r="H838" s="200">
        <f>IF(ISERROR($V838),"",OFFSET('Smelter Look-up'!$G$4,$V838-4,0))</f>
        <v/>
      </c>
      <c r="I838" s="201">
        <f>IF(ISERROR($V838),"",OFFSET('Smelter Look-up'!$H$4,$V838-4,0))</f>
        <v/>
      </c>
      <c r="J838" s="201">
        <f>IF(ISERROR($V838),"",OFFSET('Smelter Look-up'!$I$4,$V838-4,0))</f>
        <v/>
      </c>
      <c r="K838" s="145" t="n"/>
      <c r="L838" s="145" t="n"/>
      <c r="M838" s="145" t="n"/>
      <c r="N838" s="145" t="n"/>
      <c r="O838" s="145" t="n"/>
      <c r="P838" s="203" t="n"/>
      <c r="Q838" s="146" t="n"/>
      <c r="R838" s="144">
        <f>IF(ISERROR($V838),"",OFFSET('Smelter Look-up'!$C$4,$V838-4,0)&amp;"")</f>
        <v/>
      </c>
      <c r="S838" s="150">
        <f>IF(B838="","",IF(ISERROR(MATCH($E838,CL,0)),"Unknown",INDIRECT("'C'!$A$"&amp;MATCH($E838,CL,0)+1)))</f>
        <v/>
      </c>
      <c r="T838" s="150">
        <f>IF(B838="","",IF(ISERROR(MATCH($J838,SorP!$B$1:$B$6261,0)),"",INDIRECT("'SorP'!$A$"&amp;MATCH($S838&amp;$J838,SorP!C:C,0))))</f>
        <v/>
      </c>
      <c r="U838" s="163" t="n"/>
      <c r="V838" s="164">
        <f>IF(C838="",NA(),MATCH($B838&amp;$C838,'Smelter Look-up'!$J:$J,0))</f>
        <v/>
      </c>
      <c r="X838" s="165">
        <f>IF(AND(C838="Smelter not listed",OR(LEN(D838)=0,LEN(E838)=0)),1,0)</f>
        <v/>
      </c>
      <c r="AB838" s="306">
        <f>IF(C838="","",B838)</f>
        <v/>
      </c>
      <c r="AC838" s="165">
        <f>B838</f>
        <v/>
      </c>
      <c r="AD838" s="165">
        <f>IF(C838="Smelter not listed",D838,C838)</f>
        <v/>
      </c>
    </row>
    <row r="839" ht="20.1" customFormat="1" customHeight="1" s="165">
      <c r="A839" s="150" t="n"/>
      <c r="B839" s="296">
        <f>IF(LEN(A839)=0,"",INDEX('Smelter Look-up'!$A:$A,MATCH($A839,'Smelter Look-up'!$E:$E,0)))</f>
        <v/>
      </c>
      <c r="C839" s="147">
        <f>IF(LEN(A839)=0,"",INDEX('Smelter Look-up'!$C:$C,MATCH($A839,'Smelter Look-up'!$E:$E,0)))</f>
        <v/>
      </c>
      <c r="D839" s="144" t="n"/>
      <c r="E839" s="144">
        <f>IF(ISERROR($V839),"",OFFSET('Smelter Look-up'!$D$4,$V839-4,0)&amp;"")</f>
        <v/>
      </c>
      <c r="F839" s="144">
        <f>IF(ISERROR($V839),"",OFFSET('Smelter Look-up'!$E$4,$V839-4,0))</f>
        <v/>
      </c>
      <c r="G839" s="144">
        <f>IF(C839=$X$4,"Enter smelter details",IF(ISERROR($V839),"",OFFSET('Smelter Look-up'!$F$4,$V839-4,0)))</f>
        <v/>
      </c>
      <c r="H839" s="200">
        <f>IF(ISERROR($V839),"",OFFSET('Smelter Look-up'!$G$4,$V839-4,0))</f>
        <v/>
      </c>
      <c r="I839" s="201">
        <f>IF(ISERROR($V839),"",OFFSET('Smelter Look-up'!$H$4,$V839-4,0))</f>
        <v/>
      </c>
      <c r="J839" s="201">
        <f>IF(ISERROR($V839),"",OFFSET('Smelter Look-up'!$I$4,$V839-4,0))</f>
        <v/>
      </c>
      <c r="K839" s="145" t="n"/>
      <c r="L839" s="145" t="n"/>
      <c r="M839" s="145" t="n"/>
      <c r="N839" s="145" t="n"/>
      <c r="O839" s="145" t="n"/>
      <c r="P839" s="203" t="n"/>
      <c r="Q839" s="146" t="n"/>
      <c r="R839" s="144">
        <f>IF(ISERROR($V839),"",OFFSET('Smelter Look-up'!$C$4,$V839-4,0)&amp;"")</f>
        <v/>
      </c>
      <c r="S839" s="150">
        <f>IF(B839="","",IF(ISERROR(MATCH($E839,CL,0)),"Unknown",INDIRECT("'C'!$A$"&amp;MATCH($E839,CL,0)+1)))</f>
        <v/>
      </c>
      <c r="T839" s="150">
        <f>IF(B839="","",IF(ISERROR(MATCH($J839,SorP!$B$1:$B$6261,0)),"",INDIRECT("'SorP'!$A$"&amp;MATCH($S839&amp;$J839,SorP!C:C,0))))</f>
        <v/>
      </c>
      <c r="U839" s="163" t="n"/>
      <c r="V839" s="164">
        <f>IF(C839="",NA(),MATCH($B839&amp;$C839,'Smelter Look-up'!$J:$J,0))</f>
        <v/>
      </c>
      <c r="X839" s="165">
        <f>IF(AND(C839="Smelter not listed",OR(LEN(D839)=0,LEN(E839)=0)),1,0)</f>
        <v/>
      </c>
      <c r="AB839" s="306">
        <f>IF(C839="","",B839)</f>
        <v/>
      </c>
      <c r="AC839" s="165">
        <f>B839</f>
        <v/>
      </c>
      <c r="AD839" s="165">
        <f>IF(C839="Smelter not listed",D839,C839)</f>
        <v/>
      </c>
    </row>
    <row r="840" ht="20.1" customFormat="1" customHeight="1" s="165">
      <c r="A840" s="150" t="n"/>
      <c r="B840" s="296">
        <f>IF(LEN(A840)=0,"",INDEX('Smelter Look-up'!$A:$A,MATCH($A840,'Smelter Look-up'!$E:$E,0)))</f>
        <v/>
      </c>
      <c r="C840" s="147">
        <f>IF(LEN(A840)=0,"",INDEX('Smelter Look-up'!$C:$C,MATCH($A840,'Smelter Look-up'!$E:$E,0)))</f>
        <v/>
      </c>
      <c r="D840" s="144" t="n"/>
      <c r="E840" s="144">
        <f>IF(ISERROR($V840),"",OFFSET('Smelter Look-up'!$D$4,$V840-4,0)&amp;"")</f>
        <v/>
      </c>
      <c r="F840" s="144">
        <f>IF(ISERROR($V840),"",OFFSET('Smelter Look-up'!$E$4,$V840-4,0))</f>
        <v/>
      </c>
      <c r="G840" s="144">
        <f>IF(C840=$X$4,"Enter smelter details",IF(ISERROR($V840),"",OFFSET('Smelter Look-up'!$F$4,$V840-4,0)))</f>
        <v/>
      </c>
      <c r="H840" s="200">
        <f>IF(ISERROR($V840),"",OFFSET('Smelter Look-up'!$G$4,$V840-4,0))</f>
        <v/>
      </c>
      <c r="I840" s="201">
        <f>IF(ISERROR($V840),"",OFFSET('Smelter Look-up'!$H$4,$V840-4,0))</f>
        <v/>
      </c>
      <c r="J840" s="201">
        <f>IF(ISERROR($V840),"",OFFSET('Smelter Look-up'!$I$4,$V840-4,0))</f>
        <v/>
      </c>
      <c r="K840" s="145" t="n"/>
      <c r="L840" s="145" t="n"/>
      <c r="M840" s="145" t="n"/>
      <c r="N840" s="145" t="n"/>
      <c r="O840" s="145" t="n"/>
      <c r="P840" s="203" t="n"/>
      <c r="Q840" s="146" t="n"/>
      <c r="R840" s="144">
        <f>IF(ISERROR($V840),"",OFFSET('Smelter Look-up'!$C$4,$V840-4,0)&amp;"")</f>
        <v/>
      </c>
      <c r="S840" s="150">
        <f>IF(B840="","",IF(ISERROR(MATCH($E840,CL,0)),"Unknown",INDIRECT("'C'!$A$"&amp;MATCH($E840,CL,0)+1)))</f>
        <v/>
      </c>
      <c r="T840" s="150">
        <f>IF(B840="","",IF(ISERROR(MATCH($J840,SorP!$B$1:$B$6261,0)),"",INDIRECT("'SorP'!$A$"&amp;MATCH($S840&amp;$J840,SorP!C:C,0))))</f>
        <v/>
      </c>
      <c r="U840" s="163" t="n"/>
      <c r="V840" s="164">
        <f>IF(C840="",NA(),MATCH($B840&amp;$C840,'Smelter Look-up'!$J:$J,0))</f>
        <v/>
      </c>
      <c r="X840" s="165">
        <f>IF(AND(C840="Smelter not listed",OR(LEN(D840)=0,LEN(E840)=0)),1,0)</f>
        <v/>
      </c>
      <c r="AB840" s="306">
        <f>IF(C840="","",B840)</f>
        <v/>
      </c>
      <c r="AC840" s="165">
        <f>B840</f>
        <v/>
      </c>
      <c r="AD840" s="165">
        <f>IF(C840="Smelter not listed",D840,C840)</f>
        <v/>
      </c>
    </row>
    <row r="841" ht="20.1" customFormat="1" customHeight="1" s="165">
      <c r="A841" s="150" t="n"/>
      <c r="B841" s="296">
        <f>IF(LEN(A841)=0,"",INDEX('Smelter Look-up'!$A:$A,MATCH($A841,'Smelter Look-up'!$E:$E,0)))</f>
        <v/>
      </c>
      <c r="C841" s="147">
        <f>IF(LEN(A841)=0,"",INDEX('Smelter Look-up'!$C:$C,MATCH($A841,'Smelter Look-up'!$E:$E,0)))</f>
        <v/>
      </c>
      <c r="D841" s="144" t="n"/>
      <c r="E841" s="144">
        <f>IF(ISERROR($V841),"",OFFSET('Smelter Look-up'!$D$4,$V841-4,0)&amp;"")</f>
        <v/>
      </c>
      <c r="F841" s="144">
        <f>IF(ISERROR($V841),"",OFFSET('Smelter Look-up'!$E$4,$V841-4,0))</f>
        <v/>
      </c>
      <c r="G841" s="144">
        <f>IF(C841=$X$4,"Enter smelter details",IF(ISERROR($V841),"",OFFSET('Smelter Look-up'!$F$4,$V841-4,0)))</f>
        <v/>
      </c>
      <c r="H841" s="200">
        <f>IF(ISERROR($V841),"",OFFSET('Smelter Look-up'!$G$4,$V841-4,0))</f>
        <v/>
      </c>
      <c r="I841" s="201">
        <f>IF(ISERROR($V841),"",OFFSET('Smelter Look-up'!$H$4,$V841-4,0))</f>
        <v/>
      </c>
      <c r="J841" s="201">
        <f>IF(ISERROR($V841),"",OFFSET('Smelter Look-up'!$I$4,$V841-4,0))</f>
        <v/>
      </c>
      <c r="K841" s="145" t="n"/>
      <c r="L841" s="145" t="n"/>
      <c r="M841" s="145" t="n"/>
      <c r="N841" s="145" t="n"/>
      <c r="O841" s="145" t="n"/>
      <c r="P841" s="203" t="n"/>
      <c r="Q841" s="146" t="n"/>
      <c r="R841" s="144">
        <f>IF(ISERROR($V841),"",OFFSET('Smelter Look-up'!$C$4,$V841-4,0)&amp;"")</f>
        <v/>
      </c>
      <c r="S841" s="150">
        <f>IF(B841="","",IF(ISERROR(MATCH($E841,CL,0)),"Unknown",INDIRECT("'C'!$A$"&amp;MATCH($E841,CL,0)+1)))</f>
        <v/>
      </c>
      <c r="T841" s="150">
        <f>IF(B841="","",IF(ISERROR(MATCH($J841,SorP!$B$1:$B$6261,0)),"",INDIRECT("'SorP'!$A$"&amp;MATCH($S841&amp;$J841,SorP!C:C,0))))</f>
        <v/>
      </c>
      <c r="U841" s="163" t="n"/>
      <c r="V841" s="164">
        <f>IF(C841="",NA(),MATCH($B841&amp;$C841,'Smelter Look-up'!$J:$J,0))</f>
        <v/>
      </c>
      <c r="X841" s="165">
        <f>IF(AND(C841="Smelter not listed",OR(LEN(D841)=0,LEN(E841)=0)),1,0)</f>
        <v/>
      </c>
      <c r="AB841" s="306">
        <f>IF(C841="","",B841)</f>
        <v/>
      </c>
      <c r="AC841" s="165">
        <f>B841</f>
        <v/>
      </c>
      <c r="AD841" s="165">
        <f>IF(C841="Smelter not listed",D841,C841)</f>
        <v/>
      </c>
    </row>
    <row r="842" ht="20.1" customFormat="1" customHeight="1" s="165">
      <c r="A842" s="150" t="n"/>
      <c r="B842" s="296">
        <f>IF(LEN(A842)=0,"",INDEX('Smelter Look-up'!$A:$A,MATCH($A842,'Smelter Look-up'!$E:$E,0)))</f>
        <v/>
      </c>
      <c r="C842" s="147">
        <f>IF(LEN(A842)=0,"",INDEX('Smelter Look-up'!$C:$C,MATCH($A842,'Smelter Look-up'!$E:$E,0)))</f>
        <v/>
      </c>
      <c r="D842" s="144" t="n"/>
      <c r="E842" s="144">
        <f>IF(ISERROR($V842),"",OFFSET('Smelter Look-up'!$D$4,$V842-4,0)&amp;"")</f>
        <v/>
      </c>
      <c r="F842" s="144">
        <f>IF(ISERROR($V842),"",OFFSET('Smelter Look-up'!$E$4,$V842-4,0))</f>
        <v/>
      </c>
      <c r="G842" s="144">
        <f>IF(C842=$X$4,"Enter smelter details",IF(ISERROR($V842),"",OFFSET('Smelter Look-up'!$F$4,$V842-4,0)))</f>
        <v/>
      </c>
      <c r="H842" s="200">
        <f>IF(ISERROR($V842),"",OFFSET('Smelter Look-up'!$G$4,$V842-4,0))</f>
        <v/>
      </c>
      <c r="I842" s="201">
        <f>IF(ISERROR($V842),"",OFFSET('Smelter Look-up'!$H$4,$V842-4,0))</f>
        <v/>
      </c>
      <c r="J842" s="201">
        <f>IF(ISERROR($V842),"",OFFSET('Smelter Look-up'!$I$4,$V842-4,0))</f>
        <v/>
      </c>
      <c r="K842" s="145" t="n"/>
      <c r="L842" s="145" t="n"/>
      <c r="M842" s="145" t="n"/>
      <c r="N842" s="145" t="n"/>
      <c r="O842" s="145" t="n"/>
      <c r="P842" s="203" t="n"/>
      <c r="Q842" s="146" t="n"/>
      <c r="R842" s="144">
        <f>IF(ISERROR($V842),"",OFFSET('Smelter Look-up'!$C$4,$V842-4,0)&amp;"")</f>
        <v/>
      </c>
      <c r="S842" s="150">
        <f>IF(B842="","",IF(ISERROR(MATCH($E842,CL,0)),"Unknown",INDIRECT("'C'!$A$"&amp;MATCH($E842,CL,0)+1)))</f>
        <v/>
      </c>
      <c r="T842" s="150">
        <f>IF(B842="","",IF(ISERROR(MATCH($J842,SorP!$B$1:$B$6261,0)),"",INDIRECT("'SorP'!$A$"&amp;MATCH($S842&amp;$J842,SorP!C:C,0))))</f>
        <v/>
      </c>
      <c r="U842" s="163" t="n"/>
      <c r="V842" s="164">
        <f>IF(C842="",NA(),MATCH($B842&amp;$C842,'Smelter Look-up'!$J:$J,0))</f>
        <v/>
      </c>
      <c r="X842" s="165">
        <f>IF(AND(C842="Smelter not listed",OR(LEN(D842)=0,LEN(E842)=0)),1,0)</f>
        <v/>
      </c>
      <c r="AB842" s="306">
        <f>IF(C842="","",B842)</f>
        <v/>
      </c>
      <c r="AC842" s="165">
        <f>B842</f>
        <v/>
      </c>
      <c r="AD842" s="165">
        <f>IF(C842="Smelter not listed",D842,C842)</f>
        <v/>
      </c>
    </row>
    <row r="843" ht="20.1" customFormat="1" customHeight="1" s="165">
      <c r="A843" s="150" t="n"/>
      <c r="B843" s="296">
        <f>IF(LEN(A843)=0,"",INDEX('Smelter Look-up'!$A:$A,MATCH($A843,'Smelter Look-up'!$E:$E,0)))</f>
        <v/>
      </c>
      <c r="C843" s="147">
        <f>IF(LEN(A843)=0,"",INDEX('Smelter Look-up'!$C:$C,MATCH($A843,'Smelter Look-up'!$E:$E,0)))</f>
        <v/>
      </c>
      <c r="D843" s="144" t="n"/>
      <c r="E843" s="144">
        <f>IF(ISERROR($V843),"",OFFSET('Smelter Look-up'!$D$4,$V843-4,0)&amp;"")</f>
        <v/>
      </c>
      <c r="F843" s="144">
        <f>IF(ISERROR($V843),"",OFFSET('Smelter Look-up'!$E$4,$V843-4,0))</f>
        <v/>
      </c>
      <c r="G843" s="144">
        <f>IF(C843=$X$4,"Enter smelter details",IF(ISERROR($V843),"",OFFSET('Smelter Look-up'!$F$4,$V843-4,0)))</f>
        <v/>
      </c>
      <c r="H843" s="200">
        <f>IF(ISERROR($V843),"",OFFSET('Smelter Look-up'!$G$4,$V843-4,0))</f>
        <v/>
      </c>
      <c r="I843" s="201">
        <f>IF(ISERROR($V843),"",OFFSET('Smelter Look-up'!$H$4,$V843-4,0))</f>
        <v/>
      </c>
      <c r="J843" s="201">
        <f>IF(ISERROR($V843),"",OFFSET('Smelter Look-up'!$I$4,$V843-4,0))</f>
        <v/>
      </c>
      <c r="K843" s="145" t="n"/>
      <c r="L843" s="145" t="n"/>
      <c r="M843" s="145" t="n"/>
      <c r="N843" s="145" t="n"/>
      <c r="O843" s="145" t="n"/>
      <c r="P843" s="203" t="n"/>
      <c r="Q843" s="146" t="n"/>
      <c r="R843" s="144">
        <f>IF(ISERROR($V843),"",OFFSET('Smelter Look-up'!$C$4,$V843-4,0)&amp;"")</f>
        <v/>
      </c>
      <c r="S843" s="150">
        <f>IF(B843="","",IF(ISERROR(MATCH($E843,CL,0)),"Unknown",INDIRECT("'C'!$A$"&amp;MATCH($E843,CL,0)+1)))</f>
        <v/>
      </c>
      <c r="T843" s="150">
        <f>IF(B843="","",IF(ISERROR(MATCH($J843,SorP!$B$1:$B$6261,0)),"",INDIRECT("'SorP'!$A$"&amp;MATCH($S843&amp;$J843,SorP!C:C,0))))</f>
        <v/>
      </c>
      <c r="U843" s="163" t="n"/>
      <c r="V843" s="164">
        <f>IF(C843="",NA(),MATCH($B843&amp;$C843,'Smelter Look-up'!$J:$J,0))</f>
        <v/>
      </c>
      <c r="X843" s="165">
        <f>IF(AND(C843="Smelter not listed",OR(LEN(D843)=0,LEN(E843)=0)),1,0)</f>
        <v/>
      </c>
      <c r="AB843" s="306">
        <f>IF(C843="","",B843)</f>
        <v/>
      </c>
      <c r="AC843" s="165">
        <f>B843</f>
        <v/>
      </c>
      <c r="AD843" s="165">
        <f>IF(C843="Smelter not listed",D843,C843)</f>
        <v/>
      </c>
    </row>
    <row r="844" ht="20.1" customFormat="1" customHeight="1" s="165">
      <c r="A844" s="150" t="n"/>
      <c r="B844" s="296">
        <f>IF(LEN(A844)=0,"",INDEX('Smelter Look-up'!$A:$A,MATCH($A844,'Smelter Look-up'!$E:$E,0)))</f>
        <v/>
      </c>
      <c r="C844" s="147">
        <f>IF(LEN(A844)=0,"",INDEX('Smelter Look-up'!$C:$C,MATCH($A844,'Smelter Look-up'!$E:$E,0)))</f>
        <v/>
      </c>
      <c r="D844" s="144" t="n"/>
      <c r="E844" s="144">
        <f>IF(ISERROR($V844),"",OFFSET('Smelter Look-up'!$D$4,$V844-4,0)&amp;"")</f>
        <v/>
      </c>
      <c r="F844" s="144">
        <f>IF(ISERROR($V844),"",OFFSET('Smelter Look-up'!$E$4,$V844-4,0))</f>
        <v/>
      </c>
      <c r="G844" s="144">
        <f>IF(C844=$X$4,"Enter smelter details",IF(ISERROR($V844),"",OFFSET('Smelter Look-up'!$F$4,$V844-4,0)))</f>
        <v/>
      </c>
      <c r="H844" s="200">
        <f>IF(ISERROR($V844),"",OFFSET('Smelter Look-up'!$G$4,$V844-4,0))</f>
        <v/>
      </c>
      <c r="I844" s="201">
        <f>IF(ISERROR($V844),"",OFFSET('Smelter Look-up'!$H$4,$V844-4,0))</f>
        <v/>
      </c>
      <c r="J844" s="201">
        <f>IF(ISERROR($V844),"",OFFSET('Smelter Look-up'!$I$4,$V844-4,0))</f>
        <v/>
      </c>
      <c r="K844" s="145" t="n"/>
      <c r="L844" s="145" t="n"/>
      <c r="M844" s="145" t="n"/>
      <c r="N844" s="145" t="n"/>
      <c r="O844" s="145" t="n"/>
      <c r="P844" s="203" t="n"/>
      <c r="Q844" s="146" t="n"/>
      <c r="R844" s="144">
        <f>IF(ISERROR($V844),"",OFFSET('Smelter Look-up'!$C$4,$V844-4,0)&amp;"")</f>
        <v/>
      </c>
      <c r="S844" s="150">
        <f>IF(B844="","",IF(ISERROR(MATCH($E844,CL,0)),"Unknown",INDIRECT("'C'!$A$"&amp;MATCH($E844,CL,0)+1)))</f>
        <v/>
      </c>
      <c r="T844" s="150">
        <f>IF(B844="","",IF(ISERROR(MATCH($J844,SorP!$B$1:$B$6261,0)),"",INDIRECT("'SorP'!$A$"&amp;MATCH($S844&amp;$J844,SorP!C:C,0))))</f>
        <v/>
      </c>
      <c r="U844" s="163" t="n"/>
      <c r="V844" s="164">
        <f>IF(C844="",NA(),MATCH($B844&amp;$C844,'Smelter Look-up'!$J:$J,0))</f>
        <v/>
      </c>
      <c r="X844" s="165">
        <f>IF(AND(C844="Smelter not listed",OR(LEN(D844)=0,LEN(E844)=0)),1,0)</f>
        <v/>
      </c>
      <c r="AB844" s="306">
        <f>IF(C844="","",B844)</f>
        <v/>
      </c>
      <c r="AC844" s="165">
        <f>B844</f>
        <v/>
      </c>
      <c r="AD844" s="165">
        <f>IF(C844="Smelter not listed",D844,C844)</f>
        <v/>
      </c>
    </row>
    <row r="845" ht="20.1" customFormat="1" customHeight="1" s="165">
      <c r="A845" s="150" t="n"/>
      <c r="B845" s="296">
        <f>IF(LEN(A845)=0,"",INDEX('Smelter Look-up'!$A:$A,MATCH($A845,'Smelter Look-up'!$E:$E,0)))</f>
        <v/>
      </c>
      <c r="C845" s="147">
        <f>IF(LEN(A845)=0,"",INDEX('Smelter Look-up'!$C:$C,MATCH($A845,'Smelter Look-up'!$E:$E,0)))</f>
        <v/>
      </c>
      <c r="D845" s="144" t="n"/>
      <c r="E845" s="144">
        <f>IF(ISERROR($V845),"",OFFSET('Smelter Look-up'!$D$4,$V845-4,0)&amp;"")</f>
        <v/>
      </c>
      <c r="F845" s="144">
        <f>IF(ISERROR($V845),"",OFFSET('Smelter Look-up'!$E$4,$V845-4,0))</f>
        <v/>
      </c>
      <c r="G845" s="144">
        <f>IF(C845=$X$4,"Enter smelter details",IF(ISERROR($V845),"",OFFSET('Smelter Look-up'!$F$4,$V845-4,0)))</f>
        <v/>
      </c>
      <c r="H845" s="200">
        <f>IF(ISERROR($V845),"",OFFSET('Smelter Look-up'!$G$4,$V845-4,0))</f>
        <v/>
      </c>
      <c r="I845" s="201">
        <f>IF(ISERROR($V845),"",OFFSET('Smelter Look-up'!$H$4,$V845-4,0))</f>
        <v/>
      </c>
      <c r="J845" s="201">
        <f>IF(ISERROR($V845),"",OFFSET('Smelter Look-up'!$I$4,$V845-4,0))</f>
        <v/>
      </c>
      <c r="K845" s="145" t="n"/>
      <c r="L845" s="145" t="n"/>
      <c r="M845" s="145" t="n"/>
      <c r="N845" s="145" t="n"/>
      <c r="O845" s="145" t="n"/>
      <c r="P845" s="203" t="n"/>
      <c r="Q845" s="146" t="n"/>
      <c r="R845" s="144">
        <f>IF(ISERROR($V845),"",OFFSET('Smelter Look-up'!$C$4,$V845-4,0)&amp;"")</f>
        <v/>
      </c>
      <c r="S845" s="150">
        <f>IF(B845="","",IF(ISERROR(MATCH($E845,CL,0)),"Unknown",INDIRECT("'C'!$A$"&amp;MATCH($E845,CL,0)+1)))</f>
        <v/>
      </c>
      <c r="T845" s="150">
        <f>IF(B845="","",IF(ISERROR(MATCH($J845,SorP!$B$1:$B$6261,0)),"",INDIRECT("'SorP'!$A$"&amp;MATCH($S845&amp;$J845,SorP!C:C,0))))</f>
        <v/>
      </c>
      <c r="U845" s="163" t="n"/>
      <c r="V845" s="164">
        <f>IF(C845="",NA(),MATCH($B845&amp;$C845,'Smelter Look-up'!$J:$J,0))</f>
        <v/>
      </c>
      <c r="X845" s="165">
        <f>IF(AND(C845="Smelter not listed",OR(LEN(D845)=0,LEN(E845)=0)),1,0)</f>
        <v/>
      </c>
      <c r="AB845" s="306">
        <f>IF(C845="","",B845)</f>
        <v/>
      </c>
      <c r="AC845" s="165">
        <f>B845</f>
        <v/>
      </c>
      <c r="AD845" s="165">
        <f>IF(C845="Smelter not listed",D845,C845)</f>
        <v/>
      </c>
    </row>
    <row r="846" ht="20.1" customFormat="1" customHeight="1" s="165">
      <c r="A846" s="150" t="n"/>
      <c r="B846" s="296">
        <f>IF(LEN(A846)=0,"",INDEX('Smelter Look-up'!$A:$A,MATCH($A846,'Smelter Look-up'!$E:$E,0)))</f>
        <v/>
      </c>
      <c r="C846" s="147">
        <f>IF(LEN(A846)=0,"",INDEX('Smelter Look-up'!$C:$C,MATCH($A846,'Smelter Look-up'!$E:$E,0)))</f>
        <v/>
      </c>
      <c r="D846" s="144" t="n"/>
      <c r="E846" s="144">
        <f>IF(ISERROR($V846),"",OFFSET('Smelter Look-up'!$D$4,$V846-4,0)&amp;"")</f>
        <v/>
      </c>
      <c r="F846" s="144">
        <f>IF(ISERROR($V846),"",OFFSET('Smelter Look-up'!$E$4,$V846-4,0))</f>
        <v/>
      </c>
      <c r="G846" s="144">
        <f>IF(C846=$X$4,"Enter smelter details",IF(ISERROR($V846),"",OFFSET('Smelter Look-up'!$F$4,$V846-4,0)))</f>
        <v/>
      </c>
      <c r="H846" s="200">
        <f>IF(ISERROR($V846),"",OFFSET('Smelter Look-up'!$G$4,$V846-4,0))</f>
        <v/>
      </c>
      <c r="I846" s="201">
        <f>IF(ISERROR($V846),"",OFFSET('Smelter Look-up'!$H$4,$V846-4,0))</f>
        <v/>
      </c>
      <c r="J846" s="201">
        <f>IF(ISERROR($V846),"",OFFSET('Smelter Look-up'!$I$4,$V846-4,0))</f>
        <v/>
      </c>
      <c r="K846" s="145" t="n"/>
      <c r="L846" s="145" t="n"/>
      <c r="M846" s="145" t="n"/>
      <c r="N846" s="145" t="n"/>
      <c r="O846" s="145" t="n"/>
      <c r="P846" s="203" t="n"/>
      <c r="Q846" s="146" t="n"/>
      <c r="R846" s="144">
        <f>IF(ISERROR($V846),"",OFFSET('Smelter Look-up'!$C$4,$V846-4,0)&amp;"")</f>
        <v/>
      </c>
      <c r="S846" s="150">
        <f>IF(B846="","",IF(ISERROR(MATCH($E846,CL,0)),"Unknown",INDIRECT("'C'!$A$"&amp;MATCH($E846,CL,0)+1)))</f>
        <v/>
      </c>
      <c r="T846" s="150">
        <f>IF(B846="","",IF(ISERROR(MATCH($J846,SorP!$B$1:$B$6261,0)),"",INDIRECT("'SorP'!$A$"&amp;MATCH($S846&amp;$J846,SorP!C:C,0))))</f>
        <v/>
      </c>
      <c r="U846" s="163" t="n"/>
      <c r="V846" s="164">
        <f>IF(C846="",NA(),MATCH($B846&amp;$C846,'Smelter Look-up'!$J:$J,0))</f>
        <v/>
      </c>
      <c r="X846" s="165">
        <f>IF(AND(C846="Smelter not listed",OR(LEN(D846)=0,LEN(E846)=0)),1,0)</f>
        <v/>
      </c>
      <c r="AB846" s="306">
        <f>IF(C846="","",B846)</f>
        <v/>
      </c>
      <c r="AC846" s="165">
        <f>B846</f>
        <v/>
      </c>
      <c r="AD846" s="165">
        <f>IF(C846="Smelter not listed",D846,C846)</f>
        <v/>
      </c>
    </row>
    <row r="847" ht="20.1" customFormat="1" customHeight="1" s="165">
      <c r="A847" s="150" t="n"/>
      <c r="B847" s="296">
        <f>IF(LEN(A847)=0,"",INDEX('Smelter Look-up'!$A:$A,MATCH($A847,'Smelter Look-up'!$E:$E,0)))</f>
        <v/>
      </c>
      <c r="C847" s="147">
        <f>IF(LEN(A847)=0,"",INDEX('Smelter Look-up'!$C:$C,MATCH($A847,'Smelter Look-up'!$E:$E,0)))</f>
        <v/>
      </c>
      <c r="D847" s="144" t="n"/>
      <c r="E847" s="144">
        <f>IF(ISERROR($V847),"",OFFSET('Smelter Look-up'!$D$4,$V847-4,0)&amp;"")</f>
        <v/>
      </c>
      <c r="F847" s="144">
        <f>IF(ISERROR($V847),"",OFFSET('Smelter Look-up'!$E$4,$V847-4,0))</f>
        <v/>
      </c>
      <c r="G847" s="144">
        <f>IF(C847=$X$4,"Enter smelter details",IF(ISERROR($V847),"",OFFSET('Smelter Look-up'!$F$4,$V847-4,0)))</f>
        <v/>
      </c>
      <c r="H847" s="200">
        <f>IF(ISERROR($V847),"",OFFSET('Smelter Look-up'!$G$4,$V847-4,0))</f>
        <v/>
      </c>
      <c r="I847" s="201">
        <f>IF(ISERROR($V847),"",OFFSET('Smelter Look-up'!$H$4,$V847-4,0))</f>
        <v/>
      </c>
      <c r="J847" s="201">
        <f>IF(ISERROR($V847),"",OFFSET('Smelter Look-up'!$I$4,$V847-4,0))</f>
        <v/>
      </c>
      <c r="K847" s="145" t="n"/>
      <c r="L847" s="145" t="n"/>
      <c r="M847" s="145" t="n"/>
      <c r="N847" s="145" t="n"/>
      <c r="O847" s="145" t="n"/>
      <c r="P847" s="203" t="n"/>
      <c r="Q847" s="146" t="n"/>
      <c r="R847" s="144">
        <f>IF(ISERROR($V847),"",OFFSET('Smelter Look-up'!$C$4,$V847-4,0)&amp;"")</f>
        <v/>
      </c>
      <c r="S847" s="150">
        <f>IF(B847="","",IF(ISERROR(MATCH($E847,CL,0)),"Unknown",INDIRECT("'C'!$A$"&amp;MATCH($E847,CL,0)+1)))</f>
        <v/>
      </c>
      <c r="T847" s="150">
        <f>IF(B847="","",IF(ISERROR(MATCH($J847,SorP!$B$1:$B$6261,0)),"",INDIRECT("'SorP'!$A$"&amp;MATCH($S847&amp;$J847,SorP!C:C,0))))</f>
        <v/>
      </c>
      <c r="U847" s="163" t="n"/>
      <c r="V847" s="164">
        <f>IF(C847="",NA(),MATCH($B847&amp;$C847,'Smelter Look-up'!$J:$J,0))</f>
        <v/>
      </c>
      <c r="X847" s="165">
        <f>IF(AND(C847="Smelter not listed",OR(LEN(D847)=0,LEN(E847)=0)),1,0)</f>
        <v/>
      </c>
      <c r="AB847" s="306">
        <f>IF(C847="","",B847)</f>
        <v/>
      </c>
      <c r="AC847" s="165">
        <f>B847</f>
        <v/>
      </c>
      <c r="AD847" s="165">
        <f>IF(C847="Smelter not listed",D847,C847)</f>
        <v/>
      </c>
    </row>
    <row r="848" ht="20.1" customFormat="1" customHeight="1" s="165">
      <c r="A848" s="150" t="n"/>
      <c r="B848" s="296">
        <f>IF(LEN(A848)=0,"",INDEX('Smelter Look-up'!$A:$A,MATCH($A848,'Smelter Look-up'!$E:$E,0)))</f>
        <v/>
      </c>
      <c r="C848" s="147">
        <f>IF(LEN(A848)=0,"",INDEX('Smelter Look-up'!$C:$C,MATCH($A848,'Smelter Look-up'!$E:$E,0)))</f>
        <v/>
      </c>
      <c r="D848" s="144" t="n"/>
      <c r="E848" s="144">
        <f>IF(ISERROR($V848),"",OFFSET('Smelter Look-up'!$D$4,$V848-4,0)&amp;"")</f>
        <v/>
      </c>
      <c r="F848" s="144">
        <f>IF(ISERROR($V848),"",OFFSET('Smelter Look-up'!$E$4,$V848-4,0))</f>
        <v/>
      </c>
      <c r="G848" s="144">
        <f>IF(C848=$X$4,"Enter smelter details",IF(ISERROR($V848),"",OFFSET('Smelter Look-up'!$F$4,$V848-4,0)))</f>
        <v/>
      </c>
      <c r="H848" s="200">
        <f>IF(ISERROR($V848),"",OFFSET('Smelter Look-up'!$G$4,$V848-4,0))</f>
        <v/>
      </c>
      <c r="I848" s="201">
        <f>IF(ISERROR($V848),"",OFFSET('Smelter Look-up'!$H$4,$V848-4,0))</f>
        <v/>
      </c>
      <c r="J848" s="201">
        <f>IF(ISERROR($V848),"",OFFSET('Smelter Look-up'!$I$4,$V848-4,0))</f>
        <v/>
      </c>
      <c r="K848" s="145" t="n"/>
      <c r="L848" s="145" t="n"/>
      <c r="M848" s="145" t="n"/>
      <c r="N848" s="145" t="n"/>
      <c r="O848" s="145" t="n"/>
      <c r="P848" s="203" t="n"/>
      <c r="Q848" s="146" t="n"/>
      <c r="R848" s="144">
        <f>IF(ISERROR($V848),"",OFFSET('Smelter Look-up'!$C$4,$V848-4,0)&amp;"")</f>
        <v/>
      </c>
      <c r="S848" s="150">
        <f>IF(B848="","",IF(ISERROR(MATCH($E848,CL,0)),"Unknown",INDIRECT("'C'!$A$"&amp;MATCH($E848,CL,0)+1)))</f>
        <v/>
      </c>
      <c r="T848" s="150">
        <f>IF(B848="","",IF(ISERROR(MATCH($J848,SorP!$B$1:$B$6261,0)),"",INDIRECT("'SorP'!$A$"&amp;MATCH($S848&amp;$J848,SorP!C:C,0))))</f>
        <v/>
      </c>
      <c r="U848" s="163" t="n"/>
      <c r="V848" s="164">
        <f>IF(C848="",NA(),MATCH($B848&amp;$C848,'Smelter Look-up'!$J:$J,0))</f>
        <v/>
      </c>
      <c r="X848" s="165">
        <f>IF(AND(C848="Smelter not listed",OR(LEN(D848)=0,LEN(E848)=0)),1,0)</f>
        <v/>
      </c>
      <c r="AB848" s="306">
        <f>IF(C848="","",B848)</f>
        <v/>
      </c>
      <c r="AC848" s="165">
        <f>B848</f>
        <v/>
      </c>
      <c r="AD848" s="165">
        <f>IF(C848="Smelter not listed",D848,C848)</f>
        <v/>
      </c>
    </row>
    <row r="849" ht="20.1" customFormat="1" customHeight="1" s="165">
      <c r="A849" s="150" t="n"/>
      <c r="B849" s="296">
        <f>IF(LEN(A849)=0,"",INDEX('Smelter Look-up'!$A:$A,MATCH($A849,'Smelter Look-up'!$E:$E,0)))</f>
        <v/>
      </c>
      <c r="C849" s="147">
        <f>IF(LEN(A849)=0,"",INDEX('Smelter Look-up'!$C:$C,MATCH($A849,'Smelter Look-up'!$E:$E,0)))</f>
        <v/>
      </c>
      <c r="D849" s="144" t="n"/>
      <c r="E849" s="144">
        <f>IF(ISERROR($V849),"",OFFSET('Smelter Look-up'!$D$4,$V849-4,0)&amp;"")</f>
        <v/>
      </c>
      <c r="F849" s="144">
        <f>IF(ISERROR($V849),"",OFFSET('Smelter Look-up'!$E$4,$V849-4,0))</f>
        <v/>
      </c>
      <c r="G849" s="144">
        <f>IF(C849=$X$4,"Enter smelter details",IF(ISERROR($V849),"",OFFSET('Smelter Look-up'!$F$4,$V849-4,0)))</f>
        <v/>
      </c>
      <c r="H849" s="200">
        <f>IF(ISERROR($V849),"",OFFSET('Smelter Look-up'!$G$4,$V849-4,0))</f>
        <v/>
      </c>
      <c r="I849" s="201">
        <f>IF(ISERROR($V849),"",OFFSET('Smelter Look-up'!$H$4,$V849-4,0))</f>
        <v/>
      </c>
      <c r="J849" s="201">
        <f>IF(ISERROR($V849),"",OFFSET('Smelter Look-up'!$I$4,$V849-4,0))</f>
        <v/>
      </c>
      <c r="K849" s="145" t="n"/>
      <c r="L849" s="145" t="n"/>
      <c r="M849" s="145" t="n"/>
      <c r="N849" s="145" t="n"/>
      <c r="O849" s="145" t="n"/>
      <c r="P849" s="203" t="n"/>
      <c r="Q849" s="146" t="n"/>
      <c r="R849" s="144">
        <f>IF(ISERROR($V849),"",OFFSET('Smelter Look-up'!$C$4,$V849-4,0)&amp;"")</f>
        <v/>
      </c>
      <c r="S849" s="150">
        <f>IF(B849="","",IF(ISERROR(MATCH($E849,CL,0)),"Unknown",INDIRECT("'C'!$A$"&amp;MATCH($E849,CL,0)+1)))</f>
        <v/>
      </c>
      <c r="T849" s="150">
        <f>IF(B849="","",IF(ISERROR(MATCH($J849,SorP!$B$1:$B$6261,0)),"",INDIRECT("'SorP'!$A$"&amp;MATCH($S849&amp;$J849,SorP!C:C,0))))</f>
        <v/>
      </c>
      <c r="U849" s="163" t="n"/>
      <c r="V849" s="164">
        <f>IF(C849="",NA(),MATCH($B849&amp;$C849,'Smelter Look-up'!$J:$J,0))</f>
        <v/>
      </c>
      <c r="X849" s="165">
        <f>IF(AND(C849="Smelter not listed",OR(LEN(D849)=0,LEN(E849)=0)),1,0)</f>
        <v/>
      </c>
      <c r="AB849" s="306">
        <f>IF(C849="","",B849)</f>
        <v/>
      </c>
      <c r="AC849" s="165">
        <f>B849</f>
        <v/>
      </c>
      <c r="AD849" s="165">
        <f>IF(C849="Smelter not listed",D849,C849)</f>
        <v/>
      </c>
    </row>
    <row r="850" ht="20.1" customFormat="1" customHeight="1" s="165">
      <c r="A850" s="150" t="n"/>
      <c r="B850" s="296">
        <f>IF(LEN(A850)=0,"",INDEX('Smelter Look-up'!$A:$A,MATCH($A850,'Smelter Look-up'!$E:$E,0)))</f>
        <v/>
      </c>
      <c r="C850" s="147">
        <f>IF(LEN(A850)=0,"",INDEX('Smelter Look-up'!$C:$C,MATCH($A850,'Smelter Look-up'!$E:$E,0)))</f>
        <v/>
      </c>
      <c r="D850" s="144" t="n"/>
      <c r="E850" s="144">
        <f>IF(ISERROR($V850),"",OFFSET('Smelter Look-up'!$D$4,$V850-4,0)&amp;"")</f>
        <v/>
      </c>
      <c r="F850" s="144">
        <f>IF(ISERROR($V850),"",OFFSET('Smelter Look-up'!$E$4,$V850-4,0))</f>
        <v/>
      </c>
      <c r="G850" s="144">
        <f>IF(C850=$X$4,"Enter smelter details",IF(ISERROR($V850),"",OFFSET('Smelter Look-up'!$F$4,$V850-4,0)))</f>
        <v/>
      </c>
      <c r="H850" s="200">
        <f>IF(ISERROR($V850),"",OFFSET('Smelter Look-up'!$G$4,$V850-4,0))</f>
        <v/>
      </c>
      <c r="I850" s="201">
        <f>IF(ISERROR($V850),"",OFFSET('Smelter Look-up'!$H$4,$V850-4,0))</f>
        <v/>
      </c>
      <c r="J850" s="201">
        <f>IF(ISERROR($V850),"",OFFSET('Smelter Look-up'!$I$4,$V850-4,0))</f>
        <v/>
      </c>
      <c r="K850" s="145" t="n"/>
      <c r="L850" s="145" t="n"/>
      <c r="M850" s="145" t="n"/>
      <c r="N850" s="145" t="n"/>
      <c r="O850" s="145" t="n"/>
      <c r="P850" s="203" t="n"/>
      <c r="Q850" s="146" t="n"/>
      <c r="R850" s="144">
        <f>IF(ISERROR($V850),"",OFFSET('Smelter Look-up'!$C$4,$V850-4,0)&amp;"")</f>
        <v/>
      </c>
      <c r="S850" s="150">
        <f>IF(B850="","",IF(ISERROR(MATCH($E850,CL,0)),"Unknown",INDIRECT("'C'!$A$"&amp;MATCH($E850,CL,0)+1)))</f>
        <v/>
      </c>
      <c r="T850" s="150">
        <f>IF(B850="","",IF(ISERROR(MATCH($J850,SorP!$B$1:$B$6261,0)),"",INDIRECT("'SorP'!$A$"&amp;MATCH($S850&amp;$J850,SorP!C:C,0))))</f>
        <v/>
      </c>
      <c r="U850" s="163" t="n"/>
      <c r="V850" s="164">
        <f>IF(C850="",NA(),MATCH($B850&amp;$C850,'Smelter Look-up'!$J:$J,0))</f>
        <v/>
      </c>
      <c r="X850" s="165">
        <f>IF(AND(C850="Smelter not listed",OR(LEN(D850)=0,LEN(E850)=0)),1,0)</f>
        <v/>
      </c>
      <c r="AB850" s="306">
        <f>IF(C850="","",B850)</f>
        <v/>
      </c>
      <c r="AC850" s="165">
        <f>B850</f>
        <v/>
      </c>
      <c r="AD850" s="165">
        <f>IF(C850="Smelter not listed",D850,C850)</f>
        <v/>
      </c>
    </row>
    <row r="851" ht="20.1" customFormat="1" customHeight="1" s="165">
      <c r="A851" s="150" t="n"/>
      <c r="B851" s="296">
        <f>IF(LEN(A851)=0,"",INDEX('Smelter Look-up'!$A:$A,MATCH($A851,'Smelter Look-up'!$E:$E,0)))</f>
        <v/>
      </c>
      <c r="C851" s="147">
        <f>IF(LEN(A851)=0,"",INDEX('Smelter Look-up'!$C:$C,MATCH($A851,'Smelter Look-up'!$E:$E,0)))</f>
        <v/>
      </c>
      <c r="D851" s="144" t="n"/>
      <c r="E851" s="144">
        <f>IF(ISERROR($V851),"",OFFSET('Smelter Look-up'!$D$4,$V851-4,0)&amp;"")</f>
        <v/>
      </c>
      <c r="F851" s="144">
        <f>IF(ISERROR($V851),"",OFFSET('Smelter Look-up'!$E$4,$V851-4,0))</f>
        <v/>
      </c>
      <c r="G851" s="144">
        <f>IF(C851=$X$4,"Enter smelter details",IF(ISERROR($V851),"",OFFSET('Smelter Look-up'!$F$4,$V851-4,0)))</f>
        <v/>
      </c>
      <c r="H851" s="200">
        <f>IF(ISERROR($V851),"",OFFSET('Smelter Look-up'!$G$4,$V851-4,0))</f>
        <v/>
      </c>
      <c r="I851" s="201">
        <f>IF(ISERROR($V851),"",OFFSET('Smelter Look-up'!$H$4,$V851-4,0))</f>
        <v/>
      </c>
      <c r="J851" s="201">
        <f>IF(ISERROR($V851),"",OFFSET('Smelter Look-up'!$I$4,$V851-4,0))</f>
        <v/>
      </c>
      <c r="K851" s="145" t="n"/>
      <c r="L851" s="145" t="n"/>
      <c r="M851" s="145" t="n"/>
      <c r="N851" s="145" t="n"/>
      <c r="O851" s="145" t="n"/>
      <c r="P851" s="203" t="n"/>
      <c r="Q851" s="146" t="n"/>
      <c r="R851" s="144">
        <f>IF(ISERROR($V851),"",OFFSET('Smelter Look-up'!$C$4,$V851-4,0)&amp;"")</f>
        <v/>
      </c>
      <c r="S851" s="150">
        <f>IF(B851="","",IF(ISERROR(MATCH($E851,CL,0)),"Unknown",INDIRECT("'C'!$A$"&amp;MATCH($E851,CL,0)+1)))</f>
        <v/>
      </c>
      <c r="T851" s="150">
        <f>IF(B851="","",IF(ISERROR(MATCH($J851,SorP!$B$1:$B$6261,0)),"",INDIRECT("'SorP'!$A$"&amp;MATCH($S851&amp;$J851,SorP!C:C,0))))</f>
        <v/>
      </c>
      <c r="U851" s="163" t="n"/>
      <c r="V851" s="164">
        <f>IF(C851="",NA(),MATCH($B851&amp;$C851,'Smelter Look-up'!$J:$J,0))</f>
        <v/>
      </c>
      <c r="X851" s="165">
        <f>IF(AND(C851="Smelter not listed",OR(LEN(D851)=0,LEN(E851)=0)),1,0)</f>
        <v/>
      </c>
      <c r="AB851" s="306">
        <f>IF(C851="","",B851)</f>
        <v/>
      </c>
      <c r="AC851" s="165">
        <f>B851</f>
        <v/>
      </c>
      <c r="AD851" s="165">
        <f>IF(C851="Smelter not listed",D851,C851)</f>
        <v/>
      </c>
    </row>
    <row r="852" ht="20.1" customFormat="1" customHeight="1" s="165">
      <c r="A852" s="150" t="n"/>
      <c r="B852" s="296">
        <f>IF(LEN(A852)=0,"",INDEX('Smelter Look-up'!$A:$A,MATCH($A852,'Smelter Look-up'!$E:$E,0)))</f>
        <v/>
      </c>
      <c r="C852" s="147">
        <f>IF(LEN(A852)=0,"",INDEX('Smelter Look-up'!$C:$C,MATCH($A852,'Smelter Look-up'!$E:$E,0)))</f>
        <v/>
      </c>
      <c r="D852" s="144" t="n"/>
      <c r="E852" s="144">
        <f>IF(ISERROR($V852),"",OFFSET('Smelter Look-up'!$D$4,$V852-4,0)&amp;"")</f>
        <v/>
      </c>
      <c r="F852" s="144">
        <f>IF(ISERROR($V852),"",OFFSET('Smelter Look-up'!$E$4,$V852-4,0))</f>
        <v/>
      </c>
      <c r="G852" s="144">
        <f>IF(C852=$X$4,"Enter smelter details",IF(ISERROR($V852),"",OFFSET('Smelter Look-up'!$F$4,$V852-4,0)))</f>
        <v/>
      </c>
      <c r="H852" s="200">
        <f>IF(ISERROR($V852),"",OFFSET('Smelter Look-up'!$G$4,$V852-4,0))</f>
        <v/>
      </c>
      <c r="I852" s="201">
        <f>IF(ISERROR($V852),"",OFFSET('Smelter Look-up'!$H$4,$V852-4,0))</f>
        <v/>
      </c>
      <c r="J852" s="201">
        <f>IF(ISERROR($V852),"",OFFSET('Smelter Look-up'!$I$4,$V852-4,0))</f>
        <v/>
      </c>
      <c r="K852" s="145" t="n"/>
      <c r="L852" s="145" t="n"/>
      <c r="M852" s="145" t="n"/>
      <c r="N852" s="145" t="n"/>
      <c r="O852" s="145" t="n"/>
      <c r="P852" s="203" t="n"/>
      <c r="Q852" s="146" t="n"/>
      <c r="R852" s="144">
        <f>IF(ISERROR($V852),"",OFFSET('Smelter Look-up'!$C$4,$V852-4,0)&amp;"")</f>
        <v/>
      </c>
      <c r="S852" s="150">
        <f>IF(B852="","",IF(ISERROR(MATCH($E852,CL,0)),"Unknown",INDIRECT("'C'!$A$"&amp;MATCH($E852,CL,0)+1)))</f>
        <v/>
      </c>
      <c r="T852" s="150">
        <f>IF(B852="","",IF(ISERROR(MATCH($J852,SorP!$B$1:$B$6261,0)),"",INDIRECT("'SorP'!$A$"&amp;MATCH($S852&amp;$J852,SorP!C:C,0))))</f>
        <v/>
      </c>
      <c r="U852" s="163" t="n"/>
      <c r="V852" s="164">
        <f>IF(C852="",NA(),MATCH($B852&amp;$C852,'Smelter Look-up'!$J:$J,0))</f>
        <v/>
      </c>
      <c r="X852" s="165">
        <f>IF(AND(C852="Smelter not listed",OR(LEN(D852)=0,LEN(E852)=0)),1,0)</f>
        <v/>
      </c>
      <c r="AB852" s="306">
        <f>IF(C852="","",B852)</f>
        <v/>
      </c>
      <c r="AC852" s="165">
        <f>B852</f>
        <v/>
      </c>
      <c r="AD852" s="165">
        <f>IF(C852="Smelter not listed",D852,C852)</f>
        <v/>
      </c>
    </row>
    <row r="853" ht="20.1" customFormat="1" customHeight="1" s="165">
      <c r="A853" s="150" t="n"/>
      <c r="B853" s="296">
        <f>IF(LEN(A853)=0,"",INDEX('Smelter Look-up'!$A:$A,MATCH($A853,'Smelter Look-up'!$E:$E,0)))</f>
        <v/>
      </c>
      <c r="C853" s="147">
        <f>IF(LEN(A853)=0,"",INDEX('Smelter Look-up'!$C:$C,MATCH($A853,'Smelter Look-up'!$E:$E,0)))</f>
        <v/>
      </c>
      <c r="D853" s="144" t="n"/>
      <c r="E853" s="144">
        <f>IF(ISERROR($V853),"",OFFSET('Smelter Look-up'!$D$4,$V853-4,0)&amp;"")</f>
        <v/>
      </c>
      <c r="F853" s="144">
        <f>IF(ISERROR($V853),"",OFFSET('Smelter Look-up'!$E$4,$V853-4,0))</f>
        <v/>
      </c>
      <c r="G853" s="144">
        <f>IF(C853=$X$4,"Enter smelter details",IF(ISERROR($V853),"",OFFSET('Smelter Look-up'!$F$4,$V853-4,0)))</f>
        <v/>
      </c>
      <c r="H853" s="200">
        <f>IF(ISERROR($V853),"",OFFSET('Smelter Look-up'!$G$4,$V853-4,0))</f>
        <v/>
      </c>
      <c r="I853" s="201">
        <f>IF(ISERROR($V853),"",OFFSET('Smelter Look-up'!$H$4,$V853-4,0))</f>
        <v/>
      </c>
      <c r="J853" s="201">
        <f>IF(ISERROR($V853),"",OFFSET('Smelter Look-up'!$I$4,$V853-4,0))</f>
        <v/>
      </c>
      <c r="K853" s="145" t="n"/>
      <c r="L853" s="145" t="n"/>
      <c r="M853" s="145" t="n"/>
      <c r="N853" s="145" t="n"/>
      <c r="O853" s="145" t="n"/>
      <c r="P853" s="203" t="n"/>
      <c r="Q853" s="146" t="n"/>
      <c r="R853" s="144">
        <f>IF(ISERROR($V853),"",OFFSET('Smelter Look-up'!$C$4,$V853-4,0)&amp;"")</f>
        <v/>
      </c>
      <c r="S853" s="150">
        <f>IF(B853="","",IF(ISERROR(MATCH($E853,CL,0)),"Unknown",INDIRECT("'C'!$A$"&amp;MATCH($E853,CL,0)+1)))</f>
        <v/>
      </c>
      <c r="T853" s="150">
        <f>IF(B853="","",IF(ISERROR(MATCH($J853,SorP!$B$1:$B$6261,0)),"",INDIRECT("'SorP'!$A$"&amp;MATCH($S853&amp;$J853,SorP!C:C,0))))</f>
        <v/>
      </c>
      <c r="U853" s="163" t="n"/>
      <c r="V853" s="164">
        <f>IF(C853="",NA(),MATCH($B853&amp;$C853,'Smelter Look-up'!$J:$J,0))</f>
        <v/>
      </c>
      <c r="X853" s="165">
        <f>IF(AND(C853="Smelter not listed",OR(LEN(D853)=0,LEN(E853)=0)),1,0)</f>
        <v/>
      </c>
      <c r="AB853" s="306">
        <f>IF(C853="","",B853)</f>
        <v/>
      </c>
      <c r="AC853" s="165">
        <f>B853</f>
        <v/>
      </c>
      <c r="AD853" s="165">
        <f>IF(C853="Smelter not listed",D853,C853)</f>
        <v/>
      </c>
    </row>
    <row r="854" ht="20.1" customFormat="1" customHeight="1" s="165">
      <c r="A854" s="150" t="n"/>
      <c r="B854" s="296">
        <f>IF(LEN(A854)=0,"",INDEX('Smelter Look-up'!$A:$A,MATCH($A854,'Smelter Look-up'!$E:$E,0)))</f>
        <v/>
      </c>
      <c r="C854" s="147">
        <f>IF(LEN(A854)=0,"",INDEX('Smelter Look-up'!$C:$C,MATCH($A854,'Smelter Look-up'!$E:$E,0)))</f>
        <v/>
      </c>
      <c r="D854" s="144" t="n"/>
      <c r="E854" s="144">
        <f>IF(ISERROR($V854),"",OFFSET('Smelter Look-up'!$D$4,$V854-4,0)&amp;"")</f>
        <v/>
      </c>
      <c r="F854" s="144">
        <f>IF(ISERROR($V854),"",OFFSET('Smelter Look-up'!$E$4,$V854-4,0))</f>
        <v/>
      </c>
      <c r="G854" s="144">
        <f>IF(C854=$X$4,"Enter smelter details",IF(ISERROR($V854),"",OFFSET('Smelter Look-up'!$F$4,$V854-4,0)))</f>
        <v/>
      </c>
      <c r="H854" s="200">
        <f>IF(ISERROR($V854),"",OFFSET('Smelter Look-up'!$G$4,$V854-4,0))</f>
        <v/>
      </c>
      <c r="I854" s="201">
        <f>IF(ISERROR($V854),"",OFFSET('Smelter Look-up'!$H$4,$V854-4,0))</f>
        <v/>
      </c>
      <c r="J854" s="201">
        <f>IF(ISERROR($V854),"",OFFSET('Smelter Look-up'!$I$4,$V854-4,0))</f>
        <v/>
      </c>
      <c r="K854" s="145" t="n"/>
      <c r="L854" s="145" t="n"/>
      <c r="M854" s="145" t="n"/>
      <c r="N854" s="145" t="n"/>
      <c r="O854" s="145" t="n"/>
      <c r="P854" s="203" t="n"/>
      <c r="Q854" s="146" t="n"/>
      <c r="R854" s="144">
        <f>IF(ISERROR($V854),"",OFFSET('Smelter Look-up'!$C$4,$V854-4,0)&amp;"")</f>
        <v/>
      </c>
      <c r="S854" s="150">
        <f>IF(B854="","",IF(ISERROR(MATCH($E854,CL,0)),"Unknown",INDIRECT("'C'!$A$"&amp;MATCH($E854,CL,0)+1)))</f>
        <v/>
      </c>
      <c r="T854" s="150">
        <f>IF(B854="","",IF(ISERROR(MATCH($J854,SorP!$B$1:$B$6261,0)),"",INDIRECT("'SorP'!$A$"&amp;MATCH($S854&amp;$J854,SorP!C:C,0))))</f>
        <v/>
      </c>
      <c r="U854" s="163" t="n"/>
      <c r="V854" s="164">
        <f>IF(C854="",NA(),MATCH($B854&amp;$C854,'Smelter Look-up'!$J:$J,0))</f>
        <v/>
      </c>
      <c r="X854" s="165">
        <f>IF(AND(C854="Smelter not listed",OR(LEN(D854)=0,LEN(E854)=0)),1,0)</f>
        <v/>
      </c>
      <c r="AB854" s="306">
        <f>IF(C854="","",B854)</f>
        <v/>
      </c>
      <c r="AC854" s="165">
        <f>B854</f>
        <v/>
      </c>
      <c r="AD854" s="165">
        <f>IF(C854="Smelter not listed",D854,C854)</f>
        <v/>
      </c>
    </row>
    <row r="855" ht="20.1" customFormat="1" customHeight="1" s="165">
      <c r="A855" s="150" t="n"/>
      <c r="B855" s="296">
        <f>IF(LEN(A855)=0,"",INDEX('Smelter Look-up'!$A:$A,MATCH($A855,'Smelter Look-up'!$E:$E,0)))</f>
        <v/>
      </c>
      <c r="C855" s="147">
        <f>IF(LEN(A855)=0,"",INDEX('Smelter Look-up'!$C:$C,MATCH($A855,'Smelter Look-up'!$E:$E,0)))</f>
        <v/>
      </c>
      <c r="D855" s="144" t="n"/>
      <c r="E855" s="144">
        <f>IF(ISERROR($V855),"",OFFSET('Smelter Look-up'!$D$4,$V855-4,0)&amp;"")</f>
        <v/>
      </c>
      <c r="F855" s="144">
        <f>IF(ISERROR($V855),"",OFFSET('Smelter Look-up'!$E$4,$V855-4,0))</f>
        <v/>
      </c>
      <c r="G855" s="144">
        <f>IF(C855=$X$4,"Enter smelter details",IF(ISERROR($V855),"",OFFSET('Smelter Look-up'!$F$4,$V855-4,0)))</f>
        <v/>
      </c>
      <c r="H855" s="200">
        <f>IF(ISERROR($V855),"",OFFSET('Smelter Look-up'!$G$4,$V855-4,0))</f>
        <v/>
      </c>
      <c r="I855" s="201">
        <f>IF(ISERROR($V855),"",OFFSET('Smelter Look-up'!$H$4,$V855-4,0))</f>
        <v/>
      </c>
      <c r="J855" s="201">
        <f>IF(ISERROR($V855),"",OFFSET('Smelter Look-up'!$I$4,$V855-4,0))</f>
        <v/>
      </c>
      <c r="K855" s="145" t="n"/>
      <c r="L855" s="145" t="n"/>
      <c r="M855" s="145" t="n"/>
      <c r="N855" s="145" t="n"/>
      <c r="O855" s="145" t="n"/>
      <c r="P855" s="203" t="n"/>
      <c r="Q855" s="146" t="n"/>
      <c r="R855" s="144">
        <f>IF(ISERROR($V855),"",OFFSET('Smelter Look-up'!$C$4,$V855-4,0)&amp;"")</f>
        <v/>
      </c>
      <c r="S855" s="150">
        <f>IF(B855="","",IF(ISERROR(MATCH($E855,CL,0)),"Unknown",INDIRECT("'C'!$A$"&amp;MATCH($E855,CL,0)+1)))</f>
        <v/>
      </c>
      <c r="T855" s="150">
        <f>IF(B855="","",IF(ISERROR(MATCH($J855,SorP!$B$1:$B$6261,0)),"",INDIRECT("'SorP'!$A$"&amp;MATCH($S855&amp;$J855,SorP!C:C,0))))</f>
        <v/>
      </c>
      <c r="U855" s="163" t="n"/>
      <c r="V855" s="164">
        <f>IF(C855="",NA(),MATCH($B855&amp;$C855,'Smelter Look-up'!$J:$J,0))</f>
        <v/>
      </c>
      <c r="X855" s="165">
        <f>IF(AND(C855="Smelter not listed",OR(LEN(D855)=0,LEN(E855)=0)),1,0)</f>
        <v/>
      </c>
      <c r="AB855" s="306">
        <f>IF(C855="","",B855)</f>
        <v/>
      </c>
      <c r="AC855" s="165">
        <f>B855</f>
        <v/>
      </c>
      <c r="AD855" s="165">
        <f>IF(C855="Smelter not listed",D855,C855)</f>
        <v/>
      </c>
    </row>
    <row r="856" ht="20.1" customFormat="1" customHeight="1" s="165">
      <c r="A856" s="150" t="n"/>
      <c r="B856" s="296">
        <f>IF(LEN(A856)=0,"",INDEX('Smelter Look-up'!$A:$A,MATCH($A856,'Smelter Look-up'!$E:$E,0)))</f>
        <v/>
      </c>
      <c r="C856" s="147">
        <f>IF(LEN(A856)=0,"",INDEX('Smelter Look-up'!$C:$C,MATCH($A856,'Smelter Look-up'!$E:$E,0)))</f>
        <v/>
      </c>
      <c r="D856" s="144" t="n"/>
      <c r="E856" s="144">
        <f>IF(ISERROR($V856),"",OFFSET('Smelter Look-up'!$D$4,$V856-4,0)&amp;"")</f>
        <v/>
      </c>
      <c r="F856" s="144">
        <f>IF(ISERROR($V856),"",OFFSET('Smelter Look-up'!$E$4,$V856-4,0))</f>
        <v/>
      </c>
      <c r="G856" s="144">
        <f>IF(C856=$X$4,"Enter smelter details",IF(ISERROR($V856),"",OFFSET('Smelter Look-up'!$F$4,$V856-4,0)))</f>
        <v/>
      </c>
      <c r="H856" s="200">
        <f>IF(ISERROR($V856),"",OFFSET('Smelter Look-up'!$G$4,$V856-4,0))</f>
        <v/>
      </c>
      <c r="I856" s="201">
        <f>IF(ISERROR($V856),"",OFFSET('Smelter Look-up'!$H$4,$V856-4,0))</f>
        <v/>
      </c>
      <c r="J856" s="201">
        <f>IF(ISERROR($V856),"",OFFSET('Smelter Look-up'!$I$4,$V856-4,0))</f>
        <v/>
      </c>
      <c r="K856" s="145" t="n"/>
      <c r="L856" s="145" t="n"/>
      <c r="M856" s="145" t="n"/>
      <c r="N856" s="145" t="n"/>
      <c r="O856" s="145" t="n"/>
      <c r="P856" s="203" t="n"/>
      <c r="Q856" s="146" t="n"/>
      <c r="R856" s="144">
        <f>IF(ISERROR($V856),"",OFFSET('Smelter Look-up'!$C$4,$V856-4,0)&amp;"")</f>
        <v/>
      </c>
      <c r="S856" s="150">
        <f>IF(B856="","",IF(ISERROR(MATCH($E856,CL,0)),"Unknown",INDIRECT("'C'!$A$"&amp;MATCH($E856,CL,0)+1)))</f>
        <v/>
      </c>
      <c r="T856" s="150">
        <f>IF(B856="","",IF(ISERROR(MATCH($J856,SorP!$B$1:$B$6261,0)),"",INDIRECT("'SorP'!$A$"&amp;MATCH($S856&amp;$J856,SorP!C:C,0))))</f>
        <v/>
      </c>
      <c r="U856" s="163" t="n"/>
      <c r="V856" s="164">
        <f>IF(C856="",NA(),MATCH($B856&amp;$C856,'Smelter Look-up'!$J:$J,0))</f>
        <v/>
      </c>
      <c r="X856" s="165">
        <f>IF(AND(C856="Smelter not listed",OR(LEN(D856)=0,LEN(E856)=0)),1,0)</f>
        <v/>
      </c>
      <c r="AB856" s="306">
        <f>IF(C856="","",B856)</f>
        <v/>
      </c>
      <c r="AC856" s="165">
        <f>B856</f>
        <v/>
      </c>
      <c r="AD856" s="165">
        <f>IF(C856="Smelter not listed",D856,C856)</f>
        <v/>
      </c>
    </row>
    <row r="857" ht="20.1" customFormat="1" customHeight="1" s="165">
      <c r="A857" s="150" t="n"/>
      <c r="B857" s="296">
        <f>IF(LEN(A857)=0,"",INDEX('Smelter Look-up'!$A:$A,MATCH($A857,'Smelter Look-up'!$E:$E,0)))</f>
        <v/>
      </c>
      <c r="C857" s="147">
        <f>IF(LEN(A857)=0,"",INDEX('Smelter Look-up'!$C:$C,MATCH($A857,'Smelter Look-up'!$E:$E,0)))</f>
        <v/>
      </c>
      <c r="D857" s="144" t="n"/>
      <c r="E857" s="144">
        <f>IF(ISERROR($V857),"",OFFSET('Smelter Look-up'!$D$4,$V857-4,0)&amp;"")</f>
        <v/>
      </c>
      <c r="F857" s="144">
        <f>IF(ISERROR($V857),"",OFFSET('Smelter Look-up'!$E$4,$V857-4,0))</f>
        <v/>
      </c>
      <c r="G857" s="144">
        <f>IF(C857=$X$4,"Enter smelter details",IF(ISERROR($V857),"",OFFSET('Smelter Look-up'!$F$4,$V857-4,0)))</f>
        <v/>
      </c>
      <c r="H857" s="200">
        <f>IF(ISERROR($V857),"",OFFSET('Smelter Look-up'!$G$4,$V857-4,0))</f>
        <v/>
      </c>
      <c r="I857" s="201">
        <f>IF(ISERROR($V857),"",OFFSET('Smelter Look-up'!$H$4,$V857-4,0))</f>
        <v/>
      </c>
      <c r="J857" s="201">
        <f>IF(ISERROR($V857),"",OFFSET('Smelter Look-up'!$I$4,$V857-4,0))</f>
        <v/>
      </c>
      <c r="K857" s="145" t="n"/>
      <c r="L857" s="145" t="n"/>
      <c r="M857" s="145" t="n"/>
      <c r="N857" s="145" t="n"/>
      <c r="O857" s="145" t="n"/>
      <c r="P857" s="203" t="n"/>
      <c r="Q857" s="146" t="n"/>
      <c r="R857" s="144">
        <f>IF(ISERROR($V857),"",OFFSET('Smelter Look-up'!$C$4,$V857-4,0)&amp;"")</f>
        <v/>
      </c>
      <c r="S857" s="150">
        <f>IF(B857="","",IF(ISERROR(MATCH($E857,CL,0)),"Unknown",INDIRECT("'C'!$A$"&amp;MATCH($E857,CL,0)+1)))</f>
        <v/>
      </c>
      <c r="T857" s="150">
        <f>IF(B857="","",IF(ISERROR(MATCH($J857,SorP!$B$1:$B$6261,0)),"",INDIRECT("'SorP'!$A$"&amp;MATCH($S857&amp;$J857,SorP!C:C,0))))</f>
        <v/>
      </c>
      <c r="U857" s="163" t="n"/>
      <c r="V857" s="164">
        <f>IF(C857="",NA(),MATCH($B857&amp;$C857,'Smelter Look-up'!$J:$J,0))</f>
        <v/>
      </c>
      <c r="X857" s="165">
        <f>IF(AND(C857="Smelter not listed",OR(LEN(D857)=0,LEN(E857)=0)),1,0)</f>
        <v/>
      </c>
      <c r="AB857" s="306">
        <f>IF(C857="","",B857)</f>
        <v/>
      </c>
      <c r="AC857" s="165">
        <f>B857</f>
        <v/>
      </c>
      <c r="AD857" s="165">
        <f>IF(C857="Smelter not listed",D857,C857)</f>
        <v/>
      </c>
    </row>
    <row r="858" ht="20.1" customFormat="1" customHeight="1" s="165">
      <c r="A858" s="150" t="n"/>
      <c r="B858" s="296">
        <f>IF(LEN(A858)=0,"",INDEX('Smelter Look-up'!$A:$A,MATCH($A858,'Smelter Look-up'!$E:$E,0)))</f>
        <v/>
      </c>
      <c r="C858" s="147">
        <f>IF(LEN(A858)=0,"",INDEX('Smelter Look-up'!$C:$C,MATCH($A858,'Smelter Look-up'!$E:$E,0)))</f>
        <v/>
      </c>
      <c r="D858" s="144" t="n"/>
      <c r="E858" s="144">
        <f>IF(ISERROR($V858),"",OFFSET('Smelter Look-up'!$D$4,$V858-4,0)&amp;"")</f>
        <v/>
      </c>
      <c r="F858" s="144">
        <f>IF(ISERROR($V858),"",OFFSET('Smelter Look-up'!$E$4,$V858-4,0))</f>
        <v/>
      </c>
      <c r="G858" s="144">
        <f>IF(C858=$X$4,"Enter smelter details",IF(ISERROR($V858),"",OFFSET('Smelter Look-up'!$F$4,$V858-4,0)))</f>
        <v/>
      </c>
      <c r="H858" s="200">
        <f>IF(ISERROR($V858),"",OFFSET('Smelter Look-up'!$G$4,$V858-4,0))</f>
        <v/>
      </c>
      <c r="I858" s="201">
        <f>IF(ISERROR($V858),"",OFFSET('Smelter Look-up'!$H$4,$V858-4,0))</f>
        <v/>
      </c>
      <c r="J858" s="201">
        <f>IF(ISERROR($V858),"",OFFSET('Smelter Look-up'!$I$4,$V858-4,0))</f>
        <v/>
      </c>
      <c r="K858" s="145" t="n"/>
      <c r="L858" s="145" t="n"/>
      <c r="M858" s="145" t="n"/>
      <c r="N858" s="145" t="n"/>
      <c r="O858" s="145" t="n"/>
      <c r="P858" s="203" t="n"/>
      <c r="Q858" s="146" t="n"/>
      <c r="R858" s="144">
        <f>IF(ISERROR($V858),"",OFFSET('Smelter Look-up'!$C$4,$V858-4,0)&amp;"")</f>
        <v/>
      </c>
      <c r="S858" s="150">
        <f>IF(B858="","",IF(ISERROR(MATCH($E858,CL,0)),"Unknown",INDIRECT("'C'!$A$"&amp;MATCH($E858,CL,0)+1)))</f>
        <v/>
      </c>
      <c r="T858" s="150">
        <f>IF(B858="","",IF(ISERROR(MATCH($J858,SorP!$B$1:$B$6261,0)),"",INDIRECT("'SorP'!$A$"&amp;MATCH($S858&amp;$J858,SorP!C:C,0))))</f>
        <v/>
      </c>
      <c r="U858" s="163" t="n"/>
      <c r="V858" s="164">
        <f>IF(C858="",NA(),MATCH($B858&amp;$C858,'Smelter Look-up'!$J:$J,0))</f>
        <v/>
      </c>
      <c r="X858" s="165">
        <f>IF(AND(C858="Smelter not listed",OR(LEN(D858)=0,LEN(E858)=0)),1,0)</f>
        <v/>
      </c>
      <c r="AB858" s="306">
        <f>IF(C858="","",B858)</f>
        <v/>
      </c>
      <c r="AC858" s="165">
        <f>B858</f>
        <v/>
      </c>
      <c r="AD858" s="165">
        <f>IF(C858="Smelter not listed",D858,C858)</f>
        <v/>
      </c>
    </row>
    <row r="859" ht="20.1" customFormat="1" customHeight="1" s="165">
      <c r="A859" s="150" t="n"/>
      <c r="B859" s="296">
        <f>IF(LEN(A859)=0,"",INDEX('Smelter Look-up'!$A:$A,MATCH($A859,'Smelter Look-up'!$E:$E,0)))</f>
        <v/>
      </c>
      <c r="C859" s="147">
        <f>IF(LEN(A859)=0,"",INDEX('Smelter Look-up'!$C:$C,MATCH($A859,'Smelter Look-up'!$E:$E,0)))</f>
        <v/>
      </c>
      <c r="D859" s="144" t="n"/>
      <c r="E859" s="144">
        <f>IF(ISERROR($V859),"",OFFSET('Smelter Look-up'!$D$4,$V859-4,0)&amp;"")</f>
        <v/>
      </c>
      <c r="F859" s="144">
        <f>IF(ISERROR($V859),"",OFFSET('Smelter Look-up'!$E$4,$V859-4,0))</f>
        <v/>
      </c>
      <c r="G859" s="144">
        <f>IF(C859=$X$4,"Enter smelter details",IF(ISERROR($V859),"",OFFSET('Smelter Look-up'!$F$4,$V859-4,0)))</f>
        <v/>
      </c>
      <c r="H859" s="200">
        <f>IF(ISERROR($V859),"",OFFSET('Smelter Look-up'!$G$4,$V859-4,0))</f>
        <v/>
      </c>
      <c r="I859" s="201">
        <f>IF(ISERROR($V859),"",OFFSET('Smelter Look-up'!$H$4,$V859-4,0))</f>
        <v/>
      </c>
      <c r="J859" s="201">
        <f>IF(ISERROR($V859),"",OFFSET('Smelter Look-up'!$I$4,$V859-4,0))</f>
        <v/>
      </c>
      <c r="K859" s="145" t="n"/>
      <c r="L859" s="145" t="n"/>
      <c r="M859" s="145" t="n"/>
      <c r="N859" s="145" t="n"/>
      <c r="O859" s="145" t="n"/>
      <c r="P859" s="203" t="n"/>
      <c r="Q859" s="146" t="n"/>
      <c r="R859" s="144">
        <f>IF(ISERROR($V859),"",OFFSET('Smelter Look-up'!$C$4,$V859-4,0)&amp;"")</f>
        <v/>
      </c>
      <c r="S859" s="150">
        <f>IF(B859="","",IF(ISERROR(MATCH($E859,CL,0)),"Unknown",INDIRECT("'C'!$A$"&amp;MATCH($E859,CL,0)+1)))</f>
        <v/>
      </c>
      <c r="T859" s="150">
        <f>IF(B859="","",IF(ISERROR(MATCH($J859,SorP!$B$1:$B$6261,0)),"",INDIRECT("'SorP'!$A$"&amp;MATCH($S859&amp;$J859,SorP!C:C,0))))</f>
        <v/>
      </c>
      <c r="U859" s="163" t="n"/>
      <c r="V859" s="164">
        <f>IF(C859="",NA(),MATCH($B859&amp;$C859,'Smelter Look-up'!$J:$J,0))</f>
        <v/>
      </c>
      <c r="X859" s="165">
        <f>IF(AND(C859="Smelter not listed",OR(LEN(D859)=0,LEN(E859)=0)),1,0)</f>
        <v/>
      </c>
      <c r="AB859" s="306">
        <f>IF(C859="","",B859)</f>
        <v/>
      </c>
      <c r="AC859" s="165">
        <f>B859</f>
        <v/>
      </c>
      <c r="AD859" s="165">
        <f>IF(C859="Smelter not listed",D859,C859)</f>
        <v/>
      </c>
    </row>
    <row r="860" ht="20.1" customFormat="1" customHeight="1" s="165">
      <c r="A860" s="150" t="n"/>
      <c r="B860" s="296">
        <f>IF(LEN(A860)=0,"",INDEX('Smelter Look-up'!$A:$A,MATCH($A860,'Smelter Look-up'!$E:$E,0)))</f>
        <v/>
      </c>
      <c r="C860" s="147">
        <f>IF(LEN(A860)=0,"",INDEX('Smelter Look-up'!$C:$C,MATCH($A860,'Smelter Look-up'!$E:$E,0)))</f>
        <v/>
      </c>
      <c r="D860" s="144" t="n"/>
      <c r="E860" s="144">
        <f>IF(ISERROR($V860),"",OFFSET('Smelter Look-up'!$D$4,$V860-4,0)&amp;"")</f>
        <v/>
      </c>
      <c r="F860" s="144">
        <f>IF(ISERROR($V860),"",OFFSET('Smelter Look-up'!$E$4,$V860-4,0))</f>
        <v/>
      </c>
      <c r="G860" s="144">
        <f>IF(C860=$X$4,"Enter smelter details",IF(ISERROR($V860),"",OFFSET('Smelter Look-up'!$F$4,$V860-4,0)))</f>
        <v/>
      </c>
      <c r="H860" s="200">
        <f>IF(ISERROR($V860),"",OFFSET('Smelter Look-up'!$G$4,$V860-4,0))</f>
        <v/>
      </c>
      <c r="I860" s="201">
        <f>IF(ISERROR($V860),"",OFFSET('Smelter Look-up'!$H$4,$V860-4,0))</f>
        <v/>
      </c>
      <c r="J860" s="201">
        <f>IF(ISERROR($V860),"",OFFSET('Smelter Look-up'!$I$4,$V860-4,0))</f>
        <v/>
      </c>
      <c r="K860" s="145" t="n"/>
      <c r="L860" s="145" t="n"/>
      <c r="M860" s="145" t="n"/>
      <c r="N860" s="145" t="n"/>
      <c r="O860" s="145" t="n"/>
      <c r="P860" s="203" t="n"/>
      <c r="Q860" s="146" t="n"/>
      <c r="R860" s="144">
        <f>IF(ISERROR($V860),"",OFFSET('Smelter Look-up'!$C$4,$V860-4,0)&amp;"")</f>
        <v/>
      </c>
      <c r="S860" s="150">
        <f>IF(B860="","",IF(ISERROR(MATCH($E860,CL,0)),"Unknown",INDIRECT("'C'!$A$"&amp;MATCH($E860,CL,0)+1)))</f>
        <v/>
      </c>
      <c r="T860" s="150">
        <f>IF(B860="","",IF(ISERROR(MATCH($J860,SorP!$B$1:$B$6261,0)),"",INDIRECT("'SorP'!$A$"&amp;MATCH($S860&amp;$J860,SorP!C:C,0))))</f>
        <v/>
      </c>
      <c r="U860" s="163" t="n"/>
      <c r="V860" s="164">
        <f>IF(C860="",NA(),MATCH($B860&amp;$C860,'Smelter Look-up'!$J:$J,0))</f>
        <v/>
      </c>
      <c r="X860" s="165">
        <f>IF(AND(C860="Smelter not listed",OR(LEN(D860)=0,LEN(E860)=0)),1,0)</f>
        <v/>
      </c>
      <c r="AB860" s="306">
        <f>IF(C860="","",B860)</f>
        <v/>
      </c>
      <c r="AC860" s="165">
        <f>B860</f>
        <v/>
      </c>
      <c r="AD860" s="165">
        <f>IF(C860="Smelter not listed",D860,C860)</f>
        <v/>
      </c>
    </row>
    <row r="861" ht="20.1" customFormat="1" customHeight="1" s="165">
      <c r="A861" s="150" t="n"/>
      <c r="B861" s="296">
        <f>IF(LEN(A861)=0,"",INDEX('Smelter Look-up'!$A:$A,MATCH($A861,'Smelter Look-up'!$E:$E,0)))</f>
        <v/>
      </c>
      <c r="C861" s="147">
        <f>IF(LEN(A861)=0,"",INDEX('Smelter Look-up'!$C:$C,MATCH($A861,'Smelter Look-up'!$E:$E,0)))</f>
        <v/>
      </c>
      <c r="D861" s="144" t="n"/>
      <c r="E861" s="144">
        <f>IF(ISERROR($V861),"",OFFSET('Smelter Look-up'!$D$4,$V861-4,0)&amp;"")</f>
        <v/>
      </c>
      <c r="F861" s="144">
        <f>IF(ISERROR($V861),"",OFFSET('Smelter Look-up'!$E$4,$V861-4,0))</f>
        <v/>
      </c>
      <c r="G861" s="144">
        <f>IF(C861=$X$4,"Enter smelter details",IF(ISERROR($V861),"",OFFSET('Smelter Look-up'!$F$4,$V861-4,0)))</f>
        <v/>
      </c>
      <c r="H861" s="200">
        <f>IF(ISERROR($V861),"",OFFSET('Smelter Look-up'!$G$4,$V861-4,0))</f>
        <v/>
      </c>
      <c r="I861" s="201">
        <f>IF(ISERROR($V861),"",OFFSET('Smelter Look-up'!$H$4,$V861-4,0))</f>
        <v/>
      </c>
      <c r="J861" s="201">
        <f>IF(ISERROR($V861),"",OFFSET('Smelter Look-up'!$I$4,$V861-4,0))</f>
        <v/>
      </c>
      <c r="K861" s="145" t="n"/>
      <c r="L861" s="145" t="n"/>
      <c r="M861" s="145" t="n"/>
      <c r="N861" s="145" t="n"/>
      <c r="O861" s="145" t="n"/>
      <c r="P861" s="203" t="n"/>
      <c r="Q861" s="146" t="n"/>
      <c r="R861" s="144">
        <f>IF(ISERROR($V861),"",OFFSET('Smelter Look-up'!$C$4,$V861-4,0)&amp;"")</f>
        <v/>
      </c>
      <c r="S861" s="150">
        <f>IF(B861="","",IF(ISERROR(MATCH($E861,CL,0)),"Unknown",INDIRECT("'C'!$A$"&amp;MATCH($E861,CL,0)+1)))</f>
        <v/>
      </c>
      <c r="T861" s="150">
        <f>IF(B861="","",IF(ISERROR(MATCH($J861,SorP!$B$1:$B$6261,0)),"",INDIRECT("'SorP'!$A$"&amp;MATCH($S861&amp;$J861,SorP!C:C,0))))</f>
        <v/>
      </c>
      <c r="U861" s="163" t="n"/>
      <c r="V861" s="164">
        <f>IF(C861="",NA(),MATCH($B861&amp;$C861,'Smelter Look-up'!$J:$J,0))</f>
        <v/>
      </c>
      <c r="X861" s="165">
        <f>IF(AND(C861="Smelter not listed",OR(LEN(D861)=0,LEN(E861)=0)),1,0)</f>
        <v/>
      </c>
      <c r="AB861" s="306">
        <f>IF(C861="","",B861)</f>
        <v/>
      </c>
      <c r="AC861" s="165">
        <f>B861</f>
        <v/>
      </c>
      <c r="AD861" s="165">
        <f>IF(C861="Smelter not listed",D861,C861)</f>
        <v/>
      </c>
    </row>
    <row r="862" ht="20.1" customFormat="1" customHeight="1" s="165">
      <c r="A862" s="150" t="n"/>
      <c r="B862" s="296">
        <f>IF(LEN(A862)=0,"",INDEX('Smelter Look-up'!$A:$A,MATCH($A862,'Smelter Look-up'!$E:$E,0)))</f>
        <v/>
      </c>
      <c r="C862" s="147">
        <f>IF(LEN(A862)=0,"",INDEX('Smelter Look-up'!$C:$C,MATCH($A862,'Smelter Look-up'!$E:$E,0)))</f>
        <v/>
      </c>
      <c r="D862" s="144" t="n"/>
      <c r="E862" s="144">
        <f>IF(ISERROR($V862),"",OFFSET('Smelter Look-up'!$D$4,$V862-4,0)&amp;"")</f>
        <v/>
      </c>
      <c r="F862" s="144">
        <f>IF(ISERROR($V862),"",OFFSET('Smelter Look-up'!$E$4,$V862-4,0))</f>
        <v/>
      </c>
      <c r="G862" s="144">
        <f>IF(C862=$X$4,"Enter smelter details",IF(ISERROR($V862),"",OFFSET('Smelter Look-up'!$F$4,$V862-4,0)))</f>
        <v/>
      </c>
      <c r="H862" s="200">
        <f>IF(ISERROR($V862),"",OFFSET('Smelter Look-up'!$G$4,$V862-4,0))</f>
        <v/>
      </c>
      <c r="I862" s="201">
        <f>IF(ISERROR($V862),"",OFFSET('Smelter Look-up'!$H$4,$V862-4,0))</f>
        <v/>
      </c>
      <c r="J862" s="201">
        <f>IF(ISERROR($V862),"",OFFSET('Smelter Look-up'!$I$4,$V862-4,0))</f>
        <v/>
      </c>
      <c r="K862" s="145" t="n"/>
      <c r="L862" s="145" t="n"/>
      <c r="M862" s="145" t="n"/>
      <c r="N862" s="145" t="n"/>
      <c r="O862" s="145" t="n"/>
      <c r="P862" s="203" t="n"/>
      <c r="Q862" s="146" t="n"/>
      <c r="R862" s="144">
        <f>IF(ISERROR($V862),"",OFFSET('Smelter Look-up'!$C$4,$V862-4,0)&amp;"")</f>
        <v/>
      </c>
      <c r="S862" s="150">
        <f>IF(B862="","",IF(ISERROR(MATCH($E862,CL,0)),"Unknown",INDIRECT("'C'!$A$"&amp;MATCH($E862,CL,0)+1)))</f>
        <v/>
      </c>
      <c r="T862" s="150">
        <f>IF(B862="","",IF(ISERROR(MATCH($J862,SorP!$B$1:$B$6261,0)),"",INDIRECT("'SorP'!$A$"&amp;MATCH($S862&amp;$J862,SorP!C:C,0))))</f>
        <v/>
      </c>
      <c r="U862" s="163" t="n"/>
      <c r="V862" s="164">
        <f>IF(C862="",NA(),MATCH($B862&amp;$C862,'Smelter Look-up'!$J:$J,0))</f>
        <v/>
      </c>
      <c r="X862" s="165">
        <f>IF(AND(C862="Smelter not listed",OR(LEN(D862)=0,LEN(E862)=0)),1,0)</f>
        <v/>
      </c>
      <c r="AB862" s="306">
        <f>IF(C862="","",B862)</f>
        <v/>
      </c>
      <c r="AC862" s="165">
        <f>B862</f>
        <v/>
      </c>
      <c r="AD862" s="165">
        <f>IF(C862="Smelter not listed",D862,C862)</f>
        <v/>
      </c>
    </row>
    <row r="863" ht="20.1" customFormat="1" customHeight="1" s="165">
      <c r="A863" s="150" t="n"/>
      <c r="B863" s="296">
        <f>IF(LEN(A863)=0,"",INDEX('Smelter Look-up'!$A:$A,MATCH($A863,'Smelter Look-up'!$E:$E,0)))</f>
        <v/>
      </c>
      <c r="C863" s="147">
        <f>IF(LEN(A863)=0,"",INDEX('Smelter Look-up'!$C:$C,MATCH($A863,'Smelter Look-up'!$E:$E,0)))</f>
        <v/>
      </c>
      <c r="D863" s="144" t="n"/>
      <c r="E863" s="144">
        <f>IF(ISERROR($V863),"",OFFSET('Smelter Look-up'!$D$4,$V863-4,0)&amp;"")</f>
        <v/>
      </c>
      <c r="F863" s="144">
        <f>IF(ISERROR($V863),"",OFFSET('Smelter Look-up'!$E$4,$V863-4,0))</f>
        <v/>
      </c>
      <c r="G863" s="144">
        <f>IF(C863=$X$4,"Enter smelter details",IF(ISERROR($V863),"",OFFSET('Smelter Look-up'!$F$4,$V863-4,0)))</f>
        <v/>
      </c>
      <c r="H863" s="200">
        <f>IF(ISERROR($V863),"",OFFSET('Smelter Look-up'!$G$4,$V863-4,0))</f>
        <v/>
      </c>
      <c r="I863" s="201">
        <f>IF(ISERROR($V863),"",OFFSET('Smelter Look-up'!$H$4,$V863-4,0))</f>
        <v/>
      </c>
      <c r="J863" s="201">
        <f>IF(ISERROR($V863),"",OFFSET('Smelter Look-up'!$I$4,$V863-4,0))</f>
        <v/>
      </c>
      <c r="K863" s="145" t="n"/>
      <c r="L863" s="145" t="n"/>
      <c r="M863" s="145" t="n"/>
      <c r="N863" s="145" t="n"/>
      <c r="O863" s="145" t="n"/>
      <c r="P863" s="203" t="n"/>
      <c r="Q863" s="146" t="n"/>
      <c r="R863" s="144">
        <f>IF(ISERROR($V863),"",OFFSET('Smelter Look-up'!$C$4,$V863-4,0)&amp;"")</f>
        <v/>
      </c>
      <c r="S863" s="150">
        <f>IF(B863="","",IF(ISERROR(MATCH($E863,CL,0)),"Unknown",INDIRECT("'C'!$A$"&amp;MATCH($E863,CL,0)+1)))</f>
        <v/>
      </c>
      <c r="T863" s="150">
        <f>IF(B863="","",IF(ISERROR(MATCH($J863,SorP!$B$1:$B$6261,0)),"",INDIRECT("'SorP'!$A$"&amp;MATCH($S863&amp;$J863,SorP!C:C,0))))</f>
        <v/>
      </c>
      <c r="U863" s="163" t="n"/>
      <c r="V863" s="164">
        <f>IF(C863="",NA(),MATCH($B863&amp;$C863,'Smelter Look-up'!$J:$J,0))</f>
        <v/>
      </c>
      <c r="X863" s="165">
        <f>IF(AND(C863="Smelter not listed",OR(LEN(D863)=0,LEN(E863)=0)),1,0)</f>
        <v/>
      </c>
      <c r="AB863" s="306">
        <f>IF(C863="","",B863)</f>
        <v/>
      </c>
      <c r="AC863" s="165">
        <f>B863</f>
        <v/>
      </c>
      <c r="AD863" s="165">
        <f>IF(C863="Smelter not listed",D863,C863)</f>
        <v/>
      </c>
    </row>
    <row r="864" ht="20.1" customFormat="1" customHeight="1" s="165">
      <c r="A864" s="150" t="n"/>
      <c r="B864" s="296">
        <f>IF(LEN(A864)=0,"",INDEX('Smelter Look-up'!$A:$A,MATCH($A864,'Smelter Look-up'!$E:$E,0)))</f>
        <v/>
      </c>
      <c r="C864" s="147">
        <f>IF(LEN(A864)=0,"",INDEX('Smelter Look-up'!$C:$C,MATCH($A864,'Smelter Look-up'!$E:$E,0)))</f>
        <v/>
      </c>
      <c r="D864" s="144" t="n"/>
      <c r="E864" s="144">
        <f>IF(ISERROR($V864),"",OFFSET('Smelter Look-up'!$D$4,$V864-4,0)&amp;"")</f>
        <v/>
      </c>
      <c r="F864" s="144">
        <f>IF(ISERROR($V864),"",OFFSET('Smelter Look-up'!$E$4,$V864-4,0))</f>
        <v/>
      </c>
      <c r="G864" s="144">
        <f>IF(C864=$X$4,"Enter smelter details",IF(ISERROR($V864),"",OFFSET('Smelter Look-up'!$F$4,$V864-4,0)))</f>
        <v/>
      </c>
      <c r="H864" s="200">
        <f>IF(ISERROR($V864),"",OFFSET('Smelter Look-up'!$G$4,$V864-4,0))</f>
        <v/>
      </c>
      <c r="I864" s="201">
        <f>IF(ISERROR($V864),"",OFFSET('Smelter Look-up'!$H$4,$V864-4,0))</f>
        <v/>
      </c>
      <c r="J864" s="201">
        <f>IF(ISERROR($V864),"",OFFSET('Smelter Look-up'!$I$4,$V864-4,0))</f>
        <v/>
      </c>
      <c r="K864" s="145" t="n"/>
      <c r="L864" s="145" t="n"/>
      <c r="M864" s="145" t="n"/>
      <c r="N864" s="145" t="n"/>
      <c r="O864" s="145" t="n"/>
      <c r="P864" s="203" t="n"/>
      <c r="Q864" s="146" t="n"/>
      <c r="R864" s="144">
        <f>IF(ISERROR($V864),"",OFFSET('Smelter Look-up'!$C$4,$V864-4,0)&amp;"")</f>
        <v/>
      </c>
      <c r="S864" s="150">
        <f>IF(B864="","",IF(ISERROR(MATCH($E864,CL,0)),"Unknown",INDIRECT("'C'!$A$"&amp;MATCH($E864,CL,0)+1)))</f>
        <v/>
      </c>
      <c r="T864" s="150">
        <f>IF(B864="","",IF(ISERROR(MATCH($J864,SorP!$B$1:$B$6261,0)),"",INDIRECT("'SorP'!$A$"&amp;MATCH($S864&amp;$J864,SorP!C:C,0))))</f>
        <v/>
      </c>
      <c r="U864" s="163" t="n"/>
      <c r="V864" s="164">
        <f>IF(C864="",NA(),MATCH($B864&amp;$C864,'Smelter Look-up'!$J:$J,0))</f>
        <v/>
      </c>
      <c r="X864" s="165">
        <f>IF(AND(C864="Smelter not listed",OR(LEN(D864)=0,LEN(E864)=0)),1,0)</f>
        <v/>
      </c>
      <c r="AB864" s="306">
        <f>IF(C864="","",B864)</f>
        <v/>
      </c>
      <c r="AC864" s="165">
        <f>B864</f>
        <v/>
      </c>
      <c r="AD864" s="165">
        <f>IF(C864="Smelter not listed",D864,C864)</f>
        <v/>
      </c>
    </row>
    <row r="865" ht="20.1" customFormat="1" customHeight="1" s="165">
      <c r="A865" s="150" t="n"/>
      <c r="B865" s="296">
        <f>IF(LEN(A865)=0,"",INDEX('Smelter Look-up'!$A:$A,MATCH($A865,'Smelter Look-up'!$E:$E,0)))</f>
        <v/>
      </c>
      <c r="C865" s="147">
        <f>IF(LEN(A865)=0,"",INDEX('Smelter Look-up'!$C:$C,MATCH($A865,'Smelter Look-up'!$E:$E,0)))</f>
        <v/>
      </c>
      <c r="D865" s="144" t="n"/>
      <c r="E865" s="144">
        <f>IF(ISERROR($V865),"",OFFSET('Smelter Look-up'!$D$4,$V865-4,0)&amp;"")</f>
        <v/>
      </c>
      <c r="F865" s="144">
        <f>IF(ISERROR($V865),"",OFFSET('Smelter Look-up'!$E$4,$V865-4,0))</f>
        <v/>
      </c>
      <c r="G865" s="144">
        <f>IF(C865=$X$4,"Enter smelter details",IF(ISERROR($V865),"",OFFSET('Smelter Look-up'!$F$4,$V865-4,0)))</f>
        <v/>
      </c>
      <c r="H865" s="200">
        <f>IF(ISERROR($V865),"",OFFSET('Smelter Look-up'!$G$4,$V865-4,0))</f>
        <v/>
      </c>
      <c r="I865" s="201">
        <f>IF(ISERROR($V865),"",OFFSET('Smelter Look-up'!$H$4,$V865-4,0))</f>
        <v/>
      </c>
      <c r="J865" s="201">
        <f>IF(ISERROR($V865),"",OFFSET('Smelter Look-up'!$I$4,$V865-4,0))</f>
        <v/>
      </c>
      <c r="K865" s="145" t="n"/>
      <c r="L865" s="145" t="n"/>
      <c r="M865" s="145" t="n"/>
      <c r="N865" s="145" t="n"/>
      <c r="O865" s="145" t="n"/>
      <c r="P865" s="203" t="n"/>
      <c r="Q865" s="146" t="n"/>
      <c r="R865" s="144">
        <f>IF(ISERROR($V865),"",OFFSET('Smelter Look-up'!$C$4,$V865-4,0)&amp;"")</f>
        <v/>
      </c>
      <c r="S865" s="150">
        <f>IF(B865="","",IF(ISERROR(MATCH($E865,CL,0)),"Unknown",INDIRECT("'C'!$A$"&amp;MATCH($E865,CL,0)+1)))</f>
        <v/>
      </c>
      <c r="T865" s="150">
        <f>IF(B865="","",IF(ISERROR(MATCH($J865,SorP!$B$1:$B$6261,0)),"",INDIRECT("'SorP'!$A$"&amp;MATCH($S865&amp;$J865,SorP!C:C,0))))</f>
        <v/>
      </c>
      <c r="U865" s="163" t="n"/>
      <c r="V865" s="164">
        <f>IF(C865="",NA(),MATCH($B865&amp;$C865,'Smelter Look-up'!$J:$J,0))</f>
        <v/>
      </c>
      <c r="X865" s="165">
        <f>IF(AND(C865="Smelter not listed",OR(LEN(D865)=0,LEN(E865)=0)),1,0)</f>
        <v/>
      </c>
      <c r="AB865" s="306">
        <f>IF(C865="","",B865)</f>
        <v/>
      </c>
      <c r="AC865" s="165">
        <f>B865</f>
        <v/>
      </c>
      <c r="AD865" s="165">
        <f>IF(C865="Smelter not listed",D865,C865)</f>
        <v/>
      </c>
    </row>
    <row r="866" ht="20.1" customFormat="1" customHeight="1" s="165">
      <c r="A866" s="150" t="n"/>
      <c r="B866" s="296">
        <f>IF(LEN(A866)=0,"",INDEX('Smelter Look-up'!$A:$A,MATCH($A866,'Smelter Look-up'!$E:$E,0)))</f>
        <v/>
      </c>
      <c r="C866" s="147">
        <f>IF(LEN(A866)=0,"",INDEX('Smelter Look-up'!$C:$C,MATCH($A866,'Smelter Look-up'!$E:$E,0)))</f>
        <v/>
      </c>
      <c r="D866" s="144" t="n"/>
      <c r="E866" s="144">
        <f>IF(ISERROR($V866),"",OFFSET('Smelter Look-up'!$D$4,$V866-4,0)&amp;"")</f>
        <v/>
      </c>
      <c r="F866" s="144">
        <f>IF(ISERROR($V866),"",OFFSET('Smelter Look-up'!$E$4,$V866-4,0))</f>
        <v/>
      </c>
      <c r="G866" s="144">
        <f>IF(C866=$X$4,"Enter smelter details",IF(ISERROR($V866),"",OFFSET('Smelter Look-up'!$F$4,$V866-4,0)))</f>
        <v/>
      </c>
      <c r="H866" s="200">
        <f>IF(ISERROR($V866),"",OFFSET('Smelter Look-up'!$G$4,$V866-4,0))</f>
        <v/>
      </c>
      <c r="I866" s="201">
        <f>IF(ISERROR($V866),"",OFFSET('Smelter Look-up'!$H$4,$V866-4,0))</f>
        <v/>
      </c>
      <c r="J866" s="201">
        <f>IF(ISERROR($V866),"",OFFSET('Smelter Look-up'!$I$4,$V866-4,0))</f>
        <v/>
      </c>
      <c r="K866" s="145" t="n"/>
      <c r="L866" s="145" t="n"/>
      <c r="M866" s="145" t="n"/>
      <c r="N866" s="145" t="n"/>
      <c r="O866" s="145" t="n"/>
      <c r="P866" s="203" t="n"/>
      <c r="Q866" s="146" t="n"/>
      <c r="R866" s="144">
        <f>IF(ISERROR($V866),"",OFFSET('Smelter Look-up'!$C$4,$V866-4,0)&amp;"")</f>
        <v/>
      </c>
      <c r="S866" s="150">
        <f>IF(B866="","",IF(ISERROR(MATCH($E866,CL,0)),"Unknown",INDIRECT("'C'!$A$"&amp;MATCH($E866,CL,0)+1)))</f>
        <v/>
      </c>
      <c r="T866" s="150">
        <f>IF(B866="","",IF(ISERROR(MATCH($J866,SorP!$B$1:$B$6261,0)),"",INDIRECT("'SorP'!$A$"&amp;MATCH($S866&amp;$J866,SorP!C:C,0))))</f>
        <v/>
      </c>
      <c r="U866" s="163" t="n"/>
      <c r="V866" s="164">
        <f>IF(C866="",NA(),MATCH($B866&amp;$C866,'Smelter Look-up'!$J:$J,0))</f>
        <v/>
      </c>
      <c r="X866" s="165">
        <f>IF(AND(C866="Smelter not listed",OR(LEN(D866)=0,LEN(E866)=0)),1,0)</f>
        <v/>
      </c>
      <c r="AB866" s="306">
        <f>IF(C866="","",B866)</f>
        <v/>
      </c>
      <c r="AC866" s="165">
        <f>B866</f>
        <v/>
      </c>
      <c r="AD866" s="165">
        <f>IF(C866="Smelter not listed",D866,C866)</f>
        <v/>
      </c>
    </row>
    <row r="867" ht="20.1" customFormat="1" customHeight="1" s="165">
      <c r="A867" s="150" t="n"/>
      <c r="B867" s="296">
        <f>IF(LEN(A867)=0,"",INDEX('Smelter Look-up'!$A:$A,MATCH($A867,'Smelter Look-up'!$E:$E,0)))</f>
        <v/>
      </c>
      <c r="C867" s="147">
        <f>IF(LEN(A867)=0,"",INDEX('Smelter Look-up'!$C:$C,MATCH($A867,'Smelter Look-up'!$E:$E,0)))</f>
        <v/>
      </c>
      <c r="D867" s="144" t="n"/>
      <c r="E867" s="144">
        <f>IF(ISERROR($V867),"",OFFSET('Smelter Look-up'!$D$4,$V867-4,0)&amp;"")</f>
        <v/>
      </c>
      <c r="F867" s="144">
        <f>IF(ISERROR($V867),"",OFFSET('Smelter Look-up'!$E$4,$V867-4,0))</f>
        <v/>
      </c>
      <c r="G867" s="144">
        <f>IF(C867=$X$4,"Enter smelter details",IF(ISERROR($V867),"",OFFSET('Smelter Look-up'!$F$4,$V867-4,0)))</f>
        <v/>
      </c>
      <c r="H867" s="200">
        <f>IF(ISERROR($V867),"",OFFSET('Smelter Look-up'!$G$4,$V867-4,0))</f>
        <v/>
      </c>
      <c r="I867" s="201">
        <f>IF(ISERROR($V867),"",OFFSET('Smelter Look-up'!$H$4,$V867-4,0))</f>
        <v/>
      </c>
      <c r="J867" s="201">
        <f>IF(ISERROR($V867),"",OFFSET('Smelter Look-up'!$I$4,$V867-4,0))</f>
        <v/>
      </c>
      <c r="K867" s="145" t="n"/>
      <c r="L867" s="145" t="n"/>
      <c r="M867" s="145" t="n"/>
      <c r="N867" s="145" t="n"/>
      <c r="O867" s="145" t="n"/>
      <c r="P867" s="203" t="n"/>
      <c r="Q867" s="146" t="n"/>
      <c r="R867" s="144">
        <f>IF(ISERROR($V867),"",OFFSET('Smelter Look-up'!$C$4,$V867-4,0)&amp;"")</f>
        <v/>
      </c>
      <c r="S867" s="150">
        <f>IF(B867="","",IF(ISERROR(MATCH($E867,CL,0)),"Unknown",INDIRECT("'C'!$A$"&amp;MATCH($E867,CL,0)+1)))</f>
        <v/>
      </c>
      <c r="T867" s="150">
        <f>IF(B867="","",IF(ISERROR(MATCH($J867,SorP!$B$1:$B$6261,0)),"",INDIRECT("'SorP'!$A$"&amp;MATCH($S867&amp;$J867,SorP!C:C,0))))</f>
        <v/>
      </c>
      <c r="U867" s="163" t="n"/>
      <c r="V867" s="164">
        <f>IF(C867="",NA(),MATCH($B867&amp;$C867,'Smelter Look-up'!$J:$J,0))</f>
        <v/>
      </c>
      <c r="X867" s="165">
        <f>IF(AND(C867="Smelter not listed",OR(LEN(D867)=0,LEN(E867)=0)),1,0)</f>
        <v/>
      </c>
      <c r="AB867" s="306">
        <f>IF(C867="","",B867)</f>
        <v/>
      </c>
      <c r="AC867" s="165">
        <f>B867</f>
        <v/>
      </c>
      <c r="AD867" s="165">
        <f>IF(C867="Smelter not listed",D867,C867)</f>
        <v/>
      </c>
    </row>
    <row r="868" ht="20.1" customFormat="1" customHeight="1" s="165">
      <c r="A868" s="150" t="n"/>
      <c r="B868" s="296">
        <f>IF(LEN(A868)=0,"",INDEX('Smelter Look-up'!$A:$A,MATCH($A868,'Smelter Look-up'!$E:$E,0)))</f>
        <v/>
      </c>
      <c r="C868" s="147">
        <f>IF(LEN(A868)=0,"",INDEX('Smelter Look-up'!$C:$C,MATCH($A868,'Smelter Look-up'!$E:$E,0)))</f>
        <v/>
      </c>
      <c r="D868" s="144" t="n"/>
      <c r="E868" s="144">
        <f>IF(ISERROR($V868),"",OFFSET('Smelter Look-up'!$D$4,$V868-4,0)&amp;"")</f>
        <v/>
      </c>
      <c r="F868" s="144">
        <f>IF(ISERROR($V868),"",OFFSET('Smelter Look-up'!$E$4,$V868-4,0))</f>
        <v/>
      </c>
      <c r="G868" s="144">
        <f>IF(C868=$X$4,"Enter smelter details",IF(ISERROR($V868),"",OFFSET('Smelter Look-up'!$F$4,$V868-4,0)))</f>
        <v/>
      </c>
      <c r="H868" s="200">
        <f>IF(ISERROR($V868),"",OFFSET('Smelter Look-up'!$G$4,$V868-4,0))</f>
        <v/>
      </c>
      <c r="I868" s="201">
        <f>IF(ISERROR($V868),"",OFFSET('Smelter Look-up'!$H$4,$V868-4,0))</f>
        <v/>
      </c>
      <c r="J868" s="201">
        <f>IF(ISERROR($V868),"",OFFSET('Smelter Look-up'!$I$4,$V868-4,0))</f>
        <v/>
      </c>
      <c r="K868" s="145" t="n"/>
      <c r="L868" s="145" t="n"/>
      <c r="M868" s="145" t="n"/>
      <c r="N868" s="145" t="n"/>
      <c r="O868" s="145" t="n"/>
      <c r="P868" s="203" t="n"/>
      <c r="Q868" s="146" t="n"/>
      <c r="R868" s="144">
        <f>IF(ISERROR($V868),"",OFFSET('Smelter Look-up'!$C$4,$V868-4,0)&amp;"")</f>
        <v/>
      </c>
      <c r="S868" s="150">
        <f>IF(B868="","",IF(ISERROR(MATCH($E868,CL,0)),"Unknown",INDIRECT("'C'!$A$"&amp;MATCH($E868,CL,0)+1)))</f>
        <v/>
      </c>
      <c r="T868" s="150">
        <f>IF(B868="","",IF(ISERROR(MATCH($J868,SorP!$B$1:$B$6261,0)),"",INDIRECT("'SorP'!$A$"&amp;MATCH($S868&amp;$J868,SorP!C:C,0))))</f>
        <v/>
      </c>
      <c r="U868" s="163" t="n"/>
      <c r="V868" s="164">
        <f>IF(C868="",NA(),MATCH($B868&amp;$C868,'Smelter Look-up'!$J:$J,0))</f>
        <v/>
      </c>
      <c r="X868" s="165">
        <f>IF(AND(C868="Smelter not listed",OR(LEN(D868)=0,LEN(E868)=0)),1,0)</f>
        <v/>
      </c>
      <c r="AB868" s="306">
        <f>IF(C868="","",B868)</f>
        <v/>
      </c>
      <c r="AC868" s="165">
        <f>B868</f>
        <v/>
      </c>
      <c r="AD868" s="165">
        <f>IF(C868="Smelter not listed",D868,C868)</f>
        <v/>
      </c>
    </row>
    <row r="869" ht="20.1" customFormat="1" customHeight="1" s="165">
      <c r="A869" s="150" t="n"/>
      <c r="B869" s="296">
        <f>IF(LEN(A869)=0,"",INDEX('Smelter Look-up'!$A:$A,MATCH($A869,'Smelter Look-up'!$E:$E,0)))</f>
        <v/>
      </c>
      <c r="C869" s="147">
        <f>IF(LEN(A869)=0,"",INDEX('Smelter Look-up'!$C:$C,MATCH($A869,'Smelter Look-up'!$E:$E,0)))</f>
        <v/>
      </c>
      <c r="D869" s="144" t="n"/>
      <c r="E869" s="144">
        <f>IF(ISERROR($V869),"",OFFSET('Smelter Look-up'!$D$4,$V869-4,0)&amp;"")</f>
        <v/>
      </c>
      <c r="F869" s="144">
        <f>IF(ISERROR($V869),"",OFFSET('Smelter Look-up'!$E$4,$V869-4,0))</f>
        <v/>
      </c>
      <c r="G869" s="144">
        <f>IF(C869=$X$4,"Enter smelter details",IF(ISERROR($V869),"",OFFSET('Smelter Look-up'!$F$4,$V869-4,0)))</f>
        <v/>
      </c>
      <c r="H869" s="200">
        <f>IF(ISERROR($V869),"",OFFSET('Smelter Look-up'!$G$4,$V869-4,0))</f>
        <v/>
      </c>
      <c r="I869" s="201">
        <f>IF(ISERROR($V869),"",OFFSET('Smelter Look-up'!$H$4,$V869-4,0))</f>
        <v/>
      </c>
      <c r="J869" s="201">
        <f>IF(ISERROR($V869),"",OFFSET('Smelter Look-up'!$I$4,$V869-4,0))</f>
        <v/>
      </c>
      <c r="K869" s="145" t="n"/>
      <c r="L869" s="145" t="n"/>
      <c r="M869" s="145" t="n"/>
      <c r="N869" s="145" t="n"/>
      <c r="O869" s="145" t="n"/>
      <c r="P869" s="203" t="n"/>
      <c r="Q869" s="146" t="n"/>
      <c r="R869" s="144">
        <f>IF(ISERROR($V869),"",OFFSET('Smelter Look-up'!$C$4,$V869-4,0)&amp;"")</f>
        <v/>
      </c>
      <c r="S869" s="150">
        <f>IF(B869="","",IF(ISERROR(MATCH($E869,CL,0)),"Unknown",INDIRECT("'C'!$A$"&amp;MATCH($E869,CL,0)+1)))</f>
        <v/>
      </c>
      <c r="T869" s="150">
        <f>IF(B869="","",IF(ISERROR(MATCH($J869,SorP!$B$1:$B$6261,0)),"",INDIRECT("'SorP'!$A$"&amp;MATCH($S869&amp;$J869,SorP!C:C,0))))</f>
        <v/>
      </c>
      <c r="U869" s="163" t="n"/>
      <c r="V869" s="164">
        <f>IF(C869="",NA(),MATCH($B869&amp;$C869,'Smelter Look-up'!$J:$J,0))</f>
        <v/>
      </c>
      <c r="X869" s="165">
        <f>IF(AND(C869="Smelter not listed",OR(LEN(D869)=0,LEN(E869)=0)),1,0)</f>
        <v/>
      </c>
      <c r="AB869" s="306">
        <f>IF(C869="","",B869)</f>
        <v/>
      </c>
      <c r="AC869" s="165">
        <f>B869</f>
        <v/>
      </c>
      <c r="AD869" s="165">
        <f>IF(C869="Smelter not listed",D869,C869)</f>
        <v/>
      </c>
    </row>
    <row r="870" ht="20.1" customFormat="1" customHeight="1" s="165">
      <c r="A870" s="150" t="n"/>
      <c r="B870" s="296">
        <f>IF(LEN(A870)=0,"",INDEX('Smelter Look-up'!$A:$A,MATCH($A870,'Smelter Look-up'!$E:$E,0)))</f>
        <v/>
      </c>
      <c r="C870" s="147">
        <f>IF(LEN(A870)=0,"",INDEX('Smelter Look-up'!$C:$C,MATCH($A870,'Smelter Look-up'!$E:$E,0)))</f>
        <v/>
      </c>
      <c r="D870" s="144" t="n"/>
      <c r="E870" s="144">
        <f>IF(ISERROR($V870),"",OFFSET('Smelter Look-up'!$D$4,$V870-4,0)&amp;"")</f>
        <v/>
      </c>
      <c r="F870" s="144">
        <f>IF(ISERROR($V870),"",OFFSET('Smelter Look-up'!$E$4,$V870-4,0))</f>
        <v/>
      </c>
      <c r="G870" s="144">
        <f>IF(C870=$X$4,"Enter smelter details",IF(ISERROR($V870),"",OFFSET('Smelter Look-up'!$F$4,$V870-4,0)))</f>
        <v/>
      </c>
      <c r="H870" s="200">
        <f>IF(ISERROR($V870),"",OFFSET('Smelter Look-up'!$G$4,$V870-4,0))</f>
        <v/>
      </c>
      <c r="I870" s="201">
        <f>IF(ISERROR($V870),"",OFFSET('Smelter Look-up'!$H$4,$V870-4,0))</f>
        <v/>
      </c>
      <c r="J870" s="201">
        <f>IF(ISERROR($V870),"",OFFSET('Smelter Look-up'!$I$4,$V870-4,0))</f>
        <v/>
      </c>
      <c r="K870" s="145" t="n"/>
      <c r="L870" s="145" t="n"/>
      <c r="M870" s="145" t="n"/>
      <c r="N870" s="145" t="n"/>
      <c r="O870" s="145" t="n"/>
      <c r="P870" s="203" t="n"/>
      <c r="Q870" s="146" t="n"/>
      <c r="R870" s="144">
        <f>IF(ISERROR($V870),"",OFFSET('Smelter Look-up'!$C$4,$V870-4,0)&amp;"")</f>
        <v/>
      </c>
      <c r="S870" s="150">
        <f>IF(B870="","",IF(ISERROR(MATCH($E870,CL,0)),"Unknown",INDIRECT("'C'!$A$"&amp;MATCH($E870,CL,0)+1)))</f>
        <v/>
      </c>
      <c r="T870" s="150">
        <f>IF(B870="","",IF(ISERROR(MATCH($J870,SorP!$B$1:$B$6261,0)),"",INDIRECT("'SorP'!$A$"&amp;MATCH($S870&amp;$J870,SorP!C:C,0))))</f>
        <v/>
      </c>
      <c r="U870" s="163" t="n"/>
      <c r="V870" s="164">
        <f>IF(C870="",NA(),MATCH($B870&amp;$C870,'Smelter Look-up'!$J:$J,0))</f>
        <v/>
      </c>
      <c r="X870" s="165">
        <f>IF(AND(C870="Smelter not listed",OR(LEN(D870)=0,LEN(E870)=0)),1,0)</f>
        <v/>
      </c>
      <c r="AB870" s="306">
        <f>IF(C870="","",B870)</f>
        <v/>
      </c>
      <c r="AC870" s="165">
        <f>B870</f>
        <v/>
      </c>
      <c r="AD870" s="165">
        <f>IF(C870="Smelter not listed",D870,C870)</f>
        <v/>
      </c>
    </row>
    <row r="871" ht="20.1" customFormat="1" customHeight="1" s="165">
      <c r="A871" s="150" t="n"/>
      <c r="B871" s="296">
        <f>IF(LEN(A871)=0,"",INDEX('Smelter Look-up'!$A:$A,MATCH($A871,'Smelter Look-up'!$E:$E,0)))</f>
        <v/>
      </c>
      <c r="C871" s="147">
        <f>IF(LEN(A871)=0,"",INDEX('Smelter Look-up'!$C:$C,MATCH($A871,'Smelter Look-up'!$E:$E,0)))</f>
        <v/>
      </c>
      <c r="D871" s="144" t="n"/>
      <c r="E871" s="144">
        <f>IF(ISERROR($V871),"",OFFSET('Smelter Look-up'!$D$4,$V871-4,0)&amp;"")</f>
        <v/>
      </c>
      <c r="F871" s="144">
        <f>IF(ISERROR($V871),"",OFFSET('Smelter Look-up'!$E$4,$V871-4,0))</f>
        <v/>
      </c>
      <c r="G871" s="144">
        <f>IF(C871=$X$4,"Enter smelter details",IF(ISERROR($V871),"",OFFSET('Smelter Look-up'!$F$4,$V871-4,0)))</f>
        <v/>
      </c>
      <c r="H871" s="200">
        <f>IF(ISERROR($V871),"",OFFSET('Smelter Look-up'!$G$4,$V871-4,0))</f>
        <v/>
      </c>
      <c r="I871" s="201">
        <f>IF(ISERROR($V871),"",OFFSET('Smelter Look-up'!$H$4,$V871-4,0))</f>
        <v/>
      </c>
      <c r="J871" s="201">
        <f>IF(ISERROR($V871),"",OFFSET('Smelter Look-up'!$I$4,$V871-4,0))</f>
        <v/>
      </c>
      <c r="K871" s="145" t="n"/>
      <c r="L871" s="145" t="n"/>
      <c r="M871" s="145" t="n"/>
      <c r="N871" s="145" t="n"/>
      <c r="O871" s="145" t="n"/>
      <c r="P871" s="203" t="n"/>
      <c r="Q871" s="146" t="n"/>
      <c r="R871" s="144">
        <f>IF(ISERROR($V871),"",OFFSET('Smelter Look-up'!$C$4,$V871-4,0)&amp;"")</f>
        <v/>
      </c>
      <c r="S871" s="150">
        <f>IF(B871="","",IF(ISERROR(MATCH($E871,CL,0)),"Unknown",INDIRECT("'C'!$A$"&amp;MATCH($E871,CL,0)+1)))</f>
        <v/>
      </c>
      <c r="T871" s="150">
        <f>IF(B871="","",IF(ISERROR(MATCH($J871,SorP!$B$1:$B$6261,0)),"",INDIRECT("'SorP'!$A$"&amp;MATCH($S871&amp;$J871,SorP!C:C,0))))</f>
        <v/>
      </c>
      <c r="U871" s="163" t="n"/>
      <c r="V871" s="164">
        <f>IF(C871="",NA(),MATCH($B871&amp;$C871,'Smelter Look-up'!$J:$J,0))</f>
        <v/>
      </c>
      <c r="X871" s="165">
        <f>IF(AND(C871="Smelter not listed",OR(LEN(D871)=0,LEN(E871)=0)),1,0)</f>
        <v/>
      </c>
      <c r="AB871" s="306">
        <f>IF(C871="","",B871)</f>
        <v/>
      </c>
      <c r="AC871" s="165">
        <f>B871</f>
        <v/>
      </c>
      <c r="AD871" s="165">
        <f>IF(C871="Smelter not listed",D871,C871)</f>
        <v/>
      </c>
    </row>
    <row r="872" ht="20.1" customFormat="1" customHeight="1" s="165">
      <c r="A872" s="150" t="n"/>
      <c r="B872" s="296">
        <f>IF(LEN(A872)=0,"",INDEX('Smelter Look-up'!$A:$A,MATCH($A872,'Smelter Look-up'!$E:$E,0)))</f>
        <v/>
      </c>
      <c r="C872" s="147">
        <f>IF(LEN(A872)=0,"",INDEX('Smelter Look-up'!$C:$C,MATCH($A872,'Smelter Look-up'!$E:$E,0)))</f>
        <v/>
      </c>
      <c r="D872" s="144" t="n"/>
      <c r="E872" s="144">
        <f>IF(ISERROR($V872),"",OFFSET('Smelter Look-up'!$D$4,$V872-4,0)&amp;"")</f>
        <v/>
      </c>
      <c r="F872" s="144">
        <f>IF(ISERROR($V872),"",OFFSET('Smelter Look-up'!$E$4,$V872-4,0))</f>
        <v/>
      </c>
      <c r="G872" s="144">
        <f>IF(C872=$X$4,"Enter smelter details",IF(ISERROR($V872),"",OFFSET('Smelter Look-up'!$F$4,$V872-4,0)))</f>
        <v/>
      </c>
      <c r="H872" s="200">
        <f>IF(ISERROR($V872),"",OFFSET('Smelter Look-up'!$G$4,$V872-4,0))</f>
        <v/>
      </c>
      <c r="I872" s="201">
        <f>IF(ISERROR($V872),"",OFFSET('Smelter Look-up'!$H$4,$V872-4,0))</f>
        <v/>
      </c>
      <c r="J872" s="201">
        <f>IF(ISERROR($V872),"",OFFSET('Smelter Look-up'!$I$4,$V872-4,0))</f>
        <v/>
      </c>
      <c r="K872" s="145" t="n"/>
      <c r="L872" s="145" t="n"/>
      <c r="M872" s="145" t="n"/>
      <c r="N872" s="145" t="n"/>
      <c r="O872" s="145" t="n"/>
      <c r="P872" s="203" t="n"/>
      <c r="Q872" s="146" t="n"/>
      <c r="R872" s="144">
        <f>IF(ISERROR($V872),"",OFFSET('Smelter Look-up'!$C$4,$V872-4,0)&amp;"")</f>
        <v/>
      </c>
      <c r="S872" s="150">
        <f>IF(B872="","",IF(ISERROR(MATCH($E872,CL,0)),"Unknown",INDIRECT("'C'!$A$"&amp;MATCH($E872,CL,0)+1)))</f>
        <v/>
      </c>
      <c r="T872" s="150">
        <f>IF(B872="","",IF(ISERROR(MATCH($J872,SorP!$B$1:$B$6261,0)),"",INDIRECT("'SorP'!$A$"&amp;MATCH($S872&amp;$J872,SorP!C:C,0))))</f>
        <v/>
      </c>
      <c r="U872" s="163" t="n"/>
      <c r="V872" s="164">
        <f>IF(C872="",NA(),MATCH($B872&amp;$C872,'Smelter Look-up'!$J:$J,0))</f>
        <v/>
      </c>
      <c r="X872" s="165">
        <f>IF(AND(C872="Smelter not listed",OR(LEN(D872)=0,LEN(E872)=0)),1,0)</f>
        <v/>
      </c>
      <c r="AB872" s="306">
        <f>IF(C872="","",B872)</f>
        <v/>
      </c>
      <c r="AC872" s="165">
        <f>B872</f>
        <v/>
      </c>
      <c r="AD872" s="165">
        <f>IF(C872="Smelter not listed",D872,C872)</f>
        <v/>
      </c>
    </row>
    <row r="873" ht="20.1" customFormat="1" customHeight="1" s="165">
      <c r="A873" s="150" t="n"/>
      <c r="B873" s="296">
        <f>IF(LEN(A873)=0,"",INDEX('Smelter Look-up'!$A:$A,MATCH($A873,'Smelter Look-up'!$E:$E,0)))</f>
        <v/>
      </c>
      <c r="C873" s="147">
        <f>IF(LEN(A873)=0,"",INDEX('Smelter Look-up'!$C:$C,MATCH($A873,'Smelter Look-up'!$E:$E,0)))</f>
        <v/>
      </c>
      <c r="D873" s="144" t="n"/>
      <c r="E873" s="144">
        <f>IF(ISERROR($V873),"",OFFSET('Smelter Look-up'!$D$4,$V873-4,0)&amp;"")</f>
        <v/>
      </c>
      <c r="F873" s="144">
        <f>IF(ISERROR($V873),"",OFFSET('Smelter Look-up'!$E$4,$V873-4,0))</f>
        <v/>
      </c>
      <c r="G873" s="144">
        <f>IF(C873=$X$4,"Enter smelter details",IF(ISERROR($V873),"",OFFSET('Smelter Look-up'!$F$4,$V873-4,0)))</f>
        <v/>
      </c>
      <c r="H873" s="200">
        <f>IF(ISERROR($V873),"",OFFSET('Smelter Look-up'!$G$4,$V873-4,0))</f>
        <v/>
      </c>
      <c r="I873" s="201">
        <f>IF(ISERROR($V873),"",OFFSET('Smelter Look-up'!$H$4,$V873-4,0))</f>
        <v/>
      </c>
      <c r="J873" s="201">
        <f>IF(ISERROR($V873),"",OFFSET('Smelter Look-up'!$I$4,$V873-4,0))</f>
        <v/>
      </c>
      <c r="K873" s="145" t="n"/>
      <c r="L873" s="145" t="n"/>
      <c r="M873" s="145" t="n"/>
      <c r="N873" s="145" t="n"/>
      <c r="O873" s="145" t="n"/>
      <c r="P873" s="203" t="n"/>
      <c r="Q873" s="146" t="n"/>
      <c r="R873" s="144">
        <f>IF(ISERROR($V873),"",OFFSET('Smelter Look-up'!$C$4,$V873-4,0)&amp;"")</f>
        <v/>
      </c>
      <c r="S873" s="150">
        <f>IF(B873="","",IF(ISERROR(MATCH($E873,CL,0)),"Unknown",INDIRECT("'C'!$A$"&amp;MATCH($E873,CL,0)+1)))</f>
        <v/>
      </c>
      <c r="T873" s="150">
        <f>IF(B873="","",IF(ISERROR(MATCH($J873,SorP!$B$1:$B$6261,0)),"",INDIRECT("'SorP'!$A$"&amp;MATCH($S873&amp;$J873,SorP!C:C,0))))</f>
        <v/>
      </c>
      <c r="U873" s="163" t="n"/>
      <c r="V873" s="164">
        <f>IF(C873="",NA(),MATCH($B873&amp;$C873,'Smelter Look-up'!$J:$J,0))</f>
        <v/>
      </c>
      <c r="X873" s="165">
        <f>IF(AND(C873="Smelter not listed",OR(LEN(D873)=0,LEN(E873)=0)),1,0)</f>
        <v/>
      </c>
      <c r="AB873" s="306">
        <f>IF(C873="","",B873)</f>
        <v/>
      </c>
      <c r="AC873" s="165">
        <f>B873</f>
        <v/>
      </c>
      <c r="AD873" s="165">
        <f>IF(C873="Smelter not listed",D873,C873)</f>
        <v/>
      </c>
    </row>
    <row r="874" ht="20.1" customFormat="1" customHeight="1" s="165">
      <c r="A874" s="150" t="n"/>
      <c r="B874" s="296">
        <f>IF(LEN(A874)=0,"",INDEX('Smelter Look-up'!$A:$A,MATCH($A874,'Smelter Look-up'!$E:$E,0)))</f>
        <v/>
      </c>
      <c r="C874" s="147">
        <f>IF(LEN(A874)=0,"",INDEX('Smelter Look-up'!$C:$C,MATCH($A874,'Smelter Look-up'!$E:$E,0)))</f>
        <v/>
      </c>
      <c r="D874" s="144" t="n"/>
      <c r="E874" s="144">
        <f>IF(ISERROR($V874),"",OFFSET('Smelter Look-up'!$D$4,$V874-4,0)&amp;"")</f>
        <v/>
      </c>
      <c r="F874" s="144">
        <f>IF(ISERROR($V874),"",OFFSET('Smelter Look-up'!$E$4,$V874-4,0))</f>
        <v/>
      </c>
      <c r="G874" s="144">
        <f>IF(C874=$X$4,"Enter smelter details",IF(ISERROR($V874),"",OFFSET('Smelter Look-up'!$F$4,$V874-4,0)))</f>
        <v/>
      </c>
      <c r="H874" s="200">
        <f>IF(ISERROR($V874),"",OFFSET('Smelter Look-up'!$G$4,$V874-4,0))</f>
        <v/>
      </c>
      <c r="I874" s="201">
        <f>IF(ISERROR($V874),"",OFFSET('Smelter Look-up'!$H$4,$V874-4,0))</f>
        <v/>
      </c>
      <c r="J874" s="201">
        <f>IF(ISERROR($V874),"",OFFSET('Smelter Look-up'!$I$4,$V874-4,0))</f>
        <v/>
      </c>
      <c r="K874" s="145" t="n"/>
      <c r="L874" s="145" t="n"/>
      <c r="M874" s="145" t="n"/>
      <c r="N874" s="145" t="n"/>
      <c r="O874" s="145" t="n"/>
      <c r="P874" s="203" t="n"/>
      <c r="Q874" s="146" t="n"/>
      <c r="R874" s="144">
        <f>IF(ISERROR($V874),"",OFFSET('Smelter Look-up'!$C$4,$V874-4,0)&amp;"")</f>
        <v/>
      </c>
      <c r="S874" s="150">
        <f>IF(B874="","",IF(ISERROR(MATCH($E874,CL,0)),"Unknown",INDIRECT("'C'!$A$"&amp;MATCH($E874,CL,0)+1)))</f>
        <v/>
      </c>
      <c r="T874" s="150">
        <f>IF(B874="","",IF(ISERROR(MATCH($J874,SorP!$B$1:$B$6261,0)),"",INDIRECT("'SorP'!$A$"&amp;MATCH($S874&amp;$J874,SorP!C:C,0))))</f>
        <v/>
      </c>
      <c r="U874" s="163" t="n"/>
      <c r="V874" s="164">
        <f>IF(C874="",NA(),MATCH($B874&amp;$C874,'Smelter Look-up'!$J:$J,0))</f>
        <v/>
      </c>
      <c r="X874" s="165">
        <f>IF(AND(C874="Smelter not listed",OR(LEN(D874)=0,LEN(E874)=0)),1,0)</f>
        <v/>
      </c>
      <c r="AB874" s="306">
        <f>IF(C874="","",B874)</f>
        <v/>
      </c>
      <c r="AC874" s="165">
        <f>B874</f>
        <v/>
      </c>
      <c r="AD874" s="165">
        <f>IF(C874="Smelter not listed",D874,C874)</f>
        <v/>
      </c>
    </row>
    <row r="875" ht="20.1" customFormat="1" customHeight="1" s="165">
      <c r="A875" s="150" t="n"/>
      <c r="B875" s="296">
        <f>IF(LEN(A875)=0,"",INDEX('Smelter Look-up'!$A:$A,MATCH($A875,'Smelter Look-up'!$E:$E,0)))</f>
        <v/>
      </c>
      <c r="C875" s="147">
        <f>IF(LEN(A875)=0,"",INDEX('Smelter Look-up'!$C:$C,MATCH($A875,'Smelter Look-up'!$E:$E,0)))</f>
        <v/>
      </c>
      <c r="D875" s="144" t="n"/>
      <c r="E875" s="144">
        <f>IF(ISERROR($V875),"",OFFSET('Smelter Look-up'!$D$4,$V875-4,0)&amp;"")</f>
        <v/>
      </c>
      <c r="F875" s="144">
        <f>IF(ISERROR($V875),"",OFFSET('Smelter Look-up'!$E$4,$V875-4,0))</f>
        <v/>
      </c>
      <c r="G875" s="144">
        <f>IF(C875=$X$4,"Enter smelter details",IF(ISERROR($V875),"",OFFSET('Smelter Look-up'!$F$4,$V875-4,0)))</f>
        <v/>
      </c>
      <c r="H875" s="200">
        <f>IF(ISERROR($V875),"",OFFSET('Smelter Look-up'!$G$4,$V875-4,0))</f>
        <v/>
      </c>
      <c r="I875" s="201">
        <f>IF(ISERROR($V875),"",OFFSET('Smelter Look-up'!$H$4,$V875-4,0))</f>
        <v/>
      </c>
      <c r="J875" s="201">
        <f>IF(ISERROR($V875),"",OFFSET('Smelter Look-up'!$I$4,$V875-4,0))</f>
        <v/>
      </c>
      <c r="K875" s="145" t="n"/>
      <c r="L875" s="145" t="n"/>
      <c r="M875" s="145" t="n"/>
      <c r="N875" s="145" t="n"/>
      <c r="O875" s="145" t="n"/>
      <c r="P875" s="203" t="n"/>
      <c r="Q875" s="146" t="n"/>
      <c r="R875" s="144">
        <f>IF(ISERROR($V875),"",OFFSET('Smelter Look-up'!$C$4,$V875-4,0)&amp;"")</f>
        <v/>
      </c>
      <c r="S875" s="150">
        <f>IF(B875="","",IF(ISERROR(MATCH($E875,CL,0)),"Unknown",INDIRECT("'C'!$A$"&amp;MATCH($E875,CL,0)+1)))</f>
        <v/>
      </c>
      <c r="T875" s="150">
        <f>IF(B875="","",IF(ISERROR(MATCH($J875,SorP!$B$1:$B$6261,0)),"",INDIRECT("'SorP'!$A$"&amp;MATCH($S875&amp;$J875,SorP!C:C,0))))</f>
        <v/>
      </c>
      <c r="U875" s="163" t="n"/>
      <c r="V875" s="164">
        <f>IF(C875="",NA(),MATCH($B875&amp;$C875,'Smelter Look-up'!$J:$J,0))</f>
        <v/>
      </c>
      <c r="X875" s="165">
        <f>IF(AND(C875="Smelter not listed",OR(LEN(D875)=0,LEN(E875)=0)),1,0)</f>
        <v/>
      </c>
      <c r="AB875" s="306">
        <f>IF(C875="","",B875)</f>
        <v/>
      </c>
      <c r="AC875" s="165">
        <f>B875</f>
        <v/>
      </c>
      <c r="AD875" s="165">
        <f>IF(C875="Smelter not listed",D875,C875)</f>
        <v/>
      </c>
    </row>
    <row r="876" ht="20.1" customFormat="1" customHeight="1" s="165">
      <c r="A876" s="150" t="n"/>
      <c r="B876" s="296">
        <f>IF(LEN(A876)=0,"",INDEX('Smelter Look-up'!$A:$A,MATCH($A876,'Smelter Look-up'!$E:$E,0)))</f>
        <v/>
      </c>
      <c r="C876" s="147">
        <f>IF(LEN(A876)=0,"",INDEX('Smelter Look-up'!$C:$C,MATCH($A876,'Smelter Look-up'!$E:$E,0)))</f>
        <v/>
      </c>
      <c r="D876" s="144" t="n"/>
      <c r="E876" s="144">
        <f>IF(ISERROR($V876),"",OFFSET('Smelter Look-up'!$D$4,$V876-4,0)&amp;"")</f>
        <v/>
      </c>
      <c r="F876" s="144">
        <f>IF(ISERROR($V876),"",OFFSET('Smelter Look-up'!$E$4,$V876-4,0))</f>
        <v/>
      </c>
      <c r="G876" s="144">
        <f>IF(C876=$X$4,"Enter smelter details",IF(ISERROR($V876),"",OFFSET('Smelter Look-up'!$F$4,$V876-4,0)))</f>
        <v/>
      </c>
      <c r="H876" s="200">
        <f>IF(ISERROR($V876),"",OFFSET('Smelter Look-up'!$G$4,$V876-4,0))</f>
        <v/>
      </c>
      <c r="I876" s="201">
        <f>IF(ISERROR($V876),"",OFFSET('Smelter Look-up'!$H$4,$V876-4,0))</f>
        <v/>
      </c>
      <c r="J876" s="201">
        <f>IF(ISERROR($V876),"",OFFSET('Smelter Look-up'!$I$4,$V876-4,0))</f>
        <v/>
      </c>
      <c r="K876" s="145" t="n"/>
      <c r="L876" s="145" t="n"/>
      <c r="M876" s="145" t="n"/>
      <c r="N876" s="145" t="n"/>
      <c r="O876" s="145" t="n"/>
      <c r="P876" s="203" t="n"/>
      <c r="Q876" s="146" t="n"/>
      <c r="R876" s="144">
        <f>IF(ISERROR($V876),"",OFFSET('Smelter Look-up'!$C$4,$V876-4,0)&amp;"")</f>
        <v/>
      </c>
      <c r="S876" s="150">
        <f>IF(B876="","",IF(ISERROR(MATCH($E876,CL,0)),"Unknown",INDIRECT("'C'!$A$"&amp;MATCH($E876,CL,0)+1)))</f>
        <v/>
      </c>
      <c r="T876" s="150">
        <f>IF(B876="","",IF(ISERROR(MATCH($J876,SorP!$B$1:$B$6261,0)),"",INDIRECT("'SorP'!$A$"&amp;MATCH($S876&amp;$J876,SorP!C:C,0))))</f>
        <v/>
      </c>
      <c r="U876" s="163" t="n"/>
      <c r="V876" s="164">
        <f>IF(C876="",NA(),MATCH($B876&amp;$C876,'Smelter Look-up'!$J:$J,0))</f>
        <v/>
      </c>
      <c r="X876" s="165">
        <f>IF(AND(C876="Smelter not listed",OR(LEN(D876)=0,LEN(E876)=0)),1,0)</f>
        <v/>
      </c>
      <c r="AB876" s="306">
        <f>IF(C876="","",B876)</f>
        <v/>
      </c>
      <c r="AC876" s="165">
        <f>B876</f>
        <v/>
      </c>
      <c r="AD876" s="165">
        <f>IF(C876="Smelter not listed",D876,C876)</f>
        <v/>
      </c>
    </row>
    <row r="877" ht="20.1" customFormat="1" customHeight="1" s="165">
      <c r="A877" s="150" t="n"/>
      <c r="B877" s="296">
        <f>IF(LEN(A877)=0,"",INDEX('Smelter Look-up'!$A:$A,MATCH($A877,'Smelter Look-up'!$E:$E,0)))</f>
        <v/>
      </c>
      <c r="C877" s="147">
        <f>IF(LEN(A877)=0,"",INDEX('Smelter Look-up'!$C:$C,MATCH($A877,'Smelter Look-up'!$E:$E,0)))</f>
        <v/>
      </c>
      <c r="D877" s="144" t="n"/>
      <c r="E877" s="144">
        <f>IF(ISERROR($V877),"",OFFSET('Smelter Look-up'!$D$4,$V877-4,0)&amp;"")</f>
        <v/>
      </c>
      <c r="F877" s="144">
        <f>IF(ISERROR($V877),"",OFFSET('Smelter Look-up'!$E$4,$V877-4,0))</f>
        <v/>
      </c>
      <c r="G877" s="144">
        <f>IF(C877=$X$4,"Enter smelter details",IF(ISERROR($V877),"",OFFSET('Smelter Look-up'!$F$4,$V877-4,0)))</f>
        <v/>
      </c>
      <c r="H877" s="200">
        <f>IF(ISERROR($V877),"",OFFSET('Smelter Look-up'!$G$4,$V877-4,0))</f>
        <v/>
      </c>
      <c r="I877" s="201">
        <f>IF(ISERROR($V877),"",OFFSET('Smelter Look-up'!$H$4,$V877-4,0))</f>
        <v/>
      </c>
      <c r="J877" s="201">
        <f>IF(ISERROR($V877),"",OFFSET('Smelter Look-up'!$I$4,$V877-4,0))</f>
        <v/>
      </c>
      <c r="K877" s="145" t="n"/>
      <c r="L877" s="145" t="n"/>
      <c r="M877" s="145" t="n"/>
      <c r="N877" s="145" t="n"/>
      <c r="O877" s="145" t="n"/>
      <c r="P877" s="203" t="n"/>
      <c r="Q877" s="146" t="n"/>
      <c r="R877" s="144">
        <f>IF(ISERROR($V877),"",OFFSET('Smelter Look-up'!$C$4,$V877-4,0)&amp;"")</f>
        <v/>
      </c>
      <c r="S877" s="150">
        <f>IF(B877="","",IF(ISERROR(MATCH($E877,CL,0)),"Unknown",INDIRECT("'C'!$A$"&amp;MATCH($E877,CL,0)+1)))</f>
        <v/>
      </c>
      <c r="T877" s="150">
        <f>IF(B877="","",IF(ISERROR(MATCH($J877,SorP!$B$1:$B$6261,0)),"",INDIRECT("'SorP'!$A$"&amp;MATCH($S877&amp;$J877,SorP!C:C,0))))</f>
        <v/>
      </c>
      <c r="U877" s="163" t="n"/>
      <c r="V877" s="164">
        <f>IF(C877="",NA(),MATCH($B877&amp;$C877,'Smelter Look-up'!$J:$J,0))</f>
        <v/>
      </c>
      <c r="X877" s="165">
        <f>IF(AND(C877="Smelter not listed",OR(LEN(D877)=0,LEN(E877)=0)),1,0)</f>
        <v/>
      </c>
      <c r="AB877" s="306">
        <f>IF(C877="","",B877)</f>
        <v/>
      </c>
      <c r="AC877" s="165">
        <f>B877</f>
        <v/>
      </c>
      <c r="AD877" s="165">
        <f>IF(C877="Smelter not listed",D877,C877)</f>
        <v/>
      </c>
    </row>
    <row r="878" ht="20.1" customFormat="1" customHeight="1" s="165">
      <c r="A878" s="150" t="n"/>
      <c r="B878" s="296">
        <f>IF(LEN(A878)=0,"",INDEX('Smelter Look-up'!$A:$A,MATCH($A878,'Smelter Look-up'!$E:$E,0)))</f>
        <v/>
      </c>
      <c r="C878" s="147">
        <f>IF(LEN(A878)=0,"",INDEX('Smelter Look-up'!$C:$C,MATCH($A878,'Smelter Look-up'!$E:$E,0)))</f>
        <v/>
      </c>
      <c r="D878" s="144" t="n"/>
      <c r="E878" s="144">
        <f>IF(ISERROR($V878),"",OFFSET('Smelter Look-up'!$D$4,$V878-4,0)&amp;"")</f>
        <v/>
      </c>
      <c r="F878" s="144">
        <f>IF(ISERROR($V878),"",OFFSET('Smelter Look-up'!$E$4,$V878-4,0))</f>
        <v/>
      </c>
      <c r="G878" s="144">
        <f>IF(C878=$X$4,"Enter smelter details",IF(ISERROR($V878),"",OFFSET('Smelter Look-up'!$F$4,$V878-4,0)))</f>
        <v/>
      </c>
      <c r="H878" s="200">
        <f>IF(ISERROR($V878),"",OFFSET('Smelter Look-up'!$G$4,$V878-4,0))</f>
        <v/>
      </c>
      <c r="I878" s="201">
        <f>IF(ISERROR($V878),"",OFFSET('Smelter Look-up'!$H$4,$V878-4,0))</f>
        <v/>
      </c>
      <c r="J878" s="201">
        <f>IF(ISERROR($V878),"",OFFSET('Smelter Look-up'!$I$4,$V878-4,0))</f>
        <v/>
      </c>
      <c r="K878" s="145" t="n"/>
      <c r="L878" s="145" t="n"/>
      <c r="M878" s="145" t="n"/>
      <c r="N878" s="145" t="n"/>
      <c r="O878" s="145" t="n"/>
      <c r="P878" s="203" t="n"/>
      <c r="Q878" s="146" t="n"/>
      <c r="R878" s="144">
        <f>IF(ISERROR($V878),"",OFFSET('Smelter Look-up'!$C$4,$V878-4,0)&amp;"")</f>
        <v/>
      </c>
      <c r="S878" s="150">
        <f>IF(B878="","",IF(ISERROR(MATCH($E878,CL,0)),"Unknown",INDIRECT("'C'!$A$"&amp;MATCH($E878,CL,0)+1)))</f>
        <v/>
      </c>
      <c r="T878" s="150">
        <f>IF(B878="","",IF(ISERROR(MATCH($J878,SorP!$B$1:$B$6261,0)),"",INDIRECT("'SorP'!$A$"&amp;MATCH($S878&amp;$J878,SorP!C:C,0))))</f>
        <v/>
      </c>
      <c r="U878" s="163" t="n"/>
      <c r="V878" s="164">
        <f>IF(C878="",NA(),MATCH($B878&amp;$C878,'Smelter Look-up'!$J:$J,0))</f>
        <v/>
      </c>
      <c r="X878" s="165">
        <f>IF(AND(C878="Smelter not listed",OR(LEN(D878)=0,LEN(E878)=0)),1,0)</f>
        <v/>
      </c>
      <c r="AB878" s="306">
        <f>IF(C878="","",B878)</f>
        <v/>
      </c>
      <c r="AC878" s="165">
        <f>B878</f>
        <v/>
      </c>
      <c r="AD878" s="165">
        <f>IF(C878="Smelter not listed",D878,C878)</f>
        <v/>
      </c>
    </row>
    <row r="879" ht="20.1" customFormat="1" customHeight="1" s="165">
      <c r="A879" s="150" t="n"/>
      <c r="B879" s="296">
        <f>IF(LEN(A879)=0,"",INDEX('Smelter Look-up'!$A:$A,MATCH($A879,'Smelter Look-up'!$E:$E,0)))</f>
        <v/>
      </c>
      <c r="C879" s="147">
        <f>IF(LEN(A879)=0,"",INDEX('Smelter Look-up'!$C:$C,MATCH($A879,'Smelter Look-up'!$E:$E,0)))</f>
        <v/>
      </c>
      <c r="D879" s="144" t="n"/>
      <c r="E879" s="144">
        <f>IF(ISERROR($V879),"",OFFSET('Smelter Look-up'!$D$4,$V879-4,0)&amp;"")</f>
        <v/>
      </c>
      <c r="F879" s="144">
        <f>IF(ISERROR($V879),"",OFFSET('Smelter Look-up'!$E$4,$V879-4,0))</f>
        <v/>
      </c>
      <c r="G879" s="144">
        <f>IF(C879=$X$4,"Enter smelter details",IF(ISERROR($V879),"",OFFSET('Smelter Look-up'!$F$4,$V879-4,0)))</f>
        <v/>
      </c>
      <c r="H879" s="200">
        <f>IF(ISERROR($V879),"",OFFSET('Smelter Look-up'!$G$4,$V879-4,0))</f>
        <v/>
      </c>
      <c r="I879" s="201">
        <f>IF(ISERROR($V879),"",OFFSET('Smelter Look-up'!$H$4,$V879-4,0))</f>
        <v/>
      </c>
      <c r="J879" s="201">
        <f>IF(ISERROR($V879),"",OFFSET('Smelter Look-up'!$I$4,$V879-4,0))</f>
        <v/>
      </c>
      <c r="K879" s="145" t="n"/>
      <c r="L879" s="145" t="n"/>
      <c r="M879" s="145" t="n"/>
      <c r="N879" s="145" t="n"/>
      <c r="O879" s="145" t="n"/>
      <c r="P879" s="203" t="n"/>
      <c r="Q879" s="146" t="n"/>
      <c r="R879" s="144">
        <f>IF(ISERROR($V879),"",OFFSET('Smelter Look-up'!$C$4,$V879-4,0)&amp;"")</f>
        <v/>
      </c>
      <c r="S879" s="150">
        <f>IF(B879="","",IF(ISERROR(MATCH($E879,CL,0)),"Unknown",INDIRECT("'C'!$A$"&amp;MATCH($E879,CL,0)+1)))</f>
        <v/>
      </c>
      <c r="T879" s="150">
        <f>IF(B879="","",IF(ISERROR(MATCH($J879,SorP!$B$1:$B$6261,0)),"",INDIRECT("'SorP'!$A$"&amp;MATCH($S879&amp;$J879,SorP!C:C,0))))</f>
        <v/>
      </c>
      <c r="U879" s="163" t="n"/>
      <c r="V879" s="164">
        <f>IF(C879="",NA(),MATCH($B879&amp;$C879,'Smelter Look-up'!$J:$J,0))</f>
        <v/>
      </c>
      <c r="X879" s="165">
        <f>IF(AND(C879="Smelter not listed",OR(LEN(D879)=0,LEN(E879)=0)),1,0)</f>
        <v/>
      </c>
      <c r="AB879" s="306">
        <f>IF(C879="","",B879)</f>
        <v/>
      </c>
      <c r="AC879" s="165">
        <f>B879</f>
        <v/>
      </c>
      <c r="AD879" s="165">
        <f>IF(C879="Smelter not listed",D879,C879)</f>
        <v/>
      </c>
    </row>
    <row r="880" ht="20.1" customFormat="1" customHeight="1" s="165">
      <c r="A880" s="150" t="n"/>
      <c r="B880" s="296">
        <f>IF(LEN(A880)=0,"",INDEX('Smelter Look-up'!$A:$A,MATCH($A880,'Smelter Look-up'!$E:$E,0)))</f>
        <v/>
      </c>
      <c r="C880" s="147">
        <f>IF(LEN(A880)=0,"",INDEX('Smelter Look-up'!$C:$C,MATCH($A880,'Smelter Look-up'!$E:$E,0)))</f>
        <v/>
      </c>
      <c r="D880" s="144" t="n"/>
      <c r="E880" s="144">
        <f>IF(ISERROR($V880),"",OFFSET('Smelter Look-up'!$D$4,$V880-4,0)&amp;"")</f>
        <v/>
      </c>
      <c r="F880" s="144">
        <f>IF(ISERROR($V880),"",OFFSET('Smelter Look-up'!$E$4,$V880-4,0))</f>
        <v/>
      </c>
      <c r="G880" s="144">
        <f>IF(C880=$X$4,"Enter smelter details",IF(ISERROR($V880),"",OFFSET('Smelter Look-up'!$F$4,$V880-4,0)))</f>
        <v/>
      </c>
      <c r="H880" s="200">
        <f>IF(ISERROR($V880),"",OFFSET('Smelter Look-up'!$G$4,$V880-4,0))</f>
        <v/>
      </c>
      <c r="I880" s="201">
        <f>IF(ISERROR($V880),"",OFFSET('Smelter Look-up'!$H$4,$V880-4,0))</f>
        <v/>
      </c>
      <c r="J880" s="201">
        <f>IF(ISERROR($V880),"",OFFSET('Smelter Look-up'!$I$4,$V880-4,0))</f>
        <v/>
      </c>
      <c r="K880" s="145" t="n"/>
      <c r="L880" s="145" t="n"/>
      <c r="M880" s="145" t="n"/>
      <c r="N880" s="145" t="n"/>
      <c r="O880" s="145" t="n"/>
      <c r="P880" s="203" t="n"/>
      <c r="Q880" s="146" t="n"/>
      <c r="R880" s="144">
        <f>IF(ISERROR($V880),"",OFFSET('Smelter Look-up'!$C$4,$V880-4,0)&amp;"")</f>
        <v/>
      </c>
      <c r="S880" s="150">
        <f>IF(B880="","",IF(ISERROR(MATCH($E880,CL,0)),"Unknown",INDIRECT("'C'!$A$"&amp;MATCH($E880,CL,0)+1)))</f>
        <v/>
      </c>
      <c r="T880" s="150">
        <f>IF(B880="","",IF(ISERROR(MATCH($J880,SorP!$B$1:$B$6261,0)),"",INDIRECT("'SorP'!$A$"&amp;MATCH($S880&amp;$J880,SorP!C:C,0))))</f>
        <v/>
      </c>
      <c r="U880" s="163" t="n"/>
      <c r="V880" s="164">
        <f>IF(C880="",NA(),MATCH($B880&amp;$C880,'Smelter Look-up'!$J:$J,0))</f>
        <v/>
      </c>
      <c r="X880" s="165">
        <f>IF(AND(C880="Smelter not listed",OR(LEN(D880)=0,LEN(E880)=0)),1,0)</f>
        <v/>
      </c>
      <c r="AB880" s="306">
        <f>IF(C880="","",B880)</f>
        <v/>
      </c>
      <c r="AC880" s="165">
        <f>B880</f>
        <v/>
      </c>
      <c r="AD880" s="165">
        <f>IF(C880="Smelter not listed",D880,C880)</f>
        <v/>
      </c>
    </row>
    <row r="881" ht="20.1" customFormat="1" customHeight="1" s="165">
      <c r="A881" s="150" t="n"/>
      <c r="B881" s="296">
        <f>IF(LEN(A881)=0,"",INDEX('Smelter Look-up'!$A:$A,MATCH($A881,'Smelter Look-up'!$E:$E,0)))</f>
        <v/>
      </c>
      <c r="C881" s="147">
        <f>IF(LEN(A881)=0,"",INDEX('Smelter Look-up'!$C:$C,MATCH($A881,'Smelter Look-up'!$E:$E,0)))</f>
        <v/>
      </c>
      <c r="D881" s="144" t="n"/>
      <c r="E881" s="144">
        <f>IF(ISERROR($V881),"",OFFSET('Smelter Look-up'!$D$4,$V881-4,0)&amp;"")</f>
        <v/>
      </c>
      <c r="F881" s="144">
        <f>IF(ISERROR($V881),"",OFFSET('Smelter Look-up'!$E$4,$V881-4,0))</f>
        <v/>
      </c>
      <c r="G881" s="144">
        <f>IF(C881=$X$4,"Enter smelter details",IF(ISERROR($V881),"",OFFSET('Smelter Look-up'!$F$4,$V881-4,0)))</f>
        <v/>
      </c>
      <c r="H881" s="200">
        <f>IF(ISERROR($V881),"",OFFSET('Smelter Look-up'!$G$4,$V881-4,0))</f>
        <v/>
      </c>
      <c r="I881" s="201">
        <f>IF(ISERROR($V881),"",OFFSET('Smelter Look-up'!$H$4,$V881-4,0))</f>
        <v/>
      </c>
      <c r="J881" s="201">
        <f>IF(ISERROR($V881),"",OFFSET('Smelter Look-up'!$I$4,$V881-4,0))</f>
        <v/>
      </c>
      <c r="K881" s="145" t="n"/>
      <c r="L881" s="145" t="n"/>
      <c r="M881" s="145" t="n"/>
      <c r="N881" s="145" t="n"/>
      <c r="O881" s="145" t="n"/>
      <c r="P881" s="203" t="n"/>
      <c r="Q881" s="146" t="n"/>
      <c r="R881" s="144">
        <f>IF(ISERROR($V881),"",OFFSET('Smelter Look-up'!$C$4,$V881-4,0)&amp;"")</f>
        <v/>
      </c>
      <c r="S881" s="150">
        <f>IF(B881="","",IF(ISERROR(MATCH($E881,CL,0)),"Unknown",INDIRECT("'C'!$A$"&amp;MATCH($E881,CL,0)+1)))</f>
        <v/>
      </c>
      <c r="T881" s="150">
        <f>IF(B881="","",IF(ISERROR(MATCH($J881,SorP!$B$1:$B$6261,0)),"",INDIRECT("'SorP'!$A$"&amp;MATCH($S881&amp;$J881,SorP!C:C,0))))</f>
        <v/>
      </c>
      <c r="U881" s="163" t="n"/>
      <c r="V881" s="164">
        <f>IF(C881="",NA(),MATCH($B881&amp;$C881,'Smelter Look-up'!$J:$J,0))</f>
        <v/>
      </c>
      <c r="X881" s="165">
        <f>IF(AND(C881="Smelter not listed",OR(LEN(D881)=0,LEN(E881)=0)),1,0)</f>
        <v/>
      </c>
      <c r="AB881" s="306">
        <f>IF(C881="","",B881)</f>
        <v/>
      </c>
      <c r="AC881" s="165">
        <f>B881</f>
        <v/>
      </c>
      <c r="AD881" s="165">
        <f>IF(C881="Smelter not listed",D881,C881)</f>
        <v/>
      </c>
    </row>
    <row r="882" ht="20.1" customFormat="1" customHeight="1" s="165">
      <c r="A882" s="150" t="n"/>
      <c r="B882" s="296">
        <f>IF(LEN(A882)=0,"",INDEX('Smelter Look-up'!$A:$A,MATCH($A882,'Smelter Look-up'!$E:$E,0)))</f>
        <v/>
      </c>
      <c r="C882" s="147">
        <f>IF(LEN(A882)=0,"",INDEX('Smelter Look-up'!$C:$C,MATCH($A882,'Smelter Look-up'!$E:$E,0)))</f>
        <v/>
      </c>
      <c r="D882" s="144" t="n"/>
      <c r="E882" s="144">
        <f>IF(ISERROR($V882),"",OFFSET('Smelter Look-up'!$D$4,$V882-4,0)&amp;"")</f>
        <v/>
      </c>
      <c r="F882" s="144">
        <f>IF(ISERROR($V882),"",OFFSET('Smelter Look-up'!$E$4,$V882-4,0))</f>
        <v/>
      </c>
      <c r="G882" s="144">
        <f>IF(C882=$X$4,"Enter smelter details",IF(ISERROR($V882),"",OFFSET('Smelter Look-up'!$F$4,$V882-4,0)))</f>
        <v/>
      </c>
      <c r="H882" s="200">
        <f>IF(ISERROR($V882),"",OFFSET('Smelter Look-up'!$G$4,$V882-4,0))</f>
        <v/>
      </c>
      <c r="I882" s="201">
        <f>IF(ISERROR($V882),"",OFFSET('Smelter Look-up'!$H$4,$V882-4,0))</f>
        <v/>
      </c>
      <c r="J882" s="201">
        <f>IF(ISERROR($V882),"",OFFSET('Smelter Look-up'!$I$4,$V882-4,0))</f>
        <v/>
      </c>
      <c r="K882" s="145" t="n"/>
      <c r="L882" s="145" t="n"/>
      <c r="M882" s="145" t="n"/>
      <c r="N882" s="145" t="n"/>
      <c r="O882" s="145" t="n"/>
      <c r="P882" s="203" t="n"/>
      <c r="Q882" s="146" t="n"/>
      <c r="R882" s="144">
        <f>IF(ISERROR($V882),"",OFFSET('Smelter Look-up'!$C$4,$V882-4,0)&amp;"")</f>
        <v/>
      </c>
      <c r="S882" s="150">
        <f>IF(B882="","",IF(ISERROR(MATCH($E882,CL,0)),"Unknown",INDIRECT("'C'!$A$"&amp;MATCH($E882,CL,0)+1)))</f>
        <v/>
      </c>
      <c r="T882" s="150">
        <f>IF(B882="","",IF(ISERROR(MATCH($J882,SorP!$B$1:$B$6261,0)),"",INDIRECT("'SorP'!$A$"&amp;MATCH($S882&amp;$J882,SorP!C:C,0))))</f>
        <v/>
      </c>
      <c r="U882" s="163" t="n"/>
      <c r="V882" s="164">
        <f>IF(C882="",NA(),MATCH($B882&amp;$C882,'Smelter Look-up'!$J:$J,0))</f>
        <v/>
      </c>
      <c r="X882" s="165">
        <f>IF(AND(C882="Smelter not listed",OR(LEN(D882)=0,LEN(E882)=0)),1,0)</f>
        <v/>
      </c>
      <c r="AB882" s="306">
        <f>IF(C882="","",B882)</f>
        <v/>
      </c>
      <c r="AC882" s="165">
        <f>B882</f>
        <v/>
      </c>
      <c r="AD882" s="165">
        <f>IF(C882="Smelter not listed",D882,C882)</f>
        <v/>
      </c>
    </row>
    <row r="883" ht="20.1" customFormat="1" customHeight="1" s="165">
      <c r="A883" s="150" t="n"/>
      <c r="B883" s="296">
        <f>IF(LEN(A883)=0,"",INDEX('Smelter Look-up'!$A:$A,MATCH($A883,'Smelter Look-up'!$E:$E,0)))</f>
        <v/>
      </c>
      <c r="C883" s="147">
        <f>IF(LEN(A883)=0,"",INDEX('Smelter Look-up'!$C:$C,MATCH($A883,'Smelter Look-up'!$E:$E,0)))</f>
        <v/>
      </c>
      <c r="D883" s="144" t="n"/>
      <c r="E883" s="144">
        <f>IF(ISERROR($V883),"",OFFSET('Smelter Look-up'!$D$4,$V883-4,0)&amp;"")</f>
        <v/>
      </c>
      <c r="F883" s="144">
        <f>IF(ISERROR($V883),"",OFFSET('Smelter Look-up'!$E$4,$V883-4,0))</f>
        <v/>
      </c>
      <c r="G883" s="144">
        <f>IF(C883=$X$4,"Enter smelter details",IF(ISERROR($V883),"",OFFSET('Smelter Look-up'!$F$4,$V883-4,0)))</f>
        <v/>
      </c>
      <c r="H883" s="200">
        <f>IF(ISERROR($V883),"",OFFSET('Smelter Look-up'!$G$4,$V883-4,0))</f>
        <v/>
      </c>
      <c r="I883" s="201">
        <f>IF(ISERROR($V883),"",OFFSET('Smelter Look-up'!$H$4,$V883-4,0))</f>
        <v/>
      </c>
      <c r="J883" s="201">
        <f>IF(ISERROR($V883),"",OFFSET('Smelter Look-up'!$I$4,$V883-4,0))</f>
        <v/>
      </c>
      <c r="K883" s="145" t="n"/>
      <c r="L883" s="145" t="n"/>
      <c r="M883" s="145" t="n"/>
      <c r="N883" s="145" t="n"/>
      <c r="O883" s="145" t="n"/>
      <c r="P883" s="203" t="n"/>
      <c r="Q883" s="146" t="n"/>
      <c r="R883" s="144">
        <f>IF(ISERROR($V883),"",OFFSET('Smelter Look-up'!$C$4,$V883-4,0)&amp;"")</f>
        <v/>
      </c>
      <c r="S883" s="150">
        <f>IF(B883="","",IF(ISERROR(MATCH($E883,CL,0)),"Unknown",INDIRECT("'C'!$A$"&amp;MATCH($E883,CL,0)+1)))</f>
        <v/>
      </c>
      <c r="T883" s="150">
        <f>IF(B883="","",IF(ISERROR(MATCH($J883,SorP!$B$1:$B$6261,0)),"",INDIRECT("'SorP'!$A$"&amp;MATCH($S883&amp;$J883,SorP!C:C,0))))</f>
        <v/>
      </c>
      <c r="U883" s="163" t="n"/>
      <c r="V883" s="164">
        <f>IF(C883="",NA(),MATCH($B883&amp;$C883,'Smelter Look-up'!$J:$J,0))</f>
        <v/>
      </c>
      <c r="X883" s="165">
        <f>IF(AND(C883="Smelter not listed",OR(LEN(D883)=0,LEN(E883)=0)),1,0)</f>
        <v/>
      </c>
      <c r="AB883" s="306">
        <f>IF(C883="","",B883)</f>
        <v/>
      </c>
      <c r="AC883" s="165">
        <f>B883</f>
        <v/>
      </c>
      <c r="AD883" s="165">
        <f>IF(C883="Smelter not listed",D883,C883)</f>
        <v/>
      </c>
    </row>
    <row r="884" ht="20.1" customFormat="1" customHeight="1" s="165">
      <c r="A884" s="150" t="n"/>
      <c r="B884" s="296">
        <f>IF(LEN(A884)=0,"",INDEX('Smelter Look-up'!$A:$A,MATCH($A884,'Smelter Look-up'!$E:$E,0)))</f>
        <v/>
      </c>
      <c r="C884" s="147">
        <f>IF(LEN(A884)=0,"",INDEX('Smelter Look-up'!$C:$C,MATCH($A884,'Smelter Look-up'!$E:$E,0)))</f>
        <v/>
      </c>
      <c r="D884" s="144" t="n"/>
      <c r="E884" s="144">
        <f>IF(ISERROR($V884),"",OFFSET('Smelter Look-up'!$D$4,$V884-4,0)&amp;"")</f>
        <v/>
      </c>
      <c r="F884" s="144">
        <f>IF(ISERROR($V884),"",OFFSET('Smelter Look-up'!$E$4,$V884-4,0))</f>
        <v/>
      </c>
      <c r="G884" s="144">
        <f>IF(C884=$X$4,"Enter smelter details",IF(ISERROR($V884),"",OFFSET('Smelter Look-up'!$F$4,$V884-4,0)))</f>
        <v/>
      </c>
      <c r="H884" s="200">
        <f>IF(ISERROR($V884),"",OFFSET('Smelter Look-up'!$G$4,$V884-4,0))</f>
        <v/>
      </c>
      <c r="I884" s="201">
        <f>IF(ISERROR($V884),"",OFFSET('Smelter Look-up'!$H$4,$V884-4,0))</f>
        <v/>
      </c>
      <c r="J884" s="201">
        <f>IF(ISERROR($V884),"",OFFSET('Smelter Look-up'!$I$4,$V884-4,0))</f>
        <v/>
      </c>
      <c r="K884" s="145" t="n"/>
      <c r="L884" s="145" t="n"/>
      <c r="M884" s="145" t="n"/>
      <c r="N884" s="145" t="n"/>
      <c r="O884" s="145" t="n"/>
      <c r="P884" s="203" t="n"/>
      <c r="Q884" s="146" t="n"/>
      <c r="R884" s="144">
        <f>IF(ISERROR($V884),"",OFFSET('Smelter Look-up'!$C$4,$V884-4,0)&amp;"")</f>
        <v/>
      </c>
      <c r="S884" s="150">
        <f>IF(B884="","",IF(ISERROR(MATCH($E884,CL,0)),"Unknown",INDIRECT("'C'!$A$"&amp;MATCH($E884,CL,0)+1)))</f>
        <v/>
      </c>
      <c r="T884" s="150">
        <f>IF(B884="","",IF(ISERROR(MATCH($J884,SorP!$B$1:$B$6261,0)),"",INDIRECT("'SorP'!$A$"&amp;MATCH($S884&amp;$J884,SorP!C:C,0))))</f>
        <v/>
      </c>
      <c r="U884" s="163" t="n"/>
      <c r="V884" s="164">
        <f>IF(C884="",NA(),MATCH($B884&amp;$C884,'Smelter Look-up'!$J:$J,0))</f>
        <v/>
      </c>
      <c r="X884" s="165">
        <f>IF(AND(C884="Smelter not listed",OR(LEN(D884)=0,LEN(E884)=0)),1,0)</f>
        <v/>
      </c>
      <c r="AB884" s="306">
        <f>IF(C884="","",B884)</f>
        <v/>
      </c>
      <c r="AC884" s="165">
        <f>B884</f>
        <v/>
      </c>
      <c r="AD884" s="165">
        <f>IF(C884="Smelter not listed",D884,C884)</f>
        <v/>
      </c>
    </row>
    <row r="885" ht="20.1" customFormat="1" customHeight="1" s="165">
      <c r="A885" s="150" t="n"/>
      <c r="B885" s="296">
        <f>IF(LEN(A885)=0,"",INDEX('Smelter Look-up'!$A:$A,MATCH($A885,'Smelter Look-up'!$E:$E,0)))</f>
        <v/>
      </c>
      <c r="C885" s="147">
        <f>IF(LEN(A885)=0,"",INDEX('Smelter Look-up'!$C:$C,MATCH($A885,'Smelter Look-up'!$E:$E,0)))</f>
        <v/>
      </c>
      <c r="D885" s="144" t="n"/>
      <c r="E885" s="144">
        <f>IF(ISERROR($V885),"",OFFSET('Smelter Look-up'!$D$4,$V885-4,0)&amp;"")</f>
        <v/>
      </c>
      <c r="F885" s="144">
        <f>IF(ISERROR($V885),"",OFFSET('Smelter Look-up'!$E$4,$V885-4,0))</f>
        <v/>
      </c>
      <c r="G885" s="144">
        <f>IF(C885=$X$4,"Enter smelter details",IF(ISERROR($V885),"",OFFSET('Smelter Look-up'!$F$4,$V885-4,0)))</f>
        <v/>
      </c>
      <c r="H885" s="200">
        <f>IF(ISERROR($V885),"",OFFSET('Smelter Look-up'!$G$4,$V885-4,0))</f>
        <v/>
      </c>
      <c r="I885" s="201">
        <f>IF(ISERROR($V885),"",OFFSET('Smelter Look-up'!$H$4,$V885-4,0))</f>
        <v/>
      </c>
      <c r="J885" s="201">
        <f>IF(ISERROR($V885),"",OFFSET('Smelter Look-up'!$I$4,$V885-4,0))</f>
        <v/>
      </c>
      <c r="K885" s="145" t="n"/>
      <c r="L885" s="145" t="n"/>
      <c r="M885" s="145" t="n"/>
      <c r="N885" s="145" t="n"/>
      <c r="O885" s="145" t="n"/>
      <c r="P885" s="203" t="n"/>
      <c r="Q885" s="146" t="n"/>
      <c r="R885" s="144">
        <f>IF(ISERROR($V885),"",OFFSET('Smelter Look-up'!$C$4,$V885-4,0)&amp;"")</f>
        <v/>
      </c>
      <c r="S885" s="150">
        <f>IF(B885="","",IF(ISERROR(MATCH($E885,CL,0)),"Unknown",INDIRECT("'C'!$A$"&amp;MATCH($E885,CL,0)+1)))</f>
        <v/>
      </c>
      <c r="T885" s="150">
        <f>IF(B885="","",IF(ISERROR(MATCH($J885,SorP!$B$1:$B$6261,0)),"",INDIRECT("'SorP'!$A$"&amp;MATCH($S885&amp;$J885,SorP!C:C,0))))</f>
        <v/>
      </c>
      <c r="U885" s="163" t="n"/>
      <c r="V885" s="164">
        <f>IF(C885="",NA(),MATCH($B885&amp;$C885,'Smelter Look-up'!$J:$J,0))</f>
        <v/>
      </c>
      <c r="X885" s="165">
        <f>IF(AND(C885="Smelter not listed",OR(LEN(D885)=0,LEN(E885)=0)),1,0)</f>
        <v/>
      </c>
      <c r="AB885" s="306">
        <f>IF(C885="","",B885)</f>
        <v/>
      </c>
      <c r="AC885" s="165">
        <f>B885</f>
        <v/>
      </c>
      <c r="AD885" s="165">
        <f>IF(C885="Smelter not listed",D885,C885)</f>
        <v/>
      </c>
    </row>
    <row r="886" ht="20.1" customFormat="1" customHeight="1" s="165">
      <c r="A886" s="150" t="n"/>
      <c r="B886" s="296">
        <f>IF(LEN(A886)=0,"",INDEX('Smelter Look-up'!$A:$A,MATCH($A886,'Smelter Look-up'!$E:$E,0)))</f>
        <v/>
      </c>
      <c r="C886" s="147">
        <f>IF(LEN(A886)=0,"",INDEX('Smelter Look-up'!$C:$C,MATCH($A886,'Smelter Look-up'!$E:$E,0)))</f>
        <v/>
      </c>
      <c r="D886" s="144" t="n"/>
      <c r="E886" s="144">
        <f>IF(ISERROR($V886),"",OFFSET('Smelter Look-up'!$D$4,$V886-4,0)&amp;"")</f>
        <v/>
      </c>
      <c r="F886" s="144">
        <f>IF(ISERROR($V886),"",OFFSET('Smelter Look-up'!$E$4,$V886-4,0))</f>
        <v/>
      </c>
      <c r="G886" s="144">
        <f>IF(C886=$X$4,"Enter smelter details",IF(ISERROR($V886),"",OFFSET('Smelter Look-up'!$F$4,$V886-4,0)))</f>
        <v/>
      </c>
      <c r="H886" s="200">
        <f>IF(ISERROR($V886),"",OFFSET('Smelter Look-up'!$G$4,$V886-4,0))</f>
        <v/>
      </c>
      <c r="I886" s="201">
        <f>IF(ISERROR($V886),"",OFFSET('Smelter Look-up'!$H$4,$V886-4,0))</f>
        <v/>
      </c>
      <c r="J886" s="201">
        <f>IF(ISERROR($V886),"",OFFSET('Smelter Look-up'!$I$4,$V886-4,0))</f>
        <v/>
      </c>
      <c r="K886" s="145" t="n"/>
      <c r="L886" s="145" t="n"/>
      <c r="M886" s="145" t="n"/>
      <c r="N886" s="145" t="n"/>
      <c r="O886" s="145" t="n"/>
      <c r="P886" s="203" t="n"/>
      <c r="Q886" s="146" t="n"/>
      <c r="R886" s="144">
        <f>IF(ISERROR($V886),"",OFFSET('Smelter Look-up'!$C$4,$V886-4,0)&amp;"")</f>
        <v/>
      </c>
      <c r="S886" s="150">
        <f>IF(B886="","",IF(ISERROR(MATCH($E886,CL,0)),"Unknown",INDIRECT("'C'!$A$"&amp;MATCH($E886,CL,0)+1)))</f>
        <v/>
      </c>
      <c r="T886" s="150">
        <f>IF(B886="","",IF(ISERROR(MATCH($J886,SorP!$B$1:$B$6261,0)),"",INDIRECT("'SorP'!$A$"&amp;MATCH($S886&amp;$J886,SorP!C:C,0))))</f>
        <v/>
      </c>
      <c r="U886" s="163" t="n"/>
      <c r="V886" s="164">
        <f>IF(C886="",NA(),MATCH($B886&amp;$C886,'Smelter Look-up'!$J:$J,0))</f>
        <v/>
      </c>
      <c r="X886" s="165">
        <f>IF(AND(C886="Smelter not listed",OR(LEN(D886)=0,LEN(E886)=0)),1,0)</f>
        <v/>
      </c>
      <c r="AB886" s="306">
        <f>IF(C886="","",B886)</f>
        <v/>
      </c>
      <c r="AC886" s="165">
        <f>B886</f>
        <v/>
      </c>
      <c r="AD886" s="165">
        <f>IF(C886="Smelter not listed",D886,C886)</f>
        <v/>
      </c>
    </row>
    <row r="887" ht="20.1" customFormat="1" customHeight="1" s="165">
      <c r="A887" s="150" t="n"/>
      <c r="B887" s="296">
        <f>IF(LEN(A887)=0,"",INDEX('Smelter Look-up'!$A:$A,MATCH($A887,'Smelter Look-up'!$E:$E,0)))</f>
        <v/>
      </c>
      <c r="C887" s="147">
        <f>IF(LEN(A887)=0,"",INDEX('Smelter Look-up'!$C:$C,MATCH($A887,'Smelter Look-up'!$E:$E,0)))</f>
        <v/>
      </c>
      <c r="D887" s="144" t="n"/>
      <c r="E887" s="144">
        <f>IF(ISERROR($V887),"",OFFSET('Smelter Look-up'!$D$4,$V887-4,0)&amp;"")</f>
        <v/>
      </c>
      <c r="F887" s="144">
        <f>IF(ISERROR($V887),"",OFFSET('Smelter Look-up'!$E$4,$V887-4,0))</f>
        <v/>
      </c>
      <c r="G887" s="144">
        <f>IF(C887=$X$4,"Enter smelter details",IF(ISERROR($V887),"",OFFSET('Smelter Look-up'!$F$4,$V887-4,0)))</f>
        <v/>
      </c>
      <c r="H887" s="200">
        <f>IF(ISERROR($V887),"",OFFSET('Smelter Look-up'!$G$4,$V887-4,0))</f>
        <v/>
      </c>
      <c r="I887" s="201">
        <f>IF(ISERROR($V887),"",OFFSET('Smelter Look-up'!$H$4,$V887-4,0))</f>
        <v/>
      </c>
      <c r="J887" s="201">
        <f>IF(ISERROR($V887),"",OFFSET('Smelter Look-up'!$I$4,$V887-4,0))</f>
        <v/>
      </c>
      <c r="K887" s="145" t="n"/>
      <c r="L887" s="145" t="n"/>
      <c r="M887" s="145" t="n"/>
      <c r="N887" s="145" t="n"/>
      <c r="O887" s="145" t="n"/>
      <c r="P887" s="203" t="n"/>
      <c r="Q887" s="146" t="n"/>
      <c r="R887" s="144">
        <f>IF(ISERROR($V887),"",OFFSET('Smelter Look-up'!$C$4,$V887-4,0)&amp;"")</f>
        <v/>
      </c>
      <c r="S887" s="150">
        <f>IF(B887="","",IF(ISERROR(MATCH($E887,CL,0)),"Unknown",INDIRECT("'C'!$A$"&amp;MATCH($E887,CL,0)+1)))</f>
        <v/>
      </c>
      <c r="T887" s="150">
        <f>IF(B887="","",IF(ISERROR(MATCH($J887,SorP!$B$1:$B$6261,0)),"",INDIRECT("'SorP'!$A$"&amp;MATCH($S887&amp;$J887,SorP!C:C,0))))</f>
        <v/>
      </c>
      <c r="U887" s="163" t="n"/>
      <c r="V887" s="164">
        <f>IF(C887="",NA(),MATCH($B887&amp;$C887,'Smelter Look-up'!$J:$J,0))</f>
        <v/>
      </c>
      <c r="X887" s="165">
        <f>IF(AND(C887="Smelter not listed",OR(LEN(D887)=0,LEN(E887)=0)),1,0)</f>
        <v/>
      </c>
      <c r="AB887" s="306">
        <f>IF(C887="","",B887)</f>
        <v/>
      </c>
      <c r="AC887" s="165">
        <f>B887</f>
        <v/>
      </c>
      <c r="AD887" s="165">
        <f>IF(C887="Smelter not listed",D887,C887)</f>
        <v/>
      </c>
    </row>
    <row r="888" ht="20.1" customFormat="1" customHeight="1" s="165">
      <c r="A888" s="150" t="n"/>
      <c r="B888" s="296">
        <f>IF(LEN(A888)=0,"",INDEX('Smelter Look-up'!$A:$A,MATCH($A888,'Smelter Look-up'!$E:$E,0)))</f>
        <v/>
      </c>
      <c r="C888" s="147">
        <f>IF(LEN(A888)=0,"",INDEX('Smelter Look-up'!$C:$C,MATCH($A888,'Smelter Look-up'!$E:$E,0)))</f>
        <v/>
      </c>
      <c r="D888" s="144" t="n"/>
      <c r="E888" s="144">
        <f>IF(ISERROR($V888),"",OFFSET('Smelter Look-up'!$D$4,$V888-4,0)&amp;"")</f>
        <v/>
      </c>
      <c r="F888" s="144">
        <f>IF(ISERROR($V888),"",OFFSET('Smelter Look-up'!$E$4,$V888-4,0))</f>
        <v/>
      </c>
      <c r="G888" s="144">
        <f>IF(C888=$X$4,"Enter smelter details",IF(ISERROR($V888),"",OFFSET('Smelter Look-up'!$F$4,$V888-4,0)))</f>
        <v/>
      </c>
      <c r="H888" s="200">
        <f>IF(ISERROR($V888),"",OFFSET('Smelter Look-up'!$G$4,$V888-4,0))</f>
        <v/>
      </c>
      <c r="I888" s="201">
        <f>IF(ISERROR($V888),"",OFFSET('Smelter Look-up'!$H$4,$V888-4,0))</f>
        <v/>
      </c>
      <c r="J888" s="201">
        <f>IF(ISERROR($V888),"",OFFSET('Smelter Look-up'!$I$4,$V888-4,0))</f>
        <v/>
      </c>
      <c r="K888" s="145" t="n"/>
      <c r="L888" s="145" t="n"/>
      <c r="M888" s="145" t="n"/>
      <c r="N888" s="145" t="n"/>
      <c r="O888" s="145" t="n"/>
      <c r="P888" s="203" t="n"/>
      <c r="Q888" s="146" t="n"/>
      <c r="R888" s="144">
        <f>IF(ISERROR($V888),"",OFFSET('Smelter Look-up'!$C$4,$V888-4,0)&amp;"")</f>
        <v/>
      </c>
      <c r="S888" s="150">
        <f>IF(B888="","",IF(ISERROR(MATCH($E888,CL,0)),"Unknown",INDIRECT("'C'!$A$"&amp;MATCH($E888,CL,0)+1)))</f>
        <v/>
      </c>
      <c r="T888" s="150">
        <f>IF(B888="","",IF(ISERROR(MATCH($J888,SorP!$B$1:$B$6261,0)),"",INDIRECT("'SorP'!$A$"&amp;MATCH($S888&amp;$J888,SorP!C:C,0))))</f>
        <v/>
      </c>
      <c r="U888" s="163" t="n"/>
      <c r="V888" s="164">
        <f>IF(C888="",NA(),MATCH($B888&amp;$C888,'Smelter Look-up'!$J:$J,0))</f>
        <v/>
      </c>
      <c r="X888" s="165">
        <f>IF(AND(C888="Smelter not listed",OR(LEN(D888)=0,LEN(E888)=0)),1,0)</f>
        <v/>
      </c>
      <c r="AB888" s="306">
        <f>IF(C888="","",B888)</f>
        <v/>
      </c>
      <c r="AC888" s="165">
        <f>B888</f>
        <v/>
      </c>
      <c r="AD888" s="165">
        <f>IF(C888="Smelter not listed",D888,C888)</f>
        <v/>
      </c>
    </row>
    <row r="889" ht="20.1" customFormat="1" customHeight="1" s="165">
      <c r="A889" s="150" t="n"/>
      <c r="B889" s="296">
        <f>IF(LEN(A889)=0,"",INDEX('Smelter Look-up'!$A:$A,MATCH($A889,'Smelter Look-up'!$E:$E,0)))</f>
        <v/>
      </c>
      <c r="C889" s="147">
        <f>IF(LEN(A889)=0,"",INDEX('Smelter Look-up'!$C:$C,MATCH($A889,'Smelter Look-up'!$E:$E,0)))</f>
        <v/>
      </c>
      <c r="D889" s="144" t="n"/>
      <c r="E889" s="144">
        <f>IF(ISERROR($V889),"",OFFSET('Smelter Look-up'!$D$4,$V889-4,0)&amp;"")</f>
        <v/>
      </c>
      <c r="F889" s="144">
        <f>IF(ISERROR($V889),"",OFFSET('Smelter Look-up'!$E$4,$V889-4,0))</f>
        <v/>
      </c>
      <c r="G889" s="144">
        <f>IF(C889=$X$4,"Enter smelter details",IF(ISERROR($V889),"",OFFSET('Smelter Look-up'!$F$4,$V889-4,0)))</f>
        <v/>
      </c>
      <c r="H889" s="200">
        <f>IF(ISERROR($V889),"",OFFSET('Smelter Look-up'!$G$4,$V889-4,0))</f>
        <v/>
      </c>
      <c r="I889" s="201">
        <f>IF(ISERROR($V889),"",OFFSET('Smelter Look-up'!$H$4,$V889-4,0))</f>
        <v/>
      </c>
      <c r="J889" s="201">
        <f>IF(ISERROR($V889),"",OFFSET('Smelter Look-up'!$I$4,$V889-4,0))</f>
        <v/>
      </c>
      <c r="K889" s="145" t="n"/>
      <c r="L889" s="145" t="n"/>
      <c r="M889" s="145" t="n"/>
      <c r="N889" s="145" t="n"/>
      <c r="O889" s="145" t="n"/>
      <c r="P889" s="203" t="n"/>
      <c r="Q889" s="146" t="n"/>
      <c r="R889" s="144">
        <f>IF(ISERROR($V889),"",OFFSET('Smelter Look-up'!$C$4,$V889-4,0)&amp;"")</f>
        <v/>
      </c>
      <c r="S889" s="150">
        <f>IF(B889="","",IF(ISERROR(MATCH($E889,CL,0)),"Unknown",INDIRECT("'C'!$A$"&amp;MATCH($E889,CL,0)+1)))</f>
        <v/>
      </c>
      <c r="T889" s="150">
        <f>IF(B889="","",IF(ISERROR(MATCH($J889,SorP!$B$1:$B$6261,0)),"",INDIRECT("'SorP'!$A$"&amp;MATCH($S889&amp;$J889,SorP!C:C,0))))</f>
        <v/>
      </c>
      <c r="U889" s="163" t="n"/>
      <c r="V889" s="164">
        <f>IF(C889="",NA(),MATCH($B889&amp;$C889,'Smelter Look-up'!$J:$J,0))</f>
        <v/>
      </c>
      <c r="X889" s="165">
        <f>IF(AND(C889="Smelter not listed",OR(LEN(D889)=0,LEN(E889)=0)),1,0)</f>
        <v/>
      </c>
      <c r="AB889" s="306">
        <f>IF(C889="","",B889)</f>
        <v/>
      </c>
      <c r="AC889" s="165">
        <f>B889</f>
        <v/>
      </c>
      <c r="AD889" s="165">
        <f>IF(C889="Smelter not listed",D889,C889)</f>
        <v/>
      </c>
    </row>
    <row r="890" ht="20.1" customFormat="1" customHeight="1" s="165">
      <c r="A890" s="150" t="n"/>
      <c r="B890" s="296">
        <f>IF(LEN(A890)=0,"",INDEX('Smelter Look-up'!$A:$A,MATCH($A890,'Smelter Look-up'!$E:$E,0)))</f>
        <v/>
      </c>
      <c r="C890" s="147">
        <f>IF(LEN(A890)=0,"",INDEX('Smelter Look-up'!$C:$C,MATCH($A890,'Smelter Look-up'!$E:$E,0)))</f>
        <v/>
      </c>
      <c r="D890" s="144" t="n"/>
      <c r="E890" s="144">
        <f>IF(ISERROR($V890),"",OFFSET('Smelter Look-up'!$D$4,$V890-4,0)&amp;"")</f>
        <v/>
      </c>
      <c r="F890" s="144">
        <f>IF(ISERROR($V890),"",OFFSET('Smelter Look-up'!$E$4,$V890-4,0))</f>
        <v/>
      </c>
      <c r="G890" s="144">
        <f>IF(C890=$X$4,"Enter smelter details",IF(ISERROR($V890),"",OFFSET('Smelter Look-up'!$F$4,$V890-4,0)))</f>
        <v/>
      </c>
      <c r="H890" s="200">
        <f>IF(ISERROR($V890),"",OFFSET('Smelter Look-up'!$G$4,$V890-4,0))</f>
        <v/>
      </c>
      <c r="I890" s="201">
        <f>IF(ISERROR($V890),"",OFFSET('Smelter Look-up'!$H$4,$V890-4,0))</f>
        <v/>
      </c>
      <c r="J890" s="201">
        <f>IF(ISERROR($V890),"",OFFSET('Smelter Look-up'!$I$4,$V890-4,0))</f>
        <v/>
      </c>
      <c r="K890" s="145" t="n"/>
      <c r="L890" s="145" t="n"/>
      <c r="M890" s="145" t="n"/>
      <c r="N890" s="145" t="n"/>
      <c r="O890" s="145" t="n"/>
      <c r="P890" s="203" t="n"/>
      <c r="Q890" s="146" t="n"/>
      <c r="R890" s="144">
        <f>IF(ISERROR($V890),"",OFFSET('Smelter Look-up'!$C$4,$V890-4,0)&amp;"")</f>
        <v/>
      </c>
      <c r="S890" s="150">
        <f>IF(B890="","",IF(ISERROR(MATCH($E890,CL,0)),"Unknown",INDIRECT("'C'!$A$"&amp;MATCH($E890,CL,0)+1)))</f>
        <v/>
      </c>
      <c r="T890" s="150">
        <f>IF(B890="","",IF(ISERROR(MATCH($J890,SorP!$B$1:$B$6261,0)),"",INDIRECT("'SorP'!$A$"&amp;MATCH($S890&amp;$J890,SorP!C:C,0))))</f>
        <v/>
      </c>
      <c r="U890" s="163" t="n"/>
      <c r="V890" s="164">
        <f>IF(C890="",NA(),MATCH($B890&amp;$C890,'Smelter Look-up'!$J:$J,0))</f>
        <v/>
      </c>
      <c r="X890" s="165">
        <f>IF(AND(C890="Smelter not listed",OR(LEN(D890)=0,LEN(E890)=0)),1,0)</f>
        <v/>
      </c>
      <c r="AB890" s="306">
        <f>IF(C890="","",B890)</f>
        <v/>
      </c>
      <c r="AC890" s="165">
        <f>B890</f>
        <v/>
      </c>
      <c r="AD890" s="165">
        <f>IF(C890="Smelter not listed",D890,C890)</f>
        <v/>
      </c>
    </row>
    <row r="891" ht="20.1" customFormat="1" customHeight="1" s="165">
      <c r="A891" s="150" t="n"/>
      <c r="B891" s="296">
        <f>IF(LEN(A891)=0,"",INDEX('Smelter Look-up'!$A:$A,MATCH($A891,'Smelter Look-up'!$E:$E,0)))</f>
        <v/>
      </c>
      <c r="C891" s="147">
        <f>IF(LEN(A891)=0,"",INDEX('Smelter Look-up'!$C:$C,MATCH($A891,'Smelter Look-up'!$E:$E,0)))</f>
        <v/>
      </c>
      <c r="D891" s="144" t="n"/>
      <c r="E891" s="144">
        <f>IF(ISERROR($V891),"",OFFSET('Smelter Look-up'!$D$4,$V891-4,0)&amp;"")</f>
        <v/>
      </c>
      <c r="F891" s="144">
        <f>IF(ISERROR($V891),"",OFFSET('Smelter Look-up'!$E$4,$V891-4,0))</f>
        <v/>
      </c>
      <c r="G891" s="144">
        <f>IF(C891=$X$4,"Enter smelter details",IF(ISERROR($V891),"",OFFSET('Smelter Look-up'!$F$4,$V891-4,0)))</f>
        <v/>
      </c>
      <c r="H891" s="200">
        <f>IF(ISERROR($V891),"",OFFSET('Smelter Look-up'!$G$4,$V891-4,0))</f>
        <v/>
      </c>
      <c r="I891" s="201">
        <f>IF(ISERROR($V891),"",OFFSET('Smelter Look-up'!$H$4,$V891-4,0))</f>
        <v/>
      </c>
      <c r="J891" s="201">
        <f>IF(ISERROR($V891),"",OFFSET('Smelter Look-up'!$I$4,$V891-4,0))</f>
        <v/>
      </c>
      <c r="K891" s="145" t="n"/>
      <c r="L891" s="145" t="n"/>
      <c r="M891" s="145" t="n"/>
      <c r="N891" s="145" t="n"/>
      <c r="O891" s="145" t="n"/>
      <c r="P891" s="203" t="n"/>
      <c r="Q891" s="146" t="n"/>
      <c r="R891" s="144">
        <f>IF(ISERROR($V891),"",OFFSET('Smelter Look-up'!$C$4,$V891-4,0)&amp;"")</f>
        <v/>
      </c>
      <c r="S891" s="150">
        <f>IF(B891="","",IF(ISERROR(MATCH($E891,CL,0)),"Unknown",INDIRECT("'C'!$A$"&amp;MATCH($E891,CL,0)+1)))</f>
        <v/>
      </c>
      <c r="T891" s="150">
        <f>IF(B891="","",IF(ISERROR(MATCH($J891,SorP!$B$1:$B$6261,0)),"",INDIRECT("'SorP'!$A$"&amp;MATCH($S891&amp;$J891,SorP!C:C,0))))</f>
        <v/>
      </c>
      <c r="U891" s="163" t="n"/>
      <c r="V891" s="164">
        <f>IF(C891="",NA(),MATCH($B891&amp;$C891,'Smelter Look-up'!$J:$J,0))</f>
        <v/>
      </c>
      <c r="X891" s="165">
        <f>IF(AND(C891="Smelter not listed",OR(LEN(D891)=0,LEN(E891)=0)),1,0)</f>
        <v/>
      </c>
      <c r="AB891" s="306">
        <f>IF(C891="","",B891)</f>
        <v/>
      </c>
      <c r="AC891" s="165">
        <f>B891</f>
        <v/>
      </c>
      <c r="AD891" s="165">
        <f>IF(C891="Smelter not listed",D891,C891)</f>
        <v/>
      </c>
    </row>
    <row r="892" ht="20.1" customFormat="1" customHeight="1" s="165">
      <c r="A892" s="150" t="n"/>
      <c r="B892" s="296">
        <f>IF(LEN(A892)=0,"",INDEX('Smelter Look-up'!$A:$A,MATCH($A892,'Smelter Look-up'!$E:$E,0)))</f>
        <v/>
      </c>
      <c r="C892" s="147">
        <f>IF(LEN(A892)=0,"",INDEX('Smelter Look-up'!$C:$C,MATCH($A892,'Smelter Look-up'!$E:$E,0)))</f>
        <v/>
      </c>
      <c r="D892" s="144" t="n"/>
      <c r="E892" s="144">
        <f>IF(ISERROR($V892),"",OFFSET('Smelter Look-up'!$D$4,$V892-4,0)&amp;"")</f>
        <v/>
      </c>
      <c r="F892" s="144">
        <f>IF(ISERROR($V892),"",OFFSET('Smelter Look-up'!$E$4,$V892-4,0))</f>
        <v/>
      </c>
      <c r="G892" s="144">
        <f>IF(C892=$X$4,"Enter smelter details",IF(ISERROR($V892),"",OFFSET('Smelter Look-up'!$F$4,$V892-4,0)))</f>
        <v/>
      </c>
      <c r="H892" s="200">
        <f>IF(ISERROR($V892),"",OFFSET('Smelter Look-up'!$G$4,$V892-4,0))</f>
        <v/>
      </c>
      <c r="I892" s="201">
        <f>IF(ISERROR($V892),"",OFFSET('Smelter Look-up'!$H$4,$V892-4,0))</f>
        <v/>
      </c>
      <c r="J892" s="201">
        <f>IF(ISERROR($V892),"",OFFSET('Smelter Look-up'!$I$4,$V892-4,0))</f>
        <v/>
      </c>
      <c r="K892" s="145" t="n"/>
      <c r="L892" s="145" t="n"/>
      <c r="M892" s="145" t="n"/>
      <c r="N892" s="145" t="n"/>
      <c r="O892" s="145" t="n"/>
      <c r="P892" s="203" t="n"/>
      <c r="Q892" s="146" t="n"/>
      <c r="R892" s="144">
        <f>IF(ISERROR($V892),"",OFFSET('Smelter Look-up'!$C$4,$V892-4,0)&amp;"")</f>
        <v/>
      </c>
      <c r="S892" s="150">
        <f>IF(B892="","",IF(ISERROR(MATCH($E892,CL,0)),"Unknown",INDIRECT("'C'!$A$"&amp;MATCH($E892,CL,0)+1)))</f>
        <v/>
      </c>
      <c r="T892" s="150">
        <f>IF(B892="","",IF(ISERROR(MATCH($J892,SorP!$B$1:$B$6261,0)),"",INDIRECT("'SorP'!$A$"&amp;MATCH($S892&amp;$J892,SorP!C:C,0))))</f>
        <v/>
      </c>
      <c r="U892" s="163" t="n"/>
      <c r="V892" s="164">
        <f>IF(C892="",NA(),MATCH($B892&amp;$C892,'Smelter Look-up'!$J:$J,0))</f>
        <v/>
      </c>
      <c r="X892" s="165">
        <f>IF(AND(C892="Smelter not listed",OR(LEN(D892)=0,LEN(E892)=0)),1,0)</f>
        <v/>
      </c>
      <c r="AB892" s="306">
        <f>IF(C892="","",B892)</f>
        <v/>
      </c>
      <c r="AC892" s="165">
        <f>B892</f>
        <v/>
      </c>
      <c r="AD892" s="165">
        <f>IF(C892="Smelter not listed",D892,C892)</f>
        <v/>
      </c>
    </row>
    <row r="893" ht="20.1" customFormat="1" customHeight="1" s="165">
      <c r="A893" s="150" t="n"/>
      <c r="B893" s="296">
        <f>IF(LEN(A893)=0,"",INDEX('Smelter Look-up'!$A:$A,MATCH($A893,'Smelter Look-up'!$E:$E,0)))</f>
        <v/>
      </c>
      <c r="C893" s="147">
        <f>IF(LEN(A893)=0,"",INDEX('Smelter Look-up'!$C:$C,MATCH($A893,'Smelter Look-up'!$E:$E,0)))</f>
        <v/>
      </c>
      <c r="D893" s="144" t="n"/>
      <c r="E893" s="144">
        <f>IF(ISERROR($V893),"",OFFSET('Smelter Look-up'!$D$4,$V893-4,0)&amp;"")</f>
        <v/>
      </c>
      <c r="F893" s="144">
        <f>IF(ISERROR($V893),"",OFFSET('Smelter Look-up'!$E$4,$V893-4,0))</f>
        <v/>
      </c>
      <c r="G893" s="144">
        <f>IF(C893=$X$4,"Enter smelter details",IF(ISERROR($V893),"",OFFSET('Smelter Look-up'!$F$4,$V893-4,0)))</f>
        <v/>
      </c>
      <c r="H893" s="200">
        <f>IF(ISERROR($V893),"",OFFSET('Smelter Look-up'!$G$4,$V893-4,0))</f>
        <v/>
      </c>
      <c r="I893" s="201">
        <f>IF(ISERROR($V893),"",OFFSET('Smelter Look-up'!$H$4,$V893-4,0))</f>
        <v/>
      </c>
      <c r="J893" s="201">
        <f>IF(ISERROR($V893),"",OFFSET('Smelter Look-up'!$I$4,$V893-4,0))</f>
        <v/>
      </c>
      <c r="K893" s="145" t="n"/>
      <c r="L893" s="145" t="n"/>
      <c r="M893" s="145" t="n"/>
      <c r="N893" s="145" t="n"/>
      <c r="O893" s="145" t="n"/>
      <c r="P893" s="203" t="n"/>
      <c r="Q893" s="146" t="n"/>
      <c r="R893" s="144">
        <f>IF(ISERROR($V893),"",OFFSET('Smelter Look-up'!$C$4,$V893-4,0)&amp;"")</f>
        <v/>
      </c>
      <c r="S893" s="150">
        <f>IF(B893="","",IF(ISERROR(MATCH($E893,CL,0)),"Unknown",INDIRECT("'C'!$A$"&amp;MATCH($E893,CL,0)+1)))</f>
        <v/>
      </c>
      <c r="T893" s="150">
        <f>IF(B893="","",IF(ISERROR(MATCH($J893,SorP!$B$1:$B$6261,0)),"",INDIRECT("'SorP'!$A$"&amp;MATCH($S893&amp;$J893,SorP!C:C,0))))</f>
        <v/>
      </c>
      <c r="U893" s="163" t="n"/>
      <c r="V893" s="164">
        <f>IF(C893="",NA(),MATCH($B893&amp;$C893,'Smelter Look-up'!$J:$J,0))</f>
        <v/>
      </c>
      <c r="X893" s="165">
        <f>IF(AND(C893="Smelter not listed",OR(LEN(D893)=0,LEN(E893)=0)),1,0)</f>
        <v/>
      </c>
      <c r="AB893" s="306">
        <f>IF(C893="","",B893)</f>
        <v/>
      </c>
      <c r="AC893" s="165">
        <f>B893</f>
        <v/>
      </c>
      <c r="AD893" s="165">
        <f>IF(C893="Smelter not listed",D893,C893)</f>
        <v/>
      </c>
    </row>
    <row r="894" ht="20.1" customFormat="1" customHeight="1" s="165">
      <c r="A894" s="150" t="n"/>
      <c r="B894" s="296">
        <f>IF(LEN(A894)=0,"",INDEX('Smelter Look-up'!$A:$A,MATCH($A894,'Smelter Look-up'!$E:$E,0)))</f>
        <v/>
      </c>
      <c r="C894" s="147">
        <f>IF(LEN(A894)=0,"",INDEX('Smelter Look-up'!$C:$C,MATCH($A894,'Smelter Look-up'!$E:$E,0)))</f>
        <v/>
      </c>
      <c r="D894" s="144" t="n"/>
      <c r="E894" s="144">
        <f>IF(ISERROR($V894),"",OFFSET('Smelter Look-up'!$D$4,$V894-4,0)&amp;"")</f>
        <v/>
      </c>
      <c r="F894" s="144">
        <f>IF(ISERROR($V894),"",OFFSET('Smelter Look-up'!$E$4,$V894-4,0))</f>
        <v/>
      </c>
      <c r="G894" s="144">
        <f>IF(C894=$X$4,"Enter smelter details",IF(ISERROR($V894),"",OFFSET('Smelter Look-up'!$F$4,$V894-4,0)))</f>
        <v/>
      </c>
      <c r="H894" s="200">
        <f>IF(ISERROR($V894),"",OFFSET('Smelter Look-up'!$G$4,$V894-4,0))</f>
        <v/>
      </c>
      <c r="I894" s="201">
        <f>IF(ISERROR($V894),"",OFFSET('Smelter Look-up'!$H$4,$V894-4,0))</f>
        <v/>
      </c>
      <c r="J894" s="201">
        <f>IF(ISERROR($V894),"",OFFSET('Smelter Look-up'!$I$4,$V894-4,0))</f>
        <v/>
      </c>
      <c r="K894" s="145" t="n"/>
      <c r="L894" s="145" t="n"/>
      <c r="M894" s="145" t="n"/>
      <c r="N894" s="145" t="n"/>
      <c r="O894" s="145" t="n"/>
      <c r="P894" s="203" t="n"/>
      <c r="Q894" s="146" t="n"/>
      <c r="R894" s="144">
        <f>IF(ISERROR($V894),"",OFFSET('Smelter Look-up'!$C$4,$V894-4,0)&amp;"")</f>
        <v/>
      </c>
      <c r="S894" s="150">
        <f>IF(B894="","",IF(ISERROR(MATCH($E894,CL,0)),"Unknown",INDIRECT("'C'!$A$"&amp;MATCH($E894,CL,0)+1)))</f>
        <v/>
      </c>
      <c r="T894" s="150">
        <f>IF(B894="","",IF(ISERROR(MATCH($J894,SorP!$B$1:$B$6261,0)),"",INDIRECT("'SorP'!$A$"&amp;MATCH($S894&amp;$J894,SorP!C:C,0))))</f>
        <v/>
      </c>
      <c r="U894" s="163" t="n"/>
      <c r="V894" s="164">
        <f>IF(C894="",NA(),MATCH($B894&amp;$C894,'Smelter Look-up'!$J:$J,0))</f>
        <v/>
      </c>
      <c r="X894" s="165">
        <f>IF(AND(C894="Smelter not listed",OR(LEN(D894)=0,LEN(E894)=0)),1,0)</f>
        <v/>
      </c>
      <c r="AB894" s="306">
        <f>IF(C894="","",B894)</f>
        <v/>
      </c>
      <c r="AC894" s="165">
        <f>B894</f>
        <v/>
      </c>
      <c r="AD894" s="165">
        <f>IF(C894="Smelter not listed",D894,C894)</f>
        <v/>
      </c>
    </row>
    <row r="895" ht="20.1" customFormat="1" customHeight="1" s="165">
      <c r="A895" s="150" t="n"/>
      <c r="B895" s="296">
        <f>IF(LEN(A895)=0,"",INDEX('Smelter Look-up'!$A:$A,MATCH($A895,'Smelter Look-up'!$E:$E,0)))</f>
        <v/>
      </c>
      <c r="C895" s="147">
        <f>IF(LEN(A895)=0,"",INDEX('Smelter Look-up'!$C:$C,MATCH($A895,'Smelter Look-up'!$E:$E,0)))</f>
        <v/>
      </c>
      <c r="D895" s="144" t="n"/>
      <c r="E895" s="144">
        <f>IF(ISERROR($V895),"",OFFSET('Smelter Look-up'!$D$4,$V895-4,0)&amp;"")</f>
        <v/>
      </c>
      <c r="F895" s="144">
        <f>IF(ISERROR($V895),"",OFFSET('Smelter Look-up'!$E$4,$V895-4,0))</f>
        <v/>
      </c>
      <c r="G895" s="144">
        <f>IF(C895=$X$4,"Enter smelter details",IF(ISERROR($V895),"",OFFSET('Smelter Look-up'!$F$4,$V895-4,0)))</f>
        <v/>
      </c>
      <c r="H895" s="200">
        <f>IF(ISERROR($V895),"",OFFSET('Smelter Look-up'!$G$4,$V895-4,0))</f>
        <v/>
      </c>
      <c r="I895" s="201">
        <f>IF(ISERROR($V895),"",OFFSET('Smelter Look-up'!$H$4,$V895-4,0))</f>
        <v/>
      </c>
      <c r="J895" s="201">
        <f>IF(ISERROR($V895),"",OFFSET('Smelter Look-up'!$I$4,$V895-4,0))</f>
        <v/>
      </c>
      <c r="K895" s="145" t="n"/>
      <c r="L895" s="145" t="n"/>
      <c r="M895" s="145" t="n"/>
      <c r="N895" s="145" t="n"/>
      <c r="O895" s="145" t="n"/>
      <c r="P895" s="203" t="n"/>
      <c r="Q895" s="146" t="n"/>
      <c r="R895" s="144">
        <f>IF(ISERROR($V895),"",OFFSET('Smelter Look-up'!$C$4,$V895-4,0)&amp;"")</f>
        <v/>
      </c>
      <c r="S895" s="150">
        <f>IF(B895="","",IF(ISERROR(MATCH($E895,CL,0)),"Unknown",INDIRECT("'C'!$A$"&amp;MATCH($E895,CL,0)+1)))</f>
        <v/>
      </c>
      <c r="T895" s="150">
        <f>IF(B895="","",IF(ISERROR(MATCH($J895,SorP!$B$1:$B$6261,0)),"",INDIRECT("'SorP'!$A$"&amp;MATCH($S895&amp;$J895,SorP!C:C,0))))</f>
        <v/>
      </c>
      <c r="U895" s="163" t="n"/>
      <c r="V895" s="164">
        <f>IF(C895="",NA(),MATCH($B895&amp;$C895,'Smelter Look-up'!$J:$J,0))</f>
        <v/>
      </c>
      <c r="X895" s="165">
        <f>IF(AND(C895="Smelter not listed",OR(LEN(D895)=0,LEN(E895)=0)),1,0)</f>
        <v/>
      </c>
      <c r="AB895" s="306">
        <f>IF(C895="","",B895)</f>
        <v/>
      </c>
      <c r="AC895" s="165">
        <f>B895</f>
        <v/>
      </c>
      <c r="AD895" s="165">
        <f>IF(C895="Smelter not listed",D895,C895)</f>
        <v/>
      </c>
    </row>
    <row r="896" ht="20.1" customFormat="1" customHeight="1" s="165">
      <c r="A896" s="150" t="n"/>
      <c r="B896" s="296">
        <f>IF(LEN(A896)=0,"",INDEX('Smelter Look-up'!$A:$A,MATCH($A896,'Smelter Look-up'!$E:$E,0)))</f>
        <v/>
      </c>
      <c r="C896" s="147">
        <f>IF(LEN(A896)=0,"",INDEX('Smelter Look-up'!$C:$C,MATCH($A896,'Smelter Look-up'!$E:$E,0)))</f>
        <v/>
      </c>
      <c r="D896" s="144" t="n"/>
      <c r="E896" s="144">
        <f>IF(ISERROR($V896),"",OFFSET('Smelter Look-up'!$D$4,$V896-4,0)&amp;"")</f>
        <v/>
      </c>
      <c r="F896" s="144">
        <f>IF(ISERROR($V896),"",OFFSET('Smelter Look-up'!$E$4,$V896-4,0))</f>
        <v/>
      </c>
      <c r="G896" s="144">
        <f>IF(C896=$X$4,"Enter smelter details",IF(ISERROR($V896),"",OFFSET('Smelter Look-up'!$F$4,$V896-4,0)))</f>
        <v/>
      </c>
      <c r="H896" s="200">
        <f>IF(ISERROR($V896),"",OFFSET('Smelter Look-up'!$G$4,$V896-4,0))</f>
        <v/>
      </c>
      <c r="I896" s="201">
        <f>IF(ISERROR($V896),"",OFFSET('Smelter Look-up'!$H$4,$V896-4,0))</f>
        <v/>
      </c>
      <c r="J896" s="201">
        <f>IF(ISERROR($V896),"",OFFSET('Smelter Look-up'!$I$4,$V896-4,0))</f>
        <v/>
      </c>
      <c r="K896" s="145" t="n"/>
      <c r="L896" s="145" t="n"/>
      <c r="M896" s="145" t="n"/>
      <c r="N896" s="145" t="n"/>
      <c r="O896" s="145" t="n"/>
      <c r="P896" s="203" t="n"/>
      <c r="Q896" s="146" t="n"/>
      <c r="R896" s="144">
        <f>IF(ISERROR($V896),"",OFFSET('Smelter Look-up'!$C$4,$V896-4,0)&amp;"")</f>
        <v/>
      </c>
      <c r="S896" s="150">
        <f>IF(B896="","",IF(ISERROR(MATCH($E896,CL,0)),"Unknown",INDIRECT("'C'!$A$"&amp;MATCH($E896,CL,0)+1)))</f>
        <v/>
      </c>
      <c r="T896" s="150">
        <f>IF(B896="","",IF(ISERROR(MATCH($J896,SorP!$B$1:$B$6261,0)),"",INDIRECT("'SorP'!$A$"&amp;MATCH($S896&amp;$J896,SorP!C:C,0))))</f>
        <v/>
      </c>
      <c r="U896" s="163" t="n"/>
      <c r="V896" s="164">
        <f>IF(C896="",NA(),MATCH($B896&amp;$C896,'Smelter Look-up'!$J:$J,0))</f>
        <v/>
      </c>
      <c r="X896" s="165">
        <f>IF(AND(C896="Smelter not listed",OR(LEN(D896)=0,LEN(E896)=0)),1,0)</f>
        <v/>
      </c>
      <c r="AB896" s="306">
        <f>IF(C896="","",B896)</f>
        <v/>
      </c>
      <c r="AC896" s="165">
        <f>B896</f>
        <v/>
      </c>
      <c r="AD896" s="165">
        <f>IF(C896="Smelter not listed",D896,C896)</f>
        <v/>
      </c>
    </row>
    <row r="897" ht="20.1" customFormat="1" customHeight="1" s="165">
      <c r="A897" s="150" t="n"/>
      <c r="B897" s="296">
        <f>IF(LEN(A897)=0,"",INDEX('Smelter Look-up'!$A:$A,MATCH($A897,'Smelter Look-up'!$E:$E,0)))</f>
        <v/>
      </c>
      <c r="C897" s="147">
        <f>IF(LEN(A897)=0,"",INDEX('Smelter Look-up'!$C:$C,MATCH($A897,'Smelter Look-up'!$E:$E,0)))</f>
        <v/>
      </c>
      <c r="D897" s="144" t="n"/>
      <c r="E897" s="144">
        <f>IF(ISERROR($V897),"",OFFSET('Smelter Look-up'!$D$4,$V897-4,0)&amp;"")</f>
        <v/>
      </c>
      <c r="F897" s="144">
        <f>IF(ISERROR($V897),"",OFFSET('Smelter Look-up'!$E$4,$V897-4,0))</f>
        <v/>
      </c>
      <c r="G897" s="144">
        <f>IF(C897=$X$4,"Enter smelter details",IF(ISERROR($V897),"",OFFSET('Smelter Look-up'!$F$4,$V897-4,0)))</f>
        <v/>
      </c>
      <c r="H897" s="200">
        <f>IF(ISERROR($V897),"",OFFSET('Smelter Look-up'!$G$4,$V897-4,0))</f>
        <v/>
      </c>
      <c r="I897" s="201">
        <f>IF(ISERROR($V897),"",OFFSET('Smelter Look-up'!$H$4,$V897-4,0))</f>
        <v/>
      </c>
      <c r="J897" s="201">
        <f>IF(ISERROR($V897),"",OFFSET('Smelter Look-up'!$I$4,$V897-4,0))</f>
        <v/>
      </c>
      <c r="K897" s="145" t="n"/>
      <c r="L897" s="145" t="n"/>
      <c r="M897" s="145" t="n"/>
      <c r="N897" s="145" t="n"/>
      <c r="O897" s="145" t="n"/>
      <c r="P897" s="203" t="n"/>
      <c r="Q897" s="146" t="n"/>
      <c r="R897" s="144">
        <f>IF(ISERROR($V897),"",OFFSET('Smelter Look-up'!$C$4,$V897-4,0)&amp;"")</f>
        <v/>
      </c>
      <c r="S897" s="150">
        <f>IF(B897="","",IF(ISERROR(MATCH($E897,CL,0)),"Unknown",INDIRECT("'C'!$A$"&amp;MATCH($E897,CL,0)+1)))</f>
        <v/>
      </c>
      <c r="T897" s="150">
        <f>IF(B897="","",IF(ISERROR(MATCH($J897,SorP!$B$1:$B$6261,0)),"",INDIRECT("'SorP'!$A$"&amp;MATCH($S897&amp;$J897,SorP!C:C,0))))</f>
        <v/>
      </c>
      <c r="U897" s="163" t="n"/>
      <c r="V897" s="164">
        <f>IF(C897="",NA(),MATCH($B897&amp;$C897,'Smelter Look-up'!$J:$J,0))</f>
        <v/>
      </c>
      <c r="X897" s="165">
        <f>IF(AND(C897="Smelter not listed",OR(LEN(D897)=0,LEN(E897)=0)),1,0)</f>
        <v/>
      </c>
      <c r="AB897" s="306">
        <f>IF(C897="","",B897)</f>
        <v/>
      </c>
      <c r="AC897" s="165">
        <f>B897</f>
        <v/>
      </c>
      <c r="AD897" s="165">
        <f>IF(C897="Smelter not listed",D897,C897)</f>
        <v/>
      </c>
    </row>
    <row r="898" ht="20.1" customFormat="1" customHeight="1" s="165">
      <c r="A898" s="150" t="n"/>
      <c r="B898" s="296">
        <f>IF(LEN(A898)=0,"",INDEX('Smelter Look-up'!$A:$A,MATCH($A898,'Smelter Look-up'!$E:$E,0)))</f>
        <v/>
      </c>
      <c r="C898" s="147">
        <f>IF(LEN(A898)=0,"",INDEX('Smelter Look-up'!$C:$C,MATCH($A898,'Smelter Look-up'!$E:$E,0)))</f>
        <v/>
      </c>
      <c r="D898" s="144" t="n"/>
      <c r="E898" s="144">
        <f>IF(ISERROR($V898),"",OFFSET('Smelter Look-up'!$D$4,$V898-4,0)&amp;"")</f>
        <v/>
      </c>
      <c r="F898" s="144">
        <f>IF(ISERROR($V898),"",OFFSET('Smelter Look-up'!$E$4,$V898-4,0))</f>
        <v/>
      </c>
      <c r="G898" s="144">
        <f>IF(C898=$X$4,"Enter smelter details",IF(ISERROR($V898),"",OFFSET('Smelter Look-up'!$F$4,$V898-4,0)))</f>
        <v/>
      </c>
      <c r="H898" s="200">
        <f>IF(ISERROR($V898),"",OFFSET('Smelter Look-up'!$G$4,$V898-4,0))</f>
        <v/>
      </c>
      <c r="I898" s="201">
        <f>IF(ISERROR($V898),"",OFFSET('Smelter Look-up'!$H$4,$V898-4,0))</f>
        <v/>
      </c>
      <c r="J898" s="201">
        <f>IF(ISERROR($V898),"",OFFSET('Smelter Look-up'!$I$4,$V898-4,0))</f>
        <v/>
      </c>
      <c r="K898" s="145" t="n"/>
      <c r="L898" s="145" t="n"/>
      <c r="M898" s="145" t="n"/>
      <c r="N898" s="145" t="n"/>
      <c r="O898" s="145" t="n"/>
      <c r="P898" s="203" t="n"/>
      <c r="Q898" s="146" t="n"/>
      <c r="R898" s="144">
        <f>IF(ISERROR($V898),"",OFFSET('Smelter Look-up'!$C$4,$V898-4,0)&amp;"")</f>
        <v/>
      </c>
      <c r="S898" s="150">
        <f>IF(B898="","",IF(ISERROR(MATCH($E898,CL,0)),"Unknown",INDIRECT("'C'!$A$"&amp;MATCH($E898,CL,0)+1)))</f>
        <v/>
      </c>
      <c r="T898" s="150">
        <f>IF(B898="","",IF(ISERROR(MATCH($J898,SorP!$B$1:$B$6261,0)),"",INDIRECT("'SorP'!$A$"&amp;MATCH($S898&amp;$J898,SorP!C:C,0))))</f>
        <v/>
      </c>
      <c r="U898" s="163" t="n"/>
      <c r="V898" s="164">
        <f>IF(C898="",NA(),MATCH($B898&amp;$C898,'Smelter Look-up'!$J:$J,0))</f>
        <v/>
      </c>
      <c r="X898" s="165">
        <f>IF(AND(C898="Smelter not listed",OR(LEN(D898)=0,LEN(E898)=0)),1,0)</f>
        <v/>
      </c>
      <c r="AB898" s="306">
        <f>IF(C898="","",B898)</f>
        <v/>
      </c>
      <c r="AC898" s="165">
        <f>B898</f>
        <v/>
      </c>
      <c r="AD898" s="165">
        <f>IF(C898="Smelter not listed",D898,C898)</f>
        <v/>
      </c>
    </row>
    <row r="899" ht="20.1" customFormat="1" customHeight="1" s="165">
      <c r="A899" s="150" t="n"/>
      <c r="B899" s="296">
        <f>IF(LEN(A899)=0,"",INDEX('Smelter Look-up'!$A:$A,MATCH($A899,'Smelter Look-up'!$E:$E,0)))</f>
        <v/>
      </c>
      <c r="C899" s="147">
        <f>IF(LEN(A899)=0,"",INDEX('Smelter Look-up'!$C:$C,MATCH($A899,'Smelter Look-up'!$E:$E,0)))</f>
        <v/>
      </c>
      <c r="D899" s="144" t="n"/>
      <c r="E899" s="144">
        <f>IF(ISERROR($V899),"",OFFSET('Smelter Look-up'!$D$4,$V899-4,0)&amp;"")</f>
        <v/>
      </c>
      <c r="F899" s="144">
        <f>IF(ISERROR($V899),"",OFFSET('Smelter Look-up'!$E$4,$V899-4,0))</f>
        <v/>
      </c>
      <c r="G899" s="144">
        <f>IF(C899=$X$4,"Enter smelter details",IF(ISERROR($V899),"",OFFSET('Smelter Look-up'!$F$4,$V899-4,0)))</f>
        <v/>
      </c>
      <c r="H899" s="200">
        <f>IF(ISERROR($V899),"",OFFSET('Smelter Look-up'!$G$4,$V899-4,0))</f>
        <v/>
      </c>
      <c r="I899" s="201">
        <f>IF(ISERROR($V899),"",OFFSET('Smelter Look-up'!$H$4,$V899-4,0))</f>
        <v/>
      </c>
      <c r="J899" s="201">
        <f>IF(ISERROR($V899),"",OFFSET('Smelter Look-up'!$I$4,$V899-4,0))</f>
        <v/>
      </c>
      <c r="K899" s="145" t="n"/>
      <c r="L899" s="145" t="n"/>
      <c r="M899" s="145" t="n"/>
      <c r="N899" s="145" t="n"/>
      <c r="O899" s="145" t="n"/>
      <c r="P899" s="203" t="n"/>
      <c r="Q899" s="146" t="n"/>
      <c r="R899" s="144">
        <f>IF(ISERROR($V899),"",OFFSET('Smelter Look-up'!$C$4,$V899-4,0)&amp;"")</f>
        <v/>
      </c>
      <c r="S899" s="150">
        <f>IF(B899="","",IF(ISERROR(MATCH($E899,CL,0)),"Unknown",INDIRECT("'C'!$A$"&amp;MATCH($E899,CL,0)+1)))</f>
        <v/>
      </c>
      <c r="T899" s="150">
        <f>IF(B899="","",IF(ISERROR(MATCH($J899,SorP!$B$1:$B$6261,0)),"",INDIRECT("'SorP'!$A$"&amp;MATCH($S899&amp;$J899,SorP!C:C,0))))</f>
        <v/>
      </c>
      <c r="U899" s="163" t="n"/>
      <c r="V899" s="164">
        <f>IF(C899="",NA(),MATCH($B899&amp;$C899,'Smelter Look-up'!$J:$J,0))</f>
        <v/>
      </c>
      <c r="X899" s="165">
        <f>IF(AND(C899="Smelter not listed",OR(LEN(D899)=0,LEN(E899)=0)),1,0)</f>
        <v/>
      </c>
      <c r="AB899" s="306">
        <f>IF(C899="","",B899)</f>
        <v/>
      </c>
      <c r="AC899" s="165">
        <f>B899</f>
        <v/>
      </c>
      <c r="AD899" s="165">
        <f>IF(C899="Smelter not listed",D899,C899)</f>
        <v/>
      </c>
    </row>
    <row r="900" ht="20.1" customFormat="1" customHeight="1" s="165">
      <c r="A900" s="150" t="n"/>
      <c r="B900" s="296">
        <f>IF(LEN(A900)=0,"",INDEX('Smelter Look-up'!$A:$A,MATCH($A900,'Smelter Look-up'!$E:$E,0)))</f>
        <v/>
      </c>
      <c r="C900" s="147">
        <f>IF(LEN(A900)=0,"",INDEX('Smelter Look-up'!$C:$C,MATCH($A900,'Smelter Look-up'!$E:$E,0)))</f>
        <v/>
      </c>
      <c r="D900" s="144" t="n"/>
      <c r="E900" s="144">
        <f>IF(ISERROR($V900),"",OFFSET('Smelter Look-up'!$D$4,$V900-4,0)&amp;"")</f>
        <v/>
      </c>
      <c r="F900" s="144">
        <f>IF(ISERROR($V900),"",OFFSET('Smelter Look-up'!$E$4,$V900-4,0))</f>
        <v/>
      </c>
      <c r="G900" s="144">
        <f>IF(C900=$X$4,"Enter smelter details",IF(ISERROR($V900),"",OFFSET('Smelter Look-up'!$F$4,$V900-4,0)))</f>
        <v/>
      </c>
      <c r="H900" s="200">
        <f>IF(ISERROR($V900),"",OFFSET('Smelter Look-up'!$G$4,$V900-4,0))</f>
        <v/>
      </c>
      <c r="I900" s="201">
        <f>IF(ISERROR($V900),"",OFFSET('Smelter Look-up'!$H$4,$V900-4,0))</f>
        <v/>
      </c>
      <c r="J900" s="201">
        <f>IF(ISERROR($V900),"",OFFSET('Smelter Look-up'!$I$4,$V900-4,0))</f>
        <v/>
      </c>
      <c r="K900" s="145" t="n"/>
      <c r="L900" s="145" t="n"/>
      <c r="M900" s="145" t="n"/>
      <c r="N900" s="145" t="n"/>
      <c r="O900" s="145" t="n"/>
      <c r="P900" s="203" t="n"/>
      <c r="Q900" s="146" t="n"/>
      <c r="R900" s="144">
        <f>IF(ISERROR($V900),"",OFFSET('Smelter Look-up'!$C$4,$V900-4,0)&amp;"")</f>
        <v/>
      </c>
      <c r="S900" s="150">
        <f>IF(B900="","",IF(ISERROR(MATCH($E900,CL,0)),"Unknown",INDIRECT("'C'!$A$"&amp;MATCH($E900,CL,0)+1)))</f>
        <v/>
      </c>
      <c r="T900" s="150">
        <f>IF(B900="","",IF(ISERROR(MATCH($J900,SorP!$B$1:$B$6261,0)),"",INDIRECT("'SorP'!$A$"&amp;MATCH($S900&amp;$J900,SorP!C:C,0))))</f>
        <v/>
      </c>
      <c r="U900" s="163" t="n"/>
      <c r="V900" s="164">
        <f>IF(C900="",NA(),MATCH($B900&amp;$C900,'Smelter Look-up'!$J:$J,0))</f>
        <v/>
      </c>
      <c r="X900" s="165">
        <f>IF(AND(C900="Smelter not listed",OR(LEN(D900)=0,LEN(E900)=0)),1,0)</f>
        <v/>
      </c>
      <c r="AB900" s="306">
        <f>IF(C900="","",B900)</f>
        <v/>
      </c>
      <c r="AC900" s="165">
        <f>B900</f>
        <v/>
      </c>
      <c r="AD900" s="165">
        <f>IF(C900="Smelter not listed",D900,C900)</f>
        <v/>
      </c>
    </row>
    <row r="901" ht="20.1" customFormat="1" customHeight="1" s="165">
      <c r="A901" s="150" t="n"/>
      <c r="B901" s="296">
        <f>IF(LEN(A901)=0,"",INDEX('Smelter Look-up'!$A:$A,MATCH($A901,'Smelter Look-up'!$E:$E,0)))</f>
        <v/>
      </c>
      <c r="C901" s="147">
        <f>IF(LEN(A901)=0,"",INDEX('Smelter Look-up'!$C:$C,MATCH($A901,'Smelter Look-up'!$E:$E,0)))</f>
        <v/>
      </c>
      <c r="D901" s="144" t="n"/>
      <c r="E901" s="144">
        <f>IF(ISERROR($V901),"",OFFSET('Smelter Look-up'!$D$4,$V901-4,0)&amp;"")</f>
        <v/>
      </c>
      <c r="F901" s="144">
        <f>IF(ISERROR($V901),"",OFFSET('Smelter Look-up'!$E$4,$V901-4,0))</f>
        <v/>
      </c>
      <c r="G901" s="144">
        <f>IF(C901=$X$4,"Enter smelter details",IF(ISERROR($V901),"",OFFSET('Smelter Look-up'!$F$4,$V901-4,0)))</f>
        <v/>
      </c>
      <c r="H901" s="200">
        <f>IF(ISERROR($V901),"",OFFSET('Smelter Look-up'!$G$4,$V901-4,0))</f>
        <v/>
      </c>
      <c r="I901" s="201">
        <f>IF(ISERROR($V901),"",OFFSET('Smelter Look-up'!$H$4,$V901-4,0))</f>
        <v/>
      </c>
      <c r="J901" s="201">
        <f>IF(ISERROR($V901),"",OFFSET('Smelter Look-up'!$I$4,$V901-4,0))</f>
        <v/>
      </c>
      <c r="K901" s="145" t="n"/>
      <c r="L901" s="145" t="n"/>
      <c r="M901" s="145" t="n"/>
      <c r="N901" s="145" t="n"/>
      <c r="O901" s="145" t="n"/>
      <c r="P901" s="203" t="n"/>
      <c r="Q901" s="146" t="n"/>
      <c r="R901" s="144">
        <f>IF(ISERROR($V901),"",OFFSET('Smelter Look-up'!$C$4,$V901-4,0)&amp;"")</f>
        <v/>
      </c>
      <c r="S901" s="150">
        <f>IF(B901="","",IF(ISERROR(MATCH($E901,CL,0)),"Unknown",INDIRECT("'C'!$A$"&amp;MATCH($E901,CL,0)+1)))</f>
        <v/>
      </c>
      <c r="T901" s="150">
        <f>IF(B901="","",IF(ISERROR(MATCH($J901,SorP!$B$1:$B$6261,0)),"",INDIRECT("'SorP'!$A$"&amp;MATCH($S901&amp;$J901,SorP!C:C,0))))</f>
        <v/>
      </c>
      <c r="U901" s="163" t="n"/>
      <c r="V901" s="164">
        <f>IF(C901="",NA(),MATCH($B901&amp;$C901,'Smelter Look-up'!$J:$J,0))</f>
        <v/>
      </c>
      <c r="X901" s="165">
        <f>IF(AND(C901="Smelter not listed",OR(LEN(D901)=0,LEN(E901)=0)),1,0)</f>
        <v/>
      </c>
      <c r="AB901" s="306">
        <f>IF(C901="","",B901)</f>
        <v/>
      </c>
      <c r="AC901" s="165">
        <f>B901</f>
        <v/>
      </c>
      <c r="AD901" s="165">
        <f>IF(C901="Smelter not listed",D901,C901)</f>
        <v/>
      </c>
    </row>
    <row r="902" ht="20.1" customFormat="1" customHeight="1" s="165">
      <c r="A902" s="150" t="n"/>
      <c r="B902" s="296">
        <f>IF(LEN(A902)=0,"",INDEX('Smelter Look-up'!$A:$A,MATCH($A902,'Smelter Look-up'!$E:$E,0)))</f>
        <v/>
      </c>
      <c r="C902" s="147">
        <f>IF(LEN(A902)=0,"",INDEX('Smelter Look-up'!$C:$C,MATCH($A902,'Smelter Look-up'!$E:$E,0)))</f>
        <v/>
      </c>
      <c r="D902" s="144" t="n"/>
      <c r="E902" s="144">
        <f>IF(ISERROR($V902),"",OFFSET('Smelter Look-up'!$D$4,$V902-4,0)&amp;"")</f>
        <v/>
      </c>
      <c r="F902" s="144">
        <f>IF(ISERROR($V902),"",OFFSET('Smelter Look-up'!$E$4,$V902-4,0))</f>
        <v/>
      </c>
      <c r="G902" s="144">
        <f>IF(C902=$X$4,"Enter smelter details",IF(ISERROR($V902),"",OFFSET('Smelter Look-up'!$F$4,$V902-4,0)))</f>
        <v/>
      </c>
      <c r="H902" s="200">
        <f>IF(ISERROR($V902),"",OFFSET('Smelter Look-up'!$G$4,$V902-4,0))</f>
        <v/>
      </c>
      <c r="I902" s="201">
        <f>IF(ISERROR($V902),"",OFFSET('Smelter Look-up'!$H$4,$V902-4,0))</f>
        <v/>
      </c>
      <c r="J902" s="201">
        <f>IF(ISERROR($V902),"",OFFSET('Smelter Look-up'!$I$4,$V902-4,0))</f>
        <v/>
      </c>
      <c r="K902" s="145" t="n"/>
      <c r="L902" s="145" t="n"/>
      <c r="M902" s="145" t="n"/>
      <c r="N902" s="145" t="n"/>
      <c r="O902" s="145" t="n"/>
      <c r="P902" s="203" t="n"/>
      <c r="Q902" s="146" t="n"/>
      <c r="R902" s="144">
        <f>IF(ISERROR($V902),"",OFFSET('Smelter Look-up'!$C$4,$V902-4,0)&amp;"")</f>
        <v/>
      </c>
      <c r="S902" s="150">
        <f>IF(B902="","",IF(ISERROR(MATCH($E902,CL,0)),"Unknown",INDIRECT("'C'!$A$"&amp;MATCH($E902,CL,0)+1)))</f>
        <v/>
      </c>
      <c r="T902" s="150">
        <f>IF(B902="","",IF(ISERROR(MATCH($J902,SorP!$B$1:$B$6261,0)),"",INDIRECT("'SorP'!$A$"&amp;MATCH($S902&amp;$J902,SorP!C:C,0))))</f>
        <v/>
      </c>
      <c r="U902" s="163" t="n"/>
      <c r="V902" s="164">
        <f>IF(C902="",NA(),MATCH($B902&amp;$C902,'Smelter Look-up'!$J:$J,0))</f>
        <v/>
      </c>
      <c r="X902" s="165">
        <f>IF(AND(C902="Smelter not listed",OR(LEN(D902)=0,LEN(E902)=0)),1,0)</f>
        <v/>
      </c>
      <c r="AB902" s="306">
        <f>IF(C902="","",B902)</f>
        <v/>
      </c>
      <c r="AC902" s="165">
        <f>B902</f>
        <v/>
      </c>
      <c r="AD902" s="165">
        <f>IF(C902="Smelter not listed",D902,C902)</f>
        <v/>
      </c>
    </row>
    <row r="903" ht="20.1" customFormat="1" customHeight="1" s="165">
      <c r="A903" s="150" t="n"/>
      <c r="B903" s="296">
        <f>IF(LEN(A903)=0,"",INDEX('Smelter Look-up'!$A:$A,MATCH($A903,'Smelter Look-up'!$E:$E,0)))</f>
        <v/>
      </c>
      <c r="C903" s="147">
        <f>IF(LEN(A903)=0,"",INDEX('Smelter Look-up'!$C:$C,MATCH($A903,'Smelter Look-up'!$E:$E,0)))</f>
        <v/>
      </c>
      <c r="D903" s="144" t="n"/>
      <c r="E903" s="144">
        <f>IF(ISERROR($V903),"",OFFSET('Smelter Look-up'!$D$4,$V903-4,0)&amp;"")</f>
        <v/>
      </c>
      <c r="F903" s="144">
        <f>IF(ISERROR($V903),"",OFFSET('Smelter Look-up'!$E$4,$V903-4,0))</f>
        <v/>
      </c>
      <c r="G903" s="144">
        <f>IF(C903=$X$4,"Enter smelter details",IF(ISERROR($V903),"",OFFSET('Smelter Look-up'!$F$4,$V903-4,0)))</f>
        <v/>
      </c>
      <c r="H903" s="200">
        <f>IF(ISERROR($V903),"",OFFSET('Smelter Look-up'!$G$4,$V903-4,0))</f>
        <v/>
      </c>
      <c r="I903" s="201">
        <f>IF(ISERROR($V903),"",OFFSET('Smelter Look-up'!$H$4,$V903-4,0))</f>
        <v/>
      </c>
      <c r="J903" s="201">
        <f>IF(ISERROR($V903),"",OFFSET('Smelter Look-up'!$I$4,$V903-4,0))</f>
        <v/>
      </c>
      <c r="K903" s="145" t="n"/>
      <c r="L903" s="145" t="n"/>
      <c r="M903" s="145" t="n"/>
      <c r="N903" s="145" t="n"/>
      <c r="O903" s="145" t="n"/>
      <c r="P903" s="203" t="n"/>
      <c r="Q903" s="146" t="n"/>
      <c r="R903" s="144">
        <f>IF(ISERROR($V903),"",OFFSET('Smelter Look-up'!$C$4,$V903-4,0)&amp;"")</f>
        <v/>
      </c>
      <c r="S903" s="150">
        <f>IF(B903="","",IF(ISERROR(MATCH($E903,CL,0)),"Unknown",INDIRECT("'C'!$A$"&amp;MATCH($E903,CL,0)+1)))</f>
        <v/>
      </c>
      <c r="T903" s="150">
        <f>IF(B903="","",IF(ISERROR(MATCH($J903,SorP!$B$1:$B$6261,0)),"",INDIRECT("'SorP'!$A$"&amp;MATCH($S903&amp;$J903,SorP!C:C,0))))</f>
        <v/>
      </c>
      <c r="U903" s="163" t="n"/>
      <c r="V903" s="164">
        <f>IF(C903="",NA(),MATCH($B903&amp;$C903,'Smelter Look-up'!$J:$J,0))</f>
        <v/>
      </c>
      <c r="X903" s="165">
        <f>IF(AND(C903="Smelter not listed",OR(LEN(D903)=0,LEN(E903)=0)),1,0)</f>
        <v/>
      </c>
      <c r="AB903" s="306">
        <f>IF(C903="","",B903)</f>
        <v/>
      </c>
      <c r="AC903" s="165">
        <f>B903</f>
        <v/>
      </c>
      <c r="AD903" s="165">
        <f>IF(C903="Smelter not listed",D903,C903)</f>
        <v/>
      </c>
    </row>
    <row r="904" ht="20.1" customFormat="1" customHeight="1" s="165">
      <c r="A904" s="150" t="n"/>
      <c r="B904" s="296">
        <f>IF(LEN(A904)=0,"",INDEX('Smelter Look-up'!$A:$A,MATCH($A904,'Smelter Look-up'!$E:$E,0)))</f>
        <v/>
      </c>
      <c r="C904" s="147">
        <f>IF(LEN(A904)=0,"",INDEX('Smelter Look-up'!$C:$C,MATCH($A904,'Smelter Look-up'!$E:$E,0)))</f>
        <v/>
      </c>
      <c r="D904" s="144" t="n"/>
      <c r="E904" s="144">
        <f>IF(ISERROR($V904),"",OFFSET('Smelter Look-up'!$D$4,$V904-4,0)&amp;"")</f>
        <v/>
      </c>
      <c r="F904" s="144">
        <f>IF(ISERROR($V904),"",OFFSET('Smelter Look-up'!$E$4,$V904-4,0))</f>
        <v/>
      </c>
      <c r="G904" s="144">
        <f>IF(C904=$X$4,"Enter smelter details",IF(ISERROR($V904),"",OFFSET('Smelter Look-up'!$F$4,$V904-4,0)))</f>
        <v/>
      </c>
      <c r="H904" s="200">
        <f>IF(ISERROR($V904),"",OFFSET('Smelter Look-up'!$G$4,$V904-4,0))</f>
        <v/>
      </c>
      <c r="I904" s="201">
        <f>IF(ISERROR($V904),"",OFFSET('Smelter Look-up'!$H$4,$V904-4,0))</f>
        <v/>
      </c>
      <c r="J904" s="201">
        <f>IF(ISERROR($V904),"",OFFSET('Smelter Look-up'!$I$4,$V904-4,0))</f>
        <v/>
      </c>
      <c r="K904" s="145" t="n"/>
      <c r="L904" s="145" t="n"/>
      <c r="M904" s="145" t="n"/>
      <c r="N904" s="145" t="n"/>
      <c r="O904" s="145" t="n"/>
      <c r="P904" s="203" t="n"/>
      <c r="Q904" s="146" t="n"/>
      <c r="R904" s="144">
        <f>IF(ISERROR($V904),"",OFFSET('Smelter Look-up'!$C$4,$V904-4,0)&amp;"")</f>
        <v/>
      </c>
      <c r="S904" s="150">
        <f>IF(B904="","",IF(ISERROR(MATCH($E904,CL,0)),"Unknown",INDIRECT("'C'!$A$"&amp;MATCH($E904,CL,0)+1)))</f>
        <v/>
      </c>
      <c r="T904" s="150">
        <f>IF(B904="","",IF(ISERROR(MATCH($J904,SorP!$B$1:$B$6261,0)),"",INDIRECT("'SorP'!$A$"&amp;MATCH($S904&amp;$J904,SorP!C:C,0))))</f>
        <v/>
      </c>
      <c r="U904" s="163" t="n"/>
      <c r="V904" s="164">
        <f>IF(C904="",NA(),MATCH($B904&amp;$C904,'Smelter Look-up'!$J:$J,0))</f>
        <v/>
      </c>
      <c r="X904" s="165">
        <f>IF(AND(C904="Smelter not listed",OR(LEN(D904)=0,LEN(E904)=0)),1,0)</f>
        <v/>
      </c>
      <c r="AB904" s="306">
        <f>IF(C904="","",B904)</f>
        <v/>
      </c>
      <c r="AC904" s="165">
        <f>B904</f>
        <v/>
      </c>
      <c r="AD904" s="165">
        <f>IF(C904="Smelter not listed",D904,C904)</f>
        <v/>
      </c>
    </row>
    <row r="905" ht="20.1" customFormat="1" customHeight="1" s="165">
      <c r="A905" s="150" t="n"/>
      <c r="B905" s="296">
        <f>IF(LEN(A905)=0,"",INDEX('Smelter Look-up'!$A:$A,MATCH($A905,'Smelter Look-up'!$E:$E,0)))</f>
        <v/>
      </c>
      <c r="C905" s="147">
        <f>IF(LEN(A905)=0,"",INDEX('Smelter Look-up'!$C:$C,MATCH($A905,'Smelter Look-up'!$E:$E,0)))</f>
        <v/>
      </c>
      <c r="D905" s="144" t="n"/>
      <c r="E905" s="144">
        <f>IF(ISERROR($V905),"",OFFSET('Smelter Look-up'!$D$4,$V905-4,0)&amp;"")</f>
        <v/>
      </c>
      <c r="F905" s="144">
        <f>IF(ISERROR($V905),"",OFFSET('Smelter Look-up'!$E$4,$V905-4,0))</f>
        <v/>
      </c>
      <c r="G905" s="144">
        <f>IF(C905=$X$4,"Enter smelter details",IF(ISERROR($V905),"",OFFSET('Smelter Look-up'!$F$4,$V905-4,0)))</f>
        <v/>
      </c>
      <c r="H905" s="200">
        <f>IF(ISERROR($V905),"",OFFSET('Smelter Look-up'!$G$4,$V905-4,0))</f>
        <v/>
      </c>
      <c r="I905" s="201">
        <f>IF(ISERROR($V905),"",OFFSET('Smelter Look-up'!$H$4,$V905-4,0))</f>
        <v/>
      </c>
      <c r="J905" s="201">
        <f>IF(ISERROR($V905),"",OFFSET('Smelter Look-up'!$I$4,$V905-4,0))</f>
        <v/>
      </c>
      <c r="K905" s="145" t="n"/>
      <c r="L905" s="145" t="n"/>
      <c r="M905" s="145" t="n"/>
      <c r="N905" s="145" t="n"/>
      <c r="O905" s="145" t="n"/>
      <c r="P905" s="203" t="n"/>
      <c r="Q905" s="146" t="n"/>
      <c r="R905" s="144">
        <f>IF(ISERROR($V905),"",OFFSET('Smelter Look-up'!$C$4,$V905-4,0)&amp;"")</f>
        <v/>
      </c>
      <c r="S905" s="150">
        <f>IF(B905="","",IF(ISERROR(MATCH($E905,CL,0)),"Unknown",INDIRECT("'C'!$A$"&amp;MATCH($E905,CL,0)+1)))</f>
        <v/>
      </c>
      <c r="T905" s="150">
        <f>IF(B905="","",IF(ISERROR(MATCH($J905,SorP!$B$1:$B$6261,0)),"",INDIRECT("'SorP'!$A$"&amp;MATCH($S905&amp;$J905,SorP!C:C,0))))</f>
        <v/>
      </c>
      <c r="U905" s="163" t="n"/>
      <c r="V905" s="164">
        <f>IF(C905="",NA(),MATCH($B905&amp;$C905,'Smelter Look-up'!$J:$J,0))</f>
        <v/>
      </c>
      <c r="X905" s="165">
        <f>IF(AND(C905="Smelter not listed",OR(LEN(D905)=0,LEN(E905)=0)),1,0)</f>
        <v/>
      </c>
      <c r="AB905" s="306">
        <f>IF(C905="","",B905)</f>
        <v/>
      </c>
      <c r="AC905" s="165">
        <f>B905</f>
        <v/>
      </c>
      <c r="AD905" s="165">
        <f>IF(C905="Smelter not listed",D905,C905)</f>
        <v/>
      </c>
    </row>
    <row r="906" ht="20.1" customFormat="1" customHeight="1" s="165">
      <c r="A906" s="150" t="n"/>
      <c r="B906" s="296">
        <f>IF(LEN(A906)=0,"",INDEX('Smelter Look-up'!$A:$A,MATCH($A906,'Smelter Look-up'!$E:$E,0)))</f>
        <v/>
      </c>
      <c r="C906" s="147">
        <f>IF(LEN(A906)=0,"",INDEX('Smelter Look-up'!$C:$C,MATCH($A906,'Smelter Look-up'!$E:$E,0)))</f>
        <v/>
      </c>
      <c r="D906" s="144" t="n"/>
      <c r="E906" s="144">
        <f>IF(ISERROR($V906),"",OFFSET('Smelter Look-up'!$D$4,$V906-4,0)&amp;"")</f>
        <v/>
      </c>
      <c r="F906" s="144">
        <f>IF(ISERROR($V906),"",OFFSET('Smelter Look-up'!$E$4,$V906-4,0))</f>
        <v/>
      </c>
      <c r="G906" s="144">
        <f>IF(C906=$X$4,"Enter smelter details",IF(ISERROR($V906),"",OFFSET('Smelter Look-up'!$F$4,$V906-4,0)))</f>
        <v/>
      </c>
      <c r="H906" s="200">
        <f>IF(ISERROR($V906),"",OFFSET('Smelter Look-up'!$G$4,$V906-4,0))</f>
        <v/>
      </c>
      <c r="I906" s="201">
        <f>IF(ISERROR($V906),"",OFFSET('Smelter Look-up'!$H$4,$V906-4,0))</f>
        <v/>
      </c>
      <c r="J906" s="201">
        <f>IF(ISERROR($V906),"",OFFSET('Smelter Look-up'!$I$4,$V906-4,0))</f>
        <v/>
      </c>
      <c r="K906" s="145" t="n"/>
      <c r="L906" s="145" t="n"/>
      <c r="M906" s="145" t="n"/>
      <c r="N906" s="145" t="n"/>
      <c r="O906" s="145" t="n"/>
      <c r="P906" s="203" t="n"/>
      <c r="Q906" s="146" t="n"/>
      <c r="R906" s="144">
        <f>IF(ISERROR($V906),"",OFFSET('Smelter Look-up'!$C$4,$V906-4,0)&amp;"")</f>
        <v/>
      </c>
      <c r="S906" s="150">
        <f>IF(B906="","",IF(ISERROR(MATCH($E906,CL,0)),"Unknown",INDIRECT("'C'!$A$"&amp;MATCH($E906,CL,0)+1)))</f>
        <v/>
      </c>
      <c r="T906" s="150">
        <f>IF(B906="","",IF(ISERROR(MATCH($J906,SorP!$B$1:$B$6261,0)),"",INDIRECT("'SorP'!$A$"&amp;MATCH($S906&amp;$J906,SorP!C:C,0))))</f>
        <v/>
      </c>
      <c r="U906" s="163" t="n"/>
      <c r="V906" s="164">
        <f>IF(C906="",NA(),MATCH($B906&amp;$C906,'Smelter Look-up'!$J:$J,0))</f>
        <v/>
      </c>
      <c r="X906" s="165">
        <f>IF(AND(C906="Smelter not listed",OR(LEN(D906)=0,LEN(E906)=0)),1,0)</f>
        <v/>
      </c>
      <c r="AB906" s="306">
        <f>IF(C906="","",B906)</f>
        <v/>
      </c>
      <c r="AC906" s="165">
        <f>B906</f>
        <v/>
      </c>
      <c r="AD906" s="165">
        <f>IF(C906="Smelter not listed",D906,C906)</f>
        <v/>
      </c>
    </row>
    <row r="907" ht="20.1" customFormat="1" customHeight="1" s="165">
      <c r="A907" s="150" t="n"/>
      <c r="B907" s="296">
        <f>IF(LEN(A907)=0,"",INDEX('Smelter Look-up'!$A:$A,MATCH($A907,'Smelter Look-up'!$E:$E,0)))</f>
        <v/>
      </c>
      <c r="C907" s="147">
        <f>IF(LEN(A907)=0,"",INDEX('Smelter Look-up'!$C:$C,MATCH($A907,'Smelter Look-up'!$E:$E,0)))</f>
        <v/>
      </c>
      <c r="D907" s="144" t="n"/>
      <c r="E907" s="144">
        <f>IF(ISERROR($V907),"",OFFSET('Smelter Look-up'!$D$4,$V907-4,0)&amp;"")</f>
        <v/>
      </c>
      <c r="F907" s="144">
        <f>IF(ISERROR($V907),"",OFFSET('Smelter Look-up'!$E$4,$V907-4,0))</f>
        <v/>
      </c>
      <c r="G907" s="144">
        <f>IF(C907=$X$4,"Enter smelter details",IF(ISERROR($V907),"",OFFSET('Smelter Look-up'!$F$4,$V907-4,0)))</f>
        <v/>
      </c>
      <c r="H907" s="200">
        <f>IF(ISERROR($V907),"",OFFSET('Smelter Look-up'!$G$4,$V907-4,0))</f>
        <v/>
      </c>
      <c r="I907" s="201">
        <f>IF(ISERROR($V907),"",OFFSET('Smelter Look-up'!$H$4,$V907-4,0))</f>
        <v/>
      </c>
      <c r="J907" s="201">
        <f>IF(ISERROR($V907),"",OFFSET('Smelter Look-up'!$I$4,$V907-4,0))</f>
        <v/>
      </c>
      <c r="K907" s="145" t="n"/>
      <c r="L907" s="145" t="n"/>
      <c r="M907" s="145" t="n"/>
      <c r="N907" s="145" t="n"/>
      <c r="O907" s="145" t="n"/>
      <c r="P907" s="203" t="n"/>
      <c r="Q907" s="146" t="n"/>
      <c r="R907" s="144">
        <f>IF(ISERROR($V907),"",OFFSET('Smelter Look-up'!$C$4,$V907-4,0)&amp;"")</f>
        <v/>
      </c>
      <c r="S907" s="150">
        <f>IF(B907="","",IF(ISERROR(MATCH($E907,CL,0)),"Unknown",INDIRECT("'C'!$A$"&amp;MATCH($E907,CL,0)+1)))</f>
        <v/>
      </c>
      <c r="T907" s="150">
        <f>IF(B907="","",IF(ISERROR(MATCH($J907,SorP!$B$1:$B$6261,0)),"",INDIRECT("'SorP'!$A$"&amp;MATCH($S907&amp;$J907,SorP!C:C,0))))</f>
        <v/>
      </c>
      <c r="U907" s="163" t="n"/>
      <c r="V907" s="164">
        <f>IF(C907="",NA(),MATCH($B907&amp;$C907,'Smelter Look-up'!$J:$J,0))</f>
        <v/>
      </c>
      <c r="X907" s="165">
        <f>IF(AND(C907="Smelter not listed",OR(LEN(D907)=0,LEN(E907)=0)),1,0)</f>
        <v/>
      </c>
      <c r="AB907" s="306">
        <f>IF(C907="","",B907)</f>
        <v/>
      </c>
      <c r="AC907" s="165">
        <f>B907</f>
        <v/>
      </c>
      <c r="AD907" s="165">
        <f>IF(C907="Smelter not listed",D907,C907)</f>
        <v/>
      </c>
    </row>
    <row r="908" ht="20.1" customFormat="1" customHeight="1" s="165">
      <c r="A908" s="150" t="n"/>
      <c r="B908" s="296">
        <f>IF(LEN(A908)=0,"",INDEX('Smelter Look-up'!$A:$A,MATCH($A908,'Smelter Look-up'!$E:$E,0)))</f>
        <v/>
      </c>
      <c r="C908" s="147">
        <f>IF(LEN(A908)=0,"",INDEX('Smelter Look-up'!$C:$C,MATCH($A908,'Smelter Look-up'!$E:$E,0)))</f>
        <v/>
      </c>
      <c r="D908" s="144" t="n"/>
      <c r="E908" s="144">
        <f>IF(ISERROR($V908),"",OFFSET('Smelter Look-up'!$D$4,$V908-4,0)&amp;"")</f>
        <v/>
      </c>
      <c r="F908" s="144">
        <f>IF(ISERROR($V908),"",OFFSET('Smelter Look-up'!$E$4,$V908-4,0))</f>
        <v/>
      </c>
      <c r="G908" s="144">
        <f>IF(C908=$X$4,"Enter smelter details",IF(ISERROR($V908),"",OFFSET('Smelter Look-up'!$F$4,$V908-4,0)))</f>
        <v/>
      </c>
      <c r="H908" s="200">
        <f>IF(ISERROR($V908),"",OFFSET('Smelter Look-up'!$G$4,$V908-4,0))</f>
        <v/>
      </c>
      <c r="I908" s="201">
        <f>IF(ISERROR($V908),"",OFFSET('Smelter Look-up'!$H$4,$V908-4,0))</f>
        <v/>
      </c>
      <c r="J908" s="201">
        <f>IF(ISERROR($V908),"",OFFSET('Smelter Look-up'!$I$4,$V908-4,0))</f>
        <v/>
      </c>
      <c r="K908" s="145" t="n"/>
      <c r="L908" s="145" t="n"/>
      <c r="M908" s="145" t="n"/>
      <c r="N908" s="145" t="n"/>
      <c r="O908" s="145" t="n"/>
      <c r="P908" s="203" t="n"/>
      <c r="Q908" s="146" t="n"/>
      <c r="R908" s="144">
        <f>IF(ISERROR($V908),"",OFFSET('Smelter Look-up'!$C$4,$V908-4,0)&amp;"")</f>
        <v/>
      </c>
      <c r="S908" s="150">
        <f>IF(B908="","",IF(ISERROR(MATCH($E908,CL,0)),"Unknown",INDIRECT("'C'!$A$"&amp;MATCH($E908,CL,0)+1)))</f>
        <v/>
      </c>
      <c r="T908" s="150">
        <f>IF(B908="","",IF(ISERROR(MATCH($J908,SorP!$B$1:$B$6261,0)),"",INDIRECT("'SorP'!$A$"&amp;MATCH($S908&amp;$J908,SorP!C:C,0))))</f>
        <v/>
      </c>
      <c r="U908" s="163" t="n"/>
      <c r="V908" s="164">
        <f>IF(C908="",NA(),MATCH($B908&amp;$C908,'Smelter Look-up'!$J:$J,0))</f>
        <v/>
      </c>
      <c r="X908" s="165">
        <f>IF(AND(C908="Smelter not listed",OR(LEN(D908)=0,LEN(E908)=0)),1,0)</f>
        <v/>
      </c>
      <c r="AB908" s="306">
        <f>IF(C908="","",B908)</f>
        <v/>
      </c>
      <c r="AC908" s="165">
        <f>B908</f>
        <v/>
      </c>
      <c r="AD908" s="165">
        <f>IF(C908="Smelter not listed",D908,C908)</f>
        <v/>
      </c>
    </row>
    <row r="909" ht="20.1" customFormat="1" customHeight="1" s="165">
      <c r="A909" s="150" t="n"/>
      <c r="B909" s="296">
        <f>IF(LEN(A909)=0,"",INDEX('Smelter Look-up'!$A:$A,MATCH($A909,'Smelter Look-up'!$E:$E,0)))</f>
        <v/>
      </c>
      <c r="C909" s="147">
        <f>IF(LEN(A909)=0,"",INDEX('Smelter Look-up'!$C:$C,MATCH($A909,'Smelter Look-up'!$E:$E,0)))</f>
        <v/>
      </c>
      <c r="D909" s="144" t="n"/>
      <c r="E909" s="144">
        <f>IF(ISERROR($V909),"",OFFSET('Smelter Look-up'!$D$4,$V909-4,0)&amp;"")</f>
        <v/>
      </c>
      <c r="F909" s="144">
        <f>IF(ISERROR($V909),"",OFFSET('Smelter Look-up'!$E$4,$V909-4,0))</f>
        <v/>
      </c>
      <c r="G909" s="144">
        <f>IF(C909=$X$4,"Enter smelter details",IF(ISERROR($V909),"",OFFSET('Smelter Look-up'!$F$4,$V909-4,0)))</f>
        <v/>
      </c>
      <c r="H909" s="200">
        <f>IF(ISERROR($V909),"",OFFSET('Smelter Look-up'!$G$4,$V909-4,0))</f>
        <v/>
      </c>
      <c r="I909" s="201">
        <f>IF(ISERROR($V909),"",OFFSET('Smelter Look-up'!$H$4,$V909-4,0))</f>
        <v/>
      </c>
      <c r="J909" s="201">
        <f>IF(ISERROR($V909),"",OFFSET('Smelter Look-up'!$I$4,$V909-4,0))</f>
        <v/>
      </c>
      <c r="K909" s="145" t="n"/>
      <c r="L909" s="145" t="n"/>
      <c r="M909" s="145" t="n"/>
      <c r="N909" s="145" t="n"/>
      <c r="O909" s="145" t="n"/>
      <c r="P909" s="203" t="n"/>
      <c r="Q909" s="146" t="n"/>
      <c r="R909" s="144">
        <f>IF(ISERROR($V909),"",OFFSET('Smelter Look-up'!$C$4,$V909-4,0)&amp;"")</f>
        <v/>
      </c>
      <c r="S909" s="150">
        <f>IF(B909="","",IF(ISERROR(MATCH($E909,CL,0)),"Unknown",INDIRECT("'C'!$A$"&amp;MATCH($E909,CL,0)+1)))</f>
        <v/>
      </c>
      <c r="T909" s="150">
        <f>IF(B909="","",IF(ISERROR(MATCH($J909,SorP!$B$1:$B$6261,0)),"",INDIRECT("'SorP'!$A$"&amp;MATCH($S909&amp;$J909,SorP!C:C,0))))</f>
        <v/>
      </c>
      <c r="U909" s="163" t="n"/>
      <c r="V909" s="164">
        <f>IF(C909="",NA(),MATCH($B909&amp;$C909,'Smelter Look-up'!$J:$J,0))</f>
        <v/>
      </c>
      <c r="X909" s="165">
        <f>IF(AND(C909="Smelter not listed",OR(LEN(D909)=0,LEN(E909)=0)),1,0)</f>
        <v/>
      </c>
      <c r="AB909" s="306">
        <f>IF(C909="","",B909)</f>
        <v/>
      </c>
      <c r="AC909" s="165">
        <f>B909</f>
        <v/>
      </c>
      <c r="AD909" s="165">
        <f>IF(C909="Smelter not listed",D909,C909)</f>
        <v/>
      </c>
    </row>
    <row r="910" ht="20.1" customFormat="1" customHeight="1" s="165">
      <c r="A910" s="150" t="n"/>
      <c r="B910" s="296">
        <f>IF(LEN(A910)=0,"",INDEX('Smelter Look-up'!$A:$A,MATCH($A910,'Smelter Look-up'!$E:$E,0)))</f>
        <v/>
      </c>
      <c r="C910" s="147">
        <f>IF(LEN(A910)=0,"",INDEX('Smelter Look-up'!$C:$C,MATCH($A910,'Smelter Look-up'!$E:$E,0)))</f>
        <v/>
      </c>
      <c r="D910" s="144" t="n"/>
      <c r="E910" s="144">
        <f>IF(ISERROR($V910),"",OFFSET('Smelter Look-up'!$D$4,$V910-4,0)&amp;"")</f>
        <v/>
      </c>
      <c r="F910" s="144">
        <f>IF(ISERROR($V910),"",OFFSET('Smelter Look-up'!$E$4,$V910-4,0))</f>
        <v/>
      </c>
      <c r="G910" s="144">
        <f>IF(C910=$X$4,"Enter smelter details",IF(ISERROR($V910),"",OFFSET('Smelter Look-up'!$F$4,$V910-4,0)))</f>
        <v/>
      </c>
      <c r="H910" s="200">
        <f>IF(ISERROR($V910),"",OFFSET('Smelter Look-up'!$G$4,$V910-4,0))</f>
        <v/>
      </c>
      <c r="I910" s="201">
        <f>IF(ISERROR($V910),"",OFFSET('Smelter Look-up'!$H$4,$V910-4,0))</f>
        <v/>
      </c>
      <c r="J910" s="201">
        <f>IF(ISERROR($V910),"",OFFSET('Smelter Look-up'!$I$4,$V910-4,0))</f>
        <v/>
      </c>
      <c r="K910" s="145" t="n"/>
      <c r="L910" s="145" t="n"/>
      <c r="M910" s="145" t="n"/>
      <c r="N910" s="145" t="n"/>
      <c r="O910" s="145" t="n"/>
      <c r="P910" s="203" t="n"/>
      <c r="Q910" s="146" t="n"/>
      <c r="R910" s="144">
        <f>IF(ISERROR($V910),"",OFFSET('Smelter Look-up'!$C$4,$V910-4,0)&amp;"")</f>
        <v/>
      </c>
      <c r="S910" s="150">
        <f>IF(B910="","",IF(ISERROR(MATCH($E910,CL,0)),"Unknown",INDIRECT("'C'!$A$"&amp;MATCH($E910,CL,0)+1)))</f>
        <v/>
      </c>
      <c r="T910" s="150">
        <f>IF(B910="","",IF(ISERROR(MATCH($J910,SorP!$B$1:$B$6261,0)),"",INDIRECT("'SorP'!$A$"&amp;MATCH($S910&amp;$J910,SorP!C:C,0))))</f>
        <v/>
      </c>
      <c r="U910" s="163" t="n"/>
      <c r="V910" s="164">
        <f>IF(C910="",NA(),MATCH($B910&amp;$C910,'Smelter Look-up'!$J:$J,0))</f>
        <v/>
      </c>
      <c r="X910" s="165">
        <f>IF(AND(C910="Smelter not listed",OR(LEN(D910)=0,LEN(E910)=0)),1,0)</f>
        <v/>
      </c>
      <c r="AB910" s="306">
        <f>IF(C910="","",B910)</f>
        <v/>
      </c>
      <c r="AC910" s="165">
        <f>B910</f>
        <v/>
      </c>
      <c r="AD910" s="165">
        <f>IF(C910="Smelter not listed",D910,C910)</f>
        <v/>
      </c>
    </row>
    <row r="911" ht="20.1" customFormat="1" customHeight="1" s="165">
      <c r="A911" s="150" t="n"/>
      <c r="B911" s="296">
        <f>IF(LEN(A911)=0,"",INDEX('Smelter Look-up'!$A:$A,MATCH($A911,'Smelter Look-up'!$E:$E,0)))</f>
        <v/>
      </c>
      <c r="C911" s="147">
        <f>IF(LEN(A911)=0,"",INDEX('Smelter Look-up'!$C:$C,MATCH($A911,'Smelter Look-up'!$E:$E,0)))</f>
        <v/>
      </c>
      <c r="D911" s="144" t="n"/>
      <c r="E911" s="144">
        <f>IF(ISERROR($V911),"",OFFSET('Smelter Look-up'!$D$4,$V911-4,0)&amp;"")</f>
        <v/>
      </c>
      <c r="F911" s="144">
        <f>IF(ISERROR($V911),"",OFFSET('Smelter Look-up'!$E$4,$V911-4,0))</f>
        <v/>
      </c>
      <c r="G911" s="144">
        <f>IF(C911=$X$4,"Enter smelter details",IF(ISERROR($V911),"",OFFSET('Smelter Look-up'!$F$4,$V911-4,0)))</f>
        <v/>
      </c>
      <c r="H911" s="200">
        <f>IF(ISERROR($V911),"",OFFSET('Smelter Look-up'!$G$4,$V911-4,0))</f>
        <v/>
      </c>
      <c r="I911" s="201">
        <f>IF(ISERROR($V911),"",OFFSET('Smelter Look-up'!$H$4,$V911-4,0))</f>
        <v/>
      </c>
      <c r="J911" s="201">
        <f>IF(ISERROR($V911),"",OFFSET('Smelter Look-up'!$I$4,$V911-4,0))</f>
        <v/>
      </c>
      <c r="K911" s="145" t="n"/>
      <c r="L911" s="145" t="n"/>
      <c r="M911" s="145" t="n"/>
      <c r="N911" s="145" t="n"/>
      <c r="O911" s="145" t="n"/>
      <c r="P911" s="203" t="n"/>
      <c r="Q911" s="146" t="n"/>
      <c r="R911" s="144">
        <f>IF(ISERROR($V911),"",OFFSET('Smelter Look-up'!$C$4,$V911-4,0)&amp;"")</f>
        <v/>
      </c>
      <c r="S911" s="150">
        <f>IF(B911="","",IF(ISERROR(MATCH($E911,CL,0)),"Unknown",INDIRECT("'C'!$A$"&amp;MATCH($E911,CL,0)+1)))</f>
        <v/>
      </c>
      <c r="T911" s="150">
        <f>IF(B911="","",IF(ISERROR(MATCH($J911,SorP!$B$1:$B$6261,0)),"",INDIRECT("'SorP'!$A$"&amp;MATCH($S911&amp;$J911,SorP!C:C,0))))</f>
        <v/>
      </c>
      <c r="U911" s="163" t="n"/>
      <c r="V911" s="164">
        <f>IF(C911="",NA(),MATCH($B911&amp;$C911,'Smelter Look-up'!$J:$J,0))</f>
        <v/>
      </c>
      <c r="X911" s="165">
        <f>IF(AND(C911="Smelter not listed",OR(LEN(D911)=0,LEN(E911)=0)),1,0)</f>
        <v/>
      </c>
      <c r="AB911" s="306">
        <f>IF(C911="","",B911)</f>
        <v/>
      </c>
      <c r="AC911" s="165">
        <f>B911</f>
        <v/>
      </c>
      <c r="AD911" s="165">
        <f>IF(C911="Smelter not listed",D911,C911)</f>
        <v/>
      </c>
    </row>
    <row r="912" ht="20.1" customFormat="1" customHeight="1" s="165">
      <c r="A912" s="150" t="n"/>
      <c r="B912" s="296">
        <f>IF(LEN(A912)=0,"",INDEX('Smelter Look-up'!$A:$A,MATCH($A912,'Smelter Look-up'!$E:$E,0)))</f>
        <v/>
      </c>
      <c r="C912" s="147">
        <f>IF(LEN(A912)=0,"",INDEX('Smelter Look-up'!$C:$C,MATCH($A912,'Smelter Look-up'!$E:$E,0)))</f>
        <v/>
      </c>
      <c r="D912" s="144" t="n"/>
      <c r="E912" s="144">
        <f>IF(ISERROR($V912),"",OFFSET('Smelter Look-up'!$D$4,$V912-4,0)&amp;"")</f>
        <v/>
      </c>
      <c r="F912" s="144">
        <f>IF(ISERROR($V912),"",OFFSET('Smelter Look-up'!$E$4,$V912-4,0))</f>
        <v/>
      </c>
      <c r="G912" s="144">
        <f>IF(C912=$X$4,"Enter smelter details",IF(ISERROR($V912),"",OFFSET('Smelter Look-up'!$F$4,$V912-4,0)))</f>
        <v/>
      </c>
      <c r="H912" s="200">
        <f>IF(ISERROR($V912),"",OFFSET('Smelter Look-up'!$G$4,$V912-4,0))</f>
        <v/>
      </c>
      <c r="I912" s="201">
        <f>IF(ISERROR($V912),"",OFFSET('Smelter Look-up'!$H$4,$V912-4,0))</f>
        <v/>
      </c>
      <c r="J912" s="201">
        <f>IF(ISERROR($V912),"",OFFSET('Smelter Look-up'!$I$4,$V912-4,0))</f>
        <v/>
      </c>
      <c r="K912" s="145" t="n"/>
      <c r="L912" s="145" t="n"/>
      <c r="M912" s="145" t="n"/>
      <c r="N912" s="145" t="n"/>
      <c r="O912" s="145" t="n"/>
      <c r="P912" s="203" t="n"/>
      <c r="Q912" s="146" t="n"/>
      <c r="R912" s="144">
        <f>IF(ISERROR($V912),"",OFFSET('Smelter Look-up'!$C$4,$V912-4,0)&amp;"")</f>
        <v/>
      </c>
      <c r="S912" s="150">
        <f>IF(B912="","",IF(ISERROR(MATCH($E912,CL,0)),"Unknown",INDIRECT("'C'!$A$"&amp;MATCH($E912,CL,0)+1)))</f>
        <v/>
      </c>
      <c r="T912" s="150">
        <f>IF(B912="","",IF(ISERROR(MATCH($J912,SorP!$B$1:$B$6261,0)),"",INDIRECT("'SorP'!$A$"&amp;MATCH($S912&amp;$J912,SorP!C:C,0))))</f>
        <v/>
      </c>
      <c r="U912" s="163" t="n"/>
      <c r="V912" s="164">
        <f>IF(C912="",NA(),MATCH($B912&amp;$C912,'Smelter Look-up'!$J:$J,0))</f>
        <v/>
      </c>
      <c r="X912" s="165">
        <f>IF(AND(C912="Smelter not listed",OR(LEN(D912)=0,LEN(E912)=0)),1,0)</f>
        <v/>
      </c>
      <c r="AB912" s="306">
        <f>IF(C912="","",B912)</f>
        <v/>
      </c>
      <c r="AC912" s="165">
        <f>B912</f>
        <v/>
      </c>
      <c r="AD912" s="165">
        <f>IF(C912="Smelter not listed",D912,C912)</f>
        <v/>
      </c>
    </row>
    <row r="913" ht="20.1" customFormat="1" customHeight="1" s="165">
      <c r="A913" s="150" t="n"/>
      <c r="B913" s="296">
        <f>IF(LEN(A913)=0,"",INDEX('Smelter Look-up'!$A:$A,MATCH($A913,'Smelter Look-up'!$E:$E,0)))</f>
        <v/>
      </c>
      <c r="C913" s="147">
        <f>IF(LEN(A913)=0,"",INDEX('Smelter Look-up'!$C:$C,MATCH($A913,'Smelter Look-up'!$E:$E,0)))</f>
        <v/>
      </c>
      <c r="D913" s="144" t="n"/>
      <c r="E913" s="144">
        <f>IF(ISERROR($V913),"",OFFSET('Smelter Look-up'!$D$4,$V913-4,0)&amp;"")</f>
        <v/>
      </c>
      <c r="F913" s="144">
        <f>IF(ISERROR($V913),"",OFFSET('Smelter Look-up'!$E$4,$V913-4,0))</f>
        <v/>
      </c>
      <c r="G913" s="144">
        <f>IF(C913=$X$4,"Enter smelter details",IF(ISERROR($V913),"",OFFSET('Smelter Look-up'!$F$4,$V913-4,0)))</f>
        <v/>
      </c>
      <c r="H913" s="200">
        <f>IF(ISERROR($V913),"",OFFSET('Smelter Look-up'!$G$4,$V913-4,0))</f>
        <v/>
      </c>
      <c r="I913" s="201">
        <f>IF(ISERROR($V913),"",OFFSET('Smelter Look-up'!$H$4,$V913-4,0))</f>
        <v/>
      </c>
      <c r="J913" s="201">
        <f>IF(ISERROR($V913),"",OFFSET('Smelter Look-up'!$I$4,$V913-4,0))</f>
        <v/>
      </c>
      <c r="K913" s="145" t="n"/>
      <c r="L913" s="145" t="n"/>
      <c r="M913" s="145" t="n"/>
      <c r="N913" s="145" t="n"/>
      <c r="O913" s="145" t="n"/>
      <c r="P913" s="203" t="n"/>
      <c r="Q913" s="146" t="n"/>
      <c r="R913" s="144">
        <f>IF(ISERROR($V913),"",OFFSET('Smelter Look-up'!$C$4,$V913-4,0)&amp;"")</f>
        <v/>
      </c>
      <c r="S913" s="150">
        <f>IF(B913="","",IF(ISERROR(MATCH($E913,CL,0)),"Unknown",INDIRECT("'C'!$A$"&amp;MATCH($E913,CL,0)+1)))</f>
        <v/>
      </c>
      <c r="T913" s="150">
        <f>IF(B913="","",IF(ISERROR(MATCH($J913,SorP!$B$1:$B$6261,0)),"",INDIRECT("'SorP'!$A$"&amp;MATCH($S913&amp;$J913,SorP!C:C,0))))</f>
        <v/>
      </c>
      <c r="U913" s="163" t="n"/>
      <c r="V913" s="164">
        <f>IF(C913="",NA(),MATCH($B913&amp;$C913,'Smelter Look-up'!$J:$J,0))</f>
        <v/>
      </c>
      <c r="X913" s="165">
        <f>IF(AND(C913="Smelter not listed",OR(LEN(D913)=0,LEN(E913)=0)),1,0)</f>
        <v/>
      </c>
      <c r="AB913" s="306">
        <f>IF(C913="","",B913)</f>
        <v/>
      </c>
      <c r="AC913" s="165">
        <f>B913</f>
        <v/>
      </c>
      <c r="AD913" s="165">
        <f>IF(C913="Smelter not listed",D913,C913)</f>
        <v/>
      </c>
    </row>
    <row r="914" ht="20.1" customFormat="1" customHeight="1" s="165">
      <c r="A914" s="150" t="n"/>
      <c r="B914" s="296">
        <f>IF(LEN(A914)=0,"",INDEX('Smelter Look-up'!$A:$A,MATCH($A914,'Smelter Look-up'!$E:$E,0)))</f>
        <v/>
      </c>
      <c r="C914" s="147">
        <f>IF(LEN(A914)=0,"",INDEX('Smelter Look-up'!$C:$C,MATCH($A914,'Smelter Look-up'!$E:$E,0)))</f>
        <v/>
      </c>
      <c r="D914" s="144" t="n"/>
      <c r="E914" s="144">
        <f>IF(ISERROR($V914),"",OFFSET('Smelter Look-up'!$D$4,$V914-4,0)&amp;"")</f>
        <v/>
      </c>
      <c r="F914" s="144">
        <f>IF(ISERROR($V914),"",OFFSET('Smelter Look-up'!$E$4,$V914-4,0))</f>
        <v/>
      </c>
      <c r="G914" s="144">
        <f>IF(C914=$X$4,"Enter smelter details",IF(ISERROR($V914),"",OFFSET('Smelter Look-up'!$F$4,$V914-4,0)))</f>
        <v/>
      </c>
      <c r="H914" s="200">
        <f>IF(ISERROR($V914),"",OFFSET('Smelter Look-up'!$G$4,$V914-4,0))</f>
        <v/>
      </c>
      <c r="I914" s="201">
        <f>IF(ISERROR($V914),"",OFFSET('Smelter Look-up'!$H$4,$V914-4,0))</f>
        <v/>
      </c>
      <c r="J914" s="201">
        <f>IF(ISERROR($V914),"",OFFSET('Smelter Look-up'!$I$4,$V914-4,0))</f>
        <v/>
      </c>
      <c r="K914" s="145" t="n"/>
      <c r="L914" s="145" t="n"/>
      <c r="M914" s="145" t="n"/>
      <c r="N914" s="145" t="n"/>
      <c r="O914" s="145" t="n"/>
      <c r="P914" s="203" t="n"/>
      <c r="Q914" s="146" t="n"/>
      <c r="R914" s="144">
        <f>IF(ISERROR($V914),"",OFFSET('Smelter Look-up'!$C$4,$V914-4,0)&amp;"")</f>
        <v/>
      </c>
      <c r="S914" s="150">
        <f>IF(B914="","",IF(ISERROR(MATCH($E914,CL,0)),"Unknown",INDIRECT("'C'!$A$"&amp;MATCH($E914,CL,0)+1)))</f>
        <v/>
      </c>
      <c r="T914" s="150">
        <f>IF(B914="","",IF(ISERROR(MATCH($J914,SorP!$B$1:$B$6261,0)),"",INDIRECT("'SorP'!$A$"&amp;MATCH($S914&amp;$J914,SorP!C:C,0))))</f>
        <v/>
      </c>
      <c r="U914" s="163" t="n"/>
      <c r="V914" s="164">
        <f>IF(C914="",NA(),MATCH($B914&amp;$C914,'Smelter Look-up'!$J:$J,0))</f>
        <v/>
      </c>
      <c r="X914" s="165">
        <f>IF(AND(C914="Smelter not listed",OR(LEN(D914)=0,LEN(E914)=0)),1,0)</f>
        <v/>
      </c>
      <c r="AB914" s="306">
        <f>IF(C914="","",B914)</f>
        <v/>
      </c>
      <c r="AC914" s="165">
        <f>B914</f>
        <v/>
      </c>
      <c r="AD914" s="165">
        <f>IF(C914="Smelter not listed",D914,C914)</f>
        <v/>
      </c>
    </row>
    <row r="915" ht="20.1" customFormat="1" customHeight="1" s="165">
      <c r="A915" s="150" t="n"/>
      <c r="B915" s="296">
        <f>IF(LEN(A915)=0,"",INDEX('Smelter Look-up'!$A:$A,MATCH($A915,'Smelter Look-up'!$E:$E,0)))</f>
        <v/>
      </c>
      <c r="C915" s="147">
        <f>IF(LEN(A915)=0,"",INDEX('Smelter Look-up'!$C:$C,MATCH($A915,'Smelter Look-up'!$E:$E,0)))</f>
        <v/>
      </c>
      <c r="D915" s="144" t="n"/>
      <c r="E915" s="144">
        <f>IF(ISERROR($V915),"",OFFSET('Smelter Look-up'!$D$4,$V915-4,0)&amp;"")</f>
        <v/>
      </c>
      <c r="F915" s="144">
        <f>IF(ISERROR($V915),"",OFFSET('Smelter Look-up'!$E$4,$V915-4,0))</f>
        <v/>
      </c>
      <c r="G915" s="144">
        <f>IF(C915=$X$4,"Enter smelter details",IF(ISERROR($V915),"",OFFSET('Smelter Look-up'!$F$4,$V915-4,0)))</f>
        <v/>
      </c>
      <c r="H915" s="200">
        <f>IF(ISERROR($V915),"",OFFSET('Smelter Look-up'!$G$4,$V915-4,0))</f>
        <v/>
      </c>
      <c r="I915" s="201">
        <f>IF(ISERROR($V915),"",OFFSET('Smelter Look-up'!$H$4,$V915-4,0))</f>
        <v/>
      </c>
      <c r="J915" s="201">
        <f>IF(ISERROR($V915),"",OFFSET('Smelter Look-up'!$I$4,$V915-4,0))</f>
        <v/>
      </c>
      <c r="K915" s="145" t="n"/>
      <c r="L915" s="145" t="n"/>
      <c r="M915" s="145" t="n"/>
      <c r="N915" s="145" t="n"/>
      <c r="O915" s="145" t="n"/>
      <c r="P915" s="203" t="n"/>
      <c r="Q915" s="146" t="n"/>
      <c r="R915" s="144">
        <f>IF(ISERROR($V915),"",OFFSET('Smelter Look-up'!$C$4,$V915-4,0)&amp;"")</f>
        <v/>
      </c>
      <c r="S915" s="150">
        <f>IF(B915="","",IF(ISERROR(MATCH($E915,CL,0)),"Unknown",INDIRECT("'C'!$A$"&amp;MATCH($E915,CL,0)+1)))</f>
        <v/>
      </c>
      <c r="T915" s="150">
        <f>IF(B915="","",IF(ISERROR(MATCH($J915,SorP!$B$1:$B$6261,0)),"",INDIRECT("'SorP'!$A$"&amp;MATCH($S915&amp;$J915,SorP!C:C,0))))</f>
        <v/>
      </c>
      <c r="U915" s="163" t="n"/>
      <c r="V915" s="164">
        <f>IF(C915="",NA(),MATCH($B915&amp;$C915,'Smelter Look-up'!$J:$J,0))</f>
        <v/>
      </c>
      <c r="X915" s="165">
        <f>IF(AND(C915="Smelter not listed",OR(LEN(D915)=0,LEN(E915)=0)),1,0)</f>
        <v/>
      </c>
      <c r="AB915" s="306">
        <f>IF(C915="","",B915)</f>
        <v/>
      </c>
      <c r="AC915" s="165">
        <f>B915</f>
        <v/>
      </c>
      <c r="AD915" s="165">
        <f>IF(C915="Smelter not listed",D915,C915)</f>
        <v/>
      </c>
    </row>
    <row r="916" ht="20.1" customFormat="1" customHeight="1" s="165">
      <c r="A916" s="150" t="n"/>
      <c r="B916" s="296">
        <f>IF(LEN(A916)=0,"",INDEX('Smelter Look-up'!$A:$A,MATCH($A916,'Smelter Look-up'!$E:$E,0)))</f>
        <v/>
      </c>
      <c r="C916" s="147">
        <f>IF(LEN(A916)=0,"",INDEX('Smelter Look-up'!$C:$C,MATCH($A916,'Smelter Look-up'!$E:$E,0)))</f>
        <v/>
      </c>
      <c r="D916" s="144" t="n"/>
      <c r="E916" s="144">
        <f>IF(ISERROR($V916),"",OFFSET('Smelter Look-up'!$D$4,$V916-4,0)&amp;"")</f>
        <v/>
      </c>
      <c r="F916" s="144">
        <f>IF(ISERROR($V916),"",OFFSET('Smelter Look-up'!$E$4,$V916-4,0))</f>
        <v/>
      </c>
      <c r="G916" s="144">
        <f>IF(C916=$X$4,"Enter smelter details",IF(ISERROR($V916),"",OFFSET('Smelter Look-up'!$F$4,$V916-4,0)))</f>
        <v/>
      </c>
      <c r="H916" s="200">
        <f>IF(ISERROR($V916),"",OFFSET('Smelter Look-up'!$G$4,$V916-4,0))</f>
        <v/>
      </c>
      <c r="I916" s="201">
        <f>IF(ISERROR($V916),"",OFFSET('Smelter Look-up'!$H$4,$V916-4,0))</f>
        <v/>
      </c>
      <c r="J916" s="201">
        <f>IF(ISERROR($V916),"",OFFSET('Smelter Look-up'!$I$4,$V916-4,0))</f>
        <v/>
      </c>
      <c r="K916" s="145" t="n"/>
      <c r="L916" s="145" t="n"/>
      <c r="M916" s="145" t="n"/>
      <c r="N916" s="145" t="n"/>
      <c r="O916" s="145" t="n"/>
      <c r="P916" s="203" t="n"/>
      <c r="Q916" s="146" t="n"/>
      <c r="R916" s="144">
        <f>IF(ISERROR($V916),"",OFFSET('Smelter Look-up'!$C$4,$V916-4,0)&amp;"")</f>
        <v/>
      </c>
      <c r="S916" s="150">
        <f>IF(B916="","",IF(ISERROR(MATCH($E916,CL,0)),"Unknown",INDIRECT("'C'!$A$"&amp;MATCH($E916,CL,0)+1)))</f>
        <v/>
      </c>
      <c r="T916" s="150">
        <f>IF(B916="","",IF(ISERROR(MATCH($J916,SorP!$B$1:$B$6261,0)),"",INDIRECT("'SorP'!$A$"&amp;MATCH($S916&amp;$J916,SorP!C:C,0))))</f>
        <v/>
      </c>
      <c r="U916" s="163" t="n"/>
      <c r="V916" s="164">
        <f>IF(C916="",NA(),MATCH($B916&amp;$C916,'Smelter Look-up'!$J:$J,0))</f>
        <v/>
      </c>
      <c r="X916" s="165">
        <f>IF(AND(C916="Smelter not listed",OR(LEN(D916)=0,LEN(E916)=0)),1,0)</f>
        <v/>
      </c>
      <c r="AB916" s="306">
        <f>IF(C916="","",B916)</f>
        <v/>
      </c>
      <c r="AC916" s="165">
        <f>B916</f>
        <v/>
      </c>
      <c r="AD916" s="165">
        <f>IF(C916="Smelter not listed",D916,C916)</f>
        <v/>
      </c>
    </row>
    <row r="917" ht="20.1" customFormat="1" customHeight="1" s="165">
      <c r="A917" s="150" t="n"/>
      <c r="B917" s="296">
        <f>IF(LEN(A917)=0,"",INDEX('Smelter Look-up'!$A:$A,MATCH($A917,'Smelter Look-up'!$E:$E,0)))</f>
        <v/>
      </c>
      <c r="C917" s="147">
        <f>IF(LEN(A917)=0,"",INDEX('Smelter Look-up'!$C:$C,MATCH($A917,'Smelter Look-up'!$E:$E,0)))</f>
        <v/>
      </c>
      <c r="D917" s="144" t="n"/>
      <c r="E917" s="144">
        <f>IF(ISERROR($V917),"",OFFSET('Smelter Look-up'!$D$4,$V917-4,0)&amp;"")</f>
        <v/>
      </c>
      <c r="F917" s="144">
        <f>IF(ISERROR($V917),"",OFFSET('Smelter Look-up'!$E$4,$V917-4,0))</f>
        <v/>
      </c>
      <c r="G917" s="144">
        <f>IF(C917=$X$4,"Enter smelter details",IF(ISERROR($V917),"",OFFSET('Smelter Look-up'!$F$4,$V917-4,0)))</f>
        <v/>
      </c>
      <c r="H917" s="200">
        <f>IF(ISERROR($V917),"",OFFSET('Smelter Look-up'!$G$4,$V917-4,0))</f>
        <v/>
      </c>
      <c r="I917" s="201">
        <f>IF(ISERROR($V917),"",OFFSET('Smelter Look-up'!$H$4,$V917-4,0))</f>
        <v/>
      </c>
      <c r="J917" s="201">
        <f>IF(ISERROR($V917),"",OFFSET('Smelter Look-up'!$I$4,$V917-4,0))</f>
        <v/>
      </c>
      <c r="K917" s="145" t="n"/>
      <c r="L917" s="145" t="n"/>
      <c r="M917" s="145" t="n"/>
      <c r="N917" s="145" t="n"/>
      <c r="O917" s="145" t="n"/>
      <c r="P917" s="203" t="n"/>
      <c r="Q917" s="146" t="n"/>
      <c r="R917" s="144">
        <f>IF(ISERROR($V917),"",OFFSET('Smelter Look-up'!$C$4,$V917-4,0)&amp;"")</f>
        <v/>
      </c>
      <c r="S917" s="150">
        <f>IF(B917="","",IF(ISERROR(MATCH($E917,CL,0)),"Unknown",INDIRECT("'C'!$A$"&amp;MATCH($E917,CL,0)+1)))</f>
        <v/>
      </c>
      <c r="T917" s="150">
        <f>IF(B917="","",IF(ISERROR(MATCH($J917,SorP!$B$1:$B$6261,0)),"",INDIRECT("'SorP'!$A$"&amp;MATCH($S917&amp;$J917,SorP!C:C,0))))</f>
        <v/>
      </c>
      <c r="U917" s="163" t="n"/>
      <c r="V917" s="164">
        <f>IF(C917="",NA(),MATCH($B917&amp;$C917,'Smelter Look-up'!$J:$J,0))</f>
        <v/>
      </c>
      <c r="X917" s="165">
        <f>IF(AND(C917="Smelter not listed",OR(LEN(D917)=0,LEN(E917)=0)),1,0)</f>
        <v/>
      </c>
      <c r="AB917" s="306">
        <f>IF(C917="","",B917)</f>
        <v/>
      </c>
      <c r="AC917" s="165">
        <f>B917</f>
        <v/>
      </c>
      <c r="AD917" s="165">
        <f>IF(C917="Smelter not listed",D917,C917)</f>
        <v/>
      </c>
    </row>
    <row r="918" ht="20.1" customFormat="1" customHeight="1" s="165">
      <c r="A918" s="150" t="n"/>
      <c r="B918" s="296">
        <f>IF(LEN(A918)=0,"",INDEX('Smelter Look-up'!$A:$A,MATCH($A918,'Smelter Look-up'!$E:$E,0)))</f>
        <v/>
      </c>
      <c r="C918" s="147">
        <f>IF(LEN(A918)=0,"",INDEX('Smelter Look-up'!$C:$C,MATCH($A918,'Smelter Look-up'!$E:$E,0)))</f>
        <v/>
      </c>
      <c r="D918" s="144" t="n"/>
      <c r="E918" s="144">
        <f>IF(ISERROR($V918),"",OFFSET('Smelter Look-up'!$D$4,$V918-4,0)&amp;"")</f>
        <v/>
      </c>
      <c r="F918" s="144">
        <f>IF(ISERROR($V918),"",OFFSET('Smelter Look-up'!$E$4,$V918-4,0))</f>
        <v/>
      </c>
      <c r="G918" s="144">
        <f>IF(C918=$X$4,"Enter smelter details",IF(ISERROR($V918),"",OFFSET('Smelter Look-up'!$F$4,$V918-4,0)))</f>
        <v/>
      </c>
      <c r="H918" s="200">
        <f>IF(ISERROR($V918),"",OFFSET('Smelter Look-up'!$G$4,$V918-4,0))</f>
        <v/>
      </c>
      <c r="I918" s="201">
        <f>IF(ISERROR($V918),"",OFFSET('Smelter Look-up'!$H$4,$V918-4,0))</f>
        <v/>
      </c>
      <c r="J918" s="201">
        <f>IF(ISERROR($V918),"",OFFSET('Smelter Look-up'!$I$4,$V918-4,0))</f>
        <v/>
      </c>
      <c r="K918" s="145" t="n"/>
      <c r="L918" s="145" t="n"/>
      <c r="M918" s="145" t="n"/>
      <c r="N918" s="145" t="n"/>
      <c r="O918" s="145" t="n"/>
      <c r="P918" s="203" t="n"/>
      <c r="Q918" s="146" t="n"/>
      <c r="R918" s="144">
        <f>IF(ISERROR($V918),"",OFFSET('Smelter Look-up'!$C$4,$V918-4,0)&amp;"")</f>
        <v/>
      </c>
      <c r="S918" s="150">
        <f>IF(B918="","",IF(ISERROR(MATCH($E918,CL,0)),"Unknown",INDIRECT("'C'!$A$"&amp;MATCH($E918,CL,0)+1)))</f>
        <v/>
      </c>
      <c r="T918" s="150">
        <f>IF(B918="","",IF(ISERROR(MATCH($J918,SorP!$B$1:$B$6261,0)),"",INDIRECT("'SorP'!$A$"&amp;MATCH($S918&amp;$J918,SorP!C:C,0))))</f>
        <v/>
      </c>
      <c r="U918" s="163" t="n"/>
      <c r="V918" s="164">
        <f>IF(C918="",NA(),MATCH($B918&amp;$C918,'Smelter Look-up'!$J:$J,0))</f>
        <v/>
      </c>
      <c r="X918" s="165">
        <f>IF(AND(C918="Smelter not listed",OR(LEN(D918)=0,LEN(E918)=0)),1,0)</f>
        <v/>
      </c>
      <c r="AB918" s="306">
        <f>IF(C918="","",B918)</f>
        <v/>
      </c>
      <c r="AC918" s="165">
        <f>B918</f>
        <v/>
      </c>
      <c r="AD918" s="165">
        <f>IF(C918="Smelter not listed",D918,C918)</f>
        <v/>
      </c>
    </row>
    <row r="919" ht="20.1" customFormat="1" customHeight="1" s="165">
      <c r="A919" s="150" t="n"/>
      <c r="B919" s="296">
        <f>IF(LEN(A919)=0,"",INDEX('Smelter Look-up'!$A:$A,MATCH($A919,'Smelter Look-up'!$E:$E,0)))</f>
        <v/>
      </c>
      <c r="C919" s="147">
        <f>IF(LEN(A919)=0,"",INDEX('Smelter Look-up'!$C:$C,MATCH($A919,'Smelter Look-up'!$E:$E,0)))</f>
        <v/>
      </c>
      <c r="D919" s="144" t="n"/>
      <c r="E919" s="144">
        <f>IF(ISERROR($V919),"",OFFSET('Smelter Look-up'!$D$4,$V919-4,0)&amp;"")</f>
        <v/>
      </c>
      <c r="F919" s="144">
        <f>IF(ISERROR($V919),"",OFFSET('Smelter Look-up'!$E$4,$V919-4,0))</f>
        <v/>
      </c>
      <c r="G919" s="144">
        <f>IF(C919=$X$4,"Enter smelter details",IF(ISERROR($V919),"",OFFSET('Smelter Look-up'!$F$4,$V919-4,0)))</f>
        <v/>
      </c>
      <c r="H919" s="200">
        <f>IF(ISERROR($V919),"",OFFSET('Smelter Look-up'!$G$4,$V919-4,0))</f>
        <v/>
      </c>
      <c r="I919" s="201">
        <f>IF(ISERROR($V919),"",OFFSET('Smelter Look-up'!$H$4,$V919-4,0))</f>
        <v/>
      </c>
      <c r="J919" s="201">
        <f>IF(ISERROR($V919),"",OFFSET('Smelter Look-up'!$I$4,$V919-4,0))</f>
        <v/>
      </c>
      <c r="K919" s="145" t="n"/>
      <c r="L919" s="145" t="n"/>
      <c r="M919" s="145" t="n"/>
      <c r="N919" s="145" t="n"/>
      <c r="O919" s="145" t="n"/>
      <c r="P919" s="203" t="n"/>
      <c r="Q919" s="146" t="n"/>
      <c r="R919" s="144">
        <f>IF(ISERROR($V919),"",OFFSET('Smelter Look-up'!$C$4,$V919-4,0)&amp;"")</f>
        <v/>
      </c>
      <c r="S919" s="150">
        <f>IF(B919="","",IF(ISERROR(MATCH($E919,CL,0)),"Unknown",INDIRECT("'C'!$A$"&amp;MATCH($E919,CL,0)+1)))</f>
        <v/>
      </c>
      <c r="T919" s="150">
        <f>IF(B919="","",IF(ISERROR(MATCH($J919,SorP!$B$1:$B$6261,0)),"",INDIRECT("'SorP'!$A$"&amp;MATCH($S919&amp;$J919,SorP!C:C,0))))</f>
        <v/>
      </c>
      <c r="U919" s="163" t="n"/>
      <c r="V919" s="164">
        <f>IF(C919="",NA(),MATCH($B919&amp;$C919,'Smelter Look-up'!$J:$J,0))</f>
        <v/>
      </c>
      <c r="X919" s="165">
        <f>IF(AND(C919="Smelter not listed",OR(LEN(D919)=0,LEN(E919)=0)),1,0)</f>
        <v/>
      </c>
      <c r="AB919" s="306">
        <f>IF(C919="","",B919)</f>
        <v/>
      </c>
      <c r="AC919" s="165">
        <f>B919</f>
        <v/>
      </c>
      <c r="AD919" s="165">
        <f>IF(C919="Smelter not listed",D919,C919)</f>
        <v/>
      </c>
    </row>
    <row r="920" ht="20.1" customFormat="1" customHeight="1" s="165">
      <c r="A920" s="150" t="n"/>
      <c r="B920" s="296">
        <f>IF(LEN(A920)=0,"",INDEX('Smelter Look-up'!$A:$A,MATCH($A920,'Smelter Look-up'!$E:$E,0)))</f>
        <v/>
      </c>
      <c r="C920" s="147">
        <f>IF(LEN(A920)=0,"",INDEX('Smelter Look-up'!$C:$C,MATCH($A920,'Smelter Look-up'!$E:$E,0)))</f>
        <v/>
      </c>
      <c r="D920" s="144" t="n"/>
      <c r="E920" s="144">
        <f>IF(ISERROR($V920),"",OFFSET('Smelter Look-up'!$D$4,$V920-4,0)&amp;"")</f>
        <v/>
      </c>
      <c r="F920" s="144">
        <f>IF(ISERROR($V920),"",OFFSET('Smelter Look-up'!$E$4,$V920-4,0))</f>
        <v/>
      </c>
      <c r="G920" s="144">
        <f>IF(C920=$X$4,"Enter smelter details",IF(ISERROR($V920),"",OFFSET('Smelter Look-up'!$F$4,$V920-4,0)))</f>
        <v/>
      </c>
      <c r="H920" s="200">
        <f>IF(ISERROR($V920),"",OFFSET('Smelter Look-up'!$G$4,$V920-4,0))</f>
        <v/>
      </c>
      <c r="I920" s="201">
        <f>IF(ISERROR($V920),"",OFFSET('Smelter Look-up'!$H$4,$V920-4,0))</f>
        <v/>
      </c>
      <c r="J920" s="201">
        <f>IF(ISERROR($V920),"",OFFSET('Smelter Look-up'!$I$4,$V920-4,0))</f>
        <v/>
      </c>
      <c r="K920" s="145" t="n"/>
      <c r="L920" s="145" t="n"/>
      <c r="M920" s="145" t="n"/>
      <c r="N920" s="145" t="n"/>
      <c r="O920" s="145" t="n"/>
      <c r="P920" s="203" t="n"/>
      <c r="Q920" s="146" t="n"/>
      <c r="R920" s="144">
        <f>IF(ISERROR($V920),"",OFFSET('Smelter Look-up'!$C$4,$V920-4,0)&amp;"")</f>
        <v/>
      </c>
      <c r="S920" s="150">
        <f>IF(B920="","",IF(ISERROR(MATCH($E920,CL,0)),"Unknown",INDIRECT("'C'!$A$"&amp;MATCH($E920,CL,0)+1)))</f>
        <v/>
      </c>
      <c r="T920" s="150">
        <f>IF(B920="","",IF(ISERROR(MATCH($J920,SorP!$B$1:$B$6261,0)),"",INDIRECT("'SorP'!$A$"&amp;MATCH($S920&amp;$J920,SorP!C:C,0))))</f>
        <v/>
      </c>
      <c r="U920" s="163" t="n"/>
      <c r="V920" s="164">
        <f>IF(C920="",NA(),MATCH($B920&amp;$C920,'Smelter Look-up'!$J:$J,0))</f>
        <v/>
      </c>
      <c r="X920" s="165">
        <f>IF(AND(C920="Smelter not listed",OR(LEN(D920)=0,LEN(E920)=0)),1,0)</f>
        <v/>
      </c>
      <c r="AB920" s="306">
        <f>IF(C920="","",B920)</f>
        <v/>
      </c>
      <c r="AC920" s="165">
        <f>B920</f>
        <v/>
      </c>
      <c r="AD920" s="165">
        <f>IF(C920="Smelter not listed",D920,C920)</f>
        <v/>
      </c>
    </row>
    <row r="921" ht="20.1" customFormat="1" customHeight="1" s="165">
      <c r="A921" s="150" t="n"/>
      <c r="B921" s="296">
        <f>IF(LEN(A921)=0,"",INDEX('Smelter Look-up'!$A:$A,MATCH($A921,'Smelter Look-up'!$E:$E,0)))</f>
        <v/>
      </c>
      <c r="C921" s="147">
        <f>IF(LEN(A921)=0,"",INDEX('Smelter Look-up'!$C:$C,MATCH($A921,'Smelter Look-up'!$E:$E,0)))</f>
        <v/>
      </c>
      <c r="D921" s="144" t="n"/>
      <c r="E921" s="144">
        <f>IF(ISERROR($V921),"",OFFSET('Smelter Look-up'!$D$4,$V921-4,0)&amp;"")</f>
        <v/>
      </c>
      <c r="F921" s="144">
        <f>IF(ISERROR($V921),"",OFFSET('Smelter Look-up'!$E$4,$V921-4,0))</f>
        <v/>
      </c>
      <c r="G921" s="144">
        <f>IF(C921=$X$4,"Enter smelter details",IF(ISERROR($V921),"",OFFSET('Smelter Look-up'!$F$4,$V921-4,0)))</f>
        <v/>
      </c>
      <c r="H921" s="200">
        <f>IF(ISERROR($V921),"",OFFSET('Smelter Look-up'!$G$4,$V921-4,0))</f>
        <v/>
      </c>
      <c r="I921" s="201">
        <f>IF(ISERROR($V921),"",OFFSET('Smelter Look-up'!$H$4,$V921-4,0))</f>
        <v/>
      </c>
      <c r="J921" s="201">
        <f>IF(ISERROR($V921),"",OFFSET('Smelter Look-up'!$I$4,$V921-4,0))</f>
        <v/>
      </c>
      <c r="K921" s="145" t="n"/>
      <c r="L921" s="145" t="n"/>
      <c r="M921" s="145" t="n"/>
      <c r="N921" s="145" t="n"/>
      <c r="O921" s="145" t="n"/>
      <c r="P921" s="203" t="n"/>
      <c r="Q921" s="146" t="n"/>
      <c r="R921" s="144">
        <f>IF(ISERROR($V921),"",OFFSET('Smelter Look-up'!$C$4,$V921-4,0)&amp;"")</f>
        <v/>
      </c>
      <c r="S921" s="150">
        <f>IF(B921="","",IF(ISERROR(MATCH($E921,CL,0)),"Unknown",INDIRECT("'C'!$A$"&amp;MATCH($E921,CL,0)+1)))</f>
        <v/>
      </c>
      <c r="T921" s="150">
        <f>IF(B921="","",IF(ISERROR(MATCH($J921,SorP!$B$1:$B$6261,0)),"",INDIRECT("'SorP'!$A$"&amp;MATCH($S921&amp;$J921,SorP!C:C,0))))</f>
        <v/>
      </c>
      <c r="U921" s="163" t="n"/>
      <c r="V921" s="164">
        <f>IF(C921="",NA(),MATCH($B921&amp;$C921,'Smelter Look-up'!$J:$J,0))</f>
        <v/>
      </c>
      <c r="X921" s="165">
        <f>IF(AND(C921="Smelter not listed",OR(LEN(D921)=0,LEN(E921)=0)),1,0)</f>
        <v/>
      </c>
      <c r="AB921" s="306">
        <f>IF(C921="","",B921)</f>
        <v/>
      </c>
      <c r="AC921" s="165">
        <f>B921</f>
        <v/>
      </c>
      <c r="AD921" s="165">
        <f>IF(C921="Smelter not listed",D921,C921)</f>
        <v/>
      </c>
    </row>
    <row r="922" ht="20.1" customFormat="1" customHeight="1" s="165">
      <c r="A922" s="150" t="n"/>
      <c r="B922" s="296">
        <f>IF(LEN(A922)=0,"",INDEX('Smelter Look-up'!$A:$A,MATCH($A922,'Smelter Look-up'!$E:$E,0)))</f>
        <v/>
      </c>
      <c r="C922" s="147">
        <f>IF(LEN(A922)=0,"",INDEX('Smelter Look-up'!$C:$C,MATCH($A922,'Smelter Look-up'!$E:$E,0)))</f>
        <v/>
      </c>
      <c r="D922" s="144" t="n"/>
      <c r="E922" s="144">
        <f>IF(ISERROR($V922),"",OFFSET('Smelter Look-up'!$D$4,$V922-4,0)&amp;"")</f>
        <v/>
      </c>
      <c r="F922" s="144">
        <f>IF(ISERROR($V922),"",OFFSET('Smelter Look-up'!$E$4,$V922-4,0))</f>
        <v/>
      </c>
      <c r="G922" s="144">
        <f>IF(C922=$X$4,"Enter smelter details",IF(ISERROR($V922),"",OFFSET('Smelter Look-up'!$F$4,$V922-4,0)))</f>
        <v/>
      </c>
      <c r="H922" s="200">
        <f>IF(ISERROR($V922),"",OFFSET('Smelter Look-up'!$G$4,$V922-4,0))</f>
        <v/>
      </c>
      <c r="I922" s="201">
        <f>IF(ISERROR($V922),"",OFFSET('Smelter Look-up'!$H$4,$V922-4,0))</f>
        <v/>
      </c>
      <c r="J922" s="201">
        <f>IF(ISERROR($V922),"",OFFSET('Smelter Look-up'!$I$4,$V922-4,0))</f>
        <v/>
      </c>
      <c r="K922" s="145" t="n"/>
      <c r="L922" s="145" t="n"/>
      <c r="M922" s="145" t="n"/>
      <c r="N922" s="145" t="n"/>
      <c r="O922" s="145" t="n"/>
      <c r="P922" s="203" t="n"/>
      <c r="Q922" s="146" t="n"/>
      <c r="R922" s="144">
        <f>IF(ISERROR($V922),"",OFFSET('Smelter Look-up'!$C$4,$V922-4,0)&amp;"")</f>
        <v/>
      </c>
      <c r="S922" s="150">
        <f>IF(B922="","",IF(ISERROR(MATCH($E922,CL,0)),"Unknown",INDIRECT("'C'!$A$"&amp;MATCH($E922,CL,0)+1)))</f>
        <v/>
      </c>
      <c r="T922" s="150">
        <f>IF(B922="","",IF(ISERROR(MATCH($J922,SorP!$B$1:$B$6261,0)),"",INDIRECT("'SorP'!$A$"&amp;MATCH($S922&amp;$J922,SorP!C:C,0))))</f>
        <v/>
      </c>
      <c r="U922" s="163" t="n"/>
      <c r="V922" s="164">
        <f>IF(C922="",NA(),MATCH($B922&amp;$C922,'Smelter Look-up'!$J:$J,0))</f>
        <v/>
      </c>
      <c r="X922" s="165">
        <f>IF(AND(C922="Smelter not listed",OR(LEN(D922)=0,LEN(E922)=0)),1,0)</f>
        <v/>
      </c>
      <c r="AB922" s="306">
        <f>IF(C922="","",B922)</f>
        <v/>
      </c>
      <c r="AC922" s="165">
        <f>B922</f>
        <v/>
      </c>
      <c r="AD922" s="165">
        <f>IF(C922="Smelter not listed",D922,C922)</f>
        <v/>
      </c>
    </row>
    <row r="923" ht="20.1" customFormat="1" customHeight="1" s="165">
      <c r="A923" s="150" t="n"/>
      <c r="B923" s="296">
        <f>IF(LEN(A923)=0,"",INDEX('Smelter Look-up'!$A:$A,MATCH($A923,'Smelter Look-up'!$E:$E,0)))</f>
        <v/>
      </c>
      <c r="C923" s="147">
        <f>IF(LEN(A923)=0,"",INDEX('Smelter Look-up'!$C:$C,MATCH($A923,'Smelter Look-up'!$E:$E,0)))</f>
        <v/>
      </c>
      <c r="D923" s="144" t="n"/>
      <c r="E923" s="144">
        <f>IF(ISERROR($V923),"",OFFSET('Smelter Look-up'!$D$4,$V923-4,0)&amp;"")</f>
        <v/>
      </c>
      <c r="F923" s="144">
        <f>IF(ISERROR($V923),"",OFFSET('Smelter Look-up'!$E$4,$V923-4,0))</f>
        <v/>
      </c>
      <c r="G923" s="144">
        <f>IF(C923=$X$4,"Enter smelter details",IF(ISERROR($V923),"",OFFSET('Smelter Look-up'!$F$4,$V923-4,0)))</f>
        <v/>
      </c>
      <c r="H923" s="200">
        <f>IF(ISERROR($V923),"",OFFSET('Smelter Look-up'!$G$4,$V923-4,0))</f>
        <v/>
      </c>
      <c r="I923" s="201">
        <f>IF(ISERROR($V923),"",OFFSET('Smelter Look-up'!$H$4,$V923-4,0))</f>
        <v/>
      </c>
      <c r="J923" s="201">
        <f>IF(ISERROR($V923),"",OFFSET('Smelter Look-up'!$I$4,$V923-4,0))</f>
        <v/>
      </c>
      <c r="K923" s="145" t="n"/>
      <c r="L923" s="145" t="n"/>
      <c r="M923" s="145" t="n"/>
      <c r="N923" s="145" t="n"/>
      <c r="O923" s="145" t="n"/>
      <c r="P923" s="203" t="n"/>
      <c r="Q923" s="146" t="n"/>
      <c r="R923" s="144">
        <f>IF(ISERROR($V923),"",OFFSET('Smelter Look-up'!$C$4,$V923-4,0)&amp;"")</f>
        <v/>
      </c>
      <c r="S923" s="150">
        <f>IF(B923="","",IF(ISERROR(MATCH($E923,CL,0)),"Unknown",INDIRECT("'C'!$A$"&amp;MATCH($E923,CL,0)+1)))</f>
        <v/>
      </c>
      <c r="T923" s="150">
        <f>IF(B923="","",IF(ISERROR(MATCH($J923,SorP!$B$1:$B$6261,0)),"",INDIRECT("'SorP'!$A$"&amp;MATCH($S923&amp;$J923,SorP!C:C,0))))</f>
        <v/>
      </c>
      <c r="U923" s="163" t="n"/>
      <c r="V923" s="164">
        <f>IF(C923="",NA(),MATCH($B923&amp;$C923,'Smelter Look-up'!$J:$J,0))</f>
        <v/>
      </c>
      <c r="X923" s="165">
        <f>IF(AND(C923="Smelter not listed",OR(LEN(D923)=0,LEN(E923)=0)),1,0)</f>
        <v/>
      </c>
      <c r="AB923" s="306">
        <f>IF(C923="","",B923)</f>
        <v/>
      </c>
      <c r="AC923" s="165">
        <f>B923</f>
        <v/>
      </c>
      <c r="AD923" s="165">
        <f>IF(C923="Smelter not listed",D923,C923)</f>
        <v/>
      </c>
    </row>
    <row r="924" ht="20.1" customFormat="1" customHeight="1" s="165">
      <c r="A924" s="150" t="n"/>
      <c r="B924" s="296">
        <f>IF(LEN(A924)=0,"",INDEX('Smelter Look-up'!$A:$A,MATCH($A924,'Smelter Look-up'!$E:$E,0)))</f>
        <v/>
      </c>
      <c r="C924" s="147">
        <f>IF(LEN(A924)=0,"",INDEX('Smelter Look-up'!$C:$C,MATCH($A924,'Smelter Look-up'!$E:$E,0)))</f>
        <v/>
      </c>
      <c r="D924" s="144" t="n"/>
      <c r="E924" s="144">
        <f>IF(ISERROR($V924),"",OFFSET('Smelter Look-up'!$D$4,$V924-4,0)&amp;"")</f>
        <v/>
      </c>
      <c r="F924" s="144">
        <f>IF(ISERROR($V924),"",OFFSET('Smelter Look-up'!$E$4,$V924-4,0))</f>
        <v/>
      </c>
      <c r="G924" s="144">
        <f>IF(C924=$X$4,"Enter smelter details",IF(ISERROR($V924),"",OFFSET('Smelter Look-up'!$F$4,$V924-4,0)))</f>
        <v/>
      </c>
      <c r="H924" s="200">
        <f>IF(ISERROR($V924),"",OFFSET('Smelter Look-up'!$G$4,$V924-4,0))</f>
        <v/>
      </c>
      <c r="I924" s="201">
        <f>IF(ISERROR($V924),"",OFFSET('Smelter Look-up'!$H$4,$V924-4,0))</f>
        <v/>
      </c>
      <c r="J924" s="201">
        <f>IF(ISERROR($V924),"",OFFSET('Smelter Look-up'!$I$4,$V924-4,0))</f>
        <v/>
      </c>
      <c r="K924" s="145" t="n"/>
      <c r="L924" s="145" t="n"/>
      <c r="M924" s="145" t="n"/>
      <c r="N924" s="145" t="n"/>
      <c r="O924" s="145" t="n"/>
      <c r="P924" s="203" t="n"/>
      <c r="Q924" s="146" t="n"/>
      <c r="R924" s="144">
        <f>IF(ISERROR($V924),"",OFFSET('Smelter Look-up'!$C$4,$V924-4,0)&amp;"")</f>
        <v/>
      </c>
      <c r="S924" s="150">
        <f>IF(B924="","",IF(ISERROR(MATCH($E924,CL,0)),"Unknown",INDIRECT("'C'!$A$"&amp;MATCH($E924,CL,0)+1)))</f>
        <v/>
      </c>
      <c r="T924" s="150">
        <f>IF(B924="","",IF(ISERROR(MATCH($J924,SorP!$B$1:$B$6261,0)),"",INDIRECT("'SorP'!$A$"&amp;MATCH($S924&amp;$J924,SorP!C:C,0))))</f>
        <v/>
      </c>
      <c r="U924" s="163" t="n"/>
      <c r="V924" s="164">
        <f>IF(C924="",NA(),MATCH($B924&amp;$C924,'Smelter Look-up'!$J:$J,0))</f>
        <v/>
      </c>
      <c r="X924" s="165">
        <f>IF(AND(C924="Smelter not listed",OR(LEN(D924)=0,LEN(E924)=0)),1,0)</f>
        <v/>
      </c>
      <c r="AB924" s="306">
        <f>IF(C924="","",B924)</f>
        <v/>
      </c>
      <c r="AC924" s="165">
        <f>B924</f>
        <v/>
      </c>
      <c r="AD924" s="165">
        <f>IF(C924="Smelter not listed",D924,C924)</f>
        <v/>
      </c>
    </row>
    <row r="925" ht="20.1" customFormat="1" customHeight="1" s="165">
      <c r="A925" s="150" t="n"/>
      <c r="B925" s="296">
        <f>IF(LEN(A925)=0,"",INDEX('Smelter Look-up'!$A:$A,MATCH($A925,'Smelter Look-up'!$E:$E,0)))</f>
        <v/>
      </c>
      <c r="C925" s="147">
        <f>IF(LEN(A925)=0,"",INDEX('Smelter Look-up'!$C:$C,MATCH($A925,'Smelter Look-up'!$E:$E,0)))</f>
        <v/>
      </c>
      <c r="D925" s="144" t="n"/>
      <c r="E925" s="144">
        <f>IF(ISERROR($V925),"",OFFSET('Smelter Look-up'!$D$4,$V925-4,0)&amp;"")</f>
        <v/>
      </c>
      <c r="F925" s="144">
        <f>IF(ISERROR($V925),"",OFFSET('Smelter Look-up'!$E$4,$V925-4,0))</f>
        <v/>
      </c>
      <c r="G925" s="144">
        <f>IF(C925=$X$4,"Enter smelter details",IF(ISERROR($V925),"",OFFSET('Smelter Look-up'!$F$4,$V925-4,0)))</f>
        <v/>
      </c>
      <c r="H925" s="200">
        <f>IF(ISERROR($V925),"",OFFSET('Smelter Look-up'!$G$4,$V925-4,0))</f>
        <v/>
      </c>
      <c r="I925" s="201">
        <f>IF(ISERROR($V925),"",OFFSET('Smelter Look-up'!$H$4,$V925-4,0))</f>
        <v/>
      </c>
      <c r="J925" s="201">
        <f>IF(ISERROR($V925),"",OFFSET('Smelter Look-up'!$I$4,$V925-4,0))</f>
        <v/>
      </c>
      <c r="K925" s="145" t="n"/>
      <c r="L925" s="145" t="n"/>
      <c r="M925" s="145" t="n"/>
      <c r="N925" s="145" t="n"/>
      <c r="O925" s="145" t="n"/>
      <c r="P925" s="203" t="n"/>
      <c r="Q925" s="146" t="n"/>
      <c r="R925" s="144">
        <f>IF(ISERROR($V925),"",OFFSET('Smelter Look-up'!$C$4,$V925-4,0)&amp;"")</f>
        <v/>
      </c>
      <c r="S925" s="150">
        <f>IF(B925="","",IF(ISERROR(MATCH($E925,CL,0)),"Unknown",INDIRECT("'C'!$A$"&amp;MATCH($E925,CL,0)+1)))</f>
        <v/>
      </c>
      <c r="T925" s="150">
        <f>IF(B925="","",IF(ISERROR(MATCH($J925,SorP!$B$1:$B$6261,0)),"",INDIRECT("'SorP'!$A$"&amp;MATCH($S925&amp;$J925,SorP!C:C,0))))</f>
        <v/>
      </c>
      <c r="U925" s="163" t="n"/>
      <c r="V925" s="164">
        <f>IF(C925="",NA(),MATCH($B925&amp;$C925,'Smelter Look-up'!$J:$J,0))</f>
        <v/>
      </c>
      <c r="X925" s="165">
        <f>IF(AND(C925="Smelter not listed",OR(LEN(D925)=0,LEN(E925)=0)),1,0)</f>
        <v/>
      </c>
      <c r="AB925" s="306">
        <f>IF(C925="","",B925)</f>
        <v/>
      </c>
      <c r="AC925" s="165">
        <f>B925</f>
        <v/>
      </c>
      <c r="AD925" s="165">
        <f>IF(C925="Smelter not listed",D925,C925)</f>
        <v/>
      </c>
    </row>
    <row r="926" ht="20.1" customFormat="1" customHeight="1" s="165">
      <c r="A926" s="150" t="n"/>
      <c r="B926" s="296">
        <f>IF(LEN(A926)=0,"",INDEX('Smelter Look-up'!$A:$A,MATCH($A926,'Smelter Look-up'!$E:$E,0)))</f>
        <v/>
      </c>
      <c r="C926" s="147">
        <f>IF(LEN(A926)=0,"",INDEX('Smelter Look-up'!$C:$C,MATCH($A926,'Smelter Look-up'!$E:$E,0)))</f>
        <v/>
      </c>
      <c r="D926" s="144" t="n"/>
      <c r="E926" s="144">
        <f>IF(ISERROR($V926),"",OFFSET('Smelter Look-up'!$D$4,$V926-4,0)&amp;"")</f>
        <v/>
      </c>
      <c r="F926" s="144">
        <f>IF(ISERROR($V926),"",OFFSET('Smelter Look-up'!$E$4,$V926-4,0))</f>
        <v/>
      </c>
      <c r="G926" s="144">
        <f>IF(C926=$X$4,"Enter smelter details",IF(ISERROR($V926),"",OFFSET('Smelter Look-up'!$F$4,$V926-4,0)))</f>
        <v/>
      </c>
      <c r="H926" s="200">
        <f>IF(ISERROR($V926),"",OFFSET('Smelter Look-up'!$G$4,$V926-4,0))</f>
        <v/>
      </c>
      <c r="I926" s="201">
        <f>IF(ISERROR($V926),"",OFFSET('Smelter Look-up'!$H$4,$V926-4,0))</f>
        <v/>
      </c>
      <c r="J926" s="201">
        <f>IF(ISERROR($V926),"",OFFSET('Smelter Look-up'!$I$4,$V926-4,0))</f>
        <v/>
      </c>
      <c r="K926" s="145" t="n"/>
      <c r="L926" s="145" t="n"/>
      <c r="M926" s="145" t="n"/>
      <c r="N926" s="145" t="n"/>
      <c r="O926" s="145" t="n"/>
      <c r="P926" s="203" t="n"/>
      <c r="Q926" s="146" t="n"/>
      <c r="R926" s="144">
        <f>IF(ISERROR($V926),"",OFFSET('Smelter Look-up'!$C$4,$V926-4,0)&amp;"")</f>
        <v/>
      </c>
      <c r="S926" s="150">
        <f>IF(B926="","",IF(ISERROR(MATCH($E926,CL,0)),"Unknown",INDIRECT("'C'!$A$"&amp;MATCH($E926,CL,0)+1)))</f>
        <v/>
      </c>
      <c r="T926" s="150">
        <f>IF(B926="","",IF(ISERROR(MATCH($J926,SorP!$B$1:$B$6261,0)),"",INDIRECT("'SorP'!$A$"&amp;MATCH($S926&amp;$J926,SorP!C:C,0))))</f>
        <v/>
      </c>
      <c r="U926" s="163" t="n"/>
      <c r="V926" s="164">
        <f>IF(C926="",NA(),MATCH($B926&amp;$C926,'Smelter Look-up'!$J:$J,0))</f>
        <v/>
      </c>
      <c r="X926" s="165">
        <f>IF(AND(C926="Smelter not listed",OR(LEN(D926)=0,LEN(E926)=0)),1,0)</f>
        <v/>
      </c>
      <c r="AB926" s="306">
        <f>IF(C926="","",B926)</f>
        <v/>
      </c>
      <c r="AC926" s="165">
        <f>B926</f>
        <v/>
      </c>
      <c r="AD926" s="165">
        <f>IF(C926="Smelter not listed",D926,C926)</f>
        <v/>
      </c>
    </row>
    <row r="927" ht="20.1" customFormat="1" customHeight="1" s="165">
      <c r="A927" s="150" t="n"/>
      <c r="B927" s="296">
        <f>IF(LEN(A927)=0,"",INDEX('Smelter Look-up'!$A:$A,MATCH($A927,'Smelter Look-up'!$E:$E,0)))</f>
        <v/>
      </c>
      <c r="C927" s="147">
        <f>IF(LEN(A927)=0,"",INDEX('Smelter Look-up'!$C:$C,MATCH($A927,'Smelter Look-up'!$E:$E,0)))</f>
        <v/>
      </c>
      <c r="D927" s="144" t="n"/>
      <c r="E927" s="144">
        <f>IF(ISERROR($V927),"",OFFSET('Smelter Look-up'!$D$4,$V927-4,0)&amp;"")</f>
        <v/>
      </c>
      <c r="F927" s="144">
        <f>IF(ISERROR($V927),"",OFFSET('Smelter Look-up'!$E$4,$V927-4,0))</f>
        <v/>
      </c>
      <c r="G927" s="144">
        <f>IF(C927=$X$4,"Enter smelter details",IF(ISERROR($V927),"",OFFSET('Smelter Look-up'!$F$4,$V927-4,0)))</f>
        <v/>
      </c>
      <c r="H927" s="200">
        <f>IF(ISERROR($V927),"",OFFSET('Smelter Look-up'!$G$4,$V927-4,0))</f>
        <v/>
      </c>
      <c r="I927" s="201">
        <f>IF(ISERROR($V927),"",OFFSET('Smelter Look-up'!$H$4,$V927-4,0))</f>
        <v/>
      </c>
      <c r="J927" s="201">
        <f>IF(ISERROR($V927),"",OFFSET('Smelter Look-up'!$I$4,$V927-4,0))</f>
        <v/>
      </c>
      <c r="K927" s="145" t="n"/>
      <c r="L927" s="145" t="n"/>
      <c r="M927" s="145" t="n"/>
      <c r="N927" s="145" t="n"/>
      <c r="O927" s="145" t="n"/>
      <c r="P927" s="203" t="n"/>
      <c r="Q927" s="146" t="n"/>
      <c r="R927" s="144">
        <f>IF(ISERROR($V927),"",OFFSET('Smelter Look-up'!$C$4,$V927-4,0)&amp;"")</f>
        <v/>
      </c>
      <c r="S927" s="150">
        <f>IF(B927="","",IF(ISERROR(MATCH($E927,CL,0)),"Unknown",INDIRECT("'C'!$A$"&amp;MATCH($E927,CL,0)+1)))</f>
        <v/>
      </c>
      <c r="T927" s="150">
        <f>IF(B927="","",IF(ISERROR(MATCH($J927,SorP!$B$1:$B$6261,0)),"",INDIRECT("'SorP'!$A$"&amp;MATCH($S927&amp;$J927,SorP!C:C,0))))</f>
        <v/>
      </c>
      <c r="U927" s="163" t="n"/>
      <c r="V927" s="164">
        <f>IF(C927="",NA(),MATCH($B927&amp;$C927,'Smelter Look-up'!$J:$J,0))</f>
        <v/>
      </c>
      <c r="X927" s="165">
        <f>IF(AND(C927="Smelter not listed",OR(LEN(D927)=0,LEN(E927)=0)),1,0)</f>
        <v/>
      </c>
      <c r="AB927" s="306">
        <f>IF(C927="","",B927)</f>
        <v/>
      </c>
      <c r="AC927" s="165">
        <f>B927</f>
        <v/>
      </c>
      <c r="AD927" s="165">
        <f>IF(C927="Smelter not listed",D927,C927)</f>
        <v/>
      </c>
    </row>
    <row r="928" ht="20.1" customFormat="1" customHeight="1" s="165">
      <c r="A928" s="150" t="n"/>
      <c r="B928" s="296">
        <f>IF(LEN(A928)=0,"",INDEX('Smelter Look-up'!$A:$A,MATCH($A928,'Smelter Look-up'!$E:$E,0)))</f>
        <v/>
      </c>
      <c r="C928" s="147">
        <f>IF(LEN(A928)=0,"",INDEX('Smelter Look-up'!$C:$C,MATCH($A928,'Smelter Look-up'!$E:$E,0)))</f>
        <v/>
      </c>
      <c r="D928" s="144" t="n"/>
      <c r="E928" s="144">
        <f>IF(ISERROR($V928),"",OFFSET('Smelter Look-up'!$D$4,$V928-4,0)&amp;"")</f>
        <v/>
      </c>
      <c r="F928" s="144">
        <f>IF(ISERROR($V928),"",OFFSET('Smelter Look-up'!$E$4,$V928-4,0))</f>
        <v/>
      </c>
      <c r="G928" s="144">
        <f>IF(C928=$X$4,"Enter smelter details",IF(ISERROR($V928),"",OFFSET('Smelter Look-up'!$F$4,$V928-4,0)))</f>
        <v/>
      </c>
      <c r="H928" s="200">
        <f>IF(ISERROR($V928),"",OFFSET('Smelter Look-up'!$G$4,$V928-4,0))</f>
        <v/>
      </c>
      <c r="I928" s="201">
        <f>IF(ISERROR($V928),"",OFFSET('Smelter Look-up'!$H$4,$V928-4,0))</f>
        <v/>
      </c>
      <c r="J928" s="201">
        <f>IF(ISERROR($V928),"",OFFSET('Smelter Look-up'!$I$4,$V928-4,0))</f>
        <v/>
      </c>
      <c r="K928" s="145" t="n"/>
      <c r="L928" s="145" t="n"/>
      <c r="M928" s="145" t="n"/>
      <c r="N928" s="145" t="n"/>
      <c r="O928" s="145" t="n"/>
      <c r="P928" s="203" t="n"/>
      <c r="Q928" s="146" t="n"/>
      <c r="R928" s="144">
        <f>IF(ISERROR($V928),"",OFFSET('Smelter Look-up'!$C$4,$V928-4,0)&amp;"")</f>
        <v/>
      </c>
      <c r="S928" s="150">
        <f>IF(B928="","",IF(ISERROR(MATCH($E928,CL,0)),"Unknown",INDIRECT("'C'!$A$"&amp;MATCH($E928,CL,0)+1)))</f>
        <v/>
      </c>
      <c r="T928" s="150">
        <f>IF(B928="","",IF(ISERROR(MATCH($J928,SorP!$B$1:$B$6261,0)),"",INDIRECT("'SorP'!$A$"&amp;MATCH($S928&amp;$J928,SorP!C:C,0))))</f>
        <v/>
      </c>
      <c r="U928" s="163" t="n"/>
      <c r="V928" s="164">
        <f>IF(C928="",NA(),MATCH($B928&amp;$C928,'Smelter Look-up'!$J:$J,0))</f>
        <v/>
      </c>
      <c r="X928" s="165">
        <f>IF(AND(C928="Smelter not listed",OR(LEN(D928)=0,LEN(E928)=0)),1,0)</f>
        <v/>
      </c>
      <c r="AB928" s="306">
        <f>IF(C928="","",B928)</f>
        <v/>
      </c>
      <c r="AC928" s="165">
        <f>B928</f>
        <v/>
      </c>
      <c r="AD928" s="165">
        <f>IF(C928="Smelter not listed",D928,C928)</f>
        <v/>
      </c>
    </row>
    <row r="929" ht="20.1" customFormat="1" customHeight="1" s="165">
      <c r="A929" s="150" t="n"/>
      <c r="B929" s="296">
        <f>IF(LEN(A929)=0,"",INDEX('Smelter Look-up'!$A:$A,MATCH($A929,'Smelter Look-up'!$E:$E,0)))</f>
        <v/>
      </c>
      <c r="C929" s="147">
        <f>IF(LEN(A929)=0,"",INDEX('Smelter Look-up'!$C:$C,MATCH($A929,'Smelter Look-up'!$E:$E,0)))</f>
        <v/>
      </c>
      <c r="D929" s="144" t="n"/>
      <c r="E929" s="144">
        <f>IF(ISERROR($V929),"",OFFSET('Smelter Look-up'!$D$4,$V929-4,0)&amp;"")</f>
        <v/>
      </c>
      <c r="F929" s="144">
        <f>IF(ISERROR($V929),"",OFFSET('Smelter Look-up'!$E$4,$V929-4,0))</f>
        <v/>
      </c>
      <c r="G929" s="144">
        <f>IF(C929=$X$4,"Enter smelter details",IF(ISERROR($V929),"",OFFSET('Smelter Look-up'!$F$4,$V929-4,0)))</f>
        <v/>
      </c>
      <c r="H929" s="200">
        <f>IF(ISERROR($V929),"",OFFSET('Smelter Look-up'!$G$4,$V929-4,0))</f>
        <v/>
      </c>
      <c r="I929" s="201">
        <f>IF(ISERROR($V929),"",OFFSET('Smelter Look-up'!$H$4,$V929-4,0))</f>
        <v/>
      </c>
      <c r="J929" s="201">
        <f>IF(ISERROR($V929),"",OFFSET('Smelter Look-up'!$I$4,$V929-4,0))</f>
        <v/>
      </c>
      <c r="K929" s="145" t="n"/>
      <c r="L929" s="145" t="n"/>
      <c r="M929" s="145" t="n"/>
      <c r="N929" s="145" t="n"/>
      <c r="O929" s="145" t="n"/>
      <c r="P929" s="203" t="n"/>
      <c r="Q929" s="146" t="n"/>
      <c r="R929" s="144">
        <f>IF(ISERROR($V929),"",OFFSET('Smelter Look-up'!$C$4,$V929-4,0)&amp;"")</f>
        <v/>
      </c>
      <c r="S929" s="150">
        <f>IF(B929="","",IF(ISERROR(MATCH($E929,CL,0)),"Unknown",INDIRECT("'C'!$A$"&amp;MATCH($E929,CL,0)+1)))</f>
        <v/>
      </c>
      <c r="T929" s="150">
        <f>IF(B929="","",IF(ISERROR(MATCH($J929,SorP!$B$1:$B$6261,0)),"",INDIRECT("'SorP'!$A$"&amp;MATCH($S929&amp;$J929,SorP!C:C,0))))</f>
        <v/>
      </c>
      <c r="U929" s="163" t="n"/>
      <c r="V929" s="164">
        <f>IF(C929="",NA(),MATCH($B929&amp;$C929,'Smelter Look-up'!$J:$J,0))</f>
        <v/>
      </c>
      <c r="X929" s="165">
        <f>IF(AND(C929="Smelter not listed",OR(LEN(D929)=0,LEN(E929)=0)),1,0)</f>
        <v/>
      </c>
      <c r="AB929" s="306">
        <f>IF(C929="","",B929)</f>
        <v/>
      </c>
      <c r="AC929" s="165">
        <f>B929</f>
        <v/>
      </c>
      <c r="AD929" s="165">
        <f>IF(C929="Smelter not listed",D929,C929)</f>
        <v/>
      </c>
    </row>
    <row r="930" ht="20.1" customFormat="1" customHeight="1" s="165">
      <c r="A930" s="150" t="n"/>
      <c r="B930" s="296">
        <f>IF(LEN(A930)=0,"",INDEX('Smelter Look-up'!$A:$A,MATCH($A930,'Smelter Look-up'!$E:$E,0)))</f>
        <v/>
      </c>
      <c r="C930" s="147">
        <f>IF(LEN(A930)=0,"",INDEX('Smelter Look-up'!$C:$C,MATCH($A930,'Smelter Look-up'!$E:$E,0)))</f>
        <v/>
      </c>
      <c r="D930" s="144" t="n"/>
      <c r="E930" s="144">
        <f>IF(ISERROR($V930),"",OFFSET('Smelter Look-up'!$D$4,$V930-4,0)&amp;"")</f>
        <v/>
      </c>
      <c r="F930" s="144">
        <f>IF(ISERROR($V930),"",OFFSET('Smelter Look-up'!$E$4,$V930-4,0))</f>
        <v/>
      </c>
      <c r="G930" s="144">
        <f>IF(C930=$X$4,"Enter smelter details",IF(ISERROR($V930),"",OFFSET('Smelter Look-up'!$F$4,$V930-4,0)))</f>
        <v/>
      </c>
      <c r="H930" s="200">
        <f>IF(ISERROR($V930),"",OFFSET('Smelter Look-up'!$G$4,$V930-4,0))</f>
        <v/>
      </c>
      <c r="I930" s="201">
        <f>IF(ISERROR($V930),"",OFFSET('Smelter Look-up'!$H$4,$V930-4,0))</f>
        <v/>
      </c>
      <c r="J930" s="201">
        <f>IF(ISERROR($V930),"",OFFSET('Smelter Look-up'!$I$4,$V930-4,0))</f>
        <v/>
      </c>
      <c r="K930" s="145" t="n"/>
      <c r="L930" s="145" t="n"/>
      <c r="M930" s="145" t="n"/>
      <c r="N930" s="145" t="n"/>
      <c r="O930" s="145" t="n"/>
      <c r="P930" s="203" t="n"/>
      <c r="Q930" s="146" t="n"/>
      <c r="R930" s="144">
        <f>IF(ISERROR($V930),"",OFFSET('Smelter Look-up'!$C$4,$V930-4,0)&amp;"")</f>
        <v/>
      </c>
      <c r="S930" s="150">
        <f>IF(B930="","",IF(ISERROR(MATCH($E930,CL,0)),"Unknown",INDIRECT("'C'!$A$"&amp;MATCH($E930,CL,0)+1)))</f>
        <v/>
      </c>
      <c r="T930" s="150">
        <f>IF(B930="","",IF(ISERROR(MATCH($J930,SorP!$B$1:$B$6261,0)),"",INDIRECT("'SorP'!$A$"&amp;MATCH($S930&amp;$J930,SorP!C:C,0))))</f>
        <v/>
      </c>
      <c r="U930" s="163" t="n"/>
      <c r="V930" s="164">
        <f>IF(C930="",NA(),MATCH($B930&amp;$C930,'Smelter Look-up'!$J:$J,0))</f>
        <v/>
      </c>
      <c r="X930" s="165">
        <f>IF(AND(C930="Smelter not listed",OR(LEN(D930)=0,LEN(E930)=0)),1,0)</f>
        <v/>
      </c>
      <c r="AB930" s="306">
        <f>IF(C930="","",B930)</f>
        <v/>
      </c>
      <c r="AC930" s="165">
        <f>B930</f>
        <v/>
      </c>
      <c r="AD930" s="165">
        <f>IF(C930="Smelter not listed",D930,C930)</f>
        <v/>
      </c>
    </row>
    <row r="931" ht="20.1" customFormat="1" customHeight="1" s="165">
      <c r="A931" s="150" t="n"/>
      <c r="B931" s="296">
        <f>IF(LEN(A931)=0,"",INDEX('Smelter Look-up'!$A:$A,MATCH($A931,'Smelter Look-up'!$E:$E,0)))</f>
        <v/>
      </c>
      <c r="C931" s="147">
        <f>IF(LEN(A931)=0,"",INDEX('Smelter Look-up'!$C:$C,MATCH($A931,'Smelter Look-up'!$E:$E,0)))</f>
        <v/>
      </c>
      <c r="D931" s="144" t="n"/>
      <c r="E931" s="144">
        <f>IF(ISERROR($V931),"",OFFSET('Smelter Look-up'!$D$4,$V931-4,0)&amp;"")</f>
        <v/>
      </c>
      <c r="F931" s="144">
        <f>IF(ISERROR($V931),"",OFFSET('Smelter Look-up'!$E$4,$V931-4,0))</f>
        <v/>
      </c>
      <c r="G931" s="144">
        <f>IF(C931=$X$4,"Enter smelter details",IF(ISERROR($V931),"",OFFSET('Smelter Look-up'!$F$4,$V931-4,0)))</f>
        <v/>
      </c>
      <c r="H931" s="200">
        <f>IF(ISERROR($V931),"",OFFSET('Smelter Look-up'!$G$4,$V931-4,0))</f>
        <v/>
      </c>
      <c r="I931" s="201">
        <f>IF(ISERROR($V931),"",OFFSET('Smelter Look-up'!$H$4,$V931-4,0))</f>
        <v/>
      </c>
      <c r="J931" s="201">
        <f>IF(ISERROR($V931),"",OFFSET('Smelter Look-up'!$I$4,$V931-4,0))</f>
        <v/>
      </c>
      <c r="K931" s="145" t="n"/>
      <c r="L931" s="145" t="n"/>
      <c r="M931" s="145" t="n"/>
      <c r="N931" s="145" t="n"/>
      <c r="O931" s="145" t="n"/>
      <c r="P931" s="203" t="n"/>
      <c r="Q931" s="146" t="n"/>
      <c r="R931" s="144">
        <f>IF(ISERROR($V931),"",OFFSET('Smelter Look-up'!$C$4,$V931-4,0)&amp;"")</f>
        <v/>
      </c>
      <c r="S931" s="150">
        <f>IF(B931="","",IF(ISERROR(MATCH($E931,CL,0)),"Unknown",INDIRECT("'C'!$A$"&amp;MATCH($E931,CL,0)+1)))</f>
        <v/>
      </c>
      <c r="T931" s="150">
        <f>IF(B931="","",IF(ISERROR(MATCH($J931,SorP!$B$1:$B$6261,0)),"",INDIRECT("'SorP'!$A$"&amp;MATCH($S931&amp;$J931,SorP!C:C,0))))</f>
        <v/>
      </c>
      <c r="U931" s="163" t="n"/>
      <c r="V931" s="164">
        <f>IF(C931="",NA(),MATCH($B931&amp;$C931,'Smelter Look-up'!$J:$J,0))</f>
        <v/>
      </c>
      <c r="X931" s="165">
        <f>IF(AND(C931="Smelter not listed",OR(LEN(D931)=0,LEN(E931)=0)),1,0)</f>
        <v/>
      </c>
      <c r="AB931" s="306">
        <f>IF(C931="","",B931)</f>
        <v/>
      </c>
      <c r="AC931" s="165">
        <f>B931</f>
        <v/>
      </c>
      <c r="AD931" s="165">
        <f>IF(C931="Smelter not listed",D931,C931)</f>
        <v/>
      </c>
    </row>
    <row r="932" ht="20.1" customFormat="1" customHeight="1" s="165">
      <c r="A932" s="150" t="n"/>
      <c r="B932" s="296">
        <f>IF(LEN(A932)=0,"",INDEX('Smelter Look-up'!$A:$A,MATCH($A932,'Smelter Look-up'!$E:$E,0)))</f>
        <v/>
      </c>
      <c r="C932" s="147">
        <f>IF(LEN(A932)=0,"",INDEX('Smelter Look-up'!$C:$C,MATCH($A932,'Smelter Look-up'!$E:$E,0)))</f>
        <v/>
      </c>
      <c r="D932" s="144" t="n"/>
      <c r="E932" s="144">
        <f>IF(ISERROR($V932),"",OFFSET('Smelter Look-up'!$D$4,$V932-4,0)&amp;"")</f>
        <v/>
      </c>
      <c r="F932" s="144">
        <f>IF(ISERROR($V932),"",OFFSET('Smelter Look-up'!$E$4,$V932-4,0))</f>
        <v/>
      </c>
      <c r="G932" s="144">
        <f>IF(C932=$X$4,"Enter smelter details",IF(ISERROR($V932),"",OFFSET('Smelter Look-up'!$F$4,$V932-4,0)))</f>
        <v/>
      </c>
      <c r="H932" s="200">
        <f>IF(ISERROR($V932),"",OFFSET('Smelter Look-up'!$G$4,$V932-4,0))</f>
        <v/>
      </c>
      <c r="I932" s="201">
        <f>IF(ISERROR($V932),"",OFFSET('Smelter Look-up'!$H$4,$V932-4,0))</f>
        <v/>
      </c>
      <c r="J932" s="201">
        <f>IF(ISERROR($V932),"",OFFSET('Smelter Look-up'!$I$4,$V932-4,0))</f>
        <v/>
      </c>
      <c r="K932" s="145" t="n"/>
      <c r="L932" s="145" t="n"/>
      <c r="M932" s="145" t="n"/>
      <c r="N932" s="145" t="n"/>
      <c r="O932" s="145" t="n"/>
      <c r="P932" s="203" t="n"/>
      <c r="Q932" s="146" t="n"/>
      <c r="R932" s="144">
        <f>IF(ISERROR($V932),"",OFFSET('Smelter Look-up'!$C$4,$V932-4,0)&amp;"")</f>
        <v/>
      </c>
      <c r="S932" s="150">
        <f>IF(B932="","",IF(ISERROR(MATCH($E932,CL,0)),"Unknown",INDIRECT("'C'!$A$"&amp;MATCH($E932,CL,0)+1)))</f>
        <v/>
      </c>
      <c r="T932" s="150">
        <f>IF(B932="","",IF(ISERROR(MATCH($J932,SorP!$B$1:$B$6261,0)),"",INDIRECT("'SorP'!$A$"&amp;MATCH($S932&amp;$J932,SorP!C:C,0))))</f>
        <v/>
      </c>
      <c r="U932" s="163" t="n"/>
      <c r="V932" s="164">
        <f>IF(C932="",NA(),MATCH($B932&amp;$C932,'Smelter Look-up'!$J:$J,0))</f>
        <v/>
      </c>
      <c r="X932" s="165">
        <f>IF(AND(C932="Smelter not listed",OR(LEN(D932)=0,LEN(E932)=0)),1,0)</f>
        <v/>
      </c>
      <c r="AB932" s="306">
        <f>IF(C932="","",B932)</f>
        <v/>
      </c>
      <c r="AC932" s="165">
        <f>B932</f>
        <v/>
      </c>
      <c r="AD932" s="165">
        <f>IF(C932="Smelter not listed",D932,C932)</f>
        <v/>
      </c>
    </row>
    <row r="933" ht="20.1" customFormat="1" customHeight="1" s="165">
      <c r="A933" s="150" t="n"/>
      <c r="B933" s="296">
        <f>IF(LEN(A933)=0,"",INDEX('Smelter Look-up'!$A:$A,MATCH($A933,'Smelter Look-up'!$E:$E,0)))</f>
        <v/>
      </c>
      <c r="C933" s="147">
        <f>IF(LEN(A933)=0,"",INDEX('Smelter Look-up'!$C:$C,MATCH($A933,'Smelter Look-up'!$E:$E,0)))</f>
        <v/>
      </c>
      <c r="D933" s="144" t="n"/>
      <c r="E933" s="144">
        <f>IF(ISERROR($V933),"",OFFSET('Smelter Look-up'!$D$4,$V933-4,0)&amp;"")</f>
        <v/>
      </c>
      <c r="F933" s="144">
        <f>IF(ISERROR($V933),"",OFFSET('Smelter Look-up'!$E$4,$V933-4,0))</f>
        <v/>
      </c>
      <c r="G933" s="144">
        <f>IF(C933=$X$4,"Enter smelter details",IF(ISERROR($V933),"",OFFSET('Smelter Look-up'!$F$4,$V933-4,0)))</f>
        <v/>
      </c>
      <c r="H933" s="200">
        <f>IF(ISERROR($V933),"",OFFSET('Smelter Look-up'!$G$4,$V933-4,0))</f>
        <v/>
      </c>
      <c r="I933" s="201">
        <f>IF(ISERROR($V933),"",OFFSET('Smelter Look-up'!$H$4,$V933-4,0))</f>
        <v/>
      </c>
      <c r="J933" s="201">
        <f>IF(ISERROR($V933),"",OFFSET('Smelter Look-up'!$I$4,$V933-4,0))</f>
        <v/>
      </c>
      <c r="K933" s="145" t="n"/>
      <c r="L933" s="145" t="n"/>
      <c r="M933" s="145" t="n"/>
      <c r="N933" s="145" t="n"/>
      <c r="O933" s="145" t="n"/>
      <c r="P933" s="203" t="n"/>
      <c r="Q933" s="146" t="n"/>
      <c r="R933" s="144">
        <f>IF(ISERROR($V933),"",OFFSET('Smelter Look-up'!$C$4,$V933-4,0)&amp;"")</f>
        <v/>
      </c>
      <c r="S933" s="150">
        <f>IF(B933="","",IF(ISERROR(MATCH($E933,CL,0)),"Unknown",INDIRECT("'C'!$A$"&amp;MATCH($E933,CL,0)+1)))</f>
        <v/>
      </c>
      <c r="T933" s="150">
        <f>IF(B933="","",IF(ISERROR(MATCH($J933,SorP!$B$1:$B$6261,0)),"",INDIRECT("'SorP'!$A$"&amp;MATCH($S933&amp;$J933,SorP!C:C,0))))</f>
        <v/>
      </c>
      <c r="U933" s="163" t="n"/>
      <c r="V933" s="164">
        <f>IF(C933="",NA(),MATCH($B933&amp;$C933,'Smelter Look-up'!$J:$J,0))</f>
        <v/>
      </c>
      <c r="X933" s="165">
        <f>IF(AND(C933="Smelter not listed",OR(LEN(D933)=0,LEN(E933)=0)),1,0)</f>
        <v/>
      </c>
      <c r="AB933" s="306">
        <f>IF(C933="","",B933)</f>
        <v/>
      </c>
      <c r="AC933" s="165">
        <f>B933</f>
        <v/>
      </c>
      <c r="AD933" s="165">
        <f>IF(C933="Smelter not listed",D933,C933)</f>
        <v/>
      </c>
    </row>
    <row r="934" ht="20.1" customFormat="1" customHeight="1" s="165">
      <c r="A934" s="150" t="n"/>
      <c r="B934" s="296">
        <f>IF(LEN(A934)=0,"",INDEX('Smelter Look-up'!$A:$A,MATCH($A934,'Smelter Look-up'!$E:$E,0)))</f>
        <v/>
      </c>
      <c r="C934" s="147">
        <f>IF(LEN(A934)=0,"",INDEX('Smelter Look-up'!$C:$C,MATCH($A934,'Smelter Look-up'!$E:$E,0)))</f>
        <v/>
      </c>
      <c r="D934" s="144" t="n"/>
      <c r="E934" s="144">
        <f>IF(ISERROR($V934),"",OFFSET('Smelter Look-up'!$D$4,$V934-4,0)&amp;"")</f>
        <v/>
      </c>
      <c r="F934" s="144">
        <f>IF(ISERROR($V934),"",OFFSET('Smelter Look-up'!$E$4,$V934-4,0))</f>
        <v/>
      </c>
      <c r="G934" s="144">
        <f>IF(C934=$X$4,"Enter smelter details",IF(ISERROR($V934),"",OFFSET('Smelter Look-up'!$F$4,$V934-4,0)))</f>
        <v/>
      </c>
      <c r="H934" s="200">
        <f>IF(ISERROR($V934),"",OFFSET('Smelter Look-up'!$G$4,$V934-4,0))</f>
        <v/>
      </c>
      <c r="I934" s="201">
        <f>IF(ISERROR($V934),"",OFFSET('Smelter Look-up'!$H$4,$V934-4,0))</f>
        <v/>
      </c>
      <c r="J934" s="201">
        <f>IF(ISERROR($V934),"",OFFSET('Smelter Look-up'!$I$4,$V934-4,0))</f>
        <v/>
      </c>
      <c r="K934" s="145" t="n"/>
      <c r="L934" s="145" t="n"/>
      <c r="M934" s="145" t="n"/>
      <c r="N934" s="145" t="n"/>
      <c r="O934" s="145" t="n"/>
      <c r="P934" s="203" t="n"/>
      <c r="Q934" s="146" t="n"/>
      <c r="R934" s="144">
        <f>IF(ISERROR($V934),"",OFFSET('Smelter Look-up'!$C$4,$V934-4,0)&amp;"")</f>
        <v/>
      </c>
      <c r="S934" s="150">
        <f>IF(B934="","",IF(ISERROR(MATCH($E934,CL,0)),"Unknown",INDIRECT("'C'!$A$"&amp;MATCH($E934,CL,0)+1)))</f>
        <v/>
      </c>
      <c r="T934" s="150">
        <f>IF(B934="","",IF(ISERROR(MATCH($J934,SorP!$B$1:$B$6261,0)),"",INDIRECT("'SorP'!$A$"&amp;MATCH($S934&amp;$J934,SorP!C:C,0))))</f>
        <v/>
      </c>
      <c r="U934" s="163" t="n"/>
      <c r="V934" s="164">
        <f>IF(C934="",NA(),MATCH($B934&amp;$C934,'Smelter Look-up'!$J:$J,0))</f>
        <v/>
      </c>
      <c r="X934" s="165">
        <f>IF(AND(C934="Smelter not listed",OR(LEN(D934)=0,LEN(E934)=0)),1,0)</f>
        <v/>
      </c>
      <c r="AB934" s="306">
        <f>IF(C934="","",B934)</f>
        <v/>
      </c>
      <c r="AC934" s="165">
        <f>B934</f>
        <v/>
      </c>
      <c r="AD934" s="165">
        <f>IF(C934="Smelter not listed",D934,C934)</f>
        <v/>
      </c>
    </row>
    <row r="935" ht="20.1" customFormat="1" customHeight="1" s="165">
      <c r="A935" s="150" t="n"/>
      <c r="B935" s="296">
        <f>IF(LEN(A935)=0,"",INDEX('Smelter Look-up'!$A:$A,MATCH($A935,'Smelter Look-up'!$E:$E,0)))</f>
        <v/>
      </c>
      <c r="C935" s="147">
        <f>IF(LEN(A935)=0,"",INDEX('Smelter Look-up'!$C:$C,MATCH($A935,'Smelter Look-up'!$E:$E,0)))</f>
        <v/>
      </c>
      <c r="D935" s="144" t="n"/>
      <c r="E935" s="144">
        <f>IF(ISERROR($V935),"",OFFSET('Smelter Look-up'!$D$4,$V935-4,0)&amp;"")</f>
        <v/>
      </c>
      <c r="F935" s="144">
        <f>IF(ISERROR($V935),"",OFFSET('Smelter Look-up'!$E$4,$V935-4,0))</f>
        <v/>
      </c>
      <c r="G935" s="144">
        <f>IF(C935=$X$4,"Enter smelter details",IF(ISERROR($V935),"",OFFSET('Smelter Look-up'!$F$4,$V935-4,0)))</f>
        <v/>
      </c>
      <c r="H935" s="200">
        <f>IF(ISERROR($V935),"",OFFSET('Smelter Look-up'!$G$4,$V935-4,0))</f>
        <v/>
      </c>
      <c r="I935" s="201">
        <f>IF(ISERROR($V935),"",OFFSET('Smelter Look-up'!$H$4,$V935-4,0))</f>
        <v/>
      </c>
      <c r="J935" s="201">
        <f>IF(ISERROR($V935),"",OFFSET('Smelter Look-up'!$I$4,$V935-4,0))</f>
        <v/>
      </c>
      <c r="K935" s="145" t="n"/>
      <c r="L935" s="145" t="n"/>
      <c r="M935" s="145" t="n"/>
      <c r="N935" s="145" t="n"/>
      <c r="O935" s="145" t="n"/>
      <c r="P935" s="203" t="n"/>
      <c r="Q935" s="146" t="n"/>
      <c r="R935" s="144">
        <f>IF(ISERROR($V935),"",OFFSET('Smelter Look-up'!$C$4,$V935-4,0)&amp;"")</f>
        <v/>
      </c>
      <c r="S935" s="150">
        <f>IF(B935="","",IF(ISERROR(MATCH($E935,CL,0)),"Unknown",INDIRECT("'C'!$A$"&amp;MATCH($E935,CL,0)+1)))</f>
        <v/>
      </c>
      <c r="T935" s="150">
        <f>IF(B935="","",IF(ISERROR(MATCH($J935,SorP!$B$1:$B$6261,0)),"",INDIRECT("'SorP'!$A$"&amp;MATCH($S935&amp;$J935,SorP!C:C,0))))</f>
        <v/>
      </c>
      <c r="U935" s="163" t="n"/>
      <c r="V935" s="164">
        <f>IF(C935="",NA(),MATCH($B935&amp;$C935,'Smelter Look-up'!$J:$J,0))</f>
        <v/>
      </c>
      <c r="X935" s="165">
        <f>IF(AND(C935="Smelter not listed",OR(LEN(D935)=0,LEN(E935)=0)),1,0)</f>
        <v/>
      </c>
      <c r="AB935" s="306">
        <f>IF(C935="","",B935)</f>
        <v/>
      </c>
      <c r="AC935" s="165">
        <f>B935</f>
        <v/>
      </c>
      <c r="AD935" s="165">
        <f>IF(C935="Smelter not listed",D935,C935)</f>
        <v/>
      </c>
    </row>
    <row r="936" ht="20.1" customFormat="1" customHeight="1" s="165">
      <c r="A936" s="150" t="n"/>
      <c r="B936" s="296">
        <f>IF(LEN(A936)=0,"",INDEX('Smelter Look-up'!$A:$A,MATCH($A936,'Smelter Look-up'!$E:$E,0)))</f>
        <v/>
      </c>
      <c r="C936" s="147">
        <f>IF(LEN(A936)=0,"",INDEX('Smelter Look-up'!$C:$C,MATCH($A936,'Smelter Look-up'!$E:$E,0)))</f>
        <v/>
      </c>
      <c r="D936" s="144" t="n"/>
      <c r="E936" s="144">
        <f>IF(ISERROR($V936),"",OFFSET('Smelter Look-up'!$D$4,$V936-4,0)&amp;"")</f>
        <v/>
      </c>
      <c r="F936" s="144">
        <f>IF(ISERROR($V936),"",OFFSET('Smelter Look-up'!$E$4,$V936-4,0))</f>
        <v/>
      </c>
      <c r="G936" s="144">
        <f>IF(C936=$X$4,"Enter smelter details",IF(ISERROR($V936),"",OFFSET('Smelter Look-up'!$F$4,$V936-4,0)))</f>
        <v/>
      </c>
      <c r="H936" s="200">
        <f>IF(ISERROR($V936),"",OFFSET('Smelter Look-up'!$G$4,$V936-4,0))</f>
        <v/>
      </c>
      <c r="I936" s="201">
        <f>IF(ISERROR($V936),"",OFFSET('Smelter Look-up'!$H$4,$V936-4,0))</f>
        <v/>
      </c>
      <c r="J936" s="201">
        <f>IF(ISERROR($V936),"",OFFSET('Smelter Look-up'!$I$4,$V936-4,0))</f>
        <v/>
      </c>
      <c r="K936" s="145" t="n"/>
      <c r="L936" s="145" t="n"/>
      <c r="M936" s="145" t="n"/>
      <c r="N936" s="145" t="n"/>
      <c r="O936" s="145" t="n"/>
      <c r="P936" s="203" t="n"/>
      <c r="Q936" s="146" t="n"/>
      <c r="R936" s="144">
        <f>IF(ISERROR($V936),"",OFFSET('Smelter Look-up'!$C$4,$V936-4,0)&amp;"")</f>
        <v/>
      </c>
      <c r="S936" s="150">
        <f>IF(B936="","",IF(ISERROR(MATCH($E936,CL,0)),"Unknown",INDIRECT("'C'!$A$"&amp;MATCH($E936,CL,0)+1)))</f>
        <v/>
      </c>
      <c r="T936" s="150">
        <f>IF(B936="","",IF(ISERROR(MATCH($J936,SorP!$B$1:$B$6261,0)),"",INDIRECT("'SorP'!$A$"&amp;MATCH($S936&amp;$J936,SorP!C:C,0))))</f>
        <v/>
      </c>
      <c r="U936" s="163" t="n"/>
      <c r="V936" s="164">
        <f>IF(C936="",NA(),MATCH($B936&amp;$C936,'Smelter Look-up'!$J:$J,0))</f>
        <v/>
      </c>
      <c r="X936" s="165">
        <f>IF(AND(C936="Smelter not listed",OR(LEN(D936)=0,LEN(E936)=0)),1,0)</f>
        <v/>
      </c>
      <c r="AB936" s="306">
        <f>IF(C936="","",B936)</f>
        <v/>
      </c>
      <c r="AC936" s="165">
        <f>B936</f>
        <v/>
      </c>
      <c r="AD936" s="165">
        <f>IF(C936="Smelter not listed",D936,C936)</f>
        <v/>
      </c>
    </row>
    <row r="937" ht="20.1" customFormat="1" customHeight="1" s="165">
      <c r="A937" s="150" t="n"/>
      <c r="B937" s="296">
        <f>IF(LEN(A937)=0,"",INDEX('Smelter Look-up'!$A:$A,MATCH($A937,'Smelter Look-up'!$E:$E,0)))</f>
        <v/>
      </c>
      <c r="C937" s="147">
        <f>IF(LEN(A937)=0,"",INDEX('Smelter Look-up'!$C:$C,MATCH($A937,'Smelter Look-up'!$E:$E,0)))</f>
        <v/>
      </c>
      <c r="D937" s="144" t="n"/>
      <c r="E937" s="144">
        <f>IF(ISERROR($V937),"",OFFSET('Smelter Look-up'!$D$4,$V937-4,0)&amp;"")</f>
        <v/>
      </c>
      <c r="F937" s="144">
        <f>IF(ISERROR($V937),"",OFFSET('Smelter Look-up'!$E$4,$V937-4,0))</f>
        <v/>
      </c>
      <c r="G937" s="144">
        <f>IF(C937=$X$4,"Enter smelter details",IF(ISERROR($V937),"",OFFSET('Smelter Look-up'!$F$4,$V937-4,0)))</f>
        <v/>
      </c>
      <c r="H937" s="200">
        <f>IF(ISERROR($V937),"",OFFSET('Smelter Look-up'!$G$4,$V937-4,0))</f>
        <v/>
      </c>
      <c r="I937" s="201">
        <f>IF(ISERROR($V937),"",OFFSET('Smelter Look-up'!$H$4,$V937-4,0))</f>
        <v/>
      </c>
      <c r="J937" s="201">
        <f>IF(ISERROR($V937),"",OFFSET('Smelter Look-up'!$I$4,$V937-4,0))</f>
        <v/>
      </c>
      <c r="K937" s="145" t="n"/>
      <c r="L937" s="145" t="n"/>
      <c r="M937" s="145" t="n"/>
      <c r="N937" s="145" t="n"/>
      <c r="O937" s="145" t="n"/>
      <c r="P937" s="203" t="n"/>
      <c r="Q937" s="146" t="n"/>
      <c r="R937" s="144">
        <f>IF(ISERROR($V937),"",OFFSET('Smelter Look-up'!$C$4,$V937-4,0)&amp;"")</f>
        <v/>
      </c>
      <c r="S937" s="150">
        <f>IF(B937="","",IF(ISERROR(MATCH($E937,CL,0)),"Unknown",INDIRECT("'C'!$A$"&amp;MATCH($E937,CL,0)+1)))</f>
        <v/>
      </c>
      <c r="T937" s="150">
        <f>IF(B937="","",IF(ISERROR(MATCH($J937,SorP!$B$1:$B$6261,0)),"",INDIRECT("'SorP'!$A$"&amp;MATCH($S937&amp;$J937,SorP!C:C,0))))</f>
        <v/>
      </c>
      <c r="U937" s="163" t="n"/>
      <c r="V937" s="164">
        <f>IF(C937="",NA(),MATCH($B937&amp;$C937,'Smelter Look-up'!$J:$J,0))</f>
        <v/>
      </c>
      <c r="X937" s="165">
        <f>IF(AND(C937="Smelter not listed",OR(LEN(D937)=0,LEN(E937)=0)),1,0)</f>
        <v/>
      </c>
      <c r="AB937" s="306">
        <f>IF(C937="","",B937)</f>
        <v/>
      </c>
      <c r="AC937" s="165">
        <f>B937</f>
        <v/>
      </c>
      <c r="AD937" s="165">
        <f>IF(C937="Smelter not listed",D937,C937)</f>
        <v/>
      </c>
    </row>
    <row r="938" ht="20.1" customFormat="1" customHeight="1" s="165">
      <c r="A938" s="150" t="n"/>
      <c r="B938" s="296">
        <f>IF(LEN(A938)=0,"",INDEX('Smelter Look-up'!$A:$A,MATCH($A938,'Smelter Look-up'!$E:$E,0)))</f>
        <v/>
      </c>
      <c r="C938" s="147">
        <f>IF(LEN(A938)=0,"",INDEX('Smelter Look-up'!$C:$C,MATCH($A938,'Smelter Look-up'!$E:$E,0)))</f>
        <v/>
      </c>
      <c r="D938" s="144" t="n"/>
      <c r="E938" s="144">
        <f>IF(ISERROR($V938),"",OFFSET('Smelter Look-up'!$D$4,$V938-4,0)&amp;"")</f>
        <v/>
      </c>
      <c r="F938" s="144">
        <f>IF(ISERROR($V938),"",OFFSET('Smelter Look-up'!$E$4,$V938-4,0))</f>
        <v/>
      </c>
      <c r="G938" s="144">
        <f>IF(C938=$X$4,"Enter smelter details",IF(ISERROR($V938),"",OFFSET('Smelter Look-up'!$F$4,$V938-4,0)))</f>
        <v/>
      </c>
      <c r="H938" s="200">
        <f>IF(ISERROR($V938),"",OFFSET('Smelter Look-up'!$G$4,$V938-4,0))</f>
        <v/>
      </c>
      <c r="I938" s="201">
        <f>IF(ISERROR($V938),"",OFFSET('Smelter Look-up'!$H$4,$V938-4,0))</f>
        <v/>
      </c>
      <c r="J938" s="201">
        <f>IF(ISERROR($V938),"",OFFSET('Smelter Look-up'!$I$4,$V938-4,0))</f>
        <v/>
      </c>
      <c r="K938" s="145" t="n"/>
      <c r="L938" s="145" t="n"/>
      <c r="M938" s="145" t="n"/>
      <c r="N938" s="145" t="n"/>
      <c r="O938" s="145" t="n"/>
      <c r="P938" s="203" t="n"/>
      <c r="Q938" s="146" t="n"/>
      <c r="R938" s="144">
        <f>IF(ISERROR($V938),"",OFFSET('Smelter Look-up'!$C$4,$V938-4,0)&amp;"")</f>
        <v/>
      </c>
      <c r="S938" s="150">
        <f>IF(B938="","",IF(ISERROR(MATCH($E938,CL,0)),"Unknown",INDIRECT("'C'!$A$"&amp;MATCH($E938,CL,0)+1)))</f>
        <v/>
      </c>
      <c r="T938" s="150">
        <f>IF(B938="","",IF(ISERROR(MATCH($J938,SorP!$B$1:$B$6261,0)),"",INDIRECT("'SorP'!$A$"&amp;MATCH($S938&amp;$J938,SorP!C:C,0))))</f>
        <v/>
      </c>
      <c r="U938" s="163" t="n"/>
      <c r="V938" s="164">
        <f>IF(C938="",NA(),MATCH($B938&amp;$C938,'Smelter Look-up'!$J:$J,0))</f>
        <v/>
      </c>
      <c r="X938" s="165">
        <f>IF(AND(C938="Smelter not listed",OR(LEN(D938)=0,LEN(E938)=0)),1,0)</f>
        <v/>
      </c>
      <c r="AB938" s="306">
        <f>IF(C938="","",B938)</f>
        <v/>
      </c>
      <c r="AC938" s="165">
        <f>B938</f>
        <v/>
      </c>
      <c r="AD938" s="165">
        <f>IF(C938="Smelter not listed",D938,C938)</f>
        <v/>
      </c>
    </row>
    <row r="939" ht="20.1" customFormat="1" customHeight="1" s="165">
      <c r="A939" s="150" t="n"/>
      <c r="B939" s="296">
        <f>IF(LEN(A939)=0,"",INDEX('Smelter Look-up'!$A:$A,MATCH($A939,'Smelter Look-up'!$E:$E,0)))</f>
        <v/>
      </c>
      <c r="C939" s="147">
        <f>IF(LEN(A939)=0,"",INDEX('Smelter Look-up'!$C:$C,MATCH($A939,'Smelter Look-up'!$E:$E,0)))</f>
        <v/>
      </c>
      <c r="D939" s="144" t="n"/>
      <c r="E939" s="144">
        <f>IF(ISERROR($V939),"",OFFSET('Smelter Look-up'!$D$4,$V939-4,0)&amp;"")</f>
        <v/>
      </c>
      <c r="F939" s="144">
        <f>IF(ISERROR($V939),"",OFFSET('Smelter Look-up'!$E$4,$V939-4,0))</f>
        <v/>
      </c>
      <c r="G939" s="144">
        <f>IF(C939=$X$4,"Enter smelter details",IF(ISERROR($V939),"",OFFSET('Smelter Look-up'!$F$4,$V939-4,0)))</f>
        <v/>
      </c>
      <c r="H939" s="200">
        <f>IF(ISERROR($V939),"",OFFSET('Smelter Look-up'!$G$4,$V939-4,0))</f>
        <v/>
      </c>
      <c r="I939" s="201">
        <f>IF(ISERROR($V939),"",OFFSET('Smelter Look-up'!$H$4,$V939-4,0))</f>
        <v/>
      </c>
      <c r="J939" s="201">
        <f>IF(ISERROR($V939),"",OFFSET('Smelter Look-up'!$I$4,$V939-4,0))</f>
        <v/>
      </c>
      <c r="K939" s="145" t="n"/>
      <c r="L939" s="145" t="n"/>
      <c r="M939" s="145" t="n"/>
      <c r="N939" s="145" t="n"/>
      <c r="O939" s="145" t="n"/>
      <c r="P939" s="203" t="n"/>
      <c r="Q939" s="146" t="n"/>
      <c r="R939" s="144">
        <f>IF(ISERROR($V939),"",OFFSET('Smelter Look-up'!$C$4,$V939-4,0)&amp;"")</f>
        <v/>
      </c>
      <c r="S939" s="150">
        <f>IF(B939="","",IF(ISERROR(MATCH($E939,CL,0)),"Unknown",INDIRECT("'C'!$A$"&amp;MATCH($E939,CL,0)+1)))</f>
        <v/>
      </c>
      <c r="T939" s="150">
        <f>IF(B939="","",IF(ISERROR(MATCH($J939,SorP!$B$1:$B$6261,0)),"",INDIRECT("'SorP'!$A$"&amp;MATCH($S939&amp;$J939,SorP!C:C,0))))</f>
        <v/>
      </c>
      <c r="U939" s="163" t="n"/>
      <c r="V939" s="164">
        <f>IF(C939="",NA(),MATCH($B939&amp;$C939,'Smelter Look-up'!$J:$J,0))</f>
        <v/>
      </c>
      <c r="X939" s="165">
        <f>IF(AND(C939="Smelter not listed",OR(LEN(D939)=0,LEN(E939)=0)),1,0)</f>
        <v/>
      </c>
      <c r="AB939" s="306">
        <f>IF(C939="","",B939)</f>
        <v/>
      </c>
      <c r="AC939" s="165">
        <f>B939</f>
        <v/>
      </c>
      <c r="AD939" s="165">
        <f>IF(C939="Smelter not listed",D939,C939)</f>
        <v/>
      </c>
    </row>
    <row r="940" ht="20.1" customFormat="1" customHeight="1" s="165">
      <c r="A940" s="150" t="n"/>
      <c r="B940" s="296">
        <f>IF(LEN(A940)=0,"",INDEX('Smelter Look-up'!$A:$A,MATCH($A940,'Smelter Look-up'!$E:$E,0)))</f>
        <v/>
      </c>
      <c r="C940" s="147">
        <f>IF(LEN(A940)=0,"",INDEX('Smelter Look-up'!$C:$C,MATCH($A940,'Smelter Look-up'!$E:$E,0)))</f>
        <v/>
      </c>
      <c r="D940" s="144" t="n"/>
      <c r="E940" s="144">
        <f>IF(ISERROR($V940),"",OFFSET('Smelter Look-up'!$D$4,$V940-4,0)&amp;"")</f>
        <v/>
      </c>
      <c r="F940" s="144">
        <f>IF(ISERROR($V940),"",OFFSET('Smelter Look-up'!$E$4,$V940-4,0))</f>
        <v/>
      </c>
      <c r="G940" s="144">
        <f>IF(C940=$X$4,"Enter smelter details",IF(ISERROR($V940),"",OFFSET('Smelter Look-up'!$F$4,$V940-4,0)))</f>
        <v/>
      </c>
      <c r="H940" s="200">
        <f>IF(ISERROR($V940),"",OFFSET('Smelter Look-up'!$G$4,$V940-4,0))</f>
        <v/>
      </c>
      <c r="I940" s="201">
        <f>IF(ISERROR($V940),"",OFFSET('Smelter Look-up'!$H$4,$V940-4,0))</f>
        <v/>
      </c>
      <c r="J940" s="201">
        <f>IF(ISERROR($V940),"",OFFSET('Smelter Look-up'!$I$4,$V940-4,0))</f>
        <v/>
      </c>
      <c r="K940" s="145" t="n"/>
      <c r="L940" s="145" t="n"/>
      <c r="M940" s="145" t="n"/>
      <c r="N940" s="145" t="n"/>
      <c r="O940" s="145" t="n"/>
      <c r="P940" s="203" t="n"/>
      <c r="Q940" s="146" t="n"/>
      <c r="R940" s="144">
        <f>IF(ISERROR($V940),"",OFFSET('Smelter Look-up'!$C$4,$V940-4,0)&amp;"")</f>
        <v/>
      </c>
      <c r="S940" s="150">
        <f>IF(B940="","",IF(ISERROR(MATCH($E940,CL,0)),"Unknown",INDIRECT("'C'!$A$"&amp;MATCH($E940,CL,0)+1)))</f>
        <v/>
      </c>
      <c r="T940" s="150">
        <f>IF(B940="","",IF(ISERROR(MATCH($J940,SorP!$B$1:$B$6261,0)),"",INDIRECT("'SorP'!$A$"&amp;MATCH($S940&amp;$J940,SorP!C:C,0))))</f>
        <v/>
      </c>
      <c r="U940" s="163" t="n"/>
      <c r="V940" s="164">
        <f>IF(C940="",NA(),MATCH($B940&amp;$C940,'Smelter Look-up'!$J:$J,0))</f>
        <v/>
      </c>
      <c r="X940" s="165">
        <f>IF(AND(C940="Smelter not listed",OR(LEN(D940)=0,LEN(E940)=0)),1,0)</f>
        <v/>
      </c>
      <c r="AB940" s="306">
        <f>IF(C940="","",B940)</f>
        <v/>
      </c>
      <c r="AC940" s="165">
        <f>B940</f>
        <v/>
      </c>
      <c r="AD940" s="165">
        <f>IF(C940="Smelter not listed",D940,C940)</f>
        <v/>
      </c>
    </row>
    <row r="941" ht="20.1" customFormat="1" customHeight="1" s="165">
      <c r="A941" s="150" t="n"/>
      <c r="B941" s="296">
        <f>IF(LEN(A941)=0,"",INDEX('Smelter Look-up'!$A:$A,MATCH($A941,'Smelter Look-up'!$E:$E,0)))</f>
        <v/>
      </c>
      <c r="C941" s="147">
        <f>IF(LEN(A941)=0,"",INDEX('Smelter Look-up'!$C:$C,MATCH($A941,'Smelter Look-up'!$E:$E,0)))</f>
        <v/>
      </c>
      <c r="D941" s="144" t="n"/>
      <c r="E941" s="144">
        <f>IF(ISERROR($V941),"",OFFSET('Smelter Look-up'!$D$4,$V941-4,0)&amp;"")</f>
        <v/>
      </c>
      <c r="F941" s="144">
        <f>IF(ISERROR($V941),"",OFFSET('Smelter Look-up'!$E$4,$V941-4,0))</f>
        <v/>
      </c>
      <c r="G941" s="144">
        <f>IF(C941=$X$4,"Enter smelter details",IF(ISERROR($V941),"",OFFSET('Smelter Look-up'!$F$4,$V941-4,0)))</f>
        <v/>
      </c>
      <c r="H941" s="200">
        <f>IF(ISERROR($V941),"",OFFSET('Smelter Look-up'!$G$4,$V941-4,0))</f>
        <v/>
      </c>
      <c r="I941" s="201">
        <f>IF(ISERROR($V941),"",OFFSET('Smelter Look-up'!$H$4,$V941-4,0))</f>
        <v/>
      </c>
      <c r="J941" s="201">
        <f>IF(ISERROR($V941),"",OFFSET('Smelter Look-up'!$I$4,$V941-4,0))</f>
        <v/>
      </c>
      <c r="K941" s="145" t="n"/>
      <c r="L941" s="145" t="n"/>
      <c r="M941" s="145" t="n"/>
      <c r="N941" s="145" t="n"/>
      <c r="O941" s="145" t="n"/>
      <c r="P941" s="203" t="n"/>
      <c r="Q941" s="146" t="n"/>
      <c r="R941" s="144">
        <f>IF(ISERROR($V941),"",OFFSET('Smelter Look-up'!$C$4,$V941-4,0)&amp;"")</f>
        <v/>
      </c>
      <c r="S941" s="150">
        <f>IF(B941="","",IF(ISERROR(MATCH($E941,CL,0)),"Unknown",INDIRECT("'C'!$A$"&amp;MATCH($E941,CL,0)+1)))</f>
        <v/>
      </c>
      <c r="T941" s="150">
        <f>IF(B941="","",IF(ISERROR(MATCH($J941,SorP!$B$1:$B$6261,0)),"",INDIRECT("'SorP'!$A$"&amp;MATCH($S941&amp;$J941,SorP!C:C,0))))</f>
        <v/>
      </c>
      <c r="U941" s="163" t="n"/>
      <c r="V941" s="164">
        <f>IF(C941="",NA(),MATCH($B941&amp;$C941,'Smelter Look-up'!$J:$J,0))</f>
        <v/>
      </c>
      <c r="X941" s="165">
        <f>IF(AND(C941="Smelter not listed",OR(LEN(D941)=0,LEN(E941)=0)),1,0)</f>
        <v/>
      </c>
      <c r="AB941" s="306">
        <f>IF(C941="","",B941)</f>
        <v/>
      </c>
      <c r="AC941" s="165">
        <f>B941</f>
        <v/>
      </c>
      <c r="AD941" s="165">
        <f>IF(C941="Smelter not listed",D941,C941)</f>
        <v/>
      </c>
    </row>
    <row r="942" ht="20.1" customFormat="1" customHeight="1" s="165">
      <c r="A942" s="150" t="n"/>
      <c r="B942" s="296">
        <f>IF(LEN(A942)=0,"",INDEX('Smelter Look-up'!$A:$A,MATCH($A942,'Smelter Look-up'!$E:$E,0)))</f>
        <v/>
      </c>
      <c r="C942" s="147">
        <f>IF(LEN(A942)=0,"",INDEX('Smelter Look-up'!$C:$C,MATCH($A942,'Smelter Look-up'!$E:$E,0)))</f>
        <v/>
      </c>
      <c r="D942" s="144" t="n"/>
      <c r="E942" s="144">
        <f>IF(ISERROR($V942),"",OFFSET('Smelter Look-up'!$D$4,$V942-4,0)&amp;"")</f>
        <v/>
      </c>
      <c r="F942" s="144">
        <f>IF(ISERROR($V942),"",OFFSET('Smelter Look-up'!$E$4,$V942-4,0))</f>
        <v/>
      </c>
      <c r="G942" s="144">
        <f>IF(C942=$X$4,"Enter smelter details",IF(ISERROR($V942),"",OFFSET('Smelter Look-up'!$F$4,$V942-4,0)))</f>
        <v/>
      </c>
      <c r="H942" s="200">
        <f>IF(ISERROR($V942),"",OFFSET('Smelter Look-up'!$G$4,$V942-4,0))</f>
        <v/>
      </c>
      <c r="I942" s="201">
        <f>IF(ISERROR($V942),"",OFFSET('Smelter Look-up'!$H$4,$V942-4,0))</f>
        <v/>
      </c>
      <c r="J942" s="201">
        <f>IF(ISERROR($V942),"",OFFSET('Smelter Look-up'!$I$4,$V942-4,0))</f>
        <v/>
      </c>
      <c r="K942" s="145" t="n"/>
      <c r="L942" s="145" t="n"/>
      <c r="M942" s="145" t="n"/>
      <c r="N942" s="145" t="n"/>
      <c r="O942" s="145" t="n"/>
      <c r="P942" s="203" t="n"/>
      <c r="Q942" s="146" t="n"/>
      <c r="R942" s="144">
        <f>IF(ISERROR($V942),"",OFFSET('Smelter Look-up'!$C$4,$V942-4,0)&amp;"")</f>
        <v/>
      </c>
      <c r="S942" s="150">
        <f>IF(B942="","",IF(ISERROR(MATCH($E942,CL,0)),"Unknown",INDIRECT("'C'!$A$"&amp;MATCH($E942,CL,0)+1)))</f>
        <v/>
      </c>
      <c r="T942" s="150">
        <f>IF(B942="","",IF(ISERROR(MATCH($J942,SorP!$B$1:$B$6261,0)),"",INDIRECT("'SorP'!$A$"&amp;MATCH($S942&amp;$J942,SorP!C:C,0))))</f>
        <v/>
      </c>
      <c r="U942" s="163" t="n"/>
      <c r="V942" s="164">
        <f>IF(C942="",NA(),MATCH($B942&amp;$C942,'Smelter Look-up'!$J:$J,0))</f>
        <v/>
      </c>
      <c r="X942" s="165">
        <f>IF(AND(C942="Smelter not listed",OR(LEN(D942)=0,LEN(E942)=0)),1,0)</f>
        <v/>
      </c>
      <c r="AB942" s="306">
        <f>IF(C942="","",B942)</f>
        <v/>
      </c>
      <c r="AC942" s="165">
        <f>B942</f>
        <v/>
      </c>
      <c r="AD942" s="165">
        <f>IF(C942="Smelter not listed",D942,C942)</f>
        <v/>
      </c>
    </row>
    <row r="943" ht="20.1" customFormat="1" customHeight="1" s="165">
      <c r="A943" s="150" t="n"/>
      <c r="B943" s="296">
        <f>IF(LEN(A943)=0,"",INDEX('Smelter Look-up'!$A:$A,MATCH($A943,'Smelter Look-up'!$E:$E,0)))</f>
        <v/>
      </c>
      <c r="C943" s="147">
        <f>IF(LEN(A943)=0,"",INDEX('Smelter Look-up'!$C:$C,MATCH($A943,'Smelter Look-up'!$E:$E,0)))</f>
        <v/>
      </c>
      <c r="D943" s="144" t="n"/>
      <c r="E943" s="144">
        <f>IF(ISERROR($V943),"",OFFSET('Smelter Look-up'!$D$4,$V943-4,0)&amp;"")</f>
        <v/>
      </c>
      <c r="F943" s="144">
        <f>IF(ISERROR($V943),"",OFFSET('Smelter Look-up'!$E$4,$V943-4,0))</f>
        <v/>
      </c>
      <c r="G943" s="144">
        <f>IF(C943=$X$4,"Enter smelter details",IF(ISERROR($V943),"",OFFSET('Smelter Look-up'!$F$4,$V943-4,0)))</f>
        <v/>
      </c>
      <c r="H943" s="200">
        <f>IF(ISERROR($V943),"",OFFSET('Smelter Look-up'!$G$4,$V943-4,0))</f>
        <v/>
      </c>
      <c r="I943" s="201">
        <f>IF(ISERROR($V943),"",OFFSET('Smelter Look-up'!$H$4,$V943-4,0))</f>
        <v/>
      </c>
      <c r="J943" s="201">
        <f>IF(ISERROR($V943),"",OFFSET('Smelter Look-up'!$I$4,$V943-4,0))</f>
        <v/>
      </c>
      <c r="K943" s="145" t="n"/>
      <c r="L943" s="145" t="n"/>
      <c r="M943" s="145" t="n"/>
      <c r="N943" s="145" t="n"/>
      <c r="O943" s="145" t="n"/>
      <c r="P943" s="203" t="n"/>
      <c r="Q943" s="146" t="n"/>
      <c r="R943" s="144">
        <f>IF(ISERROR($V943),"",OFFSET('Smelter Look-up'!$C$4,$V943-4,0)&amp;"")</f>
        <v/>
      </c>
      <c r="S943" s="150">
        <f>IF(B943="","",IF(ISERROR(MATCH($E943,CL,0)),"Unknown",INDIRECT("'C'!$A$"&amp;MATCH($E943,CL,0)+1)))</f>
        <v/>
      </c>
      <c r="T943" s="150">
        <f>IF(B943="","",IF(ISERROR(MATCH($J943,SorP!$B$1:$B$6261,0)),"",INDIRECT("'SorP'!$A$"&amp;MATCH($S943&amp;$J943,SorP!C:C,0))))</f>
        <v/>
      </c>
      <c r="U943" s="163" t="n"/>
      <c r="V943" s="164">
        <f>IF(C943="",NA(),MATCH($B943&amp;$C943,'Smelter Look-up'!$J:$J,0))</f>
        <v/>
      </c>
      <c r="X943" s="165">
        <f>IF(AND(C943="Smelter not listed",OR(LEN(D943)=0,LEN(E943)=0)),1,0)</f>
        <v/>
      </c>
      <c r="AB943" s="306">
        <f>IF(C943="","",B943)</f>
        <v/>
      </c>
      <c r="AC943" s="165">
        <f>B943</f>
        <v/>
      </c>
      <c r="AD943" s="165">
        <f>IF(C943="Smelter not listed",D943,C943)</f>
        <v/>
      </c>
    </row>
    <row r="944" ht="20.1" customFormat="1" customHeight="1" s="165">
      <c r="A944" s="150" t="n"/>
      <c r="B944" s="296">
        <f>IF(LEN(A944)=0,"",INDEX('Smelter Look-up'!$A:$A,MATCH($A944,'Smelter Look-up'!$E:$E,0)))</f>
        <v/>
      </c>
      <c r="C944" s="147">
        <f>IF(LEN(A944)=0,"",INDEX('Smelter Look-up'!$C:$C,MATCH($A944,'Smelter Look-up'!$E:$E,0)))</f>
        <v/>
      </c>
      <c r="D944" s="144" t="n"/>
      <c r="E944" s="144">
        <f>IF(ISERROR($V944),"",OFFSET('Smelter Look-up'!$D$4,$V944-4,0)&amp;"")</f>
        <v/>
      </c>
      <c r="F944" s="144">
        <f>IF(ISERROR($V944),"",OFFSET('Smelter Look-up'!$E$4,$V944-4,0))</f>
        <v/>
      </c>
      <c r="G944" s="144">
        <f>IF(C944=$X$4,"Enter smelter details",IF(ISERROR($V944),"",OFFSET('Smelter Look-up'!$F$4,$V944-4,0)))</f>
        <v/>
      </c>
      <c r="H944" s="200">
        <f>IF(ISERROR($V944),"",OFFSET('Smelter Look-up'!$G$4,$V944-4,0))</f>
        <v/>
      </c>
      <c r="I944" s="201">
        <f>IF(ISERROR($V944),"",OFFSET('Smelter Look-up'!$H$4,$V944-4,0))</f>
        <v/>
      </c>
      <c r="J944" s="201">
        <f>IF(ISERROR($V944),"",OFFSET('Smelter Look-up'!$I$4,$V944-4,0))</f>
        <v/>
      </c>
      <c r="K944" s="145" t="n"/>
      <c r="L944" s="145" t="n"/>
      <c r="M944" s="145" t="n"/>
      <c r="N944" s="145" t="n"/>
      <c r="O944" s="145" t="n"/>
      <c r="P944" s="203" t="n"/>
      <c r="Q944" s="146" t="n"/>
      <c r="R944" s="144">
        <f>IF(ISERROR($V944),"",OFFSET('Smelter Look-up'!$C$4,$V944-4,0)&amp;"")</f>
        <v/>
      </c>
      <c r="S944" s="150">
        <f>IF(B944="","",IF(ISERROR(MATCH($E944,CL,0)),"Unknown",INDIRECT("'C'!$A$"&amp;MATCH($E944,CL,0)+1)))</f>
        <v/>
      </c>
      <c r="T944" s="150">
        <f>IF(B944="","",IF(ISERROR(MATCH($J944,SorP!$B$1:$B$6261,0)),"",INDIRECT("'SorP'!$A$"&amp;MATCH($S944&amp;$J944,SorP!C:C,0))))</f>
        <v/>
      </c>
      <c r="U944" s="163" t="n"/>
      <c r="V944" s="164">
        <f>IF(C944="",NA(),MATCH($B944&amp;$C944,'Smelter Look-up'!$J:$J,0))</f>
        <v/>
      </c>
      <c r="X944" s="165">
        <f>IF(AND(C944="Smelter not listed",OR(LEN(D944)=0,LEN(E944)=0)),1,0)</f>
        <v/>
      </c>
      <c r="AB944" s="306">
        <f>IF(C944="","",B944)</f>
        <v/>
      </c>
      <c r="AC944" s="165">
        <f>B944</f>
        <v/>
      </c>
      <c r="AD944" s="165">
        <f>IF(C944="Smelter not listed",D944,C944)</f>
        <v/>
      </c>
    </row>
    <row r="945" ht="20.1" customFormat="1" customHeight="1" s="165">
      <c r="A945" s="150" t="n"/>
      <c r="B945" s="296">
        <f>IF(LEN(A945)=0,"",INDEX('Smelter Look-up'!$A:$A,MATCH($A945,'Smelter Look-up'!$E:$E,0)))</f>
        <v/>
      </c>
      <c r="C945" s="147">
        <f>IF(LEN(A945)=0,"",INDEX('Smelter Look-up'!$C:$C,MATCH($A945,'Smelter Look-up'!$E:$E,0)))</f>
        <v/>
      </c>
      <c r="D945" s="144" t="n"/>
      <c r="E945" s="144">
        <f>IF(ISERROR($V945),"",OFFSET('Smelter Look-up'!$D$4,$V945-4,0)&amp;"")</f>
        <v/>
      </c>
      <c r="F945" s="144">
        <f>IF(ISERROR($V945),"",OFFSET('Smelter Look-up'!$E$4,$V945-4,0))</f>
        <v/>
      </c>
      <c r="G945" s="144">
        <f>IF(C945=$X$4,"Enter smelter details",IF(ISERROR($V945),"",OFFSET('Smelter Look-up'!$F$4,$V945-4,0)))</f>
        <v/>
      </c>
      <c r="H945" s="200">
        <f>IF(ISERROR($V945),"",OFFSET('Smelter Look-up'!$G$4,$V945-4,0))</f>
        <v/>
      </c>
      <c r="I945" s="201">
        <f>IF(ISERROR($V945),"",OFFSET('Smelter Look-up'!$H$4,$V945-4,0))</f>
        <v/>
      </c>
      <c r="J945" s="201">
        <f>IF(ISERROR($V945),"",OFFSET('Smelter Look-up'!$I$4,$V945-4,0))</f>
        <v/>
      </c>
      <c r="K945" s="145" t="n"/>
      <c r="L945" s="145" t="n"/>
      <c r="M945" s="145" t="n"/>
      <c r="N945" s="145" t="n"/>
      <c r="O945" s="145" t="n"/>
      <c r="P945" s="203" t="n"/>
      <c r="Q945" s="146" t="n"/>
      <c r="R945" s="144">
        <f>IF(ISERROR($V945),"",OFFSET('Smelter Look-up'!$C$4,$V945-4,0)&amp;"")</f>
        <v/>
      </c>
      <c r="S945" s="150">
        <f>IF(B945="","",IF(ISERROR(MATCH($E945,CL,0)),"Unknown",INDIRECT("'C'!$A$"&amp;MATCH($E945,CL,0)+1)))</f>
        <v/>
      </c>
      <c r="T945" s="150">
        <f>IF(B945="","",IF(ISERROR(MATCH($J945,SorP!$B$1:$B$6261,0)),"",INDIRECT("'SorP'!$A$"&amp;MATCH($S945&amp;$J945,SorP!C:C,0))))</f>
        <v/>
      </c>
      <c r="U945" s="163" t="n"/>
      <c r="V945" s="164">
        <f>IF(C945="",NA(),MATCH($B945&amp;$C945,'Smelter Look-up'!$J:$J,0))</f>
        <v/>
      </c>
      <c r="X945" s="165">
        <f>IF(AND(C945="Smelter not listed",OR(LEN(D945)=0,LEN(E945)=0)),1,0)</f>
        <v/>
      </c>
      <c r="AB945" s="306">
        <f>IF(C945="","",B945)</f>
        <v/>
      </c>
      <c r="AC945" s="165">
        <f>B945</f>
        <v/>
      </c>
      <c r="AD945" s="165">
        <f>IF(C945="Smelter not listed",D945,C945)</f>
        <v/>
      </c>
    </row>
    <row r="946" ht="20.1" customFormat="1" customHeight="1" s="165">
      <c r="A946" s="150" t="n"/>
      <c r="B946" s="296">
        <f>IF(LEN(A946)=0,"",INDEX('Smelter Look-up'!$A:$A,MATCH($A946,'Smelter Look-up'!$E:$E,0)))</f>
        <v/>
      </c>
      <c r="C946" s="147">
        <f>IF(LEN(A946)=0,"",INDEX('Smelter Look-up'!$C:$C,MATCH($A946,'Smelter Look-up'!$E:$E,0)))</f>
        <v/>
      </c>
      <c r="D946" s="144" t="n"/>
      <c r="E946" s="144">
        <f>IF(ISERROR($V946),"",OFFSET('Smelter Look-up'!$D$4,$V946-4,0)&amp;"")</f>
        <v/>
      </c>
      <c r="F946" s="144">
        <f>IF(ISERROR($V946),"",OFFSET('Smelter Look-up'!$E$4,$V946-4,0))</f>
        <v/>
      </c>
      <c r="G946" s="144">
        <f>IF(C946=$X$4,"Enter smelter details",IF(ISERROR($V946),"",OFFSET('Smelter Look-up'!$F$4,$V946-4,0)))</f>
        <v/>
      </c>
      <c r="H946" s="200">
        <f>IF(ISERROR($V946),"",OFFSET('Smelter Look-up'!$G$4,$V946-4,0))</f>
        <v/>
      </c>
      <c r="I946" s="201">
        <f>IF(ISERROR($V946),"",OFFSET('Smelter Look-up'!$H$4,$V946-4,0))</f>
        <v/>
      </c>
      <c r="J946" s="201">
        <f>IF(ISERROR($V946),"",OFFSET('Smelter Look-up'!$I$4,$V946-4,0))</f>
        <v/>
      </c>
      <c r="K946" s="145" t="n"/>
      <c r="L946" s="145" t="n"/>
      <c r="M946" s="145" t="n"/>
      <c r="N946" s="145" t="n"/>
      <c r="O946" s="145" t="n"/>
      <c r="P946" s="203" t="n"/>
      <c r="Q946" s="146" t="n"/>
      <c r="R946" s="144">
        <f>IF(ISERROR($V946),"",OFFSET('Smelter Look-up'!$C$4,$V946-4,0)&amp;"")</f>
        <v/>
      </c>
      <c r="S946" s="150">
        <f>IF(B946="","",IF(ISERROR(MATCH($E946,CL,0)),"Unknown",INDIRECT("'C'!$A$"&amp;MATCH($E946,CL,0)+1)))</f>
        <v/>
      </c>
      <c r="T946" s="150">
        <f>IF(B946="","",IF(ISERROR(MATCH($J946,SorP!$B$1:$B$6261,0)),"",INDIRECT("'SorP'!$A$"&amp;MATCH($S946&amp;$J946,SorP!C:C,0))))</f>
        <v/>
      </c>
      <c r="U946" s="163" t="n"/>
      <c r="V946" s="164">
        <f>IF(C946="",NA(),MATCH($B946&amp;$C946,'Smelter Look-up'!$J:$J,0))</f>
        <v/>
      </c>
      <c r="X946" s="165">
        <f>IF(AND(C946="Smelter not listed",OR(LEN(D946)=0,LEN(E946)=0)),1,0)</f>
        <v/>
      </c>
      <c r="AB946" s="306">
        <f>IF(C946="","",B946)</f>
        <v/>
      </c>
      <c r="AC946" s="165">
        <f>B946</f>
        <v/>
      </c>
      <c r="AD946" s="165">
        <f>IF(C946="Smelter not listed",D946,C946)</f>
        <v/>
      </c>
    </row>
    <row r="947" ht="20.1" customFormat="1" customHeight="1" s="165">
      <c r="A947" s="150" t="n"/>
      <c r="B947" s="296">
        <f>IF(LEN(A947)=0,"",INDEX('Smelter Look-up'!$A:$A,MATCH($A947,'Smelter Look-up'!$E:$E,0)))</f>
        <v/>
      </c>
      <c r="C947" s="147">
        <f>IF(LEN(A947)=0,"",INDEX('Smelter Look-up'!$C:$C,MATCH($A947,'Smelter Look-up'!$E:$E,0)))</f>
        <v/>
      </c>
      <c r="D947" s="144" t="n"/>
      <c r="E947" s="144">
        <f>IF(ISERROR($V947),"",OFFSET('Smelter Look-up'!$D$4,$V947-4,0)&amp;"")</f>
        <v/>
      </c>
      <c r="F947" s="144">
        <f>IF(ISERROR($V947),"",OFFSET('Smelter Look-up'!$E$4,$V947-4,0))</f>
        <v/>
      </c>
      <c r="G947" s="144">
        <f>IF(C947=$X$4,"Enter smelter details",IF(ISERROR($V947),"",OFFSET('Smelter Look-up'!$F$4,$V947-4,0)))</f>
        <v/>
      </c>
      <c r="H947" s="200">
        <f>IF(ISERROR($V947),"",OFFSET('Smelter Look-up'!$G$4,$V947-4,0))</f>
        <v/>
      </c>
      <c r="I947" s="201">
        <f>IF(ISERROR($V947),"",OFFSET('Smelter Look-up'!$H$4,$V947-4,0))</f>
        <v/>
      </c>
      <c r="J947" s="201">
        <f>IF(ISERROR($V947),"",OFFSET('Smelter Look-up'!$I$4,$V947-4,0))</f>
        <v/>
      </c>
      <c r="K947" s="145" t="n"/>
      <c r="L947" s="145" t="n"/>
      <c r="M947" s="145" t="n"/>
      <c r="N947" s="145" t="n"/>
      <c r="O947" s="145" t="n"/>
      <c r="P947" s="203" t="n"/>
      <c r="Q947" s="146" t="n"/>
      <c r="R947" s="144">
        <f>IF(ISERROR($V947),"",OFFSET('Smelter Look-up'!$C$4,$V947-4,0)&amp;"")</f>
        <v/>
      </c>
      <c r="S947" s="150">
        <f>IF(B947="","",IF(ISERROR(MATCH($E947,CL,0)),"Unknown",INDIRECT("'C'!$A$"&amp;MATCH($E947,CL,0)+1)))</f>
        <v/>
      </c>
      <c r="T947" s="150">
        <f>IF(B947="","",IF(ISERROR(MATCH($J947,SorP!$B$1:$B$6261,0)),"",INDIRECT("'SorP'!$A$"&amp;MATCH($S947&amp;$J947,SorP!C:C,0))))</f>
        <v/>
      </c>
      <c r="U947" s="163" t="n"/>
      <c r="V947" s="164">
        <f>IF(C947="",NA(),MATCH($B947&amp;$C947,'Smelter Look-up'!$J:$J,0))</f>
        <v/>
      </c>
      <c r="X947" s="165">
        <f>IF(AND(C947="Smelter not listed",OR(LEN(D947)=0,LEN(E947)=0)),1,0)</f>
        <v/>
      </c>
      <c r="AB947" s="306">
        <f>IF(C947="","",B947)</f>
        <v/>
      </c>
      <c r="AC947" s="165">
        <f>B947</f>
        <v/>
      </c>
      <c r="AD947" s="165">
        <f>IF(C947="Smelter not listed",D947,C947)</f>
        <v/>
      </c>
    </row>
    <row r="948" ht="20.1" customFormat="1" customHeight="1" s="165">
      <c r="A948" s="150" t="n"/>
      <c r="B948" s="296">
        <f>IF(LEN(A948)=0,"",INDEX('Smelter Look-up'!$A:$A,MATCH($A948,'Smelter Look-up'!$E:$E,0)))</f>
        <v/>
      </c>
      <c r="C948" s="147">
        <f>IF(LEN(A948)=0,"",INDEX('Smelter Look-up'!$C:$C,MATCH($A948,'Smelter Look-up'!$E:$E,0)))</f>
        <v/>
      </c>
      <c r="D948" s="144" t="n"/>
      <c r="E948" s="144">
        <f>IF(ISERROR($V948),"",OFFSET('Smelter Look-up'!$D$4,$V948-4,0)&amp;"")</f>
        <v/>
      </c>
      <c r="F948" s="144">
        <f>IF(ISERROR($V948),"",OFFSET('Smelter Look-up'!$E$4,$V948-4,0))</f>
        <v/>
      </c>
      <c r="G948" s="144">
        <f>IF(C948=$X$4,"Enter smelter details",IF(ISERROR($V948),"",OFFSET('Smelter Look-up'!$F$4,$V948-4,0)))</f>
        <v/>
      </c>
      <c r="H948" s="200">
        <f>IF(ISERROR($V948),"",OFFSET('Smelter Look-up'!$G$4,$V948-4,0))</f>
        <v/>
      </c>
      <c r="I948" s="201">
        <f>IF(ISERROR($V948),"",OFFSET('Smelter Look-up'!$H$4,$V948-4,0))</f>
        <v/>
      </c>
      <c r="J948" s="201">
        <f>IF(ISERROR($V948),"",OFFSET('Smelter Look-up'!$I$4,$V948-4,0))</f>
        <v/>
      </c>
      <c r="K948" s="145" t="n"/>
      <c r="L948" s="145" t="n"/>
      <c r="M948" s="145" t="n"/>
      <c r="N948" s="145" t="n"/>
      <c r="O948" s="145" t="n"/>
      <c r="P948" s="203" t="n"/>
      <c r="Q948" s="146" t="n"/>
      <c r="R948" s="144">
        <f>IF(ISERROR($V948),"",OFFSET('Smelter Look-up'!$C$4,$V948-4,0)&amp;"")</f>
        <v/>
      </c>
      <c r="S948" s="150">
        <f>IF(B948="","",IF(ISERROR(MATCH($E948,CL,0)),"Unknown",INDIRECT("'C'!$A$"&amp;MATCH($E948,CL,0)+1)))</f>
        <v/>
      </c>
      <c r="T948" s="150">
        <f>IF(B948="","",IF(ISERROR(MATCH($J948,SorP!$B$1:$B$6261,0)),"",INDIRECT("'SorP'!$A$"&amp;MATCH($S948&amp;$J948,SorP!C:C,0))))</f>
        <v/>
      </c>
      <c r="U948" s="163" t="n"/>
      <c r="V948" s="164">
        <f>IF(C948="",NA(),MATCH($B948&amp;$C948,'Smelter Look-up'!$J:$J,0))</f>
        <v/>
      </c>
      <c r="X948" s="165">
        <f>IF(AND(C948="Smelter not listed",OR(LEN(D948)=0,LEN(E948)=0)),1,0)</f>
        <v/>
      </c>
      <c r="AB948" s="306">
        <f>IF(C948="","",B948)</f>
        <v/>
      </c>
      <c r="AC948" s="165">
        <f>B948</f>
        <v/>
      </c>
      <c r="AD948" s="165">
        <f>IF(C948="Smelter not listed",D948,C948)</f>
        <v/>
      </c>
    </row>
    <row r="949" ht="20.1" customFormat="1" customHeight="1" s="165">
      <c r="A949" s="150" t="n"/>
      <c r="B949" s="296">
        <f>IF(LEN(A949)=0,"",INDEX('Smelter Look-up'!$A:$A,MATCH($A949,'Smelter Look-up'!$E:$E,0)))</f>
        <v/>
      </c>
      <c r="C949" s="147">
        <f>IF(LEN(A949)=0,"",INDEX('Smelter Look-up'!$C:$C,MATCH($A949,'Smelter Look-up'!$E:$E,0)))</f>
        <v/>
      </c>
      <c r="D949" s="144" t="n"/>
      <c r="E949" s="144">
        <f>IF(ISERROR($V949),"",OFFSET('Smelter Look-up'!$D$4,$V949-4,0)&amp;"")</f>
        <v/>
      </c>
      <c r="F949" s="144">
        <f>IF(ISERROR($V949),"",OFFSET('Smelter Look-up'!$E$4,$V949-4,0))</f>
        <v/>
      </c>
      <c r="G949" s="144">
        <f>IF(C949=$X$4,"Enter smelter details",IF(ISERROR($V949),"",OFFSET('Smelter Look-up'!$F$4,$V949-4,0)))</f>
        <v/>
      </c>
      <c r="H949" s="200">
        <f>IF(ISERROR($V949),"",OFFSET('Smelter Look-up'!$G$4,$V949-4,0))</f>
        <v/>
      </c>
      <c r="I949" s="201">
        <f>IF(ISERROR($V949),"",OFFSET('Smelter Look-up'!$H$4,$V949-4,0))</f>
        <v/>
      </c>
      <c r="J949" s="201">
        <f>IF(ISERROR($V949),"",OFFSET('Smelter Look-up'!$I$4,$V949-4,0))</f>
        <v/>
      </c>
      <c r="K949" s="145" t="n"/>
      <c r="L949" s="145" t="n"/>
      <c r="M949" s="145" t="n"/>
      <c r="N949" s="145" t="n"/>
      <c r="O949" s="145" t="n"/>
      <c r="P949" s="203" t="n"/>
      <c r="Q949" s="146" t="n"/>
      <c r="R949" s="144">
        <f>IF(ISERROR($V949),"",OFFSET('Smelter Look-up'!$C$4,$V949-4,0)&amp;"")</f>
        <v/>
      </c>
      <c r="S949" s="150">
        <f>IF(B949="","",IF(ISERROR(MATCH($E949,CL,0)),"Unknown",INDIRECT("'C'!$A$"&amp;MATCH($E949,CL,0)+1)))</f>
        <v/>
      </c>
      <c r="T949" s="150">
        <f>IF(B949="","",IF(ISERROR(MATCH($J949,SorP!$B$1:$B$6261,0)),"",INDIRECT("'SorP'!$A$"&amp;MATCH($S949&amp;$J949,SorP!C:C,0))))</f>
        <v/>
      </c>
      <c r="U949" s="163" t="n"/>
      <c r="V949" s="164">
        <f>IF(C949="",NA(),MATCH($B949&amp;$C949,'Smelter Look-up'!$J:$J,0))</f>
        <v/>
      </c>
      <c r="X949" s="165">
        <f>IF(AND(C949="Smelter not listed",OR(LEN(D949)=0,LEN(E949)=0)),1,0)</f>
        <v/>
      </c>
      <c r="AB949" s="306">
        <f>IF(C949="","",B949)</f>
        <v/>
      </c>
      <c r="AC949" s="165">
        <f>B949</f>
        <v/>
      </c>
      <c r="AD949" s="165">
        <f>IF(C949="Smelter not listed",D949,C949)</f>
        <v/>
      </c>
    </row>
    <row r="950" ht="20.1" customFormat="1" customHeight="1" s="165">
      <c r="A950" s="150" t="n"/>
      <c r="B950" s="296">
        <f>IF(LEN(A950)=0,"",INDEX('Smelter Look-up'!$A:$A,MATCH($A950,'Smelter Look-up'!$E:$E,0)))</f>
        <v/>
      </c>
      <c r="C950" s="147">
        <f>IF(LEN(A950)=0,"",INDEX('Smelter Look-up'!$C:$C,MATCH($A950,'Smelter Look-up'!$E:$E,0)))</f>
        <v/>
      </c>
      <c r="D950" s="144" t="n"/>
      <c r="E950" s="144">
        <f>IF(ISERROR($V950),"",OFFSET('Smelter Look-up'!$D$4,$V950-4,0)&amp;"")</f>
        <v/>
      </c>
      <c r="F950" s="144">
        <f>IF(ISERROR($V950),"",OFFSET('Smelter Look-up'!$E$4,$V950-4,0))</f>
        <v/>
      </c>
      <c r="G950" s="144">
        <f>IF(C950=$X$4,"Enter smelter details",IF(ISERROR($V950),"",OFFSET('Smelter Look-up'!$F$4,$V950-4,0)))</f>
        <v/>
      </c>
      <c r="H950" s="200">
        <f>IF(ISERROR($V950),"",OFFSET('Smelter Look-up'!$G$4,$V950-4,0))</f>
        <v/>
      </c>
      <c r="I950" s="201">
        <f>IF(ISERROR($V950),"",OFFSET('Smelter Look-up'!$H$4,$V950-4,0))</f>
        <v/>
      </c>
      <c r="J950" s="201">
        <f>IF(ISERROR($V950),"",OFFSET('Smelter Look-up'!$I$4,$V950-4,0))</f>
        <v/>
      </c>
      <c r="K950" s="145" t="n"/>
      <c r="L950" s="145" t="n"/>
      <c r="M950" s="145" t="n"/>
      <c r="N950" s="145" t="n"/>
      <c r="O950" s="145" t="n"/>
      <c r="P950" s="203" t="n"/>
      <c r="Q950" s="146" t="n"/>
      <c r="R950" s="144">
        <f>IF(ISERROR($V950),"",OFFSET('Smelter Look-up'!$C$4,$V950-4,0)&amp;"")</f>
        <v/>
      </c>
      <c r="S950" s="150">
        <f>IF(B950="","",IF(ISERROR(MATCH($E950,CL,0)),"Unknown",INDIRECT("'C'!$A$"&amp;MATCH($E950,CL,0)+1)))</f>
        <v/>
      </c>
      <c r="T950" s="150">
        <f>IF(B950="","",IF(ISERROR(MATCH($J950,SorP!$B$1:$B$6261,0)),"",INDIRECT("'SorP'!$A$"&amp;MATCH($S950&amp;$J950,SorP!C:C,0))))</f>
        <v/>
      </c>
      <c r="U950" s="163" t="n"/>
      <c r="V950" s="164">
        <f>IF(C950="",NA(),MATCH($B950&amp;$C950,'Smelter Look-up'!$J:$J,0))</f>
        <v/>
      </c>
      <c r="X950" s="165">
        <f>IF(AND(C950="Smelter not listed",OR(LEN(D950)=0,LEN(E950)=0)),1,0)</f>
        <v/>
      </c>
      <c r="AB950" s="306">
        <f>IF(C950="","",B950)</f>
        <v/>
      </c>
      <c r="AC950" s="165">
        <f>B950</f>
        <v/>
      </c>
      <c r="AD950" s="165">
        <f>IF(C950="Smelter not listed",D950,C950)</f>
        <v/>
      </c>
    </row>
    <row r="951" ht="20.1" customFormat="1" customHeight="1" s="165">
      <c r="A951" s="150" t="n"/>
      <c r="B951" s="296">
        <f>IF(LEN(A951)=0,"",INDEX('Smelter Look-up'!$A:$A,MATCH($A951,'Smelter Look-up'!$E:$E,0)))</f>
        <v/>
      </c>
      <c r="C951" s="147">
        <f>IF(LEN(A951)=0,"",INDEX('Smelter Look-up'!$C:$C,MATCH($A951,'Smelter Look-up'!$E:$E,0)))</f>
        <v/>
      </c>
      <c r="D951" s="144" t="n"/>
      <c r="E951" s="144">
        <f>IF(ISERROR($V951),"",OFFSET('Smelter Look-up'!$D$4,$V951-4,0)&amp;"")</f>
        <v/>
      </c>
      <c r="F951" s="144">
        <f>IF(ISERROR($V951),"",OFFSET('Smelter Look-up'!$E$4,$V951-4,0))</f>
        <v/>
      </c>
      <c r="G951" s="144">
        <f>IF(C951=$X$4,"Enter smelter details",IF(ISERROR($V951),"",OFFSET('Smelter Look-up'!$F$4,$V951-4,0)))</f>
        <v/>
      </c>
      <c r="H951" s="200">
        <f>IF(ISERROR($V951),"",OFFSET('Smelter Look-up'!$G$4,$V951-4,0))</f>
        <v/>
      </c>
      <c r="I951" s="201">
        <f>IF(ISERROR($V951),"",OFFSET('Smelter Look-up'!$H$4,$V951-4,0))</f>
        <v/>
      </c>
      <c r="J951" s="201">
        <f>IF(ISERROR($V951),"",OFFSET('Smelter Look-up'!$I$4,$V951-4,0))</f>
        <v/>
      </c>
      <c r="K951" s="145" t="n"/>
      <c r="L951" s="145" t="n"/>
      <c r="M951" s="145" t="n"/>
      <c r="N951" s="145" t="n"/>
      <c r="O951" s="145" t="n"/>
      <c r="P951" s="203" t="n"/>
      <c r="Q951" s="146" t="n"/>
      <c r="R951" s="144">
        <f>IF(ISERROR($V951),"",OFFSET('Smelter Look-up'!$C$4,$V951-4,0)&amp;"")</f>
        <v/>
      </c>
      <c r="S951" s="150">
        <f>IF(B951="","",IF(ISERROR(MATCH($E951,CL,0)),"Unknown",INDIRECT("'C'!$A$"&amp;MATCH($E951,CL,0)+1)))</f>
        <v/>
      </c>
      <c r="T951" s="150">
        <f>IF(B951="","",IF(ISERROR(MATCH($J951,SorP!$B$1:$B$6261,0)),"",INDIRECT("'SorP'!$A$"&amp;MATCH($S951&amp;$J951,SorP!C:C,0))))</f>
        <v/>
      </c>
      <c r="U951" s="163" t="n"/>
      <c r="V951" s="164">
        <f>IF(C951="",NA(),MATCH($B951&amp;$C951,'Smelter Look-up'!$J:$J,0))</f>
        <v/>
      </c>
      <c r="X951" s="165">
        <f>IF(AND(C951="Smelter not listed",OR(LEN(D951)=0,LEN(E951)=0)),1,0)</f>
        <v/>
      </c>
      <c r="AB951" s="306">
        <f>IF(C951="","",B951)</f>
        <v/>
      </c>
      <c r="AC951" s="165">
        <f>B951</f>
        <v/>
      </c>
      <c r="AD951" s="165">
        <f>IF(C951="Smelter not listed",D951,C951)</f>
        <v/>
      </c>
    </row>
    <row r="952" ht="20.1" customFormat="1" customHeight="1" s="165">
      <c r="A952" s="150" t="n"/>
      <c r="B952" s="296">
        <f>IF(LEN(A952)=0,"",INDEX('Smelter Look-up'!$A:$A,MATCH($A952,'Smelter Look-up'!$E:$E,0)))</f>
        <v/>
      </c>
      <c r="C952" s="147">
        <f>IF(LEN(A952)=0,"",INDEX('Smelter Look-up'!$C:$C,MATCH($A952,'Smelter Look-up'!$E:$E,0)))</f>
        <v/>
      </c>
      <c r="D952" s="144" t="n"/>
      <c r="E952" s="144">
        <f>IF(ISERROR($V952),"",OFFSET('Smelter Look-up'!$D$4,$V952-4,0)&amp;"")</f>
        <v/>
      </c>
      <c r="F952" s="144">
        <f>IF(ISERROR($V952),"",OFFSET('Smelter Look-up'!$E$4,$V952-4,0))</f>
        <v/>
      </c>
      <c r="G952" s="144">
        <f>IF(C952=$X$4,"Enter smelter details",IF(ISERROR($V952),"",OFFSET('Smelter Look-up'!$F$4,$V952-4,0)))</f>
        <v/>
      </c>
      <c r="H952" s="200">
        <f>IF(ISERROR($V952),"",OFFSET('Smelter Look-up'!$G$4,$V952-4,0))</f>
        <v/>
      </c>
      <c r="I952" s="201">
        <f>IF(ISERROR($V952),"",OFFSET('Smelter Look-up'!$H$4,$V952-4,0))</f>
        <v/>
      </c>
      <c r="J952" s="201">
        <f>IF(ISERROR($V952),"",OFFSET('Smelter Look-up'!$I$4,$V952-4,0))</f>
        <v/>
      </c>
      <c r="K952" s="145" t="n"/>
      <c r="L952" s="145" t="n"/>
      <c r="M952" s="145" t="n"/>
      <c r="N952" s="145" t="n"/>
      <c r="O952" s="145" t="n"/>
      <c r="P952" s="203" t="n"/>
      <c r="Q952" s="146" t="n"/>
      <c r="R952" s="144">
        <f>IF(ISERROR($V952),"",OFFSET('Smelter Look-up'!$C$4,$V952-4,0)&amp;"")</f>
        <v/>
      </c>
      <c r="S952" s="150">
        <f>IF(B952="","",IF(ISERROR(MATCH($E952,CL,0)),"Unknown",INDIRECT("'C'!$A$"&amp;MATCH($E952,CL,0)+1)))</f>
        <v/>
      </c>
      <c r="T952" s="150">
        <f>IF(B952="","",IF(ISERROR(MATCH($J952,SorP!$B$1:$B$6261,0)),"",INDIRECT("'SorP'!$A$"&amp;MATCH($S952&amp;$J952,SorP!C:C,0))))</f>
        <v/>
      </c>
      <c r="U952" s="163" t="n"/>
      <c r="V952" s="164">
        <f>IF(C952="",NA(),MATCH($B952&amp;$C952,'Smelter Look-up'!$J:$J,0))</f>
        <v/>
      </c>
      <c r="X952" s="165">
        <f>IF(AND(C952="Smelter not listed",OR(LEN(D952)=0,LEN(E952)=0)),1,0)</f>
        <v/>
      </c>
      <c r="AB952" s="306">
        <f>IF(C952="","",B952)</f>
        <v/>
      </c>
      <c r="AC952" s="165">
        <f>B952</f>
        <v/>
      </c>
      <c r="AD952" s="165">
        <f>IF(C952="Smelter not listed",D952,C952)</f>
        <v/>
      </c>
    </row>
    <row r="953" ht="20.1" customFormat="1" customHeight="1" s="165">
      <c r="A953" s="150" t="n"/>
      <c r="B953" s="296">
        <f>IF(LEN(A953)=0,"",INDEX('Smelter Look-up'!$A:$A,MATCH($A953,'Smelter Look-up'!$E:$E,0)))</f>
        <v/>
      </c>
      <c r="C953" s="147">
        <f>IF(LEN(A953)=0,"",INDEX('Smelter Look-up'!$C:$C,MATCH($A953,'Smelter Look-up'!$E:$E,0)))</f>
        <v/>
      </c>
      <c r="D953" s="144" t="n"/>
      <c r="E953" s="144">
        <f>IF(ISERROR($V953),"",OFFSET('Smelter Look-up'!$D$4,$V953-4,0)&amp;"")</f>
        <v/>
      </c>
      <c r="F953" s="144">
        <f>IF(ISERROR($V953),"",OFFSET('Smelter Look-up'!$E$4,$V953-4,0))</f>
        <v/>
      </c>
      <c r="G953" s="144">
        <f>IF(C953=$X$4,"Enter smelter details",IF(ISERROR($V953),"",OFFSET('Smelter Look-up'!$F$4,$V953-4,0)))</f>
        <v/>
      </c>
      <c r="H953" s="200">
        <f>IF(ISERROR($V953),"",OFFSET('Smelter Look-up'!$G$4,$V953-4,0))</f>
        <v/>
      </c>
      <c r="I953" s="201">
        <f>IF(ISERROR($V953),"",OFFSET('Smelter Look-up'!$H$4,$V953-4,0))</f>
        <v/>
      </c>
      <c r="J953" s="201">
        <f>IF(ISERROR($V953),"",OFFSET('Smelter Look-up'!$I$4,$V953-4,0))</f>
        <v/>
      </c>
      <c r="K953" s="145" t="n"/>
      <c r="L953" s="145" t="n"/>
      <c r="M953" s="145" t="n"/>
      <c r="N953" s="145" t="n"/>
      <c r="O953" s="145" t="n"/>
      <c r="P953" s="203" t="n"/>
      <c r="Q953" s="146" t="n"/>
      <c r="R953" s="144">
        <f>IF(ISERROR($V953),"",OFFSET('Smelter Look-up'!$C$4,$V953-4,0)&amp;"")</f>
        <v/>
      </c>
      <c r="S953" s="150">
        <f>IF(B953="","",IF(ISERROR(MATCH($E953,CL,0)),"Unknown",INDIRECT("'C'!$A$"&amp;MATCH($E953,CL,0)+1)))</f>
        <v/>
      </c>
      <c r="T953" s="150">
        <f>IF(B953="","",IF(ISERROR(MATCH($J953,SorP!$B$1:$B$6261,0)),"",INDIRECT("'SorP'!$A$"&amp;MATCH($S953&amp;$J953,SorP!C:C,0))))</f>
        <v/>
      </c>
      <c r="U953" s="163" t="n"/>
      <c r="V953" s="164">
        <f>IF(C953="",NA(),MATCH($B953&amp;$C953,'Smelter Look-up'!$J:$J,0))</f>
        <v/>
      </c>
      <c r="X953" s="165">
        <f>IF(AND(C953="Smelter not listed",OR(LEN(D953)=0,LEN(E953)=0)),1,0)</f>
        <v/>
      </c>
      <c r="AB953" s="306">
        <f>IF(C953="","",B953)</f>
        <v/>
      </c>
      <c r="AC953" s="165">
        <f>B953</f>
        <v/>
      </c>
      <c r="AD953" s="165">
        <f>IF(C953="Smelter not listed",D953,C953)</f>
        <v/>
      </c>
    </row>
    <row r="954" ht="20.1" customFormat="1" customHeight="1" s="165">
      <c r="A954" s="150" t="n"/>
      <c r="B954" s="296">
        <f>IF(LEN(A954)=0,"",INDEX('Smelter Look-up'!$A:$A,MATCH($A954,'Smelter Look-up'!$E:$E,0)))</f>
        <v/>
      </c>
      <c r="C954" s="147">
        <f>IF(LEN(A954)=0,"",INDEX('Smelter Look-up'!$C:$C,MATCH($A954,'Smelter Look-up'!$E:$E,0)))</f>
        <v/>
      </c>
      <c r="D954" s="144" t="n"/>
      <c r="E954" s="144">
        <f>IF(ISERROR($V954),"",OFFSET('Smelter Look-up'!$D$4,$V954-4,0)&amp;"")</f>
        <v/>
      </c>
      <c r="F954" s="144">
        <f>IF(ISERROR($V954),"",OFFSET('Smelter Look-up'!$E$4,$V954-4,0))</f>
        <v/>
      </c>
      <c r="G954" s="144">
        <f>IF(C954=$X$4,"Enter smelter details",IF(ISERROR($V954),"",OFFSET('Smelter Look-up'!$F$4,$V954-4,0)))</f>
        <v/>
      </c>
      <c r="H954" s="200">
        <f>IF(ISERROR($V954),"",OFFSET('Smelter Look-up'!$G$4,$V954-4,0))</f>
        <v/>
      </c>
      <c r="I954" s="201">
        <f>IF(ISERROR($V954),"",OFFSET('Smelter Look-up'!$H$4,$V954-4,0))</f>
        <v/>
      </c>
      <c r="J954" s="201">
        <f>IF(ISERROR($V954),"",OFFSET('Smelter Look-up'!$I$4,$V954-4,0))</f>
        <v/>
      </c>
      <c r="K954" s="145" t="n"/>
      <c r="L954" s="145" t="n"/>
      <c r="M954" s="145" t="n"/>
      <c r="N954" s="145" t="n"/>
      <c r="O954" s="145" t="n"/>
      <c r="P954" s="203" t="n"/>
      <c r="Q954" s="146" t="n"/>
      <c r="R954" s="144">
        <f>IF(ISERROR($V954),"",OFFSET('Smelter Look-up'!$C$4,$V954-4,0)&amp;"")</f>
        <v/>
      </c>
      <c r="S954" s="150">
        <f>IF(B954="","",IF(ISERROR(MATCH($E954,CL,0)),"Unknown",INDIRECT("'C'!$A$"&amp;MATCH($E954,CL,0)+1)))</f>
        <v/>
      </c>
      <c r="T954" s="150">
        <f>IF(B954="","",IF(ISERROR(MATCH($J954,SorP!$B$1:$B$6261,0)),"",INDIRECT("'SorP'!$A$"&amp;MATCH($S954&amp;$J954,SorP!C:C,0))))</f>
        <v/>
      </c>
      <c r="U954" s="163" t="n"/>
      <c r="V954" s="164">
        <f>IF(C954="",NA(),MATCH($B954&amp;$C954,'Smelter Look-up'!$J:$J,0))</f>
        <v/>
      </c>
      <c r="X954" s="165">
        <f>IF(AND(C954="Smelter not listed",OR(LEN(D954)=0,LEN(E954)=0)),1,0)</f>
        <v/>
      </c>
      <c r="AB954" s="306">
        <f>IF(C954="","",B954)</f>
        <v/>
      </c>
      <c r="AC954" s="165">
        <f>B954</f>
        <v/>
      </c>
      <c r="AD954" s="165">
        <f>IF(C954="Smelter not listed",D954,C954)</f>
        <v/>
      </c>
    </row>
    <row r="955" ht="20.1" customFormat="1" customHeight="1" s="165">
      <c r="A955" s="150" t="n"/>
      <c r="B955" s="296">
        <f>IF(LEN(A955)=0,"",INDEX('Smelter Look-up'!$A:$A,MATCH($A955,'Smelter Look-up'!$E:$E,0)))</f>
        <v/>
      </c>
      <c r="C955" s="147">
        <f>IF(LEN(A955)=0,"",INDEX('Smelter Look-up'!$C:$C,MATCH($A955,'Smelter Look-up'!$E:$E,0)))</f>
        <v/>
      </c>
      <c r="D955" s="144" t="n"/>
      <c r="E955" s="144">
        <f>IF(ISERROR($V955),"",OFFSET('Smelter Look-up'!$D$4,$V955-4,0)&amp;"")</f>
        <v/>
      </c>
      <c r="F955" s="144">
        <f>IF(ISERROR($V955),"",OFFSET('Smelter Look-up'!$E$4,$V955-4,0))</f>
        <v/>
      </c>
      <c r="G955" s="144">
        <f>IF(C955=$X$4,"Enter smelter details",IF(ISERROR($V955),"",OFFSET('Smelter Look-up'!$F$4,$V955-4,0)))</f>
        <v/>
      </c>
      <c r="H955" s="200">
        <f>IF(ISERROR($V955),"",OFFSET('Smelter Look-up'!$G$4,$V955-4,0))</f>
        <v/>
      </c>
      <c r="I955" s="201">
        <f>IF(ISERROR($V955),"",OFFSET('Smelter Look-up'!$H$4,$V955-4,0))</f>
        <v/>
      </c>
      <c r="J955" s="201">
        <f>IF(ISERROR($V955),"",OFFSET('Smelter Look-up'!$I$4,$V955-4,0))</f>
        <v/>
      </c>
      <c r="K955" s="145" t="n"/>
      <c r="L955" s="145" t="n"/>
      <c r="M955" s="145" t="n"/>
      <c r="N955" s="145" t="n"/>
      <c r="O955" s="145" t="n"/>
      <c r="P955" s="203" t="n"/>
      <c r="Q955" s="146" t="n"/>
      <c r="R955" s="144">
        <f>IF(ISERROR($V955),"",OFFSET('Smelter Look-up'!$C$4,$V955-4,0)&amp;"")</f>
        <v/>
      </c>
      <c r="S955" s="150">
        <f>IF(B955="","",IF(ISERROR(MATCH($E955,CL,0)),"Unknown",INDIRECT("'C'!$A$"&amp;MATCH($E955,CL,0)+1)))</f>
        <v/>
      </c>
      <c r="T955" s="150">
        <f>IF(B955="","",IF(ISERROR(MATCH($J955,SorP!$B$1:$B$6261,0)),"",INDIRECT("'SorP'!$A$"&amp;MATCH($S955&amp;$J955,SorP!C:C,0))))</f>
        <v/>
      </c>
      <c r="U955" s="163" t="n"/>
      <c r="V955" s="164">
        <f>IF(C955="",NA(),MATCH($B955&amp;$C955,'Smelter Look-up'!$J:$J,0))</f>
        <v/>
      </c>
      <c r="X955" s="165">
        <f>IF(AND(C955="Smelter not listed",OR(LEN(D955)=0,LEN(E955)=0)),1,0)</f>
        <v/>
      </c>
      <c r="AB955" s="306">
        <f>IF(C955="","",B955)</f>
        <v/>
      </c>
      <c r="AC955" s="165">
        <f>B955</f>
        <v/>
      </c>
      <c r="AD955" s="165">
        <f>IF(C955="Smelter not listed",D955,C955)</f>
        <v/>
      </c>
    </row>
    <row r="956" ht="20.1" customFormat="1" customHeight="1" s="165">
      <c r="A956" s="150" t="n"/>
      <c r="B956" s="296">
        <f>IF(LEN(A956)=0,"",INDEX('Smelter Look-up'!$A:$A,MATCH($A956,'Smelter Look-up'!$E:$E,0)))</f>
        <v/>
      </c>
      <c r="C956" s="147">
        <f>IF(LEN(A956)=0,"",INDEX('Smelter Look-up'!$C:$C,MATCH($A956,'Smelter Look-up'!$E:$E,0)))</f>
        <v/>
      </c>
      <c r="D956" s="144" t="n"/>
      <c r="E956" s="144">
        <f>IF(ISERROR($V956),"",OFFSET('Smelter Look-up'!$D$4,$V956-4,0)&amp;"")</f>
        <v/>
      </c>
      <c r="F956" s="144">
        <f>IF(ISERROR($V956),"",OFFSET('Smelter Look-up'!$E$4,$V956-4,0))</f>
        <v/>
      </c>
      <c r="G956" s="144">
        <f>IF(C956=$X$4,"Enter smelter details",IF(ISERROR($V956),"",OFFSET('Smelter Look-up'!$F$4,$V956-4,0)))</f>
        <v/>
      </c>
      <c r="H956" s="200">
        <f>IF(ISERROR($V956),"",OFFSET('Smelter Look-up'!$G$4,$V956-4,0))</f>
        <v/>
      </c>
      <c r="I956" s="201">
        <f>IF(ISERROR($V956),"",OFFSET('Smelter Look-up'!$H$4,$V956-4,0))</f>
        <v/>
      </c>
      <c r="J956" s="201">
        <f>IF(ISERROR($V956),"",OFFSET('Smelter Look-up'!$I$4,$V956-4,0))</f>
        <v/>
      </c>
      <c r="K956" s="145" t="n"/>
      <c r="L956" s="145" t="n"/>
      <c r="M956" s="145" t="n"/>
      <c r="N956" s="145" t="n"/>
      <c r="O956" s="145" t="n"/>
      <c r="P956" s="203" t="n"/>
      <c r="Q956" s="146" t="n"/>
      <c r="R956" s="144">
        <f>IF(ISERROR($V956),"",OFFSET('Smelter Look-up'!$C$4,$V956-4,0)&amp;"")</f>
        <v/>
      </c>
      <c r="S956" s="150">
        <f>IF(B956="","",IF(ISERROR(MATCH($E956,CL,0)),"Unknown",INDIRECT("'C'!$A$"&amp;MATCH($E956,CL,0)+1)))</f>
        <v/>
      </c>
      <c r="T956" s="150">
        <f>IF(B956="","",IF(ISERROR(MATCH($J956,SorP!$B$1:$B$6261,0)),"",INDIRECT("'SorP'!$A$"&amp;MATCH($S956&amp;$J956,SorP!C:C,0))))</f>
        <v/>
      </c>
      <c r="U956" s="163" t="n"/>
      <c r="V956" s="164">
        <f>IF(C956="",NA(),MATCH($B956&amp;$C956,'Smelter Look-up'!$J:$J,0))</f>
        <v/>
      </c>
      <c r="X956" s="165">
        <f>IF(AND(C956="Smelter not listed",OR(LEN(D956)=0,LEN(E956)=0)),1,0)</f>
        <v/>
      </c>
      <c r="AB956" s="306">
        <f>IF(C956="","",B956)</f>
        <v/>
      </c>
      <c r="AC956" s="165">
        <f>B956</f>
        <v/>
      </c>
      <c r="AD956" s="165">
        <f>IF(C956="Smelter not listed",D956,C956)</f>
        <v/>
      </c>
    </row>
    <row r="957" ht="20.1" customFormat="1" customHeight="1" s="165">
      <c r="A957" s="150" t="n"/>
      <c r="B957" s="296">
        <f>IF(LEN(A957)=0,"",INDEX('Smelter Look-up'!$A:$A,MATCH($A957,'Smelter Look-up'!$E:$E,0)))</f>
        <v/>
      </c>
      <c r="C957" s="147">
        <f>IF(LEN(A957)=0,"",INDEX('Smelter Look-up'!$C:$C,MATCH($A957,'Smelter Look-up'!$E:$E,0)))</f>
        <v/>
      </c>
      <c r="D957" s="144" t="n"/>
      <c r="E957" s="144">
        <f>IF(ISERROR($V957),"",OFFSET('Smelter Look-up'!$D$4,$V957-4,0)&amp;"")</f>
        <v/>
      </c>
      <c r="F957" s="144">
        <f>IF(ISERROR($V957),"",OFFSET('Smelter Look-up'!$E$4,$V957-4,0))</f>
        <v/>
      </c>
      <c r="G957" s="144">
        <f>IF(C957=$X$4,"Enter smelter details",IF(ISERROR($V957),"",OFFSET('Smelter Look-up'!$F$4,$V957-4,0)))</f>
        <v/>
      </c>
      <c r="H957" s="200">
        <f>IF(ISERROR($V957),"",OFFSET('Smelter Look-up'!$G$4,$V957-4,0))</f>
        <v/>
      </c>
      <c r="I957" s="201">
        <f>IF(ISERROR($V957),"",OFFSET('Smelter Look-up'!$H$4,$V957-4,0))</f>
        <v/>
      </c>
      <c r="J957" s="201">
        <f>IF(ISERROR($V957),"",OFFSET('Smelter Look-up'!$I$4,$V957-4,0))</f>
        <v/>
      </c>
      <c r="K957" s="145" t="n"/>
      <c r="L957" s="145" t="n"/>
      <c r="M957" s="145" t="n"/>
      <c r="N957" s="145" t="n"/>
      <c r="O957" s="145" t="n"/>
      <c r="P957" s="203" t="n"/>
      <c r="Q957" s="146" t="n"/>
      <c r="R957" s="144">
        <f>IF(ISERROR($V957),"",OFFSET('Smelter Look-up'!$C$4,$V957-4,0)&amp;"")</f>
        <v/>
      </c>
      <c r="S957" s="150">
        <f>IF(B957="","",IF(ISERROR(MATCH($E957,CL,0)),"Unknown",INDIRECT("'C'!$A$"&amp;MATCH($E957,CL,0)+1)))</f>
        <v/>
      </c>
      <c r="T957" s="150">
        <f>IF(B957="","",IF(ISERROR(MATCH($J957,SorP!$B$1:$B$6261,0)),"",INDIRECT("'SorP'!$A$"&amp;MATCH($S957&amp;$J957,SorP!C:C,0))))</f>
        <v/>
      </c>
      <c r="U957" s="163" t="n"/>
      <c r="V957" s="164">
        <f>IF(C957="",NA(),MATCH($B957&amp;$C957,'Smelter Look-up'!$J:$J,0))</f>
        <v/>
      </c>
      <c r="X957" s="165">
        <f>IF(AND(C957="Smelter not listed",OR(LEN(D957)=0,LEN(E957)=0)),1,0)</f>
        <v/>
      </c>
      <c r="AB957" s="306">
        <f>IF(C957="","",B957)</f>
        <v/>
      </c>
      <c r="AC957" s="165">
        <f>B957</f>
        <v/>
      </c>
      <c r="AD957" s="165">
        <f>IF(C957="Smelter not listed",D957,C957)</f>
        <v/>
      </c>
    </row>
    <row r="958" ht="20.1" customFormat="1" customHeight="1" s="165">
      <c r="A958" s="150" t="n"/>
      <c r="B958" s="296">
        <f>IF(LEN(A958)=0,"",INDEX('Smelter Look-up'!$A:$A,MATCH($A958,'Smelter Look-up'!$E:$E,0)))</f>
        <v/>
      </c>
      <c r="C958" s="147">
        <f>IF(LEN(A958)=0,"",INDEX('Smelter Look-up'!$C:$C,MATCH($A958,'Smelter Look-up'!$E:$E,0)))</f>
        <v/>
      </c>
      <c r="D958" s="144" t="n"/>
      <c r="E958" s="144">
        <f>IF(ISERROR($V958),"",OFFSET('Smelter Look-up'!$D$4,$V958-4,0)&amp;"")</f>
        <v/>
      </c>
      <c r="F958" s="144">
        <f>IF(ISERROR($V958),"",OFFSET('Smelter Look-up'!$E$4,$V958-4,0))</f>
        <v/>
      </c>
      <c r="G958" s="144">
        <f>IF(C958=$X$4,"Enter smelter details",IF(ISERROR($V958),"",OFFSET('Smelter Look-up'!$F$4,$V958-4,0)))</f>
        <v/>
      </c>
      <c r="H958" s="200">
        <f>IF(ISERROR($V958),"",OFFSET('Smelter Look-up'!$G$4,$V958-4,0))</f>
        <v/>
      </c>
      <c r="I958" s="201">
        <f>IF(ISERROR($V958),"",OFFSET('Smelter Look-up'!$H$4,$V958-4,0))</f>
        <v/>
      </c>
      <c r="J958" s="201">
        <f>IF(ISERROR($V958),"",OFFSET('Smelter Look-up'!$I$4,$V958-4,0))</f>
        <v/>
      </c>
      <c r="K958" s="145" t="n"/>
      <c r="L958" s="145" t="n"/>
      <c r="M958" s="145" t="n"/>
      <c r="N958" s="145" t="n"/>
      <c r="O958" s="145" t="n"/>
      <c r="P958" s="203" t="n"/>
      <c r="Q958" s="146" t="n"/>
      <c r="R958" s="144">
        <f>IF(ISERROR($V958),"",OFFSET('Smelter Look-up'!$C$4,$V958-4,0)&amp;"")</f>
        <v/>
      </c>
      <c r="S958" s="150">
        <f>IF(B958="","",IF(ISERROR(MATCH($E958,CL,0)),"Unknown",INDIRECT("'C'!$A$"&amp;MATCH($E958,CL,0)+1)))</f>
        <v/>
      </c>
      <c r="T958" s="150">
        <f>IF(B958="","",IF(ISERROR(MATCH($J958,SorP!$B$1:$B$6261,0)),"",INDIRECT("'SorP'!$A$"&amp;MATCH($S958&amp;$J958,SorP!C:C,0))))</f>
        <v/>
      </c>
      <c r="U958" s="163" t="n"/>
      <c r="V958" s="164">
        <f>IF(C958="",NA(),MATCH($B958&amp;$C958,'Smelter Look-up'!$J:$J,0))</f>
        <v/>
      </c>
      <c r="X958" s="165">
        <f>IF(AND(C958="Smelter not listed",OR(LEN(D958)=0,LEN(E958)=0)),1,0)</f>
        <v/>
      </c>
      <c r="AB958" s="306">
        <f>IF(C958="","",B958)</f>
        <v/>
      </c>
      <c r="AC958" s="165">
        <f>B958</f>
        <v/>
      </c>
      <c r="AD958" s="165">
        <f>IF(C958="Smelter not listed",D958,C958)</f>
        <v/>
      </c>
    </row>
    <row r="959" ht="20.1" customFormat="1" customHeight="1" s="165">
      <c r="A959" s="150" t="n"/>
      <c r="B959" s="296">
        <f>IF(LEN(A959)=0,"",INDEX('Smelter Look-up'!$A:$A,MATCH($A959,'Smelter Look-up'!$E:$E,0)))</f>
        <v/>
      </c>
      <c r="C959" s="147">
        <f>IF(LEN(A959)=0,"",INDEX('Smelter Look-up'!$C:$C,MATCH($A959,'Smelter Look-up'!$E:$E,0)))</f>
        <v/>
      </c>
      <c r="D959" s="144" t="n"/>
      <c r="E959" s="144">
        <f>IF(ISERROR($V959),"",OFFSET('Smelter Look-up'!$D$4,$V959-4,0)&amp;"")</f>
        <v/>
      </c>
      <c r="F959" s="144">
        <f>IF(ISERROR($V959),"",OFFSET('Smelter Look-up'!$E$4,$V959-4,0))</f>
        <v/>
      </c>
      <c r="G959" s="144">
        <f>IF(C959=$X$4,"Enter smelter details",IF(ISERROR($V959),"",OFFSET('Smelter Look-up'!$F$4,$V959-4,0)))</f>
        <v/>
      </c>
      <c r="H959" s="200">
        <f>IF(ISERROR($V959),"",OFFSET('Smelter Look-up'!$G$4,$V959-4,0))</f>
        <v/>
      </c>
      <c r="I959" s="201">
        <f>IF(ISERROR($V959),"",OFFSET('Smelter Look-up'!$H$4,$V959-4,0))</f>
        <v/>
      </c>
      <c r="J959" s="201">
        <f>IF(ISERROR($V959),"",OFFSET('Smelter Look-up'!$I$4,$V959-4,0))</f>
        <v/>
      </c>
      <c r="K959" s="145" t="n"/>
      <c r="L959" s="145" t="n"/>
      <c r="M959" s="145" t="n"/>
      <c r="N959" s="145" t="n"/>
      <c r="O959" s="145" t="n"/>
      <c r="P959" s="203" t="n"/>
      <c r="Q959" s="146" t="n"/>
      <c r="R959" s="144">
        <f>IF(ISERROR($V959),"",OFFSET('Smelter Look-up'!$C$4,$V959-4,0)&amp;"")</f>
        <v/>
      </c>
      <c r="S959" s="150">
        <f>IF(B959="","",IF(ISERROR(MATCH($E959,CL,0)),"Unknown",INDIRECT("'C'!$A$"&amp;MATCH($E959,CL,0)+1)))</f>
        <v/>
      </c>
      <c r="T959" s="150">
        <f>IF(B959="","",IF(ISERROR(MATCH($J959,SorP!$B$1:$B$6261,0)),"",INDIRECT("'SorP'!$A$"&amp;MATCH($S959&amp;$J959,SorP!C:C,0))))</f>
        <v/>
      </c>
      <c r="U959" s="163" t="n"/>
      <c r="V959" s="164">
        <f>IF(C959="",NA(),MATCH($B959&amp;$C959,'Smelter Look-up'!$J:$J,0))</f>
        <v/>
      </c>
      <c r="X959" s="165">
        <f>IF(AND(C959="Smelter not listed",OR(LEN(D959)=0,LEN(E959)=0)),1,0)</f>
        <v/>
      </c>
      <c r="AB959" s="306">
        <f>IF(C959="","",B959)</f>
        <v/>
      </c>
      <c r="AC959" s="165">
        <f>B959</f>
        <v/>
      </c>
      <c r="AD959" s="165">
        <f>IF(C959="Smelter not listed",D959,C959)</f>
        <v/>
      </c>
    </row>
    <row r="960" ht="20.1" customFormat="1" customHeight="1" s="165">
      <c r="A960" s="150" t="n"/>
      <c r="B960" s="296">
        <f>IF(LEN(A960)=0,"",INDEX('Smelter Look-up'!$A:$A,MATCH($A960,'Smelter Look-up'!$E:$E,0)))</f>
        <v/>
      </c>
      <c r="C960" s="147">
        <f>IF(LEN(A960)=0,"",INDEX('Smelter Look-up'!$C:$C,MATCH($A960,'Smelter Look-up'!$E:$E,0)))</f>
        <v/>
      </c>
      <c r="D960" s="144" t="n"/>
      <c r="E960" s="144">
        <f>IF(ISERROR($V960),"",OFFSET('Smelter Look-up'!$D$4,$V960-4,0)&amp;"")</f>
        <v/>
      </c>
      <c r="F960" s="144">
        <f>IF(ISERROR($V960),"",OFFSET('Smelter Look-up'!$E$4,$V960-4,0))</f>
        <v/>
      </c>
      <c r="G960" s="144">
        <f>IF(C960=$X$4,"Enter smelter details",IF(ISERROR($V960),"",OFFSET('Smelter Look-up'!$F$4,$V960-4,0)))</f>
        <v/>
      </c>
      <c r="H960" s="200">
        <f>IF(ISERROR($V960),"",OFFSET('Smelter Look-up'!$G$4,$V960-4,0))</f>
        <v/>
      </c>
      <c r="I960" s="201">
        <f>IF(ISERROR($V960),"",OFFSET('Smelter Look-up'!$H$4,$V960-4,0))</f>
        <v/>
      </c>
      <c r="J960" s="201">
        <f>IF(ISERROR($V960),"",OFFSET('Smelter Look-up'!$I$4,$V960-4,0))</f>
        <v/>
      </c>
      <c r="K960" s="145" t="n"/>
      <c r="L960" s="145" t="n"/>
      <c r="M960" s="145" t="n"/>
      <c r="N960" s="145" t="n"/>
      <c r="O960" s="145" t="n"/>
      <c r="P960" s="203" t="n"/>
      <c r="Q960" s="146" t="n"/>
      <c r="R960" s="144">
        <f>IF(ISERROR($V960),"",OFFSET('Smelter Look-up'!$C$4,$V960-4,0)&amp;"")</f>
        <v/>
      </c>
      <c r="S960" s="150">
        <f>IF(B960="","",IF(ISERROR(MATCH($E960,CL,0)),"Unknown",INDIRECT("'C'!$A$"&amp;MATCH($E960,CL,0)+1)))</f>
        <v/>
      </c>
      <c r="T960" s="150">
        <f>IF(B960="","",IF(ISERROR(MATCH($J960,SorP!$B$1:$B$6261,0)),"",INDIRECT("'SorP'!$A$"&amp;MATCH($S960&amp;$J960,SorP!C:C,0))))</f>
        <v/>
      </c>
      <c r="U960" s="163" t="n"/>
      <c r="V960" s="164">
        <f>IF(C960="",NA(),MATCH($B960&amp;$C960,'Smelter Look-up'!$J:$J,0))</f>
        <v/>
      </c>
      <c r="X960" s="165">
        <f>IF(AND(C960="Smelter not listed",OR(LEN(D960)=0,LEN(E960)=0)),1,0)</f>
        <v/>
      </c>
      <c r="AB960" s="306">
        <f>IF(C960="","",B960)</f>
        <v/>
      </c>
      <c r="AC960" s="165">
        <f>B960</f>
        <v/>
      </c>
      <c r="AD960" s="165">
        <f>IF(C960="Smelter not listed",D960,C960)</f>
        <v/>
      </c>
    </row>
    <row r="961" ht="20.1" customFormat="1" customHeight="1" s="165">
      <c r="A961" s="150" t="n"/>
      <c r="B961" s="296">
        <f>IF(LEN(A961)=0,"",INDEX('Smelter Look-up'!$A:$A,MATCH($A961,'Smelter Look-up'!$E:$E,0)))</f>
        <v/>
      </c>
      <c r="C961" s="147">
        <f>IF(LEN(A961)=0,"",INDEX('Smelter Look-up'!$C:$C,MATCH($A961,'Smelter Look-up'!$E:$E,0)))</f>
        <v/>
      </c>
      <c r="D961" s="144" t="n"/>
      <c r="E961" s="144">
        <f>IF(ISERROR($V961),"",OFFSET('Smelter Look-up'!$D$4,$V961-4,0)&amp;"")</f>
        <v/>
      </c>
      <c r="F961" s="144">
        <f>IF(ISERROR($V961),"",OFFSET('Smelter Look-up'!$E$4,$V961-4,0))</f>
        <v/>
      </c>
      <c r="G961" s="144">
        <f>IF(C961=$X$4,"Enter smelter details",IF(ISERROR($V961),"",OFFSET('Smelter Look-up'!$F$4,$V961-4,0)))</f>
        <v/>
      </c>
      <c r="H961" s="200">
        <f>IF(ISERROR($V961),"",OFFSET('Smelter Look-up'!$G$4,$V961-4,0))</f>
        <v/>
      </c>
      <c r="I961" s="201">
        <f>IF(ISERROR($V961),"",OFFSET('Smelter Look-up'!$H$4,$V961-4,0))</f>
        <v/>
      </c>
      <c r="J961" s="201">
        <f>IF(ISERROR($V961),"",OFFSET('Smelter Look-up'!$I$4,$V961-4,0))</f>
        <v/>
      </c>
      <c r="K961" s="145" t="n"/>
      <c r="L961" s="145" t="n"/>
      <c r="M961" s="145" t="n"/>
      <c r="N961" s="145" t="n"/>
      <c r="O961" s="145" t="n"/>
      <c r="P961" s="203" t="n"/>
      <c r="Q961" s="146" t="n"/>
      <c r="R961" s="144">
        <f>IF(ISERROR($V961),"",OFFSET('Smelter Look-up'!$C$4,$V961-4,0)&amp;"")</f>
        <v/>
      </c>
      <c r="S961" s="150">
        <f>IF(B961="","",IF(ISERROR(MATCH($E961,CL,0)),"Unknown",INDIRECT("'C'!$A$"&amp;MATCH($E961,CL,0)+1)))</f>
        <v/>
      </c>
      <c r="T961" s="150">
        <f>IF(B961="","",IF(ISERROR(MATCH($J961,SorP!$B$1:$B$6261,0)),"",INDIRECT("'SorP'!$A$"&amp;MATCH($S961&amp;$J961,SorP!C:C,0))))</f>
        <v/>
      </c>
      <c r="U961" s="163" t="n"/>
      <c r="V961" s="164">
        <f>IF(C961="",NA(),MATCH($B961&amp;$C961,'Smelter Look-up'!$J:$J,0))</f>
        <v/>
      </c>
      <c r="X961" s="165">
        <f>IF(AND(C961="Smelter not listed",OR(LEN(D961)=0,LEN(E961)=0)),1,0)</f>
        <v/>
      </c>
      <c r="AB961" s="306">
        <f>IF(C961="","",B961)</f>
        <v/>
      </c>
      <c r="AC961" s="165">
        <f>B961</f>
        <v/>
      </c>
      <c r="AD961" s="165">
        <f>IF(C961="Smelter not listed",D961,C961)</f>
        <v/>
      </c>
    </row>
    <row r="962" ht="20.1" customFormat="1" customHeight="1" s="165">
      <c r="A962" s="150" t="n"/>
      <c r="B962" s="296">
        <f>IF(LEN(A962)=0,"",INDEX('Smelter Look-up'!$A:$A,MATCH($A962,'Smelter Look-up'!$E:$E,0)))</f>
        <v/>
      </c>
      <c r="C962" s="147">
        <f>IF(LEN(A962)=0,"",INDEX('Smelter Look-up'!$C:$C,MATCH($A962,'Smelter Look-up'!$E:$E,0)))</f>
        <v/>
      </c>
      <c r="D962" s="144" t="n"/>
      <c r="E962" s="144">
        <f>IF(ISERROR($V962),"",OFFSET('Smelter Look-up'!$D$4,$V962-4,0)&amp;"")</f>
        <v/>
      </c>
      <c r="F962" s="144">
        <f>IF(ISERROR($V962),"",OFFSET('Smelter Look-up'!$E$4,$V962-4,0))</f>
        <v/>
      </c>
      <c r="G962" s="144">
        <f>IF(C962=$X$4,"Enter smelter details",IF(ISERROR($V962),"",OFFSET('Smelter Look-up'!$F$4,$V962-4,0)))</f>
        <v/>
      </c>
      <c r="H962" s="200">
        <f>IF(ISERROR($V962),"",OFFSET('Smelter Look-up'!$G$4,$V962-4,0))</f>
        <v/>
      </c>
      <c r="I962" s="201">
        <f>IF(ISERROR($V962),"",OFFSET('Smelter Look-up'!$H$4,$V962-4,0))</f>
        <v/>
      </c>
      <c r="J962" s="201">
        <f>IF(ISERROR($V962),"",OFFSET('Smelter Look-up'!$I$4,$V962-4,0))</f>
        <v/>
      </c>
      <c r="K962" s="145" t="n"/>
      <c r="L962" s="145" t="n"/>
      <c r="M962" s="145" t="n"/>
      <c r="N962" s="145" t="n"/>
      <c r="O962" s="145" t="n"/>
      <c r="P962" s="203" t="n"/>
      <c r="Q962" s="146" t="n"/>
      <c r="R962" s="144">
        <f>IF(ISERROR($V962),"",OFFSET('Smelter Look-up'!$C$4,$V962-4,0)&amp;"")</f>
        <v/>
      </c>
      <c r="S962" s="150">
        <f>IF(B962="","",IF(ISERROR(MATCH($E962,CL,0)),"Unknown",INDIRECT("'C'!$A$"&amp;MATCH($E962,CL,0)+1)))</f>
        <v/>
      </c>
      <c r="T962" s="150">
        <f>IF(B962="","",IF(ISERROR(MATCH($J962,SorP!$B$1:$B$6261,0)),"",INDIRECT("'SorP'!$A$"&amp;MATCH($S962&amp;$J962,SorP!C:C,0))))</f>
        <v/>
      </c>
      <c r="U962" s="163" t="n"/>
      <c r="V962" s="164">
        <f>IF(C962="",NA(),MATCH($B962&amp;$C962,'Smelter Look-up'!$J:$J,0))</f>
        <v/>
      </c>
      <c r="X962" s="165">
        <f>IF(AND(C962="Smelter not listed",OR(LEN(D962)=0,LEN(E962)=0)),1,0)</f>
        <v/>
      </c>
      <c r="AB962" s="306">
        <f>IF(C962="","",B962)</f>
        <v/>
      </c>
      <c r="AC962" s="165">
        <f>B962</f>
        <v/>
      </c>
      <c r="AD962" s="165">
        <f>IF(C962="Smelter not listed",D962,C962)</f>
        <v/>
      </c>
    </row>
    <row r="963" ht="20.1" customFormat="1" customHeight="1" s="165">
      <c r="A963" s="150" t="n"/>
      <c r="B963" s="296">
        <f>IF(LEN(A963)=0,"",INDEX('Smelter Look-up'!$A:$A,MATCH($A963,'Smelter Look-up'!$E:$E,0)))</f>
        <v/>
      </c>
      <c r="C963" s="147">
        <f>IF(LEN(A963)=0,"",INDEX('Smelter Look-up'!$C:$C,MATCH($A963,'Smelter Look-up'!$E:$E,0)))</f>
        <v/>
      </c>
      <c r="D963" s="144" t="n"/>
      <c r="E963" s="144">
        <f>IF(ISERROR($V963),"",OFFSET('Smelter Look-up'!$D$4,$V963-4,0)&amp;"")</f>
        <v/>
      </c>
      <c r="F963" s="144">
        <f>IF(ISERROR($V963),"",OFFSET('Smelter Look-up'!$E$4,$V963-4,0))</f>
        <v/>
      </c>
      <c r="G963" s="144">
        <f>IF(C963=$X$4,"Enter smelter details",IF(ISERROR($V963),"",OFFSET('Smelter Look-up'!$F$4,$V963-4,0)))</f>
        <v/>
      </c>
      <c r="H963" s="200">
        <f>IF(ISERROR($V963),"",OFFSET('Smelter Look-up'!$G$4,$V963-4,0))</f>
        <v/>
      </c>
      <c r="I963" s="201">
        <f>IF(ISERROR($V963),"",OFFSET('Smelter Look-up'!$H$4,$V963-4,0))</f>
        <v/>
      </c>
      <c r="J963" s="201">
        <f>IF(ISERROR($V963),"",OFFSET('Smelter Look-up'!$I$4,$V963-4,0))</f>
        <v/>
      </c>
      <c r="K963" s="145" t="n"/>
      <c r="L963" s="145" t="n"/>
      <c r="M963" s="145" t="n"/>
      <c r="N963" s="145" t="n"/>
      <c r="O963" s="145" t="n"/>
      <c r="P963" s="203" t="n"/>
      <c r="Q963" s="146" t="n"/>
      <c r="R963" s="144">
        <f>IF(ISERROR($V963),"",OFFSET('Smelter Look-up'!$C$4,$V963-4,0)&amp;"")</f>
        <v/>
      </c>
      <c r="S963" s="150">
        <f>IF(B963="","",IF(ISERROR(MATCH($E963,CL,0)),"Unknown",INDIRECT("'C'!$A$"&amp;MATCH($E963,CL,0)+1)))</f>
        <v/>
      </c>
      <c r="T963" s="150">
        <f>IF(B963="","",IF(ISERROR(MATCH($J963,SorP!$B$1:$B$6261,0)),"",INDIRECT("'SorP'!$A$"&amp;MATCH($S963&amp;$J963,SorP!C:C,0))))</f>
        <v/>
      </c>
      <c r="U963" s="163" t="n"/>
      <c r="V963" s="164">
        <f>IF(C963="",NA(),MATCH($B963&amp;$C963,'Smelter Look-up'!$J:$J,0))</f>
        <v/>
      </c>
      <c r="X963" s="165">
        <f>IF(AND(C963="Smelter not listed",OR(LEN(D963)=0,LEN(E963)=0)),1,0)</f>
        <v/>
      </c>
      <c r="AB963" s="306">
        <f>IF(C963="","",B963)</f>
        <v/>
      </c>
      <c r="AC963" s="165">
        <f>B963</f>
        <v/>
      </c>
      <c r="AD963" s="165">
        <f>IF(C963="Smelter not listed",D963,C963)</f>
        <v/>
      </c>
    </row>
    <row r="964" ht="20.1" customFormat="1" customHeight="1" s="165">
      <c r="A964" s="150" t="n"/>
      <c r="B964" s="296">
        <f>IF(LEN(A964)=0,"",INDEX('Smelter Look-up'!$A:$A,MATCH($A964,'Smelter Look-up'!$E:$E,0)))</f>
        <v/>
      </c>
      <c r="C964" s="147">
        <f>IF(LEN(A964)=0,"",INDEX('Smelter Look-up'!$C:$C,MATCH($A964,'Smelter Look-up'!$E:$E,0)))</f>
        <v/>
      </c>
      <c r="D964" s="144" t="n"/>
      <c r="E964" s="144">
        <f>IF(ISERROR($V964),"",OFFSET('Smelter Look-up'!$D$4,$V964-4,0)&amp;"")</f>
        <v/>
      </c>
      <c r="F964" s="144">
        <f>IF(ISERROR($V964),"",OFFSET('Smelter Look-up'!$E$4,$V964-4,0))</f>
        <v/>
      </c>
      <c r="G964" s="144">
        <f>IF(C964=$X$4,"Enter smelter details",IF(ISERROR($V964),"",OFFSET('Smelter Look-up'!$F$4,$V964-4,0)))</f>
        <v/>
      </c>
      <c r="H964" s="200">
        <f>IF(ISERROR($V964),"",OFFSET('Smelter Look-up'!$G$4,$V964-4,0))</f>
        <v/>
      </c>
      <c r="I964" s="201">
        <f>IF(ISERROR($V964),"",OFFSET('Smelter Look-up'!$H$4,$V964-4,0))</f>
        <v/>
      </c>
      <c r="J964" s="201">
        <f>IF(ISERROR($V964),"",OFFSET('Smelter Look-up'!$I$4,$V964-4,0))</f>
        <v/>
      </c>
      <c r="K964" s="145" t="n"/>
      <c r="L964" s="145" t="n"/>
      <c r="M964" s="145" t="n"/>
      <c r="N964" s="145" t="n"/>
      <c r="O964" s="145" t="n"/>
      <c r="P964" s="203" t="n"/>
      <c r="Q964" s="146" t="n"/>
      <c r="R964" s="144">
        <f>IF(ISERROR($V964),"",OFFSET('Smelter Look-up'!$C$4,$V964-4,0)&amp;"")</f>
        <v/>
      </c>
      <c r="S964" s="150">
        <f>IF(B964="","",IF(ISERROR(MATCH($E964,CL,0)),"Unknown",INDIRECT("'C'!$A$"&amp;MATCH($E964,CL,0)+1)))</f>
        <v/>
      </c>
      <c r="T964" s="150">
        <f>IF(B964="","",IF(ISERROR(MATCH($J964,SorP!$B$1:$B$6261,0)),"",INDIRECT("'SorP'!$A$"&amp;MATCH($S964&amp;$J964,SorP!C:C,0))))</f>
        <v/>
      </c>
      <c r="U964" s="163" t="n"/>
      <c r="V964" s="164">
        <f>IF(C964="",NA(),MATCH($B964&amp;$C964,'Smelter Look-up'!$J:$J,0))</f>
        <v/>
      </c>
      <c r="X964" s="165">
        <f>IF(AND(C964="Smelter not listed",OR(LEN(D964)=0,LEN(E964)=0)),1,0)</f>
        <v/>
      </c>
      <c r="AB964" s="306">
        <f>IF(C964="","",B964)</f>
        <v/>
      </c>
      <c r="AC964" s="165">
        <f>B964</f>
        <v/>
      </c>
      <c r="AD964" s="165">
        <f>IF(C964="Smelter not listed",D964,C964)</f>
        <v/>
      </c>
    </row>
    <row r="965" ht="20.1" customFormat="1" customHeight="1" s="165">
      <c r="A965" s="150" t="n"/>
      <c r="B965" s="296">
        <f>IF(LEN(A965)=0,"",INDEX('Smelter Look-up'!$A:$A,MATCH($A965,'Smelter Look-up'!$E:$E,0)))</f>
        <v/>
      </c>
      <c r="C965" s="147">
        <f>IF(LEN(A965)=0,"",INDEX('Smelter Look-up'!$C:$C,MATCH($A965,'Smelter Look-up'!$E:$E,0)))</f>
        <v/>
      </c>
      <c r="D965" s="144" t="n"/>
      <c r="E965" s="144">
        <f>IF(ISERROR($V965),"",OFFSET('Smelter Look-up'!$D$4,$V965-4,0)&amp;"")</f>
        <v/>
      </c>
      <c r="F965" s="144">
        <f>IF(ISERROR($V965),"",OFFSET('Smelter Look-up'!$E$4,$V965-4,0))</f>
        <v/>
      </c>
      <c r="G965" s="144">
        <f>IF(C965=$X$4,"Enter smelter details",IF(ISERROR($V965),"",OFFSET('Smelter Look-up'!$F$4,$V965-4,0)))</f>
        <v/>
      </c>
      <c r="H965" s="200">
        <f>IF(ISERROR($V965),"",OFFSET('Smelter Look-up'!$G$4,$V965-4,0))</f>
        <v/>
      </c>
      <c r="I965" s="201">
        <f>IF(ISERROR($V965),"",OFFSET('Smelter Look-up'!$H$4,$V965-4,0))</f>
        <v/>
      </c>
      <c r="J965" s="201">
        <f>IF(ISERROR($V965),"",OFFSET('Smelter Look-up'!$I$4,$V965-4,0))</f>
        <v/>
      </c>
      <c r="K965" s="145" t="n"/>
      <c r="L965" s="145" t="n"/>
      <c r="M965" s="145" t="n"/>
      <c r="N965" s="145" t="n"/>
      <c r="O965" s="145" t="n"/>
      <c r="P965" s="203" t="n"/>
      <c r="Q965" s="146" t="n"/>
      <c r="R965" s="144">
        <f>IF(ISERROR($V965),"",OFFSET('Smelter Look-up'!$C$4,$V965-4,0)&amp;"")</f>
        <v/>
      </c>
      <c r="S965" s="150">
        <f>IF(B965="","",IF(ISERROR(MATCH($E965,CL,0)),"Unknown",INDIRECT("'C'!$A$"&amp;MATCH($E965,CL,0)+1)))</f>
        <v/>
      </c>
      <c r="T965" s="150">
        <f>IF(B965="","",IF(ISERROR(MATCH($J965,SorP!$B$1:$B$6261,0)),"",INDIRECT("'SorP'!$A$"&amp;MATCH($S965&amp;$J965,SorP!C:C,0))))</f>
        <v/>
      </c>
      <c r="U965" s="163" t="n"/>
      <c r="V965" s="164">
        <f>IF(C965="",NA(),MATCH($B965&amp;$C965,'Smelter Look-up'!$J:$J,0))</f>
        <v/>
      </c>
      <c r="X965" s="165">
        <f>IF(AND(C965="Smelter not listed",OR(LEN(D965)=0,LEN(E965)=0)),1,0)</f>
        <v/>
      </c>
      <c r="AB965" s="306">
        <f>IF(C965="","",B965)</f>
        <v/>
      </c>
      <c r="AC965" s="165">
        <f>B965</f>
        <v/>
      </c>
      <c r="AD965" s="165">
        <f>IF(C965="Smelter not listed",D965,C965)</f>
        <v/>
      </c>
    </row>
    <row r="966" ht="20.1" customFormat="1" customHeight="1" s="165">
      <c r="A966" s="150" t="n"/>
      <c r="B966" s="296">
        <f>IF(LEN(A966)=0,"",INDEX('Smelter Look-up'!$A:$A,MATCH($A966,'Smelter Look-up'!$E:$E,0)))</f>
        <v/>
      </c>
      <c r="C966" s="147">
        <f>IF(LEN(A966)=0,"",INDEX('Smelter Look-up'!$C:$C,MATCH($A966,'Smelter Look-up'!$E:$E,0)))</f>
        <v/>
      </c>
      <c r="D966" s="144" t="n"/>
      <c r="E966" s="144">
        <f>IF(ISERROR($V966),"",OFFSET('Smelter Look-up'!$D$4,$V966-4,0)&amp;"")</f>
        <v/>
      </c>
      <c r="F966" s="144">
        <f>IF(ISERROR($V966),"",OFFSET('Smelter Look-up'!$E$4,$V966-4,0))</f>
        <v/>
      </c>
      <c r="G966" s="144">
        <f>IF(C966=$X$4,"Enter smelter details",IF(ISERROR($V966),"",OFFSET('Smelter Look-up'!$F$4,$V966-4,0)))</f>
        <v/>
      </c>
      <c r="H966" s="200">
        <f>IF(ISERROR($V966),"",OFFSET('Smelter Look-up'!$G$4,$V966-4,0))</f>
        <v/>
      </c>
      <c r="I966" s="201">
        <f>IF(ISERROR($V966),"",OFFSET('Smelter Look-up'!$H$4,$V966-4,0))</f>
        <v/>
      </c>
      <c r="J966" s="201">
        <f>IF(ISERROR($V966),"",OFFSET('Smelter Look-up'!$I$4,$V966-4,0))</f>
        <v/>
      </c>
      <c r="K966" s="145" t="n"/>
      <c r="L966" s="145" t="n"/>
      <c r="M966" s="145" t="n"/>
      <c r="N966" s="145" t="n"/>
      <c r="O966" s="145" t="n"/>
      <c r="P966" s="203" t="n"/>
      <c r="Q966" s="146" t="n"/>
      <c r="R966" s="144">
        <f>IF(ISERROR($V966),"",OFFSET('Smelter Look-up'!$C$4,$V966-4,0)&amp;"")</f>
        <v/>
      </c>
      <c r="S966" s="150">
        <f>IF(B966="","",IF(ISERROR(MATCH($E966,CL,0)),"Unknown",INDIRECT("'C'!$A$"&amp;MATCH($E966,CL,0)+1)))</f>
        <v/>
      </c>
      <c r="T966" s="150">
        <f>IF(B966="","",IF(ISERROR(MATCH($J966,SorP!$B$1:$B$6261,0)),"",INDIRECT("'SorP'!$A$"&amp;MATCH($S966&amp;$J966,SorP!C:C,0))))</f>
        <v/>
      </c>
      <c r="U966" s="163" t="n"/>
      <c r="V966" s="164">
        <f>IF(C966="",NA(),MATCH($B966&amp;$C966,'Smelter Look-up'!$J:$J,0))</f>
        <v/>
      </c>
      <c r="X966" s="165">
        <f>IF(AND(C966="Smelter not listed",OR(LEN(D966)=0,LEN(E966)=0)),1,0)</f>
        <v/>
      </c>
      <c r="AB966" s="306">
        <f>IF(C966="","",B966)</f>
        <v/>
      </c>
      <c r="AC966" s="165">
        <f>B966</f>
        <v/>
      </c>
      <c r="AD966" s="165">
        <f>IF(C966="Smelter not listed",D966,C966)</f>
        <v/>
      </c>
    </row>
    <row r="967" ht="20.1" customFormat="1" customHeight="1" s="165">
      <c r="A967" s="150" t="n"/>
      <c r="B967" s="296">
        <f>IF(LEN(A967)=0,"",INDEX('Smelter Look-up'!$A:$A,MATCH($A967,'Smelter Look-up'!$E:$E,0)))</f>
        <v/>
      </c>
      <c r="C967" s="147">
        <f>IF(LEN(A967)=0,"",INDEX('Smelter Look-up'!$C:$C,MATCH($A967,'Smelter Look-up'!$E:$E,0)))</f>
        <v/>
      </c>
      <c r="D967" s="144" t="n"/>
      <c r="E967" s="144">
        <f>IF(ISERROR($V967),"",OFFSET('Smelter Look-up'!$D$4,$V967-4,0)&amp;"")</f>
        <v/>
      </c>
      <c r="F967" s="144">
        <f>IF(ISERROR($V967),"",OFFSET('Smelter Look-up'!$E$4,$V967-4,0))</f>
        <v/>
      </c>
      <c r="G967" s="144">
        <f>IF(C967=$X$4,"Enter smelter details",IF(ISERROR($V967),"",OFFSET('Smelter Look-up'!$F$4,$V967-4,0)))</f>
        <v/>
      </c>
      <c r="H967" s="200">
        <f>IF(ISERROR($V967),"",OFFSET('Smelter Look-up'!$G$4,$V967-4,0))</f>
        <v/>
      </c>
      <c r="I967" s="201">
        <f>IF(ISERROR($V967),"",OFFSET('Smelter Look-up'!$H$4,$V967-4,0))</f>
        <v/>
      </c>
      <c r="J967" s="201">
        <f>IF(ISERROR($V967),"",OFFSET('Smelter Look-up'!$I$4,$V967-4,0))</f>
        <v/>
      </c>
      <c r="K967" s="145" t="n"/>
      <c r="L967" s="145" t="n"/>
      <c r="M967" s="145" t="n"/>
      <c r="N967" s="145" t="n"/>
      <c r="O967" s="145" t="n"/>
      <c r="P967" s="203" t="n"/>
      <c r="Q967" s="146" t="n"/>
      <c r="R967" s="144">
        <f>IF(ISERROR($V967),"",OFFSET('Smelter Look-up'!$C$4,$V967-4,0)&amp;"")</f>
        <v/>
      </c>
      <c r="S967" s="150">
        <f>IF(B967="","",IF(ISERROR(MATCH($E967,CL,0)),"Unknown",INDIRECT("'C'!$A$"&amp;MATCH($E967,CL,0)+1)))</f>
        <v/>
      </c>
      <c r="T967" s="150">
        <f>IF(B967="","",IF(ISERROR(MATCH($J967,SorP!$B$1:$B$6261,0)),"",INDIRECT("'SorP'!$A$"&amp;MATCH($S967&amp;$J967,SorP!C:C,0))))</f>
        <v/>
      </c>
      <c r="U967" s="163" t="n"/>
      <c r="V967" s="164">
        <f>IF(C967="",NA(),MATCH($B967&amp;$C967,'Smelter Look-up'!$J:$J,0))</f>
        <v/>
      </c>
      <c r="X967" s="165">
        <f>IF(AND(C967="Smelter not listed",OR(LEN(D967)=0,LEN(E967)=0)),1,0)</f>
        <v/>
      </c>
      <c r="AB967" s="306">
        <f>IF(C967="","",B967)</f>
        <v/>
      </c>
      <c r="AC967" s="165">
        <f>B967</f>
        <v/>
      </c>
      <c r="AD967" s="165">
        <f>IF(C967="Smelter not listed",D967,C967)</f>
        <v/>
      </c>
    </row>
    <row r="968" ht="20.1" customFormat="1" customHeight="1" s="165">
      <c r="A968" s="150" t="n"/>
      <c r="B968" s="296">
        <f>IF(LEN(A968)=0,"",INDEX('Smelter Look-up'!$A:$A,MATCH($A968,'Smelter Look-up'!$E:$E,0)))</f>
        <v/>
      </c>
      <c r="C968" s="147">
        <f>IF(LEN(A968)=0,"",INDEX('Smelter Look-up'!$C:$C,MATCH($A968,'Smelter Look-up'!$E:$E,0)))</f>
        <v/>
      </c>
      <c r="D968" s="144" t="n"/>
      <c r="E968" s="144">
        <f>IF(ISERROR($V968),"",OFFSET('Smelter Look-up'!$D$4,$V968-4,0)&amp;"")</f>
        <v/>
      </c>
      <c r="F968" s="144">
        <f>IF(ISERROR($V968),"",OFFSET('Smelter Look-up'!$E$4,$V968-4,0))</f>
        <v/>
      </c>
      <c r="G968" s="144">
        <f>IF(C968=$X$4,"Enter smelter details",IF(ISERROR($V968),"",OFFSET('Smelter Look-up'!$F$4,$V968-4,0)))</f>
        <v/>
      </c>
      <c r="H968" s="200">
        <f>IF(ISERROR($V968),"",OFFSET('Smelter Look-up'!$G$4,$V968-4,0))</f>
        <v/>
      </c>
      <c r="I968" s="201">
        <f>IF(ISERROR($V968),"",OFFSET('Smelter Look-up'!$H$4,$V968-4,0))</f>
        <v/>
      </c>
      <c r="J968" s="201">
        <f>IF(ISERROR($V968),"",OFFSET('Smelter Look-up'!$I$4,$V968-4,0))</f>
        <v/>
      </c>
      <c r="K968" s="145" t="n"/>
      <c r="L968" s="145" t="n"/>
      <c r="M968" s="145" t="n"/>
      <c r="N968" s="145" t="n"/>
      <c r="O968" s="145" t="n"/>
      <c r="P968" s="203" t="n"/>
      <c r="Q968" s="146" t="n"/>
      <c r="R968" s="144">
        <f>IF(ISERROR($V968),"",OFFSET('Smelter Look-up'!$C$4,$V968-4,0)&amp;"")</f>
        <v/>
      </c>
      <c r="S968" s="150">
        <f>IF(B968="","",IF(ISERROR(MATCH($E968,CL,0)),"Unknown",INDIRECT("'C'!$A$"&amp;MATCH($E968,CL,0)+1)))</f>
        <v/>
      </c>
      <c r="T968" s="150">
        <f>IF(B968="","",IF(ISERROR(MATCH($J968,SorP!$B$1:$B$6261,0)),"",INDIRECT("'SorP'!$A$"&amp;MATCH($S968&amp;$J968,SorP!C:C,0))))</f>
        <v/>
      </c>
      <c r="U968" s="163" t="n"/>
      <c r="V968" s="164">
        <f>IF(C968="",NA(),MATCH($B968&amp;$C968,'Smelter Look-up'!$J:$J,0))</f>
        <v/>
      </c>
      <c r="X968" s="165">
        <f>IF(AND(C968="Smelter not listed",OR(LEN(D968)=0,LEN(E968)=0)),1,0)</f>
        <v/>
      </c>
      <c r="AB968" s="306">
        <f>IF(C968="","",B968)</f>
        <v/>
      </c>
      <c r="AC968" s="165">
        <f>B968</f>
        <v/>
      </c>
      <c r="AD968" s="165">
        <f>IF(C968="Smelter not listed",D968,C968)</f>
        <v/>
      </c>
    </row>
    <row r="969" ht="20.1" customFormat="1" customHeight="1" s="165">
      <c r="A969" s="150" t="n"/>
      <c r="B969" s="296">
        <f>IF(LEN(A969)=0,"",INDEX('Smelter Look-up'!$A:$A,MATCH($A969,'Smelter Look-up'!$E:$E,0)))</f>
        <v/>
      </c>
      <c r="C969" s="147">
        <f>IF(LEN(A969)=0,"",INDEX('Smelter Look-up'!$C:$C,MATCH($A969,'Smelter Look-up'!$E:$E,0)))</f>
        <v/>
      </c>
      <c r="D969" s="144" t="n"/>
      <c r="E969" s="144">
        <f>IF(ISERROR($V969),"",OFFSET('Smelter Look-up'!$D$4,$V969-4,0)&amp;"")</f>
        <v/>
      </c>
      <c r="F969" s="144">
        <f>IF(ISERROR($V969),"",OFFSET('Smelter Look-up'!$E$4,$V969-4,0))</f>
        <v/>
      </c>
      <c r="G969" s="144">
        <f>IF(C969=$X$4,"Enter smelter details",IF(ISERROR($V969),"",OFFSET('Smelter Look-up'!$F$4,$V969-4,0)))</f>
        <v/>
      </c>
      <c r="H969" s="200">
        <f>IF(ISERROR($V969),"",OFFSET('Smelter Look-up'!$G$4,$V969-4,0))</f>
        <v/>
      </c>
      <c r="I969" s="201">
        <f>IF(ISERROR($V969),"",OFFSET('Smelter Look-up'!$H$4,$V969-4,0))</f>
        <v/>
      </c>
      <c r="J969" s="201">
        <f>IF(ISERROR($V969),"",OFFSET('Smelter Look-up'!$I$4,$V969-4,0))</f>
        <v/>
      </c>
      <c r="K969" s="145" t="n"/>
      <c r="L969" s="145" t="n"/>
      <c r="M969" s="145" t="n"/>
      <c r="N969" s="145" t="n"/>
      <c r="O969" s="145" t="n"/>
      <c r="P969" s="203" t="n"/>
      <c r="Q969" s="146" t="n"/>
      <c r="R969" s="144">
        <f>IF(ISERROR($V969),"",OFFSET('Smelter Look-up'!$C$4,$V969-4,0)&amp;"")</f>
        <v/>
      </c>
      <c r="S969" s="150">
        <f>IF(B969="","",IF(ISERROR(MATCH($E969,CL,0)),"Unknown",INDIRECT("'C'!$A$"&amp;MATCH($E969,CL,0)+1)))</f>
        <v/>
      </c>
      <c r="T969" s="150">
        <f>IF(B969="","",IF(ISERROR(MATCH($J969,SorP!$B$1:$B$6261,0)),"",INDIRECT("'SorP'!$A$"&amp;MATCH($S969&amp;$J969,SorP!C:C,0))))</f>
        <v/>
      </c>
      <c r="U969" s="163" t="n"/>
      <c r="V969" s="164">
        <f>IF(C969="",NA(),MATCH($B969&amp;$C969,'Smelter Look-up'!$J:$J,0))</f>
        <v/>
      </c>
      <c r="X969" s="165">
        <f>IF(AND(C969="Smelter not listed",OR(LEN(D969)=0,LEN(E969)=0)),1,0)</f>
        <v/>
      </c>
      <c r="AB969" s="306">
        <f>IF(C969="","",B969)</f>
        <v/>
      </c>
      <c r="AC969" s="165">
        <f>B969</f>
        <v/>
      </c>
      <c r="AD969" s="165">
        <f>IF(C969="Smelter not listed",D969,C969)</f>
        <v/>
      </c>
    </row>
    <row r="970" ht="20.1" customFormat="1" customHeight="1" s="165">
      <c r="A970" s="150" t="n"/>
      <c r="B970" s="296">
        <f>IF(LEN(A970)=0,"",INDEX('Smelter Look-up'!$A:$A,MATCH($A970,'Smelter Look-up'!$E:$E,0)))</f>
        <v/>
      </c>
      <c r="C970" s="147">
        <f>IF(LEN(A970)=0,"",INDEX('Smelter Look-up'!$C:$C,MATCH($A970,'Smelter Look-up'!$E:$E,0)))</f>
        <v/>
      </c>
      <c r="D970" s="144" t="n"/>
      <c r="E970" s="144">
        <f>IF(ISERROR($V970),"",OFFSET('Smelter Look-up'!$D$4,$V970-4,0)&amp;"")</f>
        <v/>
      </c>
      <c r="F970" s="144">
        <f>IF(ISERROR($V970),"",OFFSET('Smelter Look-up'!$E$4,$V970-4,0))</f>
        <v/>
      </c>
      <c r="G970" s="144">
        <f>IF(C970=$X$4,"Enter smelter details",IF(ISERROR($V970),"",OFFSET('Smelter Look-up'!$F$4,$V970-4,0)))</f>
        <v/>
      </c>
      <c r="H970" s="200">
        <f>IF(ISERROR($V970),"",OFFSET('Smelter Look-up'!$G$4,$V970-4,0))</f>
        <v/>
      </c>
      <c r="I970" s="201">
        <f>IF(ISERROR($V970),"",OFFSET('Smelter Look-up'!$H$4,$V970-4,0))</f>
        <v/>
      </c>
      <c r="J970" s="201">
        <f>IF(ISERROR($V970),"",OFFSET('Smelter Look-up'!$I$4,$V970-4,0))</f>
        <v/>
      </c>
      <c r="K970" s="145" t="n"/>
      <c r="L970" s="145" t="n"/>
      <c r="M970" s="145" t="n"/>
      <c r="N970" s="145" t="n"/>
      <c r="O970" s="145" t="n"/>
      <c r="P970" s="203" t="n"/>
      <c r="Q970" s="146" t="n"/>
      <c r="R970" s="144">
        <f>IF(ISERROR($V970),"",OFFSET('Smelter Look-up'!$C$4,$V970-4,0)&amp;"")</f>
        <v/>
      </c>
      <c r="S970" s="150">
        <f>IF(B970="","",IF(ISERROR(MATCH($E970,CL,0)),"Unknown",INDIRECT("'C'!$A$"&amp;MATCH($E970,CL,0)+1)))</f>
        <v/>
      </c>
      <c r="T970" s="150">
        <f>IF(B970="","",IF(ISERROR(MATCH($J970,SorP!$B$1:$B$6261,0)),"",INDIRECT("'SorP'!$A$"&amp;MATCH($S970&amp;$J970,SorP!C:C,0))))</f>
        <v/>
      </c>
      <c r="U970" s="163" t="n"/>
      <c r="V970" s="164">
        <f>IF(C970="",NA(),MATCH($B970&amp;$C970,'Smelter Look-up'!$J:$J,0))</f>
        <v/>
      </c>
      <c r="X970" s="165">
        <f>IF(AND(C970="Smelter not listed",OR(LEN(D970)=0,LEN(E970)=0)),1,0)</f>
        <v/>
      </c>
      <c r="AB970" s="306">
        <f>IF(C970="","",B970)</f>
        <v/>
      </c>
      <c r="AC970" s="165">
        <f>B970</f>
        <v/>
      </c>
      <c r="AD970" s="165">
        <f>IF(C970="Smelter not listed",D970,C970)</f>
        <v/>
      </c>
    </row>
    <row r="971" ht="20.1" customFormat="1" customHeight="1" s="165">
      <c r="A971" s="150" t="n"/>
      <c r="B971" s="296">
        <f>IF(LEN(A971)=0,"",INDEX('Smelter Look-up'!$A:$A,MATCH($A971,'Smelter Look-up'!$E:$E,0)))</f>
        <v/>
      </c>
      <c r="C971" s="147">
        <f>IF(LEN(A971)=0,"",INDEX('Smelter Look-up'!$C:$C,MATCH($A971,'Smelter Look-up'!$E:$E,0)))</f>
        <v/>
      </c>
      <c r="D971" s="144" t="n"/>
      <c r="E971" s="144">
        <f>IF(ISERROR($V971),"",OFFSET('Smelter Look-up'!$D$4,$V971-4,0)&amp;"")</f>
        <v/>
      </c>
      <c r="F971" s="144">
        <f>IF(ISERROR($V971),"",OFFSET('Smelter Look-up'!$E$4,$V971-4,0))</f>
        <v/>
      </c>
      <c r="G971" s="144">
        <f>IF(C971=$X$4,"Enter smelter details",IF(ISERROR($V971),"",OFFSET('Smelter Look-up'!$F$4,$V971-4,0)))</f>
        <v/>
      </c>
      <c r="H971" s="200">
        <f>IF(ISERROR($V971),"",OFFSET('Smelter Look-up'!$G$4,$V971-4,0))</f>
        <v/>
      </c>
      <c r="I971" s="201">
        <f>IF(ISERROR($V971),"",OFFSET('Smelter Look-up'!$H$4,$V971-4,0))</f>
        <v/>
      </c>
      <c r="J971" s="201">
        <f>IF(ISERROR($V971),"",OFFSET('Smelter Look-up'!$I$4,$V971-4,0))</f>
        <v/>
      </c>
      <c r="K971" s="145" t="n"/>
      <c r="L971" s="145" t="n"/>
      <c r="M971" s="145" t="n"/>
      <c r="N971" s="145" t="n"/>
      <c r="O971" s="145" t="n"/>
      <c r="P971" s="203" t="n"/>
      <c r="Q971" s="146" t="n"/>
      <c r="R971" s="144">
        <f>IF(ISERROR($V971),"",OFFSET('Smelter Look-up'!$C$4,$V971-4,0)&amp;"")</f>
        <v/>
      </c>
      <c r="S971" s="150">
        <f>IF(B971="","",IF(ISERROR(MATCH($E971,CL,0)),"Unknown",INDIRECT("'C'!$A$"&amp;MATCH($E971,CL,0)+1)))</f>
        <v/>
      </c>
      <c r="T971" s="150">
        <f>IF(B971="","",IF(ISERROR(MATCH($J971,SorP!$B$1:$B$6261,0)),"",INDIRECT("'SorP'!$A$"&amp;MATCH($S971&amp;$J971,SorP!C:C,0))))</f>
        <v/>
      </c>
      <c r="U971" s="163" t="n"/>
      <c r="V971" s="164">
        <f>IF(C971="",NA(),MATCH($B971&amp;$C971,'Smelter Look-up'!$J:$J,0))</f>
        <v/>
      </c>
      <c r="X971" s="165">
        <f>IF(AND(C971="Smelter not listed",OR(LEN(D971)=0,LEN(E971)=0)),1,0)</f>
        <v/>
      </c>
      <c r="AB971" s="306">
        <f>IF(C971="","",B971)</f>
        <v/>
      </c>
      <c r="AC971" s="165">
        <f>B971</f>
        <v/>
      </c>
      <c r="AD971" s="165">
        <f>IF(C971="Smelter not listed",D971,C971)</f>
        <v/>
      </c>
    </row>
    <row r="972" ht="20.1" customFormat="1" customHeight="1" s="165">
      <c r="A972" s="150" t="n"/>
      <c r="B972" s="296">
        <f>IF(LEN(A972)=0,"",INDEX('Smelter Look-up'!$A:$A,MATCH($A972,'Smelter Look-up'!$E:$E,0)))</f>
        <v/>
      </c>
      <c r="C972" s="147">
        <f>IF(LEN(A972)=0,"",INDEX('Smelter Look-up'!$C:$C,MATCH($A972,'Smelter Look-up'!$E:$E,0)))</f>
        <v/>
      </c>
      <c r="D972" s="144" t="n"/>
      <c r="E972" s="144">
        <f>IF(ISERROR($V972),"",OFFSET('Smelter Look-up'!$D$4,$V972-4,0)&amp;"")</f>
        <v/>
      </c>
      <c r="F972" s="144">
        <f>IF(ISERROR($V972),"",OFFSET('Smelter Look-up'!$E$4,$V972-4,0))</f>
        <v/>
      </c>
      <c r="G972" s="144">
        <f>IF(C972=$X$4,"Enter smelter details",IF(ISERROR($V972),"",OFFSET('Smelter Look-up'!$F$4,$V972-4,0)))</f>
        <v/>
      </c>
      <c r="H972" s="200">
        <f>IF(ISERROR($V972),"",OFFSET('Smelter Look-up'!$G$4,$V972-4,0))</f>
        <v/>
      </c>
      <c r="I972" s="201">
        <f>IF(ISERROR($V972),"",OFFSET('Smelter Look-up'!$H$4,$V972-4,0))</f>
        <v/>
      </c>
      <c r="J972" s="201">
        <f>IF(ISERROR($V972),"",OFFSET('Smelter Look-up'!$I$4,$V972-4,0))</f>
        <v/>
      </c>
      <c r="K972" s="145" t="n"/>
      <c r="L972" s="145" t="n"/>
      <c r="M972" s="145" t="n"/>
      <c r="N972" s="145" t="n"/>
      <c r="O972" s="145" t="n"/>
      <c r="P972" s="203" t="n"/>
      <c r="Q972" s="146" t="n"/>
      <c r="R972" s="144">
        <f>IF(ISERROR($V972),"",OFFSET('Smelter Look-up'!$C$4,$V972-4,0)&amp;"")</f>
        <v/>
      </c>
      <c r="S972" s="150">
        <f>IF(B972="","",IF(ISERROR(MATCH($E972,CL,0)),"Unknown",INDIRECT("'C'!$A$"&amp;MATCH($E972,CL,0)+1)))</f>
        <v/>
      </c>
      <c r="T972" s="150">
        <f>IF(B972="","",IF(ISERROR(MATCH($J972,SorP!$B$1:$B$6261,0)),"",INDIRECT("'SorP'!$A$"&amp;MATCH($S972&amp;$J972,SorP!C:C,0))))</f>
        <v/>
      </c>
      <c r="U972" s="163" t="n"/>
      <c r="V972" s="164">
        <f>IF(C972="",NA(),MATCH($B972&amp;$C972,'Smelter Look-up'!$J:$J,0))</f>
        <v/>
      </c>
      <c r="X972" s="165">
        <f>IF(AND(C972="Smelter not listed",OR(LEN(D972)=0,LEN(E972)=0)),1,0)</f>
        <v/>
      </c>
      <c r="AB972" s="306">
        <f>IF(C972="","",B972)</f>
        <v/>
      </c>
      <c r="AC972" s="165">
        <f>B972</f>
        <v/>
      </c>
      <c r="AD972" s="165">
        <f>IF(C972="Smelter not listed",D972,C972)</f>
        <v/>
      </c>
    </row>
    <row r="973" ht="20.1" customFormat="1" customHeight="1" s="165">
      <c r="A973" s="150" t="n"/>
      <c r="B973" s="296">
        <f>IF(LEN(A973)=0,"",INDEX('Smelter Look-up'!$A:$A,MATCH($A973,'Smelter Look-up'!$E:$E,0)))</f>
        <v/>
      </c>
      <c r="C973" s="147">
        <f>IF(LEN(A973)=0,"",INDEX('Smelter Look-up'!$C:$C,MATCH($A973,'Smelter Look-up'!$E:$E,0)))</f>
        <v/>
      </c>
      <c r="D973" s="144" t="n"/>
      <c r="E973" s="144">
        <f>IF(ISERROR($V973),"",OFFSET('Smelter Look-up'!$D$4,$V973-4,0)&amp;"")</f>
        <v/>
      </c>
      <c r="F973" s="144">
        <f>IF(ISERROR($V973),"",OFFSET('Smelter Look-up'!$E$4,$V973-4,0))</f>
        <v/>
      </c>
      <c r="G973" s="144">
        <f>IF(C973=$X$4,"Enter smelter details",IF(ISERROR($V973),"",OFFSET('Smelter Look-up'!$F$4,$V973-4,0)))</f>
        <v/>
      </c>
      <c r="H973" s="200">
        <f>IF(ISERROR($V973),"",OFFSET('Smelter Look-up'!$G$4,$V973-4,0))</f>
        <v/>
      </c>
      <c r="I973" s="201">
        <f>IF(ISERROR($V973),"",OFFSET('Smelter Look-up'!$H$4,$V973-4,0))</f>
        <v/>
      </c>
      <c r="J973" s="201">
        <f>IF(ISERROR($V973),"",OFFSET('Smelter Look-up'!$I$4,$V973-4,0))</f>
        <v/>
      </c>
      <c r="K973" s="145" t="n"/>
      <c r="L973" s="145" t="n"/>
      <c r="M973" s="145" t="n"/>
      <c r="N973" s="145" t="n"/>
      <c r="O973" s="145" t="n"/>
      <c r="P973" s="203" t="n"/>
      <c r="Q973" s="146" t="n"/>
      <c r="R973" s="144">
        <f>IF(ISERROR($V973),"",OFFSET('Smelter Look-up'!$C$4,$V973-4,0)&amp;"")</f>
        <v/>
      </c>
      <c r="S973" s="150">
        <f>IF(B973="","",IF(ISERROR(MATCH($E973,CL,0)),"Unknown",INDIRECT("'C'!$A$"&amp;MATCH($E973,CL,0)+1)))</f>
        <v/>
      </c>
      <c r="T973" s="150">
        <f>IF(B973="","",IF(ISERROR(MATCH($J973,SorP!$B$1:$B$6261,0)),"",INDIRECT("'SorP'!$A$"&amp;MATCH($S973&amp;$J973,SorP!C:C,0))))</f>
        <v/>
      </c>
      <c r="U973" s="163" t="n"/>
      <c r="V973" s="164">
        <f>IF(C973="",NA(),MATCH($B973&amp;$C973,'Smelter Look-up'!$J:$J,0))</f>
        <v/>
      </c>
      <c r="X973" s="165">
        <f>IF(AND(C973="Smelter not listed",OR(LEN(D973)=0,LEN(E973)=0)),1,0)</f>
        <v/>
      </c>
      <c r="AB973" s="306">
        <f>IF(C973="","",B973)</f>
        <v/>
      </c>
      <c r="AC973" s="165">
        <f>B973</f>
        <v/>
      </c>
      <c r="AD973" s="165">
        <f>IF(C973="Smelter not listed",D973,C973)</f>
        <v/>
      </c>
    </row>
    <row r="974" ht="20.1" customFormat="1" customHeight="1" s="165">
      <c r="A974" s="150" t="n"/>
      <c r="B974" s="296">
        <f>IF(LEN(A974)=0,"",INDEX('Smelter Look-up'!$A:$A,MATCH($A974,'Smelter Look-up'!$E:$E,0)))</f>
        <v/>
      </c>
      <c r="C974" s="147">
        <f>IF(LEN(A974)=0,"",INDEX('Smelter Look-up'!$C:$C,MATCH($A974,'Smelter Look-up'!$E:$E,0)))</f>
        <v/>
      </c>
      <c r="D974" s="144" t="n"/>
      <c r="E974" s="144">
        <f>IF(ISERROR($V974),"",OFFSET('Smelter Look-up'!$D$4,$V974-4,0)&amp;"")</f>
        <v/>
      </c>
      <c r="F974" s="144">
        <f>IF(ISERROR($V974),"",OFFSET('Smelter Look-up'!$E$4,$V974-4,0))</f>
        <v/>
      </c>
      <c r="G974" s="144">
        <f>IF(C974=$X$4,"Enter smelter details",IF(ISERROR($V974),"",OFFSET('Smelter Look-up'!$F$4,$V974-4,0)))</f>
        <v/>
      </c>
      <c r="H974" s="200">
        <f>IF(ISERROR($V974),"",OFFSET('Smelter Look-up'!$G$4,$V974-4,0))</f>
        <v/>
      </c>
      <c r="I974" s="201">
        <f>IF(ISERROR($V974),"",OFFSET('Smelter Look-up'!$H$4,$V974-4,0))</f>
        <v/>
      </c>
      <c r="J974" s="201">
        <f>IF(ISERROR($V974),"",OFFSET('Smelter Look-up'!$I$4,$V974-4,0))</f>
        <v/>
      </c>
      <c r="K974" s="145" t="n"/>
      <c r="L974" s="145" t="n"/>
      <c r="M974" s="145" t="n"/>
      <c r="N974" s="145" t="n"/>
      <c r="O974" s="145" t="n"/>
      <c r="P974" s="203" t="n"/>
      <c r="Q974" s="146" t="n"/>
      <c r="R974" s="144">
        <f>IF(ISERROR($V974),"",OFFSET('Smelter Look-up'!$C$4,$V974-4,0)&amp;"")</f>
        <v/>
      </c>
      <c r="S974" s="150">
        <f>IF(B974="","",IF(ISERROR(MATCH($E974,CL,0)),"Unknown",INDIRECT("'C'!$A$"&amp;MATCH($E974,CL,0)+1)))</f>
        <v/>
      </c>
      <c r="T974" s="150">
        <f>IF(B974="","",IF(ISERROR(MATCH($J974,SorP!$B$1:$B$6261,0)),"",INDIRECT("'SorP'!$A$"&amp;MATCH($S974&amp;$J974,SorP!C:C,0))))</f>
        <v/>
      </c>
      <c r="U974" s="163" t="n"/>
      <c r="V974" s="164">
        <f>IF(C974="",NA(),MATCH($B974&amp;$C974,'Smelter Look-up'!$J:$J,0))</f>
        <v/>
      </c>
      <c r="X974" s="165">
        <f>IF(AND(C974="Smelter not listed",OR(LEN(D974)=0,LEN(E974)=0)),1,0)</f>
        <v/>
      </c>
      <c r="AB974" s="306">
        <f>IF(C974="","",B974)</f>
        <v/>
      </c>
      <c r="AC974" s="165">
        <f>B974</f>
        <v/>
      </c>
      <c r="AD974" s="165">
        <f>IF(C974="Smelter not listed",D974,C974)</f>
        <v/>
      </c>
    </row>
    <row r="975" ht="20.1" customFormat="1" customHeight="1" s="165">
      <c r="A975" s="150" t="n"/>
      <c r="B975" s="296">
        <f>IF(LEN(A975)=0,"",INDEX('Smelter Look-up'!$A:$A,MATCH($A975,'Smelter Look-up'!$E:$E,0)))</f>
        <v/>
      </c>
      <c r="C975" s="147">
        <f>IF(LEN(A975)=0,"",INDEX('Smelter Look-up'!$C:$C,MATCH($A975,'Smelter Look-up'!$E:$E,0)))</f>
        <v/>
      </c>
      <c r="D975" s="144" t="n"/>
      <c r="E975" s="144">
        <f>IF(ISERROR($V975),"",OFFSET('Smelter Look-up'!$D$4,$V975-4,0)&amp;"")</f>
        <v/>
      </c>
      <c r="F975" s="144">
        <f>IF(ISERROR($V975),"",OFFSET('Smelter Look-up'!$E$4,$V975-4,0))</f>
        <v/>
      </c>
      <c r="G975" s="144">
        <f>IF(C975=$X$4,"Enter smelter details",IF(ISERROR($V975),"",OFFSET('Smelter Look-up'!$F$4,$V975-4,0)))</f>
        <v/>
      </c>
      <c r="H975" s="200">
        <f>IF(ISERROR($V975),"",OFFSET('Smelter Look-up'!$G$4,$V975-4,0))</f>
        <v/>
      </c>
      <c r="I975" s="201">
        <f>IF(ISERROR($V975),"",OFFSET('Smelter Look-up'!$H$4,$V975-4,0))</f>
        <v/>
      </c>
      <c r="J975" s="201">
        <f>IF(ISERROR($V975),"",OFFSET('Smelter Look-up'!$I$4,$V975-4,0))</f>
        <v/>
      </c>
      <c r="K975" s="145" t="n"/>
      <c r="L975" s="145" t="n"/>
      <c r="M975" s="145" t="n"/>
      <c r="N975" s="145" t="n"/>
      <c r="O975" s="145" t="n"/>
      <c r="P975" s="203" t="n"/>
      <c r="Q975" s="146" t="n"/>
      <c r="R975" s="144">
        <f>IF(ISERROR($V975),"",OFFSET('Smelter Look-up'!$C$4,$V975-4,0)&amp;"")</f>
        <v/>
      </c>
      <c r="S975" s="150">
        <f>IF(B975="","",IF(ISERROR(MATCH($E975,CL,0)),"Unknown",INDIRECT("'C'!$A$"&amp;MATCH($E975,CL,0)+1)))</f>
        <v/>
      </c>
      <c r="T975" s="150">
        <f>IF(B975="","",IF(ISERROR(MATCH($J975,SorP!$B$1:$B$6261,0)),"",INDIRECT("'SorP'!$A$"&amp;MATCH($S975&amp;$J975,SorP!C:C,0))))</f>
        <v/>
      </c>
      <c r="U975" s="163" t="n"/>
      <c r="V975" s="164">
        <f>IF(C975="",NA(),MATCH($B975&amp;$C975,'Smelter Look-up'!$J:$J,0))</f>
        <v/>
      </c>
      <c r="X975" s="165">
        <f>IF(AND(C975="Smelter not listed",OR(LEN(D975)=0,LEN(E975)=0)),1,0)</f>
        <v/>
      </c>
      <c r="AB975" s="306">
        <f>IF(C975="","",B975)</f>
        <v/>
      </c>
      <c r="AC975" s="165">
        <f>B975</f>
        <v/>
      </c>
      <c r="AD975" s="165">
        <f>IF(C975="Smelter not listed",D975,C975)</f>
        <v/>
      </c>
    </row>
    <row r="976" ht="20.1" customFormat="1" customHeight="1" s="165">
      <c r="A976" s="150" t="n"/>
      <c r="B976" s="296">
        <f>IF(LEN(A976)=0,"",INDEX('Smelter Look-up'!$A:$A,MATCH($A976,'Smelter Look-up'!$E:$E,0)))</f>
        <v/>
      </c>
      <c r="C976" s="147">
        <f>IF(LEN(A976)=0,"",INDEX('Smelter Look-up'!$C:$C,MATCH($A976,'Smelter Look-up'!$E:$E,0)))</f>
        <v/>
      </c>
      <c r="D976" s="144" t="n"/>
      <c r="E976" s="144">
        <f>IF(ISERROR($V976),"",OFFSET('Smelter Look-up'!$D$4,$V976-4,0)&amp;"")</f>
        <v/>
      </c>
      <c r="F976" s="144">
        <f>IF(ISERROR($V976),"",OFFSET('Smelter Look-up'!$E$4,$V976-4,0))</f>
        <v/>
      </c>
      <c r="G976" s="144">
        <f>IF(C976=$X$4,"Enter smelter details",IF(ISERROR($V976),"",OFFSET('Smelter Look-up'!$F$4,$V976-4,0)))</f>
        <v/>
      </c>
      <c r="H976" s="200">
        <f>IF(ISERROR($V976),"",OFFSET('Smelter Look-up'!$G$4,$V976-4,0))</f>
        <v/>
      </c>
      <c r="I976" s="201">
        <f>IF(ISERROR($V976),"",OFFSET('Smelter Look-up'!$H$4,$V976-4,0))</f>
        <v/>
      </c>
      <c r="J976" s="201">
        <f>IF(ISERROR($V976),"",OFFSET('Smelter Look-up'!$I$4,$V976-4,0))</f>
        <v/>
      </c>
      <c r="K976" s="145" t="n"/>
      <c r="L976" s="145" t="n"/>
      <c r="M976" s="145" t="n"/>
      <c r="N976" s="145" t="n"/>
      <c r="O976" s="145" t="n"/>
      <c r="P976" s="203" t="n"/>
      <c r="Q976" s="146" t="n"/>
      <c r="R976" s="144">
        <f>IF(ISERROR($V976),"",OFFSET('Smelter Look-up'!$C$4,$V976-4,0)&amp;"")</f>
        <v/>
      </c>
      <c r="S976" s="150">
        <f>IF(B976="","",IF(ISERROR(MATCH($E976,CL,0)),"Unknown",INDIRECT("'C'!$A$"&amp;MATCH($E976,CL,0)+1)))</f>
        <v/>
      </c>
      <c r="T976" s="150">
        <f>IF(B976="","",IF(ISERROR(MATCH($J976,SorP!$B$1:$B$6261,0)),"",INDIRECT("'SorP'!$A$"&amp;MATCH($S976&amp;$J976,SorP!C:C,0))))</f>
        <v/>
      </c>
      <c r="U976" s="163" t="n"/>
      <c r="V976" s="164">
        <f>IF(C976="",NA(),MATCH($B976&amp;$C976,'Smelter Look-up'!$J:$J,0))</f>
        <v/>
      </c>
      <c r="X976" s="165">
        <f>IF(AND(C976="Smelter not listed",OR(LEN(D976)=0,LEN(E976)=0)),1,0)</f>
        <v/>
      </c>
      <c r="AB976" s="306">
        <f>IF(C976="","",B976)</f>
        <v/>
      </c>
      <c r="AC976" s="165">
        <f>B976</f>
        <v/>
      </c>
      <c r="AD976" s="165">
        <f>IF(C976="Smelter not listed",D976,C976)</f>
        <v/>
      </c>
    </row>
    <row r="977" ht="20.1" customFormat="1" customHeight="1" s="165">
      <c r="A977" s="150" t="n"/>
      <c r="B977" s="296">
        <f>IF(LEN(A977)=0,"",INDEX('Smelter Look-up'!$A:$A,MATCH($A977,'Smelter Look-up'!$E:$E,0)))</f>
        <v/>
      </c>
      <c r="C977" s="147">
        <f>IF(LEN(A977)=0,"",INDEX('Smelter Look-up'!$C:$C,MATCH($A977,'Smelter Look-up'!$E:$E,0)))</f>
        <v/>
      </c>
      <c r="D977" s="144" t="n"/>
      <c r="E977" s="144">
        <f>IF(ISERROR($V977),"",OFFSET('Smelter Look-up'!$D$4,$V977-4,0)&amp;"")</f>
        <v/>
      </c>
      <c r="F977" s="144">
        <f>IF(ISERROR($V977),"",OFFSET('Smelter Look-up'!$E$4,$V977-4,0))</f>
        <v/>
      </c>
      <c r="G977" s="144">
        <f>IF(C977=$X$4,"Enter smelter details",IF(ISERROR($V977),"",OFFSET('Smelter Look-up'!$F$4,$V977-4,0)))</f>
        <v/>
      </c>
      <c r="H977" s="200">
        <f>IF(ISERROR($V977),"",OFFSET('Smelter Look-up'!$G$4,$V977-4,0))</f>
        <v/>
      </c>
      <c r="I977" s="201">
        <f>IF(ISERROR($V977),"",OFFSET('Smelter Look-up'!$H$4,$V977-4,0))</f>
        <v/>
      </c>
      <c r="J977" s="201">
        <f>IF(ISERROR($V977),"",OFFSET('Smelter Look-up'!$I$4,$V977-4,0))</f>
        <v/>
      </c>
      <c r="K977" s="145" t="n"/>
      <c r="L977" s="145" t="n"/>
      <c r="M977" s="145" t="n"/>
      <c r="N977" s="145" t="n"/>
      <c r="O977" s="145" t="n"/>
      <c r="P977" s="203" t="n"/>
      <c r="Q977" s="146" t="n"/>
      <c r="R977" s="144">
        <f>IF(ISERROR($V977),"",OFFSET('Smelter Look-up'!$C$4,$V977-4,0)&amp;"")</f>
        <v/>
      </c>
      <c r="S977" s="150">
        <f>IF(B977="","",IF(ISERROR(MATCH($E977,CL,0)),"Unknown",INDIRECT("'C'!$A$"&amp;MATCH($E977,CL,0)+1)))</f>
        <v/>
      </c>
      <c r="T977" s="150">
        <f>IF(B977="","",IF(ISERROR(MATCH($J977,SorP!$B$1:$B$6261,0)),"",INDIRECT("'SorP'!$A$"&amp;MATCH($S977&amp;$J977,SorP!C:C,0))))</f>
        <v/>
      </c>
      <c r="U977" s="163" t="n"/>
      <c r="V977" s="164">
        <f>IF(C977="",NA(),MATCH($B977&amp;$C977,'Smelter Look-up'!$J:$J,0))</f>
        <v/>
      </c>
      <c r="X977" s="165">
        <f>IF(AND(C977="Smelter not listed",OR(LEN(D977)=0,LEN(E977)=0)),1,0)</f>
        <v/>
      </c>
      <c r="AB977" s="306">
        <f>IF(C977="","",B977)</f>
        <v/>
      </c>
      <c r="AC977" s="165">
        <f>B977</f>
        <v/>
      </c>
      <c r="AD977" s="165">
        <f>IF(C977="Smelter not listed",D977,C977)</f>
        <v/>
      </c>
    </row>
    <row r="978" ht="20.1" customFormat="1" customHeight="1" s="165">
      <c r="A978" s="150" t="n"/>
      <c r="B978" s="296">
        <f>IF(LEN(A978)=0,"",INDEX('Smelter Look-up'!$A:$A,MATCH($A978,'Smelter Look-up'!$E:$E,0)))</f>
        <v/>
      </c>
      <c r="C978" s="147">
        <f>IF(LEN(A978)=0,"",INDEX('Smelter Look-up'!$C:$C,MATCH($A978,'Smelter Look-up'!$E:$E,0)))</f>
        <v/>
      </c>
      <c r="D978" s="144" t="n"/>
      <c r="E978" s="144">
        <f>IF(ISERROR($V978),"",OFFSET('Smelter Look-up'!$D$4,$V978-4,0)&amp;"")</f>
        <v/>
      </c>
      <c r="F978" s="144">
        <f>IF(ISERROR($V978),"",OFFSET('Smelter Look-up'!$E$4,$V978-4,0))</f>
        <v/>
      </c>
      <c r="G978" s="144">
        <f>IF(C978=$X$4,"Enter smelter details",IF(ISERROR($V978),"",OFFSET('Smelter Look-up'!$F$4,$V978-4,0)))</f>
        <v/>
      </c>
      <c r="H978" s="200">
        <f>IF(ISERROR($V978),"",OFFSET('Smelter Look-up'!$G$4,$V978-4,0))</f>
        <v/>
      </c>
      <c r="I978" s="201">
        <f>IF(ISERROR($V978),"",OFFSET('Smelter Look-up'!$H$4,$V978-4,0))</f>
        <v/>
      </c>
      <c r="J978" s="201">
        <f>IF(ISERROR($V978),"",OFFSET('Smelter Look-up'!$I$4,$V978-4,0))</f>
        <v/>
      </c>
      <c r="K978" s="145" t="n"/>
      <c r="L978" s="145" t="n"/>
      <c r="M978" s="145" t="n"/>
      <c r="N978" s="145" t="n"/>
      <c r="O978" s="145" t="n"/>
      <c r="P978" s="203" t="n"/>
      <c r="Q978" s="146" t="n"/>
      <c r="R978" s="144">
        <f>IF(ISERROR($V978),"",OFFSET('Smelter Look-up'!$C$4,$V978-4,0)&amp;"")</f>
        <v/>
      </c>
      <c r="S978" s="150">
        <f>IF(B978="","",IF(ISERROR(MATCH($E978,CL,0)),"Unknown",INDIRECT("'C'!$A$"&amp;MATCH($E978,CL,0)+1)))</f>
        <v/>
      </c>
      <c r="T978" s="150">
        <f>IF(B978="","",IF(ISERROR(MATCH($J978,SorP!$B$1:$B$6261,0)),"",INDIRECT("'SorP'!$A$"&amp;MATCH($S978&amp;$J978,SorP!C:C,0))))</f>
        <v/>
      </c>
      <c r="U978" s="163" t="n"/>
      <c r="V978" s="164">
        <f>IF(C978="",NA(),MATCH($B978&amp;$C978,'Smelter Look-up'!$J:$J,0))</f>
        <v/>
      </c>
      <c r="X978" s="165">
        <f>IF(AND(C978="Smelter not listed",OR(LEN(D978)=0,LEN(E978)=0)),1,0)</f>
        <v/>
      </c>
      <c r="AB978" s="306">
        <f>IF(C978="","",B978)</f>
        <v/>
      </c>
      <c r="AC978" s="165">
        <f>B978</f>
        <v/>
      </c>
      <c r="AD978" s="165">
        <f>IF(C978="Smelter not listed",D978,C978)</f>
        <v/>
      </c>
    </row>
    <row r="979" ht="20.1" customFormat="1" customHeight="1" s="165">
      <c r="A979" s="150" t="n"/>
      <c r="B979" s="296">
        <f>IF(LEN(A979)=0,"",INDEX('Smelter Look-up'!$A:$A,MATCH($A979,'Smelter Look-up'!$E:$E,0)))</f>
        <v/>
      </c>
      <c r="C979" s="147">
        <f>IF(LEN(A979)=0,"",INDEX('Smelter Look-up'!$C:$C,MATCH($A979,'Smelter Look-up'!$E:$E,0)))</f>
        <v/>
      </c>
      <c r="D979" s="144" t="n"/>
      <c r="E979" s="144">
        <f>IF(ISERROR($V979),"",OFFSET('Smelter Look-up'!$D$4,$V979-4,0)&amp;"")</f>
        <v/>
      </c>
      <c r="F979" s="144">
        <f>IF(ISERROR($V979),"",OFFSET('Smelter Look-up'!$E$4,$V979-4,0))</f>
        <v/>
      </c>
      <c r="G979" s="144">
        <f>IF(C979=$X$4,"Enter smelter details",IF(ISERROR($V979),"",OFFSET('Smelter Look-up'!$F$4,$V979-4,0)))</f>
        <v/>
      </c>
      <c r="H979" s="200">
        <f>IF(ISERROR($V979),"",OFFSET('Smelter Look-up'!$G$4,$V979-4,0))</f>
        <v/>
      </c>
      <c r="I979" s="201">
        <f>IF(ISERROR($V979),"",OFFSET('Smelter Look-up'!$H$4,$V979-4,0))</f>
        <v/>
      </c>
      <c r="J979" s="201">
        <f>IF(ISERROR($V979),"",OFFSET('Smelter Look-up'!$I$4,$V979-4,0))</f>
        <v/>
      </c>
      <c r="K979" s="145" t="n"/>
      <c r="L979" s="145" t="n"/>
      <c r="M979" s="145" t="n"/>
      <c r="N979" s="145" t="n"/>
      <c r="O979" s="145" t="n"/>
      <c r="P979" s="203" t="n"/>
      <c r="Q979" s="146" t="n"/>
      <c r="R979" s="144">
        <f>IF(ISERROR($V979),"",OFFSET('Smelter Look-up'!$C$4,$V979-4,0)&amp;"")</f>
        <v/>
      </c>
      <c r="S979" s="150">
        <f>IF(B979="","",IF(ISERROR(MATCH($E979,CL,0)),"Unknown",INDIRECT("'C'!$A$"&amp;MATCH($E979,CL,0)+1)))</f>
        <v/>
      </c>
      <c r="T979" s="150">
        <f>IF(B979="","",IF(ISERROR(MATCH($J979,SorP!$B$1:$B$6261,0)),"",INDIRECT("'SorP'!$A$"&amp;MATCH($S979&amp;$J979,SorP!C:C,0))))</f>
        <v/>
      </c>
      <c r="U979" s="163" t="n"/>
      <c r="V979" s="164">
        <f>IF(C979="",NA(),MATCH($B979&amp;$C979,'Smelter Look-up'!$J:$J,0))</f>
        <v/>
      </c>
      <c r="X979" s="165">
        <f>IF(AND(C979="Smelter not listed",OR(LEN(D979)=0,LEN(E979)=0)),1,0)</f>
        <v/>
      </c>
      <c r="AB979" s="306">
        <f>IF(C979="","",B979)</f>
        <v/>
      </c>
      <c r="AC979" s="165">
        <f>B979</f>
        <v/>
      </c>
      <c r="AD979" s="165">
        <f>IF(C979="Smelter not listed",D979,C979)</f>
        <v/>
      </c>
    </row>
    <row r="980" ht="20.1" customFormat="1" customHeight="1" s="165">
      <c r="A980" s="150" t="n"/>
      <c r="B980" s="296">
        <f>IF(LEN(A980)=0,"",INDEX('Smelter Look-up'!$A:$A,MATCH($A980,'Smelter Look-up'!$E:$E,0)))</f>
        <v/>
      </c>
      <c r="C980" s="147">
        <f>IF(LEN(A980)=0,"",INDEX('Smelter Look-up'!$C:$C,MATCH($A980,'Smelter Look-up'!$E:$E,0)))</f>
        <v/>
      </c>
      <c r="D980" s="144" t="n"/>
      <c r="E980" s="144">
        <f>IF(ISERROR($V980),"",OFFSET('Smelter Look-up'!$D$4,$V980-4,0)&amp;"")</f>
        <v/>
      </c>
      <c r="F980" s="144">
        <f>IF(ISERROR($V980),"",OFFSET('Smelter Look-up'!$E$4,$V980-4,0))</f>
        <v/>
      </c>
      <c r="G980" s="144">
        <f>IF(C980=$X$4,"Enter smelter details",IF(ISERROR($V980),"",OFFSET('Smelter Look-up'!$F$4,$V980-4,0)))</f>
        <v/>
      </c>
      <c r="H980" s="200">
        <f>IF(ISERROR($V980),"",OFFSET('Smelter Look-up'!$G$4,$V980-4,0))</f>
        <v/>
      </c>
      <c r="I980" s="201">
        <f>IF(ISERROR($V980),"",OFFSET('Smelter Look-up'!$H$4,$V980-4,0))</f>
        <v/>
      </c>
      <c r="J980" s="201">
        <f>IF(ISERROR($V980),"",OFFSET('Smelter Look-up'!$I$4,$V980-4,0))</f>
        <v/>
      </c>
      <c r="K980" s="145" t="n"/>
      <c r="L980" s="145" t="n"/>
      <c r="M980" s="145" t="n"/>
      <c r="N980" s="145" t="n"/>
      <c r="O980" s="145" t="n"/>
      <c r="P980" s="203" t="n"/>
      <c r="Q980" s="146" t="n"/>
      <c r="R980" s="144">
        <f>IF(ISERROR($V980),"",OFFSET('Smelter Look-up'!$C$4,$V980-4,0)&amp;"")</f>
        <v/>
      </c>
      <c r="S980" s="150">
        <f>IF(B980="","",IF(ISERROR(MATCH($E980,CL,0)),"Unknown",INDIRECT("'C'!$A$"&amp;MATCH($E980,CL,0)+1)))</f>
        <v/>
      </c>
      <c r="T980" s="150">
        <f>IF(B980="","",IF(ISERROR(MATCH($J980,SorP!$B$1:$B$6261,0)),"",INDIRECT("'SorP'!$A$"&amp;MATCH($S980&amp;$J980,SorP!C:C,0))))</f>
        <v/>
      </c>
      <c r="U980" s="163" t="n"/>
      <c r="V980" s="164">
        <f>IF(C980="",NA(),MATCH($B980&amp;$C980,'Smelter Look-up'!$J:$J,0))</f>
        <v/>
      </c>
      <c r="X980" s="165">
        <f>IF(AND(C980="Smelter not listed",OR(LEN(D980)=0,LEN(E980)=0)),1,0)</f>
        <v/>
      </c>
      <c r="AB980" s="306">
        <f>IF(C980="","",B980)</f>
        <v/>
      </c>
      <c r="AC980" s="165">
        <f>B980</f>
        <v/>
      </c>
      <c r="AD980" s="165">
        <f>IF(C980="Smelter not listed",D980,C980)</f>
        <v/>
      </c>
    </row>
    <row r="981" ht="20.1" customFormat="1" customHeight="1" s="165">
      <c r="A981" s="150" t="n"/>
      <c r="B981" s="296">
        <f>IF(LEN(A981)=0,"",INDEX('Smelter Look-up'!$A:$A,MATCH($A981,'Smelter Look-up'!$E:$E,0)))</f>
        <v/>
      </c>
      <c r="C981" s="147">
        <f>IF(LEN(A981)=0,"",INDEX('Smelter Look-up'!$C:$C,MATCH($A981,'Smelter Look-up'!$E:$E,0)))</f>
        <v/>
      </c>
      <c r="D981" s="144" t="n"/>
      <c r="E981" s="144">
        <f>IF(ISERROR($V981),"",OFFSET('Smelter Look-up'!$D$4,$V981-4,0)&amp;"")</f>
        <v/>
      </c>
      <c r="F981" s="144">
        <f>IF(ISERROR($V981),"",OFFSET('Smelter Look-up'!$E$4,$V981-4,0))</f>
        <v/>
      </c>
      <c r="G981" s="144">
        <f>IF(C981=$X$4,"Enter smelter details",IF(ISERROR($V981),"",OFFSET('Smelter Look-up'!$F$4,$V981-4,0)))</f>
        <v/>
      </c>
      <c r="H981" s="200">
        <f>IF(ISERROR($V981),"",OFFSET('Smelter Look-up'!$G$4,$V981-4,0))</f>
        <v/>
      </c>
      <c r="I981" s="201">
        <f>IF(ISERROR($V981),"",OFFSET('Smelter Look-up'!$H$4,$V981-4,0))</f>
        <v/>
      </c>
      <c r="J981" s="201">
        <f>IF(ISERROR($V981),"",OFFSET('Smelter Look-up'!$I$4,$V981-4,0))</f>
        <v/>
      </c>
      <c r="K981" s="145" t="n"/>
      <c r="L981" s="145" t="n"/>
      <c r="M981" s="145" t="n"/>
      <c r="N981" s="145" t="n"/>
      <c r="O981" s="145" t="n"/>
      <c r="P981" s="203" t="n"/>
      <c r="Q981" s="146" t="n"/>
      <c r="R981" s="144">
        <f>IF(ISERROR($V981),"",OFFSET('Smelter Look-up'!$C$4,$V981-4,0)&amp;"")</f>
        <v/>
      </c>
      <c r="S981" s="150">
        <f>IF(B981="","",IF(ISERROR(MATCH($E981,CL,0)),"Unknown",INDIRECT("'C'!$A$"&amp;MATCH($E981,CL,0)+1)))</f>
        <v/>
      </c>
      <c r="T981" s="150">
        <f>IF(B981="","",IF(ISERROR(MATCH($J981,SorP!$B$1:$B$6261,0)),"",INDIRECT("'SorP'!$A$"&amp;MATCH($S981&amp;$J981,SorP!C:C,0))))</f>
        <v/>
      </c>
      <c r="U981" s="163" t="n"/>
      <c r="V981" s="164">
        <f>IF(C981="",NA(),MATCH($B981&amp;$C981,'Smelter Look-up'!$J:$J,0))</f>
        <v/>
      </c>
      <c r="X981" s="165">
        <f>IF(AND(C981="Smelter not listed",OR(LEN(D981)=0,LEN(E981)=0)),1,0)</f>
        <v/>
      </c>
      <c r="AB981" s="306">
        <f>IF(C981="","",B981)</f>
        <v/>
      </c>
      <c r="AC981" s="165">
        <f>B981</f>
        <v/>
      </c>
      <c r="AD981" s="165">
        <f>IF(C981="Smelter not listed",D981,C981)</f>
        <v/>
      </c>
    </row>
    <row r="982" ht="20.1" customFormat="1" customHeight="1" s="165">
      <c r="A982" s="150" t="n"/>
      <c r="B982" s="296">
        <f>IF(LEN(A982)=0,"",INDEX('Smelter Look-up'!$A:$A,MATCH($A982,'Smelter Look-up'!$E:$E,0)))</f>
        <v/>
      </c>
      <c r="C982" s="147">
        <f>IF(LEN(A982)=0,"",INDEX('Smelter Look-up'!$C:$C,MATCH($A982,'Smelter Look-up'!$E:$E,0)))</f>
        <v/>
      </c>
      <c r="D982" s="144" t="n"/>
      <c r="E982" s="144">
        <f>IF(ISERROR($V982),"",OFFSET('Smelter Look-up'!$D$4,$V982-4,0)&amp;"")</f>
        <v/>
      </c>
      <c r="F982" s="144">
        <f>IF(ISERROR($V982),"",OFFSET('Smelter Look-up'!$E$4,$V982-4,0))</f>
        <v/>
      </c>
      <c r="G982" s="144">
        <f>IF(C982=$X$4,"Enter smelter details",IF(ISERROR($V982),"",OFFSET('Smelter Look-up'!$F$4,$V982-4,0)))</f>
        <v/>
      </c>
      <c r="H982" s="200">
        <f>IF(ISERROR($V982),"",OFFSET('Smelter Look-up'!$G$4,$V982-4,0))</f>
        <v/>
      </c>
      <c r="I982" s="201">
        <f>IF(ISERROR($V982),"",OFFSET('Smelter Look-up'!$H$4,$V982-4,0))</f>
        <v/>
      </c>
      <c r="J982" s="201">
        <f>IF(ISERROR($V982),"",OFFSET('Smelter Look-up'!$I$4,$V982-4,0))</f>
        <v/>
      </c>
      <c r="K982" s="145" t="n"/>
      <c r="L982" s="145" t="n"/>
      <c r="M982" s="145" t="n"/>
      <c r="N982" s="145" t="n"/>
      <c r="O982" s="145" t="n"/>
      <c r="P982" s="203" t="n"/>
      <c r="Q982" s="146" t="n"/>
      <c r="R982" s="144">
        <f>IF(ISERROR($V982),"",OFFSET('Smelter Look-up'!$C$4,$V982-4,0)&amp;"")</f>
        <v/>
      </c>
      <c r="S982" s="150">
        <f>IF(B982="","",IF(ISERROR(MATCH($E982,CL,0)),"Unknown",INDIRECT("'C'!$A$"&amp;MATCH($E982,CL,0)+1)))</f>
        <v/>
      </c>
      <c r="T982" s="150">
        <f>IF(B982="","",IF(ISERROR(MATCH($J982,SorP!$B$1:$B$6261,0)),"",INDIRECT("'SorP'!$A$"&amp;MATCH($S982&amp;$J982,SorP!C:C,0))))</f>
        <v/>
      </c>
      <c r="U982" s="163" t="n"/>
      <c r="V982" s="164">
        <f>IF(C982="",NA(),MATCH($B982&amp;$C982,'Smelter Look-up'!$J:$J,0))</f>
        <v/>
      </c>
      <c r="X982" s="165">
        <f>IF(AND(C982="Smelter not listed",OR(LEN(D982)=0,LEN(E982)=0)),1,0)</f>
        <v/>
      </c>
      <c r="AB982" s="306">
        <f>IF(C982="","",B982)</f>
        <v/>
      </c>
      <c r="AC982" s="165">
        <f>B982</f>
        <v/>
      </c>
      <c r="AD982" s="165">
        <f>IF(C982="Smelter not listed",D982,C982)</f>
        <v/>
      </c>
    </row>
    <row r="983" ht="20.1" customFormat="1" customHeight="1" s="165">
      <c r="A983" s="150" t="n"/>
      <c r="B983" s="296">
        <f>IF(LEN(A983)=0,"",INDEX('Smelter Look-up'!$A:$A,MATCH($A983,'Smelter Look-up'!$E:$E,0)))</f>
        <v/>
      </c>
      <c r="C983" s="147">
        <f>IF(LEN(A983)=0,"",INDEX('Smelter Look-up'!$C:$C,MATCH($A983,'Smelter Look-up'!$E:$E,0)))</f>
        <v/>
      </c>
      <c r="D983" s="144" t="n"/>
      <c r="E983" s="144">
        <f>IF(ISERROR($V983),"",OFFSET('Smelter Look-up'!$D$4,$V983-4,0)&amp;"")</f>
        <v/>
      </c>
      <c r="F983" s="144">
        <f>IF(ISERROR($V983),"",OFFSET('Smelter Look-up'!$E$4,$V983-4,0))</f>
        <v/>
      </c>
      <c r="G983" s="144">
        <f>IF(C983=$X$4,"Enter smelter details",IF(ISERROR($V983),"",OFFSET('Smelter Look-up'!$F$4,$V983-4,0)))</f>
        <v/>
      </c>
      <c r="H983" s="200">
        <f>IF(ISERROR($V983),"",OFFSET('Smelter Look-up'!$G$4,$V983-4,0))</f>
        <v/>
      </c>
      <c r="I983" s="201">
        <f>IF(ISERROR($V983),"",OFFSET('Smelter Look-up'!$H$4,$V983-4,0))</f>
        <v/>
      </c>
      <c r="J983" s="201">
        <f>IF(ISERROR($V983),"",OFFSET('Smelter Look-up'!$I$4,$V983-4,0))</f>
        <v/>
      </c>
      <c r="K983" s="145" t="n"/>
      <c r="L983" s="145" t="n"/>
      <c r="M983" s="145" t="n"/>
      <c r="N983" s="145" t="n"/>
      <c r="O983" s="145" t="n"/>
      <c r="P983" s="203" t="n"/>
      <c r="Q983" s="146" t="n"/>
      <c r="R983" s="144">
        <f>IF(ISERROR($V983),"",OFFSET('Smelter Look-up'!$C$4,$V983-4,0)&amp;"")</f>
        <v/>
      </c>
      <c r="S983" s="150">
        <f>IF(B983="","",IF(ISERROR(MATCH($E983,CL,0)),"Unknown",INDIRECT("'C'!$A$"&amp;MATCH($E983,CL,0)+1)))</f>
        <v/>
      </c>
      <c r="T983" s="150">
        <f>IF(B983="","",IF(ISERROR(MATCH($J983,SorP!$B$1:$B$6261,0)),"",INDIRECT("'SorP'!$A$"&amp;MATCH($S983&amp;$J983,SorP!C:C,0))))</f>
        <v/>
      </c>
      <c r="U983" s="163" t="n"/>
      <c r="V983" s="164">
        <f>IF(C983="",NA(),MATCH($B983&amp;$C983,'Smelter Look-up'!$J:$J,0))</f>
        <v/>
      </c>
      <c r="X983" s="165">
        <f>IF(AND(C983="Smelter not listed",OR(LEN(D983)=0,LEN(E983)=0)),1,0)</f>
        <v/>
      </c>
      <c r="AB983" s="306">
        <f>IF(C983="","",B983)</f>
        <v/>
      </c>
      <c r="AC983" s="165">
        <f>B983</f>
        <v/>
      </c>
      <c r="AD983" s="165">
        <f>IF(C983="Smelter not listed",D983,C983)</f>
        <v/>
      </c>
    </row>
    <row r="984" ht="20.1" customFormat="1" customHeight="1" s="165">
      <c r="A984" s="150" t="n"/>
      <c r="B984" s="296">
        <f>IF(LEN(A984)=0,"",INDEX('Smelter Look-up'!$A:$A,MATCH($A984,'Smelter Look-up'!$E:$E,0)))</f>
        <v/>
      </c>
      <c r="C984" s="147">
        <f>IF(LEN(A984)=0,"",INDEX('Smelter Look-up'!$C:$C,MATCH($A984,'Smelter Look-up'!$E:$E,0)))</f>
        <v/>
      </c>
      <c r="D984" s="144" t="n"/>
      <c r="E984" s="144">
        <f>IF(ISERROR($V984),"",OFFSET('Smelter Look-up'!$D$4,$V984-4,0)&amp;"")</f>
        <v/>
      </c>
      <c r="F984" s="144">
        <f>IF(ISERROR($V984),"",OFFSET('Smelter Look-up'!$E$4,$V984-4,0))</f>
        <v/>
      </c>
      <c r="G984" s="144">
        <f>IF(C984=$X$4,"Enter smelter details",IF(ISERROR($V984),"",OFFSET('Smelter Look-up'!$F$4,$V984-4,0)))</f>
        <v/>
      </c>
      <c r="H984" s="200">
        <f>IF(ISERROR($V984),"",OFFSET('Smelter Look-up'!$G$4,$V984-4,0))</f>
        <v/>
      </c>
      <c r="I984" s="201">
        <f>IF(ISERROR($V984),"",OFFSET('Smelter Look-up'!$H$4,$V984-4,0))</f>
        <v/>
      </c>
      <c r="J984" s="201">
        <f>IF(ISERROR($V984),"",OFFSET('Smelter Look-up'!$I$4,$V984-4,0))</f>
        <v/>
      </c>
      <c r="K984" s="145" t="n"/>
      <c r="L984" s="145" t="n"/>
      <c r="M984" s="145" t="n"/>
      <c r="N984" s="145" t="n"/>
      <c r="O984" s="145" t="n"/>
      <c r="P984" s="203" t="n"/>
      <c r="Q984" s="146" t="n"/>
      <c r="R984" s="144">
        <f>IF(ISERROR($V984),"",OFFSET('Smelter Look-up'!$C$4,$V984-4,0)&amp;"")</f>
        <v/>
      </c>
      <c r="S984" s="150">
        <f>IF(B984="","",IF(ISERROR(MATCH($E984,CL,0)),"Unknown",INDIRECT("'C'!$A$"&amp;MATCH($E984,CL,0)+1)))</f>
        <v/>
      </c>
      <c r="T984" s="150">
        <f>IF(B984="","",IF(ISERROR(MATCH($J984,SorP!$B$1:$B$6261,0)),"",INDIRECT("'SorP'!$A$"&amp;MATCH($S984&amp;$J984,SorP!C:C,0))))</f>
        <v/>
      </c>
      <c r="U984" s="163" t="n"/>
      <c r="V984" s="164">
        <f>IF(C984="",NA(),MATCH($B984&amp;$C984,'Smelter Look-up'!$J:$J,0))</f>
        <v/>
      </c>
      <c r="X984" s="165">
        <f>IF(AND(C984="Smelter not listed",OR(LEN(D984)=0,LEN(E984)=0)),1,0)</f>
        <v/>
      </c>
      <c r="AB984" s="306">
        <f>IF(C984="","",B984)</f>
        <v/>
      </c>
      <c r="AC984" s="165">
        <f>B984</f>
        <v/>
      </c>
      <c r="AD984" s="165">
        <f>IF(C984="Smelter not listed",D984,C984)</f>
        <v/>
      </c>
    </row>
    <row r="985" ht="20.1" customFormat="1" customHeight="1" s="165">
      <c r="A985" s="150" t="n"/>
      <c r="B985" s="296">
        <f>IF(LEN(A985)=0,"",INDEX('Smelter Look-up'!$A:$A,MATCH($A985,'Smelter Look-up'!$E:$E,0)))</f>
        <v/>
      </c>
      <c r="C985" s="147">
        <f>IF(LEN(A985)=0,"",INDEX('Smelter Look-up'!$C:$C,MATCH($A985,'Smelter Look-up'!$E:$E,0)))</f>
        <v/>
      </c>
      <c r="D985" s="144" t="n"/>
      <c r="E985" s="144">
        <f>IF(ISERROR($V985),"",OFFSET('Smelter Look-up'!$D$4,$V985-4,0)&amp;"")</f>
        <v/>
      </c>
      <c r="F985" s="144">
        <f>IF(ISERROR($V985),"",OFFSET('Smelter Look-up'!$E$4,$V985-4,0))</f>
        <v/>
      </c>
      <c r="G985" s="144">
        <f>IF(C985=$X$4,"Enter smelter details",IF(ISERROR($V985),"",OFFSET('Smelter Look-up'!$F$4,$V985-4,0)))</f>
        <v/>
      </c>
      <c r="H985" s="200">
        <f>IF(ISERROR($V985),"",OFFSET('Smelter Look-up'!$G$4,$V985-4,0))</f>
        <v/>
      </c>
      <c r="I985" s="201">
        <f>IF(ISERROR($V985),"",OFFSET('Smelter Look-up'!$H$4,$V985-4,0))</f>
        <v/>
      </c>
      <c r="J985" s="201">
        <f>IF(ISERROR($V985),"",OFFSET('Smelter Look-up'!$I$4,$V985-4,0))</f>
        <v/>
      </c>
      <c r="K985" s="145" t="n"/>
      <c r="L985" s="145" t="n"/>
      <c r="M985" s="145" t="n"/>
      <c r="N985" s="145" t="n"/>
      <c r="O985" s="145" t="n"/>
      <c r="P985" s="203" t="n"/>
      <c r="Q985" s="146" t="n"/>
      <c r="R985" s="144">
        <f>IF(ISERROR($V985),"",OFFSET('Smelter Look-up'!$C$4,$V985-4,0)&amp;"")</f>
        <v/>
      </c>
      <c r="S985" s="150">
        <f>IF(B985="","",IF(ISERROR(MATCH($E985,CL,0)),"Unknown",INDIRECT("'C'!$A$"&amp;MATCH($E985,CL,0)+1)))</f>
        <v/>
      </c>
      <c r="T985" s="150">
        <f>IF(B985="","",IF(ISERROR(MATCH($J985,SorP!$B$1:$B$6261,0)),"",INDIRECT("'SorP'!$A$"&amp;MATCH($S985&amp;$J985,SorP!C:C,0))))</f>
        <v/>
      </c>
      <c r="U985" s="163" t="n"/>
      <c r="V985" s="164">
        <f>IF(C985="",NA(),MATCH($B985&amp;$C985,'Smelter Look-up'!$J:$J,0))</f>
        <v/>
      </c>
      <c r="X985" s="165">
        <f>IF(AND(C985="Smelter not listed",OR(LEN(D985)=0,LEN(E985)=0)),1,0)</f>
        <v/>
      </c>
      <c r="AB985" s="306">
        <f>IF(C985="","",B985)</f>
        <v/>
      </c>
      <c r="AC985" s="165">
        <f>B985</f>
        <v/>
      </c>
      <c r="AD985" s="165">
        <f>IF(C985="Smelter not listed",D985,C985)</f>
        <v/>
      </c>
    </row>
    <row r="986" ht="20.1" customFormat="1" customHeight="1" s="165">
      <c r="A986" s="150" t="n"/>
      <c r="B986" s="296">
        <f>IF(LEN(A986)=0,"",INDEX('Smelter Look-up'!$A:$A,MATCH($A986,'Smelter Look-up'!$E:$E,0)))</f>
        <v/>
      </c>
      <c r="C986" s="147">
        <f>IF(LEN(A986)=0,"",INDEX('Smelter Look-up'!$C:$C,MATCH($A986,'Smelter Look-up'!$E:$E,0)))</f>
        <v/>
      </c>
      <c r="D986" s="144" t="n"/>
      <c r="E986" s="144">
        <f>IF(ISERROR($V986),"",OFFSET('Smelter Look-up'!$D$4,$V986-4,0)&amp;"")</f>
        <v/>
      </c>
      <c r="F986" s="144">
        <f>IF(ISERROR($V986),"",OFFSET('Smelter Look-up'!$E$4,$V986-4,0))</f>
        <v/>
      </c>
      <c r="G986" s="144">
        <f>IF(C986=$X$4,"Enter smelter details",IF(ISERROR($V986),"",OFFSET('Smelter Look-up'!$F$4,$V986-4,0)))</f>
        <v/>
      </c>
      <c r="H986" s="200">
        <f>IF(ISERROR($V986),"",OFFSET('Smelter Look-up'!$G$4,$V986-4,0))</f>
        <v/>
      </c>
      <c r="I986" s="201">
        <f>IF(ISERROR($V986),"",OFFSET('Smelter Look-up'!$H$4,$V986-4,0))</f>
        <v/>
      </c>
      <c r="J986" s="201">
        <f>IF(ISERROR($V986),"",OFFSET('Smelter Look-up'!$I$4,$V986-4,0))</f>
        <v/>
      </c>
      <c r="K986" s="145" t="n"/>
      <c r="L986" s="145" t="n"/>
      <c r="M986" s="145" t="n"/>
      <c r="N986" s="145" t="n"/>
      <c r="O986" s="145" t="n"/>
      <c r="P986" s="203" t="n"/>
      <c r="Q986" s="146" t="n"/>
      <c r="R986" s="144">
        <f>IF(ISERROR($V986),"",OFFSET('Smelter Look-up'!$C$4,$V986-4,0)&amp;"")</f>
        <v/>
      </c>
      <c r="S986" s="150">
        <f>IF(B986="","",IF(ISERROR(MATCH($E986,CL,0)),"Unknown",INDIRECT("'C'!$A$"&amp;MATCH($E986,CL,0)+1)))</f>
        <v/>
      </c>
      <c r="T986" s="150">
        <f>IF(B986="","",IF(ISERROR(MATCH($J986,SorP!$B$1:$B$6261,0)),"",INDIRECT("'SorP'!$A$"&amp;MATCH($S986&amp;$J986,SorP!C:C,0))))</f>
        <v/>
      </c>
      <c r="U986" s="163" t="n"/>
      <c r="V986" s="164">
        <f>IF(C986="",NA(),MATCH($B986&amp;$C986,'Smelter Look-up'!$J:$J,0))</f>
        <v/>
      </c>
      <c r="X986" s="165">
        <f>IF(AND(C986="Smelter not listed",OR(LEN(D986)=0,LEN(E986)=0)),1,0)</f>
        <v/>
      </c>
      <c r="AB986" s="306">
        <f>IF(C986="","",B986)</f>
        <v/>
      </c>
      <c r="AC986" s="165">
        <f>B986</f>
        <v/>
      </c>
      <c r="AD986" s="165">
        <f>IF(C986="Smelter not listed",D986,C986)</f>
        <v/>
      </c>
    </row>
    <row r="987" ht="20.1" customFormat="1" customHeight="1" s="165">
      <c r="A987" s="150" t="n"/>
      <c r="B987" s="296">
        <f>IF(LEN(A987)=0,"",INDEX('Smelter Look-up'!$A:$A,MATCH($A987,'Smelter Look-up'!$E:$E,0)))</f>
        <v/>
      </c>
      <c r="C987" s="147">
        <f>IF(LEN(A987)=0,"",INDEX('Smelter Look-up'!$C:$C,MATCH($A987,'Smelter Look-up'!$E:$E,0)))</f>
        <v/>
      </c>
      <c r="D987" s="144" t="n"/>
      <c r="E987" s="144">
        <f>IF(ISERROR($V987),"",OFFSET('Smelter Look-up'!$D$4,$V987-4,0)&amp;"")</f>
        <v/>
      </c>
      <c r="F987" s="144">
        <f>IF(ISERROR($V987),"",OFFSET('Smelter Look-up'!$E$4,$V987-4,0))</f>
        <v/>
      </c>
      <c r="G987" s="144">
        <f>IF(C987=$X$4,"Enter smelter details",IF(ISERROR($V987),"",OFFSET('Smelter Look-up'!$F$4,$V987-4,0)))</f>
        <v/>
      </c>
      <c r="H987" s="200">
        <f>IF(ISERROR($V987),"",OFFSET('Smelter Look-up'!$G$4,$V987-4,0))</f>
        <v/>
      </c>
      <c r="I987" s="201">
        <f>IF(ISERROR($V987),"",OFFSET('Smelter Look-up'!$H$4,$V987-4,0))</f>
        <v/>
      </c>
      <c r="J987" s="201">
        <f>IF(ISERROR($V987),"",OFFSET('Smelter Look-up'!$I$4,$V987-4,0))</f>
        <v/>
      </c>
      <c r="K987" s="145" t="n"/>
      <c r="L987" s="145" t="n"/>
      <c r="M987" s="145" t="n"/>
      <c r="N987" s="145" t="n"/>
      <c r="O987" s="145" t="n"/>
      <c r="P987" s="203" t="n"/>
      <c r="Q987" s="146" t="n"/>
      <c r="R987" s="144">
        <f>IF(ISERROR($V987),"",OFFSET('Smelter Look-up'!$C$4,$V987-4,0)&amp;"")</f>
        <v/>
      </c>
      <c r="S987" s="150">
        <f>IF(B987="","",IF(ISERROR(MATCH($E987,CL,0)),"Unknown",INDIRECT("'C'!$A$"&amp;MATCH($E987,CL,0)+1)))</f>
        <v/>
      </c>
      <c r="T987" s="150">
        <f>IF(B987="","",IF(ISERROR(MATCH($J987,SorP!$B$1:$B$6261,0)),"",INDIRECT("'SorP'!$A$"&amp;MATCH($S987&amp;$J987,SorP!C:C,0))))</f>
        <v/>
      </c>
      <c r="U987" s="163" t="n"/>
      <c r="V987" s="164">
        <f>IF(C987="",NA(),MATCH($B987&amp;$C987,'Smelter Look-up'!$J:$J,0))</f>
        <v/>
      </c>
      <c r="X987" s="165">
        <f>IF(AND(C987="Smelter not listed",OR(LEN(D987)=0,LEN(E987)=0)),1,0)</f>
        <v/>
      </c>
      <c r="AB987" s="306">
        <f>IF(C987="","",B987)</f>
        <v/>
      </c>
      <c r="AC987" s="165">
        <f>B987</f>
        <v/>
      </c>
      <c r="AD987" s="165">
        <f>IF(C987="Smelter not listed",D987,C987)</f>
        <v/>
      </c>
    </row>
    <row r="988" ht="20.1" customFormat="1" customHeight="1" s="165">
      <c r="A988" s="150" t="n"/>
      <c r="B988" s="296">
        <f>IF(LEN(A988)=0,"",INDEX('Smelter Look-up'!$A:$A,MATCH($A988,'Smelter Look-up'!$E:$E,0)))</f>
        <v/>
      </c>
      <c r="C988" s="147">
        <f>IF(LEN(A988)=0,"",INDEX('Smelter Look-up'!$C:$C,MATCH($A988,'Smelter Look-up'!$E:$E,0)))</f>
        <v/>
      </c>
      <c r="D988" s="144" t="n"/>
      <c r="E988" s="144">
        <f>IF(ISERROR($V988),"",OFFSET('Smelter Look-up'!$D$4,$V988-4,0)&amp;"")</f>
        <v/>
      </c>
      <c r="F988" s="144">
        <f>IF(ISERROR($V988),"",OFFSET('Smelter Look-up'!$E$4,$V988-4,0))</f>
        <v/>
      </c>
      <c r="G988" s="144">
        <f>IF(C988=$X$4,"Enter smelter details",IF(ISERROR($V988),"",OFFSET('Smelter Look-up'!$F$4,$V988-4,0)))</f>
        <v/>
      </c>
      <c r="H988" s="200">
        <f>IF(ISERROR($V988),"",OFFSET('Smelter Look-up'!$G$4,$V988-4,0))</f>
        <v/>
      </c>
      <c r="I988" s="201">
        <f>IF(ISERROR($V988),"",OFFSET('Smelter Look-up'!$H$4,$V988-4,0))</f>
        <v/>
      </c>
      <c r="J988" s="201">
        <f>IF(ISERROR($V988),"",OFFSET('Smelter Look-up'!$I$4,$V988-4,0))</f>
        <v/>
      </c>
      <c r="K988" s="145" t="n"/>
      <c r="L988" s="145" t="n"/>
      <c r="M988" s="145" t="n"/>
      <c r="N988" s="145" t="n"/>
      <c r="O988" s="145" t="n"/>
      <c r="P988" s="203" t="n"/>
      <c r="Q988" s="146" t="n"/>
      <c r="R988" s="144">
        <f>IF(ISERROR($V988),"",OFFSET('Smelter Look-up'!$C$4,$V988-4,0)&amp;"")</f>
        <v/>
      </c>
      <c r="S988" s="150">
        <f>IF(B988="","",IF(ISERROR(MATCH($E988,CL,0)),"Unknown",INDIRECT("'C'!$A$"&amp;MATCH($E988,CL,0)+1)))</f>
        <v/>
      </c>
      <c r="T988" s="150">
        <f>IF(B988="","",IF(ISERROR(MATCH($J988,SorP!$B$1:$B$6261,0)),"",INDIRECT("'SorP'!$A$"&amp;MATCH($S988&amp;$J988,SorP!C:C,0))))</f>
        <v/>
      </c>
      <c r="U988" s="163" t="n"/>
      <c r="V988" s="164">
        <f>IF(C988="",NA(),MATCH($B988&amp;$C988,'Smelter Look-up'!$J:$J,0))</f>
        <v/>
      </c>
      <c r="X988" s="165">
        <f>IF(AND(C988="Smelter not listed",OR(LEN(D988)=0,LEN(E988)=0)),1,0)</f>
        <v/>
      </c>
      <c r="AB988" s="306">
        <f>IF(C988="","",B988)</f>
        <v/>
      </c>
      <c r="AC988" s="165">
        <f>B988</f>
        <v/>
      </c>
      <c r="AD988" s="165">
        <f>IF(C988="Smelter not listed",D988,C988)</f>
        <v/>
      </c>
    </row>
    <row r="989" ht="20.1" customFormat="1" customHeight="1" s="165">
      <c r="A989" s="150" t="n"/>
      <c r="B989" s="296">
        <f>IF(LEN(A989)=0,"",INDEX('Smelter Look-up'!$A:$A,MATCH($A989,'Smelter Look-up'!$E:$E,0)))</f>
        <v/>
      </c>
      <c r="C989" s="147">
        <f>IF(LEN(A989)=0,"",INDEX('Smelter Look-up'!$C:$C,MATCH($A989,'Smelter Look-up'!$E:$E,0)))</f>
        <v/>
      </c>
      <c r="D989" s="144" t="n"/>
      <c r="E989" s="144">
        <f>IF(ISERROR($V989),"",OFFSET('Smelter Look-up'!$D$4,$V989-4,0)&amp;"")</f>
        <v/>
      </c>
      <c r="F989" s="144">
        <f>IF(ISERROR($V989),"",OFFSET('Smelter Look-up'!$E$4,$V989-4,0))</f>
        <v/>
      </c>
      <c r="G989" s="144">
        <f>IF(C989=$X$4,"Enter smelter details",IF(ISERROR($V989),"",OFFSET('Smelter Look-up'!$F$4,$V989-4,0)))</f>
        <v/>
      </c>
      <c r="H989" s="200">
        <f>IF(ISERROR($V989),"",OFFSET('Smelter Look-up'!$G$4,$V989-4,0))</f>
        <v/>
      </c>
      <c r="I989" s="201">
        <f>IF(ISERROR($V989),"",OFFSET('Smelter Look-up'!$H$4,$V989-4,0))</f>
        <v/>
      </c>
      <c r="J989" s="201">
        <f>IF(ISERROR($V989),"",OFFSET('Smelter Look-up'!$I$4,$V989-4,0))</f>
        <v/>
      </c>
      <c r="K989" s="145" t="n"/>
      <c r="L989" s="145" t="n"/>
      <c r="M989" s="145" t="n"/>
      <c r="N989" s="145" t="n"/>
      <c r="O989" s="145" t="n"/>
      <c r="P989" s="203" t="n"/>
      <c r="Q989" s="146" t="n"/>
      <c r="R989" s="144">
        <f>IF(ISERROR($V989),"",OFFSET('Smelter Look-up'!$C$4,$V989-4,0)&amp;"")</f>
        <v/>
      </c>
      <c r="S989" s="150">
        <f>IF(B989="","",IF(ISERROR(MATCH($E989,CL,0)),"Unknown",INDIRECT("'C'!$A$"&amp;MATCH($E989,CL,0)+1)))</f>
        <v/>
      </c>
      <c r="T989" s="150">
        <f>IF(B989="","",IF(ISERROR(MATCH($J989,SorP!$B$1:$B$6261,0)),"",INDIRECT("'SorP'!$A$"&amp;MATCH($S989&amp;$J989,SorP!C:C,0))))</f>
        <v/>
      </c>
      <c r="U989" s="163" t="n"/>
      <c r="V989" s="164">
        <f>IF(C989="",NA(),MATCH($B989&amp;$C989,'Smelter Look-up'!$J:$J,0))</f>
        <v/>
      </c>
      <c r="X989" s="165">
        <f>IF(AND(C989="Smelter not listed",OR(LEN(D989)=0,LEN(E989)=0)),1,0)</f>
        <v/>
      </c>
      <c r="AB989" s="306">
        <f>IF(C989="","",B989)</f>
        <v/>
      </c>
      <c r="AC989" s="165">
        <f>B989</f>
        <v/>
      </c>
      <c r="AD989" s="165">
        <f>IF(C989="Smelter not listed",D989,C989)</f>
        <v/>
      </c>
    </row>
    <row r="990" ht="20.1" customFormat="1" customHeight="1" s="165">
      <c r="A990" s="150" t="n"/>
      <c r="B990" s="296">
        <f>IF(LEN(A990)=0,"",INDEX('Smelter Look-up'!$A:$A,MATCH($A990,'Smelter Look-up'!$E:$E,0)))</f>
        <v/>
      </c>
      <c r="C990" s="147">
        <f>IF(LEN(A990)=0,"",INDEX('Smelter Look-up'!$C:$C,MATCH($A990,'Smelter Look-up'!$E:$E,0)))</f>
        <v/>
      </c>
      <c r="D990" s="144" t="n"/>
      <c r="E990" s="144">
        <f>IF(ISERROR($V990),"",OFFSET('Smelter Look-up'!$D$4,$V990-4,0)&amp;"")</f>
        <v/>
      </c>
      <c r="F990" s="144">
        <f>IF(ISERROR($V990),"",OFFSET('Smelter Look-up'!$E$4,$V990-4,0))</f>
        <v/>
      </c>
      <c r="G990" s="144">
        <f>IF(C990=$X$4,"Enter smelter details",IF(ISERROR($V990),"",OFFSET('Smelter Look-up'!$F$4,$V990-4,0)))</f>
        <v/>
      </c>
      <c r="H990" s="200">
        <f>IF(ISERROR($V990),"",OFFSET('Smelter Look-up'!$G$4,$V990-4,0))</f>
        <v/>
      </c>
      <c r="I990" s="201">
        <f>IF(ISERROR($V990),"",OFFSET('Smelter Look-up'!$H$4,$V990-4,0))</f>
        <v/>
      </c>
      <c r="J990" s="201">
        <f>IF(ISERROR($V990),"",OFFSET('Smelter Look-up'!$I$4,$V990-4,0))</f>
        <v/>
      </c>
      <c r="K990" s="145" t="n"/>
      <c r="L990" s="145" t="n"/>
      <c r="M990" s="145" t="n"/>
      <c r="N990" s="145" t="n"/>
      <c r="O990" s="145" t="n"/>
      <c r="P990" s="203" t="n"/>
      <c r="Q990" s="146" t="n"/>
      <c r="R990" s="144">
        <f>IF(ISERROR($V990),"",OFFSET('Smelter Look-up'!$C$4,$V990-4,0)&amp;"")</f>
        <v/>
      </c>
      <c r="S990" s="150">
        <f>IF(B990="","",IF(ISERROR(MATCH($E990,CL,0)),"Unknown",INDIRECT("'C'!$A$"&amp;MATCH($E990,CL,0)+1)))</f>
        <v/>
      </c>
      <c r="T990" s="150">
        <f>IF(B990="","",IF(ISERROR(MATCH($J990,SorP!$B$1:$B$6261,0)),"",INDIRECT("'SorP'!$A$"&amp;MATCH($S990&amp;$J990,SorP!C:C,0))))</f>
        <v/>
      </c>
      <c r="U990" s="163" t="n"/>
      <c r="V990" s="164">
        <f>IF(C990="",NA(),MATCH($B990&amp;$C990,'Smelter Look-up'!$J:$J,0))</f>
        <v/>
      </c>
      <c r="X990" s="165">
        <f>IF(AND(C990="Smelter not listed",OR(LEN(D990)=0,LEN(E990)=0)),1,0)</f>
        <v/>
      </c>
      <c r="AB990" s="306">
        <f>IF(C990="","",B990)</f>
        <v/>
      </c>
      <c r="AC990" s="165">
        <f>B990</f>
        <v/>
      </c>
      <c r="AD990" s="165">
        <f>IF(C990="Smelter not listed",D990,C990)</f>
        <v/>
      </c>
    </row>
    <row r="991" ht="20.1" customFormat="1" customHeight="1" s="165">
      <c r="A991" s="150" t="n"/>
      <c r="B991" s="296">
        <f>IF(LEN(A991)=0,"",INDEX('Smelter Look-up'!$A:$A,MATCH($A991,'Smelter Look-up'!$E:$E,0)))</f>
        <v/>
      </c>
      <c r="C991" s="147">
        <f>IF(LEN(A991)=0,"",INDEX('Smelter Look-up'!$C:$C,MATCH($A991,'Smelter Look-up'!$E:$E,0)))</f>
        <v/>
      </c>
      <c r="D991" s="144" t="n"/>
      <c r="E991" s="144">
        <f>IF(ISERROR($V991),"",OFFSET('Smelter Look-up'!$D$4,$V991-4,0)&amp;"")</f>
        <v/>
      </c>
      <c r="F991" s="144">
        <f>IF(ISERROR($V991),"",OFFSET('Smelter Look-up'!$E$4,$V991-4,0))</f>
        <v/>
      </c>
      <c r="G991" s="144">
        <f>IF(C991=$X$4,"Enter smelter details",IF(ISERROR($V991),"",OFFSET('Smelter Look-up'!$F$4,$V991-4,0)))</f>
        <v/>
      </c>
      <c r="H991" s="200">
        <f>IF(ISERROR($V991),"",OFFSET('Smelter Look-up'!$G$4,$V991-4,0))</f>
        <v/>
      </c>
      <c r="I991" s="201">
        <f>IF(ISERROR($V991),"",OFFSET('Smelter Look-up'!$H$4,$V991-4,0))</f>
        <v/>
      </c>
      <c r="J991" s="201">
        <f>IF(ISERROR($V991),"",OFFSET('Smelter Look-up'!$I$4,$V991-4,0))</f>
        <v/>
      </c>
      <c r="K991" s="145" t="n"/>
      <c r="L991" s="145" t="n"/>
      <c r="M991" s="145" t="n"/>
      <c r="N991" s="145" t="n"/>
      <c r="O991" s="145" t="n"/>
      <c r="P991" s="203" t="n"/>
      <c r="Q991" s="146" t="n"/>
      <c r="R991" s="144">
        <f>IF(ISERROR($V991),"",OFFSET('Smelter Look-up'!$C$4,$V991-4,0)&amp;"")</f>
        <v/>
      </c>
      <c r="S991" s="150">
        <f>IF(B991="","",IF(ISERROR(MATCH($E991,CL,0)),"Unknown",INDIRECT("'C'!$A$"&amp;MATCH($E991,CL,0)+1)))</f>
        <v/>
      </c>
      <c r="T991" s="150">
        <f>IF(B991="","",IF(ISERROR(MATCH($J991,SorP!$B$1:$B$6261,0)),"",INDIRECT("'SorP'!$A$"&amp;MATCH($S991&amp;$J991,SorP!C:C,0))))</f>
        <v/>
      </c>
      <c r="U991" s="163" t="n"/>
      <c r="V991" s="164">
        <f>IF(C991="",NA(),MATCH($B991&amp;$C991,'Smelter Look-up'!$J:$J,0))</f>
        <v/>
      </c>
      <c r="X991" s="165">
        <f>IF(AND(C991="Smelter not listed",OR(LEN(D991)=0,LEN(E991)=0)),1,0)</f>
        <v/>
      </c>
      <c r="AB991" s="306">
        <f>IF(C991="","",B991)</f>
        <v/>
      </c>
      <c r="AC991" s="165">
        <f>B991</f>
        <v/>
      </c>
      <c r="AD991" s="165">
        <f>IF(C991="Smelter not listed",D991,C991)</f>
        <v/>
      </c>
    </row>
    <row r="992" ht="20.1" customFormat="1" customHeight="1" s="165">
      <c r="A992" s="150" t="n"/>
      <c r="B992" s="296">
        <f>IF(LEN(A992)=0,"",INDEX('Smelter Look-up'!$A:$A,MATCH($A992,'Smelter Look-up'!$E:$E,0)))</f>
        <v/>
      </c>
      <c r="C992" s="147">
        <f>IF(LEN(A992)=0,"",INDEX('Smelter Look-up'!$C:$C,MATCH($A992,'Smelter Look-up'!$E:$E,0)))</f>
        <v/>
      </c>
      <c r="D992" s="144" t="n"/>
      <c r="E992" s="144">
        <f>IF(ISERROR($V992),"",OFFSET('Smelter Look-up'!$D$4,$V992-4,0)&amp;"")</f>
        <v/>
      </c>
      <c r="F992" s="144">
        <f>IF(ISERROR($V992),"",OFFSET('Smelter Look-up'!$E$4,$V992-4,0))</f>
        <v/>
      </c>
      <c r="G992" s="144">
        <f>IF(C992=$X$4,"Enter smelter details",IF(ISERROR($V992),"",OFFSET('Smelter Look-up'!$F$4,$V992-4,0)))</f>
        <v/>
      </c>
      <c r="H992" s="200">
        <f>IF(ISERROR($V992),"",OFFSET('Smelter Look-up'!$G$4,$V992-4,0))</f>
        <v/>
      </c>
      <c r="I992" s="201">
        <f>IF(ISERROR($V992),"",OFFSET('Smelter Look-up'!$H$4,$V992-4,0))</f>
        <v/>
      </c>
      <c r="J992" s="201">
        <f>IF(ISERROR($V992),"",OFFSET('Smelter Look-up'!$I$4,$V992-4,0))</f>
        <v/>
      </c>
      <c r="K992" s="145" t="n"/>
      <c r="L992" s="145" t="n"/>
      <c r="M992" s="145" t="n"/>
      <c r="N992" s="145" t="n"/>
      <c r="O992" s="145" t="n"/>
      <c r="P992" s="203" t="n"/>
      <c r="Q992" s="146" t="n"/>
      <c r="R992" s="144">
        <f>IF(ISERROR($V992),"",OFFSET('Smelter Look-up'!$C$4,$V992-4,0)&amp;"")</f>
        <v/>
      </c>
      <c r="S992" s="150">
        <f>IF(B992="","",IF(ISERROR(MATCH($E992,CL,0)),"Unknown",INDIRECT("'C'!$A$"&amp;MATCH($E992,CL,0)+1)))</f>
        <v/>
      </c>
      <c r="T992" s="150">
        <f>IF(B992="","",IF(ISERROR(MATCH($J992,SorP!$B$1:$B$6261,0)),"",INDIRECT("'SorP'!$A$"&amp;MATCH($S992&amp;$J992,SorP!C:C,0))))</f>
        <v/>
      </c>
      <c r="U992" s="163" t="n"/>
      <c r="V992" s="164">
        <f>IF(C992="",NA(),MATCH($B992&amp;$C992,'Smelter Look-up'!$J:$J,0))</f>
        <v/>
      </c>
      <c r="X992" s="165">
        <f>IF(AND(C992="Smelter not listed",OR(LEN(D992)=0,LEN(E992)=0)),1,0)</f>
        <v/>
      </c>
      <c r="AB992" s="306">
        <f>IF(C992="","",B992)</f>
        <v/>
      </c>
      <c r="AC992" s="165">
        <f>B992</f>
        <v/>
      </c>
      <c r="AD992" s="165">
        <f>IF(C992="Smelter not listed",D992,C992)</f>
        <v/>
      </c>
    </row>
    <row r="993" ht="20.1" customFormat="1" customHeight="1" s="165">
      <c r="A993" s="150" t="n"/>
      <c r="B993" s="296">
        <f>IF(LEN(A993)=0,"",INDEX('Smelter Look-up'!$A:$A,MATCH($A993,'Smelter Look-up'!$E:$E,0)))</f>
        <v/>
      </c>
      <c r="C993" s="147">
        <f>IF(LEN(A993)=0,"",INDEX('Smelter Look-up'!$C:$C,MATCH($A993,'Smelter Look-up'!$E:$E,0)))</f>
        <v/>
      </c>
      <c r="D993" s="144" t="n"/>
      <c r="E993" s="144">
        <f>IF(ISERROR($V993),"",OFFSET('Smelter Look-up'!$D$4,$V993-4,0)&amp;"")</f>
        <v/>
      </c>
      <c r="F993" s="144">
        <f>IF(ISERROR($V993),"",OFFSET('Smelter Look-up'!$E$4,$V993-4,0))</f>
        <v/>
      </c>
      <c r="G993" s="144">
        <f>IF(C993=$X$4,"Enter smelter details",IF(ISERROR($V993),"",OFFSET('Smelter Look-up'!$F$4,$V993-4,0)))</f>
        <v/>
      </c>
      <c r="H993" s="200">
        <f>IF(ISERROR($V993),"",OFFSET('Smelter Look-up'!$G$4,$V993-4,0))</f>
        <v/>
      </c>
      <c r="I993" s="201">
        <f>IF(ISERROR($V993),"",OFFSET('Smelter Look-up'!$H$4,$V993-4,0))</f>
        <v/>
      </c>
      <c r="J993" s="201">
        <f>IF(ISERROR($V993),"",OFFSET('Smelter Look-up'!$I$4,$V993-4,0))</f>
        <v/>
      </c>
      <c r="K993" s="145" t="n"/>
      <c r="L993" s="145" t="n"/>
      <c r="M993" s="145" t="n"/>
      <c r="N993" s="145" t="n"/>
      <c r="O993" s="145" t="n"/>
      <c r="P993" s="203" t="n"/>
      <c r="Q993" s="146" t="n"/>
      <c r="R993" s="144">
        <f>IF(ISERROR($V993),"",OFFSET('Smelter Look-up'!$C$4,$V993-4,0)&amp;"")</f>
        <v/>
      </c>
      <c r="S993" s="150">
        <f>IF(B993="","",IF(ISERROR(MATCH($E993,CL,0)),"Unknown",INDIRECT("'C'!$A$"&amp;MATCH($E993,CL,0)+1)))</f>
        <v/>
      </c>
      <c r="T993" s="150">
        <f>IF(B993="","",IF(ISERROR(MATCH($J993,SorP!$B$1:$B$6261,0)),"",INDIRECT("'SorP'!$A$"&amp;MATCH($S993&amp;$J993,SorP!C:C,0))))</f>
        <v/>
      </c>
      <c r="U993" s="163" t="n"/>
      <c r="V993" s="164">
        <f>IF(C993="",NA(),MATCH($B993&amp;$C993,'Smelter Look-up'!$J:$J,0))</f>
        <v/>
      </c>
      <c r="X993" s="165">
        <f>IF(AND(C993="Smelter not listed",OR(LEN(D993)=0,LEN(E993)=0)),1,0)</f>
        <v/>
      </c>
      <c r="AB993" s="306">
        <f>IF(C993="","",B993)</f>
        <v/>
      </c>
      <c r="AC993" s="165">
        <f>B993</f>
        <v/>
      </c>
      <c r="AD993" s="165">
        <f>IF(C993="Smelter not listed",D993,C993)</f>
        <v/>
      </c>
    </row>
    <row r="994" ht="20.1" customFormat="1" customHeight="1" s="165">
      <c r="A994" s="150" t="n"/>
      <c r="B994" s="296">
        <f>IF(LEN(A994)=0,"",INDEX('Smelter Look-up'!$A:$A,MATCH($A994,'Smelter Look-up'!$E:$E,0)))</f>
        <v/>
      </c>
      <c r="C994" s="147">
        <f>IF(LEN(A994)=0,"",INDEX('Smelter Look-up'!$C:$C,MATCH($A994,'Smelter Look-up'!$E:$E,0)))</f>
        <v/>
      </c>
      <c r="D994" s="144" t="n"/>
      <c r="E994" s="144">
        <f>IF(ISERROR($V994),"",OFFSET('Smelter Look-up'!$D$4,$V994-4,0)&amp;"")</f>
        <v/>
      </c>
      <c r="F994" s="144">
        <f>IF(ISERROR($V994),"",OFFSET('Smelter Look-up'!$E$4,$V994-4,0))</f>
        <v/>
      </c>
      <c r="G994" s="144">
        <f>IF(C994=$X$4,"Enter smelter details",IF(ISERROR($V994),"",OFFSET('Smelter Look-up'!$F$4,$V994-4,0)))</f>
        <v/>
      </c>
      <c r="H994" s="200">
        <f>IF(ISERROR($V994),"",OFFSET('Smelter Look-up'!$G$4,$V994-4,0))</f>
        <v/>
      </c>
      <c r="I994" s="201">
        <f>IF(ISERROR($V994),"",OFFSET('Smelter Look-up'!$H$4,$V994-4,0))</f>
        <v/>
      </c>
      <c r="J994" s="201">
        <f>IF(ISERROR($V994),"",OFFSET('Smelter Look-up'!$I$4,$V994-4,0))</f>
        <v/>
      </c>
      <c r="K994" s="145" t="n"/>
      <c r="L994" s="145" t="n"/>
      <c r="M994" s="145" t="n"/>
      <c r="N994" s="145" t="n"/>
      <c r="O994" s="145" t="n"/>
      <c r="P994" s="203" t="n"/>
      <c r="Q994" s="146" t="n"/>
      <c r="R994" s="144">
        <f>IF(ISERROR($V994),"",OFFSET('Smelter Look-up'!$C$4,$V994-4,0)&amp;"")</f>
        <v/>
      </c>
      <c r="S994" s="150">
        <f>IF(B994="","",IF(ISERROR(MATCH($E994,CL,0)),"Unknown",INDIRECT("'C'!$A$"&amp;MATCH($E994,CL,0)+1)))</f>
        <v/>
      </c>
      <c r="T994" s="150">
        <f>IF(B994="","",IF(ISERROR(MATCH($J994,SorP!$B$1:$B$6261,0)),"",INDIRECT("'SorP'!$A$"&amp;MATCH($S994&amp;$J994,SorP!C:C,0))))</f>
        <v/>
      </c>
      <c r="U994" s="163" t="n"/>
      <c r="V994" s="164">
        <f>IF(C994="",NA(),MATCH($B994&amp;$C994,'Smelter Look-up'!$J:$J,0))</f>
        <v/>
      </c>
      <c r="X994" s="165">
        <f>IF(AND(C994="Smelter not listed",OR(LEN(D994)=0,LEN(E994)=0)),1,0)</f>
        <v/>
      </c>
      <c r="AB994" s="306">
        <f>IF(C994="","",B994)</f>
        <v/>
      </c>
      <c r="AC994" s="165">
        <f>B994</f>
        <v/>
      </c>
      <c r="AD994" s="165">
        <f>IF(C994="Smelter not listed",D994,C994)</f>
        <v/>
      </c>
    </row>
    <row r="995" ht="20.1" customFormat="1" customHeight="1" s="165">
      <c r="A995" s="150" t="n"/>
      <c r="B995" s="296">
        <f>IF(LEN(A995)=0,"",INDEX('Smelter Look-up'!$A:$A,MATCH($A995,'Smelter Look-up'!$E:$E,0)))</f>
        <v/>
      </c>
      <c r="C995" s="147">
        <f>IF(LEN(A995)=0,"",INDEX('Smelter Look-up'!$C:$C,MATCH($A995,'Smelter Look-up'!$E:$E,0)))</f>
        <v/>
      </c>
      <c r="D995" s="144" t="n"/>
      <c r="E995" s="144">
        <f>IF(ISERROR($V995),"",OFFSET('Smelter Look-up'!$D$4,$V995-4,0)&amp;"")</f>
        <v/>
      </c>
      <c r="F995" s="144">
        <f>IF(ISERROR($V995),"",OFFSET('Smelter Look-up'!$E$4,$V995-4,0))</f>
        <v/>
      </c>
      <c r="G995" s="144">
        <f>IF(C995=$X$4,"Enter smelter details",IF(ISERROR($V995),"",OFFSET('Smelter Look-up'!$F$4,$V995-4,0)))</f>
        <v/>
      </c>
      <c r="H995" s="200">
        <f>IF(ISERROR($V995),"",OFFSET('Smelter Look-up'!$G$4,$V995-4,0))</f>
        <v/>
      </c>
      <c r="I995" s="201">
        <f>IF(ISERROR($V995),"",OFFSET('Smelter Look-up'!$H$4,$V995-4,0))</f>
        <v/>
      </c>
      <c r="J995" s="201">
        <f>IF(ISERROR($V995),"",OFFSET('Smelter Look-up'!$I$4,$V995-4,0))</f>
        <v/>
      </c>
      <c r="K995" s="145" t="n"/>
      <c r="L995" s="145" t="n"/>
      <c r="M995" s="145" t="n"/>
      <c r="N995" s="145" t="n"/>
      <c r="O995" s="145" t="n"/>
      <c r="P995" s="203" t="n"/>
      <c r="Q995" s="146" t="n"/>
      <c r="R995" s="144">
        <f>IF(ISERROR($V995),"",OFFSET('Smelter Look-up'!$C$4,$V995-4,0)&amp;"")</f>
        <v/>
      </c>
      <c r="S995" s="150">
        <f>IF(B995="","",IF(ISERROR(MATCH($E995,CL,0)),"Unknown",INDIRECT("'C'!$A$"&amp;MATCH($E995,CL,0)+1)))</f>
        <v/>
      </c>
      <c r="T995" s="150">
        <f>IF(B995="","",IF(ISERROR(MATCH($J995,SorP!$B$1:$B$6261,0)),"",INDIRECT("'SorP'!$A$"&amp;MATCH($S995&amp;$J995,SorP!C:C,0))))</f>
        <v/>
      </c>
      <c r="U995" s="163" t="n"/>
      <c r="V995" s="164">
        <f>IF(C995="",NA(),MATCH($B995&amp;$C995,'Smelter Look-up'!$J:$J,0))</f>
        <v/>
      </c>
      <c r="X995" s="165">
        <f>IF(AND(C995="Smelter not listed",OR(LEN(D995)=0,LEN(E995)=0)),1,0)</f>
        <v/>
      </c>
      <c r="AB995" s="306">
        <f>IF(C995="","",B995)</f>
        <v/>
      </c>
      <c r="AC995" s="165">
        <f>B995</f>
        <v/>
      </c>
      <c r="AD995" s="165">
        <f>IF(C995="Smelter not listed",D995,C995)</f>
        <v/>
      </c>
    </row>
    <row r="996" ht="20.1" customFormat="1" customHeight="1" s="165">
      <c r="A996" s="150" t="n"/>
      <c r="B996" s="296">
        <f>IF(LEN(A996)=0,"",INDEX('Smelter Look-up'!$A:$A,MATCH($A996,'Smelter Look-up'!$E:$E,0)))</f>
        <v/>
      </c>
      <c r="C996" s="147">
        <f>IF(LEN(A996)=0,"",INDEX('Smelter Look-up'!$C:$C,MATCH($A996,'Smelter Look-up'!$E:$E,0)))</f>
        <v/>
      </c>
      <c r="D996" s="144" t="n"/>
      <c r="E996" s="144">
        <f>IF(ISERROR($V996),"",OFFSET('Smelter Look-up'!$D$4,$V996-4,0)&amp;"")</f>
        <v/>
      </c>
      <c r="F996" s="144">
        <f>IF(ISERROR($V996),"",OFFSET('Smelter Look-up'!$E$4,$V996-4,0))</f>
        <v/>
      </c>
      <c r="G996" s="144">
        <f>IF(C996=$X$4,"Enter smelter details",IF(ISERROR($V996),"",OFFSET('Smelter Look-up'!$F$4,$V996-4,0)))</f>
        <v/>
      </c>
      <c r="H996" s="200">
        <f>IF(ISERROR($V996),"",OFFSET('Smelter Look-up'!$G$4,$V996-4,0))</f>
        <v/>
      </c>
      <c r="I996" s="201">
        <f>IF(ISERROR($V996),"",OFFSET('Smelter Look-up'!$H$4,$V996-4,0))</f>
        <v/>
      </c>
      <c r="J996" s="201">
        <f>IF(ISERROR($V996),"",OFFSET('Smelter Look-up'!$I$4,$V996-4,0))</f>
        <v/>
      </c>
      <c r="K996" s="145" t="n"/>
      <c r="L996" s="145" t="n"/>
      <c r="M996" s="145" t="n"/>
      <c r="N996" s="145" t="n"/>
      <c r="O996" s="145" t="n"/>
      <c r="P996" s="203" t="n"/>
      <c r="Q996" s="146" t="n"/>
      <c r="R996" s="144">
        <f>IF(ISERROR($V996),"",OFFSET('Smelter Look-up'!$C$4,$V996-4,0)&amp;"")</f>
        <v/>
      </c>
      <c r="S996" s="150">
        <f>IF(B996="","",IF(ISERROR(MATCH($E996,CL,0)),"Unknown",INDIRECT("'C'!$A$"&amp;MATCH($E996,CL,0)+1)))</f>
        <v/>
      </c>
      <c r="T996" s="150">
        <f>IF(B996="","",IF(ISERROR(MATCH($J996,SorP!$B$1:$B$6261,0)),"",INDIRECT("'SorP'!$A$"&amp;MATCH($S996&amp;$J996,SorP!C:C,0))))</f>
        <v/>
      </c>
      <c r="U996" s="163" t="n"/>
      <c r="V996" s="164">
        <f>IF(C996="",NA(),MATCH($B996&amp;$C996,'Smelter Look-up'!$J:$J,0))</f>
        <v/>
      </c>
      <c r="X996" s="165">
        <f>IF(AND(C996="Smelter not listed",OR(LEN(D996)=0,LEN(E996)=0)),1,0)</f>
        <v/>
      </c>
      <c r="AB996" s="306">
        <f>IF(C996="","",B996)</f>
        <v/>
      </c>
      <c r="AC996" s="165">
        <f>B996</f>
        <v/>
      </c>
      <c r="AD996" s="165">
        <f>IF(C996="Smelter not listed",D996,C996)</f>
        <v/>
      </c>
    </row>
    <row r="997" ht="20.1" customFormat="1" customHeight="1" s="165">
      <c r="A997" s="150" t="n"/>
      <c r="B997" s="296">
        <f>IF(LEN(A997)=0,"",INDEX('Smelter Look-up'!$A:$A,MATCH($A997,'Smelter Look-up'!$E:$E,0)))</f>
        <v/>
      </c>
      <c r="C997" s="147">
        <f>IF(LEN(A997)=0,"",INDEX('Smelter Look-up'!$C:$C,MATCH($A997,'Smelter Look-up'!$E:$E,0)))</f>
        <v/>
      </c>
      <c r="D997" s="144" t="n"/>
      <c r="E997" s="144">
        <f>IF(ISERROR($V997),"",OFFSET('Smelter Look-up'!$D$4,$V997-4,0)&amp;"")</f>
        <v/>
      </c>
      <c r="F997" s="144">
        <f>IF(ISERROR($V997),"",OFFSET('Smelter Look-up'!$E$4,$V997-4,0))</f>
        <v/>
      </c>
      <c r="G997" s="144">
        <f>IF(C997=$X$4,"Enter smelter details",IF(ISERROR($V997),"",OFFSET('Smelter Look-up'!$F$4,$V997-4,0)))</f>
        <v/>
      </c>
      <c r="H997" s="200">
        <f>IF(ISERROR($V997),"",OFFSET('Smelter Look-up'!$G$4,$V997-4,0))</f>
        <v/>
      </c>
      <c r="I997" s="201">
        <f>IF(ISERROR($V997),"",OFFSET('Smelter Look-up'!$H$4,$V997-4,0))</f>
        <v/>
      </c>
      <c r="J997" s="201">
        <f>IF(ISERROR($V997),"",OFFSET('Smelter Look-up'!$I$4,$V997-4,0))</f>
        <v/>
      </c>
      <c r="K997" s="145" t="n"/>
      <c r="L997" s="145" t="n"/>
      <c r="M997" s="145" t="n"/>
      <c r="N997" s="145" t="n"/>
      <c r="O997" s="145" t="n"/>
      <c r="P997" s="203" t="n"/>
      <c r="Q997" s="146" t="n"/>
      <c r="R997" s="144">
        <f>IF(ISERROR($V997),"",OFFSET('Smelter Look-up'!$C$4,$V997-4,0)&amp;"")</f>
        <v/>
      </c>
      <c r="S997" s="150">
        <f>IF(B997="","",IF(ISERROR(MATCH($E997,CL,0)),"Unknown",INDIRECT("'C'!$A$"&amp;MATCH($E997,CL,0)+1)))</f>
        <v/>
      </c>
      <c r="T997" s="150">
        <f>IF(B997="","",IF(ISERROR(MATCH($J997,SorP!$B$1:$B$6261,0)),"",INDIRECT("'SorP'!$A$"&amp;MATCH($S997&amp;$J997,SorP!C:C,0))))</f>
        <v/>
      </c>
      <c r="U997" s="163" t="n"/>
      <c r="V997" s="164">
        <f>IF(C997="",NA(),MATCH($B997&amp;$C997,'Smelter Look-up'!$J:$J,0))</f>
        <v/>
      </c>
      <c r="X997" s="165">
        <f>IF(AND(C997="Smelter not listed",OR(LEN(D997)=0,LEN(E997)=0)),1,0)</f>
        <v/>
      </c>
      <c r="AB997" s="306">
        <f>IF(C997="","",B997)</f>
        <v/>
      </c>
      <c r="AC997" s="165">
        <f>B997</f>
        <v/>
      </c>
      <c r="AD997" s="165">
        <f>IF(C997="Smelter not listed",D997,C997)</f>
        <v/>
      </c>
    </row>
    <row r="998" ht="20.1" customFormat="1" customHeight="1" s="165">
      <c r="A998" s="150" t="n"/>
      <c r="B998" s="296">
        <f>IF(LEN(A998)=0,"",INDEX('Smelter Look-up'!$A:$A,MATCH($A998,'Smelter Look-up'!$E:$E,0)))</f>
        <v/>
      </c>
      <c r="C998" s="147">
        <f>IF(LEN(A998)=0,"",INDEX('Smelter Look-up'!$C:$C,MATCH($A998,'Smelter Look-up'!$E:$E,0)))</f>
        <v/>
      </c>
      <c r="D998" s="144" t="n"/>
      <c r="E998" s="144">
        <f>IF(ISERROR($V998),"",OFFSET('Smelter Look-up'!$D$4,$V998-4,0)&amp;"")</f>
        <v/>
      </c>
      <c r="F998" s="144">
        <f>IF(ISERROR($V998),"",OFFSET('Smelter Look-up'!$E$4,$V998-4,0))</f>
        <v/>
      </c>
      <c r="G998" s="144">
        <f>IF(C998=$X$4,"Enter smelter details",IF(ISERROR($V998),"",OFFSET('Smelter Look-up'!$F$4,$V998-4,0)))</f>
        <v/>
      </c>
      <c r="H998" s="200">
        <f>IF(ISERROR($V998),"",OFFSET('Smelter Look-up'!$G$4,$V998-4,0))</f>
        <v/>
      </c>
      <c r="I998" s="201">
        <f>IF(ISERROR($V998),"",OFFSET('Smelter Look-up'!$H$4,$V998-4,0))</f>
        <v/>
      </c>
      <c r="J998" s="201">
        <f>IF(ISERROR($V998),"",OFFSET('Smelter Look-up'!$I$4,$V998-4,0))</f>
        <v/>
      </c>
      <c r="K998" s="145" t="n"/>
      <c r="L998" s="145" t="n"/>
      <c r="M998" s="145" t="n"/>
      <c r="N998" s="145" t="n"/>
      <c r="O998" s="145" t="n"/>
      <c r="P998" s="203" t="n"/>
      <c r="Q998" s="146" t="n"/>
      <c r="R998" s="144">
        <f>IF(ISERROR($V998),"",OFFSET('Smelter Look-up'!$C$4,$V998-4,0)&amp;"")</f>
        <v/>
      </c>
      <c r="S998" s="150">
        <f>IF(B998="","",IF(ISERROR(MATCH($E998,CL,0)),"Unknown",INDIRECT("'C'!$A$"&amp;MATCH($E998,CL,0)+1)))</f>
        <v/>
      </c>
      <c r="T998" s="150">
        <f>IF(B998="","",IF(ISERROR(MATCH($J998,SorP!$B$1:$B$6261,0)),"",INDIRECT("'SorP'!$A$"&amp;MATCH($S998&amp;$J998,SorP!C:C,0))))</f>
        <v/>
      </c>
      <c r="U998" s="163" t="n"/>
      <c r="V998" s="164">
        <f>IF(C998="",NA(),MATCH($B998&amp;$C998,'Smelter Look-up'!$J:$J,0))</f>
        <v/>
      </c>
      <c r="X998" s="165">
        <f>IF(AND(C998="Smelter not listed",OR(LEN(D998)=0,LEN(E998)=0)),1,0)</f>
        <v/>
      </c>
      <c r="AB998" s="306">
        <f>IF(C998="","",B998)</f>
        <v/>
      </c>
      <c r="AC998" s="165">
        <f>B998</f>
        <v/>
      </c>
      <c r="AD998" s="165">
        <f>IF(C998="Smelter not listed",D998,C998)</f>
        <v/>
      </c>
    </row>
    <row r="999" ht="20.1" customFormat="1" customHeight="1" s="165">
      <c r="A999" s="150" t="n"/>
      <c r="B999" s="296">
        <f>IF(LEN(A999)=0,"",INDEX('Smelter Look-up'!$A:$A,MATCH($A999,'Smelter Look-up'!$E:$E,0)))</f>
        <v/>
      </c>
      <c r="C999" s="147">
        <f>IF(LEN(A999)=0,"",INDEX('Smelter Look-up'!$C:$C,MATCH($A999,'Smelter Look-up'!$E:$E,0)))</f>
        <v/>
      </c>
      <c r="D999" s="144" t="n"/>
      <c r="E999" s="144">
        <f>IF(ISERROR($V999),"",OFFSET('Smelter Look-up'!$D$4,$V999-4,0)&amp;"")</f>
        <v/>
      </c>
      <c r="F999" s="144">
        <f>IF(ISERROR($V999),"",OFFSET('Smelter Look-up'!$E$4,$V999-4,0))</f>
        <v/>
      </c>
      <c r="G999" s="144">
        <f>IF(C999=$X$4,"Enter smelter details",IF(ISERROR($V999),"",OFFSET('Smelter Look-up'!$F$4,$V999-4,0)))</f>
        <v/>
      </c>
      <c r="H999" s="200">
        <f>IF(ISERROR($V999),"",OFFSET('Smelter Look-up'!$G$4,$V999-4,0))</f>
        <v/>
      </c>
      <c r="I999" s="201">
        <f>IF(ISERROR($V999),"",OFFSET('Smelter Look-up'!$H$4,$V999-4,0))</f>
        <v/>
      </c>
      <c r="J999" s="201">
        <f>IF(ISERROR($V999),"",OFFSET('Smelter Look-up'!$I$4,$V999-4,0))</f>
        <v/>
      </c>
      <c r="K999" s="145" t="n"/>
      <c r="L999" s="145" t="n"/>
      <c r="M999" s="145" t="n"/>
      <c r="N999" s="145" t="n"/>
      <c r="O999" s="145" t="n"/>
      <c r="P999" s="203" t="n"/>
      <c r="Q999" s="146" t="n"/>
      <c r="R999" s="144">
        <f>IF(ISERROR($V999),"",OFFSET('Smelter Look-up'!$C$4,$V999-4,0)&amp;"")</f>
        <v/>
      </c>
      <c r="S999" s="150">
        <f>IF(B999="","",IF(ISERROR(MATCH($E999,CL,0)),"Unknown",INDIRECT("'C'!$A$"&amp;MATCH($E999,CL,0)+1)))</f>
        <v/>
      </c>
      <c r="T999" s="150">
        <f>IF(B999="","",IF(ISERROR(MATCH($J999,SorP!$B$1:$B$6261,0)),"",INDIRECT("'SorP'!$A$"&amp;MATCH($S999&amp;$J999,SorP!C:C,0))))</f>
        <v/>
      </c>
      <c r="U999" s="163" t="n"/>
      <c r="V999" s="164">
        <f>IF(C999="",NA(),MATCH($B999&amp;$C999,'Smelter Look-up'!$J:$J,0))</f>
        <v/>
      </c>
      <c r="X999" s="165">
        <f>IF(AND(C999="Smelter not listed",OR(LEN(D999)=0,LEN(E999)=0)),1,0)</f>
        <v/>
      </c>
      <c r="AB999" s="306">
        <f>IF(C999="","",B999)</f>
        <v/>
      </c>
      <c r="AC999" s="165">
        <f>B999</f>
        <v/>
      </c>
      <c r="AD999" s="165">
        <f>IF(C999="Smelter not listed",D999,C999)</f>
        <v/>
      </c>
    </row>
    <row r="1000" ht="20.1" customFormat="1" customHeight="1" s="165">
      <c r="A1000" s="150" t="n"/>
      <c r="B1000" s="296">
        <f>IF(LEN(A1000)=0,"",INDEX('Smelter Look-up'!$A:$A,MATCH($A1000,'Smelter Look-up'!$E:$E,0)))</f>
        <v/>
      </c>
      <c r="C1000" s="147">
        <f>IF(LEN(A1000)=0,"",INDEX('Smelter Look-up'!$C:$C,MATCH($A1000,'Smelter Look-up'!$E:$E,0)))</f>
        <v/>
      </c>
      <c r="D1000" s="144" t="n"/>
      <c r="E1000" s="144">
        <f>IF(ISERROR($V1000),"",OFFSET('Smelter Look-up'!$D$4,$V1000-4,0)&amp;"")</f>
        <v/>
      </c>
      <c r="F1000" s="144">
        <f>IF(ISERROR($V1000),"",OFFSET('Smelter Look-up'!$E$4,$V1000-4,0))</f>
        <v/>
      </c>
      <c r="G1000" s="144">
        <f>IF(C1000=$X$4,"Enter smelter details",IF(ISERROR($V1000),"",OFFSET('Smelter Look-up'!$F$4,$V1000-4,0)))</f>
        <v/>
      </c>
      <c r="H1000" s="200">
        <f>IF(ISERROR($V1000),"",OFFSET('Smelter Look-up'!$G$4,$V1000-4,0))</f>
        <v/>
      </c>
      <c r="I1000" s="201">
        <f>IF(ISERROR($V1000),"",OFFSET('Smelter Look-up'!$H$4,$V1000-4,0))</f>
        <v/>
      </c>
      <c r="J1000" s="201">
        <f>IF(ISERROR($V1000),"",OFFSET('Smelter Look-up'!$I$4,$V1000-4,0))</f>
        <v/>
      </c>
      <c r="K1000" s="145" t="n"/>
      <c r="L1000" s="145" t="n"/>
      <c r="M1000" s="145" t="n"/>
      <c r="N1000" s="145" t="n"/>
      <c r="O1000" s="145" t="n"/>
      <c r="P1000" s="203" t="n"/>
      <c r="Q1000" s="146" t="n"/>
      <c r="R1000" s="144">
        <f>IF(ISERROR($V1000),"",OFFSET('Smelter Look-up'!$C$4,$V1000-4,0)&amp;"")</f>
        <v/>
      </c>
      <c r="S1000" s="150">
        <f>IF(B1000="","",IF(ISERROR(MATCH($E1000,CL,0)),"Unknown",INDIRECT("'C'!$A$"&amp;MATCH($E1000,CL,0)+1)))</f>
        <v/>
      </c>
      <c r="T1000" s="150">
        <f>IF(B1000="","",IF(ISERROR(MATCH($J1000,SorP!$B$1:$B$6261,0)),"",INDIRECT("'SorP'!$A$"&amp;MATCH($S1000&amp;$J1000,SorP!C:C,0))))</f>
        <v/>
      </c>
      <c r="U1000" s="163" t="n"/>
      <c r="V1000" s="164">
        <f>IF(C1000="",NA(),MATCH($B1000&amp;$C1000,'Smelter Look-up'!$J:$J,0))</f>
        <v/>
      </c>
      <c r="X1000" s="165">
        <f>IF(AND(C1000="Smelter not listed",OR(LEN(D1000)=0,LEN(E1000)=0)),1,0)</f>
        <v/>
      </c>
      <c r="AB1000" s="306">
        <f>IF(C1000="","",B1000)</f>
        <v/>
      </c>
      <c r="AC1000" s="165">
        <f>B1000</f>
        <v/>
      </c>
      <c r="AD1000" s="165">
        <f>IF(C1000="Smelter not listed",D1000,C1000)</f>
        <v/>
      </c>
    </row>
    <row r="1001" ht="20.1" customFormat="1" customHeight="1" s="165">
      <c r="A1001" s="150" t="n"/>
      <c r="B1001" s="296">
        <f>IF(LEN(A1001)=0,"",INDEX('Smelter Look-up'!$A:$A,MATCH($A1001,'Smelter Look-up'!$E:$E,0)))</f>
        <v/>
      </c>
      <c r="C1001" s="147">
        <f>IF(LEN(A1001)=0,"",INDEX('Smelter Look-up'!$C:$C,MATCH($A1001,'Smelter Look-up'!$E:$E,0)))</f>
        <v/>
      </c>
      <c r="D1001" s="144" t="n"/>
      <c r="E1001" s="144">
        <f>IF(ISERROR($V1001),"",OFFSET('Smelter Look-up'!$D$4,$V1001-4,0)&amp;"")</f>
        <v/>
      </c>
      <c r="F1001" s="144">
        <f>IF(ISERROR($V1001),"",OFFSET('Smelter Look-up'!$E$4,$V1001-4,0))</f>
        <v/>
      </c>
      <c r="G1001" s="144">
        <f>IF(C1001=$X$4,"Enter smelter details",IF(ISERROR($V1001),"",OFFSET('Smelter Look-up'!$F$4,$V1001-4,0)))</f>
        <v/>
      </c>
      <c r="H1001" s="200">
        <f>IF(ISERROR($V1001),"",OFFSET('Smelter Look-up'!$G$4,$V1001-4,0))</f>
        <v/>
      </c>
      <c r="I1001" s="201">
        <f>IF(ISERROR($V1001),"",OFFSET('Smelter Look-up'!$H$4,$V1001-4,0))</f>
        <v/>
      </c>
      <c r="J1001" s="201">
        <f>IF(ISERROR($V1001),"",OFFSET('Smelter Look-up'!$I$4,$V1001-4,0))</f>
        <v/>
      </c>
      <c r="K1001" s="145" t="n"/>
      <c r="L1001" s="145" t="n"/>
      <c r="M1001" s="145" t="n"/>
      <c r="N1001" s="145" t="n"/>
      <c r="O1001" s="145" t="n"/>
      <c r="P1001" s="203" t="n"/>
      <c r="Q1001" s="146" t="n"/>
      <c r="R1001" s="144">
        <f>IF(ISERROR($V1001),"",OFFSET('Smelter Look-up'!$C$4,$V1001-4,0)&amp;"")</f>
        <v/>
      </c>
      <c r="S1001" s="150">
        <f>IF(B1001="","",IF(ISERROR(MATCH($E1001,CL,0)),"Unknown",INDIRECT("'C'!$A$"&amp;MATCH($E1001,CL,0)+1)))</f>
        <v/>
      </c>
      <c r="T1001" s="150">
        <f>IF(B1001="","",IF(ISERROR(MATCH($J1001,SorP!$B$1:$B$6261,0)),"",INDIRECT("'SorP'!$A$"&amp;MATCH($S1001&amp;$J1001,SorP!C:C,0))))</f>
        <v/>
      </c>
      <c r="U1001" s="163" t="n"/>
      <c r="V1001" s="164">
        <f>IF(C1001="",NA(),MATCH($B1001&amp;$C1001,'Smelter Look-up'!$J:$J,0))</f>
        <v/>
      </c>
      <c r="X1001" s="165">
        <f>IF(AND(C1001="Smelter not listed",OR(LEN(D1001)=0,LEN(E1001)=0)),1,0)</f>
        <v/>
      </c>
      <c r="AB1001" s="306">
        <f>IF(C1001="","",B1001)</f>
        <v/>
      </c>
      <c r="AC1001" s="165">
        <f>B1001</f>
        <v/>
      </c>
      <c r="AD1001" s="165">
        <f>IF(C1001="Smelter not listed",D1001,C1001)</f>
        <v/>
      </c>
    </row>
    <row r="1002" ht="20.1" customFormat="1" customHeight="1" s="165">
      <c r="A1002" s="150" t="n"/>
      <c r="B1002" s="296">
        <f>IF(LEN(A1002)=0,"",INDEX('Smelter Look-up'!$A:$A,MATCH($A1002,'Smelter Look-up'!$E:$E,0)))</f>
        <v/>
      </c>
      <c r="C1002" s="147">
        <f>IF(LEN(A1002)=0,"",INDEX('Smelter Look-up'!$C:$C,MATCH($A1002,'Smelter Look-up'!$E:$E,0)))</f>
        <v/>
      </c>
      <c r="D1002" s="144" t="n"/>
      <c r="E1002" s="144">
        <f>IF(ISERROR($V1002),"",OFFSET('Smelter Look-up'!$D$4,$V1002-4,0)&amp;"")</f>
        <v/>
      </c>
      <c r="F1002" s="144">
        <f>IF(ISERROR($V1002),"",OFFSET('Smelter Look-up'!$E$4,$V1002-4,0))</f>
        <v/>
      </c>
      <c r="G1002" s="144">
        <f>IF(C1002=$X$4,"Enter smelter details",IF(ISERROR($V1002),"",OFFSET('Smelter Look-up'!$F$4,$V1002-4,0)))</f>
        <v/>
      </c>
      <c r="H1002" s="200">
        <f>IF(ISERROR($V1002),"",OFFSET('Smelter Look-up'!$G$4,$V1002-4,0))</f>
        <v/>
      </c>
      <c r="I1002" s="201">
        <f>IF(ISERROR($V1002),"",OFFSET('Smelter Look-up'!$H$4,$V1002-4,0))</f>
        <v/>
      </c>
      <c r="J1002" s="201">
        <f>IF(ISERROR($V1002),"",OFFSET('Smelter Look-up'!$I$4,$V1002-4,0))</f>
        <v/>
      </c>
      <c r="K1002" s="145" t="n"/>
      <c r="L1002" s="145" t="n"/>
      <c r="M1002" s="145" t="n"/>
      <c r="N1002" s="145" t="n"/>
      <c r="O1002" s="145" t="n"/>
      <c r="P1002" s="203" t="n"/>
      <c r="Q1002" s="146" t="n"/>
      <c r="R1002" s="144">
        <f>IF(ISERROR($V1002),"",OFFSET('Smelter Look-up'!$C$4,$V1002-4,0)&amp;"")</f>
        <v/>
      </c>
      <c r="S1002" s="150">
        <f>IF(B1002="","",IF(ISERROR(MATCH($E1002,CL,0)),"Unknown",INDIRECT("'C'!$A$"&amp;MATCH($E1002,CL,0)+1)))</f>
        <v/>
      </c>
      <c r="T1002" s="150">
        <f>IF(B1002="","",IF(ISERROR(MATCH($J1002,SorP!$B$1:$B$6261,0)),"",INDIRECT("'SorP'!$A$"&amp;MATCH($S1002&amp;$J1002,SorP!C:C,0))))</f>
        <v/>
      </c>
      <c r="U1002" s="163" t="n"/>
      <c r="V1002" s="164">
        <f>IF(C1002="",NA(),MATCH($B1002&amp;$C1002,'Smelter Look-up'!$J:$J,0))</f>
        <v/>
      </c>
      <c r="X1002" s="165">
        <f>IF(AND(C1002="Smelter not listed",OR(LEN(D1002)=0,LEN(E1002)=0)),1,0)</f>
        <v/>
      </c>
      <c r="AB1002" s="306">
        <f>IF(C1002="","",B1002)</f>
        <v/>
      </c>
      <c r="AC1002" s="165">
        <f>B1002</f>
        <v/>
      </c>
      <c r="AD1002" s="165">
        <f>IF(C1002="Smelter not listed",D1002,C1002)</f>
        <v/>
      </c>
    </row>
    <row r="1003" ht="20.1" customFormat="1" customHeight="1" s="165">
      <c r="A1003" s="150" t="n"/>
      <c r="B1003" s="296">
        <f>IF(LEN(A1003)=0,"",INDEX('Smelter Look-up'!$A:$A,MATCH($A1003,'Smelter Look-up'!$E:$E,0)))</f>
        <v/>
      </c>
      <c r="C1003" s="147">
        <f>IF(LEN(A1003)=0,"",INDEX('Smelter Look-up'!$C:$C,MATCH($A1003,'Smelter Look-up'!$E:$E,0)))</f>
        <v/>
      </c>
      <c r="D1003" s="144" t="n"/>
      <c r="E1003" s="144">
        <f>IF(ISERROR($V1003),"",OFFSET('Smelter Look-up'!$D$4,$V1003-4,0)&amp;"")</f>
        <v/>
      </c>
      <c r="F1003" s="144">
        <f>IF(ISERROR($V1003),"",OFFSET('Smelter Look-up'!$E$4,$V1003-4,0))</f>
        <v/>
      </c>
      <c r="G1003" s="144">
        <f>IF(C1003=$X$4,"Enter smelter details",IF(ISERROR($V1003),"",OFFSET('Smelter Look-up'!$F$4,$V1003-4,0)))</f>
        <v/>
      </c>
      <c r="H1003" s="200">
        <f>IF(ISERROR($V1003),"",OFFSET('Smelter Look-up'!$G$4,$V1003-4,0))</f>
        <v/>
      </c>
      <c r="I1003" s="201">
        <f>IF(ISERROR($V1003),"",OFFSET('Smelter Look-up'!$H$4,$V1003-4,0))</f>
        <v/>
      </c>
      <c r="J1003" s="201">
        <f>IF(ISERROR($V1003),"",OFFSET('Smelter Look-up'!$I$4,$V1003-4,0))</f>
        <v/>
      </c>
      <c r="K1003" s="145" t="n"/>
      <c r="L1003" s="145" t="n"/>
      <c r="M1003" s="145" t="n"/>
      <c r="N1003" s="145" t="n"/>
      <c r="O1003" s="145" t="n"/>
      <c r="P1003" s="203" t="n"/>
      <c r="Q1003" s="146" t="n"/>
      <c r="R1003" s="144">
        <f>IF(ISERROR($V1003),"",OFFSET('Smelter Look-up'!$C$4,$V1003-4,0)&amp;"")</f>
        <v/>
      </c>
      <c r="S1003" s="150">
        <f>IF(B1003="","",IF(ISERROR(MATCH($E1003,CL,0)),"Unknown",INDIRECT("'C'!$A$"&amp;MATCH($E1003,CL,0)+1)))</f>
        <v/>
      </c>
      <c r="T1003" s="150">
        <f>IF(B1003="","",IF(ISERROR(MATCH($J1003,SorP!$B$1:$B$6261,0)),"",INDIRECT("'SorP'!$A$"&amp;MATCH($S1003&amp;$J1003,SorP!C:C,0))))</f>
        <v/>
      </c>
      <c r="U1003" s="163" t="n"/>
      <c r="V1003" s="164">
        <f>IF(C1003="",NA(),MATCH($B1003&amp;$C1003,'Smelter Look-up'!$J:$J,0))</f>
        <v/>
      </c>
      <c r="X1003" s="165">
        <f>IF(AND(C1003="Smelter not listed",OR(LEN(D1003)=0,LEN(E1003)=0)),1,0)</f>
        <v/>
      </c>
      <c r="AB1003" s="306">
        <f>IF(C1003="","",B1003)</f>
        <v/>
      </c>
      <c r="AC1003" s="165">
        <f>B1003</f>
        <v/>
      </c>
      <c r="AD1003" s="165">
        <f>IF(C1003="Smelter not listed",D1003,C1003)</f>
        <v/>
      </c>
    </row>
    <row r="1004" ht="20.1" customFormat="1" customHeight="1" s="165">
      <c r="A1004" s="150" t="n"/>
      <c r="B1004" s="296">
        <f>IF(LEN(A1004)=0,"",INDEX('Smelter Look-up'!$A:$A,MATCH($A1004,'Smelter Look-up'!$E:$E,0)))</f>
        <v/>
      </c>
      <c r="C1004" s="147">
        <f>IF(LEN(A1004)=0,"",INDEX('Smelter Look-up'!$C:$C,MATCH($A1004,'Smelter Look-up'!$E:$E,0)))</f>
        <v/>
      </c>
      <c r="D1004" s="144" t="n"/>
      <c r="E1004" s="144">
        <f>IF(ISERROR($V1004),"",OFFSET('Smelter Look-up'!$D$4,$V1004-4,0)&amp;"")</f>
        <v/>
      </c>
      <c r="F1004" s="144">
        <f>IF(ISERROR($V1004),"",OFFSET('Smelter Look-up'!$E$4,$V1004-4,0))</f>
        <v/>
      </c>
      <c r="G1004" s="144">
        <f>IF(C1004=$X$4,"Enter smelter details",IF(ISERROR($V1004),"",OFFSET('Smelter Look-up'!$F$4,$V1004-4,0)))</f>
        <v/>
      </c>
      <c r="H1004" s="200">
        <f>IF(ISERROR($V1004),"",OFFSET('Smelter Look-up'!$G$4,$V1004-4,0))</f>
        <v/>
      </c>
      <c r="I1004" s="201">
        <f>IF(ISERROR($V1004),"",OFFSET('Smelter Look-up'!$H$4,$V1004-4,0))</f>
        <v/>
      </c>
      <c r="J1004" s="201">
        <f>IF(ISERROR($V1004),"",OFFSET('Smelter Look-up'!$I$4,$V1004-4,0))</f>
        <v/>
      </c>
      <c r="K1004" s="145" t="n"/>
      <c r="L1004" s="145" t="n"/>
      <c r="M1004" s="145" t="n"/>
      <c r="N1004" s="145" t="n"/>
      <c r="O1004" s="145" t="n"/>
      <c r="P1004" s="203" t="n"/>
      <c r="Q1004" s="146" t="n"/>
      <c r="R1004" s="144">
        <f>IF(ISERROR($V1004),"",OFFSET('Smelter Look-up'!$C$4,$V1004-4,0)&amp;"")</f>
        <v/>
      </c>
      <c r="S1004" s="150">
        <f>IF(B1004="","",IF(ISERROR(MATCH($E1004,CL,0)),"Unknown",INDIRECT("'C'!$A$"&amp;MATCH($E1004,CL,0)+1)))</f>
        <v/>
      </c>
      <c r="T1004" s="150">
        <f>IF(B1004="","",IF(ISERROR(MATCH($J1004,SorP!$B$1:$B$6261,0)),"",INDIRECT("'SorP'!$A$"&amp;MATCH($S1004&amp;$J1004,SorP!C:C,0))))</f>
        <v/>
      </c>
      <c r="U1004" s="163" t="n"/>
      <c r="V1004" s="164">
        <f>IF(C1004="",NA(),MATCH($B1004&amp;$C1004,'Smelter Look-up'!$J:$J,0))</f>
        <v/>
      </c>
      <c r="X1004" s="165">
        <f>IF(AND(C1004="Smelter not listed",OR(LEN(D1004)=0,LEN(E1004)=0)),1,0)</f>
        <v/>
      </c>
      <c r="AB1004" s="306">
        <f>IF(C1004="","",B1004)</f>
        <v/>
      </c>
      <c r="AC1004" s="165">
        <f>B1004</f>
        <v/>
      </c>
      <c r="AD1004" s="165">
        <f>IF(C1004="Smelter not listed",D1004,C1004)</f>
        <v/>
      </c>
    </row>
    <row r="1005" ht="20.1" customFormat="1" customHeight="1" s="165">
      <c r="A1005" s="150" t="n"/>
      <c r="B1005" s="296">
        <f>IF(LEN(A1005)=0,"",INDEX('Smelter Look-up'!$A:$A,MATCH($A1005,'Smelter Look-up'!$E:$E,0)))</f>
        <v/>
      </c>
      <c r="C1005" s="147">
        <f>IF(LEN(A1005)=0,"",INDEX('Smelter Look-up'!$C:$C,MATCH($A1005,'Smelter Look-up'!$E:$E,0)))</f>
        <v/>
      </c>
      <c r="D1005" s="144" t="n"/>
      <c r="E1005" s="144">
        <f>IF(ISERROR($V1005),"",OFFSET('Smelter Look-up'!$D$4,$V1005-4,0)&amp;"")</f>
        <v/>
      </c>
      <c r="F1005" s="144">
        <f>IF(ISERROR($V1005),"",OFFSET('Smelter Look-up'!$E$4,$V1005-4,0))</f>
        <v/>
      </c>
      <c r="G1005" s="144">
        <f>IF(C1005=$X$4,"Enter smelter details",IF(ISERROR($V1005),"",OFFSET('Smelter Look-up'!$F$4,$V1005-4,0)))</f>
        <v/>
      </c>
      <c r="H1005" s="200">
        <f>IF(ISERROR($V1005),"",OFFSET('Smelter Look-up'!$G$4,$V1005-4,0))</f>
        <v/>
      </c>
      <c r="I1005" s="201">
        <f>IF(ISERROR($V1005),"",OFFSET('Smelter Look-up'!$H$4,$V1005-4,0))</f>
        <v/>
      </c>
      <c r="J1005" s="201">
        <f>IF(ISERROR($V1005),"",OFFSET('Smelter Look-up'!$I$4,$V1005-4,0))</f>
        <v/>
      </c>
      <c r="K1005" s="145" t="n"/>
      <c r="L1005" s="145" t="n"/>
      <c r="M1005" s="145" t="n"/>
      <c r="N1005" s="145" t="n"/>
      <c r="O1005" s="145" t="n"/>
      <c r="P1005" s="203" t="n"/>
      <c r="Q1005" s="146" t="n"/>
      <c r="R1005" s="144">
        <f>IF(ISERROR($V1005),"",OFFSET('Smelter Look-up'!$C$4,$V1005-4,0)&amp;"")</f>
        <v/>
      </c>
      <c r="S1005" s="150">
        <f>IF(B1005="","",IF(ISERROR(MATCH($E1005,CL,0)),"Unknown",INDIRECT("'C'!$A$"&amp;MATCH($E1005,CL,0)+1)))</f>
        <v/>
      </c>
      <c r="T1005" s="150">
        <f>IF(B1005="","",IF(ISERROR(MATCH($J1005,SorP!$B$1:$B$6261,0)),"",INDIRECT("'SorP'!$A$"&amp;MATCH($S1005&amp;$J1005,SorP!C:C,0))))</f>
        <v/>
      </c>
      <c r="U1005" s="163" t="n"/>
      <c r="V1005" s="164">
        <f>IF(C1005="",NA(),MATCH($B1005&amp;$C1005,'Smelter Look-up'!$J:$J,0))</f>
        <v/>
      </c>
      <c r="X1005" s="165">
        <f>IF(AND(C1005="Smelter not listed",OR(LEN(D1005)=0,LEN(E1005)=0)),1,0)</f>
        <v/>
      </c>
      <c r="AB1005" s="306">
        <f>IF(C1005="","",B1005)</f>
        <v/>
      </c>
      <c r="AC1005" s="165">
        <f>B1005</f>
        <v/>
      </c>
      <c r="AD1005" s="165">
        <f>IF(C1005="Smelter not listed",D1005,C1005)</f>
        <v/>
      </c>
    </row>
    <row r="1006" ht="20.1" customFormat="1" customHeight="1" s="165">
      <c r="A1006" s="150" t="n"/>
      <c r="B1006" s="296">
        <f>IF(LEN(A1006)=0,"",INDEX('Smelter Look-up'!$A:$A,MATCH($A1006,'Smelter Look-up'!$E:$E,0)))</f>
        <v/>
      </c>
      <c r="C1006" s="147">
        <f>IF(LEN(A1006)=0,"",INDEX('Smelter Look-up'!$C:$C,MATCH($A1006,'Smelter Look-up'!$E:$E,0)))</f>
        <v/>
      </c>
      <c r="D1006" s="144" t="n"/>
      <c r="E1006" s="144">
        <f>IF(ISERROR($V1006),"",OFFSET('Smelter Look-up'!$D$4,$V1006-4,0)&amp;"")</f>
        <v/>
      </c>
      <c r="F1006" s="144">
        <f>IF(ISERROR($V1006),"",OFFSET('Smelter Look-up'!$E$4,$V1006-4,0))</f>
        <v/>
      </c>
      <c r="G1006" s="144">
        <f>IF(C1006=$X$4,"Enter smelter details",IF(ISERROR($V1006),"",OFFSET('Smelter Look-up'!$F$4,$V1006-4,0)))</f>
        <v/>
      </c>
      <c r="H1006" s="200">
        <f>IF(ISERROR($V1006),"",OFFSET('Smelter Look-up'!$G$4,$V1006-4,0))</f>
        <v/>
      </c>
      <c r="I1006" s="201">
        <f>IF(ISERROR($V1006),"",OFFSET('Smelter Look-up'!$H$4,$V1006-4,0))</f>
        <v/>
      </c>
      <c r="J1006" s="201">
        <f>IF(ISERROR($V1006),"",OFFSET('Smelter Look-up'!$I$4,$V1006-4,0))</f>
        <v/>
      </c>
      <c r="K1006" s="145" t="n"/>
      <c r="L1006" s="145" t="n"/>
      <c r="M1006" s="145" t="n"/>
      <c r="N1006" s="145" t="n"/>
      <c r="O1006" s="145" t="n"/>
      <c r="P1006" s="203" t="n"/>
      <c r="Q1006" s="146" t="n"/>
      <c r="R1006" s="144">
        <f>IF(ISERROR($V1006),"",OFFSET('Smelter Look-up'!$C$4,$V1006-4,0)&amp;"")</f>
        <v/>
      </c>
      <c r="S1006" s="150">
        <f>IF(B1006="","",IF(ISERROR(MATCH($E1006,CL,0)),"Unknown",INDIRECT("'C'!$A$"&amp;MATCH($E1006,CL,0)+1)))</f>
        <v/>
      </c>
      <c r="T1006" s="150">
        <f>IF(B1006="","",IF(ISERROR(MATCH($J1006,SorP!$B$1:$B$6261,0)),"",INDIRECT("'SorP'!$A$"&amp;MATCH($S1006&amp;$J1006,SorP!C:C,0))))</f>
        <v/>
      </c>
      <c r="U1006" s="163" t="n"/>
      <c r="V1006" s="164">
        <f>IF(C1006="",NA(),MATCH($B1006&amp;$C1006,'Smelter Look-up'!$J:$J,0))</f>
        <v/>
      </c>
      <c r="X1006" s="165">
        <f>IF(AND(C1006="Smelter not listed",OR(LEN(D1006)=0,LEN(E1006)=0)),1,0)</f>
        <v/>
      </c>
      <c r="AB1006" s="306">
        <f>IF(C1006="","",B1006)</f>
        <v/>
      </c>
      <c r="AC1006" s="165">
        <f>B1006</f>
        <v/>
      </c>
      <c r="AD1006" s="165">
        <f>IF(C1006="Smelter not listed",D1006,C1006)</f>
        <v/>
      </c>
    </row>
    <row r="1007" ht="20.1" customFormat="1" customHeight="1" s="165">
      <c r="A1007" s="150" t="n"/>
      <c r="B1007" s="296">
        <f>IF(LEN(A1007)=0,"",INDEX('Smelter Look-up'!$A:$A,MATCH($A1007,'Smelter Look-up'!$E:$E,0)))</f>
        <v/>
      </c>
      <c r="C1007" s="147">
        <f>IF(LEN(A1007)=0,"",INDEX('Smelter Look-up'!$C:$C,MATCH($A1007,'Smelter Look-up'!$E:$E,0)))</f>
        <v/>
      </c>
      <c r="D1007" s="144" t="n"/>
      <c r="E1007" s="144">
        <f>IF(ISERROR($V1007),"",OFFSET('Smelter Look-up'!$D$4,$V1007-4,0)&amp;"")</f>
        <v/>
      </c>
      <c r="F1007" s="144">
        <f>IF(ISERROR($V1007),"",OFFSET('Smelter Look-up'!$E$4,$V1007-4,0))</f>
        <v/>
      </c>
      <c r="G1007" s="144">
        <f>IF(C1007=$X$4,"Enter smelter details",IF(ISERROR($V1007),"",OFFSET('Smelter Look-up'!$F$4,$V1007-4,0)))</f>
        <v/>
      </c>
      <c r="H1007" s="200">
        <f>IF(ISERROR($V1007),"",OFFSET('Smelter Look-up'!$G$4,$V1007-4,0))</f>
        <v/>
      </c>
      <c r="I1007" s="201">
        <f>IF(ISERROR($V1007),"",OFFSET('Smelter Look-up'!$H$4,$V1007-4,0))</f>
        <v/>
      </c>
      <c r="J1007" s="201">
        <f>IF(ISERROR($V1007),"",OFFSET('Smelter Look-up'!$I$4,$V1007-4,0))</f>
        <v/>
      </c>
      <c r="K1007" s="145" t="n"/>
      <c r="L1007" s="145" t="n"/>
      <c r="M1007" s="145" t="n"/>
      <c r="N1007" s="145" t="n"/>
      <c r="O1007" s="145" t="n"/>
      <c r="P1007" s="203" t="n"/>
      <c r="Q1007" s="146" t="n"/>
      <c r="R1007" s="144">
        <f>IF(ISERROR($V1007),"",OFFSET('Smelter Look-up'!$C$4,$V1007-4,0)&amp;"")</f>
        <v/>
      </c>
      <c r="S1007" s="150">
        <f>IF(B1007="","",IF(ISERROR(MATCH($E1007,CL,0)),"Unknown",INDIRECT("'C'!$A$"&amp;MATCH($E1007,CL,0)+1)))</f>
        <v/>
      </c>
      <c r="T1007" s="150">
        <f>IF(B1007="","",IF(ISERROR(MATCH($J1007,SorP!$B$1:$B$6261,0)),"",INDIRECT("'SorP'!$A$"&amp;MATCH($S1007&amp;$J1007,SorP!C:C,0))))</f>
        <v/>
      </c>
      <c r="U1007" s="163" t="n"/>
      <c r="V1007" s="164">
        <f>IF(C1007="",NA(),MATCH($B1007&amp;$C1007,'Smelter Look-up'!$J:$J,0))</f>
        <v/>
      </c>
      <c r="X1007" s="165">
        <f>IF(AND(C1007="Smelter not listed",OR(LEN(D1007)=0,LEN(E1007)=0)),1,0)</f>
        <v/>
      </c>
      <c r="AB1007" s="306">
        <f>IF(C1007="","",B1007)</f>
        <v/>
      </c>
      <c r="AC1007" s="165">
        <f>B1007</f>
        <v/>
      </c>
      <c r="AD1007" s="165">
        <f>IF(C1007="Smelter not listed",D1007,C1007)</f>
        <v/>
      </c>
    </row>
    <row r="1008" ht="20.1" customFormat="1" customHeight="1" s="165">
      <c r="A1008" s="150" t="n"/>
      <c r="B1008" s="296">
        <f>IF(LEN(A1008)=0,"",INDEX('Smelter Look-up'!$A:$A,MATCH($A1008,'Smelter Look-up'!$E:$E,0)))</f>
        <v/>
      </c>
      <c r="C1008" s="147">
        <f>IF(LEN(A1008)=0,"",INDEX('Smelter Look-up'!$C:$C,MATCH($A1008,'Smelter Look-up'!$E:$E,0)))</f>
        <v/>
      </c>
      <c r="D1008" s="144" t="n"/>
      <c r="E1008" s="144">
        <f>IF(ISERROR($V1008),"",OFFSET('Smelter Look-up'!$D$4,$V1008-4,0)&amp;"")</f>
        <v/>
      </c>
      <c r="F1008" s="144">
        <f>IF(ISERROR($V1008),"",OFFSET('Smelter Look-up'!$E$4,$V1008-4,0))</f>
        <v/>
      </c>
      <c r="G1008" s="144">
        <f>IF(C1008=$X$4,"Enter smelter details",IF(ISERROR($V1008),"",OFFSET('Smelter Look-up'!$F$4,$V1008-4,0)))</f>
        <v/>
      </c>
      <c r="H1008" s="200">
        <f>IF(ISERROR($V1008),"",OFFSET('Smelter Look-up'!$G$4,$V1008-4,0))</f>
        <v/>
      </c>
      <c r="I1008" s="201">
        <f>IF(ISERROR($V1008),"",OFFSET('Smelter Look-up'!$H$4,$V1008-4,0))</f>
        <v/>
      </c>
      <c r="J1008" s="201">
        <f>IF(ISERROR($V1008),"",OFFSET('Smelter Look-up'!$I$4,$V1008-4,0))</f>
        <v/>
      </c>
      <c r="K1008" s="145" t="n"/>
      <c r="L1008" s="145" t="n"/>
      <c r="M1008" s="145" t="n"/>
      <c r="N1008" s="145" t="n"/>
      <c r="O1008" s="145" t="n"/>
      <c r="P1008" s="203" t="n"/>
      <c r="Q1008" s="146" t="n"/>
      <c r="R1008" s="144">
        <f>IF(ISERROR($V1008),"",OFFSET('Smelter Look-up'!$C$4,$V1008-4,0)&amp;"")</f>
        <v/>
      </c>
      <c r="S1008" s="150">
        <f>IF(B1008="","",IF(ISERROR(MATCH($E1008,CL,0)),"Unknown",INDIRECT("'C'!$A$"&amp;MATCH($E1008,CL,0)+1)))</f>
        <v/>
      </c>
      <c r="T1008" s="150">
        <f>IF(B1008="","",IF(ISERROR(MATCH($J1008,SorP!$B$1:$B$6261,0)),"",INDIRECT("'SorP'!$A$"&amp;MATCH($S1008&amp;$J1008,SorP!C:C,0))))</f>
        <v/>
      </c>
      <c r="U1008" s="163" t="n"/>
      <c r="V1008" s="164">
        <f>IF(C1008="",NA(),MATCH($B1008&amp;$C1008,'Smelter Look-up'!$J:$J,0))</f>
        <v/>
      </c>
      <c r="X1008" s="165">
        <f>IF(AND(C1008="Smelter not listed",OR(LEN(D1008)=0,LEN(E1008)=0)),1,0)</f>
        <v/>
      </c>
      <c r="AB1008" s="306">
        <f>IF(C1008="","",B1008)</f>
        <v/>
      </c>
      <c r="AC1008" s="165">
        <f>B1008</f>
        <v/>
      </c>
      <c r="AD1008" s="165">
        <f>IF(C1008="Smelter not listed",D1008,C1008)</f>
        <v/>
      </c>
    </row>
    <row r="1009" ht="20.1" customFormat="1" customHeight="1" s="165">
      <c r="A1009" s="150" t="n"/>
      <c r="B1009" s="296">
        <f>IF(LEN(A1009)=0,"",INDEX('Smelter Look-up'!$A:$A,MATCH($A1009,'Smelter Look-up'!$E:$E,0)))</f>
        <v/>
      </c>
      <c r="C1009" s="147">
        <f>IF(LEN(A1009)=0,"",INDEX('Smelter Look-up'!$C:$C,MATCH($A1009,'Smelter Look-up'!$E:$E,0)))</f>
        <v/>
      </c>
      <c r="D1009" s="144" t="n"/>
      <c r="E1009" s="144">
        <f>IF(ISERROR($V1009),"",OFFSET('Smelter Look-up'!$D$4,$V1009-4,0)&amp;"")</f>
        <v/>
      </c>
      <c r="F1009" s="144">
        <f>IF(ISERROR($V1009),"",OFFSET('Smelter Look-up'!$E$4,$V1009-4,0))</f>
        <v/>
      </c>
      <c r="G1009" s="144">
        <f>IF(C1009=$X$4,"Enter smelter details",IF(ISERROR($V1009),"",OFFSET('Smelter Look-up'!$F$4,$V1009-4,0)))</f>
        <v/>
      </c>
      <c r="H1009" s="200">
        <f>IF(ISERROR($V1009),"",OFFSET('Smelter Look-up'!$G$4,$V1009-4,0))</f>
        <v/>
      </c>
      <c r="I1009" s="201">
        <f>IF(ISERROR($V1009),"",OFFSET('Smelter Look-up'!$H$4,$V1009-4,0))</f>
        <v/>
      </c>
      <c r="J1009" s="201">
        <f>IF(ISERROR($V1009),"",OFFSET('Smelter Look-up'!$I$4,$V1009-4,0))</f>
        <v/>
      </c>
      <c r="K1009" s="145" t="n"/>
      <c r="L1009" s="145" t="n"/>
      <c r="M1009" s="145" t="n"/>
      <c r="N1009" s="145" t="n"/>
      <c r="O1009" s="145" t="n"/>
      <c r="P1009" s="203" t="n"/>
      <c r="Q1009" s="146" t="n"/>
      <c r="R1009" s="144">
        <f>IF(ISERROR($V1009),"",OFFSET('Smelter Look-up'!$C$4,$V1009-4,0)&amp;"")</f>
        <v/>
      </c>
      <c r="S1009" s="150">
        <f>IF(B1009="","",IF(ISERROR(MATCH($E1009,CL,0)),"Unknown",INDIRECT("'C'!$A$"&amp;MATCH($E1009,CL,0)+1)))</f>
        <v/>
      </c>
      <c r="T1009" s="150">
        <f>IF(B1009="","",IF(ISERROR(MATCH($J1009,SorP!$B$1:$B$6261,0)),"",INDIRECT("'SorP'!$A$"&amp;MATCH($S1009&amp;$J1009,SorP!C:C,0))))</f>
        <v/>
      </c>
      <c r="U1009" s="163" t="n"/>
      <c r="V1009" s="164">
        <f>IF(C1009="",NA(),MATCH($B1009&amp;$C1009,'Smelter Look-up'!$J:$J,0))</f>
        <v/>
      </c>
      <c r="X1009" s="165">
        <f>IF(AND(C1009="Smelter not listed",OR(LEN(D1009)=0,LEN(E1009)=0)),1,0)</f>
        <v/>
      </c>
      <c r="AB1009" s="306">
        <f>IF(C1009="","",B1009)</f>
        <v/>
      </c>
      <c r="AC1009" s="165">
        <f>B1009</f>
        <v/>
      </c>
      <c r="AD1009" s="165">
        <f>IF(C1009="Smelter not listed",D1009,C1009)</f>
        <v/>
      </c>
    </row>
    <row r="1010" ht="20.1" customFormat="1" customHeight="1" s="165">
      <c r="A1010" s="150" t="n"/>
      <c r="B1010" s="296">
        <f>IF(LEN(A1010)=0,"",INDEX('Smelter Look-up'!$A:$A,MATCH($A1010,'Smelter Look-up'!$E:$E,0)))</f>
        <v/>
      </c>
      <c r="C1010" s="147">
        <f>IF(LEN(A1010)=0,"",INDEX('Smelter Look-up'!$C:$C,MATCH($A1010,'Smelter Look-up'!$E:$E,0)))</f>
        <v/>
      </c>
      <c r="D1010" s="144" t="n"/>
      <c r="E1010" s="144">
        <f>IF(ISERROR($V1010),"",OFFSET('Smelter Look-up'!$D$4,$V1010-4,0)&amp;"")</f>
        <v/>
      </c>
      <c r="F1010" s="144">
        <f>IF(ISERROR($V1010),"",OFFSET('Smelter Look-up'!$E$4,$V1010-4,0))</f>
        <v/>
      </c>
      <c r="G1010" s="144">
        <f>IF(C1010=$X$4,"Enter smelter details",IF(ISERROR($V1010),"",OFFSET('Smelter Look-up'!$F$4,$V1010-4,0)))</f>
        <v/>
      </c>
      <c r="H1010" s="200">
        <f>IF(ISERROR($V1010),"",OFFSET('Smelter Look-up'!$G$4,$V1010-4,0))</f>
        <v/>
      </c>
      <c r="I1010" s="201">
        <f>IF(ISERROR($V1010),"",OFFSET('Smelter Look-up'!$H$4,$V1010-4,0))</f>
        <v/>
      </c>
      <c r="J1010" s="201">
        <f>IF(ISERROR($V1010),"",OFFSET('Smelter Look-up'!$I$4,$V1010-4,0))</f>
        <v/>
      </c>
      <c r="K1010" s="145" t="n"/>
      <c r="L1010" s="145" t="n"/>
      <c r="M1010" s="145" t="n"/>
      <c r="N1010" s="145" t="n"/>
      <c r="O1010" s="145" t="n"/>
      <c r="P1010" s="203" t="n"/>
      <c r="Q1010" s="146" t="n"/>
      <c r="R1010" s="144">
        <f>IF(ISERROR($V1010),"",OFFSET('Smelter Look-up'!$C$4,$V1010-4,0)&amp;"")</f>
        <v/>
      </c>
      <c r="S1010" s="150">
        <f>IF(B1010="","",IF(ISERROR(MATCH($E1010,CL,0)),"Unknown",INDIRECT("'C'!$A$"&amp;MATCH($E1010,CL,0)+1)))</f>
        <v/>
      </c>
      <c r="T1010" s="150">
        <f>IF(B1010="","",IF(ISERROR(MATCH($J1010,SorP!$B$1:$B$6261,0)),"",INDIRECT("'SorP'!$A$"&amp;MATCH($S1010&amp;$J1010,SorP!C:C,0))))</f>
        <v/>
      </c>
      <c r="U1010" s="163" t="n"/>
      <c r="V1010" s="164">
        <f>IF(C1010="",NA(),MATCH($B1010&amp;$C1010,'Smelter Look-up'!$J:$J,0))</f>
        <v/>
      </c>
      <c r="X1010" s="165">
        <f>IF(AND(C1010="Smelter not listed",OR(LEN(D1010)=0,LEN(E1010)=0)),1,0)</f>
        <v/>
      </c>
      <c r="AB1010" s="306">
        <f>IF(C1010="","",B1010)</f>
        <v/>
      </c>
      <c r="AC1010" s="165">
        <f>B1010</f>
        <v/>
      </c>
      <c r="AD1010" s="165">
        <f>IF(C1010="Smelter not listed",D1010,C1010)</f>
        <v/>
      </c>
    </row>
    <row r="1011" ht="20.1" customFormat="1" customHeight="1" s="165">
      <c r="A1011" s="150" t="n"/>
      <c r="B1011" s="296">
        <f>IF(LEN(A1011)=0,"",INDEX('Smelter Look-up'!$A:$A,MATCH($A1011,'Smelter Look-up'!$E:$E,0)))</f>
        <v/>
      </c>
      <c r="C1011" s="147">
        <f>IF(LEN(A1011)=0,"",INDEX('Smelter Look-up'!$C:$C,MATCH($A1011,'Smelter Look-up'!$E:$E,0)))</f>
        <v/>
      </c>
      <c r="D1011" s="144" t="n"/>
      <c r="E1011" s="144">
        <f>IF(ISERROR($V1011),"",OFFSET('Smelter Look-up'!$D$4,$V1011-4,0)&amp;"")</f>
        <v/>
      </c>
      <c r="F1011" s="144">
        <f>IF(ISERROR($V1011),"",OFFSET('Smelter Look-up'!$E$4,$V1011-4,0))</f>
        <v/>
      </c>
      <c r="G1011" s="144">
        <f>IF(C1011=$X$4,"Enter smelter details",IF(ISERROR($V1011),"",OFFSET('Smelter Look-up'!$F$4,$V1011-4,0)))</f>
        <v/>
      </c>
      <c r="H1011" s="200">
        <f>IF(ISERROR($V1011),"",OFFSET('Smelter Look-up'!$G$4,$V1011-4,0))</f>
        <v/>
      </c>
      <c r="I1011" s="201">
        <f>IF(ISERROR($V1011),"",OFFSET('Smelter Look-up'!$H$4,$V1011-4,0))</f>
        <v/>
      </c>
      <c r="J1011" s="201">
        <f>IF(ISERROR($V1011),"",OFFSET('Smelter Look-up'!$I$4,$V1011-4,0))</f>
        <v/>
      </c>
      <c r="K1011" s="145" t="n"/>
      <c r="L1011" s="145" t="n"/>
      <c r="M1011" s="145" t="n"/>
      <c r="N1011" s="145" t="n"/>
      <c r="O1011" s="145" t="n"/>
      <c r="P1011" s="203" t="n"/>
      <c r="Q1011" s="146" t="n"/>
      <c r="R1011" s="144">
        <f>IF(ISERROR($V1011),"",OFFSET('Smelter Look-up'!$C$4,$V1011-4,0)&amp;"")</f>
        <v/>
      </c>
      <c r="S1011" s="150">
        <f>IF(B1011="","",IF(ISERROR(MATCH($E1011,CL,0)),"Unknown",INDIRECT("'C'!$A$"&amp;MATCH($E1011,CL,0)+1)))</f>
        <v/>
      </c>
      <c r="T1011" s="150">
        <f>IF(B1011="","",IF(ISERROR(MATCH($J1011,SorP!$B$1:$B$6261,0)),"",INDIRECT("'SorP'!$A$"&amp;MATCH($S1011&amp;$J1011,SorP!C:C,0))))</f>
        <v/>
      </c>
      <c r="U1011" s="163" t="n"/>
      <c r="V1011" s="164">
        <f>IF(C1011="",NA(),MATCH($B1011&amp;$C1011,'Smelter Look-up'!$J:$J,0))</f>
        <v/>
      </c>
      <c r="X1011" s="165">
        <f>IF(AND(C1011="Smelter not listed",OR(LEN(D1011)=0,LEN(E1011)=0)),1,0)</f>
        <v/>
      </c>
      <c r="AB1011" s="306">
        <f>IF(C1011="","",B1011)</f>
        <v/>
      </c>
      <c r="AC1011" s="165">
        <f>B1011</f>
        <v/>
      </c>
      <c r="AD1011" s="165">
        <f>IF(C1011="Smelter not listed",D1011,C1011)</f>
        <v/>
      </c>
    </row>
    <row r="1012" ht="20.1" customFormat="1" customHeight="1" s="165">
      <c r="A1012" s="150" t="n"/>
      <c r="B1012" s="296">
        <f>IF(LEN(A1012)=0,"",INDEX('Smelter Look-up'!$A:$A,MATCH($A1012,'Smelter Look-up'!$E:$E,0)))</f>
        <v/>
      </c>
      <c r="C1012" s="147">
        <f>IF(LEN(A1012)=0,"",INDEX('Smelter Look-up'!$C:$C,MATCH($A1012,'Smelter Look-up'!$E:$E,0)))</f>
        <v/>
      </c>
      <c r="D1012" s="144" t="n"/>
      <c r="E1012" s="144">
        <f>IF(ISERROR($V1012),"",OFFSET('Smelter Look-up'!$D$4,$V1012-4,0)&amp;"")</f>
        <v/>
      </c>
      <c r="F1012" s="144">
        <f>IF(ISERROR($V1012),"",OFFSET('Smelter Look-up'!$E$4,$V1012-4,0))</f>
        <v/>
      </c>
      <c r="G1012" s="144">
        <f>IF(C1012=$X$4,"Enter smelter details",IF(ISERROR($V1012),"",OFFSET('Smelter Look-up'!$F$4,$V1012-4,0)))</f>
        <v/>
      </c>
      <c r="H1012" s="200">
        <f>IF(ISERROR($V1012),"",OFFSET('Smelter Look-up'!$G$4,$V1012-4,0))</f>
        <v/>
      </c>
      <c r="I1012" s="201">
        <f>IF(ISERROR($V1012),"",OFFSET('Smelter Look-up'!$H$4,$V1012-4,0))</f>
        <v/>
      </c>
      <c r="J1012" s="201">
        <f>IF(ISERROR($V1012),"",OFFSET('Smelter Look-up'!$I$4,$V1012-4,0))</f>
        <v/>
      </c>
      <c r="K1012" s="145" t="n"/>
      <c r="L1012" s="145" t="n"/>
      <c r="M1012" s="145" t="n"/>
      <c r="N1012" s="145" t="n"/>
      <c r="O1012" s="145" t="n"/>
      <c r="P1012" s="203" t="n"/>
      <c r="Q1012" s="146" t="n"/>
      <c r="R1012" s="144">
        <f>IF(ISERROR($V1012),"",OFFSET('Smelter Look-up'!$C$4,$V1012-4,0)&amp;"")</f>
        <v/>
      </c>
      <c r="S1012" s="150">
        <f>IF(B1012="","",IF(ISERROR(MATCH($E1012,CL,0)),"Unknown",INDIRECT("'C'!$A$"&amp;MATCH($E1012,CL,0)+1)))</f>
        <v/>
      </c>
      <c r="T1012" s="150">
        <f>IF(B1012="","",IF(ISERROR(MATCH($J1012,SorP!$B$1:$B$6261,0)),"",INDIRECT("'SorP'!$A$"&amp;MATCH($S1012&amp;$J1012,SorP!C:C,0))))</f>
        <v/>
      </c>
      <c r="U1012" s="163" t="n"/>
      <c r="V1012" s="164">
        <f>IF(C1012="",NA(),MATCH($B1012&amp;$C1012,'Smelter Look-up'!$J:$J,0))</f>
        <v/>
      </c>
      <c r="X1012" s="165">
        <f>IF(AND(C1012="Smelter not listed",OR(LEN(D1012)=0,LEN(E1012)=0)),1,0)</f>
        <v/>
      </c>
      <c r="AB1012" s="306">
        <f>IF(C1012="","",B1012)</f>
        <v/>
      </c>
      <c r="AC1012" s="165">
        <f>B1012</f>
        <v/>
      </c>
      <c r="AD1012" s="165">
        <f>IF(C1012="Smelter not listed",D1012,C1012)</f>
        <v/>
      </c>
    </row>
    <row r="1013" ht="20.1" customFormat="1" customHeight="1" s="165">
      <c r="A1013" s="150" t="n"/>
      <c r="B1013" s="296">
        <f>IF(LEN(A1013)=0,"",INDEX('Smelter Look-up'!$A:$A,MATCH($A1013,'Smelter Look-up'!$E:$E,0)))</f>
        <v/>
      </c>
      <c r="C1013" s="147">
        <f>IF(LEN(A1013)=0,"",INDEX('Smelter Look-up'!$C:$C,MATCH($A1013,'Smelter Look-up'!$E:$E,0)))</f>
        <v/>
      </c>
      <c r="D1013" s="144" t="n"/>
      <c r="E1013" s="144">
        <f>IF(ISERROR($V1013),"",OFFSET('Smelter Look-up'!$D$4,$V1013-4,0)&amp;"")</f>
        <v/>
      </c>
      <c r="F1013" s="144">
        <f>IF(ISERROR($V1013),"",OFFSET('Smelter Look-up'!$E$4,$V1013-4,0))</f>
        <v/>
      </c>
      <c r="G1013" s="144">
        <f>IF(C1013=$X$4,"Enter smelter details",IF(ISERROR($V1013),"",OFFSET('Smelter Look-up'!$F$4,$V1013-4,0)))</f>
        <v/>
      </c>
      <c r="H1013" s="200">
        <f>IF(ISERROR($V1013),"",OFFSET('Smelter Look-up'!$G$4,$V1013-4,0))</f>
        <v/>
      </c>
      <c r="I1013" s="201">
        <f>IF(ISERROR($V1013),"",OFFSET('Smelter Look-up'!$H$4,$V1013-4,0))</f>
        <v/>
      </c>
      <c r="J1013" s="201">
        <f>IF(ISERROR($V1013),"",OFFSET('Smelter Look-up'!$I$4,$V1013-4,0))</f>
        <v/>
      </c>
      <c r="K1013" s="145" t="n"/>
      <c r="L1013" s="145" t="n"/>
      <c r="M1013" s="145" t="n"/>
      <c r="N1013" s="145" t="n"/>
      <c r="O1013" s="145" t="n"/>
      <c r="P1013" s="203" t="n"/>
      <c r="Q1013" s="146" t="n"/>
      <c r="R1013" s="144">
        <f>IF(ISERROR($V1013),"",OFFSET('Smelter Look-up'!$C$4,$V1013-4,0)&amp;"")</f>
        <v/>
      </c>
      <c r="S1013" s="150">
        <f>IF(B1013="","",IF(ISERROR(MATCH($E1013,CL,0)),"Unknown",INDIRECT("'C'!$A$"&amp;MATCH($E1013,CL,0)+1)))</f>
        <v/>
      </c>
      <c r="T1013" s="150">
        <f>IF(B1013="","",IF(ISERROR(MATCH($J1013,SorP!$B$1:$B$6261,0)),"",INDIRECT("'SorP'!$A$"&amp;MATCH($S1013&amp;$J1013,SorP!C:C,0))))</f>
        <v/>
      </c>
      <c r="U1013" s="163" t="n"/>
      <c r="V1013" s="164">
        <f>IF(C1013="",NA(),MATCH($B1013&amp;$C1013,'Smelter Look-up'!$J:$J,0))</f>
        <v/>
      </c>
      <c r="X1013" s="165">
        <f>IF(AND(C1013="Smelter not listed",OR(LEN(D1013)=0,LEN(E1013)=0)),1,0)</f>
        <v/>
      </c>
      <c r="AB1013" s="306">
        <f>IF(C1013="","",B1013)</f>
        <v/>
      </c>
      <c r="AC1013" s="165">
        <f>B1013</f>
        <v/>
      </c>
      <c r="AD1013" s="165">
        <f>IF(C1013="Smelter not listed",D1013,C1013)</f>
        <v/>
      </c>
    </row>
    <row r="1014" ht="20.1" customFormat="1" customHeight="1" s="165">
      <c r="A1014" s="150" t="n"/>
      <c r="B1014" s="296">
        <f>IF(LEN(A1014)=0,"",INDEX('Smelter Look-up'!$A:$A,MATCH($A1014,'Smelter Look-up'!$E:$E,0)))</f>
        <v/>
      </c>
      <c r="C1014" s="147">
        <f>IF(LEN(A1014)=0,"",INDEX('Smelter Look-up'!$C:$C,MATCH($A1014,'Smelter Look-up'!$E:$E,0)))</f>
        <v/>
      </c>
      <c r="D1014" s="144" t="n"/>
      <c r="E1014" s="144">
        <f>IF(ISERROR($V1014),"",OFFSET('Smelter Look-up'!$D$4,$V1014-4,0)&amp;"")</f>
        <v/>
      </c>
      <c r="F1014" s="144">
        <f>IF(ISERROR($V1014),"",OFFSET('Smelter Look-up'!$E$4,$V1014-4,0))</f>
        <v/>
      </c>
      <c r="G1014" s="144">
        <f>IF(C1014=$X$4,"Enter smelter details",IF(ISERROR($V1014),"",OFFSET('Smelter Look-up'!$F$4,$V1014-4,0)))</f>
        <v/>
      </c>
      <c r="H1014" s="200">
        <f>IF(ISERROR($V1014),"",OFFSET('Smelter Look-up'!$G$4,$V1014-4,0))</f>
        <v/>
      </c>
      <c r="I1014" s="201">
        <f>IF(ISERROR($V1014),"",OFFSET('Smelter Look-up'!$H$4,$V1014-4,0))</f>
        <v/>
      </c>
      <c r="J1014" s="201">
        <f>IF(ISERROR($V1014),"",OFFSET('Smelter Look-up'!$I$4,$V1014-4,0))</f>
        <v/>
      </c>
      <c r="K1014" s="145" t="n"/>
      <c r="L1014" s="145" t="n"/>
      <c r="M1014" s="145" t="n"/>
      <c r="N1014" s="145" t="n"/>
      <c r="O1014" s="145" t="n"/>
      <c r="P1014" s="203" t="n"/>
      <c r="Q1014" s="146" t="n"/>
      <c r="R1014" s="144">
        <f>IF(ISERROR($V1014),"",OFFSET('Smelter Look-up'!$C$4,$V1014-4,0)&amp;"")</f>
        <v/>
      </c>
      <c r="S1014" s="150">
        <f>IF(B1014="","",IF(ISERROR(MATCH($E1014,CL,0)),"Unknown",INDIRECT("'C'!$A$"&amp;MATCH($E1014,CL,0)+1)))</f>
        <v/>
      </c>
      <c r="T1014" s="150">
        <f>IF(B1014="","",IF(ISERROR(MATCH($J1014,SorP!$B$1:$B$6261,0)),"",INDIRECT("'SorP'!$A$"&amp;MATCH($S1014&amp;$J1014,SorP!C:C,0))))</f>
        <v/>
      </c>
      <c r="U1014" s="163" t="n"/>
      <c r="V1014" s="164">
        <f>IF(C1014="",NA(),MATCH($B1014&amp;$C1014,'Smelter Look-up'!$J:$J,0))</f>
        <v/>
      </c>
      <c r="X1014" s="165">
        <f>IF(AND(C1014="Smelter not listed",OR(LEN(D1014)=0,LEN(E1014)=0)),1,0)</f>
        <v/>
      </c>
      <c r="AB1014" s="306">
        <f>IF(C1014="","",B1014)</f>
        <v/>
      </c>
      <c r="AC1014" s="165">
        <f>B1014</f>
        <v/>
      </c>
      <c r="AD1014" s="165">
        <f>IF(C1014="Smelter not listed",D1014,C1014)</f>
        <v/>
      </c>
    </row>
    <row r="1015" ht="20.1" customFormat="1" customHeight="1" s="165">
      <c r="A1015" s="150" t="n"/>
      <c r="B1015" s="296">
        <f>IF(LEN(A1015)=0,"",INDEX('Smelter Look-up'!$A:$A,MATCH($A1015,'Smelter Look-up'!$E:$E,0)))</f>
        <v/>
      </c>
      <c r="C1015" s="147">
        <f>IF(LEN(A1015)=0,"",INDEX('Smelter Look-up'!$C:$C,MATCH($A1015,'Smelter Look-up'!$E:$E,0)))</f>
        <v/>
      </c>
      <c r="D1015" s="144" t="n"/>
      <c r="E1015" s="144">
        <f>IF(ISERROR($V1015),"",OFFSET('Smelter Look-up'!$D$4,$V1015-4,0)&amp;"")</f>
        <v/>
      </c>
      <c r="F1015" s="144">
        <f>IF(ISERROR($V1015),"",OFFSET('Smelter Look-up'!$E$4,$V1015-4,0))</f>
        <v/>
      </c>
      <c r="G1015" s="144">
        <f>IF(C1015=$X$4,"Enter smelter details",IF(ISERROR($V1015),"",OFFSET('Smelter Look-up'!$F$4,$V1015-4,0)))</f>
        <v/>
      </c>
      <c r="H1015" s="200">
        <f>IF(ISERROR($V1015),"",OFFSET('Smelter Look-up'!$G$4,$V1015-4,0))</f>
        <v/>
      </c>
      <c r="I1015" s="201">
        <f>IF(ISERROR($V1015),"",OFFSET('Smelter Look-up'!$H$4,$V1015-4,0))</f>
        <v/>
      </c>
      <c r="J1015" s="201">
        <f>IF(ISERROR($V1015),"",OFFSET('Smelter Look-up'!$I$4,$V1015-4,0))</f>
        <v/>
      </c>
      <c r="K1015" s="145" t="n"/>
      <c r="L1015" s="145" t="n"/>
      <c r="M1015" s="145" t="n"/>
      <c r="N1015" s="145" t="n"/>
      <c r="O1015" s="145" t="n"/>
      <c r="P1015" s="203" t="n"/>
      <c r="Q1015" s="146" t="n"/>
      <c r="R1015" s="144">
        <f>IF(ISERROR($V1015),"",OFFSET('Smelter Look-up'!$C$4,$V1015-4,0)&amp;"")</f>
        <v/>
      </c>
      <c r="S1015" s="150">
        <f>IF(B1015="","",IF(ISERROR(MATCH($E1015,CL,0)),"Unknown",INDIRECT("'C'!$A$"&amp;MATCH($E1015,CL,0)+1)))</f>
        <v/>
      </c>
      <c r="T1015" s="150">
        <f>IF(B1015="","",IF(ISERROR(MATCH($J1015,SorP!$B$1:$B$6261,0)),"",INDIRECT("'SorP'!$A$"&amp;MATCH($S1015&amp;$J1015,SorP!C:C,0))))</f>
        <v/>
      </c>
      <c r="U1015" s="163" t="n"/>
      <c r="V1015" s="164">
        <f>IF(C1015="",NA(),MATCH($B1015&amp;$C1015,'Smelter Look-up'!$J:$J,0))</f>
        <v/>
      </c>
      <c r="X1015" s="165">
        <f>IF(AND(C1015="Smelter not listed",OR(LEN(D1015)=0,LEN(E1015)=0)),1,0)</f>
        <v/>
      </c>
      <c r="AB1015" s="306">
        <f>IF(C1015="","",B1015)</f>
        <v/>
      </c>
      <c r="AC1015" s="165">
        <f>B1015</f>
        <v/>
      </c>
      <c r="AD1015" s="165">
        <f>IF(C1015="Smelter not listed",D1015,C1015)</f>
        <v/>
      </c>
    </row>
    <row r="1016" ht="20.1" customFormat="1" customHeight="1" s="165">
      <c r="A1016" s="150" t="n"/>
      <c r="B1016" s="296">
        <f>IF(LEN(A1016)=0,"",INDEX('Smelter Look-up'!$A:$A,MATCH($A1016,'Smelter Look-up'!$E:$E,0)))</f>
        <v/>
      </c>
      <c r="C1016" s="147">
        <f>IF(LEN(A1016)=0,"",INDEX('Smelter Look-up'!$C:$C,MATCH($A1016,'Smelter Look-up'!$E:$E,0)))</f>
        <v/>
      </c>
      <c r="D1016" s="144" t="n"/>
      <c r="E1016" s="144">
        <f>IF(ISERROR($V1016),"",OFFSET('Smelter Look-up'!$D$4,$V1016-4,0)&amp;"")</f>
        <v/>
      </c>
      <c r="F1016" s="144">
        <f>IF(ISERROR($V1016),"",OFFSET('Smelter Look-up'!$E$4,$V1016-4,0))</f>
        <v/>
      </c>
      <c r="G1016" s="144">
        <f>IF(C1016=$X$4,"Enter smelter details",IF(ISERROR($V1016),"",OFFSET('Smelter Look-up'!$F$4,$V1016-4,0)))</f>
        <v/>
      </c>
      <c r="H1016" s="200">
        <f>IF(ISERROR($V1016),"",OFFSET('Smelter Look-up'!$G$4,$V1016-4,0))</f>
        <v/>
      </c>
      <c r="I1016" s="201">
        <f>IF(ISERROR($V1016),"",OFFSET('Smelter Look-up'!$H$4,$V1016-4,0))</f>
        <v/>
      </c>
      <c r="J1016" s="201">
        <f>IF(ISERROR($V1016),"",OFFSET('Smelter Look-up'!$I$4,$V1016-4,0))</f>
        <v/>
      </c>
      <c r="K1016" s="145" t="n"/>
      <c r="L1016" s="145" t="n"/>
      <c r="M1016" s="145" t="n"/>
      <c r="N1016" s="145" t="n"/>
      <c r="O1016" s="145" t="n"/>
      <c r="P1016" s="203" t="n"/>
      <c r="Q1016" s="146" t="n"/>
      <c r="R1016" s="144">
        <f>IF(ISERROR($V1016),"",OFFSET('Smelter Look-up'!$C$4,$V1016-4,0)&amp;"")</f>
        <v/>
      </c>
      <c r="S1016" s="150">
        <f>IF(B1016="","",IF(ISERROR(MATCH($E1016,CL,0)),"Unknown",INDIRECT("'C'!$A$"&amp;MATCH($E1016,CL,0)+1)))</f>
        <v/>
      </c>
      <c r="T1016" s="150">
        <f>IF(B1016="","",IF(ISERROR(MATCH($J1016,SorP!$B$1:$B$6261,0)),"",INDIRECT("'SorP'!$A$"&amp;MATCH($S1016&amp;$J1016,SorP!C:C,0))))</f>
        <v/>
      </c>
      <c r="U1016" s="163" t="n"/>
      <c r="V1016" s="164">
        <f>IF(C1016="",NA(),MATCH($B1016&amp;$C1016,'Smelter Look-up'!$J:$J,0))</f>
        <v/>
      </c>
      <c r="X1016" s="165">
        <f>IF(AND(C1016="Smelter not listed",OR(LEN(D1016)=0,LEN(E1016)=0)),1,0)</f>
        <v/>
      </c>
      <c r="AB1016" s="306">
        <f>IF(C1016="","",B1016)</f>
        <v/>
      </c>
      <c r="AC1016" s="165">
        <f>B1016</f>
        <v/>
      </c>
      <c r="AD1016" s="165">
        <f>IF(C1016="Smelter not listed",D1016,C1016)</f>
        <v/>
      </c>
    </row>
    <row r="1017" ht="20.1" customFormat="1" customHeight="1" s="165">
      <c r="A1017" s="150" t="n"/>
      <c r="B1017" s="296">
        <f>IF(LEN(A1017)=0,"",INDEX('Smelter Look-up'!$A:$A,MATCH($A1017,'Smelter Look-up'!$E:$E,0)))</f>
        <v/>
      </c>
      <c r="C1017" s="147">
        <f>IF(LEN(A1017)=0,"",INDEX('Smelter Look-up'!$C:$C,MATCH($A1017,'Smelter Look-up'!$E:$E,0)))</f>
        <v/>
      </c>
      <c r="D1017" s="144" t="n"/>
      <c r="E1017" s="144">
        <f>IF(ISERROR($V1017),"",OFFSET('Smelter Look-up'!$D$4,$V1017-4,0)&amp;"")</f>
        <v/>
      </c>
      <c r="F1017" s="144">
        <f>IF(ISERROR($V1017),"",OFFSET('Smelter Look-up'!$E$4,$V1017-4,0))</f>
        <v/>
      </c>
      <c r="G1017" s="144">
        <f>IF(C1017=$X$4,"Enter smelter details",IF(ISERROR($V1017),"",OFFSET('Smelter Look-up'!$F$4,$V1017-4,0)))</f>
        <v/>
      </c>
      <c r="H1017" s="200">
        <f>IF(ISERROR($V1017),"",OFFSET('Smelter Look-up'!$G$4,$V1017-4,0))</f>
        <v/>
      </c>
      <c r="I1017" s="201">
        <f>IF(ISERROR($V1017),"",OFFSET('Smelter Look-up'!$H$4,$V1017-4,0))</f>
        <v/>
      </c>
      <c r="J1017" s="201">
        <f>IF(ISERROR($V1017),"",OFFSET('Smelter Look-up'!$I$4,$V1017-4,0))</f>
        <v/>
      </c>
      <c r="K1017" s="145" t="n"/>
      <c r="L1017" s="145" t="n"/>
      <c r="M1017" s="145" t="n"/>
      <c r="N1017" s="145" t="n"/>
      <c r="O1017" s="145" t="n"/>
      <c r="P1017" s="203" t="n"/>
      <c r="Q1017" s="146" t="n"/>
      <c r="R1017" s="144">
        <f>IF(ISERROR($V1017),"",OFFSET('Smelter Look-up'!$C$4,$V1017-4,0)&amp;"")</f>
        <v/>
      </c>
      <c r="S1017" s="150">
        <f>IF(B1017="","",IF(ISERROR(MATCH($E1017,CL,0)),"Unknown",INDIRECT("'C'!$A$"&amp;MATCH($E1017,CL,0)+1)))</f>
        <v/>
      </c>
      <c r="T1017" s="150">
        <f>IF(B1017="","",IF(ISERROR(MATCH($J1017,SorP!$B$1:$B$6261,0)),"",INDIRECT("'SorP'!$A$"&amp;MATCH($S1017&amp;$J1017,SorP!C:C,0))))</f>
        <v/>
      </c>
      <c r="U1017" s="163" t="n"/>
      <c r="V1017" s="164">
        <f>IF(C1017="",NA(),MATCH($B1017&amp;$C1017,'Smelter Look-up'!$J:$J,0))</f>
        <v/>
      </c>
      <c r="X1017" s="165">
        <f>IF(AND(C1017="Smelter not listed",OR(LEN(D1017)=0,LEN(E1017)=0)),1,0)</f>
        <v/>
      </c>
      <c r="AB1017" s="306">
        <f>IF(C1017="","",B1017)</f>
        <v/>
      </c>
      <c r="AC1017" s="165">
        <f>B1017</f>
        <v/>
      </c>
      <c r="AD1017" s="165">
        <f>IF(C1017="Smelter not listed",D1017,C1017)</f>
        <v/>
      </c>
    </row>
    <row r="1018" ht="20.1" customFormat="1" customHeight="1" s="165">
      <c r="A1018" s="150" t="n"/>
      <c r="B1018" s="296">
        <f>IF(LEN(A1018)=0,"",INDEX('Smelter Look-up'!$A:$A,MATCH($A1018,'Smelter Look-up'!$E:$E,0)))</f>
        <v/>
      </c>
      <c r="C1018" s="147">
        <f>IF(LEN(A1018)=0,"",INDEX('Smelter Look-up'!$C:$C,MATCH($A1018,'Smelter Look-up'!$E:$E,0)))</f>
        <v/>
      </c>
      <c r="D1018" s="144" t="n"/>
      <c r="E1018" s="144">
        <f>IF(ISERROR($V1018),"",OFFSET('Smelter Look-up'!$D$4,$V1018-4,0)&amp;"")</f>
        <v/>
      </c>
      <c r="F1018" s="144">
        <f>IF(ISERROR($V1018),"",OFFSET('Smelter Look-up'!$E$4,$V1018-4,0))</f>
        <v/>
      </c>
      <c r="G1018" s="144">
        <f>IF(C1018=$X$4,"Enter smelter details",IF(ISERROR($V1018),"",OFFSET('Smelter Look-up'!$F$4,$V1018-4,0)))</f>
        <v/>
      </c>
      <c r="H1018" s="200">
        <f>IF(ISERROR($V1018),"",OFFSET('Smelter Look-up'!$G$4,$V1018-4,0))</f>
        <v/>
      </c>
      <c r="I1018" s="201">
        <f>IF(ISERROR($V1018),"",OFFSET('Smelter Look-up'!$H$4,$V1018-4,0))</f>
        <v/>
      </c>
      <c r="J1018" s="201">
        <f>IF(ISERROR($V1018),"",OFFSET('Smelter Look-up'!$I$4,$V1018-4,0))</f>
        <v/>
      </c>
      <c r="K1018" s="145" t="n"/>
      <c r="L1018" s="145" t="n"/>
      <c r="M1018" s="145" t="n"/>
      <c r="N1018" s="145" t="n"/>
      <c r="O1018" s="145" t="n"/>
      <c r="P1018" s="203" t="n"/>
      <c r="Q1018" s="146" t="n"/>
      <c r="R1018" s="144">
        <f>IF(ISERROR($V1018),"",OFFSET('Smelter Look-up'!$C$4,$V1018-4,0)&amp;"")</f>
        <v/>
      </c>
      <c r="S1018" s="150">
        <f>IF(B1018="","",IF(ISERROR(MATCH($E1018,CL,0)),"Unknown",INDIRECT("'C'!$A$"&amp;MATCH($E1018,CL,0)+1)))</f>
        <v/>
      </c>
      <c r="T1018" s="150">
        <f>IF(B1018="","",IF(ISERROR(MATCH($J1018,SorP!$B$1:$B$6261,0)),"",INDIRECT("'SorP'!$A$"&amp;MATCH($S1018&amp;$J1018,SorP!C:C,0))))</f>
        <v/>
      </c>
      <c r="U1018" s="163" t="n"/>
      <c r="V1018" s="164">
        <f>IF(C1018="",NA(),MATCH($B1018&amp;$C1018,'Smelter Look-up'!$J:$J,0))</f>
        <v/>
      </c>
      <c r="X1018" s="165">
        <f>IF(AND(C1018="Smelter not listed",OR(LEN(D1018)=0,LEN(E1018)=0)),1,0)</f>
        <v/>
      </c>
      <c r="AB1018" s="306">
        <f>IF(C1018="","",B1018)</f>
        <v/>
      </c>
      <c r="AC1018" s="165">
        <f>B1018</f>
        <v/>
      </c>
      <c r="AD1018" s="165">
        <f>IF(C1018="Smelter not listed",D1018,C1018)</f>
        <v/>
      </c>
    </row>
    <row r="1019" ht="20.1" customFormat="1" customHeight="1" s="165">
      <c r="A1019" s="150" t="n"/>
      <c r="B1019" s="296">
        <f>IF(LEN(A1019)=0,"",INDEX('Smelter Look-up'!$A:$A,MATCH($A1019,'Smelter Look-up'!$E:$E,0)))</f>
        <v/>
      </c>
      <c r="C1019" s="147">
        <f>IF(LEN(A1019)=0,"",INDEX('Smelter Look-up'!$C:$C,MATCH($A1019,'Smelter Look-up'!$E:$E,0)))</f>
        <v/>
      </c>
      <c r="D1019" s="144" t="n"/>
      <c r="E1019" s="144">
        <f>IF(ISERROR($V1019),"",OFFSET('Smelter Look-up'!$D$4,$V1019-4,0)&amp;"")</f>
        <v/>
      </c>
      <c r="F1019" s="144">
        <f>IF(ISERROR($V1019),"",OFFSET('Smelter Look-up'!$E$4,$V1019-4,0))</f>
        <v/>
      </c>
      <c r="G1019" s="144">
        <f>IF(C1019=$X$4,"Enter smelter details",IF(ISERROR($V1019),"",OFFSET('Smelter Look-up'!$F$4,$V1019-4,0)))</f>
        <v/>
      </c>
      <c r="H1019" s="200">
        <f>IF(ISERROR($V1019),"",OFFSET('Smelter Look-up'!$G$4,$V1019-4,0))</f>
        <v/>
      </c>
      <c r="I1019" s="201">
        <f>IF(ISERROR($V1019),"",OFFSET('Smelter Look-up'!$H$4,$V1019-4,0))</f>
        <v/>
      </c>
      <c r="J1019" s="201">
        <f>IF(ISERROR($V1019),"",OFFSET('Smelter Look-up'!$I$4,$V1019-4,0))</f>
        <v/>
      </c>
      <c r="K1019" s="145" t="n"/>
      <c r="L1019" s="145" t="n"/>
      <c r="M1019" s="145" t="n"/>
      <c r="N1019" s="145" t="n"/>
      <c r="O1019" s="145" t="n"/>
      <c r="P1019" s="203" t="n"/>
      <c r="Q1019" s="146" t="n"/>
      <c r="R1019" s="144">
        <f>IF(ISERROR($V1019),"",OFFSET('Smelter Look-up'!$C$4,$V1019-4,0)&amp;"")</f>
        <v/>
      </c>
      <c r="S1019" s="150">
        <f>IF(B1019="","",IF(ISERROR(MATCH($E1019,CL,0)),"Unknown",INDIRECT("'C'!$A$"&amp;MATCH($E1019,CL,0)+1)))</f>
        <v/>
      </c>
      <c r="T1019" s="150">
        <f>IF(B1019="","",IF(ISERROR(MATCH($J1019,SorP!$B$1:$B$6261,0)),"",INDIRECT("'SorP'!$A$"&amp;MATCH($S1019&amp;$J1019,SorP!C:C,0))))</f>
        <v/>
      </c>
      <c r="U1019" s="163" t="n"/>
      <c r="V1019" s="164">
        <f>IF(C1019="",NA(),MATCH($B1019&amp;$C1019,'Smelter Look-up'!$J:$J,0))</f>
        <v/>
      </c>
      <c r="X1019" s="165">
        <f>IF(AND(C1019="Smelter not listed",OR(LEN(D1019)=0,LEN(E1019)=0)),1,0)</f>
        <v/>
      </c>
      <c r="AB1019" s="306">
        <f>IF(C1019="","",B1019)</f>
        <v/>
      </c>
      <c r="AC1019" s="165">
        <f>B1019</f>
        <v/>
      </c>
      <c r="AD1019" s="165">
        <f>IF(C1019="Smelter not listed",D1019,C1019)</f>
        <v/>
      </c>
    </row>
    <row r="1020" ht="20.1" customFormat="1" customHeight="1" s="165">
      <c r="A1020" s="150" t="n"/>
      <c r="B1020" s="296">
        <f>IF(LEN(A1020)=0,"",INDEX('Smelter Look-up'!$A:$A,MATCH($A1020,'Smelter Look-up'!$E:$E,0)))</f>
        <v/>
      </c>
      <c r="C1020" s="147">
        <f>IF(LEN(A1020)=0,"",INDEX('Smelter Look-up'!$C:$C,MATCH($A1020,'Smelter Look-up'!$E:$E,0)))</f>
        <v/>
      </c>
      <c r="D1020" s="144" t="n"/>
      <c r="E1020" s="144">
        <f>IF(ISERROR($V1020),"",OFFSET('Smelter Look-up'!$D$4,$V1020-4,0)&amp;"")</f>
        <v/>
      </c>
      <c r="F1020" s="144">
        <f>IF(ISERROR($V1020),"",OFFSET('Smelter Look-up'!$E$4,$V1020-4,0))</f>
        <v/>
      </c>
      <c r="G1020" s="144">
        <f>IF(C1020=$X$4,"Enter smelter details",IF(ISERROR($V1020),"",OFFSET('Smelter Look-up'!$F$4,$V1020-4,0)))</f>
        <v/>
      </c>
      <c r="H1020" s="200">
        <f>IF(ISERROR($V1020),"",OFFSET('Smelter Look-up'!$G$4,$V1020-4,0))</f>
        <v/>
      </c>
      <c r="I1020" s="201">
        <f>IF(ISERROR($V1020),"",OFFSET('Smelter Look-up'!$H$4,$V1020-4,0))</f>
        <v/>
      </c>
      <c r="J1020" s="201">
        <f>IF(ISERROR($V1020),"",OFFSET('Smelter Look-up'!$I$4,$V1020-4,0))</f>
        <v/>
      </c>
      <c r="K1020" s="145" t="n"/>
      <c r="L1020" s="145" t="n"/>
      <c r="M1020" s="145" t="n"/>
      <c r="N1020" s="145" t="n"/>
      <c r="O1020" s="145" t="n"/>
      <c r="P1020" s="203" t="n"/>
      <c r="Q1020" s="146" t="n"/>
      <c r="R1020" s="144">
        <f>IF(ISERROR($V1020),"",OFFSET('Smelter Look-up'!$C$4,$V1020-4,0)&amp;"")</f>
        <v/>
      </c>
      <c r="S1020" s="150">
        <f>IF(B1020="","",IF(ISERROR(MATCH($E1020,CL,0)),"Unknown",INDIRECT("'C'!$A$"&amp;MATCH($E1020,CL,0)+1)))</f>
        <v/>
      </c>
      <c r="T1020" s="150">
        <f>IF(B1020="","",IF(ISERROR(MATCH($J1020,SorP!$B$1:$B$6261,0)),"",INDIRECT("'SorP'!$A$"&amp;MATCH($S1020&amp;$J1020,SorP!C:C,0))))</f>
        <v/>
      </c>
      <c r="U1020" s="163" t="n"/>
      <c r="V1020" s="164">
        <f>IF(C1020="",NA(),MATCH($B1020&amp;$C1020,'Smelter Look-up'!$J:$J,0))</f>
        <v/>
      </c>
      <c r="X1020" s="165">
        <f>IF(AND(C1020="Smelter not listed",OR(LEN(D1020)=0,LEN(E1020)=0)),1,0)</f>
        <v/>
      </c>
      <c r="AB1020" s="306">
        <f>IF(C1020="","",B1020)</f>
        <v/>
      </c>
      <c r="AC1020" s="165">
        <f>B1020</f>
        <v/>
      </c>
      <c r="AD1020" s="165">
        <f>IF(C1020="Smelter not listed",D1020,C1020)</f>
        <v/>
      </c>
    </row>
    <row r="1021" ht="20.1" customFormat="1" customHeight="1" s="165">
      <c r="A1021" s="150" t="n"/>
      <c r="B1021" s="296">
        <f>IF(LEN(A1021)=0,"",INDEX('Smelter Look-up'!$A:$A,MATCH($A1021,'Smelter Look-up'!$E:$E,0)))</f>
        <v/>
      </c>
      <c r="C1021" s="147">
        <f>IF(LEN(A1021)=0,"",INDEX('Smelter Look-up'!$C:$C,MATCH($A1021,'Smelter Look-up'!$E:$E,0)))</f>
        <v/>
      </c>
      <c r="D1021" s="144" t="n"/>
      <c r="E1021" s="144">
        <f>IF(ISERROR($V1021),"",OFFSET('Smelter Look-up'!$D$4,$V1021-4,0)&amp;"")</f>
        <v/>
      </c>
      <c r="F1021" s="144">
        <f>IF(ISERROR($V1021),"",OFFSET('Smelter Look-up'!$E$4,$V1021-4,0))</f>
        <v/>
      </c>
      <c r="G1021" s="144">
        <f>IF(C1021=$X$4,"Enter smelter details",IF(ISERROR($V1021),"",OFFSET('Smelter Look-up'!$F$4,$V1021-4,0)))</f>
        <v/>
      </c>
      <c r="H1021" s="200">
        <f>IF(ISERROR($V1021),"",OFFSET('Smelter Look-up'!$G$4,$V1021-4,0))</f>
        <v/>
      </c>
      <c r="I1021" s="201">
        <f>IF(ISERROR($V1021),"",OFFSET('Smelter Look-up'!$H$4,$V1021-4,0))</f>
        <v/>
      </c>
      <c r="J1021" s="201">
        <f>IF(ISERROR($V1021),"",OFFSET('Smelter Look-up'!$I$4,$V1021-4,0))</f>
        <v/>
      </c>
      <c r="K1021" s="145" t="n"/>
      <c r="L1021" s="145" t="n"/>
      <c r="M1021" s="145" t="n"/>
      <c r="N1021" s="145" t="n"/>
      <c r="O1021" s="145" t="n"/>
      <c r="P1021" s="203" t="n"/>
      <c r="Q1021" s="146" t="n"/>
      <c r="R1021" s="144">
        <f>IF(ISERROR($V1021),"",OFFSET('Smelter Look-up'!$C$4,$V1021-4,0)&amp;"")</f>
        <v/>
      </c>
      <c r="S1021" s="150">
        <f>IF(B1021="","",IF(ISERROR(MATCH($E1021,CL,0)),"Unknown",INDIRECT("'C'!$A$"&amp;MATCH($E1021,CL,0)+1)))</f>
        <v/>
      </c>
      <c r="T1021" s="150">
        <f>IF(B1021="","",IF(ISERROR(MATCH($J1021,SorP!$B$1:$B$6261,0)),"",INDIRECT("'SorP'!$A$"&amp;MATCH($S1021&amp;$J1021,SorP!C:C,0))))</f>
        <v/>
      </c>
      <c r="U1021" s="163" t="n"/>
      <c r="V1021" s="164">
        <f>IF(C1021="",NA(),MATCH($B1021&amp;$C1021,'Smelter Look-up'!$J:$J,0))</f>
        <v/>
      </c>
      <c r="X1021" s="165">
        <f>IF(AND(C1021="Smelter not listed",OR(LEN(D1021)=0,LEN(E1021)=0)),1,0)</f>
        <v/>
      </c>
      <c r="AB1021" s="306">
        <f>IF(C1021="","",B1021)</f>
        <v/>
      </c>
      <c r="AC1021" s="165">
        <f>B1021</f>
        <v/>
      </c>
      <c r="AD1021" s="165">
        <f>IF(C1021="Smelter not listed",D1021,C1021)</f>
        <v/>
      </c>
    </row>
    <row r="1022" ht="20.1" customFormat="1" customHeight="1" s="165">
      <c r="A1022" s="150" t="n"/>
      <c r="B1022" s="296">
        <f>IF(LEN(A1022)=0,"",INDEX('Smelter Look-up'!$A:$A,MATCH($A1022,'Smelter Look-up'!$E:$E,0)))</f>
        <v/>
      </c>
      <c r="C1022" s="147">
        <f>IF(LEN(A1022)=0,"",INDEX('Smelter Look-up'!$C:$C,MATCH($A1022,'Smelter Look-up'!$E:$E,0)))</f>
        <v/>
      </c>
      <c r="D1022" s="144" t="n"/>
      <c r="E1022" s="144">
        <f>IF(ISERROR($V1022),"",OFFSET('Smelter Look-up'!$D$4,$V1022-4,0)&amp;"")</f>
        <v/>
      </c>
      <c r="F1022" s="144">
        <f>IF(ISERROR($V1022),"",OFFSET('Smelter Look-up'!$E$4,$V1022-4,0))</f>
        <v/>
      </c>
      <c r="G1022" s="144">
        <f>IF(C1022=$X$4,"Enter smelter details",IF(ISERROR($V1022),"",OFFSET('Smelter Look-up'!$F$4,$V1022-4,0)))</f>
        <v/>
      </c>
      <c r="H1022" s="200">
        <f>IF(ISERROR($V1022),"",OFFSET('Smelter Look-up'!$G$4,$V1022-4,0))</f>
        <v/>
      </c>
      <c r="I1022" s="201">
        <f>IF(ISERROR($V1022),"",OFFSET('Smelter Look-up'!$H$4,$V1022-4,0))</f>
        <v/>
      </c>
      <c r="J1022" s="201">
        <f>IF(ISERROR($V1022),"",OFFSET('Smelter Look-up'!$I$4,$V1022-4,0))</f>
        <v/>
      </c>
      <c r="K1022" s="145" t="n"/>
      <c r="L1022" s="145" t="n"/>
      <c r="M1022" s="145" t="n"/>
      <c r="N1022" s="145" t="n"/>
      <c r="O1022" s="145" t="n"/>
      <c r="P1022" s="203" t="n"/>
      <c r="Q1022" s="146" t="n"/>
      <c r="R1022" s="144">
        <f>IF(ISERROR($V1022),"",OFFSET('Smelter Look-up'!$C$4,$V1022-4,0)&amp;"")</f>
        <v/>
      </c>
      <c r="S1022" s="150">
        <f>IF(B1022="","",IF(ISERROR(MATCH($E1022,CL,0)),"Unknown",INDIRECT("'C'!$A$"&amp;MATCH($E1022,CL,0)+1)))</f>
        <v/>
      </c>
      <c r="T1022" s="150">
        <f>IF(B1022="","",IF(ISERROR(MATCH($J1022,SorP!$B$1:$B$6261,0)),"",INDIRECT("'SorP'!$A$"&amp;MATCH($S1022&amp;$J1022,SorP!C:C,0))))</f>
        <v/>
      </c>
      <c r="U1022" s="163" t="n"/>
      <c r="V1022" s="164">
        <f>IF(C1022="",NA(),MATCH($B1022&amp;$C1022,'Smelter Look-up'!$J:$J,0))</f>
        <v/>
      </c>
      <c r="X1022" s="165">
        <f>IF(AND(C1022="Smelter not listed",OR(LEN(D1022)=0,LEN(E1022)=0)),1,0)</f>
        <v/>
      </c>
      <c r="AB1022" s="306">
        <f>IF(C1022="","",B1022)</f>
        <v/>
      </c>
      <c r="AC1022" s="165">
        <f>B1022</f>
        <v/>
      </c>
      <c r="AD1022" s="165">
        <f>IF(C1022="Smelter not listed",D1022,C1022)</f>
        <v/>
      </c>
    </row>
    <row r="1023" ht="20.1" customFormat="1" customHeight="1" s="165">
      <c r="A1023" s="150" t="n"/>
      <c r="B1023" s="296">
        <f>IF(LEN(A1023)=0,"",INDEX('Smelter Look-up'!$A:$A,MATCH($A1023,'Smelter Look-up'!$E:$E,0)))</f>
        <v/>
      </c>
      <c r="C1023" s="147">
        <f>IF(LEN(A1023)=0,"",INDEX('Smelter Look-up'!$C:$C,MATCH($A1023,'Smelter Look-up'!$E:$E,0)))</f>
        <v/>
      </c>
      <c r="D1023" s="144" t="n"/>
      <c r="E1023" s="144">
        <f>IF(ISERROR($V1023),"",OFFSET('Smelter Look-up'!$D$4,$V1023-4,0)&amp;"")</f>
        <v/>
      </c>
      <c r="F1023" s="144">
        <f>IF(ISERROR($V1023),"",OFFSET('Smelter Look-up'!$E$4,$V1023-4,0))</f>
        <v/>
      </c>
      <c r="G1023" s="144">
        <f>IF(C1023=$X$4,"Enter smelter details",IF(ISERROR($V1023),"",OFFSET('Smelter Look-up'!$F$4,$V1023-4,0)))</f>
        <v/>
      </c>
      <c r="H1023" s="200">
        <f>IF(ISERROR($V1023),"",OFFSET('Smelter Look-up'!$G$4,$V1023-4,0))</f>
        <v/>
      </c>
      <c r="I1023" s="201">
        <f>IF(ISERROR($V1023),"",OFFSET('Smelter Look-up'!$H$4,$V1023-4,0))</f>
        <v/>
      </c>
      <c r="J1023" s="201">
        <f>IF(ISERROR($V1023),"",OFFSET('Smelter Look-up'!$I$4,$V1023-4,0))</f>
        <v/>
      </c>
      <c r="K1023" s="145" t="n"/>
      <c r="L1023" s="145" t="n"/>
      <c r="M1023" s="145" t="n"/>
      <c r="N1023" s="145" t="n"/>
      <c r="O1023" s="145" t="n"/>
      <c r="P1023" s="203" t="n"/>
      <c r="Q1023" s="146" t="n"/>
      <c r="R1023" s="144">
        <f>IF(ISERROR($V1023),"",OFFSET('Smelter Look-up'!$C$4,$V1023-4,0)&amp;"")</f>
        <v/>
      </c>
      <c r="S1023" s="150">
        <f>IF(B1023="","",IF(ISERROR(MATCH($E1023,CL,0)),"Unknown",INDIRECT("'C'!$A$"&amp;MATCH($E1023,CL,0)+1)))</f>
        <v/>
      </c>
      <c r="T1023" s="150">
        <f>IF(B1023="","",IF(ISERROR(MATCH($J1023,SorP!$B$1:$B$6261,0)),"",INDIRECT("'SorP'!$A$"&amp;MATCH($S1023&amp;$J1023,SorP!C:C,0))))</f>
        <v/>
      </c>
      <c r="U1023" s="163" t="n"/>
      <c r="V1023" s="164">
        <f>IF(C1023="",NA(),MATCH($B1023&amp;$C1023,'Smelter Look-up'!$J:$J,0))</f>
        <v/>
      </c>
      <c r="X1023" s="165">
        <f>IF(AND(C1023="Smelter not listed",OR(LEN(D1023)=0,LEN(E1023)=0)),1,0)</f>
        <v/>
      </c>
      <c r="AB1023" s="306">
        <f>IF(C1023="","",B1023)</f>
        <v/>
      </c>
      <c r="AC1023" s="165">
        <f>B1023</f>
        <v/>
      </c>
      <c r="AD1023" s="165">
        <f>IF(C1023="Smelter not listed",D1023,C1023)</f>
        <v/>
      </c>
    </row>
    <row r="1024" ht="20.1" customFormat="1" customHeight="1" s="165">
      <c r="A1024" s="150" t="n"/>
      <c r="B1024" s="296">
        <f>IF(LEN(A1024)=0,"",INDEX('Smelter Look-up'!$A:$A,MATCH($A1024,'Smelter Look-up'!$E:$E,0)))</f>
        <v/>
      </c>
      <c r="C1024" s="147">
        <f>IF(LEN(A1024)=0,"",INDEX('Smelter Look-up'!$C:$C,MATCH($A1024,'Smelter Look-up'!$E:$E,0)))</f>
        <v/>
      </c>
      <c r="D1024" s="144" t="n"/>
      <c r="E1024" s="144">
        <f>IF(ISERROR($V1024),"",OFFSET('Smelter Look-up'!$D$4,$V1024-4,0)&amp;"")</f>
        <v/>
      </c>
      <c r="F1024" s="144">
        <f>IF(ISERROR($V1024),"",OFFSET('Smelter Look-up'!$E$4,$V1024-4,0))</f>
        <v/>
      </c>
      <c r="G1024" s="144">
        <f>IF(C1024=$X$4,"Enter smelter details",IF(ISERROR($V1024),"",OFFSET('Smelter Look-up'!$F$4,$V1024-4,0)))</f>
        <v/>
      </c>
      <c r="H1024" s="200">
        <f>IF(ISERROR($V1024),"",OFFSET('Smelter Look-up'!$G$4,$V1024-4,0))</f>
        <v/>
      </c>
      <c r="I1024" s="201">
        <f>IF(ISERROR($V1024),"",OFFSET('Smelter Look-up'!$H$4,$V1024-4,0))</f>
        <v/>
      </c>
      <c r="J1024" s="201">
        <f>IF(ISERROR($V1024),"",OFFSET('Smelter Look-up'!$I$4,$V1024-4,0))</f>
        <v/>
      </c>
      <c r="K1024" s="145" t="n"/>
      <c r="L1024" s="145" t="n"/>
      <c r="M1024" s="145" t="n"/>
      <c r="N1024" s="145" t="n"/>
      <c r="O1024" s="145" t="n"/>
      <c r="P1024" s="203" t="n"/>
      <c r="Q1024" s="146" t="n"/>
      <c r="R1024" s="144">
        <f>IF(ISERROR($V1024),"",OFFSET('Smelter Look-up'!$C$4,$V1024-4,0)&amp;"")</f>
        <v/>
      </c>
      <c r="S1024" s="150">
        <f>IF(B1024="","",IF(ISERROR(MATCH($E1024,CL,0)),"Unknown",INDIRECT("'C'!$A$"&amp;MATCH($E1024,CL,0)+1)))</f>
        <v/>
      </c>
      <c r="T1024" s="150">
        <f>IF(B1024="","",IF(ISERROR(MATCH($J1024,SorP!$B$1:$B$6261,0)),"",INDIRECT("'SorP'!$A$"&amp;MATCH($S1024&amp;$J1024,SorP!C:C,0))))</f>
        <v/>
      </c>
      <c r="U1024" s="163" t="n"/>
      <c r="V1024" s="164">
        <f>IF(C1024="",NA(),MATCH($B1024&amp;$C1024,'Smelter Look-up'!$J:$J,0))</f>
        <v/>
      </c>
      <c r="X1024" s="165">
        <f>IF(AND(C1024="Smelter not listed",OR(LEN(D1024)=0,LEN(E1024)=0)),1,0)</f>
        <v/>
      </c>
      <c r="AB1024" s="306">
        <f>IF(C1024="","",B1024)</f>
        <v/>
      </c>
      <c r="AC1024" s="165">
        <f>B1024</f>
        <v/>
      </c>
      <c r="AD1024" s="165">
        <f>IF(C1024="Smelter not listed",D1024,C1024)</f>
        <v/>
      </c>
    </row>
    <row r="1025" ht="20.1" customFormat="1" customHeight="1" s="165">
      <c r="A1025" s="150" t="n"/>
      <c r="B1025" s="296">
        <f>IF(LEN(A1025)=0,"",INDEX('Smelter Look-up'!$A:$A,MATCH($A1025,'Smelter Look-up'!$E:$E,0)))</f>
        <v/>
      </c>
      <c r="C1025" s="147">
        <f>IF(LEN(A1025)=0,"",INDEX('Smelter Look-up'!$C:$C,MATCH($A1025,'Smelter Look-up'!$E:$E,0)))</f>
        <v/>
      </c>
      <c r="D1025" s="144" t="n"/>
      <c r="E1025" s="144">
        <f>IF(ISERROR($V1025),"",OFFSET('Smelter Look-up'!$D$4,$V1025-4,0)&amp;"")</f>
        <v/>
      </c>
      <c r="F1025" s="144">
        <f>IF(ISERROR($V1025),"",OFFSET('Smelter Look-up'!$E$4,$V1025-4,0))</f>
        <v/>
      </c>
      <c r="G1025" s="144">
        <f>IF(C1025=$X$4,"Enter smelter details",IF(ISERROR($V1025),"",OFFSET('Smelter Look-up'!$F$4,$V1025-4,0)))</f>
        <v/>
      </c>
      <c r="H1025" s="200">
        <f>IF(ISERROR($V1025),"",OFFSET('Smelter Look-up'!$G$4,$V1025-4,0))</f>
        <v/>
      </c>
      <c r="I1025" s="201">
        <f>IF(ISERROR($V1025),"",OFFSET('Smelter Look-up'!$H$4,$V1025-4,0))</f>
        <v/>
      </c>
      <c r="J1025" s="201">
        <f>IF(ISERROR($V1025),"",OFFSET('Smelter Look-up'!$I$4,$V1025-4,0))</f>
        <v/>
      </c>
      <c r="K1025" s="145" t="n"/>
      <c r="L1025" s="145" t="n"/>
      <c r="M1025" s="145" t="n"/>
      <c r="N1025" s="145" t="n"/>
      <c r="O1025" s="145" t="n"/>
      <c r="P1025" s="203" t="n"/>
      <c r="Q1025" s="146" t="n"/>
      <c r="R1025" s="144">
        <f>IF(ISERROR($V1025),"",OFFSET('Smelter Look-up'!$C$4,$V1025-4,0)&amp;"")</f>
        <v/>
      </c>
      <c r="S1025" s="150">
        <f>IF(B1025="","",IF(ISERROR(MATCH($E1025,CL,0)),"Unknown",INDIRECT("'C'!$A$"&amp;MATCH($E1025,CL,0)+1)))</f>
        <v/>
      </c>
      <c r="T1025" s="150">
        <f>IF(B1025="","",IF(ISERROR(MATCH($J1025,SorP!$B$1:$B$6261,0)),"",INDIRECT("'SorP'!$A$"&amp;MATCH($S1025&amp;$J1025,SorP!C:C,0))))</f>
        <v/>
      </c>
      <c r="U1025" s="163" t="n"/>
      <c r="V1025" s="164">
        <f>IF(C1025="",NA(),MATCH($B1025&amp;$C1025,'Smelter Look-up'!$J:$J,0))</f>
        <v/>
      </c>
      <c r="X1025" s="165">
        <f>IF(AND(C1025="Smelter not listed",OR(LEN(D1025)=0,LEN(E1025)=0)),1,0)</f>
        <v/>
      </c>
      <c r="AB1025" s="306">
        <f>IF(C1025="","",B1025)</f>
        <v/>
      </c>
      <c r="AC1025" s="165">
        <f>B1025</f>
        <v/>
      </c>
      <c r="AD1025" s="165">
        <f>IF(C1025="Smelter not listed",D1025,C1025)</f>
        <v/>
      </c>
    </row>
    <row r="1026" ht="20.1" customFormat="1" customHeight="1" s="165">
      <c r="A1026" s="150" t="n"/>
      <c r="B1026" s="296">
        <f>IF(LEN(A1026)=0,"",INDEX('Smelter Look-up'!$A:$A,MATCH($A1026,'Smelter Look-up'!$E:$E,0)))</f>
        <v/>
      </c>
      <c r="C1026" s="147">
        <f>IF(LEN(A1026)=0,"",INDEX('Smelter Look-up'!$C:$C,MATCH($A1026,'Smelter Look-up'!$E:$E,0)))</f>
        <v/>
      </c>
      <c r="D1026" s="144" t="n"/>
      <c r="E1026" s="144">
        <f>IF(ISERROR($V1026),"",OFFSET('Smelter Look-up'!$D$4,$V1026-4,0)&amp;"")</f>
        <v/>
      </c>
      <c r="F1026" s="144">
        <f>IF(ISERROR($V1026),"",OFFSET('Smelter Look-up'!$E$4,$V1026-4,0))</f>
        <v/>
      </c>
      <c r="G1026" s="144">
        <f>IF(C1026=$X$4,"Enter smelter details",IF(ISERROR($V1026),"",OFFSET('Smelter Look-up'!$F$4,$V1026-4,0)))</f>
        <v/>
      </c>
      <c r="H1026" s="200">
        <f>IF(ISERROR($V1026),"",OFFSET('Smelter Look-up'!$G$4,$V1026-4,0))</f>
        <v/>
      </c>
      <c r="I1026" s="201">
        <f>IF(ISERROR($V1026),"",OFFSET('Smelter Look-up'!$H$4,$V1026-4,0))</f>
        <v/>
      </c>
      <c r="J1026" s="201">
        <f>IF(ISERROR($V1026),"",OFFSET('Smelter Look-up'!$I$4,$V1026-4,0))</f>
        <v/>
      </c>
      <c r="K1026" s="145" t="n"/>
      <c r="L1026" s="145" t="n"/>
      <c r="M1026" s="145" t="n"/>
      <c r="N1026" s="145" t="n"/>
      <c r="O1026" s="145" t="n"/>
      <c r="P1026" s="203" t="n"/>
      <c r="Q1026" s="146" t="n"/>
      <c r="R1026" s="144">
        <f>IF(ISERROR($V1026),"",OFFSET('Smelter Look-up'!$C$4,$V1026-4,0)&amp;"")</f>
        <v/>
      </c>
      <c r="S1026" s="150">
        <f>IF(B1026="","",IF(ISERROR(MATCH($E1026,CL,0)),"Unknown",INDIRECT("'C'!$A$"&amp;MATCH($E1026,CL,0)+1)))</f>
        <v/>
      </c>
      <c r="T1026" s="150">
        <f>IF(B1026="","",IF(ISERROR(MATCH($J1026,SorP!$B$1:$B$6261,0)),"",INDIRECT("'SorP'!$A$"&amp;MATCH($S1026&amp;$J1026,SorP!C:C,0))))</f>
        <v/>
      </c>
      <c r="U1026" s="163" t="n"/>
      <c r="V1026" s="164">
        <f>IF(C1026="",NA(),MATCH($B1026&amp;$C1026,'Smelter Look-up'!$J:$J,0))</f>
        <v/>
      </c>
      <c r="X1026" s="165">
        <f>IF(AND(C1026="Smelter not listed",OR(LEN(D1026)=0,LEN(E1026)=0)),1,0)</f>
        <v/>
      </c>
      <c r="AB1026" s="306">
        <f>IF(C1026="","",B1026)</f>
        <v/>
      </c>
      <c r="AC1026" s="165">
        <f>B1026</f>
        <v/>
      </c>
      <c r="AD1026" s="165">
        <f>IF(C1026="Smelter not listed",D1026,C1026)</f>
        <v/>
      </c>
    </row>
    <row r="1027" ht="20.1" customFormat="1" customHeight="1" s="165">
      <c r="A1027" s="150" t="n"/>
      <c r="B1027" s="296">
        <f>IF(LEN(A1027)=0,"",INDEX('Smelter Look-up'!$A:$A,MATCH($A1027,'Smelter Look-up'!$E:$E,0)))</f>
        <v/>
      </c>
      <c r="C1027" s="147">
        <f>IF(LEN(A1027)=0,"",INDEX('Smelter Look-up'!$C:$C,MATCH($A1027,'Smelter Look-up'!$E:$E,0)))</f>
        <v/>
      </c>
      <c r="D1027" s="144" t="n"/>
      <c r="E1027" s="144">
        <f>IF(ISERROR($V1027),"",OFFSET('Smelter Look-up'!$D$4,$V1027-4,0)&amp;"")</f>
        <v/>
      </c>
      <c r="F1027" s="144">
        <f>IF(ISERROR($V1027),"",OFFSET('Smelter Look-up'!$E$4,$V1027-4,0))</f>
        <v/>
      </c>
      <c r="G1027" s="144">
        <f>IF(C1027=$X$4,"Enter smelter details",IF(ISERROR($V1027),"",OFFSET('Smelter Look-up'!$F$4,$V1027-4,0)))</f>
        <v/>
      </c>
      <c r="H1027" s="200">
        <f>IF(ISERROR($V1027),"",OFFSET('Smelter Look-up'!$G$4,$V1027-4,0))</f>
        <v/>
      </c>
      <c r="I1027" s="201">
        <f>IF(ISERROR($V1027),"",OFFSET('Smelter Look-up'!$H$4,$V1027-4,0))</f>
        <v/>
      </c>
      <c r="J1027" s="201">
        <f>IF(ISERROR($V1027),"",OFFSET('Smelter Look-up'!$I$4,$V1027-4,0))</f>
        <v/>
      </c>
      <c r="K1027" s="145" t="n"/>
      <c r="L1027" s="145" t="n"/>
      <c r="M1027" s="145" t="n"/>
      <c r="N1027" s="145" t="n"/>
      <c r="O1027" s="145" t="n"/>
      <c r="P1027" s="203" t="n"/>
      <c r="Q1027" s="146" t="n"/>
      <c r="R1027" s="144">
        <f>IF(ISERROR($V1027),"",OFFSET('Smelter Look-up'!$C$4,$V1027-4,0)&amp;"")</f>
        <v/>
      </c>
      <c r="S1027" s="150">
        <f>IF(B1027="","",IF(ISERROR(MATCH($E1027,CL,0)),"Unknown",INDIRECT("'C'!$A$"&amp;MATCH($E1027,CL,0)+1)))</f>
        <v/>
      </c>
      <c r="T1027" s="150">
        <f>IF(B1027="","",IF(ISERROR(MATCH($J1027,SorP!$B$1:$B$6261,0)),"",INDIRECT("'SorP'!$A$"&amp;MATCH($S1027&amp;$J1027,SorP!C:C,0))))</f>
        <v/>
      </c>
      <c r="U1027" s="163" t="n"/>
      <c r="V1027" s="164">
        <f>IF(C1027="",NA(),MATCH($B1027&amp;$C1027,'Smelter Look-up'!$J:$J,0))</f>
        <v/>
      </c>
      <c r="X1027" s="165">
        <f>IF(AND(C1027="Smelter not listed",OR(LEN(D1027)=0,LEN(E1027)=0)),1,0)</f>
        <v/>
      </c>
      <c r="AB1027" s="306">
        <f>IF(C1027="","",B1027)</f>
        <v/>
      </c>
      <c r="AC1027" s="165">
        <f>B1027</f>
        <v/>
      </c>
      <c r="AD1027" s="165">
        <f>IF(C1027="Smelter not listed",D1027,C1027)</f>
        <v/>
      </c>
    </row>
    <row r="1028" ht="20.1" customFormat="1" customHeight="1" s="165">
      <c r="A1028" s="150" t="n"/>
      <c r="B1028" s="296">
        <f>IF(LEN(A1028)=0,"",INDEX('Smelter Look-up'!$A:$A,MATCH($A1028,'Smelter Look-up'!$E:$E,0)))</f>
        <v/>
      </c>
      <c r="C1028" s="147">
        <f>IF(LEN(A1028)=0,"",INDEX('Smelter Look-up'!$C:$C,MATCH($A1028,'Smelter Look-up'!$E:$E,0)))</f>
        <v/>
      </c>
      <c r="D1028" s="144" t="n"/>
      <c r="E1028" s="144">
        <f>IF(ISERROR($V1028),"",OFFSET('Smelter Look-up'!$D$4,$V1028-4,0)&amp;"")</f>
        <v/>
      </c>
      <c r="F1028" s="144">
        <f>IF(ISERROR($V1028),"",OFFSET('Smelter Look-up'!$E$4,$V1028-4,0))</f>
        <v/>
      </c>
      <c r="G1028" s="144">
        <f>IF(C1028=$X$4,"Enter smelter details",IF(ISERROR($V1028),"",OFFSET('Smelter Look-up'!$F$4,$V1028-4,0)))</f>
        <v/>
      </c>
      <c r="H1028" s="200">
        <f>IF(ISERROR($V1028),"",OFFSET('Smelter Look-up'!$G$4,$V1028-4,0))</f>
        <v/>
      </c>
      <c r="I1028" s="201">
        <f>IF(ISERROR($V1028),"",OFFSET('Smelter Look-up'!$H$4,$V1028-4,0))</f>
        <v/>
      </c>
      <c r="J1028" s="201">
        <f>IF(ISERROR($V1028),"",OFFSET('Smelter Look-up'!$I$4,$V1028-4,0))</f>
        <v/>
      </c>
      <c r="K1028" s="145" t="n"/>
      <c r="L1028" s="145" t="n"/>
      <c r="M1028" s="145" t="n"/>
      <c r="N1028" s="145" t="n"/>
      <c r="O1028" s="145" t="n"/>
      <c r="P1028" s="203" t="n"/>
      <c r="Q1028" s="146" t="n"/>
      <c r="R1028" s="144">
        <f>IF(ISERROR($V1028),"",OFFSET('Smelter Look-up'!$C$4,$V1028-4,0)&amp;"")</f>
        <v/>
      </c>
      <c r="S1028" s="150">
        <f>IF(B1028="","",IF(ISERROR(MATCH($E1028,CL,0)),"Unknown",INDIRECT("'C'!$A$"&amp;MATCH($E1028,CL,0)+1)))</f>
        <v/>
      </c>
      <c r="T1028" s="150">
        <f>IF(B1028="","",IF(ISERROR(MATCH($J1028,SorP!$B$1:$B$6261,0)),"",INDIRECT("'SorP'!$A$"&amp;MATCH($S1028&amp;$J1028,SorP!C:C,0))))</f>
        <v/>
      </c>
      <c r="U1028" s="163" t="n"/>
      <c r="V1028" s="164">
        <f>IF(C1028="",NA(),MATCH($B1028&amp;$C1028,'Smelter Look-up'!$J:$J,0))</f>
        <v/>
      </c>
      <c r="X1028" s="165">
        <f>IF(AND(C1028="Smelter not listed",OR(LEN(D1028)=0,LEN(E1028)=0)),1,0)</f>
        <v/>
      </c>
      <c r="AB1028" s="306">
        <f>IF(C1028="","",B1028)</f>
        <v/>
      </c>
      <c r="AC1028" s="165">
        <f>B1028</f>
        <v/>
      </c>
      <c r="AD1028" s="165">
        <f>IF(C1028="Smelter not listed",D1028,C1028)</f>
        <v/>
      </c>
    </row>
    <row r="1029" ht="20.1" customFormat="1" customHeight="1" s="165">
      <c r="A1029" s="150" t="n"/>
      <c r="B1029" s="296">
        <f>IF(LEN(A1029)=0,"",INDEX('Smelter Look-up'!$A:$A,MATCH($A1029,'Smelter Look-up'!$E:$E,0)))</f>
        <v/>
      </c>
      <c r="C1029" s="147">
        <f>IF(LEN(A1029)=0,"",INDEX('Smelter Look-up'!$C:$C,MATCH($A1029,'Smelter Look-up'!$E:$E,0)))</f>
        <v/>
      </c>
      <c r="D1029" s="144" t="n"/>
      <c r="E1029" s="144">
        <f>IF(ISERROR($V1029),"",OFFSET('Smelter Look-up'!$D$4,$V1029-4,0)&amp;"")</f>
        <v/>
      </c>
      <c r="F1029" s="144">
        <f>IF(ISERROR($V1029),"",OFFSET('Smelter Look-up'!$E$4,$V1029-4,0))</f>
        <v/>
      </c>
      <c r="G1029" s="144">
        <f>IF(C1029=$X$4,"Enter smelter details",IF(ISERROR($V1029),"",OFFSET('Smelter Look-up'!$F$4,$V1029-4,0)))</f>
        <v/>
      </c>
      <c r="H1029" s="200">
        <f>IF(ISERROR($V1029),"",OFFSET('Smelter Look-up'!$G$4,$V1029-4,0))</f>
        <v/>
      </c>
      <c r="I1029" s="201">
        <f>IF(ISERROR($V1029),"",OFFSET('Smelter Look-up'!$H$4,$V1029-4,0))</f>
        <v/>
      </c>
      <c r="J1029" s="201">
        <f>IF(ISERROR($V1029),"",OFFSET('Smelter Look-up'!$I$4,$V1029-4,0))</f>
        <v/>
      </c>
      <c r="K1029" s="145" t="n"/>
      <c r="L1029" s="145" t="n"/>
      <c r="M1029" s="145" t="n"/>
      <c r="N1029" s="145" t="n"/>
      <c r="O1029" s="145" t="n"/>
      <c r="P1029" s="203" t="n"/>
      <c r="Q1029" s="146" t="n"/>
      <c r="R1029" s="144">
        <f>IF(ISERROR($V1029),"",OFFSET('Smelter Look-up'!$C$4,$V1029-4,0)&amp;"")</f>
        <v/>
      </c>
      <c r="S1029" s="150">
        <f>IF(B1029="","",IF(ISERROR(MATCH($E1029,CL,0)),"Unknown",INDIRECT("'C'!$A$"&amp;MATCH($E1029,CL,0)+1)))</f>
        <v/>
      </c>
      <c r="T1029" s="150">
        <f>IF(B1029="","",IF(ISERROR(MATCH($J1029,SorP!$B$1:$B$6261,0)),"",INDIRECT("'SorP'!$A$"&amp;MATCH($S1029&amp;$J1029,SorP!C:C,0))))</f>
        <v/>
      </c>
      <c r="U1029" s="163" t="n"/>
      <c r="V1029" s="164">
        <f>IF(C1029="",NA(),MATCH($B1029&amp;$C1029,'Smelter Look-up'!$J:$J,0))</f>
        <v/>
      </c>
      <c r="X1029" s="165">
        <f>IF(AND(C1029="Smelter not listed",OR(LEN(D1029)=0,LEN(E1029)=0)),1,0)</f>
        <v/>
      </c>
      <c r="AB1029" s="306">
        <f>IF(C1029="","",B1029)</f>
        <v/>
      </c>
      <c r="AC1029" s="165">
        <f>B1029</f>
        <v/>
      </c>
      <c r="AD1029" s="165">
        <f>IF(C1029="Smelter not listed",D1029,C1029)</f>
        <v/>
      </c>
    </row>
    <row r="1030" ht="20.1" customFormat="1" customHeight="1" s="165">
      <c r="A1030" s="150" t="n"/>
      <c r="B1030" s="296">
        <f>IF(LEN(A1030)=0,"",INDEX('Smelter Look-up'!$A:$A,MATCH($A1030,'Smelter Look-up'!$E:$E,0)))</f>
        <v/>
      </c>
      <c r="C1030" s="147">
        <f>IF(LEN(A1030)=0,"",INDEX('Smelter Look-up'!$C:$C,MATCH($A1030,'Smelter Look-up'!$E:$E,0)))</f>
        <v/>
      </c>
      <c r="D1030" s="144" t="n"/>
      <c r="E1030" s="144">
        <f>IF(ISERROR($V1030),"",OFFSET('Smelter Look-up'!$D$4,$V1030-4,0)&amp;"")</f>
        <v/>
      </c>
      <c r="F1030" s="144">
        <f>IF(ISERROR($V1030),"",OFFSET('Smelter Look-up'!$E$4,$V1030-4,0))</f>
        <v/>
      </c>
      <c r="G1030" s="144">
        <f>IF(C1030=$X$4,"Enter smelter details",IF(ISERROR($V1030),"",OFFSET('Smelter Look-up'!$F$4,$V1030-4,0)))</f>
        <v/>
      </c>
      <c r="H1030" s="200">
        <f>IF(ISERROR($V1030),"",OFFSET('Smelter Look-up'!$G$4,$V1030-4,0))</f>
        <v/>
      </c>
      <c r="I1030" s="201">
        <f>IF(ISERROR($V1030),"",OFFSET('Smelter Look-up'!$H$4,$V1030-4,0))</f>
        <v/>
      </c>
      <c r="J1030" s="201">
        <f>IF(ISERROR($V1030),"",OFFSET('Smelter Look-up'!$I$4,$V1030-4,0))</f>
        <v/>
      </c>
      <c r="K1030" s="145" t="n"/>
      <c r="L1030" s="145" t="n"/>
      <c r="M1030" s="145" t="n"/>
      <c r="N1030" s="145" t="n"/>
      <c r="O1030" s="145" t="n"/>
      <c r="P1030" s="203" t="n"/>
      <c r="Q1030" s="146" t="n"/>
      <c r="R1030" s="144">
        <f>IF(ISERROR($V1030),"",OFFSET('Smelter Look-up'!$C$4,$V1030-4,0)&amp;"")</f>
        <v/>
      </c>
      <c r="S1030" s="150">
        <f>IF(B1030="","",IF(ISERROR(MATCH($E1030,CL,0)),"Unknown",INDIRECT("'C'!$A$"&amp;MATCH($E1030,CL,0)+1)))</f>
        <v/>
      </c>
      <c r="T1030" s="150">
        <f>IF(B1030="","",IF(ISERROR(MATCH($J1030,SorP!$B$1:$B$6261,0)),"",INDIRECT("'SorP'!$A$"&amp;MATCH($S1030&amp;$J1030,SorP!C:C,0))))</f>
        <v/>
      </c>
      <c r="U1030" s="163" t="n"/>
      <c r="V1030" s="164">
        <f>IF(C1030="",NA(),MATCH($B1030&amp;$C1030,'Smelter Look-up'!$J:$J,0))</f>
        <v/>
      </c>
      <c r="X1030" s="165">
        <f>IF(AND(C1030="Smelter not listed",OR(LEN(D1030)=0,LEN(E1030)=0)),1,0)</f>
        <v/>
      </c>
      <c r="AB1030" s="306">
        <f>IF(C1030="","",B1030)</f>
        <v/>
      </c>
      <c r="AC1030" s="165">
        <f>B1030</f>
        <v/>
      </c>
      <c r="AD1030" s="165">
        <f>IF(C1030="Smelter not listed",D1030,C1030)</f>
        <v/>
      </c>
    </row>
    <row r="1031" ht="20.1" customFormat="1" customHeight="1" s="165">
      <c r="A1031" s="150" t="n"/>
      <c r="B1031" s="296">
        <f>IF(LEN(A1031)=0,"",INDEX('Smelter Look-up'!$A:$A,MATCH($A1031,'Smelter Look-up'!$E:$E,0)))</f>
        <v/>
      </c>
      <c r="C1031" s="147">
        <f>IF(LEN(A1031)=0,"",INDEX('Smelter Look-up'!$C:$C,MATCH($A1031,'Smelter Look-up'!$E:$E,0)))</f>
        <v/>
      </c>
      <c r="D1031" s="144" t="n"/>
      <c r="E1031" s="144">
        <f>IF(ISERROR($V1031),"",OFFSET('Smelter Look-up'!$D$4,$V1031-4,0)&amp;"")</f>
        <v/>
      </c>
      <c r="F1031" s="144">
        <f>IF(ISERROR($V1031),"",OFFSET('Smelter Look-up'!$E$4,$V1031-4,0))</f>
        <v/>
      </c>
      <c r="G1031" s="144">
        <f>IF(C1031=$X$4,"Enter smelter details",IF(ISERROR($V1031),"",OFFSET('Smelter Look-up'!$F$4,$V1031-4,0)))</f>
        <v/>
      </c>
      <c r="H1031" s="200">
        <f>IF(ISERROR($V1031),"",OFFSET('Smelter Look-up'!$G$4,$V1031-4,0))</f>
        <v/>
      </c>
      <c r="I1031" s="201">
        <f>IF(ISERROR($V1031),"",OFFSET('Smelter Look-up'!$H$4,$V1031-4,0))</f>
        <v/>
      </c>
      <c r="J1031" s="201">
        <f>IF(ISERROR($V1031),"",OFFSET('Smelter Look-up'!$I$4,$V1031-4,0))</f>
        <v/>
      </c>
      <c r="K1031" s="145" t="n"/>
      <c r="L1031" s="145" t="n"/>
      <c r="M1031" s="145" t="n"/>
      <c r="N1031" s="145" t="n"/>
      <c r="O1031" s="145" t="n"/>
      <c r="P1031" s="203" t="n"/>
      <c r="Q1031" s="146" t="n"/>
      <c r="R1031" s="144">
        <f>IF(ISERROR($V1031),"",OFFSET('Smelter Look-up'!$C$4,$V1031-4,0)&amp;"")</f>
        <v/>
      </c>
      <c r="S1031" s="150">
        <f>IF(B1031="","",IF(ISERROR(MATCH($E1031,CL,0)),"Unknown",INDIRECT("'C'!$A$"&amp;MATCH($E1031,CL,0)+1)))</f>
        <v/>
      </c>
      <c r="T1031" s="150">
        <f>IF(B1031="","",IF(ISERROR(MATCH($J1031,SorP!$B$1:$B$6261,0)),"",INDIRECT("'SorP'!$A$"&amp;MATCH($S1031&amp;$J1031,SorP!C:C,0))))</f>
        <v/>
      </c>
      <c r="U1031" s="163" t="n"/>
      <c r="V1031" s="164">
        <f>IF(C1031="",NA(),MATCH($B1031&amp;$C1031,'Smelter Look-up'!$J:$J,0))</f>
        <v/>
      </c>
      <c r="X1031" s="165">
        <f>IF(AND(C1031="Smelter not listed",OR(LEN(D1031)=0,LEN(E1031)=0)),1,0)</f>
        <v/>
      </c>
      <c r="AB1031" s="306">
        <f>IF(C1031="","",B1031)</f>
        <v/>
      </c>
      <c r="AC1031" s="165">
        <f>B1031</f>
        <v/>
      </c>
      <c r="AD1031" s="165">
        <f>IF(C1031="Smelter not listed",D1031,C1031)</f>
        <v/>
      </c>
    </row>
    <row r="1032" ht="20.1" customFormat="1" customHeight="1" s="165">
      <c r="A1032" s="150" t="n"/>
      <c r="B1032" s="296">
        <f>IF(LEN(A1032)=0,"",INDEX('Smelter Look-up'!$A:$A,MATCH($A1032,'Smelter Look-up'!$E:$E,0)))</f>
        <v/>
      </c>
      <c r="C1032" s="147">
        <f>IF(LEN(A1032)=0,"",INDEX('Smelter Look-up'!$C:$C,MATCH($A1032,'Smelter Look-up'!$E:$E,0)))</f>
        <v/>
      </c>
      <c r="D1032" s="144" t="n"/>
      <c r="E1032" s="144">
        <f>IF(ISERROR($V1032),"",OFFSET('Smelter Look-up'!$D$4,$V1032-4,0)&amp;"")</f>
        <v/>
      </c>
      <c r="F1032" s="144">
        <f>IF(ISERROR($V1032),"",OFFSET('Smelter Look-up'!$E$4,$V1032-4,0))</f>
        <v/>
      </c>
      <c r="G1032" s="144">
        <f>IF(C1032=$X$4,"Enter smelter details",IF(ISERROR($V1032),"",OFFSET('Smelter Look-up'!$F$4,$V1032-4,0)))</f>
        <v/>
      </c>
      <c r="H1032" s="200">
        <f>IF(ISERROR($V1032),"",OFFSET('Smelter Look-up'!$G$4,$V1032-4,0))</f>
        <v/>
      </c>
      <c r="I1032" s="201">
        <f>IF(ISERROR($V1032),"",OFFSET('Smelter Look-up'!$H$4,$V1032-4,0))</f>
        <v/>
      </c>
      <c r="J1032" s="201">
        <f>IF(ISERROR($V1032),"",OFFSET('Smelter Look-up'!$I$4,$V1032-4,0))</f>
        <v/>
      </c>
      <c r="K1032" s="145" t="n"/>
      <c r="L1032" s="145" t="n"/>
      <c r="M1032" s="145" t="n"/>
      <c r="N1032" s="145" t="n"/>
      <c r="O1032" s="145" t="n"/>
      <c r="P1032" s="203" t="n"/>
      <c r="Q1032" s="146" t="n"/>
      <c r="R1032" s="144">
        <f>IF(ISERROR($V1032),"",OFFSET('Smelter Look-up'!$C$4,$V1032-4,0)&amp;"")</f>
        <v/>
      </c>
      <c r="S1032" s="150">
        <f>IF(B1032="","",IF(ISERROR(MATCH($E1032,CL,0)),"Unknown",INDIRECT("'C'!$A$"&amp;MATCH($E1032,CL,0)+1)))</f>
        <v/>
      </c>
      <c r="T1032" s="150">
        <f>IF(B1032="","",IF(ISERROR(MATCH($J1032,SorP!$B$1:$B$6261,0)),"",INDIRECT("'SorP'!$A$"&amp;MATCH($S1032&amp;$J1032,SorP!C:C,0))))</f>
        <v/>
      </c>
      <c r="U1032" s="163" t="n"/>
      <c r="V1032" s="164">
        <f>IF(C1032="",NA(),MATCH($B1032&amp;$C1032,'Smelter Look-up'!$J:$J,0))</f>
        <v/>
      </c>
      <c r="X1032" s="165">
        <f>IF(AND(C1032="Smelter not listed",OR(LEN(D1032)=0,LEN(E1032)=0)),1,0)</f>
        <v/>
      </c>
      <c r="AB1032" s="306">
        <f>IF(C1032="","",B1032)</f>
        <v/>
      </c>
      <c r="AC1032" s="165">
        <f>B1032</f>
        <v/>
      </c>
      <c r="AD1032" s="165">
        <f>IF(C1032="Smelter not listed",D1032,C1032)</f>
        <v/>
      </c>
    </row>
    <row r="1033" ht="20.1" customFormat="1" customHeight="1" s="165">
      <c r="A1033" s="150" t="n"/>
      <c r="B1033" s="296">
        <f>IF(LEN(A1033)=0,"",INDEX('Smelter Look-up'!$A:$A,MATCH($A1033,'Smelter Look-up'!$E:$E,0)))</f>
        <v/>
      </c>
      <c r="C1033" s="147">
        <f>IF(LEN(A1033)=0,"",INDEX('Smelter Look-up'!$C:$C,MATCH($A1033,'Smelter Look-up'!$E:$E,0)))</f>
        <v/>
      </c>
      <c r="D1033" s="144" t="n"/>
      <c r="E1033" s="144">
        <f>IF(ISERROR($V1033),"",OFFSET('Smelter Look-up'!$D$4,$V1033-4,0)&amp;"")</f>
        <v/>
      </c>
      <c r="F1033" s="144">
        <f>IF(ISERROR($V1033),"",OFFSET('Smelter Look-up'!$E$4,$V1033-4,0))</f>
        <v/>
      </c>
      <c r="G1033" s="144">
        <f>IF(C1033=$X$4,"Enter smelter details",IF(ISERROR($V1033),"",OFFSET('Smelter Look-up'!$F$4,$V1033-4,0)))</f>
        <v/>
      </c>
      <c r="H1033" s="200">
        <f>IF(ISERROR($V1033),"",OFFSET('Smelter Look-up'!$G$4,$V1033-4,0))</f>
        <v/>
      </c>
      <c r="I1033" s="201">
        <f>IF(ISERROR($V1033),"",OFFSET('Smelter Look-up'!$H$4,$V1033-4,0))</f>
        <v/>
      </c>
      <c r="J1033" s="201">
        <f>IF(ISERROR($V1033),"",OFFSET('Smelter Look-up'!$I$4,$V1033-4,0))</f>
        <v/>
      </c>
      <c r="K1033" s="145" t="n"/>
      <c r="L1033" s="145" t="n"/>
      <c r="M1033" s="145" t="n"/>
      <c r="N1033" s="145" t="n"/>
      <c r="O1033" s="145" t="n"/>
      <c r="P1033" s="203" t="n"/>
      <c r="Q1033" s="146" t="n"/>
      <c r="R1033" s="144">
        <f>IF(ISERROR($V1033),"",OFFSET('Smelter Look-up'!$C$4,$V1033-4,0)&amp;"")</f>
        <v/>
      </c>
      <c r="S1033" s="150">
        <f>IF(B1033="","",IF(ISERROR(MATCH($E1033,CL,0)),"Unknown",INDIRECT("'C'!$A$"&amp;MATCH($E1033,CL,0)+1)))</f>
        <v/>
      </c>
      <c r="T1033" s="150">
        <f>IF(B1033="","",IF(ISERROR(MATCH($J1033,SorP!$B$1:$B$6261,0)),"",INDIRECT("'SorP'!$A$"&amp;MATCH($S1033&amp;$J1033,SorP!C:C,0))))</f>
        <v/>
      </c>
      <c r="U1033" s="163" t="n"/>
      <c r="V1033" s="164">
        <f>IF(C1033="",NA(),MATCH($B1033&amp;$C1033,'Smelter Look-up'!$J:$J,0))</f>
        <v/>
      </c>
      <c r="X1033" s="165">
        <f>IF(AND(C1033="Smelter not listed",OR(LEN(D1033)=0,LEN(E1033)=0)),1,0)</f>
        <v/>
      </c>
      <c r="AB1033" s="306">
        <f>IF(C1033="","",B1033)</f>
        <v/>
      </c>
      <c r="AC1033" s="165">
        <f>B1033</f>
        <v/>
      </c>
      <c r="AD1033" s="165">
        <f>IF(C1033="Smelter not listed",D1033,C1033)</f>
        <v/>
      </c>
    </row>
    <row r="1034" ht="20.1" customFormat="1" customHeight="1" s="165">
      <c r="A1034" s="150" t="n"/>
      <c r="B1034" s="296">
        <f>IF(LEN(A1034)=0,"",INDEX('Smelter Look-up'!$A:$A,MATCH($A1034,'Smelter Look-up'!$E:$E,0)))</f>
        <v/>
      </c>
      <c r="C1034" s="147">
        <f>IF(LEN(A1034)=0,"",INDEX('Smelter Look-up'!$C:$C,MATCH($A1034,'Smelter Look-up'!$E:$E,0)))</f>
        <v/>
      </c>
      <c r="D1034" s="144" t="n"/>
      <c r="E1034" s="144">
        <f>IF(ISERROR($V1034),"",OFFSET('Smelter Look-up'!$D$4,$V1034-4,0)&amp;"")</f>
        <v/>
      </c>
      <c r="F1034" s="144">
        <f>IF(ISERROR($V1034),"",OFFSET('Smelter Look-up'!$E$4,$V1034-4,0))</f>
        <v/>
      </c>
      <c r="G1034" s="144">
        <f>IF(C1034=$X$4,"Enter smelter details",IF(ISERROR($V1034),"",OFFSET('Smelter Look-up'!$F$4,$V1034-4,0)))</f>
        <v/>
      </c>
      <c r="H1034" s="200">
        <f>IF(ISERROR($V1034),"",OFFSET('Smelter Look-up'!$G$4,$V1034-4,0))</f>
        <v/>
      </c>
      <c r="I1034" s="201">
        <f>IF(ISERROR($V1034),"",OFFSET('Smelter Look-up'!$H$4,$V1034-4,0))</f>
        <v/>
      </c>
      <c r="J1034" s="201">
        <f>IF(ISERROR($V1034),"",OFFSET('Smelter Look-up'!$I$4,$V1034-4,0))</f>
        <v/>
      </c>
      <c r="K1034" s="145" t="n"/>
      <c r="L1034" s="145" t="n"/>
      <c r="M1034" s="145" t="n"/>
      <c r="N1034" s="145" t="n"/>
      <c r="O1034" s="145" t="n"/>
      <c r="P1034" s="203" t="n"/>
      <c r="Q1034" s="146" t="n"/>
      <c r="R1034" s="144">
        <f>IF(ISERROR($V1034),"",OFFSET('Smelter Look-up'!$C$4,$V1034-4,0)&amp;"")</f>
        <v/>
      </c>
      <c r="S1034" s="150">
        <f>IF(B1034="","",IF(ISERROR(MATCH($E1034,CL,0)),"Unknown",INDIRECT("'C'!$A$"&amp;MATCH($E1034,CL,0)+1)))</f>
        <v/>
      </c>
      <c r="T1034" s="150">
        <f>IF(B1034="","",IF(ISERROR(MATCH($J1034,SorP!$B$1:$B$6261,0)),"",INDIRECT("'SorP'!$A$"&amp;MATCH($S1034&amp;$J1034,SorP!C:C,0))))</f>
        <v/>
      </c>
      <c r="U1034" s="163" t="n"/>
      <c r="V1034" s="164">
        <f>IF(C1034="",NA(),MATCH($B1034&amp;$C1034,'Smelter Look-up'!$J:$J,0))</f>
        <v/>
      </c>
      <c r="X1034" s="165">
        <f>IF(AND(C1034="Smelter not listed",OR(LEN(D1034)=0,LEN(E1034)=0)),1,0)</f>
        <v/>
      </c>
      <c r="AB1034" s="306">
        <f>IF(C1034="","",B1034)</f>
        <v/>
      </c>
      <c r="AC1034" s="165">
        <f>B1034</f>
        <v/>
      </c>
      <c r="AD1034" s="165">
        <f>IF(C1034="Smelter not listed",D1034,C1034)</f>
        <v/>
      </c>
    </row>
    <row r="1035" ht="20.1" customFormat="1" customHeight="1" s="165">
      <c r="A1035" s="150" t="n"/>
      <c r="B1035" s="296">
        <f>IF(LEN(A1035)=0,"",INDEX('Smelter Look-up'!$A:$A,MATCH($A1035,'Smelter Look-up'!$E:$E,0)))</f>
        <v/>
      </c>
      <c r="C1035" s="147">
        <f>IF(LEN(A1035)=0,"",INDEX('Smelter Look-up'!$C:$C,MATCH($A1035,'Smelter Look-up'!$E:$E,0)))</f>
        <v/>
      </c>
      <c r="D1035" s="144" t="n"/>
      <c r="E1035" s="144">
        <f>IF(ISERROR($V1035),"",OFFSET('Smelter Look-up'!$D$4,$V1035-4,0)&amp;"")</f>
        <v/>
      </c>
      <c r="F1035" s="144">
        <f>IF(ISERROR($V1035),"",OFFSET('Smelter Look-up'!$E$4,$V1035-4,0))</f>
        <v/>
      </c>
      <c r="G1035" s="144">
        <f>IF(C1035=$X$4,"Enter smelter details",IF(ISERROR($V1035),"",OFFSET('Smelter Look-up'!$F$4,$V1035-4,0)))</f>
        <v/>
      </c>
      <c r="H1035" s="200">
        <f>IF(ISERROR($V1035),"",OFFSET('Smelter Look-up'!$G$4,$V1035-4,0))</f>
        <v/>
      </c>
      <c r="I1035" s="201">
        <f>IF(ISERROR($V1035),"",OFFSET('Smelter Look-up'!$H$4,$V1035-4,0))</f>
        <v/>
      </c>
      <c r="J1035" s="201">
        <f>IF(ISERROR($V1035),"",OFFSET('Smelter Look-up'!$I$4,$V1035-4,0))</f>
        <v/>
      </c>
      <c r="K1035" s="145" t="n"/>
      <c r="L1035" s="145" t="n"/>
      <c r="M1035" s="145" t="n"/>
      <c r="N1035" s="145" t="n"/>
      <c r="O1035" s="145" t="n"/>
      <c r="P1035" s="203" t="n"/>
      <c r="Q1035" s="146" t="n"/>
      <c r="R1035" s="144">
        <f>IF(ISERROR($V1035),"",OFFSET('Smelter Look-up'!$C$4,$V1035-4,0)&amp;"")</f>
        <v/>
      </c>
      <c r="S1035" s="150">
        <f>IF(B1035="","",IF(ISERROR(MATCH($E1035,CL,0)),"Unknown",INDIRECT("'C'!$A$"&amp;MATCH($E1035,CL,0)+1)))</f>
        <v/>
      </c>
      <c r="T1035" s="150">
        <f>IF(B1035="","",IF(ISERROR(MATCH($J1035,SorP!$B$1:$B$6261,0)),"",INDIRECT("'SorP'!$A$"&amp;MATCH($S1035&amp;$J1035,SorP!C:C,0))))</f>
        <v/>
      </c>
      <c r="U1035" s="163" t="n"/>
      <c r="V1035" s="164">
        <f>IF(C1035="",NA(),MATCH($B1035&amp;$C1035,'Smelter Look-up'!$J:$J,0))</f>
        <v/>
      </c>
      <c r="X1035" s="165">
        <f>IF(AND(C1035="Smelter not listed",OR(LEN(D1035)=0,LEN(E1035)=0)),1,0)</f>
        <v/>
      </c>
      <c r="AB1035" s="306">
        <f>IF(C1035="","",B1035)</f>
        <v/>
      </c>
      <c r="AC1035" s="165">
        <f>B1035</f>
        <v/>
      </c>
      <c r="AD1035" s="165">
        <f>IF(C1035="Smelter not listed",D1035,C1035)</f>
        <v/>
      </c>
    </row>
    <row r="1036" ht="20.1" customFormat="1" customHeight="1" s="165">
      <c r="A1036" s="150" t="n"/>
      <c r="B1036" s="296">
        <f>IF(LEN(A1036)=0,"",INDEX('Smelter Look-up'!$A:$A,MATCH($A1036,'Smelter Look-up'!$E:$E,0)))</f>
        <v/>
      </c>
      <c r="C1036" s="147">
        <f>IF(LEN(A1036)=0,"",INDEX('Smelter Look-up'!$C:$C,MATCH($A1036,'Smelter Look-up'!$E:$E,0)))</f>
        <v/>
      </c>
      <c r="D1036" s="144" t="n"/>
      <c r="E1036" s="144">
        <f>IF(ISERROR($V1036),"",OFFSET('Smelter Look-up'!$D$4,$V1036-4,0)&amp;"")</f>
        <v/>
      </c>
      <c r="F1036" s="144">
        <f>IF(ISERROR($V1036),"",OFFSET('Smelter Look-up'!$E$4,$V1036-4,0))</f>
        <v/>
      </c>
      <c r="G1036" s="144">
        <f>IF(C1036=$X$4,"Enter smelter details",IF(ISERROR($V1036),"",OFFSET('Smelter Look-up'!$F$4,$V1036-4,0)))</f>
        <v/>
      </c>
      <c r="H1036" s="200">
        <f>IF(ISERROR($V1036),"",OFFSET('Smelter Look-up'!$G$4,$V1036-4,0))</f>
        <v/>
      </c>
      <c r="I1036" s="201">
        <f>IF(ISERROR($V1036),"",OFFSET('Smelter Look-up'!$H$4,$V1036-4,0))</f>
        <v/>
      </c>
      <c r="J1036" s="201">
        <f>IF(ISERROR($V1036),"",OFFSET('Smelter Look-up'!$I$4,$V1036-4,0))</f>
        <v/>
      </c>
      <c r="K1036" s="145" t="n"/>
      <c r="L1036" s="145" t="n"/>
      <c r="M1036" s="145" t="n"/>
      <c r="N1036" s="145" t="n"/>
      <c r="O1036" s="145" t="n"/>
      <c r="P1036" s="203" t="n"/>
      <c r="Q1036" s="146" t="n"/>
      <c r="R1036" s="144">
        <f>IF(ISERROR($V1036),"",OFFSET('Smelter Look-up'!$C$4,$V1036-4,0)&amp;"")</f>
        <v/>
      </c>
      <c r="S1036" s="150">
        <f>IF(B1036="","",IF(ISERROR(MATCH($E1036,CL,0)),"Unknown",INDIRECT("'C'!$A$"&amp;MATCH($E1036,CL,0)+1)))</f>
        <v/>
      </c>
      <c r="T1036" s="150">
        <f>IF(B1036="","",IF(ISERROR(MATCH($J1036,SorP!$B$1:$B$6261,0)),"",INDIRECT("'SorP'!$A$"&amp;MATCH($S1036&amp;$J1036,SorP!C:C,0))))</f>
        <v/>
      </c>
      <c r="U1036" s="163" t="n"/>
      <c r="V1036" s="164">
        <f>IF(C1036="",NA(),MATCH($B1036&amp;$C1036,'Smelter Look-up'!$J:$J,0))</f>
        <v/>
      </c>
      <c r="X1036" s="165">
        <f>IF(AND(C1036="Smelter not listed",OR(LEN(D1036)=0,LEN(E1036)=0)),1,0)</f>
        <v/>
      </c>
      <c r="AB1036" s="306">
        <f>IF(C1036="","",B1036)</f>
        <v/>
      </c>
      <c r="AC1036" s="165">
        <f>B1036</f>
        <v/>
      </c>
      <c r="AD1036" s="165">
        <f>IF(C1036="Smelter not listed",D1036,C1036)</f>
        <v/>
      </c>
    </row>
    <row r="1037" ht="20.1" customFormat="1" customHeight="1" s="165">
      <c r="A1037" s="150" t="n"/>
      <c r="B1037" s="296">
        <f>IF(LEN(A1037)=0,"",INDEX('Smelter Look-up'!$A:$A,MATCH($A1037,'Smelter Look-up'!$E:$E,0)))</f>
        <v/>
      </c>
      <c r="C1037" s="147">
        <f>IF(LEN(A1037)=0,"",INDEX('Smelter Look-up'!$C:$C,MATCH($A1037,'Smelter Look-up'!$E:$E,0)))</f>
        <v/>
      </c>
      <c r="D1037" s="144" t="n"/>
      <c r="E1037" s="144">
        <f>IF(ISERROR($V1037),"",OFFSET('Smelter Look-up'!$D$4,$V1037-4,0)&amp;"")</f>
        <v/>
      </c>
      <c r="F1037" s="144">
        <f>IF(ISERROR($V1037),"",OFFSET('Smelter Look-up'!$E$4,$V1037-4,0))</f>
        <v/>
      </c>
      <c r="G1037" s="144">
        <f>IF(C1037=$X$4,"Enter smelter details",IF(ISERROR($V1037),"",OFFSET('Smelter Look-up'!$F$4,$V1037-4,0)))</f>
        <v/>
      </c>
      <c r="H1037" s="200">
        <f>IF(ISERROR($V1037),"",OFFSET('Smelter Look-up'!$G$4,$V1037-4,0))</f>
        <v/>
      </c>
      <c r="I1037" s="201">
        <f>IF(ISERROR($V1037),"",OFFSET('Smelter Look-up'!$H$4,$V1037-4,0))</f>
        <v/>
      </c>
      <c r="J1037" s="201">
        <f>IF(ISERROR($V1037),"",OFFSET('Smelter Look-up'!$I$4,$V1037-4,0))</f>
        <v/>
      </c>
      <c r="K1037" s="145" t="n"/>
      <c r="L1037" s="145" t="n"/>
      <c r="M1037" s="145" t="n"/>
      <c r="N1037" s="145" t="n"/>
      <c r="O1037" s="145" t="n"/>
      <c r="P1037" s="203" t="n"/>
      <c r="Q1037" s="146" t="n"/>
      <c r="R1037" s="144">
        <f>IF(ISERROR($V1037),"",OFFSET('Smelter Look-up'!$C$4,$V1037-4,0)&amp;"")</f>
        <v/>
      </c>
      <c r="S1037" s="150">
        <f>IF(B1037="","",IF(ISERROR(MATCH($E1037,CL,0)),"Unknown",INDIRECT("'C'!$A$"&amp;MATCH($E1037,CL,0)+1)))</f>
        <v/>
      </c>
      <c r="T1037" s="150">
        <f>IF(B1037="","",IF(ISERROR(MATCH($J1037,SorP!$B$1:$B$6261,0)),"",INDIRECT("'SorP'!$A$"&amp;MATCH($S1037&amp;$J1037,SorP!C:C,0))))</f>
        <v/>
      </c>
      <c r="U1037" s="163" t="n"/>
      <c r="V1037" s="164">
        <f>IF(C1037="",NA(),MATCH($B1037&amp;$C1037,'Smelter Look-up'!$J:$J,0))</f>
        <v/>
      </c>
      <c r="X1037" s="165">
        <f>IF(AND(C1037="Smelter not listed",OR(LEN(D1037)=0,LEN(E1037)=0)),1,0)</f>
        <v/>
      </c>
      <c r="AB1037" s="306">
        <f>IF(C1037="","",B1037)</f>
        <v/>
      </c>
      <c r="AC1037" s="165">
        <f>B1037</f>
        <v/>
      </c>
      <c r="AD1037" s="165">
        <f>IF(C1037="Smelter not listed",D1037,C1037)</f>
        <v/>
      </c>
    </row>
    <row r="1038" ht="20.1" customFormat="1" customHeight="1" s="165">
      <c r="A1038" s="150" t="n"/>
      <c r="B1038" s="296">
        <f>IF(LEN(A1038)=0,"",INDEX('Smelter Look-up'!$A:$A,MATCH($A1038,'Smelter Look-up'!$E:$E,0)))</f>
        <v/>
      </c>
      <c r="C1038" s="147">
        <f>IF(LEN(A1038)=0,"",INDEX('Smelter Look-up'!$C:$C,MATCH($A1038,'Smelter Look-up'!$E:$E,0)))</f>
        <v/>
      </c>
      <c r="D1038" s="144" t="n"/>
      <c r="E1038" s="144">
        <f>IF(ISERROR($V1038),"",OFFSET('Smelter Look-up'!$D$4,$V1038-4,0)&amp;"")</f>
        <v/>
      </c>
      <c r="F1038" s="144">
        <f>IF(ISERROR($V1038),"",OFFSET('Smelter Look-up'!$E$4,$V1038-4,0))</f>
        <v/>
      </c>
      <c r="G1038" s="144">
        <f>IF(C1038=$X$4,"Enter smelter details",IF(ISERROR($V1038),"",OFFSET('Smelter Look-up'!$F$4,$V1038-4,0)))</f>
        <v/>
      </c>
      <c r="H1038" s="200">
        <f>IF(ISERROR($V1038),"",OFFSET('Smelter Look-up'!$G$4,$V1038-4,0))</f>
        <v/>
      </c>
      <c r="I1038" s="201">
        <f>IF(ISERROR($V1038),"",OFFSET('Smelter Look-up'!$H$4,$V1038-4,0))</f>
        <v/>
      </c>
      <c r="J1038" s="201">
        <f>IF(ISERROR($V1038),"",OFFSET('Smelter Look-up'!$I$4,$V1038-4,0))</f>
        <v/>
      </c>
      <c r="K1038" s="145" t="n"/>
      <c r="L1038" s="145" t="n"/>
      <c r="M1038" s="145" t="n"/>
      <c r="N1038" s="145" t="n"/>
      <c r="O1038" s="145" t="n"/>
      <c r="P1038" s="203" t="n"/>
      <c r="Q1038" s="146" t="n"/>
      <c r="R1038" s="144">
        <f>IF(ISERROR($V1038),"",OFFSET('Smelter Look-up'!$C$4,$V1038-4,0)&amp;"")</f>
        <v/>
      </c>
      <c r="S1038" s="150">
        <f>IF(B1038="","",IF(ISERROR(MATCH($E1038,CL,0)),"Unknown",INDIRECT("'C'!$A$"&amp;MATCH($E1038,CL,0)+1)))</f>
        <v/>
      </c>
      <c r="T1038" s="150">
        <f>IF(B1038="","",IF(ISERROR(MATCH($J1038,SorP!$B$1:$B$6261,0)),"",INDIRECT("'SorP'!$A$"&amp;MATCH($S1038&amp;$J1038,SorP!C:C,0))))</f>
        <v/>
      </c>
      <c r="U1038" s="163" t="n"/>
      <c r="V1038" s="164">
        <f>IF(C1038="",NA(),MATCH($B1038&amp;$C1038,'Smelter Look-up'!$J:$J,0))</f>
        <v/>
      </c>
      <c r="X1038" s="165">
        <f>IF(AND(C1038="Smelter not listed",OR(LEN(D1038)=0,LEN(E1038)=0)),1,0)</f>
        <v/>
      </c>
      <c r="AB1038" s="306">
        <f>IF(C1038="","",B1038)</f>
        <v/>
      </c>
      <c r="AC1038" s="165">
        <f>B1038</f>
        <v/>
      </c>
      <c r="AD1038" s="165">
        <f>IF(C1038="Smelter not listed",D1038,C1038)</f>
        <v/>
      </c>
    </row>
    <row r="1039" ht="20.1" customFormat="1" customHeight="1" s="165">
      <c r="A1039" s="150" t="n"/>
      <c r="B1039" s="296">
        <f>IF(LEN(A1039)=0,"",INDEX('Smelter Look-up'!$A:$A,MATCH($A1039,'Smelter Look-up'!$E:$E,0)))</f>
        <v/>
      </c>
      <c r="C1039" s="147">
        <f>IF(LEN(A1039)=0,"",INDEX('Smelter Look-up'!$C:$C,MATCH($A1039,'Smelter Look-up'!$E:$E,0)))</f>
        <v/>
      </c>
      <c r="D1039" s="144" t="n"/>
      <c r="E1039" s="144">
        <f>IF(ISERROR($V1039),"",OFFSET('Smelter Look-up'!$D$4,$V1039-4,0)&amp;"")</f>
        <v/>
      </c>
      <c r="F1039" s="144">
        <f>IF(ISERROR($V1039),"",OFFSET('Smelter Look-up'!$E$4,$V1039-4,0))</f>
        <v/>
      </c>
      <c r="G1039" s="144">
        <f>IF(C1039=$X$4,"Enter smelter details",IF(ISERROR($V1039),"",OFFSET('Smelter Look-up'!$F$4,$V1039-4,0)))</f>
        <v/>
      </c>
      <c r="H1039" s="200">
        <f>IF(ISERROR($V1039),"",OFFSET('Smelter Look-up'!$G$4,$V1039-4,0))</f>
        <v/>
      </c>
      <c r="I1039" s="201">
        <f>IF(ISERROR($V1039),"",OFFSET('Smelter Look-up'!$H$4,$V1039-4,0))</f>
        <v/>
      </c>
      <c r="J1039" s="201">
        <f>IF(ISERROR($V1039),"",OFFSET('Smelter Look-up'!$I$4,$V1039-4,0))</f>
        <v/>
      </c>
      <c r="K1039" s="145" t="n"/>
      <c r="L1039" s="145" t="n"/>
      <c r="M1039" s="145" t="n"/>
      <c r="N1039" s="145" t="n"/>
      <c r="O1039" s="145" t="n"/>
      <c r="P1039" s="203" t="n"/>
      <c r="Q1039" s="146" t="n"/>
      <c r="R1039" s="144">
        <f>IF(ISERROR($V1039),"",OFFSET('Smelter Look-up'!$C$4,$V1039-4,0)&amp;"")</f>
        <v/>
      </c>
      <c r="S1039" s="150">
        <f>IF(B1039="","",IF(ISERROR(MATCH($E1039,CL,0)),"Unknown",INDIRECT("'C'!$A$"&amp;MATCH($E1039,CL,0)+1)))</f>
        <v/>
      </c>
      <c r="T1039" s="150">
        <f>IF(B1039="","",IF(ISERROR(MATCH($J1039,SorP!$B$1:$B$6261,0)),"",INDIRECT("'SorP'!$A$"&amp;MATCH($S1039&amp;$J1039,SorP!C:C,0))))</f>
        <v/>
      </c>
      <c r="U1039" s="163" t="n"/>
      <c r="V1039" s="164">
        <f>IF(C1039="",NA(),MATCH($B1039&amp;$C1039,'Smelter Look-up'!$J:$J,0))</f>
        <v/>
      </c>
      <c r="X1039" s="165">
        <f>IF(AND(C1039="Smelter not listed",OR(LEN(D1039)=0,LEN(E1039)=0)),1,0)</f>
        <v/>
      </c>
      <c r="AB1039" s="306">
        <f>IF(C1039="","",B1039)</f>
        <v/>
      </c>
      <c r="AC1039" s="165">
        <f>B1039</f>
        <v/>
      </c>
      <c r="AD1039" s="165">
        <f>IF(C1039="Smelter not listed",D1039,C1039)</f>
        <v/>
      </c>
    </row>
    <row r="1040" ht="20.1" customFormat="1" customHeight="1" s="165">
      <c r="A1040" s="150" t="n"/>
      <c r="B1040" s="296">
        <f>IF(LEN(A1040)=0,"",INDEX('Smelter Look-up'!$A:$A,MATCH($A1040,'Smelter Look-up'!$E:$E,0)))</f>
        <v/>
      </c>
      <c r="C1040" s="147">
        <f>IF(LEN(A1040)=0,"",INDEX('Smelter Look-up'!$C:$C,MATCH($A1040,'Smelter Look-up'!$E:$E,0)))</f>
        <v/>
      </c>
      <c r="D1040" s="144" t="n"/>
      <c r="E1040" s="144">
        <f>IF(ISERROR($V1040),"",OFFSET('Smelter Look-up'!$D$4,$V1040-4,0)&amp;"")</f>
        <v/>
      </c>
      <c r="F1040" s="144">
        <f>IF(ISERROR($V1040),"",OFFSET('Smelter Look-up'!$E$4,$V1040-4,0))</f>
        <v/>
      </c>
      <c r="G1040" s="144">
        <f>IF(C1040=$X$4,"Enter smelter details",IF(ISERROR($V1040),"",OFFSET('Smelter Look-up'!$F$4,$V1040-4,0)))</f>
        <v/>
      </c>
      <c r="H1040" s="200">
        <f>IF(ISERROR($V1040),"",OFFSET('Smelter Look-up'!$G$4,$V1040-4,0))</f>
        <v/>
      </c>
      <c r="I1040" s="201">
        <f>IF(ISERROR($V1040),"",OFFSET('Smelter Look-up'!$H$4,$V1040-4,0))</f>
        <v/>
      </c>
      <c r="J1040" s="201">
        <f>IF(ISERROR($V1040),"",OFFSET('Smelter Look-up'!$I$4,$V1040-4,0))</f>
        <v/>
      </c>
      <c r="K1040" s="145" t="n"/>
      <c r="L1040" s="145" t="n"/>
      <c r="M1040" s="145" t="n"/>
      <c r="N1040" s="145" t="n"/>
      <c r="O1040" s="145" t="n"/>
      <c r="P1040" s="203" t="n"/>
      <c r="Q1040" s="146" t="n"/>
      <c r="R1040" s="144">
        <f>IF(ISERROR($V1040),"",OFFSET('Smelter Look-up'!$C$4,$V1040-4,0)&amp;"")</f>
        <v/>
      </c>
      <c r="S1040" s="150">
        <f>IF(B1040="","",IF(ISERROR(MATCH($E1040,CL,0)),"Unknown",INDIRECT("'C'!$A$"&amp;MATCH($E1040,CL,0)+1)))</f>
        <v/>
      </c>
      <c r="T1040" s="150">
        <f>IF(B1040="","",IF(ISERROR(MATCH($J1040,SorP!$B$1:$B$6261,0)),"",INDIRECT("'SorP'!$A$"&amp;MATCH($S1040&amp;$J1040,SorP!C:C,0))))</f>
        <v/>
      </c>
      <c r="U1040" s="163" t="n"/>
      <c r="V1040" s="164">
        <f>IF(C1040="",NA(),MATCH($B1040&amp;$C1040,'Smelter Look-up'!$J:$J,0))</f>
        <v/>
      </c>
      <c r="X1040" s="165">
        <f>IF(AND(C1040="Smelter not listed",OR(LEN(D1040)=0,LEN(E1040)=0)),1,0)</f>
        <v/>
      </c>
      <c r="AB1040" s="306">
        <f>IF(C1040="","",B1040)</f>
        <v/>
      </c>
      <c r="AC1040" s="165">
        <f>B1040</f>
        <v/>
      </c>
      <c r="AD1040" s="165">
        <f>IF(C1040="Smelter not listed",D1040,C1040)</f>
        <v/>
      </c>
    </row>
    <row r="1041" ht="20.1" customFormat="1" customHeight="1" s="165">
      <c r="A1041" s="150" t="n"/>
      <c r="B1041" s="296">
        <f>IF(LEN(A1041)=0,"",INDEX('Smelter Look-up'!$A:$A,MATCH($A1041,'Smelter Look-up'!$E:$E,0)))</f>
        <v/>
      </c>
      <c r="C1041" s="147">
        <f>IF(LEN(A1041)=0,"",INDEX('Smelter Look-up'!$C:$C,MATCH($A1041,'Smelter Look-up'!$E:$E,0)))</f>
        <v/>
      </c>
      <c r="D1041" s="144" t="n"/>
      <c r="E1041" s="144">
        <f>IF(ISERROR($V1041),"",OFFSET('Smelter Look-up'!$D$4,$V1041-4,0)&amp;"")</f>
        <v/>
      </c>
      <c r="F1041" s="144">
        <f>IF(ISERROR($V1041),"",OFFSET('Smelter Look-up'!$E$4,$V1041-4,0))</f>
        <v/>
      </c>
      <c r="G1041" s="144">
        <f>IF(C1041=$X$4,"Enter smelter details",IF(ISERROR($V1041),"",OFFSET('Smelter Look-up'!$F$4,$V1041-4,0)))</f>
        <v/>
      </c>
      <c r="H1041" s="200">
        <f>IF(ISERROR($V1041),"",OFFSET('Smelter Look-up'!$G$4,$V1041-4,0))</f>
        <v/>
      </c>
      <c r="I1041" s="201">
        <f>IF(ISERROR($V1041),"",OFFSET('Smelter Look-up'!$H$4,$V1041-4,0))</f>
        <v/>
      </c>
      <c r="J1041" s="201">
        <f>IF(ISERROR($V1041),"",OFFSET('Smelter Look-up'!$I$4,$V1041-4,0))</f>
        <v/>
      </c>
      <c r="K1041" s="145" t="n"/>
      <c r="L1041" s="145" t="n"/>
      <c r="M1041" s="145" t="n"/>
      <c r="N1041" s="145" t="n"/>
      <c r="O1041" s="145" t="n"/>
      <c r="P1041" s="203" t="n"/>
      <c r="Q1041" s="146" t="n"/>
      <c r="R1041" s="144">
        <f>IF(ISERROR($V1041),"",OFFSET('Smelter Look-up'!$C$4,$V1041-4,0)&amp;"")</f>
        <v/>
      </c>
      <c r="S1041" s="150">
        <f>IF(B1041="","",IF(ISERROR(MATCH($E1041,CL,0)),"Unknown",INDIRECT("'C'!$A$"&amp;MATCH($E1041,CL,0)+1)))</f>
        <v/>
      </c>
      <c r="T1041" s="150">
        <f>IF(B1041="","",IF(ISERROR(MATCH($J1041,SorP!$B$1:$B$6261,0)),"",INDIRECT("'SorP'!$A$"&amp;MATCH($S1041&amp;$J1041,SorP!C:C,0))))</f>
        <v/>
      </c>
      <c r="U1041" s="163" t="n"/>
      <c r="V1041" s="164">
        <f>IF(C1041="",NA(),MATCH($B1041&amp;$C1041,'Smelter Look-up'!$J:$J,0))</f>
        <v/>
      </c>
      <c r="X1041" s="165">
        <f>IF(AND(C1041="Smelter not listed",OR(LEN(D1041)=0,LEN(E1041)=0)),1,0)</f>
        <v/>
      </c>
      <c r="AB1041" s="306">
        <f>IF(C1041="","",B1041)</f>
        <v/>
      </c>
      <c r="AC1041" s="165">
        <f>B1041</f>
        <v/>
      </c>
      <c r="AD1041" s="165">
        <f>IF(C1041="Smelter not listed",D1041,C1041)</f>
        <v/>
      </c>
    </row>
    <row r="1042" ht="20.1" customFormat="1" customHeight="1" s="165">
      <c r="A1042" s="150" t="n"/>
      <c r="B1042" s="296">
        <f>IF(LEN(A1042)=0,"",INDEX('Smelter Look-up'!$A:$A,MATCH($A1042,'Smelter Look-up'!$E:$E,0)))</f>
        <v/>
      </c>
      <c r="C1042" s="147">
        <f>IF(LEN(A1042)=0,"",INDEX('Smelter Look-up'!$C:$C,MATCH($A1042,'Smelter Look-up'!$E:$E,0)))</f>
        <v/>
      </c>
      <c r="D1042" s="144" t="n"/>
      <c r="E1042" s="144">
        <f>IF(ISERROR($V1042),"",OFFSET('Smelter Look-up'!$D$4,$V1042-4,0)&amp;"")</f>
        <v/>
      </c>
      <c r="F1042" s="144">
        <f>IF(ISERROR($V1042),"",OFFSET('Smelter Look-up'!$E$4,$V1042-4,0))</f>
        <v/>
      </c>
      <c r="G1042" s="144">
        <f>IF(C1042=$X$4,"Enter smelter details",IF(ISERROR($V1042),"",OFFSET('Smelter Look-up'!$F$4,$V1042-4,0)))</f>
        <v/>
      </c>
      <c r="H1042" s="200">
        <f>IF(ISERROR($V1042),"",OFFSET('Smelter Look-up'!$G$4,$V1042-4,0))</f>
        <v/>
      </c>
      <c r="I1042" s="201">
        <f>IF(ISERROR($V1042),"",OFFSET('Smelter Look-up'!$H$4,$V1042-4,0))</f>
        <v/>
      </c>
      <c r="J1042" s="201">
        <f>IF(ISERROR($V1042),"",OFFSET('Smelter Look-up'!$I$4,$V1042-4,0))</f>
        <v/>
      </c>
      <c r="K1042" s="145" t="n"/>
      <c r="L1042" s="145" t="n"/>
      <c r="M1042" s="145" t="n"/>
      <c r="N1042" s="145" t="n"/>
      <c r="O1042" s="145" t="n"/>
      <c r="P1042" s="203" t="n"/>
      <c r="Q1042" s="146" t="n"/>
      <c r="R1042" s="144">
        <f>IF(ISERROR($V1042),"",OFFSET('Smelter Look-up'!$C$4,$V1042-4,0)&amp;"")</f>
        <v/>
      </c>
      <c r="S1042" s="150">
        <f>IF(B1042="","",IF(ISERROR(MATCH($E1042,CL,0)),"Unknown",INDIRECT("'C'!$A$"&amp;MATCH($E1042,CL,0)+1)))</f>
        <v/>
      </c>
      <c r="T1042" s="150">
        <f>IF(B1042="","",IF(ISERROR(MATCH($J1042,SorP!$B$1:$B$6261,0)),"",INDIRECT("'SorP'!$A$"&amp;MATCH($S1042&amp;$J1042,SorP!C:C,0))))</f>
        <v/>
      </c>
      <c r="U1042" s="163" t="n"/>
      <c r="V1042" s="164">
        <f>IF(C1042="",NA(),MATCH($B1042&amp;$C1042,'Smelter Look-up'!$J:$J,0))</f>
        <v/>
      </c>
      <c r="X1042" s="165">
        <f>IF(AND(C1042="Smelter not listed",OR(LEN(D1042)=0,LEN(E1042)=0)),1,0)</f>
        <v/>
      </c>
      <c r="AB1042" s="306">
        <f>IF(C1042="","",B1042)</f>
        <v/>
      </c>
      <c r="AC1042" s="165">
        <f>B1042</f>
        <v/>
      </c>
      <c r="AD1042" s="165">
        <f>IF(C1042="Smelter not listed",D1042,C1042)</f>
        <v/>
      </c>
    </row>
    <row r="1043" ht="20.1" customFormat="1" customHeight="1" s="165">
      <c r="A1043" s="150" t="n"/>
      <c r="B1043" s="296">
        <f>IF(LEN(A1043)=0,"",INDEX('Smelter Look-up'!$A:$A,MATCH($A1043,'Smelter Look-up'!$E:$E,0)))</f>
        <v/>
      </c>
      <c r="C1043" s="147">
        <f>IF(LEN(A1043)=0,"",INDEX('Smelter Look-up'!$C:$C,MATCH($A1043,'Smelter Look-up'!$E:$E,0)))</f>
        <v/>
      </c>
      <c r="D1043" s="144" t="n"/>
      <c r="E1043" s="144">
        <f>IF(ISERROR($V1043),"",OFFSET('Smelter Look-up'!$D$4,$V1043-4,0)&amp;"")</f>
        <v/>
      </c>
      <c r="F1043" s="144">
        <f>IF(ISERROR($V1043),"",OFFSET('Smelter Look-up'!$E$4,$V1043-4,0))</f>
        <v/>
      </c>
      <c r="G1043" s="144">
        <f>IF(C1043=$X$4,"Enter smelter details",IF(ISERROR($V1043),"",OFFSET('Smelter Look-up'!$F$4,$V1043-4,0)))</f>
        <v/>
      </c>
      <c r="H1043" s="200">
        <f>IF(ISERROR($V1043),"",OFFSET('Smelter Look-up'!$G$4,$V1043-4,0))</f>
        <v/>
      </c>
      <c r="I1043" s="201">
        <f>IF(ISERROR($V1043),"",OFFSET('Smelter Look-up'!$H$4,$V1043-4,0))</f>
        <v/>
      </c>
      <c r="J1043" s="201">
        <f>IF(ISERROR($V1043),"",OFFSET('Smelter Look-up'!$I$4,$V1043-4,0))</f>
        <v/>
      </c>
      <c r="K1043" s="145" t="n"/>
      <c r="L1043" s="145" t="n"/>
      <c r="M1043" s="145" t="n"/>
      <c r="N1043" s="145" t="n"/>
      <c r="O1043" s="145" t="n"/>
      <c r="P1043" s="203" t="n"/>
      <c r="Q1043" s="146" t="n"/>
      <c r="R1043" s="144">
        <f>IF(ISERROR($V1043),"",OFFSET('Smelter Look-up'!$C$4,$V1043-4,0)&amp;"")</f>
        <v/>
      </c>
      <c r="S1043" s="150">
        <f>IF(B1043="","",IF(ISERROR(MATCH($E1043,CL,0)),"Unknown",INDIRECT("'C'!$A$"&amp;MATCH($E1043,CL,0)+1)))</f>
        <v/>
      </c>
      <c r="T1043" s="150">
        <f>IF(B1043="","",IF(ISERROR(MATCH($J1043,SorP!$B$1:$B$6261,0)),"",INDIRECT("'SorP'!$A$"&amp;MATCH($S1043&amp;$J1043,SorP!C:C,0))))</f>
        <v/>
      </c>
      <c r="U1043" s="163" t="n"/>
      <c r="V1043" s="164">
        <f>IF(C1043="",NA(),MATCH($B1043&amp;$C1043,'Smelter Look-up'!$J:$J,0))</f>
        <v/>
      </c>
      <c r="X1043" s="165">
        <f>IF(AND(C1043="Smelter not listed",OR(LEN(D1043)=0,LEN(E1043)=0)),1,0)</f>
        <v/>
      </c>
      <c r="AB1043" s="306">
        <f>IF(C1043="","",B1043)</f>
        <v/>
      </c>
      <c r="AC1043" s="165">
        <f>B1043</f>
        <v/>
      </c>
      <c r="AD1043" s="165">
        <f>IF(C1043="Smelter not listed",D1043,C1043)</f>
        <v/>
      </c>
    </row>
    <row r="1044" ht="20.1" customFormat="1" customHeight="1" s="165">
      <c r="A1044" s="150" t="n"/>
      <c r="B1044" s="296">
        <f>IF(LEN(A1044)=0,"",INDEX('Smelter Look-up'!$A:$A,MATCH($A1044,'Smelter Look-up'!$E:$E,0)))</f>
        <v/>
      </c>
      <c r="C1044" s="147">
        <f>IF(LEN(A1044)=0,"",INDEX('Smelter Look-up'!$C:$C,MATCH($A1044,'Smelter Look-up'!$E:$E,0)))</f>
        <v/>
      </c>
      <c r="D1044" s="144" t="n"/>
      <c r="E1044" s="144">
        <f>IF(ISERROR($V1044),"",OFFSET('Smelter Look-up'!$D$4,$V1044-4,0)&amp;"")</f>
        <v/>
      </c>
      <c r="F1044" s="144">
        <f>IF(ISERROR($V1044),"",OFFSET('Smelter Look-up'!$E$4,$V1044-4,0))</f>
        <v/>
      </c>
      <c r="G1044" s="144">
        <f>IF(C1044=$X$4,"Enter smelter details",IF(ISERROR($V1044),"",OFFSET('Smelter Look-up'!$F$4,$V1044-4,0)))</f>
        <v/>
      </c>
      <c r="H1044" s="200">
        <f>IF(ISERROR($V1044),"",OFFSET('Smelter Look-up'!$G$4,$V1044-4,0))</f>
        <v/>
      </c>
      <c r="I1044" s="201">
        <f>IF(ISERROR($V1044),"",OFFSET('Smelter Look-up'!$H$4,$V1044-4,0))</f>
        <v/>
      </c>
      <c r="J1044" s="201">
        <f>IF(ISERROR($V1044),"",OFFSET('Smelter Look-up'!$I$4,$V1044-4,0))</f>
        <v/>
      </c>
      <c r="K1044" s="145" t="n"/>
      <c r="L1044" s="145" t="n"/>
      <c r="M1044" s="145" t="n"/>
      <c r="N1044" s="145" t="n"/>
      <c r="O1044" s="145" t="n"/>
      <c r="P1044" s="203" t="n"/>
      <c r="Q1044" s="146" t="n"/>
      <c r="R1044" s="144">
        <f>IF(ISERROR($V1044),"",OFFSET('Smelter Look-up'!$C$4,$V1044-4,0)&amp;"")</f>
        <v/>
      </c>
      <c r="S1044" s="150">
        <f>IF(B1044="","",IF(ISERROR(MATCH($E1044,CL,0)),"Unknown",INDIRECT("'C'!$A$"&amp;MATCH($E1044,CL,0)+1)))</f>
        <v/>
      </c>
      <c r="T1044" s="150">
        <f>IF(B1044="","",IF(ISERROR(MATCH($J1044,SorP!$B$1:$B$6261,0)),"",INDIRECT("'SorP'!$A$"&amp;MATCH($S1044&amp;$J1044,SorP!C:C,0))))</f>
        <v/>
      </c>
      <c r="U1044" s="163" t="n"/>
      <c r="V1044" s="164">
        <f>IF(C1044="",NA(),MATCH($B1044&amp;$C1044,'Smelter Look-up'!$J:$J,0))</f>
        <v/>
      </c>
      <c r="X1044" s="165">
        <f>IF(AND(C1044="Smelter not listed",OR(LEN(D1044)=0,LEN(E1044)=0)),1,0)</f>
        <v/>
      </c>
      <c r="AB1044" s="306">
        <f>IF(C1044="","",B1044)</f>
        <v/>
      </c>
      <c r="AC1044" s="165">
        <f>B1044</f>
        <v/>
      </c>
      <c r="AD1044" s="165">
        <f>IF(C1044="Smelter not listed",D1044,C1044)</f>
        <v/>
      </c>
    </row>
    <row r="1045" ht="20.1" customFormat="1" customHeight="1" s="165">
      <c r="A1045" s="150" t="n"/>
      <c r="B1045" s="296">
        <f>IF(LEN(A1045)=0,"",INDEX('Smelter Look-up'!$A:$A,MATCH($A1045,'Smelter Look-up'!$E:$E,0)))</f>
        <v/>
      </c>
      <c r="C1045" s="147">
        <f>IF(LEN(A1045)=0,"",INDEX('Smelter Look-up'!$C:$C,MATCH($A1045,'Smelter Look-up'!$E:$E,0)))</f>
        <v/>
      </c>
      <c r="D1045" s="144" t="n"/>
      <c r="E1045" s="144">
        <f>IF(ISERROR($V1045),"",OFFSET('Smelter Look-up'!$D$4,$V1045-4,0)&amp;"")</f>
        <v/>
      </c>
      <c r="F1045" s="144">
        <f>IF(ISERROR($V1045),"",OFFSET('Smelter Look-up'!$E$4,$V1045-4,0))</f>
        <v/>
      </c>
      <c r="G1045" s="144">
        <f>IF(C1045=$X$4,"Enter smelter details",IF(ISERROR($V1045),"",OFFSET('Smelter Look-up'!$F$4,$V1045-4,0)))</f>
        <v/>
      </c>
      <c r="H1045" s="200">
        <f>IF(ISERROR($V1045),"",OFFSET('Smelter Look-up'!$G$4,$V1045-4,0))</f>
        <v/>
      </c>
      <c r="I1045" s="201">
        <f>IF(ISERROR($V1045),"",OFFSET('Smelter Look-up'!$H$4,$V1045-4,0))</f>
        <v/>
      </c>
      <c r="J1045" s="201">
        <f>IF(ISERROR($V1045),"",OFFSET('Smelter Look-up'!$I$4,$V1045-4,0))</f>
        <v/>
      </c>
      <c r="K1045" s="145" t="n"/>
      <c r="L1045" s="145" t="n"/>
      <c r="M1045" s="145" t="n"/>
      <c r="N1045" s="145" t="n"/>
      <c r="O1045" s="145" t="n"/>
      <c r="P1045" s="203" t="n"/>
      <c r="Q1045" s="146" t="n"/>
      <c r="R1045" s="144">
        <f>IF(ISERROR($V1045),"",OFFSET('Smelter Look-up'!$C$4,$V1045-4,0)&amp;"")</f>
        <v/>
      </c>
      <c r="S1045" s="150">
        <f>IF(B1045="","",IF(ISERROR(MATCH($E1045,CL,0)),"Unknown",INDIRECT("'C'!$A$"&amp;MATCH($E1045,CL,0)+1)))</f>
        <v/>
      </c>
      <c r="T1045" s="150">
        <f>IF(B1045="","",IF(ISERROR(MATCH($J1045,SorP!$B$1:$B$6261,0)),"",INDIRECT("'SorP'!$A$"&amp;MATCH($S1045&amp;$J1045,SorP!C:C,0))))</f>
        <v/>
      </c>
      <c r="U1045" s="163" t="n"/>
      <c r="V1045" s="164">
        <f>IF(C1045="",NA(),MATCH($B1045&amp;$C1045,'Smelter Look-up'!$J:$J,0))</f>
        <v/>
      </c>
      <c r="X1045" s="165">
        <f>IF(AND(C1045="Smelter not listed",OR(LEN(D1045)=0,LEN(E1045)=0)),1,0)</f>
        <v/>
      </c>
      <c r="AB1045" s="306">
        <f>IF(C1045="","",B1045)</f>
        <v/>
      </c>
      <c r="AC1045" s="165">
        <f>B1045</f>
        <v/>
      </c>
      <c r="AD1045" s="165">
        <f>IF(C1045="Smelter not listed",D1045,C1045)</f>
        <v/>
      </c>
    </row>
    <row r="1046" ht="20.1" customFormat="1" customHeight="1" s="165">
      <c r="A1046" s="150" t="n"/>
      <c r="B1046" s="296">
        <f>IF(LEN(A1046)=0,"",INDEX('Smelter Look-up'!$A:$A,MATCH($A1046,'Smelter Look-up'!$E:$E,0)))</f>
        <v/>
      </c>
      <c r="C1046" s="147">
        <f>IF(LEN(A1046)=0,"",INDEX('Smelter Look-up'!$C:$C,MATCH($A1046,'Smelter Look-up'!$E:$E,0)))</f>
        <v/>
      </c>
      <c r="D1046" s="144" t="n"/>
      <c r="E1046" s="144">
        <f>IF(ISERROR($V1046),"",OFFSET('Smelter Look-up'!$D$4,$V1046-4,0)&amp;"")</f>
        <v/>
      </c>
      <c r="F1046" s="144">
        <f>IF(ISERROR($V1046),"",OFFSET('Smelter Look-up'!$E$4,$V1046-4,0))</f>
        <v/>
      </c>
      <c r="G1046" s="144">
        <f>IF(C1046=$X$4,"Enter smelter details",IF(ISERROR($V1046),"",OFFSET('Smelter Look-up'!$F$4,$V1046-4,0)))</f>
        <v/>
      </c>
      <c r="H1046" s="200">
        <f>IF(ISERROR($V1046),"",OFFSET('Smelter Look-up'!$G$4,$V1046-4,0))</f>
        <v/>
      </c>
      <c r="I1046" s="201">
        <f>IF(ISERROR($V1046),"",OFFSET('Smelter Look-up'!$H$4,$V1046-4,0))</f>
        <v/>
      </c>
      <c r="J1046" s="201">
        <f>IF(ISERROR($V1046),"",OFFSET('Smelter Look-up'!$I$4,$V1046-4,0))</f>
        <v/>
      </c>
      <c r="K1046" s="145" t="n"/>
      <c r="L1046" s="145" t="n"/>
      <c r="M1046" s="145" t="n"/>
      <c r="N1046" s="145" t="n"/>
      <c r="O1046" s="145" t="n"/>
      <c r="P1046" s="203" t="n"/>
      <c r="Q1046" s="146" t="n"/>
      <c r="R1046" s="144">
        <f>IF(ISERROR($V1046),"",OFFSET('Smelter Look-up'!$C$4,$V1046-4,0)&amp;"")</f>
        <v/>
      </c>
      <c r="S1046" s="150">
        <f>IF(B1046="","",IF(ISERROR(MATCH($E1046,CL,0)),"Unknown",INDIRECT("'C'!$A$"&amp;MATCH($E1046,CL,0)+1)))</f>
        <v/>
      </c>
      <c r="T1046" s="150">
        <f>IF(B1046="","",IF(ISERROR(MATCH($J1046,SorP!$B$1:$B$6261,0)),"",INDIRECT("'SorP'!$A$"&amp;MATCH($S1046&amp;$J1046,SorP!C:C,0))))</f>
        <v/>
      </c>
      <c r="U1046" s="163" t="n"/>
      <c r="V1046" s="164">
        <f>IF(C1046="",NA(),MATCH($B1046&amp;$C1046,'Smelter Look-up'!$J:$J,0))</f>
        <v/>
      </c>
      <c r="X1046" s="165">
        <f>IF(AND(C1046="Smelter not listed",OR(LEN(D1046)=0,LEN(E1046)=0)),1,0)</f>
        <v/>
      </c>
      <c r="AB1046" s="306">
        <f>IF(C1046="","",B1046)</f>
        <v/>
      </c>
      <c r="AC1046" s="165">
        <f>B1046</f>
        <v/>
      </c>
      <c r="AD1046" s="165">
        <f>IF(C1046="Smelter not listed",D1046,C1046)</f>
        <v/>
      </c>
    </row>
    <row r="1047" ht="20.1" customFormat="1" customHeight="1" s="165">
      <c r="A1047" s="150" t="n"/>
      <c r="B1047" s="296">
        <f>IF(LEN(A1047)=0,"",INDEX('Smelter Look-up'!$A:$A,MATCH($A1047,'Smelter Look-up'!$E:$E,0)))</f>
        <v/>
      </c>
      <c r="C1047" s="147">
        <f>IF(LEN(A1047)=0,"",INDEX('Smelter Look-up'!$C:$C,MATCH($A1047,'Smelter Look-up'!$E:$E,0)))</f>
        <v/>
      </c>
      <c r="D1047" s="144" t="n"/>
      <c r="E1047" s="144">
        <f>IF(ISERROR($V1047),"",OFFSET('Smelter Look-up'!$D$4,$V1047-4,0)&amp;"")</f>
        <v/>
      </c>
      <c r="F1047" s="144">
        <f>IF(ISERROR($V1047),"",OFFSET('Smelter Look-up'!$E$4,$V1047-4,0))</f>
        <v/>
      </c>
      <c r="G1047" s="144">
        <f>IF(C1047=$X$4,"Enter smelter details",IF(ISERROR($V1047),"",OFFSET('Smelter Look-up'!$F$4,$V1047-4,0)))</f>
        <v/>
      </c>
      <c r="H1047" s="200">
        <f>IF(ISERROR($V1047),"",OFFSET('Smelter Look-up'!$G$4,$V1047-4,0))</f>
        <v/>
      </c>
      <c r="I1047" s="201">
        <f>IF(ISERROR($V1047),"",OFFSET('Smelter Look-up'!$H$4,$V1047-4,0))</f>
        <v/>
      </c>
      <c r="J1047" s="201">
        <f>IF(ISERROR($V1047),"",OFFSET('Smelter Look-up'!$I$4,$V1047-4,0))</f>
        <v/>
      </c>
      <c r="K1047" s="145" t="n"/>
      <c r="L1047" s="145" t="n"/>
      <c r="M1047" s="145" t="n"/>
      <c r="N1047" s="145" t="n"/>
      <c r="O1047" s="145" t="n"/>
      <c r="P1047" s="203" t="n"/>
      <c r="Q1047" s="146" t="n"/>
      <c r="R1047" s="144">
        <f>IF(ISERROR($V1047),"",OFFSET('Smelter Look-up'!$C$4,$V1047-4,0)&amp;"")</f>
        <v/>
      </c>
      <c r="S1047" s="150">
        <f>IF(B1047="","",IF(ISERROR(MATCH($E1047,CL,0)),"Unknown",INDIRECT("'C'!$A$"&amp;MATCH($E1047,CL,0)+1)))</f>
        <v/>
      </c>
      <c r="T1047" s="150">
        <f>IF(B1047="","",IF(ISERROR(MATCH($J1047,SorP!$B$1:$B$6261,0)),"",INDIRECT("'SorP'!$A$"&amp;MATCH($S1047&amp;$J1047,SorP!C:C,0))))</f>
        <v/>
      </c>
      <c r="U1047" s="163" t="n"/>
      <c r="V1047" s="164">
        <f>IF(C1047="",NA(),MATCH($B1047&amp;$C1047,'Smelter Look-up'!$J:$J,0))</f>
        <v/>
      </c>
      <c r="X1047" s="165">
        <f>IF(AND(C1047="Smelter not listed",OR(LEN(D1047)=0,LEN(E1047)=0)),1,0)</f>
        <v/>
      </c>
      <c r="AB1047" s="306">
        <f>IF(C1047="","",B1047)</f>
        <v/>
      </c>
      <c r="AC1047" s="165">
        <f>B1047</f>
        <v/>
      </c>
      <c r="AD1047" s="165">
        <f>IF(C1047="Smelter not listed",D1047,C1047)</f>
        <v/>
      </c>
    </row>
    <row r="1048" ht="20.1" customFormat="1" customHeight="1" s="165">
      <c r="A1048" s="150" t="n"/>
      <c r="B1048" s="296">
        <f>IF(LEN(A1048)=0,"",INDEX('Smelter Look-up'!$A:$A,MATCH($A1048,'Smelter Look-up'!$E:$E,0)))</f>
        <v/>
      </c>
      <c r="C1048" s="147">
        <f>IF(LEN(A1048)=0,"",INDEX('Smelter Look-up'!$C:$C,MATCH($A1048,'Smelter Look-up'!$E:$E,0)))</f>
        <v/>
      </c>
      <c r="D1048" s="144" t="n"/>
      <c r="E1048" s="144">
        <f>IF(ISERROR($V1048),"",OFFSET('Smelter Look-up'!$D$4,$V1048-4,0)&amp;"")</f>
        <v/>
      </c>
      <c r="F1048" s="144">
        <f>IF(ISERROR($V1048),"",OFFSET('Smelter Look-up'!$E$4,$V1048-4,0))</f>
        <v/>
      </c>
      <c r="G1048" s="144">
        <f>IF(C1048=$X$4,"Enter smelter details",IF(ISERROR($V1048),"",OFFSET('Smelter Look-up'!$F$4,$V1048-4,0)))</f>
        <v/>
      </c>
      <c r="H1048" s="200">
        <f>IF(ISERROR($V1048),"",OFFSET('Smelter Look-up'!$G$4,$V1048-4,0))</f>
        <v/>
      </c>
      <c r="I1048" s="201">
        <f>IF(ISERROR($V1048),"",OFFSET('Smelter Look-up'!$H$4,$V1048-4,0))</f>
        <v/>
      </c>
      <c r="J1048" s="201">
        <f>IF(ISERROR($V1048),"",OFFSET('Smelter Look-up'!$I$4,$V1048-4,0))</f>
        <v/>
      </c>
      <c r="K1048" s="145" t="n"/>
      <c r="L1048" s="145" t="n"/>
      <c r="M1048" s="145" t="n"/>
      <c r="N1048" s="145" t="n"/>
      <c r="O1048" s="145" t="n"/>
      <c r="P1048" s="203" t="n"/>
      <c r="Q1048" s="146" t="n"/>
      <c r="R1048" s="144">
        <f>IF(ISERROR($V1048),"",OFFSET('Smelter Look-up'!$C$4,$V1048-4,0)&amp;"")</f>
        <v/>
      </c>
      <c r="S1048" s="150">
        <f>IF(B1048="","",IF(ISERROR(MATCH($E1048,CL,0)),"Unknown",INDIRECT("'C'!$A$"&amp;MATCH($E1048,CL,0)+1)))</f>
        <v/>
      </c>
      <c r="T1048" s="150">
        <f>IF(B1048="","",IF(ISERROR(MATCH($J1048,SorP!$B$1:$B$6261,0)),"",INDIRECT("'SorP'!$A$"&amp;MATCH($S1048&amp;$J1048,SorP!C:C,0))))</f>
        <v/>
      </c>
      <c r="U1048" s="163" t="n"/>
      <c r="V1048" s="164">
        <f>IF(C1048="",NA(),MATCH($B1048&amp;$C1048,'Smelter Look-up'!$J:$J,0))</f>
        <v/>
      </c>
      <c r="X1048" s="165">
        <f>IF(AND(C1048="Smelter not listed",OR(LEN(D1048)=0,LEN(E1048)=0)),1,0)</f>
        <v/>
      </c>
      <c r="AB1048" s="306">
        <f>IF(C1048="","",B1048)</f>
        <v/>
      </c>
      <c r="AC1048" s="165">
        <f>B1048</f>
        <v/>
      </c>
      <c r="AD1048" s="165">
        <f>IF(C1048="Smelter not listed",D1048,C1048)</f>
        <v/>
      </c>
    </row>
    <row r="1049" ht="20.1" customFormat="1" customHeight="1" s="165">
      <c r="A1049" s="150" t="n"/>
      <c r="B1049" s="296">
        <f>IF(LEN(A1049)=0,"",INDEX('Smelter Look-up'!$A:$A,MATCH($A1049,'Smelter Look-up'!$E:$E,0)))</f>
        <v/>
      </c>
      <c r="C1049" s="147">
        <f>IF(LEN(A1049)=0,"",INDEX('Smelter Look-up'!$C:$C,MATCH($A1049,'Smelter Look-up'!$E:$E,0)))</f>
        <v/>
      </c>
      <c r="D1049" s="144" t="n"/>
      <c r="E1049" s="144">
        <f>IF(ISERROR($V1049),"",OFFSET('Smelter Look-up'!$D$4,$V1049-4,0)&amp;"")</f>
        <v/>
      </c>
      <c r="F1049" s="144">
        <f>IF(ISERROR($V1049),"",OFFSET('Smelter Look-up'!$E$4,$V1049-4,0))</f>
        <v/>
      </c>
      <c r="G1049" s="144">
        <f>IF(C1049=$X$4,"Enter smelter details",IF(ISERROR($V1049),"",OFFSET('Smelter Look-up'!$F$4,$V1049-4,0)))</f>
        <v/>
      </c>
      <c r="H1049" s="200">
        <f>IF(ISERROR($V1049),"",OFFSET('Smelter Look-up'!$G$4,$V1049-4,0))</f>
        <v/>
      </c>
      <c r="I1049" s="201">
        <f>IF(ISERROR($V1049),"",OFFSET('Smelter Look-up'!$H$4,$V1049-4,0))</f>
        <v/>
      </c>
      <c r="J1049" s="201">
        <f>IF(ISERROR($V1049),"",OFFSET('Smelter Look-up'!$I$4,$V1049-4,0))</f>
        <v/>
      </c>
      <c r="K1049" s="145" t="n"/>
      <c r="L1049" s="145" t="n"/>
      <c r="M1049" s="145" t="n"/>
      <c r="N1049" s="145" t="n"/>
      <c r="O1049" s="145" t="n"/>
      <c r="P1049" s="203" t="n"/>
      <c r="Q1049" s="146" t="n"/>
      <c r="R1049" s="144">
        <f>IF(ISERROR($V1049),"",OFFSET('Smelter Look-up'!$C$4,$V1049-4,0)&amp;"")</f>
        <v/>
      </c>
      <c r="S1049" s="150">
        <f>IF(B1049="","",IF(ISERROR(MATCH($E1049,CL,0)),"Unknown",INDIRECT("'C'!$A$"&amp;MATCH($E1049,CL,0)+1)))</f>
        <v/>
      </c>
      <c r="T1049" s="150">
        <f>IF(B1049="","",IF(ISERROR(MATCH($J1049,SorP!$B$1:$B$6261,0)),"",INDIRECT("'SorP'!$A$"&amp;MATCH($S1049&amp;$J1049,SorP!C:C,0))))</f>
        <v/>
      </c>
      <c r="U1049" s="163" t="n"/>
      <c r="V1049" s="164">
        <f>IF(C1049="",NA(),MATCH($B1049&amp;$C1049,'Smelter Look-up'!$J:$J,0))</f>
        <v/>
      </c>
      <c r="X1049" s="165">
        <f>IF(AND(C1049="Smelter not listed",OR(LEN(D1049)=0,LEN(E1049)=0)),1,0)</f>
        <v/>
      </c>
      <c r="AB1049" s="306">
        <f>IF(C1049="","",B1049)</f>
        <v/>
      </c>
      <c r="AC1049" s="165">
        <f>B1049</f>
        <v/>
      </c>
      <c r="AD1049" s="165">
        <f>IF(C1049="Smelter not listed",D1049,C1049)</f>
        <v/>
      </c>
    </row>
    <row r="1050" ht="20.1" customFormat="1" customHeight="1" s="165">
      <c r="A1050" s="150" t="n"/>
      <c r="B1050" s="296">
        <f>IF(LEN(A1050)=0,"",INDEX('Smelter Look-up'!$A:$A,MATCH($A1050,'Smelter Look-up'!$E:$E,0)))</f>
        <v/>
      </c>
      <c r="C1050" s="147">
        <f>IF(LEN(A1050)=0,"",INDEX('Smelter Look-up'!$C:$C,MATCH($A1050,'Smelter Look-up'!$E:$E,0)))</f>
        <v/>
      </c>
      <c r="D1050" s="144" t="n"/>
      <c r="E1050" s="144">
        <f>IF(ISERROR($V1050),"",OFFSET('Smelter Look-up'!$D$4,$V1050-4,0)&amp;"")</f>
        <v/>
      </c>
      <c r="F1050" s="144">
        <f>IF(ISERROR($V1050),"",OFFSET('Smelter Look-up'!$E$4,$V1050-4,0))</f>
        <v/>
      </c>
      <c r="G1050" s="144">
        <f>IF(C1050=$X$4,"Enter smelter details",IF(ISERROR($V1050),"",OFFSET('Smelter Look-up'!$F$4,$V1050-4,0)))</f>
        <v/>
      </c>
      <c r="H1050" s="200">
        <f>IF(ISERROR($V1050),"",OFFSET('Smelter Look-up'!$G$4,$V1050-4,0))</f>
        <v/>
      </c>
      <c r="I1050" s="201">
        <f>IF(ISERROR($V1050),"",OFFSET('Smelter Look-up'!$H$4,$V1050-4,0))</f>
        <v/>
      </c>
      <c r="J1050" s="201">
        <f>IF(ISERROR($V1050),"",OFFSET('Smelter Look-up'!$I$4,$V1050-4,0))</f>
        <v/>
      </c>
      <c r="K1050" s="145" t="n"/>
      <c r="L1050" s="145" t="n"/>
      <c r="M1050" s="145" t="n"/>
      <c r="N1050" s="145" t="n"/>
      <c r="O1050" s="145" t="n"/>
      <c r="P1050" s="203" t="n"/>
      <c r="Q1050" s="146" t="n"/>
      <c r="R1050" s="144">
        <f>IF(ISERROR($V1050),"",OFFSET('Smelter Look-up'!$C$4,$V1050-4,0)&amp;"")</f>
        <v/>
      </c>
      <c r="S1050" s="150">
        <f>IF(B1050="","",IF(ISERROR(MATCH($E1050,CL,0)),"Unknown",INDIRECT("'C'!$A$"&amp;MATCH($E1050,CL,0)+1)))</f>
        <v/>
      </c>
      <c r="T1050" s="150">
        <f>IF(B1050="","",IF(ISERROR(MATCH($J1050,SorP!$B$1:$B$6261,0)),"",INDIRECT("'SorP'!$A$"&amp;MATCH($S1050&amp;$J1050,SorP!C:C,0))))</f>
        <v/>
      </c>
      <c r="U1050" s="163" t="n"/>
      <c r="V1050" s="164">
        <f>IF(C1050="",NA(),MATCH($B1050&amp;$C1050,'Smelter Look-up'!$J:$J,0))</f>
        <v/>
      </c>
      <c r="X1050" s="165">
        <f>IF(AND(C1050="Smelter not listed",OR(LEN(D1050)=0,LEN(E1050)=0)),1,0)</f>
        <v/>
      </c>
      <c r="AB1050" s="306">
        <f>IF(C1050="","",B1050)</f>
        <v/>
      </c>
      <c r="AC1050" s="165">
        <f>B1050</f>
        <v/>
      </c>
      <c r="AD1050" s="165">
        <f>IF(C1050="Smelter not listed",D1050,C1050)</f>
        <v/>
      </c>
    </row>
    <row r="1051" ht="20.1" customFormat="1" customHeight="1" s="165">
      <c r="A1051" s="150" t="n"/>
      <c r="B1051" s="296">
        <f>IF(LEN(A1051)=0,"",INDEX('Smelter Look-up'!$A:$A,MATCH($A1051,'Smelter Look-up'!$E:$E,0)))</f>
        <v/>
      </c>
      <c r="C1051" s="147">
        <f>IF(LEN(A1051)=0,"",INDEX('Smelter Look-up'!$C:$C,MATCH($A1051,'Smelter Look-up'!$E:$E,0)))</f>
        <v/>
      </c>
      <c r="D1051" s="144" t="n"/>
      <c r="E1051" s="144">
        <f>IF(ISERROR($V1051),"",OFFSET('Smelter Look-up'!$D$4,$V1051-4,0)&amp;"")</f>
        <v/>
      </c>
      <c r="F1051" s="144">
        <f>IF(ISERROR($V1051),"",OFFSET('Smelter Look-up'!$E$4,$V1051-4,0))</f>
        <v/>
      </c>
      <c r="G1051" s="144">
        <f>IF(C1051=$X$4,"Enter smelter details",IF(ISERROR($V1051),"",OFFSET('Smelter Look-up'!$F$4,$V1051-4,0)))</f>
        <v/>
      </c>
      <c r="H1051" s="200">
        <f>IF(ISERROR($V1051),"",OFFSET('Smelter Look-up'!$G$4,$V1051-4,0))</f>
        <v/>
      </c>
      <c r="I1051" s="201">
        <f>IF(ISERROR($V1051),"",OFFSET('Smelter Look-up'!$H$4,$V1051-4,0))</f>
        <v/>
      </c>
      <c r="J1051" s="201">
        <f>IF(ISERROR($V1051),"",OFFSET('Smelter Look-up'!$I$4,$V1051-4,0))</f>
        <v/>
      </c>
      <c r="K1051" s="145" t="n"/>
      <c r="L1051" s="145" t="n"/>
      <c r="M1051" s="145" t="n"/>
      <c r="N1051" s="145" t="n"/>
      <c r="O1051" s="145" t="n"/>
      <c r="P1051" s="203" t="n"/>
      <c r="Q1051" s="146" t="n"/>
      <c r="R1051" s="144">
        <f>IF(ISERROR($V1051),"",OFFSET('Smelter Look-up'!$C$4,$V1051-4,0)&amp;"")</f>
        <v/>
      </c>
      <c r="S1051" s="150">
        <f>IF(B1051="","",IF(ISERROR(MATCH($E1051,CL,0)),"Unknown",INDIRECT("'C'!$A$"&amp;MATCH($E1051,CL,0)+1)))</f>
        <v/>
      </c>
      <c r="T1051" s="150">
        <f>IF(B1051="","",IF(ISERROR(MATCH($J1051,SorP!$B$1:$B$6261,0)),"",INDIRECT("'SorP'!$A$"&amp;MATCH($S1051&amp;$J1051,SorP!C:C,0))))</f>
        <v/>
      </c>
      <c r="U1051" s="163" t="n"/>
      <c r="V1051" s="164">
        <f>IF(C1051="",NA(),MATCH($B1051&amp;$C1051,'Smelter Look-up'!$J:$J,0))</f>
        <v/>
      </c>
      <c r="X1051" s="165">
        <f>IF(AND(C1051="Smelter not listed",OR(LEN(D1051)=0,LEN(E1051)=0)),1,0)</f>
        <v/>
      </c>
      <c r="AB1051" s="306">
        <f>IF(C1051="","",B1051)</f>
        <v/>
      </c>
      <c r="AC1051" s="165">
        <f>B1051</f>
        <v/>
      </c>
      <c r="AD1051" s="165">
        <f>IF(C1051="Smelter not listed",D1051,C1051)</f>
        <v/>
      </c>
    </row>
    <row r="1052" ht="20.1" customFormat="1" customHeight="1" s="165">
      <c r="A1052" s="150" t="n"/>
      <c r="B1052" s="296">
        <f>IF(LEN(A1052)=0,"",INDEX('Smelter Look-up'!$A:$A,MATCH($A1052,'Smelter Look-up'!$E:$E,0)))</f>
        <v/>
      </c>
      <c r="C1052" s="147">
        <f>IF(LEN(A1052)=0,"",INDEX('Smelter Look-up'!$C:$C,MATCH($A1052,'Smelter Look-up'!$E:$E,0)))</f>
        <v/>
      </c>
      <c r="D1052" s="144" t="n"/>
      <c r="E1052" s="144">
        <f>IF(ISERROR($V1052),"",OFFSET('Smelter Look-up'!$D$4,$V1052-4,0)&amp;"")</f>
        <v/>
      </c>
      <c r="F1052" s="144">
        <f>IF(ISERROR($V1052),"",OFFSET('Smelter Look-up'!$E$4,$V1052-4,0))</f>
        <v/>
      </c>
      <c r="G1052" s="144">
        <f>IF(C1052=$X$4,"Enter smelter details",IF(ISERROR($V1052),"",OFFSET('Smelter Look-up'!$F$4,$V1052-4,0)))</f>
        <v/>
      </c>
      <c r="H1052" s="200">
        <f>IF(ISERROR($V1052),"",OFFSET('Smelter Look-up'!$G$4,$V1052-4,0))</f>
        <v/>
      </c>
      <c r="I1052" s="201">
        <f>IF(ISERROR($V1052),"",OFFSET('Smelter Look-up'!$H$4,$V1052-4,0))</f>
        <v/>
      </c>
      <c r="J1052" s="201">
        <f>IF(ISERROR($V1052),"",OFFSET('Smelter Look-up'!$I$4,$V1052-4,0))</f>
        <v/>
      </c>
      <c r="K1052" s="145" t="n"/>
      <c r="L1052" s="145" t="n"/>
      <c r="M1052" s="145" t="n"/>
      <c r="N1052" s="145" t="n"/>
      <c r="O1052" s="145" t="n"/>
      <c r="P1052" s="203" t="n"/>
      <c r="Q1052" s="146" t="n"/>
      <c r="R1052" s="144">
        <f>IF(ISERROR($V1052),"",OFFSET('Smelter Look-up'!$C$4,$V1052-4,0)&amp;"")</f>
        <v/>
      </c>
      <c r="S1052" s="150">
        <f>IF(B1052="","",IF(ISERROR(MATCH($E1052,CL,0)),"Unknown",INDIRECT("'C'!$A$"&amp;MATCH($E1052,CL,0)+1)))</f>
        <v/>
      </c>
      <c r="T1052" s="150">
        <f>IF(B1052="","",IF(ISERROR(MATCH($J1052,SorP!$B$1:$B$6261,0)),"",INDIRECT("'SorP'!$A$"&amp;MATCH($S1052&amp;$J1052,SorP!C:C,0))))</f>
        <v/>
      </c>
      <c r="U1052" s="163" t="n"/>
      <c r="V1052" s="164">
        <f>IF(C1052="",NA(),MATCH($B1052&amp;$C1052,'Smelter Look-up'!$J:$J,0))</f>
        <v/>
      </c>
      <c r="X1052" s="165">
        <f>IF(AND(C1052="Smelter not listed",OR(LEN(D1052)=0,LEN(E1052)=0)),1,0)</f>
        <v/>
      </c>
      <c r="AB1052" s="306">
        <f>IF(C1052="","",B1052)</f>
        <v/>
      </c>
      <c r="AC1052" s="165">
        <f>B1052</f>
        <v/>
      </c>
      <c r="AD1052" s="165">
        <f>IF(C1052="Smelter not listed",D1052,C1052)</f>
        <v/>
      </c>
    </row>
    <row r="1053" ht="20.1" customFormat="1" customHeight="1" s="165">
      <c r="A1053" s="150" t="n"/>
      <c r="B1053" s="296">
        <f>IF(LEN(A1053)=0,"",INDEX('Smelter Look-up'!$A:$A,MATCH($A1053,'Smelter Look-up'!$E:$E,0)))</f>
        <v/>
      </c>
      <c r="C1053" s="147">
        <f>IF(LEN(A1053)=0,"",INDEX('Smelter Look-up'!$C:$C,MATCH($A1053,'Smelter Look-up'!$E:$E,0)))</f>
        <v/>
      </c>
      <c r="D1053" s="144" t="n"/>
      <c r="E1053" s="144">
        <f>IF(ISERROR($V1053),"",OFFSET('Smelter Look-up'!$D$4,$V1053-4,0)&amp;"")</f>
        <v/>
      </c>
      <c r="F1053" s="144">
        <f>IF(ISERROR($V1053),"",OFFSET('Smelter Look-up'!$E$4,$V1053-4,0))</f>
        <v/>
      </c>
      <c r="G1053" s="144">
        <f>IF(C1053=$X$4,"Enter smelter details",IF(ISERROR($V1053),"",OFFSET('Smelter Look-up'!$F$4,$V1053-4,0)))</f>
        <v/>
      </c>
      <c r="H1053" s="200">
        <f>IF(ISERROR($V1053),"",OFFSET('Smelter Look-up'!$G$4,$V1053-4,0))</f>
        <v/>
      </c>
      <c r="I1053" s="201">
        <f>IF(ISERROR($V1053),"",OFFSET('Smelter Look-up'!$H$4,$V1053-4,0))</f>
        <v/>
      </c>
      <c r="J1053" s="201">
        <f>IF(ISERROR($V1053),"",OFFSET('Smelter Look-up'!$I$4,$V1053-4,0))</f>
        <v/>
      </c>
      <c r="K1053" s="145" t="n"/>
      <c r="L1053" s="145" t="n"/>
      <c r="M1053" s="145" t="n"/>
      <c r="N1053" s="145" t="n"/>
      <c r="O1053" s="145" t="n"/>
      <c r="P1053" s="203" t="n"/>
      <c r="Q1053" s="146" t="n"/>
      <c r="R1053" s="144">
        <f>IF(ISERROR($V1053),"",OFFSET('Smelter Look-up'!$C$4,$V1053-4,0)&amp;"")</f>
        <v/>
      </c>
      <c r="S1053" s="150">
        <f>IF(B1053="","",IF(ISERROR(MATCH($E1053,CL,0)),"Unknown",INDIRECT("'C'!$A$"&amp;MATCH($E1053,CL,0)+1)))</f>
        <v/>
      </c>
      <c r="T1053" s="150">
        <f>IF(B1053="","",IF(ISERROR(MATCH($J1053,SorP!$B$1:$B$6261,0)),"",INDIRECT("'SorP'!$A$"&amp;MATCH($S1053&amp;$J1053,SorP!C:C,0))))</f>
        <v/>
      </c>
      <c r="U1053" s="163" t="n"/>
      <c r="V1053" s="164">
        <f>IF(C1053="",NA(),MATCH($B1053&amp;$C1053,'Smelter Look-up'!$J:$J,0))</f>
        <v/>
      </c>
      <c r="X1053" s="165">
        <f>IF(AND(C1053="Smelter not listed",OR(LEN(D1053)=0,LEN(E1053)=0)),1,0)</f>
        <v/>
      </c>
      <c r="AB1053" s="306">
        <f>IF(C1053="","",B1053)</f>
        <v/>
      </c>
      <c r="AC1053" s="165">
        <f>B1053</f>
        <v/>
      </c>
      <c r="AD1053" s="165">
        <f>IF(C1053="Smelter not listed",D1053,C1053)</f>
        <v/>
      </c>
    </row>
    <row r="1054" ht="20.1" customFormat="1" customHeight="1" s="165">
      <c r="A1054" s="150" t="n"/>
      <c r="B1054" s="296">
        <f>IF(LEN(A1054)=0,"",INDEX('Smelter Look-up'!$A:$A,MATCH($A1054,'Smelter Look-up'!$E:$E,0)))</f>
        <v/>
      </c>
      <c r="C1054" s="147">
        <f>IF(LEN(A1054)=0,"",INDEX('Smelter Look-up'!$C:$C,MATCH($A1054,'Smelter Look-up'!$E:$E,0)))</f>
        <v/>
      </c>
      <c r="D1054" s="144" t="n"/>
      <c r="E1054" s="144">
        <f>IF(ISERROR($V1054),"",OFFSET('Smelter Look-up'!$D$4,$V1054-4,0)&amp;"")</f>
        <v/>
      </c>
      <c r="F1054" s="144">
        <f>IF(ISERROR($V1054),"",OFFSET('Smelter Look-up'!$E$4,$V1054-4,0))</f>
        <v/>
      </c>
      <c r="G1054" s="144">
        <f>IF(C1054=$X$4,"Enter smelter details",IF(ISERROR($V1054),"",OFFSET('Smelter Look-up'!$F$4,$V1054-4,0)))</f>
        <v/>
      </c>
      <c r="H1054" s="200">
        <f>IF(ISERROR($V1054),"",OFFSET('Smelter Look-up'!$G$4,$V1054-4,0))</f>
        <v/>
      </c>
      <c r="I1054" s="201">
        <f>IF(ISERROR($V1054),"",OFFSET('Smelter Look-up'!$H$4,$V1054-4,0))</f>
        <v/>
      </c>
      <c r="J1054" s="201">
        <f>IF(ISERROR($V1054),"",OFFSET('Smelter Look-up'!$I$4,$V1054-4,0))</f>
        <v/>
      </c>
      <c r="K1054" s="145" t="n"/>
      <c r="L1054" s="145" t="n"/>
      <c r="M1054" s="145" t="n"/>
      <c r="N1054" s="145" t="n"/>
      <c r="O1054" s="145" t="n"/>
      <c r="P1054" s="203" t="n"/>
      <c r="Q1054" s="146" t="n"/>
      <c r="R1054" s="144">
        <f>IF(ISERROR($V1054),"",OFFSET('Smelter Look-up'!$C$4,$V1054-4,0)&amp;"")</f>
        <v/>
      </c>
      <c r="S1054" s="150">
        <f>IF(B1054="","",IF(ISERROR(MATCH($E1054,CL,0)),"Unknown",INDIRECT("'C'!$A$"&amp;MATCH($E1054,CL,0)+1)))</f>
        <v/>
      </c>
      <c r="T1054" s="150">
        <f>IF(B1054="","",IF(ISERROR(MATCH($J1054,SorP!$B$1:$B$6261,0)),"",INDIRECT("'SorP'!$A$"&amp;MATCH($S1054&amp;$J1054,SorP!C:C,0))))</f>
        <v/>
      </c>
      <c r="U1054" s="163" t="n"/>
      <c r="V1054" s="164">
        <f>IF(C1054="",NA(),MATCH($B1054&amp;$C1054,'Smelter Look-up'!$J:$J,0))</f>
        <v/>
      </c>
      <c r="X1054" s="165">
        <f>IF(AND(C1054="Smelter not listed",OR(LEN(D1054)=0,LEN(E1054)=0)),1,0)</f>
        <v/>
      </c>
      <c r="AB1054" s="306">
        <f>IF(C1054="","",B1054)</f>
        <v/>
      </c>
      <c r="AC1054" s="165">
        <f>B1054</f>
        <v/>
      </c>
      <c r="AD1054" s="165">
        <f>IF(C1054="Smelter not listed",D1054,C1054)</f>
        <v/>
      </c>
    </row>
    <row r="1055" ht="20.1" customFormat="1" customHeight="1" s="165">
      <c r="A1055" s="150" t="n"/>
      <c r="B1055" s="296">
        <f>IF(LEN(A1055)=0,"",INDEX('Smelter Look-up'!$A:$A,MATCH($A1055,'Smelter Look-up'!$E:$E,0)))</f>
        <v/>
      </c>
      <c r="C1055" s="147">
        <f>IF(LEN(A1055)=0,"",INDEX('Smelter Look-up'!$C:$C,MATCH($A1055,'Smelter Look-up'!$E:$E,0)))</f>
        <v/>
      </c>
      <c r="D1055" s="144" t="n"/>
      <c r="E1055" s="144">
        <f>IF(ISERROR($V1055),"",OFFSET('Smelter Look-up'!$D$4,$V1055-4,0)&amp;"")</f>
        <v/>
      </c>
      <c r="F1055" s="144">
        <f>IF(ISERROR($V1055),"",OFFSET('Smelter Look-up'!$E$4,$V1055-4,0))</f>
        <v/>
      </c>
      <c r="G1055" s="144">
        <f>IF(C1055=$X$4,"Enter smelter details",IF(ISERROR($V1055),"",OFFSET('Smelter Look-up'!$F$4,$V1055-4,0)))</f>
        <v/>
      </c>
      <c r="H1055" s="200">
        <f>IF(ISERROR($V1055),"",OFFSET('Smelter Look-up'!$G$4,$V1055-4,0))</f>
        <v/>
      </c>
      <c r="I1055" s="201">
        <f>IF(ISERROR($V1055),"",OFFSET('Smelter Look-up'!$H$4,$V1055-4,0))</f>
        <v/>
      </c>
      <c r="J1055" s="201">
        <f>IF(ISERROR($V1055),"",OFFSET('Smelter Look-up'!$I$4,$V1055-4,0))</f>
        <v/>
      </c>
      <c r="K1055" s="145" t="n"/>
      <c r="L1055" s="145" t="n"/>
      <c r="M1055" s="145" t="n"/>
      <c r="N1055" s="145" t="n"/>
      <c r="O1055" s="145" t="n"/>
      <c r="P1055" s="203" t="n"/>
      <c r="Q1055" s="146" t="n"/>
      <c r="R1055" s="144">
        <f>IF(ISERROR($V1055),"",OFFSET('Smelter Look-up'!$C$4,$V1055-4,0)&amp;"")</f>
        <v/>
      </c>
      <c r="S1055" s="150">
        <f>IF(B1055="","",IF(ISERROR(MATCH($E1055,CL,0)),"Unknown",INDIRECT("'C'!$A$"&amp;MATCH($E1055,CL,0)+1)))</f>
        <v/>
      </c>
      <c r="T1055" s="150">
        <f>IF(B1055="","",IF(ISERROR(MATCH($J1055,SorP!$B$1:$B$6261,0)),"",INDIRECT("'SorP'!$A$"&amp;MATCH($S1055&amp;$J1055,SorP!C:C,0))))</f>
        <v/>
      </c>
      <c r="U1055" s="163" t="n"/>
      <c r="V1055" s="164">
        <f>IF(C1055="",NA(),MATCH($B1055&amp;$C1055,'Smelter Look-up'!$J:$J,0))</f>
        <v/>
      </c>
      <c r="X1055" s="165">
        <f>IF(AND(C1055="Smelter not listed",OR(LEN(D1055)=0,LEN(E1055)=0)),1,0)</f>
        <v/>
      </c>
      <c r="AB1055" s="306">
        <f>IF(C1055="","",B1055)</f>
        <v/>
      </c>
      <c r="AC1055" s="165">
        <f>B1055</f>
        <v/>
      </c>
      <c r="AD1055" s="165">
        <f>IF(C1055="Smelter not listed",D1055,C1055)</f>
        <v/>
      </c>
    </row>
    <row r="1056" ht="20.1" customFormat="1" customHeight="1" s="165">
      <c r="A1056" s="150" t="n"/>
      <c r="B1056" s="296">
        <f>IF(LEN(A1056)=0,"",INDEX('Smelter Look-up'!$A:$A,MATCH($A1056,'Smelter Look-up'!$E:$E,0)))</f>
        <v/>
      </c>
      <c r="C1056" s="147">
        <f>IF(LEN(A1056)=0,"",INDEX('Smelter Look-up'!$C:$C,MATCH($A1056,'Smelter Look-up'!$E:$E,0)))</f>
        <v/>
      </c>
      <c r="D1056" s="144" t="n"/>
      <c r="E1056" s="144">
        <f>IF(ISERROR($V1056),"",OFFSET('Smelter Look-up'!$D$4,$V1056-4,0)&amp;"")</f>
        <v/>
      </c>
      <c r="F1056" s="144">
        <f>IF(ISERROR($V1056),"",OFFSET('Smelter Look-up'!$E$4,$V1056-4,0))</f>
        <v/>
      </c>
      <c r="G1056" s="144">
        <f>IF(C1056=$X$4,"Enter smelter details",IF(ISERROR($V1056),"",OFFSET('Smelter Look-up'!$F$4,$V1056-4,0)))</f>
        <v/>
      </c>
      <c r="H1056" s="200">
        <f>IF(ISERROR($V1056),"",OFFSET('Smelter Look-up'!$G$4,$V1056-4,0))</f>
        <v/>
      </c>
      <c r="I1056" s="201">
        <f>IF(ISERROR($V1056),"",OFFSET('Smelter Look-up'!$H$4,$V1056-4,0))</f>
        <v/>
      </c>
      <c r="J1056" s="201">
        <f>IF(ISERROR($V1056),"",OFFSET('Smelter Look-up'!$I$4,$V1056-4,0))</f>
        <v/>
      </c>
      <c r="K1056" s="145" t="n"/>
      <c r="L1056" s="145" t="n"/>
      <c r="M1056" s="145" t="n"/>
      <c r="N1056" s="145" t="n"/>
      <c r="O1056" s="145" t="n"/>
      <c r="P1056" s="203" t="n"/>
      <c r="Q1056" s="146" t="n"/>
      <c r="R1056" s="144">
        <f>IF(ISERROR($V1056),"",OFFSET('Smelter Look-up'!$C$4,$V1056-4,0)&amp;"")</f>
        <v/>
      </c>
      <c r="S1056" s="150">
        <f>IF(B1056="","",IF(ISERROR(MATCH($E1056,CL,0)),"Unknown",INDIRECT("'C'!$A$"&amp;MATCH($E1056,CL,0)+1)))</f>
        <v/>
      </c>
      <c r="T1056" s="150">
        <f>IF(B1056="","",IF(ISERROR(MATCH($J1056,SorP!$B$1:$B$6261,0)),"",INDIRECT("'SorP'!$A$"&amp;MATCH($S1056&amp;$J1056,SorP!C:C,0))))</f>
        <v/>
      </c>
      <c r="U1056" s="163" t="n"/>
      <c r="V1056" s="164">
        <f>IF(C1056="",NA(),MATCH($B1056&amp;$C1056,'Smelter Look-up'!$J:$J,0))</f>
        <v/>
      </c>
      <c r="X1056" s="165">
        <f>IF(AND(C1056="Smelter not listed",OR(LEN(D1056)=0,LEN(E1056)=0)),1,0)</f>
        <v/>
      </c>
      <c r="AB1056" s="306">
        <f>IF(C1056="","",B1056)</f>
        <v/>
      </c>
      <c r="AC1056" s="165">
        <f>B1056</f>
        <v/>
      </c>
      <c r="AD1056" s="165">
        <f>IF(C1056="Smelter not listed",D1056,C1056)</f>
        <v/>
      </c>
    </row>
    <row r="1057" ht="20.1" customFormat="1" customHeight="1" s="165">
      <c r="A1057" s="150" t="n"/>
      <c r="B1057" s="296">
        <f>IF(LEN(A1057)=0,"",INDEX('Smelter Look-up'!$A:$A,MATCH($A1057,'Smelter Look-up'!$E:$E,0)))</f>
        <v/>
      </c>
      <c r="C1057" s="147">
        <f>IF(LEN(A1057)=0,"",INDEX('Smelter Look-up'!$C:$C,MATCH($A1057,'Smelter Look-up'!$E:$E,0)))</f>
        <v/>
      </c>
      <c r="D1057" s="144" t="n"/>
      <c r="E1057" s="144">
        <f>IF(ISERROR($V1057),"",OFFSET('Smelter Look-up'!$D$4,$V1057-4,0)&amp;"")</f>
        <v/>
      </c>
      <c r="F1057" s="144">
        <f>IF(ISERROR($V1057),"",OFFSET('Smelter Look-up'!$E$4,$V1057-4,0))</f>
        <v/>
      </c>
      <c r="G1057" s="144">
        <f>IF(C1057=$X$4,"Enter smelter details",IF(ISERROR($V1057),"",OFFSET('Smelter Look-up'!$F$4,$V1057-4,0)))</f>
        <v/>
      </c>
      <c r="H1057" s="200">
        <f>IF(ISERROR($V1057),"",OFFSET('Smelter Look-up'!$G$4,$V1057-4,0))</f>
        <v/>
      </c>
      <c r="I1057" s="201">
        <f>IF(ISERROR($V1057),"",OFFSET('Smelter Look-up'!$H$4,$V1057-4,0))</f>
        <v/>
      </c>
      <c r="J1057" s="201">
        <f>IF(ISERROR($V1057),"",OFFSET('Smelter Look-up'!$I$4,$V1057-4,0))</f>
        <v/>
      </c>
      <c r="K1057" s="145" t="n"/>
      <c r="L1057" s="145" t="n"/>
      <c r="M1057" s="145" t="n"/>
      <c r="N1057" s="145" t="n"/>
      <c r="O1057" s="145" t="n"/>
      <c r="P1057" s="203" t="n"/>
      <c r="Q1057" s="146" t="n"/>
      <c r="R1057" s="144">
        <f>IF(ISERROR($V1057),"",OFFSET('Smelter Look-up'!$C$4,$V1057-4,0)&amp;"")</f>
        <v/>
      </c>
      <c r="S1057" s="150">
        <f>IF(B1057="","",IF(ISERROR(MATCH($E1057,CL,0)),"Unknown",INDIRECT("'C'!$A$"&amp;MATCH($E1057,CL,0)+1)))</f>
        <v/>
      </c>
      <c r="T1057" s="150">
        <f>IF(B1057="","",IF(ISERROR(MATCH($J1057,SorP!$B$1:$B$6261,0)),"",INDIRECT("'SorP'!$A$"&amp;MATCH($S1057&amp;$J1057,SorP!C:C,0))))</f>
        <v/>
      </c>
      <c r="U1057" s="163" t="n"/>
      <c r="V1057" s="164">
        <f>IF(C1057="",NA(),MATCH($B1057&amp;$C1057,'Smelter Look-up'!$J:$J,0))</f>
        <v/>
      </c>
      <c r="X1057" s="165">
        <f>IF(AND(C1057="Smelter not listed",OR(LEN(D1057)=0,LEN(E1057)=0)),1,0)</f>
        <v/>
      </c>
      <c r="AB1057" s="306">
        <f>IF(C1057="","",B1057)</f>
        <v/>
      </c>
      <c r="AC1057" s="165">
        <f>B1057</f>
        <v/>
      </c>
      <c r="AD1057" s="165">
        <f>IF(C1057="Smelter not listed",D1057,C1057)</f>
        <v/>
      </c>
    </row>
    <row r="1058" ht="20.1" customFormat="1" customHeight="1" s="165">
      <c r="A1058" s="150" t="n"/>
      <c r="B1058" s="296">
        <f>IF(LEN(A1058)=0,"",INDEX('Smelter Look-up'!$A:$A,MATCH($A1058,'Smelter Look-up'!$E:$E,0)))</f>
        <v/>
      </c>
      <c r="C1058" s="147">
        <f>IF(LEN(A1058)=0,"",INDEX('Smelter Look-up'!$C:$C,MATCH($A1058,'Smelter Look-up'!$E:$E,0)))</f>
        <v/>
      </c>
      <c r="D1058" s="144" t="n"/>
      <c r="E1058" s="144">
        <f>IF(ISERROR($V1058),"",OFFSET('Smelter Look-up'!$D$4,$V1058-4,0)&amp;"")</f>
        <v/>
      </c>
      <c r="F1058" s="144">
        <f>IF(ISERROR($V1058),"",OFFSET('Smelter Look-up'!$E$4,$V1058-4,0))</f>
        <v/>
      </c>
      <c r="G1058" s="144">
        <f>IF(C1058=$X$4,"Enter smelter details",IF(ISERROR($V1058),"",OFFSET('Smelter Look-up'!$F$4,$V1058-4,0)))</f>
        <v/>
      </c>
      <c r="H1058" s="200">
        <f>IF(ISERROR($V1058),"",OFFSET('Smelter Look-up'!$G$4,$V1058-4,0))</f>
        <v/>
      </c>
      <c r="I1058" s="201">
        <f>IF(ISERROR($V1058),"",OFFSET('Smelter Look-up'!$H$4,$V1058-4,0))</f>
        <v/>
      </c>
      <c r="J1058" s="201">
        <f>IF(ISERROR($V1058),"",OFFSET('Smelter Look-up'!$I$4,$V1058-4,0))</f>
        <v/>
      </c>
      <c r="K1058" s="145" t="n"/>
      <c r="L1058" s="145" t="n"/>
      <c r="M1058" s="145" t="n"/>
      <c r="N1058" s="145" t="n"/>
      <c r="O1058" s="145" t="n"/>
      <c r="P1058" s="203" t="n"/>
      <c r="Q1058" s="146" t="n"/>
      <c r="R1058" s="144">
        <f>IF(ISERROR($V1058),"",OFFSET('Smelter Look-up'!$C$4,$V1058-4,0)&amp;"")</f>
        <v/>
      </c>
      <c r="S1058" s="150">
        <f>IF(B1058="","",IF(ISERROR(MATCH($E1058,CL,0)),"Unknown",INDIRECT("'C'!$A$"&amp;MATCH($E1058,CL,0)+1)))</f>
        <v/>
      </c>
      <c r="T1058" s="150">
        <f>IF(B1058="","",IF(ISERROR(MATCH($J1058,SorP!$B$1:$B$6261,0)),"",INDIRECT("'SorP'!$A$"&amp;MATCH($S1058&amp;$J1058,SorP!C:C,0))))</f>
        <v/>
      </c>
      <c r="U1058" s="163" t="n"/>
      <c r="V1058" s="164">
        <f>IF(C1058="",NA(),MATCH($B1058&amp;$C1058,'Smelter Look-up'!$J:$J,0))</f>
        <v/>
      </c>
      <c r="X1058" s="165">
        <f>IF(AND(C1058="Smelter not listed",OR(LEN(D1058)=0,LEN(E1058)=0)),1,0)</f>
        <v/>
      </c>
      <c r="AB1058" s="306">
        <f>IF(C1058="","",B1058)</f>
        <v/>
      </c>
      <c r="AC1058" s="165">
        <f>B1058</f>
        <v/>
      </c>
      <c r="AD1058" s="165">
        <f>IF(C1058="Smelter not listed",D1058,C1058)</f>
        <v/>
      </c>
    </row>
    <row r="1059" ht="20.1" customFormat="1" customHeight="1" s="165">
      <c r="A1059" s="150" t="n"/>
      <c r="B1059" s="296">
        <f>IF(LEN(A1059)=0,"",INDEX('Smelter Look-up'!$A:$A,MATCH($A1059,'Smelter Look-up'!$E:$E,0)))</f>
        <v/>
      </c>
      <c r="C1059" s="147">
        <f>IF(LEN(A1059)=0,"",INDEX('Smelter Look-up'!$C:$C,MATCH($A1059,'Smelter Look-up'!$E:$E,0)))</f>
        <v/>
      </c>
      <c r="D1059" s="144" t="n"/>
      <c r="E1059" s="144">
        <f>IF(ISERROR($V1059),"",OFFSET('Smelter Look-up'!$D$4,$V1059-4,0)&amp;"")</f>
        <v/>
      </c>
      <c r="F1059" s="144">
        <f>IF(ISERROR($V1059),"",OFFSET('Smelter Look-up'!$E$4,$V1059-4,0))</f>
        <v/>
      </c>
      <c r="G1059" s="144">
        <f>IF(C1059=$X$4,"Enter smelter details",IF(ISERROR($V1059),"",OFFSET('Smelter Look-up'!$F$4,$V1059-4,0)))</f>
        <v/>
      </c>
      <c r="H1059" s="200">
        <f>IF(ISERROR($V1059),"",OFFSET('Smelter Look-up'!$G$4,$V1059-4,0))</f>
        <v/>
      </c>
      <c r="I1059" s="201">
        <f>IF(ISERROR($V1059),"",OFFSET('Smelter Look-up'!$H$4,$V1059-4,0))</f>
        <v/>
      </c>
      <c r="J1059" s="201">
        <f>IF(ISERROR($V1059),"",OFFSET('Smelter Look-up'!$I$4,$V1059-4,0))</f>
        <v/>
      </c>
      <c r="K1059" s="145" t="n"/>
      <c r="L1059" s="145" t="n"/>
      <c r="M1059" s="145" t="n"/>
      <c r="N1059" s="145" t="n"/>
      <c r="O1059" s="145" t="n"/>
      <c r="P1059" s="203" t="n"/>
      <c r="Q1059" s="146" t="n"/>
      <c r="R1059" s="144">
        <f>IF(ISERROR($V1059),"",OFFSET('Smelter Look-up'!$C$4,$V1059-4,0)&amp;"")</f>
        <v/>
      </c>
      <c r="S1059" s="150">
        <f>IF(B1059="","",IF(ISERROR(MATCH($E1059,CL,0)),"Unknown",INDIRECT("'C'!$A$"&amp;MATCH($E1059,CL,0)+1)))</f>
        <v/>
      </c>
      <c r="T1059" s="150">
        <f>IF(B1059="","",IF(ISERROR(MATCH($J1059,SorP!$B$1:$B$6261,0)),"",INDIRECT("'SorP'!$A$"&amp;MATCH($S1059&amp;$J1059,SorP!C:C,0))))</f>
        <v/>
      </c>
      <c r="U1059" s="163" t="n"/>
      <c r="V1059" s="164">
        <f>IF(C1059="",NA(),MATCH($B1059&amp;$C1059,'Smelter Look-up'!$J:$J,0))</f>
        <v/>
      </c>
      <c r="X1059" s="165">
        <f>IF(AND(C1059="Smelter not listed",OR(LEN(D1059)=0,LEN(E1059)=0)),1,0)</f>
        <v/>
      </c>
      <c r="AB1059" s="306">
        <f>IF(C1059="","",B1059)</f>
        <v/>
      </c>
      <c r="AC1059" s="165">
        <f>B1059</f>
        <v/>
      </c>
      <c r="AD1059" s="165">
        <f>IF(C1059="Smelter not listed",D1059,C1059)</f>
        <v/>
      </c>
    </row>
    <row r="1060" ht="20.1" customFormat="1" customHeight="1" s="165">
      <c r="A1060" s="150" t="n"/>
      <c r="B1060" s="296">
        <f>IF(LEN(A1060)=0,"",INDEX('Smelter Look-up'!$A:$A,MATCH($A1060,'Smelter Look-up'!$E:$E,0)))</f>
        <v/>
      </c>
      <c r="C1060" s="147">
        <f>IF(LEN(A1060)=0,"",INDEX('Smelter Look-up'!$C:$C,MATCH($A1060,'Smelter Look-up'!$E:$E,0)))</f>
        <v/>
      </c>
      <c r="D1060" s="144" t="n"/>
      <c r="E1060" s="144">
        <f>IF(ISERROR($V1060),"",OFFSET('Smelter Look-up'!$D$4,$V1060-4,0)&amp;"")</f>
        <v/>
      </c>
      <c r="F1060" s="144">
        <f>IF(ISERROR($V1060),"",OFFSET('Smelter Look-up'!$E$4,$V1060-4,0))</f>
        <v/>
      </c>
      <c r="G1060" s="144">
        <f>IF(C1060=$X$4,"Enter smelter details",IF(ISERROR($V1060),"",OFFSET('Smelter Look-up'!$F$4,$V1060-4,0)))</f>
        <v/>
      </c>
      <c r="H1060" s="200">
        <f>IF(ISERROR($V1060),"",OFFSET('Smelter Look-up'!$G$4,$V1060-4,0))</f>
        <v/>
      </c>
      <c r="I1060" s="201">
        <f>IF(ISERROR($V1060),"",OFFSET('Smelter Look-up'!$H$4,$V1060-4,0))</f>
        <v/>
      </c>
      <c r="J1060" s="201">
        <f>IF(ISERROR($V1060),"",OFFSET('Smelter Look-up'!$I$4,$V1060-4,0))</f>
        <v/>
      </c>
      <c r="K1060" s="145" t="n"/>
      <c r="L1060" s="145" t="n"/>
      <c r="M1060" s="145" t="n"/>
      <c r="N1060" s="145" t="n"/>
      <c r="O1060" s="145" t="n"/>
      <c r="P1060" s="203" t="n"/>
      <c r="Q1060" s="146" t="n"/>
      <c r="R1060" s="144">
        <f>IF(ISERROR($V1060),"",OFFSET('Smelter Look-up'!$C$4,$V1060-4,0)&amp;"")</f>
        <v/>
      </c>
      <c r="S1060" s="150">
        <f>IF(B1060="","",IF(ISERROR(MATCH($E1060,CL,0)),"Unknown",INDIRECT("'C'!$A$"&amp;MATCH($E1060,CL,0)+1)))</f>
        <v/>
      </c>
      <c r="T1060" s="150">
        <f>IF(B1060="","",IF(ISERROR(MATCH($J1060,SorP!$B$1:$B$6261,0)),"",INDIRECT("'SorP'!$A$"&amp;MATCH($S1060&amp;$J1060,SorP!C:C,0))))</f>
        <v/>
      </c>
      <c r="U1060" s="163" t="n"/>
      <c r="V1060" s="164">
        <f>IF(C1060="",NA(),MATCH($B1060&amp;$C1060,'Smelter Look-up'!$J:$J,0))</f>
        <v/>
      </c>
      <c r="X1060" s="165">
        <f>IF(AND(C1060="Smelter not listed",OR(LEN(D1060)=0,LEN(E1060)=0)),1,0)</f>
        <v/>
      </c>
      <c r="AB1060" s="306">
        <f>IF(C1060="","",B1060)</f>
        <v/>
      </c>
      <c r="AC1060" s="165">
        <f>B1060</f>
        <v/>
      </c>
      <c r="AD1060" s="165">
        <f>IF(C1060="Smelter not listed",D1060,C1060)</f>
        <v/>
      </c>
    </row>
    <row r="1061" ht="20.1" customFormat="1" customHeight="1" s="165">
      <c r="A1061" s="150" t="n"/>
      <c r="B1061" s="296">
        <f>IF(LEN(A1061)=0,"",INDEX('Smelter Look-up'!$A:$A,MATCH($A1061,'Smelter Look-up'!$E:$E,0)))</f>
        <v/>
      </c>
      <c r="C1061" s="147">
        <f>IF(LEN(A1061)=0,"",INDEX('Smelter Look-up'!$C:$C,MATCH($A1061,'Smelter Look-up'!$E:$E,0)))</f>
        <v/>
      </c>
      <c r="D1061" s="144" t="n"/>
      <c r="E1061" s="144">
        <f>IF(ISERROR($V1061),"",OFFSET('Smelter Look-up'!$D$4,$V1061-4,0)&amp;"")</f>
        <v/>
      </c>
      <c r="F1061" s="144">
        <f>IF(ISERROR($V1061),"",OFFSET('Smelter Look-up'!$E$4,$V1061-4,0))</f>
        <v/>
      </c>
      <c r="G1061" s="144">
        <f>IF(C1061=$X$4,"Enter smelter details",IF(ISERROR($V1061),"",OFFSET('Smelter Look-up'!$F$4,$V1061-4,0)))</f>
        <v/>
      </c>
      <c r="H1061" s="200">
        <f>IF(ISERROR($V1061),"",OFFSET('Smelter Look-up'!$G$4,$V1061-4,0))</f>
        <v/>
      </c>
      <c r="I1061" s="201">
        <f>IF(ISERROR($V1061),"",OFFSET('Smelter Look-up'!$H$4,$V1061-4,0))</f>
        <v/>
      </c>
      <c r="J1061" s="201">
        <f>IF(ISERROR($V1061),"",OFFSET('Smelter Look-up'!$I$4,$V1061-4,0))</f>
        <v/>
      </c>
      <c r="K1061" s="145" t="n"/>
      <c r="L1061" s="145" t="n"/>
      <c r="M1061" s="145" t="n"/>
      <c r="N1061" s="145" t="n"/>
      <c r="O1061" s="145" t="n"/>
      <c r="P1061" s="203" t="n"/>
      <c r="Q1061" s="146" t="n"/>
      <c r="R1061" s="144">
        <f>IF(ISERROR($V1061),"",OFFSET('Smelter Look-up'!$C$4,$V1061-4,0)&amp;"")</f>
        <v/>
      </c>
      <c r="S1061" s="150">
        <f>IF(B1061="","",IF(ISERROR(MATCH($E1061,CL,0)),"Unknown",INDIRECT("'C'!$A$"&amp;MATCH($E1061,CL,0)+1)))</f>
        <v/>
      </c>
      <c r="T1061" s="150">
        <f>IF(B1061="","",IF(ISERROR(MATCH($J1061,SorP!$B$1:$B$6261,0)),"",INDIRECT("'SorP'!$A$"&amp;MATCH($S1061&amp;$J1061,SorP!C:C,0))))</f>
        <v/>
      </c>
      <c r="U1061" s="163" t="n"/>
      <c r="V1061" s="164">
        <f>IF(C1061="",NA(),MATCH($B1061&amp;$C1061,'Smelter Look-up'!$J:$J,0))</f>
        <v/>
      </c>
      <c r="X1061" s="165">
        <f>IF(AND(C1061="Smelter not listed",OR(LEN(D1061)=0,LEN(E1061)=0)),1,0)</f>
        <v/>
      </c>
      <c r="AB1061" s="306">
        <f>IF(C1061="","",B1061)</f>
        <v/>
      </c>
      <c r="AC1061" s="165">
        <f>B1061</f>
        <v/>
      </c>
      <c r="AD1061" s="165">
        <f>IF(C1061="Smelter not listed",D1061,C1061)</f>
        <v/>
      </c>
    </row>
    <row r="1062" ht="20.1" customFormat="1" customHeight="1" s="165">
      <c r="A1062" s="150" t="n"/>
      <c r="B1062" s="296">
        <f>IF(LEN(A1062)=0,"",INDEX('Smelter Look-up'!$A:$A,MATCH($A1062,'Smelter Look-up'!$E:$E,0)))</f>
        <v/>
      </c>
      <c r="C1062" s="147">
        <f>IF(LEN(A1062)=0,"",INDEX('Smelter Look-up'!$C:$C,MATCH($A1062,'Smelter Look-up'!$E:$E,0)))</f>
        <v/>
      </c>
      <c r="D1062" s="144" t="n"/>
      <c r="E1062" s="144">
        <f>IF(ISERROR($V1062),"",OFFSET('Smelter Look-up'!$D$4,$V1062-4,0)&amp;"")</f>
        <v/>
      </c>
      <c r="F1062" s="144">
        <f>IF(ISERROR($V1062),"",OFFSET('Smelter Look-up'!$E$4,$V1062-4,0))</f>
        <v/>
      </c>
      <c r="G1062" s="144">
        <f>IF(C1062=$X$4,"Enter smelter details",IF(ISERROR($V1062),"",OFFSET('Smelter Look-up'!$F$4,$V1062-4,0)))</f>
        <v/>
      </c>
      <c r="H1062" s="200">
        <f>IF(ISERROR($V1062),"",OFFSET('Smelter Look-up'!$G$4,$V1062-4,0))</f>
        <v/>
      </c>
      <c r="I1062" s="201">
        <f>IF(ISERROR($V1062),"",OFFSET('Smelter Look-up'!$H$4,$V1062-4,0))</f>
        <v/>
      </c>
      <c r="J1062" s="201">
        <f>IF(ISERROR($V1062),"",OFFSET('Smelter Look-up'!$I$4,$V1062-4,0))</f>
        <v/>
      </c>
      <c r="K1062" s="145" t="n"/>
      <c r="L1062" s="145" t="n"/>
      <c r="M1062" s="145" t="n"/>
      <c r="N1062" s="145" t="n"/>
      <c r="O1062" s="145" t="n"/>
      <c r="P1062" s="203" t="n"/>
      <c r="Q1062" s="146" t="n"/>
      <c r="R1062" s="144">
        <f>IF(ISERROR($V1062),"",OFFSET('Smelter Look-up'!$C$4,$V1062-4,0)&amp;"")</f>
        <v/>
      </c>
      <c r="S1062" s="150">
        <f>IF(B1062="","",IF(ISERROR(MATCH($E1062,CL,0)),"Unknown",INDIRECT("'C'!$A$"&amp;MATCH($E1062,CL,0)+1)))</f>
        <v/>
      </c>
      <c r="T1062" s="150">
        <f>IF(B1062="","",IF(ISERROR(MATCH($J1062,SorP!$B$1:$B$6261,0)),"",INDIRECT("'SorP'!$A$"&amp;MATCH($S1062&amp;$J1062,SorP!C:C,0))))</f>
        <v/>
      </c>
      <c r="U1062" s="163" t="n"/>
      <c r="V1062" s="164">
        <f>IF(C1062="",NA(),MATCH($B1062&amp;$C1062,'Smelter Look-up'!$J:$J,0))</f>
        <v/>
      </c>
      <c r="X1062" s="165">
        <f>IF(AND(C1062="Smelter not listed",OR(LEN(D1062)=0,LEN(E1062)=0)),1,0)</f>
        <v/>
      </c>
      <c r="AB1062" s="306">
        <f>IF(C1062="","",B1062)</f>
        <v/>
      </c>
      <c r="AC1062" s="165">
        <f>B1062</f>
        <v/>
      </c>
      <c r="AD1062" s="165">
        <f>IF(C1062="Smelter not listed",D1062,C1062)</f>
        <v/>
      </c>
    </row>
    <row r="1063" ht="20.1" customFormat="1" customHeight="1" s="165">
      <c r="A1063" s="150" t="n"/>
      <c r="B1063" s="296">
        <f>IF(LEN(A1063)=0,"",INDEX('Smelter Look-up'!$A:$A,MATCH($A1063,'Smelter Look-up'!$E:$E,0)))</f>
        <v/>
      </c>
      <c r="C1063" s="147">
        <f>IF(LEN(A1063)=0,"",INDEX('Smelter Look-up'!$C:$C,MATCH($A1063,'Smelter Look-up'!$E:$E,0)))</f>
        <v/>
      </c>
      <c r="D1063" s="144" t="n"/>
      <c r="E1063" s="144">
        <f>IF(ISERROR($V1063),"",OFFSET('Smelter Look-up'!$D$4,$V1063-4,0)&amp;"")</f>
        <v/>
      </c>
      <c r="F1063" s="144">
        <f>IF(ISERROR($V1063),"",OFFSET('Smelter Look-up'!$E$4,$V1063-4,0))</f>
        <v/>
      </c>
      <c r="G1063" s="144">
        <f>IF(C1063=$X$4,"Enter smelter details",IF(ISERROR($V1063),"",OFFSET('Smelter Look-up'!$F$4,$V1063-4,0)))</f>
        <v/>
      </c>
      <c r="H1063" s="200">
        <f>IF(ISERROR($V1063),"",OFFSET('Smelter Look-up'!$G$4,$V1063-4,0))</f>
        <v/>
      </c>
      <c r="I1063" s="201">
        <f>IF(ISERROR($V1063),"",OFFSET('Smelter Look-up'!$H$4,$V1063-4,0))</f>
        <v/>
      </c>
      <c r="J1063" s="201">
        <f>IF(ISERROR($V1063),"",OFFSET('Smelter Look-up'!$I$4,$V1063-4,0))</f>
        <v/>
      </c>
      <c r="K1063" s="145" t="n"/>
      <c r="L1063" s="145" t="n"/>
      <c r="M1063" s="145" t="n"/>
      <c r="N1063" s="145" t="n"/>
      <c r="O1063" s="145" t="n"/>
      <c r="P1063" s="203" t="n"/>
      <c r="Q1063" s="146" t="n"/>
      <c r="R1063" s="144">
        <f>IF(ISERROR($V1063),"",OFFSET('Smelter Look-up'!$C$4,$V1063-4,0)&amp;"")</f>
        <v/>
      </c>
      <c r="S1063" s="150">
        <f>IF(B1063="","",IF(ISERROR(MATCH($E1063,CL,0)),"Unknown",INDIRECT("'C'!$A$"&amp;MATCH($E1063,CL,0)+1)))</f>
        <v/>
      </c>
      <c r="T1063" s="150">
        <f>IF(B1063="","",IF(ISERROR(MATCH($J1063,SorP!$B$1:$B$6261,0)),"",INDIRECT("'SorP'!$A$"&amp;MATCH($S1063&amp;$J1063,SorP!C:C,0))))</f>
        <v/>
      </c>
      <c r="U1063" s="163" t="n"/>
      <c r="V1063" s="164">
        <f>IF(C1063="",NA(),MATCH($B1063&amp;$C1063,'Smelter Look-up'!$J:$J,0))</f>
        <v/>
      </c>
      <c r="X1063" s="165">
        <f>IF(AND(C1063="Smelter not listed",OR(LEN(D1063)=0,LEN(E1063)=0)),1,0)</f>
        <v/>
      </c>
      <c r="AB1063" s="306">
        <f>IF(C1063="","",B1063)</f>
        <v/>
      </c>
      <c r="AC1063" s="165">
        <f>B1063</f>
        <v/>
      </c>
      <c r="AD1063" s="165">
        <f>IF(C1063="Smelter not listed",D1063,C1063)</f>
        <v/>
      </c>
    </row>
    <row r="1064" ht="20.1" customFormat="1" customHeight="1" s="165">
      <c r="A1064" s="150" t="n"/>
      <c r="B1064" s="296">
        <f>IF(LEN(A1064)=0,"",INDEX('Smelter Look-up'!$A:$A,MATCH($A1064,'Smelter Look-up'!$E:$E,0)))</f>
        <v/>
      </c>
      <c r="C1064" s="147">
        <f>IF(LEN(A1064)=0,"",INDEX('Smelter Look-up'!$C:$C,MATCH($A1064,'Smelter Look-up'!$E:$E,0)))</f>
        <v/>
      </c>
      <c r="D1064" s="144" t="n"/>
      <c r="E1064" s="144">
        <f>IF(ISERROR($V1064),"",OFFSET('Smelter Look-up'!$D$4,$V1064-4,0)&amp;"")</f>
        <v/>
      </c>
      <c r="F1064" s="144">
        <f>IF(ISERROR($V1064),"",OFFSET('Smelter Look-up'!$E$4,$V1064-4,0))</f>
        <v/>
      </c>
      <c r="G1064" s="144">
        <f>IF(C1064=$X$4,"Enter smelter details",IF(ISERROR($V1064),"",OFFSET('Smelter Look-up'!$F$4,$V1064-4,0)))</f>
        <v/>
      </c>
      <c r="H1064" s="200">
        <f>IF(ISERROR($V1064),"",OFFSET('Smelter Look-up'!$G$4,$V1064-4,0))</f>
        <v/>
      </c>
      <c r="I1064" s="201">
        <f>IF(ISERROR($V1064),"",OFFSET('Smelter Look-up'!$H$4,$V1064-4,0))</f>
        <v/>
      </c>
      <c r="J1064" s="201">
        <f>IF(ISERROR($V1064),"",OFFSET('Smelter Look-up'!$I$4,$V1064-4,0))</f>
        <v/>
      </c>
      <c r="K1064" s="145" t="n"/>
      <c r="L1064" s="145" t="n"/>
      <c r="M1064" s="145" t="n"/>
      <c r="N1064" s="145" t="n"/>
      <c r="O1064" s="145" t="n"/>
      <c r="P1064" s="203" t="n"/>
      <c r="Q1064" s="146" t="n"/>
      <c r="R1064" s="144">
        <f>IF(ISERROR($V1064),"",OFFSET('Smelter Look-up'!$C$4,$V1064-4,0)&amp;"")</f>
        <v/>
      </c>
      <c r="S1064" s="150">
        <f>IF(B1064="","",IF(ISERROR(MATCH($E1064,CL,0)),"Unknown",INDIRECT("'C'!$A$"&amp;MATCH($E1064,CL,0)+1)))</f>
        <v/>
      </c>
      <c r="T1064" s="150">
        <f>IF(B1064="","",IF(ISERROR(MATCH($J1064,SorP!$B$1:$B$6261,0)),"",INDIRECT("'SorP'!$A$"&amp;MATCH($S1064&amp;$J1064,SorP!C:C,0))))</f>
        <v/>
      </c>
      <c r="U1064" s="163" t="n"/>
      <c r="V1064" s="164">
        <f>IF(C1064="",NA(),MATCH($B1064&amp;$C1064,'Smelter Look-up'!$J:$J,0))</f>
        <v/>
      </c>
      <c r="X1064" s="165">
        <f>IF(AND(C1064="Smelter not listed",OR(LEN(D1064)=0,LEN(E1064)=0)),1,0)</f>
        <v/>
      </c>
      <c r="AB1064" s="306">
        <f>IF(C1064="","",B1064)</f>
        <v/>
      </c>
      <c r="AC1064" s="165">
        <f>B1064</f>
        <v/>
      </c>
      <c r="AD1064" s="165">
        <f>IF(C1064="Smelter not listed",D1064,C1064)</f>
        <v/>
      </c>
    </row>
    <row r="1065" ht="20.1" customFormat="1" customHeight="1" s="165">
      <c r="A1065" s="150" t="n"/>
      <c r="B1065" s="296">
        <f>IF(LEN(A1065)=0,"",INDEX('Smelter Look-up'!$A:$A,MATCH($A1065,'Smelter Look-up'!$E:$E,0)))</f>
        <v/>
      </c>
      <c r="C1065" s="147">
        <f>IF(LEN(A1065)=0,"",INDEX('Smelter Look-up'!$C:$C,MATCH($A1065,'Smelter Look-up'!$E:$E,0)))</f>
        <v/>
      </c>
      <c r="D1065" s="144" t="n"/>
      <c r="E1065" s="144">
        <f>IF(ISERROR($V1065),"",OFFSET('Smelter Look-up'!$D$4,$V1065-4,0)&amp;"")</f>
        <v/>
      </c>
      <c r="F1065" s="144">
        <f>IF(ISERROR($V1065),"",OFFSET('Smelter Look-up'!$E$4,$V1065-4,0))</f>
        <v/>
      </c>
      <c r="G1065" s="144">
        <f>IF(C1065=$X$4,"Enter smelter details",IF(ISERROR($V1065),"",OFFSET('Smelter Look-up'!$F$4,$V1065-4,0)))</f>
        <v/>
      </c>
      <c r="H1065" s="200">
        <f>IF(ISERROR($V1065),"",OFFSET('Smelter Look-up'!$G$4,$V1065-4,0))</f>
        <v/>
      </c>
      <c r="I1065" s="201">
        <f>IF(ISERROR($V1065),"",OFFSET('Smelter Look-up'!$H$4,$V1065-4,0))</f>
        <v/>
      </c>
      <c r="J1065" s="201">
        <f>IF(ISERROR($V1065),"",OFFSET('Smelter Look-up'!$I$4,$V1065-4,0))</f>
        <v/>
      </c>
      <c r="K1065" s="145" t="n"/>
      <c r="L1065" s="145" t="n"/>
      <c r="M1065" s="145" t="n"/>
      <c r="N1065" s="145" t="n"/>
      <c r="O1065" s="145" t="n"/>
      <c r="P1065" s="203" t="n"/>
      <c r="Q1065" s="146" t="n"/>
      <c r="R1065" s="144">
        <f>IF(ISERROR($V1065),"",OFFSET('Smelter Look-up'!$C$4,$V1065-4,0)&amp;"")</f>
        <v/>
      </c>
      <c r="S1065" s="150">
        <f>IF(B1065="","",IF(ISERROR(MATCH($E1065,CL,0)),"Unknown",INDIRECT("'C'!$A$"&amp;MATCH($E1065,CL,0)+1)))</f>
        <v/>
      </c>
      <c r="T1065" s="150">
        <f>IF(B1065="","",IF(ISERROR(MATCH($J1065,SorP!$B$1:$B$6261,0)),"",INDIRECT("'SorP'!$A$"&amp;MATCH($S1065&amp;$J1065,SorP!C:C,0))))</f>
        <v/>
      </c>
      <c r="U1065" s="163" t="n"/>
      <c r="V1065" s="164">
        <f>IF(C1065="",NA(),MATCH($B1065&amp;$C1065,'Smelter Look-up'!$J:$J,0))</f>
        <v/>
      </c>
      <c r="X1065" s="165">
        <f>IF(AND(C1065="Smelter not listed",OR(LEN(D1065)=0,LEN(E1065)=0)),1,0)</f>
        <v/>
      </c>
      <c r="AB1065" s="306">
        <f>IF(C1065="","",B1065)</f>
        <v/>
      </c>
      <c r="AC1065" s="165">
        <f>B1065</f>
        <v/>
      </c>
      <c r="AD1065" s="165">
        <f>IF(C1065="Smelter not listed",D1065,C1065)</f>
        <v/>
      </c>
    </row>
    <row r="1066" ht="20.1" customFormat="1" customHeight="1" s="165">
      <c r="A1066" s="150" t="n"/>
      <c r="B1066" s="296">
        <f>IF(LEN(A1066)=0,"",INDEX('Smelter Look-up'!$A:$A,MATCH($A1066,'Smelter Look-up'!$E:$E,0)))</f>
        <v/>
      </c>
      <c r="C1066" s="147">
        <f>IF(LEN(A1066)=0,"",INDEX('Smelter Look-up'!$C:$C,MATCH($A1066,'Smelter Look-up'!$E:$E,0)))</f>
        <v/>
      </c>
      <c r="D1066" s="144" t="n"/>
      <c r="E1066" s="144">
        <f>IF(ISERROR($V1066),"",OFFSET('Smelter Look-up'!$D$4,$V1066-4,0)&amp;"")</f>
        <v/>
      </c>
      <c r="F1066" s="144">
        <f>IF(ISERROR($V1066),"",OFFSET('Smelter Look-up'!$E$4,$V1066-4,0))</f>
        <v/>
      </c>
      <c r="G1066" s="144">
        <f>IF(C1066=$X$4,"Enter smelter details",IF(ISERROR($V1066),"",OFFSET('Smelter Look-up'!$F$4,$V1066-4,0)))</f>
        <v/>
      </c>
      <c r="H1066" s="200">
        <f>IF(ISERROR($V1066),"",OFFSET('Smelter Look-up'!$G$4,$V1066-4,0))</f>
        <v/>
      </c>
      <c r="I1066" s="201">
        <f>IF(ISERROR($V1066),"",OFFSET('Smelter Look-up'!$H$4,$V1066-4,0))</f>
        <v/>
      </c>
      <c r="J1066" s="201">
        <f>IF(ISERROR($V1066),"",OFFSET('Smelter Look-up'!$I$4,$V1066-4,0))</f>
        <v/>
      </c>
      <c r="K1066" s="145" t="n"/>
      <c r="L1066" s="145" t="n"/>
      <c r="M1066" s="145" t="n"/>
      <c r="N1066" s="145" t="n"/>
      <c r="O1066" s="145" t="n"/>
      <c r="P1066" s="203" t="n"/>
      <c r="Q1066" s="146" t="n"/>
      <c r="R1066" s="144">
        <f>IF(ISERROR($V1066),"",OFFSET('Smelter Look-up'!$C$4,$V1066-4,0)&amp;"")</f>
        <v/>
      </c>
      <c r="S1066" s="150">
        <f>IF(B1066="","",IF(ISERROR(MATCH($E1066,CL,0)),"Unknown",INDIRECT("'C'!$A$"&amp;MATCH($E1066,CL,0)+1)))</f>
        <v/>
      </c>
      <c r="T1066" s="150">
        <f>IF(B1066="","",IF(ISERROR(MATCH($J1066,SorP!$B$1:$B$6261,0)),"",INDIRECT("'SorP'!$A$"&amp;MATCH($S1066&amp;$J1066,SorP!C:C,0))))</f>
        <v/>
      </c>
      <c r="U1066" s="163" t="n"/>
      <c r="V1066" s="164">
        <f>IF(C1066="",NA(),MATCH($B1066&amp;$C1066,'Smelter Look-up'!$J:$J,0))</f>
        <v/>
      </c>
      <c r="X1066" s="165">
        <f>IF(AND(C1066="Smelter not listed",OR(LEN(D1066)=0,LEN(E1066)=0)),1,0)</f>
        <v/>
      </c>
      <c r="AB1066" s="306">
        <f>IF(C1066="","",B1066)</f>
        <v/>
      </c>
      <c r="AC1066" s="165">
        <f>B1066</f>
        <v/>
      </c>
      <c r="AD1066" s="165">
        <f>IF(C1066="Smelter not listed",D1066,C1066)</f>
        <v/>
      </c>
    </row>
    <row r="1067" ht="20.1" customFormat="1" customHeight="1" s="165">
      <c r="A1067" s="150" t="n"/>
      <c r="B1067" s="296">
        <f>IF(LEN(A1067)=0,"",INDEX('Smelter Look-up'!$A:$A,MATCH($A1067,'Smelter Look-up'!$E:$E,0)))</f>
        <v/>
      </c>
      <c r="C1067" s="147">
        <f>IF(LEN(A1067)=0,"",INDEX('Smelter Look-up'!$C:$C,MATCH($A1067,'Smelter Look-up'!$E:$E,0)))</f>
        <v/>
      </c>
      <c r="D1067" s="144" t="n"/>
      <c r="E1067" s="144">
        <f>IF(ISERROR($V1067),"",OFFSET('Smelter Look-up'!$D$4,$V1067-4,0)&amp;"")</f>
        <v/>
      </c>
      <c r="F1067" s="144">
        <f>IF(ISERROR($V1067),"",OFFSET('Smelter Look-up'!$E$4,$V1067-4,0))</f>
        <v/>
      </c>
      <c r="G1067" s="144">
        <f>IF(C1067=$X$4,"Enter smelter details",IF(ISERROR($V1067),"",OFFSET('Smelter Look-up'!$F$4,$V1067-4,0)))</f>
        <v/>
      </c>
      <c r="H1067" s="200">
        <f>IF(ISERROR($V1067),"",OFFSET('Smelter Look-up'!$G$4,$V1067-4,0))</f>
        <v/>
      </c>
      <c r="I1067" s="201">
        <f>IF(ISERROR($V1067),"",OFFSET('Smelter Look-up'!$H$4,$V1067-4,0))</f>
        <v/>
      </c>
      <c r="J1067" s="201">
        <f>IF(ISERROR($V1067),"",OFFSET('Smelter Look-up'!$I$4,$V1067-4,0))</f>
        <v/>
      </c>
      <c r="K1067" s="145" t="n"/>
      <c r="L1067" s="145" t="n"/>
      <c r="M1067" s="145" t="n"/>
      <c r="N1067" s="145" t="n"/>
      <c r="O1067" s="145" t="n"/>
      <c r="P1067" s="203" t="n"/>
      <c r="Q1067" s="146" t="n"/>
      <c r="R1067" s="144">
        <f>IF(ISERROR($V1067),"",OFFSET('Smelter Look-up'!$C$4,$V1067-4,0)&amp;"")</f>
        <v/>
      </c>
      <c r="S1067" s="150">
        <f>IF(B1067="","",IF(ISERROR(MATCH($E1067,CL,0)),"Unknown",INDIRECT("'C'!$A$"&amp;MATCH($E1067,CL,0)+1)))</f>
        <v/>
      </c>
      <c r="T1067" s="150">
        <f>IF(B1067="","",IF(ISERROR(MATCH($J1067,SorP!$B$1:$B$6261,0)),"",INDIRECT("'SorP'!$A$"&amp;MATCH($S1067&amp;$J1067,SorP!C:C,0))))</f>
        <v/>
      </c>
      <c r="U1067" s="163" t="n"/>
      <c r="V1067" s="164">
        <f>IF(C1067="",NA(),MATCH($B1067&amp;$C1067,'Smelter Look-up'!$J:$J,0))</f>
        <v/>
      </c>
      <c r="X1067" s="165">
        <f>IF(AND(C1067="Smelter not listed",OR(LEN(D1067)=0,LEN(E1067)=0)),1,0)</f>
        <v/>
      </c>
      <c r="AB1067" s="306">
        <f>IF(C1067="","",B1067)</f>
        <v/>
      </c>
      <c r="AC1067" s="165">
        <f>B1067</f>
        <v/>
      </c>
      <c r="AD1067" s="165">
        <f>IF(C1067="Smelter not listed",D1067,C1067)</f>
        <v/>
      </c>
    </row>
    <row r="1068" ht="20.1" customFormat="1" customHeight="1" s="165">
      <c r="A1068" s="150" t="n"/>
      <c r="B1068" s="296">
        <f>IF(LEN(A1068)=0,"",INDEX('Smelter Look-up'!$A:$A,MATCH($A1068,'Smelter Look-up'!$E:$E,0)))</f>
        <v/>
      </c>
      <c r="C1068" s="147">
        <f>IF(LEN(A1068)=0,"",INDEX('Smelter Look-up'!$C:$C,MATCH($A1068,'Smelter Look-up'!$E:$E,0)))</f>
        <v/>
      </c>
      <c r="D1068" s="144" t="n"/>
      <c r="E1068" s="144">
        <f>IF(ISERROR($V1068),"",OFFSET('Smelter Look-up'!$D$4,$V1068-4,0)&amp;"")</f>
        <v/>
      </c>
      <c r="F1068" s="144">
        <f>IF(ISERROR($V1068),"",OFFSET('Smelter Look-up'!$E$4,$V1068-4,0))</f>
        <v/>
      </c>
      <c r="G1068" s="144">
        <f>IF(C1068=$X$4,"Enter smelter details",IF(ISERROR($V1068),"",OFFSET('Smelter Look-up'!$F$4,$V1068-4,0)))</f>
        <v/>
      </c>
      <c r="H1068" s="200">
        <f>IF(ISERROR($V1068),"",OFFSET('Smelter Look-up'!$G$4,$V1068-4,0))</f>
        <v/>
      </c>
      <c r="I1068" s="201">
        <f>IF(ISERROR($V1068),"",OFFSET('Smelter Look-up'!$H$4,$V1068-4,0))</f>
        <v/>
      </c>
      <c r="J1068" s="201">
        <f>IF(ISERROR($V1068),"",OFFSET('Smelter Look-up'!$I$4,$V1068-4,0))</f>
        <v/>
      </c>
      <c r="K1068" s="145" t="n"/>
      <c r="L1068" s="145" t="n"/>
      <c r="M1068" s="145" t="n"/>
      <c r="N1068" s="145" t="n"/>
      <c r="O1068" s="145" t="n"/>
      <c r="P1068" s="203" t="n"/>
      <c r="Q1068" s="146" t="n"/>
      <c r="R1068" s="144">
        <f>IF(ISERROR($V1068),"",OFFSET('Smelter Look-up'!$C$4,$V1068-4,0)&amp;"")</f>
        <v/>
      </c>
      <c r="S1068" s="150">
        <f>IF(B1068="","",IF(ISERROR(MATCH($E1068,CL,0)),"Unknown",INDIRECT("'C'!$A$"&amp;MATCH($E1068,CL,0)+1)))</f>
        <v/>
      </c>
      <c r="T1068" s="150">
        <f>IF(B1068="","",IF(ISERROR(MATCH($J1068,SorP!$B$1:$B$6261,0)),"",INDIRECT("'SorP'!$A$"&amp;MATCH($S1068&amp;$J1068,SorP!C:C,0))))</f>
        <v/>
      </c>
      <c r="U1068" s="163" t="n"/>
      <c r="V1068" s="164">
        <f>IF(C1068="",NA(),MATCH($B1068&amp;$C1068,'Smelter Look-up'!$J:$J,0))</f>
        <v/>
      </c>
      <c r="X1068" s="165">
        <f>IF(AND(C1068="Smelter not listed",OR(LEN(D1068)=0,LEN(E1068)=0)),1,0)</f>
        <v/>
      </c>
      <c r="AB1068" s="306">
        <f>IF(C1068="","",B1068)</f>
        <v/>
      </c>
      <c r="AC1068" s="165">
        <f>B1068</f>
        <v/>
      </c>
      <c r="AD1068" s="165">
        <f>IF(C1068="Smelter not listed",D1068,C1068)</f>
        <v/>
      </c>
    </row>
    <row r="1069" ht="20.1" customFormat="1" customHeight="1" s="165">
      <c r="A1069" s="150" t="n"/>
      <c r="B1069" s="296">
        <f>IF(LEN(A1069)=0,"",INDEX('Smelter Look-up'!$A:$A,MATCH($A1069,'Smelter Look-up'!$E:$E,0)))</f>
        <v/>
      </c>
      <c r="C1069" s="147">
        <f>IF(LEN(A1069)=0,"",INDEX('Smelter Look-up'!$C:$C,MATCH($A1069,'Smelter Look-up'!$E:$E,0)))</f>
        <v/>
      </c>
      <c r="D1069" s="144" t="n"/>
      <c r="E1069" s="144">
        <f>IF(ISERROR($V1069),"",OFFSET('Smelter Look-up'!$D$4,$V1069-4,0)&amp;"")</f>
        <v/>
      </c>
      <c r="F1069" s="144">
        <f>IF(ISERROR($V1069),"",OFFSET('Smelter Look-up'!$E$4,$V1069-4,0))</f>
        <v/>
      </c>
      <c r="G1069" s="144">
        <f>IF(C1069=$X$4,"Enter smelter details",IF(ISERROR($V1069),"",OFFSET('Smelter Look-up'!$F$4,$V1069-4,0)))</f>
        <v/>
      </c>
      <c r="H1069" s="200">
        <f>IF(ISERROR($V1069),"",OFFSET('Smelter Look-up'!$G$4,$V1069-4,0))</f>
        <v/>
      </c>
      <c r="I1069" s="201">
        <f>IF(ISERROR($V1069),"",OFFSET('Smelter Look-up'!$H$4,$V1069-4,0))</f>
        <v/>
      </c>
      <c r="J1069" s="201">
        <f>IF(ISERROR($V1069),"",OFFSET('Smelter Look-up'!$I$4,$V1069-4,0))</f>
        <v/>
      </c>
      <c r="K1069" s="145" t="n"/>
      <c r="L1069" s="145" t="n"/>
      <c r="M1069" s="145" t="n"/>
      <c r="N1069" s="145" t="n"/>
      <c r="O1069" s="145" t="n"/>
      <c r="P1069" s="203" t="n"/>
      <c r="Q1069" s="146" t="n"/>
      <c r="R1069" s="144">
        <f>IF(ISERROR($V1069),"",OFFSET('Smelter Look-up'!$C$4,$V1069-4,0)&amp;"")</f>
        <v/>
      </c>
      <c r="S1069" s="150">
        <f>IF(B1069="","",IF(ISERROR(MATCH($E1069,CL,0)),"Unknown",INDIRECT("'C'!$A$"&amp;MATCH($E1069,CL,0)+1)))</f>
        <v/>
      </c>
      <c r="T1069" s="150">
        <f>IF(B1069="","",IF(ISERROR(MATCH($J1069,SorP!$B$1:$B$6261,0)),"",INDIRECT("'SorP'!$A$"&amp;MATCH($S1069&amp;$J1069,SorP!C:C,0))))</f>
        <v/>
      </c>
      <c r="U1069" s="163" t="n"/>
      <c r="V1069" s="164">
        <f>IF(C1069="",NA(),MATCH($B1069&amp;$C1069,'Smelter Look-up'!$J:$J,0))</f>
        <v/>
      </c>
      <c r="X1069" s="165">
        <f>IF(AND(C1069="Smelter not listed",OR(LEN(D1069)=0,LEN(E1069)=0)),1,0)</f>
        <v/>
      </c>
      <c r="AB1069" s="306">
        <f>IF(C1069="","",B1069)</f>
        <v/>
      </c>
      <c r="AC1069" s="165">
        <f>B1069</f>
        <v/>
      </c>
      <c r="AD1069" s="165">
        <f>IF(C1069="Smelter not listed",D1069,C1069)</f>
        <v/>
      </c>
    </row>
    <row r="1070" ht="20.1" customFormat="1" customHeight="1" s="165">
      <c r="A1070" s="150" t="n"/>
      <c r="B1070" s="296">
        <f>IF(LEN(A1070)=0,"",INDEX('Smelter Look-up'!$A:$A,MATCH($A1070,'Smelter Look-up'!$E:$E,0)))</f>
        <v/>
      </c>
      <c r="C1070" s="147">
        <f>IF(LEN(A1070)=0,"",INDEX('Smelter Look-up'!$C:$C,MATCH($A1070,'Smelter Look-up'!$E:$E,0)))</f>
        <v/>
      </c>
      <c r="D1070" s="144" t="n"/>
      <c r="E1070" s="144">
        <f>IF(ISERROR($V1070),"",OFFSET('Smelter Look-up'!$D$4,$V1070-4,0)&amp;"")</f>
        <v/>
      </c>
      <c r="F1070" s="144">
        <f>IF(ISERROR($V1070),"",OFFSET('Smelter Look-up'!$E$4,$V1070-4,0))</f>
        <v/>
      </c>
      <c r="G1070" s="144">
        <f>IF(C1070=$X$4,"Enter smelter details",IF(ISERROR($V1070),"",OFFSET('Smelter Look-up'!$F$4,$V1070-4,0)))</f>
        <v/>
      </c>
      <c r="H1070" s="200">
        <f>IF(ISERROR($V1070),"",OFFSET('Smelter Look-up'!$G$4,$V1070-4,0))</f>
        <v/>
      </c>
      <c r="I1070" s="201">
        <f>IF(ISERROR($V1070),"",OFFSET('Smelter Look-up'!$H$4,$V1070-4,0))</f>
        <v/>
      </c>
      <c r="J1070" s="201">
        <f>IF(ISERROR($V1070),"",OFFSET('Smelter Look-up'!$I$4,$V1070-4,0))</f>
        <v/>
      </c>
      <c r="K1070" s="145" t="n"/>
      <c r="L1070" s="145" t="n"/>
      <c r="M1070" s="145" t="n"/>
      <c r="N1070" s="145" t="n"/>
      <c r="O1070" s="145" t="n"/>
      <c r="P1070" s="203" t="n"/>
      <c r="Q1070" s="146" t="n"/>
      <c r="R1070" s="144">
        <f>IF(ISERROR($V1070),"",OFFSET('Smelter Look-up'!$C$4,$V1070-4,0)&amp;"")</f>
        <v/>
      </c>
      <c r="S1070" s="150">
        <f>IF(B1070="","",IF(ISERROR(MATCH($E1070,CL,0)),"Unknown",INDIRECT("'C'!$A$"&amp;MATCH($E1070,CL,0)+1)))</f>
        <v/>
      </c>
      <c r="T1070" s="150">
        <f>IF(B1070="","",IF(ISERROR(MATCH($J1070,SorP!$B$1:$B$6261,0)),"",INDIRECT("'SorP'!$A$"&amp;MATCH($S1070&amp;$J1070,SorP!C:C,0))))</f>
        <v/>
      </c>
      <c r="U1070" s="163" t="n"/>
      <c r="V1070" s="164">
        <f>IF(C1070="",NA(),MATCH($B1070&amp;$C1070,'Smelter Look-up'!$J:$J,0))</f>
        <v/>
      </c>
      <c r="X1070" s="165">
        <f>IF(AND(C1070="Smelter not listed",OR(LEN(D1070)=0,LEN(E1070)=0)),1,0)</f>
        <v/>
      </c>
      <c r="AB1070" s="306">
        <f>IF(C1070="","",B1070)</f>
        <v/>
      </c>
      <c r="AC1070" s="165">
        <f>B1070</f>
        <v/>
      </c>
      <c r="AD1070" s="165">
        <f>IF(C1070="Smelter not listed",D1070,C1070)</f>
        <v/>
      </c>
    </row>
    <row r="1071" ht="20.1" customFormat="1" customHeight="1" s="165">
      <c r="A1071" s="150" t="n"/>
      <c r="B1071" s="296">
        <f>IF(LEN(A1071)=0,"",INDEX('Smelter Look-up'!$A:$A,MATCH($A1071,'Smelter Look-up'!$E:$E,0)))</f>
        <v/>
      </c>
      <c r="C1071" s="147">
        <f>IF(LEN(A1071)=0,"",INDEX('Smelter Look-up'!$C:$C,MATCH($A1071,'Smelter Look-up'!$E:$E,0)))</f>
        <v/>
      </c>
      <c r="D1071" s="144" t="n"/>
      <c r="E1071" s="144">
        <f>IF(ISERROR($V1071),"",OFFSET('Smelter Look-up'!$D$4,$V1071-4,0)&amp;"")</f>
        <v/>
      </c>
      <c r="F1071" s="144">
        <f>IF(ISERROR($V1071),"",OFFSET('Smelter Look-up'!$E$4,$V1071-4,0))</f>
        <v/>
      </c>
      <c r="G1071" s="144">
        <f>IF(C1071=$X$4,"Enter smelter details",IF(ISERROR($V1071),"",OFFSET('Smelter Look-up'!$F$4,$V1071-4,0)))</f>
        <v/>
      </c>
      <c r="H1071" s="200">
        <f>IF(ISERROR($V1071),"",OFFSET('Smelter Look-up'!$G$4,$V1071-4,0))</f>
        <v/>
      </c>
      <c r="I1071" s="201">
        <f>IF(ISERROR($V1071),"",OFFSET('Smelter Look-up'!$H$4,$V1071-4,0))</f>
        <v/>
      </c>
      <c r="J1071" s="201">
        <f>IF(ISERROR($V1071),"",OFFSET('Smelter Look-up'!$I$4,$V1071-4,0))</f>
        <v/>
      </c>
      <c r="K1071" s="145" t="n"/>
      <c r="L1071" s="145" t="n"/>
      <c r="M1071" s="145" t="n"/>
      <c r="N1071" s="145" t="n"/>
      <c r="O1071" s="145" t="n"/>
      <c r="P1071" s="203" t="n"/>
      <c r="Q1071" s="146" t="n"/>
      <c r="R1071" s="144">
        <f>IF(ISERROR($V1071),"",OFFSET('Smelter Look-up'!$C$4,$V1071-4,0)&amp;"")</f>
        <v/>
      </c>
      <c r="S1071" s="150">
        <f>IF(B1071="","",IF(ISERROR(MATCH($E1071,CL,0)),"Unknown",INDIRECT("'C'!$A$"&amp;MATCH($E1071,CL,0)+1)))</f>
        <v/>
      </c>
      <c r="T1071" s="150">
        <f>IF(B1071="","",IF(ISERROR(MATCH($J1071,SorP!$B$1:$B$6261,0)),"",INDIRECT("'SorP'!$A$"&amp;MATCH($S1071&amp;$J1071,SorP!C:C,0))))</f>
        <v/>
      </c>
      <c r="U1071" s="163" t="n"/>
      <c r="V1071" s="164">
        <f>IF(C1071="",NA(),MATCH($B1071&amp;$C1071,'Smelter Look-up'!$J:$J,0))</f>
        <v/>
      </c>
      <c r="X1071" s="165">
        <f>IF(AND(C1071="Smelter not listed",OR(LEN(D1071)=0,LEN(E1071)=0)),1,0)</f>
        <v/>
      </c>
      <c r="AB1071" s="306">
        <f>IF(C1071="","",B1071)</f>
        <v/>
      </c>
      <c r="AC1071" s="165">
        <f>B1071</f>
        <v/>
      </c>
      <c r="AD1071" s="165">
        <f>IF(C1071="Smelter not listed",D1071,C1071)</f>
        <v/>
      </c>
    </row>
    <row r="1072" ht="20.1" customFormat="1" customHeight="1" s="165">
      <c r="A1072" s="150" t="n"/>
      <c r="B1072" s="296">
        <f>IF(LEN(A1072)=0,"",INDEX('Smelter Look-up'!$A:$A,MATCH($A1072,'Smelter Look-up'!$E:$E,0)))</f>
        <v/>
      </c>
      <c r="C1072" s="147">
        <f>IF(LEN(A1072)=0,"",INDEX('Smelter Look-up'!$C:$C,MATCH($A1072,'Smelter Look-up'!$E:$E,0)))</f>
        <v/>
      </c>
      <c r="D1072" s="144" t="n"/>
      <c r="E1072" s="144">
        <f>IF(ISERROR($V1072),"",OFFSET('Smelter Look-up'!$D$4,$V1072-4,0)&amp;"")</f>
        <v/>
      </c>
      <c r="F1072" s="144">
        <f>IF(ISERROR($V1072),"",OFFSET('Smelter Look-up'!$E$4,$V1072-4,0))</f>
        <v/>
      </c>
      <c r="G1072" s="144">
        <f>IF(C1072=$X$4,"Enter smelter details",IF(ISERROR($V1072),"",OFFSET('Smelter Look-up'!$F$4,$V1072-4,0)))</f>
        <v/>
      </c>
      <c r="H1072" s="200">
        <f>IF(ISERROR($V1072),"",OFFSET('Smelter Look-up'!$G$4,$V1072-4,0))</f>
        <v/>
      </c>
      <c r="I1072" s="201">
        <f>IF(ISERROR($V1072),"",OFFSET('Smelter Look-up'!$H$4,$V1072-4,0))</f>
        <v/>
      </c>
      <c r="J1072" s="201">
        <f>IF(ISERROR($V1072),"",OFFSET('Smelter Look-up'!$I$4,$V1072-4,0))</f>
        <v/>
      </c>
      <c r="K1072" s="145" t="n"/>
      <c r="L1072" s="145" t="n"/>
      <c r="M1072" s="145" t="n"/>
      <c r="N1072" s="145" t="n"/>
      <c r="O1072" s="145" t="n"/>
      <c r="P1072" s="203" t="n"/>
      <c r="Q1072" s="146" t="n"/>
      <c r="R1072" s="144">
        <f>IF(ISERROR($V1072),"",OFFSET('Smelter Look-up'!$C$4,$V1072-4,0)&amp;"")</f>
        <v/>
      </c>
      <c r="S1072" s="150">
        <f>IF(B1072="","",IF(ISERROR(MATCH($E1072,CL,0)),"Unknown",INDIRECT("'C'!$A$"&amp;MATCH($E1072,CL,0)+1)))</f>
        <v/>
      </c>
      <c r="T1072" s="150">
        <f>IF(B1072="","",IF(ISERROR(MATCH($J1072,SorP!$B$1:$B$6261,0)),"",INDIRECT("'SorP'!$A$"&amp;MATCH($S1072&amp;$J1072,SorP!C:C,0))))</f>
        <v/>
      </c>
      <c r="U1072" s="163" t="n"/>
      <c r="V1072" s="164">
        <f>IF(C1072="",NA(),MATCH($B1072&amp;$C1072,'Smelter Look-up'!$J:$J,0))</f>
        <v/>
      </c>
      <c r="X1072" s="165">
        <f>IF(AND(C1072="Smelter not listed",OR(LEN(D1072)=0,LEN(E1072)=0)),1,0)</f>
        <v/>
      </c>
      <c r="AB1072" s="306">
        <f>IF(C1072="","",B1072)</f>
        <v/>
      </c>
      <c r="AC1072" s="165">
        <f>B1072</f>
        <v/>
      </c>
      <c r="AD1072" s="165">
        <f>IF(C1072="Smelter not listed",D1072,C1072)</f>
        <v/>
      </c>
    </row>
    <row r="1073" ht="20.1" customFormat="1" customHeight="1" s="165">
      <c r="A1073" s="150" t="n"/>
      <c r="B1073" s="296">
        <f>IF(LEN(A1073)=0,"",INDEX('Smelter Look-up'!$A:$A,MATCH($A1073,'Smelter Look-up'!$E:$E,0)))</f>
        <v/>
      </c>
      <c r="C1073" s="147">
        <f>IF(LEN(A1073)=0,"",INDEX('Smelter Look-up'!$C:$C,MATCH($A1073,'Smelter Look-up'!$E:$E,0)))</f>
        <v/>
      </c>
      <c r="D1073" s="144" t="n"/>
      <c r="E1073" s="144">
        <f>IF(ISERROR($V1073),"",OFFSET('Smelter Look-up'!$D$4,$V1073-4,0)&amp;"")</f>
        <v/>
      </c>
      <c r="F1073" s="144">
        <f>IF(ISERROR($V1073),"",OFFSET('Smelter Look-up'!$E$4,$V1073-4,0))</f>
        <v/>
      </c>
      <c r="G1073" s="144">
        <f>IF(C1073=$X$4,"Enter smelter details",IF(ISERROR($V1073),"",OFFSET('Smelter Look-up'!$F$4,$V1073-4,0)))</f>
        <v/>
      </c>
      <c r="H1073" s="200">
        <f>IF(ISERROR($V1073),"",OFFSET('Smelter Look-up'!$G$4,$V1073-4,0))</f>
        <v/>
      </c>
      <c r="I1073" s="201">
        <f>IF(ISERROR($V1073),"",OFFSET('Smelter Look-up'!$H$4,$V1073-4,0))</f>
        <v/>
      </c>
      <c r="J1073" s="201">
        <f>IF(ISERROR($V1073),"",OFFSET('Smelter Look-up'!$I$4,$V1073-4,0))</f>
        <v/>
      </c>
      <c r="K1073" s="145" t="n"/>
      <c r="L1073" s="145" t="n"/>
      <c r="M1073" s="145" t="n"/>
      <c r="N1073" s="145" t="n"/>
      <c r="O1073" s="145" t="n"/>
      <c r="P1073" s="203" t="n"/>
      <c r="Q1073" s="146" t="n"/>
      <c r="R1073" s="144">
        <f>IF(ISERROR($V1073),"",OFFSET('Smelter Look-up'!$C$4,$V1073-4,0)&amp;"")</f>
        <v/>
      </c>
      <c r="S1073" s="150">
        <f>IF(B1073="","",IF(ISERROR(MATCH($E1073,CL,0)),"Unknown",INDIRECT("'C'!$A$"&amp;MATCH($E1073,CL,0)+1)))</f>
        <v/>
      </c>
      <c r="T1073" s="150">
        <f>IF(B1073="","",IF(ISERROR(MATCH($J1073,SorP!$B$1:$B$6261,0)),"",INDIRECT("'SorP'!$A$"&amp;MATCH($S1073&amp;$J1073,SorP!C:C,0))))</f>
        <v/>
      </c>
      <c r="U1073" s="163" t="n"/>
      <c r="V1073" s="164">
        <f>IF(C1073="",NA(),MATCH($B1073&amp;$C1073,'Smelter Look-up'!$J:$J,0))</f>
        <v/>
      </c>
      <c r="X1073" s="165">
        <f>IF(AND(C1073="Smelter not listed",OR(LEN(D1073)=0,LEN(E1073)=0)),1,0)</f>
        <v/>
      </c>
      <c r="AB1073" s="306">
        <f>IF(C1073="","",B1073)</f>
        <v/>
      </c>
      <c r="AC1073" s="165">
        <f>B1073</f>
        <v/>
      </c>
      <c r="AD1073" s="165">
        <f>IF(C1073="Smelter not listed",D1073,C1073)</f>
        <v/>
      </c>
    </row>
    <row r="1074" ht="20.1" customFormat="1" customHeight="1" s="165">
      <c r="A1074" s="150" t="n"/>
      <c r="B1074" s="296">
        <f>IF(LEN(A1074)=0,"",INDEX('Smelter Look-up'!$A:$A,MATCH($A1074,'Smelter Look-up'!$E:$E,0)))</f>
        <v/>
      </c>
      <c r="C1074" s="147">
        <f>IF(LEN(A1074)=0,"",INDEX('Smelter Look-up'!$C:$C,MATCH($A1074,'Smelter Look-up'!$E:$E,0)))</f>
        <v/>
      </c>
      <c r="D1074" s="144" t="n"/>
      <c r="E1074" s="144">
        <f>IF(ISERROR($V1074),"",OFFSET('Smelter Look-up'!$D$4,$V1074-4,0)&amp;"")</f>
        <v/>
      </c>
      <c r="F1074" s="144">
        <f>IF(ISERROR($V1074),"",OFFSET('Smelter Look-up'!$E$4,$V1074-4,0))</f>
        <v/>
      </c>
      <c r="G1074" s="144">
        <f>IF(C1074=$X$4,"Enter smelter details",IF(ISERROR($V1074),"",OFFSET('Smelter Look-up'!$F$4,$V1074-4,0)))</f>
        <v/>
      </c>
      <c r="H1074" s="200">
        <f>IF(ISERROR($V1074),"",OFFSET('Smelter Look-up'!$G$4,$V1074-4,0))</f>
        <v/>
      </c>
      <c r="I1074" s="201">
        <f>IF(ISERROR($V1074),"",OFFSET('Smelter Look-up'!$H$4,$V1074-4,0))</f>
        <v/>
      </c>
      <c r="J1074" s="201">
        <f>IF(ISERROR($V1074),"",OFFSET('Smelter Look-up'!$I$4,$V1074-4,0))</f>
        <v/>
      </c>
      <c r="K1074" s="145" t="n"/>
      <c r="L1074" s="145" t="n"/>
      <c r="M1074" s="145" t="n"/>
      <c r="N1074" s="145" t="n"/>
      <c r="O1074" s="145" t="n"/>
      <c r="P1074" s="203" t="n"/>
      <c r="Q1074" s="146" t="n"/>
      <c r="R1074" s="144">
        <f>IF(ISERROR($V1074),"",OFFSET('Smelter Look-up'!$C$4,$V1074-4,0)&amp;"")</f>
        <v/>
      </c>
      <c r="S1074" s="150">
        <f>IF(B1074="","",IF(ISERROR(MATCH($E1074,CL,0)),"Unknown",INDIRECT("'C'!$A$"&amp;MATCH($E1074,CL,0)+1)))</f>
        <v/>
      </c>
      <c r="T1074" s="150">
        <f>IF(B1074="","",IF(ISERROR(MATCH($J1074,SorP!$B$1:$B$6261,0)),"",INDIRECT("'SorP'!$A$"&amp;MATCH($S1074&amp;$J1074,SorP!C:C,0))))</f>
        <v/>
      </c>
      <c r="U1074" s="163" t="n"/>
      <c r="V1074" s="164">
        <f>IF(C1074="",NA(),MATCH($B1074&amp;$C1074,'Smelter Look-up'!$J:$J,0))</f>
        <v/>
      </c>
      <c r="X1074" s="165">
        <f>IF(AND(C1074="Smelter not listed",OR(LEN(D1074)=0,LEN(E1074)=0)),1,0)</f>
        <v/>
      </c>
      <c r="AB1074" s="306">
        <f>IF(C1074="","",B1074)</f>
        <v/>
      </c>
      <c r="AC1074" s="165">
        <f>B1074</f>
        <v/>
      </c>
      <c r="AD1074" s="165">
        <f>IF(C1074="Smelter not listed",D1074,C1074)</f>
        <v/>
      </c>
    </row>
    <row r="1075" ht="20.1" customFormat="1" customHeight="1" s="165">
      <c r="A1075" s="150" t="n"/>
      <c r="B1075" s="296">
        <f>IF(LEN(A1075)=0,"",INDEX('Smelter Look-up'!$A:$A,MATCH($A1075,'Smelter Look-up'!$E:$E,0)))</f>
        <v/>
      </c>
      <c r="C1075" s="147">
        <f>IF(LEN(A1075)=0,"",INDEX('Smelter Look-up'!$C:$C,MATCH($A1075,'Smelter Look-up'!$E:$E,0)))</f>
        <v/>
      </c>
      <c r="D1075" s="144" t="n"/>
      <c r="E1075" s="144">
        <f>IF(ISERROR($V1075),"",OFFSET('Smelter Look-up'!$D$4,$V1075-4,0)&amp;"")</f>
        <v/>
      </c>
      <c r="F1075" s="144">
        <f>IF(ISERROR($V1075),"",OFFSET('Smelter Look-up'!$E$4,$V1075-4,0))</f>
        <v/>
      </c>
      <c r="G1075" s="144">
        <f>IF(C1075=$X$4,"Enter smelter details",IF(ISERROR($V1075),"",OFFSET('Smelter Look-up'!$F$4,$V1075-4,0)))</f>
        <v/>
      </c>
      <c r="H1075" s="200">
        <f>IF(ISERROR($V1075),"",OFFSET('Smelter Look-up'!$G$4,$V1075-4,0))</f>
        <v/>
      </c>
      <c r="I1075" s="201">
        <f>IF(ISERROR($V1075),"",OFFSET('Smelter Look-up'!$H$4,$V1075-4,0))</f>
        <v/>
      </c>
      <c r="J1075" s="201">
        <f>IF(ISERROR($V1075),"",OFFSET('Smelter Look-up'!$I$4,$V1075-4,0))</f>
        <v/>
      </c>
      <c r="K1075" s="145" t="n"/>
      <c r="L1075" s="145" t="n"/>
      <c r="M1075" s="145" t="n"/>
      <c r="N1075" s="145" t="n"/>
      <c r="O1075" s="145" t="n"/>
      <c r="P1075" s="203" t="n"/>
      <c r="Q1075" s="146" t="n"/>
      <c r="R1075" s="144">
        <f>IF(ISERROR($V1075),"",OFFSET('Smelter Look-up'!$C$4,$V1075-4,0)&amp;"")</f>
        <v/>
      </c>
      <c r="S1075" s="150">
        <f>IF(B1075="","",IF(ISERROR(MATCH($E1075,CL,0)),"Unknown",INDIRECT("'C'!$A$"&amp;MATCH($E1075,CL,0)+1)))</f>
        <v/>
      </c>
      <c r="T1075" s="150">
        <f>IF(B1075="","",IF(ISERROR(MATCH($J1075,SorP!$B$1:$B$6261,0)),"",INDIRECT("'SorP'!$A$"&amp;MATCH($S1075&amp;$J1075,SorP!C:C,0))))</f>
        <v/>
      </c>
      <c r="U1075" s="163" t="n"/>
      <c r="V1075" s="164">
        <f>IF(C1075="",NA(),MATCH($B1075&amp;$C1075,'Smelter Look-up'!$J:$J,0))</f>
        <v/>
      </c>
      <c r="X1075" s="165">
        <f>IF(AND(C1075="Smelter not listed",OR(LEN(D1075)=0,LEN(E1075)=0)),1,0)</f>
        <v/>
      </c>
      <c r="AB1075" s="306">
        <f>IF(C1075="","",B1075)</f>
        <v/>
      </c>
      <c r="AC1075" s="165">
        <f>B1075</f>
        <v/>
      </c>
      <c r="AD1075" s="165">
        <f>IF(C1075="Smelter not listed",D1075,C1075)</f>
        <v/>
      </c>
    </row>
    <row r="1076" ht="20.1" customFormat="1" customHeight="1" s="165">
      <c r="A1076" s="150" t="n"/>
      <c r="B1076" s="296">
        <f>IF(LEN(A1076)=0,"",INDEX('Smelter Look-up'!$A:$A,MATCH($A1076,'Smelter Look-up'!$E:$E,0)))</f>
        <v/>
      </c>
      <c r="C1076" s="147">
        <f>IF(LEN(A1076)=0,"",INDEX('Smelter Look-up'!$C:$C,MATCH($A1076,'Smelter Look-up'!$E:$E,0)))</f>
        <v/>
      </c>
      <c r="D1076" s="144" t="n"/>
      <c r="E1076" s="144">
        <f>IF(ISERROR($V1076),"",OFFSET('Smelter Look-up'!$D$4,$V1076-4,0)&amp;"")</f>
        <v/>
      </c>
      <c r="F1076" s="144">
        <f>IF(ISERROR($V1076),"",OFFSET('Smelter Look-up'!$E$4,$V1076-4,0))</f>
        <v/>
      </c>
      <c r="G1076" s="144">
        <f>IF(C1076=$X$4,"Enter smelter details",IF(ISERROR($V1076),"",OFFSET('Smelter Look-up'!$F$4,$V1076-4,0)))</f>
        <v/>
      </c>
      <c r="H1076" s="200">
        <f>IF(ISERROR($V1076),"",OFFSET('Smelter Look-up'!$G$4,$V1076-4,0))</f>
        <v/>
      </c>
      <c r="I1076" s="201">
        <f>IF(ISERROR($V1076),"",OFFSET('Smelter Look-up'!$H$4,$V1076-4,0))</f>
        <v/>
      </c>
      <c r="J1076" s="201">
        <f>IF(ISERROR($V1076),"",OFFSET('Smelter Look-up'!$I$4,$V1076-4,0))</f>
        <v/>
      </c>
      <c r="K1076" s="145" t="n"/>
      <c r="L1076" s="145" t="n"/>
      <c r="M1076" s="145" t="n"/>
      <c r="N1076" s="145" t="n"/>
      <c r="O1076" s="145" t="n"/>
      <c r="P1076" s="203" t="n"/>
      <c r="Q1076" s="146" t="n"/>
      <c r="R1076" s="144">
        <f>IF(ISERROR($V1076),"",OFFSET('Smelter Look-up'!$C$4,$V1076-4,0)&amp;"")</f>
        <v/>
      </c>
      <c r="S1076" s="150">
        <f>IF(B1076="","",IF(ISERROR(MATCH($E1076,CL,0)),"Unknown",INDIRECT("'C'!$A$"&amp;MATCH($E1076,CL,0)+1)))</f>
        <v/>
      </c>
      <c r="T1076" s="150">
        <f>IF(B1076="","",IF(ISERROR(MATCH($J1076,SorP!$B$1:$B$6261,0)),"",INDIRECT("'SorP'!$A$"&amp;MATCH($S1076&amp;$J1076,SorP!C:C,0))))</f>
        <v/>
      </c>
      <c r="U1076" s="163" t="n"/>
      <c r="V1076" s="164">
        <f>IF(C1076="",NA(),MATCH($B1076&amp;$C1076,'Smelter Look-up'!$J:$J,0))</f>
        <v/>
      </c>
      <c r="X1076" s="165">
        <f>IF(AND(C1076="Smelter not listed",OR(LEN(D1076)=0,LEN(E1076)=0)),1,0)</f>
        <v/>
      </c>
      <c r="AB1076" s="306">
        <f>IF(C1076="","",B1076)</f>
        <v/>
      </c>
      <c r="AC1076" s="165">
        <f>B1076</f>
        <v/>
      </c>
      <c r="AD1076" s="165">
        <f>IF(C1076="Smelter not listed",D1076,C1076)</f>
        <v/>
      </c>
    </row>
    <row r="1077" ht="20.1" customFormat="1" customHeight="1" s="165">
      <c r="A1077" s="150" t="n"/>
      <c r="B1077" s="296">
        <f>IF(LEN(A1077)=0,"",INDEX('Smelter Look-up'!$A:$A,MATCH($A1077,'Smelter Look-up'!$E:$E,0)))</f>
        <v/>
      </c>
      <c r="C1077" s="147">
        <f>IF(LEN(A1077)=0,"",INDEX('Smelter Look-up'!$C:$C,MATCH($A1077,'Smelter Look-up'!$E:$E,0)))</f>
        <v/>
      </c>
      <c r="D1077" s="144" t="n"/>
      <c r="E1077" s="144">
        <f>IF(ISERROR($V1077),"",OFFSET('Smelter Look-up'!$D$4,$V1077-4,0)&amp;"")</f>
        <v/>
      </c>
      <c r="F1077" s="144">
        <f>IF(ISERROR($V1077),"",OFFSET('Smelter Look-up'!$E$4,$V1077-4,0))</f>
        <v/>
      </c>
      <c r="G1077" s="144">
        <f>IF(C1077=$X$4,"Enter smelter details",IF(ISERROR($V1077),"",OFFSET('Smelter Look-up'!$F$4,$V1077-4,0)))</f>
        <v/>
      </c>
      <c r="H1077" s="200">
        <f>IF(ISERROR($V1077),"",OFFSET('Smelter Look-up'!$G$4,$V1077-4,0))</f>
        <v/>
      </c>
      <c r="I1077" s="201">
        <f>IF(ISERROR($V1077),"",OFFSET('Smelter Look-up'!$H$4,$V1077-4,0))</f>
        <v/>
      </c>
      <c r="J1077" s="201">
        <f>IF(ISERROR($V1077),"",OFFSET('Smelter Look-up'!$I$4,$V1077-4,0))</f>
        <v/>
      </c>
      <c r="K1077" s="145" t="n"/>
      <c r="L1077" s="145" t="n"/>
      <c r="M1077" s="145" t="n"/>
      <c r="N1077" s="145" t="n"/>
      <c r="O1077" s="145" t="n"/>
      <c r="P1077" s="203" t="n"/>
      <c r="Q1077" s="146" t="n"/>
      <c r="R1077" s="144">
        <f>IF(ISERROR($V1077),"",OFFSET('Smelter Look-up'!$C$4,$V1077-4,0)&amp;"")</f>
        <v/>
      </c>
      <c r="S1077" s="150">
        <f>IF(B1077="","",IF(ISERROR(MATCH($E1077,CL,0)),"Unknown",INDIRECT("'C'!$A$"&amp;MATCH($E1077,CL,0)+1)))</f>
        <v/>
      </c>
      <c r="T1077" s="150">
        <f>IF(B1077="","",IF(ISERROR(MATCH($J1077,SorP!$B$1:$B$6261,0)),"",INDIRECT("'SorP'!$A$"&amp;MATCH($S1077&amp;$J1077,SorP!C:C,0))))</f>
        <v/>
      </c>
      <c r="U1077" s="163" t="n"/>
      <c r="V1077" s="164">
        <f>IF(C1077="",NA(),MATCH($B1077&amp;$C1077,'Smelter Look-up'!$J:$J,0))</f>
        <v/>
      </c>
      <c r="X1077" s="165">
        <f>IF(AND(C1077="Smelter not listed",OR(LEN(D1077)=0,LEN(E1077)=0)),1,0)</f>
        <v/>
      </c>
      <c r="AB1077" s="306">
        <f>IF(C1077="","",B1077)</f>
        <v/>
      </c>
      <c r="AC1077" s="165">
        <f>B1077</f>
        <v/>
      </c>
      <c r="AD1077" s="165">
        <f>IF(C1077="Smelter not listed",D1077,C1077)</f>
        <v/>
      </c>
    </row>
    <row r="1078" ht="20.1" customFormat="1" customHeight="1" s="165">
      <c r="A1078" s="150" t="n"/>
      <c r="B1078" s="296">
        <f>IF(LEN(A1078)=0,"",INDEX('Smelter Look-up'!$A:$A,MATCH($A1078,'Smelter Look-up'!$E:$E,0)))</f>
        <v/>
      </c>
      <c r="C1078" s="147">
        <f>IF(LEN(A1078)=0,"",INDEX('Smelter Look-up'!$C:$C,MATCH($A1078,'Smelter Look-up'!$E:$E,0)))</f>
        <v/>
      </c>
      <c r="D1078" s="144" t="n"/>
      <c r="E1078" s="144">
        <f>IF(ISERROR($V1078),"",OFFSET('Smelter Look-up'!$D$4,$V1078-4,0)&amp;"")</f>
        <v/>
      </c>
      <c r="F1078" s="144">
        <f>IF(ISERROR($V1078),"",OFFSET('Smelter Look-up'!$E$4,$V1078-4,0))</f>
        <v/>
      </c>
      <c r="G1078" s="144">
        <f>IF(C1078=$X$4,"Enter smelter details",IF(ISERROR($V1078),"",OFFSET('Smelter Look-up'!$F$4,$V1078-4,0)))</f>
        <v/>
      </c>
      <c r="H1078" s="200">
        <f>IF(ISERROR($V1078),"",OFFSET('Smelter Look-up'!$G$4,$V1078-4,0))</f>
        <v/>
      </c>
      <c r="I1078" s="201">
        <f>IF(ISERROR($V1078),"",OFFSET('Smelter Look-up'!$H$4,$V1078-4,0))</f>
        <v/>
      </c>
      <c r="J1078" s="201">
        <f>IF(ISERROR($V1078),"",OFFSET('Smelter Look-up'!$I$4,$V1078-4,0))</f>
        <v/>
      </c>
      <c r="K1078" s="145" t="n"/>
      <c r="L1078" s="145" t="n"/>
      <c r="M1078" s="145" t="n"/>
      <c r="N1078" s="145" t="n"/>
      <c r="O1078" s="145" t="n"/>
      <c r="P1078" s="203" t="n"/>
      <c r="Q1078" s="146" t="n"/>
      <c r="R1078" s="144">
        <f>IF(ISERROR($V1078),"",OFFSET('Smelter Look-up'!$C$4,$V1078-4,0)&amp;"")</f>
        <v/>
      </c>
      <c r="S1078" s="150">
        <f>IF(B1078="","",IF(ISERROR(MATCH($E1078,CL,0)),"Unknown",INDIRECT("'C'!$A$"&amp;MATCH($E1078,CL,0)+1)))</f>
        <v/>
      </c>
      <c r="T1078" s="150">
        <f>IF(B1078="","",IF(ISERROR(MATCH($J1078,SorP!$B$1:$B$6261,0)),"",INDIRECT("'SorP'!$A$"&amp;MATCH($S1078&amp;$J1078,SorP!C:C,0))))</f>
        <v/>
      </c>
      <c r="U1078" s="163" t="n"/>
      <c r="V1078" s="164">
        <f>IF(C1078="",NA(),MATCH($B1078&amp;$C1078,'Smelter Look-up'!$J:$J,0))</f>
        <v/>
      </c>
      <c r="X1078" s="165">
        <f>IF(AND(C1078="Smelter not listed",OR(LEN(D1078)=0,LEN(E1078)=0)),1,0)</f>
        <v/>
      </c>
      <c r="AB1078" s="306">
        <f>IF(C1078="","",B1078)</f>
        <v/>
      </c>
      <c r="AC1078" s="165">
        <f>B1078</f>
        <v/>
      </c>
      <c r="AD1078" s="165">
        <f>IF(C1078="Smelter not listed",D1078,C1078)</f>
        <v/>
      </c>
    </row>
    <row r="1079" ht="20.1" customFormat="1" customHeight="1" s="165">
      <c r="A1079" s="150" t="n"/>
      <c r="B1079" s="296">
        <f>IF(LEN(A1079)=0,"",INDEX('Smelter Look-up'!$A:$A,MATCH($A1079,'Smelter Look-up'!$E:$E,0)))</f>
        <v/>
      </c>
      <c r="C1079" s="147">
        <f>IF(LEN(A1079)=0,"",INDEX('Smelter Look-up'!$C:$C,MATCH($A1079,'Smelter Look-up'!$E:$E,0)))</f>
        <v/>
      </c>
      <c r="D1079" s="144" t="n"/>
      <c r="E1079" s="144">
        <f>IF(ISERROR($V1079),"",OFFSET('Smelter Look-up'!$D$4,$V1079-4,0)&amp;"")</f>
        <v/>
      </c>
      <c r="F1079" s="144">
        <f>IF(ISERROR($V1079),"",OFFSET('Smelter Look-up'!$E$4,$V1079-4,0))</f>
        <v/>
      </c>
      <c r="G1079" s="144">
        <f>IF(C1079=$X$4,"Enter smelter details",IF(ISERROR($V1079),"",OFFSET('Smelter Look-up'!$F$4,$V1079-4,0)))</f>
        <v/>
      </c>
      <c r="H1079" s="200">
        <f>IF(ISERROR($V1079),"",OFFSET('Smelter Look-up'!$G$4,$V1079-4,0))</f>
        <v/>
      </c>
      <c r="I1079" s="201">
        <f>IF(ISERROR($V1079),"",OFFSET('Smelter Look-up'!$H$4,$V1079-4,0))</f>
        <v/>
      </c>
      <c r="J1079" s="201">
        <f>IF(ISERROR($V1079),"",OFFSET('Smelter Look-up'!$I$4,$V1079-4,0))</f>
        <v/>
      </c>
      <c r="K1079" s="145" t="n"/>
      <c r="L1079" s="145" t="n"/>
      <c r="M1079" s="145" t="n"/>
      <c r="N1079" s="145" t="n"/>
      <c r="O1079" s="145" t="n"/>
      <c r="P1079" s="203" t="n"/>
      <c r="Q1079" s="146" t="n"/>
      <c r="R1079" s="144">
        <f>IF(ISERROR($V1079),"",OFFSET('Smelter Look-up'!$C$4,$V1079-4,0)&amp;"")</f>
        <v/>
      </c>
      <c r="S1079" s="150">
        <f>IF(B1079="","",IF(ISERROR(MATCH($E1079,CL,0)),"Unknown",INDIRECT("'C'!$A$"&amp;MATCH($E1079,CL,0)+1)))</f>
        <v/>
      </c>
      <c r="T1079" s="150">
        <f>IF(B1079="","",IF(ISERROR(MATCH($J1079,SorP!$B$1:$B$6261,0)),"",INDIRECT("'SorP'!$A$"&amp;MATCH($S1079&amp;$J1079,SorP!C:C,0))))</f>
        <v/>
      </c>
      <c r="U1079" s="163" t="n"/>
      <c r="V1079" s="164">
        <f>IF(C1079="",NA(),MATCH($B1079&amp;$C1079,'Smelter Look-up'!$J:$J,0))</f>
        <v/>
      </c>
      <c r="X1079" s="165">
        <f>IF(AND(C1079="Smelter not listed",OR(LEN(D1079)=0,LEN(E1079)=0)),1,0)</f>
        <v/>
      </c>
      <c r="AB1079" s="306">
        <f>IF(C1079="","",B1079)</f>
        <v/>
      </c>
      <c r="AC1079" s="165">
        <f>B1079</f>
        <v/>
      </c>
      <c r="AD1079" s="165">
        <f>IF(C1079="Smelter not listed",D1079,C1079)</f>
        <v/>
      </c>
    </row>
    <row r="1080" ht="20.1" customFormat="1" customHeight="1" s="165">
      <c r="A1080" s="150" t="n"/>
      <c r="B1080" s="296">
        <f>IF(LEN(A1080)=0,"",INDEX('Smelter Look-up'!$A:$A,MATCH($A1080,'Smelter Look-up'!$E:$E,0)))</f>
        <v/>
      </c>
      <c r="C1080" s="147">
        <f>IF(LEN(A1080)=0,"",INDEX('Smelter Look-up'!$C:$C,MATCH($A1080,'Smelter Look-up'!$E:$E,0)))</f>
        <v/>
      </c>
      <c r="D1080" s="144" t="n"/>
      <c r="E1080" s="144">
        <f>IF(ISERROR($V1080),"",OFFSET('Smelter Look-up'!$D$4,$V1080-4,0)&amp;"")</f>
        <v/>
      </c>
      <c r="F1080" s="144">
        <f>IF(ISERROR($V1080),"",OFFSET('Smelter Look-up'!$E$4,$V1080-4,0))</f>
        <v/>
      </c>
      <c r="G1080" s="144">
        <f>IF(C1080=$X$4,"Enter smelter details",IF(ISERROR($V1080),"",OFFSET('Smelter Look-up'!$F$4,$V1080-4,0)))</f>
        <v/>
      </c>
      <c r="H1080" s="200">
        <f>IF(ISERROR($V1080),"",OFFSET('Smelter Look-up'!$G$4,$V1080-4,0))</f>
        <v/>
      </c>
      <c r="I1080" s="201">
        <f>IF(ISERROR($V1080),"",OFFSET('Smelter Look-up'!$H$4,$V1080-4,0))</f>
        <v/>
      </c>
      <c r="J1080" s="201">
        <f>IF(ISERROR($V1080),"",OFFSET('Smelter Look-up'!$I$4,$V1080-4,0))</f>
        <v/>
      </c>
      <c r="K1080" s="145" t="n"/>
      <c r="L1080" s="145" t="n"/>
      <c r="M1080" s="145" t="n"/>
      <c r="N1080" s="145" t="n"/>
      <c r="O1080" s="145" t="n"/>
      <c r="P1080" s="203" t="n"/>
      <c r="Q1080" s="146" t="n"/>
      <c r="R1080" s="144">
        <f>IF(ISERROR($V1080),"",OFFSET('Smelter Look-up'!$C$4,$V1080-4,0)&amp;"")</f>
        <v/>
      </c>
      <c r="S1080" s="150">
        <f>IF(B1080="","",IF(ISERROR(MATCH($E1080,CL,0)),"Unknown",INDIRECT("'C'!$A$"&amp;MATCH($E1080,CL,0)+1)))</f>
        <v/>
      </c>
      <c r="T1080" s="150">
        <f>IF(B1080="","",IF(ISERROR(MATCH($J1080,SorP!$B$1:$B$6261,0)),"",INDIRECT("'SorP'!$A$"&amp;MATCH($S1080&amp;$J1080,SorP!C:C,0))))</f>
        <v/>
      </c>
      <c r="U1080" s="163" t="n"/>
      <c r="V1080" s="164">
        <f>IF(C1080="",NA(),MATCH($B1080&amp;$C1080,'Smelter Look-up'!$J:$J,0))</f>
        <v/>
      </c>
      <c r="X1080" s="165">
        <f>IF(AND(C1080="Smelter not listed",OR(LEN(D1080)=0,LEN(E1080)=0)),1,0)</f>
        <v/>
      </c>
      <c r="AB1080" s="306">
        <f>IF(C1080="","",B1080)</f>
        <v/>
      </c>
      <c r="AC1080" s="165">
        <f>B1080</f>
        <v/>
      </c>
      <c r="AD1080" s="165">
        <f>IF(C1080="Smelter not listed",D1080,C1080)</f>
        <v/>
      </c>
    </row>
    <row r="1081" ht="20.1" customFormat="1" customHeight="1" s="165">
      <c r="A1081" s="150" t="n"/>
      <c r="B1081" s="296">
        <f>IF(LEN(A1081)=0,"",INDEX('Smelter Look-up'!$A:$A,MATCH($A1081,'Smelter Look-up'!$E:$E,0)))</f>
        <v/>
      </c>
      <c r="C1081" s="147">
        <f>IF(LEN(A1081)=0,"",INDEX('Smelter Look-up'!$C:$C,MATCH($A1081,'Smelter Look-up'!$E:$E,0)))</f>
        <v/>
      </c>
      <c r="D1081" s="144" t="n"/>
      <c r="E1081" s="144">
        <f>IF(ISERROR($V1081),"",OFFSET('Smelter Look-up'!$D$4,$V1081-4,0)&amp;"")</f>
        <v/>
      </c>
      <c r="F1081" s="144">
        <f>IF(ISERROR($V1081),"",OFFSET('Smelter Look-up'!$E$4,$V1081-4,0))</f>
        <v/>
      </c>
      <c r="G1081" s="144">
        <f>IF(C1081=$X$4,"Enter smelter details",IF(ISERROR($V1081),"",OFFSET('Smelter Look-up'!$F$4,$V1081-4,0)))</f>
        <v/>
      </c>
      <c r="H1081" s="200">
        <f>IF(ISERROR($V1081),"",OFFSET('Smelter Look-up'!$G$4,$V1081-4,0))</f>
        <v/>
      </c>
      <c r="I1081" s="201">
        <f>IF(ISERROR($V1081),"",OFFSET('Smelter Look-up'!$H$4,$V1081-4,0))</f>
        <v/>
      </c>
      <c r="J1081" s="201">
        <f>IF(ISERROR($V1081),"",OFFSET('Smelter Look-up'!$I$4,$V1081-4,0))</f>
        <v/>
      </c>
      <c r="K1081" s="145" t="n"/>
      <c r="L1081" s="145" t="n"/>
      <c r="M1081" s="145" t="n"/>
      <c r="N1081" s="145" t="n"/>
      <c r="O1081" s="145" t="n"/>
      <c r="P1081" s="203" t="n"/>
      <c r="Q1081" s="146" t="n"/>
      <c r="R1081" s="144">
        <f>IF(ISERROR($V1081),"",OFFSET('Smelter Look-up'!$C$4,$V1081-4,0)&amp;"")</f>
        <v/>
      </c>
      <c r="S1081" s="150">
        <f>IF(B1081="","",IF(ISERROR(MATCH($E1081,CL,0)),"Unknown",INDIRECT("'C'!$A$"&amp;MATCH($E1081,CL,0)+1)))</f>
        <v/>
      </c>
      <c r="T1081" s="150">
        <f>IF(B1081="","",IF(ISERROR(MATCH($J1081,SorP!$B$1:$B$6261,0)),"",INDIRECT("'SorP'!$A$"&amp;MATCH($S1081&amp;$J1081,SorP!C:C,0))))</f>
        <v/>
      </c>
      <c r="U1081" s="163" t="n"/>
      <c r="V1081" s="164">
        <f>IF(C1081="",NA(),MATCH($B1081&amp;$C1081,'Smelter Look-up'!$J:$J,0))</f>
        <v/>
      </c>
      <c r="X1081" s="165">
        <f>IF(AND(C1081="Smelter not listed",OR(LEN(D1081)=0,LEN(E1081)=0)),1,0)</f>
        <v/>
      </c>
      <c r="AB1081" s="306">
        <f>IF(C1081="","",B1081)</f>
        <v/>
      </c>
      <c r="AC1081" s="165">
        <f>B1081</f>
        <v/>
      </c>
      <c r="AD1081" s="165">
        <f>IF(C1081="Smelter not listed",D1081,C1081)</f>
        <v/>
      </c>
    </row>
    <row r="1082" ht="20.1" customFormat="1" customHeight="1" s="165">
      <c r="A1082" s="150" t="n"/>
      <c r="B1082" s="296">
        <f>IF(LEN(A1082)=0,"",INDEX('Smelter Look-up'!$A:$A,MATCH($A1082,'Smelter Look-up'!$E:$E,0)))</f>
        <v/>
      </c>
      <c r="C1082" s="147">
        <f>IF(LEN(A1082)=0,"",INDEX('Smelter Look-up'!$C:$C,MATCH($A1082,'Smelter Look-up'!$E:$E,0)))</f>
        <v/>
      </c>
      <c r="D1082" s="144" t="n"/>
      <c r="E1082" s="144">
        <f>IF(ISERROR($V1082),"",OFFSET('Smelter Look-up'!$D$4,$V1082-4,0)&amp;"")</f>
        <v/>
      </c>
      <c r="F1082" s="144">
        <f>IF(ISERROR($V1082),"",OFFSET('Smelter Look-up'!$E$4,$V1082-4,0))</f>
        <v/>
      </c>
      <c r="G1082" s="144">
        <f>IF(C1082=$X$4,"Enter smelter details",IF(ISERROR($V1082),"",OFFSET('Smelter Look-up'!$F$4,$V1082-4,0)))</f>
        <v/>
      </c>
      <c r="H1082" s="200">
        <f>IF(ISERROR($V1082),"",OFFSET('Smelter Look-up'!$G$4,$V1082-4,0))</f>
        <v/>
      </c>
      <c r="I1082" s="201">
        <f>IF(ISERROR($V1082),"",OFFSET('Smelter Look-up'!$H$4,$V1082-4,0))</f>
        <v/>
      </c>
      <c r="J1082" s="201">
        <f>IF(ISERROR($V1082),"",OFFSET('Smelter Look-up'!$I$4,$V1082-4,0))</f>
        <v/>
      </c>
      <c r="K1082" s="145" t="n"/>
      <c r="L1082" s="145" t="n"/>
      <c r="M1082" s="145" t="n"/>
      <c r="N1082" s="145" t="n"/>
      <c r="O1082" s="145" t="n"/>
      <c r="P1082" s="203" t="n"/>
      <c r="Q1082" s="146" t="n"/>
      <c r="R1082" s="144">
        <f>IF(ISERROR($V1082),"",OFFSET('Smelter Look-up'!$C$4,$V1082-4,0)&amp;"")</f>
        <v/>
      </c>
      <c r="S1082" s="150">
        <f>IF(B1082="","",IF(ISERROR(MATCH($E1082,CL,0)),"Unknown",INDIRECT("'C'!$A$"&amp;MATCH($E1082,CL,0)+1)))</f>
        <v/>
      </c>
      <c r="T1082" s="150">
        <f>IF(B1082="","",IF(ISERROR(MATCH($J1082,SorP!$B$1:$B$6261,0)),"",INDIRECT("'SorP'!$A$"&amp;MATCH($S1082&amp;$J1082,SorP!C:C,0))))</f>
        <v/>
      </c>
      <c r="U1082" s="163" t="n"/>
      <c r="V1082" s="164">
        <f>IF(C1082="",NA(),MATCH($B1082&amp;$C1082,'Smelter Look-up'!$J:$J,0))</f>
        <v/>
      </c>
      <c r="X1082" s="165">
        <f>IF(AND(C1082="Smelter not listed",OR(LEN(D1082)=0,LEN(E1082)=0)),1,0)</f>
        <v/>
      </c>
      <c r="AB1082" s="306">
        <f>IF(C1082="","",B1082)</f>
        <v/>
      </c>
      <c r="AC1082" s="165">
        <f>B1082</f>
        <v/>
      </c>
      <c r="AD1082" s="165">
        <f>IF(C1082="Smelter not listed",D1082,C1082)</f>
        <v/>
      </c>
    </row>
    <row r="1083" ht="20.1" customFormat="1" customHeight="1" s="165">
      <c r="A1083" s="150" t="n"/>
      <c r="B1083" s="296">
        <f>IF(LEN(A1083)=0,"",INDEX('Smelter Look-up'!$A:$A,MATCH($A1083,'Smelter Look-up'!$E:$E,0)))</f>
        <v/>
      </c>
      <c r="C1083" s="147">
        <f>IF(LEN(A1083)=0,"",INDEX('Smelter Look-up'!$C:$C,MATCH($A1083,'Smelter Look-up'!$E:$E,0)))</f>
        <v/>
      </c>
      <c r="D1083" s="144" t="n"/>
      <c r="E1083" s="144">
        <f>IF(ISERROR($V1083),"",OFFSET('Smelter Look-up'!$D$4,$V1083-4,0)&amp;"")</f>
        <v/>
      </c>
      <c r="F1083" s="144">
        <f>IF(ISERROR($V1083),"",OFFSET('Smelter Look-up'!$E$4,$V1083-4,0))</f>
        <v/>
      </c>
      <c r="G1083" s="144">
        <f>IF(C1083=$X$4,"Enter smelter details",IF(ISERROR($V1083),"",OFFSET('Smelter Look-up'!$F$4,$V1083-4,0)))</f>
        <v/>
      </c>
      <c r="H1083" s="200">
        <f>IF(ISERROR($V1083),"",OFFSET('Smelter Look-up'!$G$4,$V1083-4,0))</f>
        <v/>
      </c>
      <c r="I1083" s="201">
        <f>IF(ISERROR($V1083),"",OFFSET('Smelter Look-up'!$H$4,$V1083-4,0))</f>
        <v/>
      </c>
      <c r="J1083" s="201">
        <f>IF(ISERROR($V1083),"",OFFSET('Smelter Look-up'!$I$4,$V1083-4,0))</f>
        <v/>
      </c>
      <c r="K1083" s="145" t="n"/>
      <c r="L1083" s="145" t="n"/>
      <c r="M1083" s="145" t="n"/>
      <c r="N1083" s="145" t="n"/>
      <c r="O1083" s="145" t="n"/>
      <c r="P1083" s="203" t="n"/>
      <c r="Q1083" s="146" t="n"/>
      <c r="R1083" s="144">
        <f>IF(ISERROR($V1083),"",OFFSET('Smelter Look-up'!$C$4,$V1083-4,0)&amp;"")</f>
        <v/>
      </c>
      <c r="S1083" s="150">
        <f>IF(B1083="","",IF(ISERROR(MATCH($E1083,CL,0)),"Unknown",INDIRECT("'C'!$A$"&amp;MATCH($E1083,CL,0)+1)))</f>
        <v/>
      </c>
      <c r="T1083" s="150">
        <f>IF(B1083="","",IF(ISERROR(MATCH($J1083,SorP!$B$1:$B$6261,0)),"",INDIRECT("'SorP'!$A$"&amp;MATCH($S1083&amp;$J1083,SorP!C:C,0))))</f>
        <v/>
      </c>
      <c r="U1083" s="163" t="n"/>
      <c r="V1083" s="164">
        <f>IF(C1083="",NA(),MATCH($B1083&amp;$C1083,'Smelter Look-up'!$J:$J,0))</f>
        <v/>
      </c>
      <c r="X1083" s="165">
        <f>IF(AND(C1083="Smelter not listed",OR(LEN(D1083)=0,LEN(E1083)=0)),1,0)</f>
        <v/>
      </c>
      <c r="AB1083" s="306">
        <f>IF(C1083="","",B1083)</f>
        <v/>
      </c>
      <c r="AC1083" s="165">
        <f>B1083</f>
        <v/>
      </c>
      <c r="AD1083" s="165">
        <f>IF(C1083="Smelter not listed",D1083,C1083)</f>
        <v/>
      </c>
    </row>
    <row r="1084" ht="20.1" customFormat="1" customHeight="1" s="165">
      <c r="A1084" s="150" t="n"/>
      <c r="B1084" s="296">
        <f>IF(LEN(A1084)=0,"",INDEX('Smelter Look-up'!$A:$A,MATCH($A1084,'Smelter Look-up'!$E:$E,0)))</f>
        <v/>
      </c>
      <c r="C1084" s="147">
        <f>IF(LEN(A1084)=0,"",INDEX('Smelter Look-up'!$C:$C,MATCH($A1084,'Smelter Look-up'!$E:$E,0)))</f>
        <v/>
      </c>
      <c r="D1084" s="144" t="n"/>
      <c r="E1084" s="144">
        <f>IF(ISERROR($V1084),"",OFFSET('Smelter Look-up'!$D$4,$V1084-4,0)&amp;"")</f>
        <v/>
      </c>
      <c r="F1084" s="144">
        <f>IF(ISERROR($V1084),"",OFFSET('Smelter Look-up'!$E$4,$V1084-4,0))</f>
        <v/>
      </c>
      <c r="G1084" s="144">
        <f>IF(C1084=$X$4,"Enter smelter details",IF(ISERROR($V1084),"",OFFSET('Smelter Look-up'!$F$4,$V1084-4,0)))</f>
        <v/>
      </c>
      <c r="H1084" s="200">
        <f>IF(ISERROR($V1084),"",OFFSET('Smelter Look-up'!$G$4,$V1084-4,0))</f>
        <v/>
      </c>
      <c r="I1084" s="201">
        <f>IF(ISERROR($V1084),"",OFFSET('Smelter Look-up'!$H$4,$V1084-4,0))</f>
        <v/>
      </c>
      <c r="J1084" s="201">
        <f>IF(ISERROR($V1084),"",OFFSET('Smelter Look-up'!$I$4,$V1084-4,0))</f>
        <v/>
      </c>
      <c r="K1084" s="145" t="n"/>
      <c r="L1084" s="145" t="n"/>
      <c r="M1084" s="145" t="n"/>
      <c r="N1084" s="145" t="n"/>
      <c r="O1084" s="145" t="n"/>
      <c r="P1084" s="203" t="n"/>
      <c r="Q1084" s="146" t="n"/>
      <c r="R1084" s="144">
        <f>IF(ISERROR($V1084),"",OFFSET('Smelter Look-up'!$C$4,$V1084-4,0)&amp;"")</f>
        <v/>
      </c>
      <c r="S1084" s="150">
        <f>IF(B1084="","",IF(ISERROR(MATCH($E1084,CL,0)),"Unknown",INDIRECT("'C'!$A$"&amp;MATCH($E1084,CL,0)+1)))</f>
        <v/>
      </c>
      <c r="T1084" s="150">
        <f>IF(B1084="","",IF(ISERROR(MATCH($J1084,SorP!$B$1:$B$6261,0)),"",INDIRECT("'SorP'!$A$"&amp;MATCH($S1084&amp;$J1084,SorP!C:C,0))))</f>
        <v/>
      </c>
      <c r="U1084" s="163" t="n"/>
      <c r="V1084" s="164">
        <f>IF(C1084="",NA(),MATCH($B1084&amp;$C1084,'Smelter Look-up'!$J:$J,0))</f>
        <v/>
      </c>
      <c r="X1084" s="165">
        <f>IF(AND(C1084="Smelter not listed",OR(LEN(D1084)=0,LEN(E1084)=0)),1,0)</f>
        <v/>
      </c>
      <c r="AB1084" s="306">
        <f>IF(C1084="","",B1084)</f>
        <v/>
      </c>
      <c r="AC1084" s="165">
        <f>B1084</f>
        <v/>
      </c>
      <c r="AD1084" s="165">
        <f>IF(C1084="Smelter not listed",D1084,C1084)</f>
        <v/>
      </c>
    </row>
    <row r="1085" ht="20.1" customFormat="1" customHeight="1" s="165">
      <c r="A1085" s="150" t="n"/>
      <c r="B1085" s="296">
        <f>IF(LEN(A1085)=0,"",INDEX('Smelter Look-up'!$A:$A,MATCH($A1085,'Smelter Look-up'!$E:$E,0)))</f>
        <v/>
      </c>
      <c r="C1085" s="147">
        <f>IF(LEN(A1085)=0,"",INDEX('Smelter Look-up'!$C:$C,MATCH($A1085,'Smelter Look-up'!$E:$E,0)))</f>
        <v/>
      </c>
      <c r="D1085" s="144" t="n"/>
      <c r="E1085" s="144">
        <f>IF(ISERROR($V1085),"",OFFSET('Smelter Look-up'!$D$4,$V1085-4,0)&amp;"")</f>
        <v/>
      </c>
      <c r="F1085" s="144">
        <f>IF(ISERROR($V1085),"",OFFSET('Smelter Look-up'!$E$4,$V1085-4,0))</f>
        <v/>
      </c>
      <c r="G1085" s="144">
        <f>IF(C1085=$X$4,"Enter smelter details",IF(ISERROR($V1085),"",OFFSET('Smelter Look-up'!$F$4,$V1085-4,0)))</f>
        <v/>
      </c>
      <c r="H1085" s="200">
        <f>IF(ISERROR($V1085),"",OFFSET('Smelter Look-up'!$G$4,$V1085-4,0))</f>
        <v/>
      </c>
      <c r="I1085" s="201">
        <f>IF(ISERROR($V1085),"",OFFSET('Smelter Look-up'!$H$4,$V1085-4,0))</f>
        <v/>
      </c>
      <c r="J1085" s="201">
        <f>IF(ISERROR($V1085),"",OFFSET('Smelter Look-up'!$I$4,$V1085-4,0))</f>
        <v/>
      </c>
      <c r="K1085" s="145" t="n"/>
      <c r="L1085" s="145" t="n"/>
      <c r="M1085" s="145" t="n"/>
      <c r="N1085" s="145" t="n"/>
      <c r="O1085" s="145" t="n"/>
      <c r="P1085" s="203" t="n"/>
      <c r="Q1085" s="146" t="n"/>
      <c r="R1085" s="144">
        <f>IF(ISERROR($V1085),"",OFFSET('Smelter Look-up'!$C$4,$V1085-4,0)&amp;"")</f>
        <v/>
      </c>
      <c r="S1085" s="150">
        <f>IF(B1085="","",IF(ISERROR(MATCH($E1085,CL,0)),"Unknown",INDIRECT("'C'!$A$"&amp;MATCH($E1085,CL,0)+1)))</f>
        <v/>
      </c>
      <c r="T1085" s="150">
        <f>IF(B1085="","",IF(ISERROR(MATCH($J1085,SorP!$B$1:$B$6261,0)),"",INDIRECT("'SorP'!$A$"&amp;MATCH($S1085&amp;$J1085,SorP!C:C,0))))</f>
        <v/>
      </c>
      <c r="U1085" s="163" t="n"/>
      <c r="V1085" s="164">
        <f>IF(C1085="",NA(),MATCH($B1085&amp;$C1085,'Smelter Look-up'!$J:$J,0))</f>
        <v/>
      </c>
      <c r="X1085" s="165">
        <f>IF(AND(C1085="Smelter not listed",OR(LEN(D1085)=0,LEN(E1085)=0)),1,0)</f>
        <v/>
      </c>
      <c r="AB1085" s="306">
        <f>IF(C1085="","",B1085)</f>
        <v/>
      </c>
      <c r="AC1085" s="165">
        <f>B1085</f>
        <v/>
      </c>
      <c r="AD1085" s="165">
        <f>IF(C1085="Smelter not listed",D1085,C1085)</f>
        <v/>
      </c>
    </row>
    <row r="1086" ht="20.1" customFormat="1" customHeight="1" s="165">
      <c r="A1086" s="150" t="n"/>
      <c r="B1086" s="296">
        <f>IF(LEN(A1086)=0,"",INDEX('Smelter Look-up'!$A:$A,MATCH($A1086,'Smelter Look-up'!$E:$E,0)))</f>
        <v/>
      </c>
      <c r="C1086" s="147">
        <f>IF(LEN(A1086)=0,"",INDEX('Smelter Look-up'!$C:$C,MATCH($A1086,'Smelter Look-up'!$E:$E,0)))</f>
        <v/>
      </c>
      <c r="D1086" s="144" t="n"/>
      <c r="E1086" s="144">
        <f>IF(ISERROR($V1086),"",OFFSET('Smelter Look-up'!$D$4,$V1086-4,0)&amp;"")</f>
        <v/>
      </c>
      <c r="F1086" s="144">
        <f>IF(ISERROR($V1086),"",OFFSET('Smelter Look-up'!$E$4,$V1086-4,0))</f>
        <v/>
      </c>
      <c r="G1086" s="144">
        <f>IF(C1086=$X$4,"Enter smelter details",IF(ISERROR($V1086),"",OFFSET('Smelter Look-up'!$F$4,$V1086-4,0)))</f>
        <v/>
      </c>
      <c r="H1086" s="200">
        <f>IF(ISERROR($V1086),"",OFFSET('Smelter Look-up'!$G$4,$V1086-4,0))</f>
        <v/>
      </c>
      <c r="I1086" s="201">
        <f>IF(ISERROR($V1086),"",OFFSET('Smelter Look-up'!$H$4,$V1086-4,0))</f>
        <v/>
      </c>
      <c r="J1086" s="201">
        <f>IF(ISERROR($V1086),"",OFFSET('Smelter Look-up'!$I$4,$V1086-4,0))</f>
        <v/>
      </c>
      <c r="K1086" s="145" t="n"/>
      <c r="L1086" s="145" t="n"/>
      <c r="M1086" s="145" t="n"/>
      <c r="N1086" s="145" t="n"/>
      <c r="O1086" s="145" t="n"/>
      <c r="P1086" s="203" t="n"/>
      <c r="Q1086" s="146" t="n"/>
      <c r="R1086" s="144">
        <f>IF(ISERROR($V1086),"",OFFSET('Smelter Look-up'!$C$4,$V1086-4,0)&amp;"")</f>
        <v/>
      </c>
      <c r="S1086" s="150">
        <f>IF(B1086="","",IF(ISERROR(MATCH($E1086,CL,0)),"Unknown",INDIRECT("'C'!$A$"&amp;MATCH($E1086,CL,0)+1)))</f>
        <v/>
      </c>
      <c r="T1086" s="150">
        <f>IF(B1086="","",IF(ISERROR(MATCH($J1086,SorP!$B$1:$B$6261,0)),"",INDIRECT("'SorP'!$A$"&amp;MATCH($S1086&amp;$J1086,SorP!C:C,0))))</f>
        <v/>
      </c>
      <c r="U1086" s="163" t="n"/>
      <c r="V1086" s="164">
        <f>IF(C1086="",NA(),MATCH($B1086&amp;$C1086,'Smelter Look-up'!$J:$J,0))</f>
        <v/>
      </c>
      <c r="X1086" s="165">
        <f>IF(AND(C1086="Smelter not listed",OR(LEN(D1086)=0,LEN(E1086)=0)),1,0)</f>
        <v/>
      </c>
      <c r="AB1086" s="306">
        <f>IF(C1086="","",B1086)</f>
        <v/>
      </c>
      <c r="AC1086" s="165">
        <f>B1086</f>
        <v/>
      </c>
      <c r="AD1086" s="165">
        <f>IF(C1086="Smelter not listed",D1086,C1086)</f>
        <v/>
      </c>
    </row>
    <row r="1087" ht="20.1" customFormat="1" customHeight="1" s="165">
      <c r="A1087" s="150" t="n"/>
      <c r="B1087" s="296">
        <f>IF(LEN(A1087)=0,"",INDEX('Smelter Look-up'!$A:$A,MATCH($A1087,'Smelter Look-up'!$E:$E,0)))</f>
        <v/>
      </c>
      <c r="C1087" s="147">
        <f>IF(LEN(A1087)=0,"",INDEX('Smelter Look-up'!$C:$C,MATCH($A1087,'Smelter Look-up'!$E:$E,0)))</f>
        <v/>
      </c>
      <c r="D1087" s="144" t="n"/>
      <c r="E1087" s="144">
        <f>IF(ISERROR($V1087),"",OFFSET('Smelter Look-up'!$D$4,$V1087-4,0)&amp;"")</f>
        <v/>
      </c>
      <c r="F1087" s="144">
        <f>IF(ISERROR($V1087),"",OFFSET('Smelter Look-up'!$E$4,$V1087-4,0))</f>
        <v/>
      </c>
      <c r="G1087" s="144">
        <f>IF(C1087=$X$4,"Enter smelter details",IF(ISERROR($V1087),"",OFFSET('Smelter Look-up'!$F$4,$V1087-4,0)))</f>
        <v/>
      </c>
      <c r="H1087" s="200">
        <f>IF(ISERROR($V1087),"",OFFSET('Smelter Look-up'!$G$4,$V1087-4,0))</f>
        <v/>
      </c>
      <c r="I1087" s="201">
        <f>IF(ISERROR($V1087),"",OFFSET('Smelter Look-up'!$H$4,$V1087-4,0))</f>
        <v/>
      </c>
      <c r="J1087" s="201">
        <f>IF(ISERROR($V1087),"",OFFSET('Smelter Look-up'!$I$4,$V1087-4,0))</f>
        <v/>
      </c>
      <c r="K1087" s="145" t="n"/>
      <c r="L1087" s="145" t="n"/>
      <c r="M1087" s="145" t="n"/>
      <c r="N1087" s="145" t="n"/>
      <c r="O1087" s="145" t="n"/>
      <c r="P1087" s="203" t="n"/>
      <c r="Q1087" s="146" t="n"/>
      <c r="R1087" s="144">
        <f>IF(ISERROR($V1087),"",OFFSET('Smelter Look-up'!$C$4,$V1087-4,0)&amp;"")</f>
        <v/>
      </c>
      <c r="S1087" s="150">
        <f>IF(B1087="","",IF(ISERROR(MATCH($E1087,CL,0)),"Unknown",INDIRECT("'C'!$A$"&amp;MATCH($E1087,CL,0)+1)))</f>
        <v/>
      </c>
      <c r="T1087" s="150">
        <f>IF(B1087="","",IF(ISERROR(MATCH($J1087,SorP!$B$1:$B$6261,0)),"",INDIRECT("'SorP'!$A$"&amp;MATCH($S1087&amp;$J1087,SorP!C:C,0))))</f>
        <v/>
      </c>
      <c r="U1087" s="163" t="n"/>
      <c r="V1087" s="164">
        <f>IF(C1087="",NA(),MATCH($B1087&amp;$C1087,'Smelter Look-up'!$J:$J,0))</f>
        <v/>
      </c>
      <c r="X1087" s="165">
        <f>IF(AND(C1087="Smelter not listed",OR(LEN(D1087)=0,LEN(E1087)=0)),1,0)</f>
        <v/>
      </c>
      <c r="AB1087" s="306">
        <f>IF(C1087="","",B1087)</f>
        <v/>
      </c>
      <c r="AC1087" s="165">
        <f>B1087</f>
        <v/>
      </c>
      <c r="AD1087" s="165">
        <f>IF(C1087="Smelter not listed",D1087,C1087)</f>
        <v/>
      </c>
    </row>
    <row r="1088" ht="20.1" customFormat="1" customHeight="1" s="165">
      <c r="A1088" s="150" t="n"/>
      <c r="B1088" s="296">
        <f>IF(LEN(A1088)=0,"",INDEX('Smelter Look-up'!$A:$A,MATCH($A1088,'Smelter Look-up'!$E:$E,0)))</f>
        <v/>
      </c>
      <c r="C1088" s="147">
        <f>IF(LEN(A1088)=0,"",INDEX('Smelter Look-up'!$C:$C,MATCH($A1088,'Smelter Look-up'!$E:$E,0)))</f>
        <v/>
      </c>
      <c r="D1088" s="144" t="n"/>
      <c r="E1088" s="144">
        <f>IF(ISERROR($V1088),"",OFFSET('Smelter Look-up'!$D$4,$V1088-4,0)&amp;"")</f>
        <v/>
      </c>
      <c r="F1088" s="144">
        <f>IF(ISERROR($V1088),"",OFFSET('Smelter Look-up'!$E$4,$V1088-4,0))</f>
        <v/>
      </c>
      <c r="G1088" s="144">
        <f>IF(C1088=$X$4,"Enter smelter details",IF(ISERROR($V1088),"",OFFSET('Smelter Look-up'!$F$4,$V1088-4,0)))</f>
        <v/>
      </c>
      <c r="H1088" s="200">
        <f>IF(ISERROR($V1088),"",OFFSET('Smelter Look-up'!$G$4,$V1088-4,0))</f>
        <v/>
      </c>
      <c r="I1088" s="201">
        <f>IF(ISERROR($V1088),"",OFFSET('Smelter Look-up'!$H$4,$V1088-4,0))</f>
        <v/>
      </c>
      <c r="J1088" s="201">
        <f>IF(ISERROR($V1088),"",OFFSET('Smelter Look-up'!$I$4,$V1088-4,0))</f>
        <v/>
      </c>
      <c r="K1088" s="145" t="n"/>
      <c r="L1088" s="145" t="n"/>
      <c r="M1088" s="145" t="n"/>
      <c r="N1088" s="145" t="n"/>
      <c r="O1088" s="145" t="n"/>
      <c r="P1088" s="203" t="n"/>
      <c r="Q1088" s="146" t="n"/>
      <c r="R1088" s="144">
        <f>IF(ISERROR($V1088),"",OFFSET('Smelter Look-up'!$C$4,$V1088-4,0)&amp;"")</f>
        <v/>
      </c>
      <c r="S1088" s="150">
        <f>IF(B1088="","",IF(ISERROR(MATCH($E1088,CL,0)),"Unknown",INDIRECT("'C'!$A$"&amp;MATCH($E1088,CL,0)+1)))</f>
        <v/>
      </c>
      <c r="T1088" s="150">
        <f>IF(B1088="","",IF(ISERROR(MATCH($J1088,SorP!$B$1:$B$6261,0)),"",INDIRECT("'SorP'!$A$"&amp;MATCH($S1088&amp;$J1088,SorP!C:C,0))))</f>
        <v/>
      </c>
      <c r="U1088" s="163" t="n"/>
      <c r="V1088" s="164">
        <f>IF(C1088="",NA(),MATCH($B1088&amp;$C1088,'Smelter Look-up'!$J:$J,0))</f>
        <v/>
      </c>
      <c r="X1088" s="165">
        <f>IF(AND(C1088="Smelter not listed",OR(LEN(D1088)=0,LEN(E1088)=0)),1,0)</f>
        <v/>
      </c>
      <c r="AB1088" s="306">
        <f>IF(C1088="","",B1088)</f>
        <v/>
      </c>
      <c r="AC1088" s="165">
        <f>B1088</f>
        <v/>
      </c>
      <c r="AD1088" s="165">
        <f>IF(C1088="Smelter not listed",D1088,C1088)</f>
        <v/>
      </c>
    </row>
    <row r="1089" ht="20.1" customFormat="1" customHeight="1" s="165">
      <c r="A1089" s="150" t="n"/>
      <c r="B1089" s="296">
        <f>IF(LEN(A1089)=0,"",INDEX('Smelter Look-up'!$A:$A,MATCH($A1089,'Smelter Look-up'!$E:$E,0)))</f>
        <v/>
      </c>
      <c r="C1089" s="147">
        <f>IF(LEN(A1089)=0,"",INDEX('Smelter Look-up'!$C:$C,MATCH($A1089,'Smelter Look-up'!$E:$E,0)))</f>
        <v/>
      </c>
      <c r="D1089" s="144" t="n"/>
      <c r="E1089" s="144">
        <f>IF(ISERROR($V1089),"",OFFSET('Smelter Look-up'!$D$4,$V1089-4,0)&amp;"")</f>
        <v/>
      </c>
      <c r="F1089" s="144">
        <f>IF(ISERROR($V1089),"",OFFSET('Smelter Look-up'!$E$4,$V1089-4,0))</f>
        <v/>
      </c>
      <c r="G1089" s="144">
        <f>IF(C1089=$X$4,"Enter smelter details",IF(ISERROR($V1089),"",OFFSET('Smelter Look-up'!$F$4,$V1089-4,0)))</f>
        <v/>
      </c>
      <c r="H1089" s="200">
        <f>IF(ISERROR($V1089),"",OFFSET('Smelter Look-up'!$G$4,$V1089-4,0))</f>
        <v/>
      </c>
      <c r="I1089" s="201">
        <f>IF(ISERROR($V1089),"",OFFSET('Smelter Look-up'!$H$4,$V1089-4,0))</f>
        <v/>
      </c>
      <c r="J1089" s="201">
        <f>IF(ISERROR($V1089),"",OFFSET('Smelter Look-up'!$I$4,$V1089-4,0))</f>
        <v/>
      </c>
      <c r="K1089" s="145" t="n"/>
      <c r="L1089" s="145" t="n"/>
      <c r="M1089" s="145" t="n"/>
      <c r="N1089" s="145" t="n"/>
      <c r="O1089" s="145" t="n"/>
      <c r="P1089" s="203" t="n"/>
      <c r="Q1089" s="146" t="n"/>
      <c r="R1089" s="144">
        <f>IF(ISERROR($V1089),"",OFFSET('Smelter Look-up'!$C$4,$V1089-4,0)&amp;"")</f>
        <v/>
      </c>
      <c r="S1089" s="150">
        <f>IF(B1089="","",IF(ISERROR(MATCH($E1089,CL,0)),"Unknown",INDIRECT("'C'!$A$"&amp;MATCH($E1089,CL,0)+1)))</f>
        <v/>
      </c>
      <c r="T1089" s="150">
        <f>IF(B1089="","",IF(ISERROR(MATCH($J1089,SorP!$B$1:$B$6261,0)),"",INDIRECT("'SorP'!$A$"&amp;MATCH($S1089&amp;$J1089,SorP!C:C,0))))</f>
        <v/>
      </c>
      <c r="U1089" s="163" t="n"/>
      <c r="V1089" s="164">
        <f>IF(C1089="",NA(),MATCH($B1089&amp;$C1089,'Smelter Look-up'!$J:$J,0))</f>
        <v/>
      </c>
      <c r="X1089" s="165">
        <f>IF(AND(C1089="Smelter not listed",OR(LEN(D1089)=0,LEN(E1089)=0)),1,0)</f>
        <v/>
      </c>
      <c r="AB1089" s="306">
        <f>IF(C1089="","",B1089)</f>
        <v/>
      </c>
      <c r="AC1089" s="165">
        <f>B1089</f>
        <v/>
      </c>
      <c r="AD1089" s="165">
        <f>IF(C1089="Smelter not listed",D1089,C1089)</f>
        <v/>
      </c>
    </row>
    <row r="1090" ht="20.1" customFormat="1" customHeight="1" s="165">
      <c r="A1090" s="150" t="n"/>
      <c r="B1090" s="296">
        <f>IF(LEN(A1090)=0,"",INDEX('Smelter Look-up'!$A:$A,MATCH($A1090,'Smelter Look-up'!$E:$E,0)))</f>
        <v/>
      </c>
      <c r="C1090" s="147">
        <f>IF(LEN(A1090)=0,"",INDEX('Smelter Look-up'!$C:$C,MATCH($A1090,'Smelter Look-up'!$E:$E,0)))</f>
        <v/>
      </c>
      <c r="D1090" s="144" t="n"/>
      <c r="E1090" s="144">
        <f>IF(ISERROR($V1090),"",OFFSET('Smelter Look-up'!$D$4,$V1090-4,0)&amp;"")</f>
        <v/>
      </c>
      <c r="F1090" s="144">
        <f>IF(ISERROR($V1090),"",OFFSET('Smelter Look-up'!$E$4,$V1090-4,0))</f>
        <v/>
      </c>
      <c r="G1090" s="144">
        <f>IF(C1090=$X$4,"Enter smelter details",IF(ISERROR($V1090),"",OFFSET('Smelter Look-up'!$F$4,$V1090-4,0)))</f>
        <v/>
      </c>
      <c r="H1090" s="200">
        <f>IF(ISERROR($V1090),"",OFFSET('Smelter Look-up'!$G$4,$V1090-4,0))</f>
        <v/>
      </c>
      <c r="I1090" s="201">
        <f>IF(ISERROR($V1090),"",OFFSET('Smelter Look-up'!$H$4,$V1090-4,0))</f>
        <v/>
      </c>
      <c r="J1090" s="201">
        <f>IF(ISERROR($V1090),"",OFFSET('Smelter Look-up'!$I$4,$V1090-4,0))</f>
        <v/>
      </c>
      <c r="K1090" s="145" t="n"/>
      <c r="L1090" s="145" t="n"/>
      <c r="M1090" s="145" t="n"/>
      <c r="N1090" s="145" t="n"/>
      <c r="O1090" s="145" t="n"/>
      <c r="P1090" s="203" t="n"/>
      <c r="Q1090" s="146" t="n"/>
      <c r="R1090" s="144">
        <f>IF(ISERROR($V1090),"",OFFSET('Smelter Look-up'!$C$4,$V1090-4,0)&amp;"")</f>
        <v/>
      </c>
      <c r="S1090" s="150">
        <f>IF(B1090="","",IF(ISERROR(MATCH($E1090,CL,0)),"Unknown",INDIRECT("'C'!$A$"&amp;MATCH($E1090,CL,0)+1)))</f>
        <v/>
      </c>
      <c r="T1090" s="150">
        <f>IF(B1090="","",IF(ISERROR(MATCH($J1090,SorP!$B$1:$B$6261,0)),"",INDIRECT("'SorP'!$A$"&amp;MATCH($S1090&amp;$J1090,SorP!C:C,0))))</f>
        <v/>
      </c>
      <c r="U1090" s="163" t="n"/>
      <c r="V1090" s="164">
        <f>IF(C1090="",NA(),MATCH($B1090&amp;$C1090,'Smelter Look-up'!$J:$J,0))</f>
        <v/>
      </c>
      <c r="X1090" s="165">
        <f>IF(AND(C1090="Smelter not listed",OR(LEN(D1090)=0,LEN(E1090)=0)),1,0)</f>
        <v/>
      </c>
      <c r="AB1090" s="306">
        <f>IF(C1090="","",B1090)</f>
        <v/>
      </c>
      <c r="AC1090" s="165">
        <f>B1090</f>
        <v/>
      </c>
      <c r="AD1090" s="165">
        <f>IF(C1090="Smelter not listed",D1090,C1090)</f>
        <v/>
      </c>
    </row>
    <row r="1091" ht="20.1" customFormat="1" customHeight="1" s="165">
      <c r="A1091" s="150" t="n"/>
      <c r="B1091" s="296">
        <f>IF(LEN(A1091)=0,"",INDEX('Smelter Look-up'!$A:$A,MATCH($A1091,'Smelter Look-up'!$E:$E,0)))</f>
        <v/>
      </c>
      <c r="C1091" s="147">
        <f>IF(LEN(A1091)=0,"",INDEX('Smelter Look-up'!$C:$C,MATCH($A1091,'Smelter Look-up'!$E:$E,0)))</f>
        <v/>
      </c>
      <c r="D1091" s="144" t="n"/>
      <c r="E1091" s="144">
        <f>IF(ISERROR($V1091),"",OFFSET('Smelter Look-up'!$D$4,$V1091-4,0)&amp;"")</f>
        <v/>
      </c>
      <c r="F1091" s="144">
        <f>IF(ISERROR($V1091),"",OFFSET('Smelter Look-up'!$E$4,$V1091-4,0))</f>
        <v/>
      </c>
      <c r="G1091" s="144">
        <f>IF(C1091=$X$4,"Enter smelter details",IF(ISERROR($V1091),"",OFFSET('Smelter Look-up'!$F$4,$V1091-4,0)))</f>
        <v/>
      </c>
      <c r="H1091" s="200">
        <f>IF(ISERROR($V1091),"",OFFSET('Smelter Look-up'!$G$4,$V1091-4,0))</f>
        <v/>
      </c>
      <c r="I1091" s="201">
        <f>IF(ISERROR($V1091),"",OFFSET('Smelter Look-up'!$H$4,$V1091-4,0))</f>
        <v/>
      </c>
      <c r="J1091" s="201">
        <f>IF(ISERROR($V1091),"",OFFSET('Smelter Look-up'!$I$4,$V1091-4,0))</f>
        <v/>
      </c>
      <c r="K1091" s="145" t="n"/>
      <c r="L1091" s="145" t="n"/>
      <c r="M1091" s="145" t="n"/>
      <c r="N1091" s="145" t="n"/>
      <c r="O1091" s="145" t="n"/>
      <c r="P1091" s="203" t="n"/>
      <c r="Q1091" s="146" t="n"/>
      <c r="R1091" s="144">
        <f>IF(ISERROR($V1091),"",OFFSET('Smelter Look-up'!$C$4,$V1091-4,0)&amp;"")</f>
        <v/>
      </c>
      <c r="S1091" s="150">
        <f>IF(B1091="","",IF(ISERROR(MATCH($E1091,CL,0)),"Unknown",INDIRECT("'C'!$A$"&amp;MATCH($E1091,CL,0)+1)))</f>
        <v/>
      </c>
      <c r="T1091" s="150">
        <f>IF(B1091="","",IF(ISERROR(MATCH($J1091,SorP!$B$1:$B$6261,0)),"",INDIRECT("'SorP'!$A$"&amp;MATCH($S1091&amp;$J1091,SorP!C:C,0))))</f>
        <v/>
      </c>
      <c r="U1091" s="163" t="n"/>
      <c r="V1091" s="164">
        <f>IF(C1091="",NA(),MATCH($B1091&amp;$C1091,'Smelter Look-up'!$J:$J,0))</f>
        <v/>
      </c>
      <c r="X1091" s="165">
        <f>IF(AND(C1091="Smelter not listed",OR(LEN(D1091)=0,LEN(E1091)=0)),1,0)</f>
        <v/>
      </c>
      <c r="AB1091" s="306">
        <f>IF(C1091="","",B1091)</f>
        <v/>
      </c>
      <c r="AC1091" s="165">
        <f>B1091</f>
        <v/>
      </c>
      <c r="AD1091" s="165">
        <f>IF(C1091="Smelter not listed",D1091,C1091)</f>
        <v/>
      </c>
    </row>
    <row r="1092" ht="20.1" customFormat="1" customHeight="1" s="165">
      <c r="A1092" s="150" t="n"/>
      <c r="B1092" s="296">
        <f>IF(LEN(A1092)=0,"",INDEX('Smelter Look-up'!$A:$A,MATCH($A1092,'Smelter Look-up'!$E:$E,0)))</f>
        <v/>
      </c>
      <c r="C1092" s="147">
        <f>IF(LEN(A1092)=0,"",INDEX('Smelter Look-up'!$C:$C,MATCH($A1092,'Smelter Look-up'!$E:$E,0)))</f>
        <v/>
      </c>
      <c r="D1092" s="144" t="n"/>
      <c r="E1092" s="144">
        <f>IF(ISERROR($V1092),"",OFFSET('Smelter Look-up'!$D$4,$V1092-4,0)&amp;"")</f>
        <v/>
      </c>
      <c r="F1092" s="144">
        <f>IF(ISERROR($V1092),"",OFFSET('Smelter Look-up'!$E$4,$V1092-4,0))</f>
        <v/>
      </c>
      <c r="G1092" s="144">
        <f>IF(C1092=$X$4,"Enter smelter details",IF(ISERROR($V1092),"",OFFSET('Smelter Look-up'!$F$4,$V1092-4,0)))</f>
        <v/>
      </c>
      <c r="H1092" s="200">
        <f>IF(ISERROR($V1092),"",OFFSET('Smelter Look-up'!$G$4,$V1092-4,0))</f>
        <v/>
      </c>
      <c r="I1092" s="201">
        <f>IF(ISERROR($V1092),"",OFFSET('Smelter Look-up'!$H$4,$V1092-4,0))</f>
        <v/>
      </c>
      <c r="J1092" s="201">
        <f>IF(ISERROR($V1092),"",OFFSET('Smelter Look-up'!$I$4,$V1092-4,0))</f>
        <v/>
      </c>
      <c r="K1092" s="145" t="n"/>
      <c r="L1092" s="145" t="n"/>
      <c r="M1092" s="145" t="n"/>
      <c r="N1092" s="145" t="n"/>
      <c r="O1092" s="145" t="n"/>
      <c r="P1092" s="203" t="n"/>
      <c r="Q1092" s="146" t="n"/>
      <c r="R1092" s="144">
        <f>IF(ISERROR($V1092),"",OFFSET('Smelter Look-up'!$C$4,$V1092-4,0)&amp;"")</f>
        <v/>
      </c>
      <c r="S1092" s="150">
        <f>IF(B1092="","",IF(ISERROR(MATCH($E1092,CL,0)),"Unknown",INDIRECT("'C'!$A$"&amp;MATCH($E1092,CL,0)+1)))</f>
        <v/>
      </c>
      <c r="T1092" s="150">
        <f>IF(B1092="","",IF(ISERROR(MATCH($J1092,SorP!$B$1:$B$6261,0)),"",INDIRECT("'SorP'!$A$"&amp;MATCH($S1092&amp;$J1092,SorP!C:C,0))))</f>
        <v/>
      </c>
      <c r="U1092" s="163" t="n"/>
      <c r="V1092" s="164">
        <f>IF(C1092="",NA(),MATCH($B1092&amp;$C1092,'Smelter Look-up'!$J:$J,0))</f>
        <v/>
      </c>
      <c r="X1092" s="165">
        <f>IF(AND(C1092="Smelter not listed",OR(LEN(D1092)=0,LEN(E1092)=0)),1,0)</f>
        <v/>
      </c>
      <c r="AB1092" s="306">
        <f>IF(C1092="","",B1092)</f>
        <v/>
      </c>
      <c r="AC1092" s="165">
        <f>B1092</f>
        <v/>
      </c>
      <c r="AD1092" s="165">
        <f>IF(C1092="Smelter not listed",D1092,C1092)</f>
        <v/>
      </c>
    </row>
    <row r="1093" ht="20.1" customFormat="1" customHeight="1" s="165">
      <c r="A1093" s="150" t="n"/>
      <c r="B1093" s="296">
        <f>IF(LEN(A1093)=0,"",INDEX('Smelter Look-up'!$A:$A,MATCH($A1093,'Smelter Look-up'!$E:$E,0)))</f>
        <v/>
      </c>
      <c r="C1093" s="147">
        <f>IF(LEN(A1093)=0,"",INDEX('Smelter Look-up'!$C:$C,MATCH($A1093,'Smelter Look-up'!$E:$E,0)))</f>
        <v/>
      </c>
      <c r="D1093" s="144" t="n"/>
      <c r="E1093" s="144">
        <f>IF(ISERROR($V1093),"",OFFSET('Smelter Look-up'!$D$4,$V1093-4,0)&amp;"")</f>
        <v/>
      </c>
      <c r="F1093" s="144">
        <f>IF(ISERROR($V1093),"",OFFSET('Smelter Look-up'!$E$4,$V1093-4,0))</f>
        <v/>
      </c>
      <c r="G1093" s="144">
        <f>IF(C1093=$X$4,"Enter smelter details",IF(ISERROR($V1093),"",OFFSET('Smelter Look-up'!$F$4,$V1093-4,0)))</f>
        <v/>
      </c>
      <c r="H1093" s="200">
        <f>IF(ISERROR($V1093),"",OFFSET('Smelter Look-up'!$G$4,$V1093-4,0))</f>
        <v/>
      </c>
      <c r="I1093" s="201">
        <f>IF(ISERROR($V1093),"",OFFSET('Smelter Look-up'!$H$4,$V1093-4,0))</f>
        <v/>
      </c>
      <c r="J1093" s="201">
        <f>IF(ISERROR($V1093),"",OFFSET('Smelter Look-up'!$I$4,$V1093-4,0))</f>
        <v/>
      </c>
      <c r="K1093" s="145" t="n"/>
      <c r="L1093" s="145" t="n"/>
      <c r="M1093" s="145" t="n"/>
      <c r="N1093" s="145" t="n"/>
      <c r="O1093" s="145" t="n"/>
      <c r="P1093" s="203" t="n"/>
      <c r="Q1093" s="146" t="n"/>
      <c r="R1093" s="144">
        <f>IF(ISERROR($V1093),"",OFFSET('Smelter Look-up'!$C$4,$V1093-4,0)&amp;"")</f>
        <v/>
      </c>
      <c r="S1093" s="150">
        <f>IF(B1093="","",IF(ISERROR(MATCH($E1093,CL,0)),"Unknown",INDIRECT("'C'!$A$"&amp;MATCH($E1093,CL,0)+1)))</f>
        <v/>
      </c>
      <c r="T1093" s="150">
        <f>IF(B1093="","",IF(ISERROR(MATCH($J1093,SorP!$B$1:$B$6261,0)),"",INDIRECT("'SorP'!$A$"&amp;MATCH($S1093&amp;$J1093,SorP!C:C,0))))</f>
        <v/>
      </c>
      <c r="U1093" s="163" t="n"/>
      <c r="V1093" s="164">
        <f>IF(C1093="",NA(),MATCH($B1093&amp;$C1093,'Smelter Look-up'!$J:$J,0))</f>
        <v/>
      </c>
      <c r="X1093" s="165">
        <f>IF(AND(C1093="Smelter not listed",OR(LEN(D1093)=0,LEN(E1093)=0)),1,0)</f>
        <v/>
      </c>
      <c r="AB1093" s="306">
        <f>IF(C1093="","",B1093)</f>
        <v/>
      </c>
      <c r="AC1093" s="165">
        <f>B1093</f>
        <v/>
      </c>
      <c r="AD1093" s="165">
        <f>IF(C1093="Smelter not listed",D1093,C1093)</f>
        <v/>
      </c>
    </row>
    <row r="1094" ht="20.1" customFormat="1" customHeight="1" s="165">
      <c r="A1094" s="150" t="n"/>
      <c r="B1094" s="296">
        <f>IF(LEN(A1094)=0,"",INDEX('Smelter Look-up'!$A:$A,MATCH($A1094,'Smelter Look-up'!$E:$E,0)))</f>
        <v/>
      </c>
      <c r="C1094" s="147">
        <f>IF(LEN(A1094)=0,"",INDEX('Smelter Look-up'!$C:$C,MATCH($A1094,'Smelter Look-up'!$E:$E,0)))</f>
        <v/>
      </c>
      <c r="D1094" s="144" t="n"/>
      <c r="E1094" s="144">
        <f>IF(ISERROR($V1094),"",OFFSET('Smelter Look-up'!$D$4,$V1094-4,0)&amp;"")</f>
        <v/>
      </c>
      <c r="F1094" s="144">
        <f>IF(ISERROR($V1094),"",OFFSET('Smelter Look-up'!$E$4,$V1094-4,0))</f>
        <v/>
      </c>
      <c r="G1094" s="144">
        <f>IF(C1094=$X$4,"Enter smelter details",IF(ISERROR($V1094),"",OFFSET('Smelter Look-up'!$F$4,$V1094-4,0)))</f>
        <v/>
      </c>
      <c r="H1094" s="200">
        <f>IF(ISERROR($V1094),"",OFFSET('Smelter Look-up'!$G$4,$V1094-4,0))</f>
        <v/>
      </c>
      <c r="I1094" s="201">
        <f>IF(ISERROR($V1094),"",OFFSET('Smelter Look-up'!$H$4,$V1094-4,0))</f>
        <v/>
      </c>
      <c r="J1094" s="201">
        <f>IF(ISERROR($V1094),"",OFFSET('Smelter Look-up'!$I$4,$V1094-4,0))</f>
        <v/>
      </c>
      <c r="K1094" s="145" t="n"/>
      <c r="L1094" s="145" t="n"/>
      <c r="M1094" s="145" t="n"/>
      <c r="N1094" s="145" t="n"/>
      <c r="O1094" s="145" t="n"/>
      <c r="P1094" s="203" t="n"/>
      <c r="Q1094" s="146" t="n"/>
      <c r="R1094" s="144">
        <f>IF(ISERROR($V1094),"",OFFSET('Smelter Look-up'!$C$4,$V1094-4,0)&amp;"")</f>
        <v/>
      </c>
      <c r="S1094" s="150">
        <f>IF(B1094="","",IF(ISERROR(MATCH($E1094,CL,0)),"Unknown",INDIRECT("'C'!$A$"&amp;MATCH($E1094,CL,0)+1)))</f>
        <v/>
      </c>
      <c r="T1094" s="150">
        <f>IF(B1094="","",IF(ISERROR(MATCH($J1094,SorP!$B$1:$B$6261,0)),"",INDIRECT("'SorP'!$A$"&amp;MATCH($S1094&amp;$J1094,SorP!C:C,0))))</f>
        <v/>
      </c>
      <c r="U1094" s="163" t="n"/>
      <c r="V1094" s="164">
        <f>IF(C1094="",NA(),MATCH($B1094&amp;$C1094,'Smelter Look-up'!$J:$J,0))</f>
        <v/>
      </c>
      <c r="X1094" s="165">
        <f>IF(AND(C1094="Smelter not listed",OR(LEN(D1094)=0,LEN(E1094)=0)),1,0)</f>
        <v/>
      </c>
      <c r="AB1094" s="306">
        <f>IF(C1094="","",B1094)</f>
        <v/>
      </c>
      <c r="AC1094" s="165">
        <f>B1094</f>
        <v/>
      </c>
      <c r="AD1094" s="165">
        <f>IF(C1094="Smelter not listed",D1094,C1094)</f>
        <v/>
      </c>
    </row>
    <row r="1095" ht="20.1" customFormat="1" customHeight="1" s="165">
      <c r="A1095" s="150" t="n"/>
      <c r="B1095" s="296">
        <f>IF(LEN(A1095)=0,"",INDEX('Smelter Look-up'!$A:$A,MATCH($A1095,'Smelter Look-up'!$E:$E,0)))</f>
        <v/>
      </c>
      <c r="C1095" s="147">
        <f>IF(LEN(A1095)=0,"",INDEX('Smelter Look-up'!$C:$C,MATCH($A1095,'Smelter Look-up'!$E:$E,0)))</f>
        <v/>
      </c>
      <c r="D1095" s="144" t="n"/>
      <c r="E1095" s="144">
        <f>IF(ISERROR($V1095),"",OFFSET('Smelter Look-up'!$D$4,$V1095-4,0)&amp;"")</f>
        <v/>
      </c>
      <c r="F1095" s="144">
        <f>IF(ISERROR($V1095),"",OFFSET('Smelter Look-up'!$E$4,$V1095-4,0))</f>
        <v/>
      </c>
      <c r="G1095" s="144">
        <f>IF(C1095=$X$4,"Enter smelter details",IF(ISERROR($V1095),"",OFFSET('Smelter Look-up'!$F$4,$V1095-4,0)))</f>
        <v/>
      </c>
      <c r="H1095" s="200">
        <f>IF(ISERROR($V1095),"",OFFSET('Smelter Look-up'!$G$4,$V1095-4,0))</f>
        <v/>
      </c>
      <c r="I1095" s="201">
        <f>IF(ISERROR($V1095),"",OFFSET('Smelter Look-up'!$H$4,$V1095-4,0))</f>
        <v/>
      </c>
      <c r="J1095" s="201">
        <f>IF(ISERROR($V1095),"",OFFSET('Smelter Look-up'!$I$4,$V1095-4,0))</f>
        <v/>
      </c>
      <c r="K1095" s="145" t="n"/>
      <c r="L1095" s="145" t="n"/>
      <c r="M1095" s="145" t="n"/>
      <c r="N1095" s="145" t="n"/>
      <c r="O1095" s="145" t="n"/>
      <c r="P1095" s="203" t="n"/>
      <c r="Q1095" s="146" t="n"/>
      <c r="R1095" s="144">
        <f>IF(ISERROR($V1095),"",OFFSET('Smelter Look-up'!$C$4,$V1095-4,0)&amp;"")</f>
        <v/>
      </c>
      <c r="S1095" s="150">
        <f>IF(B1095="","",IF(ISERROR(MATCH($E1095,CL,0)),"Unknown",INDIRECT("'C'!$A$"&amp;MATCH($E1095,CL,0)+1)))</f>
        <v/>
      </c>
      <c r="T1095" s="150">
        <f>IF(B1095="","",IF(ISERROR(MATCH($J1095,SorP!$B$1:$B$6261,0)),"",INDIRECT("'SorP'!$A$"&amp;MATCH($S1095&amp;$J1095,SorP!C:C,0))))</f>
        <v/>
      </c>
      <c r="U1095" s="163" t="n"/>
      <c r="V1095" s="164">
        <f>IF(C1095="",NA(),MATCH($B1095&amp;$C1095,'Smelter Look-up'!$J:$J,0))</f>
        <v/>
      </c>
      <c r="X1095" s="165">
        <f>IF(AND(C1095="Smelter not listed",OR(LEN(D1095)=0,LEN(E1095)=0)),1,0)</f>
        <v/>
      </c>
      <c r="AB1095" s="306">
        <f>IF(C1095="","",B1095)</f>
        <v/>
      </c>
      <c r="AC1095" s="165">
        <f>B1095</f>
        <v/>
      </c>
      <c r="AD1095" s="165">
        <f>IF(C1095="Smelter not listed",D1095,C1095)</f>
        <v/>
      </c>
    </row>
    <row r="1096" ht="20.1" customFormat="1" customHeight="1" s="165">
      <c r="A1096" s="150" t="n"/>
      <c r="B1096" s="296">
        <f>IF(LEN(A1096)=0,"",INDEX('Smelter Look-up'!$A:$A,MATCH($A1096,'Smelter Look-up'!$E:$E,0)))</f>
        <v/>
      </c>
      <c r="C1096" s="147">
        <f>IF(LEN(A1096)=0,"",INDEX('Smelter Look-up'!$C:$C,MATCH($A1096,'Smelter Look-up'!$E:$E,0)))</f>
        <v/>
      </c>
      <c r="D1096" s="144" t="n"/>
      <c r="E1096" s="144">
        <f>IF(ISERROR($V1096),"",OFFSET('Smelter Look-up'!$D$4,$V1096-4,0)&amp;"")</f>
        <v/>
      </c>
      <c r="F1096" s="144">
        <f>IF(ISERROR($V1096),"",OFFSET('Smelter Look-up'!$E$4,$V1096-4,0))</f>
        <v/>
      </c>
      <c r="G1096" s="144">
        <f>IF(C1096=$X$4,"Enter smelter details",IF(ISERROR($V1096),"",OFFSET('Smelter Look-up'!$F$4,$V1096-4,0)))</f>
        <v/>
      </c>
      <c r="H1096" s="200">
        <f>IF(ISERROR($V1096),"",OFFSET('Smelter Look-up'!$G$4,$V1096-4,0))</f>
        <v/>
      </c>
      <c r="I1096" s="201">
        <f>IF(ISERROR($V1096),"",OFFSET('Smelter Look-up'!$H$4,$V1096-4,0))</f>
        <v/>
      </c>
      <c r="J1096" s="201">
        <f>IF(ISERROR($V1096),"",OFFSET('Smelter Look-up'!$I$4,$V1096-4,0))</f>
        <v/>
      </c>
      <c r="K1096" s="145" t="n"/>
      <c r="L1096" s="145" t="n"/>
      <c r="M1096" s="145" t="n"/>
      <c r="N1096" s="145" t="n"/>
      <c r="O1096" s="145" t="n"/>
      <c r="P1096" s="203" t="n"/>
      <c r="Q1096" s="146" t="n"/>
      <c r="R1096" s="144">
        <f>IF(ISERROR($V1096),"",OFFSET('Smelter Look-up'!$C$4,$V1096-4,0)&amp;"")</f>
        <v/>
      </c>
      <c r="S1096" s="150">
        <f>IF(B1096="","",IF(ISERROR(MATCH($E1096,CL,0)),"Unknown",INDIRECT("'C'!$A$"&amp;MATCH($E1096,CL,0)+1)))</f>
        <v/>
      </c>
      <c r="T1096" s="150">
        <f>IF(B1096="","",IF(ISERROR(MATCH($J1096,SorP!$B$1:$B$6261,0)),"",INDIRECT("'SorP'!$A$"&amp;MATCH($S1096&amp;$J1096,SorP!C:C,0))))</f>
        <v/>
      </c>
      <c r="U1096" s="163" t="n"/>
      <c r="V1096" s="164">
        <f>IF(C1096="",NA(),MATCH($B1096&amp;$C1096,'Smelter Look-up'!$J:$J,0))</f>
        <v/>
      </c>
      <c r="X1096" s="165">
        <f>IF(AND(C1096="Smelter not listed",OR(LEN(D1096)=0,LEN(E1096)=0)),1,0)</f>
        <v/>
      </c>
      <c r="AB1096" s="306">
        <f>IF(C1096="","",B1096)</f>
        <v/>
      </c>
      <c r="AC1096" s="165">
        <f>B1096</f>
        <v/>
      </c>
      <c r="AD1096" s="165">
        <f>IF(C1096="Smelter not listed",D1096,C1096)</f>
        <v/>
      </c>
    </row>
    <row r="1097" ht="20.1" customFormat="1" customHeight="1" s="165">
      <c r="A1097" s="150" t="n"/>
      <c r="B1097" s="296">
        <f>IF(LEN(A1097)=0,"",INDEX('Smelter Look-up'!$A:$A,MATCH($A1097,'Smelter Look-up'!$E:$E,0)))</f>
        <v/>
      </c>
      <c r="C1097" s="147">
        <f>IF(LEN(A1097)=0,"",INDEX('Smelter Look-up'!$C:$C,MATCH($A1097,'Smelter Look-up'!$E:$E,0)))</f>
        <v/>
      </c>
      <c r="D1097" s="144" t="n"/>
      <c r="E1097" s="144">
        <f>IF(ISERROR($V1097),"",OFFSET('Smelter Look-up'!$D$4,$V1097-4,0)&amp;"")</f>
        <v/>
      </c>
      <c r="F1097" s="144">
        <f>IF(ISERROR($V1097),"",OFFSET('Smelter Look-up'!$E$4,$V1097-4,0))</f>
        <v/>
      </c>
      <c r="G1097" s="144">
        <f>IF(C1097=$X$4,"Enter smelter details",IF(ISERROR($V1097),"",OFFSET('Smelter Look-up'!$F$4,$V1097-4,0)))</f>
        <v/>
      </c>
      <c r="H1097" s="200">
        <f>IF(ISERROR($V1097),"",OFFSET('Smelter Look-up'!$G$4,$V1097-4,0))</f>
        <v/>
      </c>
      <c r="I1097" s="201">
        <f>IF(ISERROR($V1097),"",OFFSET('Smelter Look-up'!$H$4,$V1097-4,0))</f>
        <v/>
      </c>
      <c r="J1097" s="201">
        <f>IF(ISERROR($V1097),"",OFFSET('Smelter Look-up'!$I$4,$V1097-4,0))</f>
        <v/>
      </c>
      <c r="K1097" s="145" t="n"/>
      <c r="L1097" s="145" t="n"/>
      <c r="M1097" s="145" t="n"/>
      <c r="N1097" s="145" t="n"/>
      <c r="O1097" s="145" t="n"/>
      <c r="P1097" s="203" t="n"/>
      <c r="Q1097" s="146" t="n"/>
      <c r="R1097" s="144">
        <f>IF(ISERROR($V1097),"",OFFSET('Smelter Look-up'!$C$4,$V1097-4,0)&amp;"")</f>
        <v/>
      </c>
      <c r="S1097" s="150">
        <f>IF(B1097="","",IF(ISERROR(MATCH($E1097,CL,0)),"Unknown",INDIRECT("'C'!$A$"&amp;MATCH($E1097,CL,0)+1)))</f>
        <v/>
      </c>
      <c r="T1097" s="150">
        <f>IF(B1097="","",IF(ISERROR(MATCH($J1097,SorP!$B$1:$B$6261,0)),"",INDIRECT("'SorP'!$A$"&amp;MATCH($S1097&amp;$J1097,SorP!C:C,0))))</f>
        <v/>
      </c>
      <c r="U1097" s="163" t="n"/>
      <c r="V1097" s="164">
        <f>IF(C1097="",NA(),MATCH($B1097&amp;$C1097,'Smelter Look-up'!$J:$J,0))</f>
        <v/>
      </c>
      <c r="X1097" s="165">
        <f>IF(AND(C1097="Smelter not listed",OR(LEN(D1097)=0,LEN(E1097)=0)),1,0)</f>
        <v/>
      </c>
      <c r="AB1097" s="306">
        <f>IF(C1097="","",B1097)</f>
        <v/>
      </c>
      <c r="AC1097" s="165">
        <f>B1097</f>
        <v/>
      </c>
      <c r="AD1097" s="165">
        <f>IF(C1097="Smelter not listed",D1097,C1097)</f>
        <v/>
      </c>
    </row>
    <row r="1098" ht="20.1" customFormat="1" customHeight="1" s="165">
      <c r="A1098" s="150" t="n"/>
      <c r="B1098" s="296">
        <f>IF(LEN(A1098)=0,"",INDEX('Smelter Look-up'!$A:$A,MATCH($A1098,'Smelter Look-up'!$E:$E,0)))</f>
        <v/>
      </c>
      <c r="C1098" s="147">
        <f>IF(LEN(A1098)=0,"",INDEX('Smelter Look-up'!$C:$C,MATCH($A1098,'Smelter Look-up'!$E:$E,0)))</f>
        <v/>
      </c>
      <c r="D1098" s="144" t="n"/>
      <c r="E1098" s="144">
        <f>IF(ISERROR($V1098),"",OFFSET('Smelter Look-up'!$D$4,$V1098-4,0)&amp;"")</f>
        <v/>
      </c>
      <c r="F1098" s="144">
        <f>IF(ISERROR($V1098),"",OFFSET('Smelter Look-up'!$E$4,$V1098-4,0))</f>
        <v/>
      </c>
      <c r="G1098" s="144">
        <f>IF(C1098=$X$4,"Enter smelter details",IF(ISERROR($V1098),"",OFFSET('Smelter Look-up'!$F$4,$V1098-4,0)))</f>
        <v/>
      </c>
      <c r="H1098" s="200">
        <f>IF(ISERROR($V1098),"",OFFSET('Smelter Look-up'!$G$4,$V1098-4,0))</f>
        <v/>
      </c>
      <c r="I1098" s="201">
        <f>IF(ISERROR($V1098),"",OFFSET('Smelter Look-up'!$H$4,$V1098-4,0))</f>
        <v/>
      </c>
      <c r="J1098" s="201">
        <f>IF(ISERROR($V1098),"",OFFSET('Smelter Look-up'!$I$4,$V1098-4,0))</f>
        <v/>
      </c>
      <c r="K1098" s="145" t="n"/>
      <c r="L1098" s="145" t="n"/>
      <c r="M1098" s="145" t="n"/>
      <c r="N1098" s="145" t="n"/>
      <c r="O1098" s="145" t="n"/>
      <c r="P1098" s="203" t="n"/>
      <c r="Q1098" s="146" t="n"/>
      <c r="R1098" s="144">
        <f>IF(ISERROR($V1098),"",OFFSET('Smelter Look-up'!$C$4,$V1098-4,0)&amp;"")</f>
        <v/>
      </c>
      <c r="S1098" s="150">
        <f>IF(B1098="","",IF(ISERROR(MATCH($E1098,CL,0)),"Unknown",INDIRECT("'C'!$A$"&amp;MATCH($E1098,CL,0)+1)))</f>
        <v/>
      </c>
      <c r="T1098" s="150">
        <f>IF(B1098="","",IF(ISERROR(MATCH($J1098,SorP!$B$1:$B$6261,0)),"",INDIRECT("'SorP'!$A$"&amp;MATCH($S1098&amp;$J1098,SorP!C:C,0))))</f>
        <v/>
      </c>
      <c r="U1098" s="163" t="n"/>
      <c r="V1098" s="164">
        <f>IF(C1098="",NA(),MATCH($B1098&amp;$C1098,'Smelter Look-up'!$J:$J,0))</f>
        <v/>
      </c>
      <c r="X1098" s="165">
        <f>IF(AND(C1098="Smelter not listed",OR(LEN(D1098)=0,LEN(E1098)=0)),1,0)</f>
        <v/>
      </c>
      <c r="AB1098" s="306">
        <f>IF(C1098="","",B1098)</f>
        <v/>
      </c>
      <c r="AC1098" s="165">
        <f>B1098</f>
        <v/>
      </c>
      <c r="AD1098" s="165">
        <f>IF(C1098="Smelter not listed",D1098,C1098)</f>
        <v/>
      </c>
    </row>
    <row r="1099" ht="20.1" customFormat="1" customHeight="1" s="165">
      <c r="A1099" s="150" t="n"/>
      <c r="B1099" s="296">
        <f>IF(LEN(A1099)=0,"",INDEX('Smelter Look-up'!$A:$A,MATCH($A1099,'Smelter Look-up'!$E:$E,0)))</f>
        <v/>
      </c>
      <c r="C1099" s="147">
        <f>IF(LEN(A1099)=0,"",INDEX('Smelter Look-up'!$C:$C,MATCH($A1099,'Smelter Look-up'!$E:$E,0)))</f>
        <v/>
      </c>
      <c r="D1099" s="144" t="n"/>
      <c r="E1099" s="144">
        <f>IF(ISERROR($V1099),"",OFFSET('Smelter Look-up'!$D$4,$V1099-4,0)&amp;"")</f>
        <v/>
      </c>
      <c r="F1099" s="144">
        <f>IF(ISERROR($V1099),"",OFFSET('Smelter Look-up'!$E$4,$V1099-4,0))</f>
        <v/>
      </c>
      <c r="G1099" s="144">
        <f>IF(C1099=$X$4,"Enter smelter details",IF(ISERROR($V1099),"",OFFSET('Smelter Look-up'!$F$4,$V1099-4,0)))</f>
        <v/>
      </c>
      <c r="H1099" s="200">
        <f>IF(ISERROR($V1099),"",OFFSET('Smelter Look-up'!$G$4,$V1099-4,0))</f>
        <v/>
      </c>
      <c r="I1099" s="201">
        <f>IF(ISERROR($V1099),"",OFFSET('Smelter Look-up'!$H$4,$V1099-4,0))</f>
        <v/>
      </c>
      <c r="J1099" s="201">
        <f>IF(ISERROR($V1099),"",OFFSET('Smelter Look-up'!$I$4,$V1099-4,0))</f>
        <v/>
      </c>
      <c r="K1099" s="145" t="n"/>
      <c r="L1099" s="145" t="n"/>
      <c r="M1099" s="145" t="n"/>
      <c r="N1099" s="145" t="n"/>
      <c r="O1099" s="145" t="n"/>
      <c r="P1099" s="203" t="n"/>
      <c r="Q1099" s="146" t="n"/>
      <c r="R1099" s="144">
        <f>IF(ISERROR($V1099),"",OFFSET('Smelter Look-up'!$C$4,$V1099-4,0)&amp;"")</f>
        <v/>
      </c>
      <c r="S1099" s="150">
        <f>IF(B1099="","",IF(ISERROR(MATCH($E1099,CL,0)),"Unknown",INDIRECT("'C'!$A$"&amp;MATCH($E1099,CL,0)+1)))</f>
        <v/>
      </c>
      <c r="T1099" s="150">
        <f>IF(B1099="","",IF(ISERROR(MATCH($J1099,SorP!$B$1:$B$6261,0)),"",INDIRECT("'SorP'!$A$"&amp;MATCH($S1099&amp;$J1099,SorP!C:C,0))))</f>
        <v/>
      </c>
      <c r="U1099" s="163" t="n"/>
      <c r="V1099" s="164">
        <f>IF(C1099="",NA(),MATCH($B1099&amp;$C1099,'Smelter Look-up'!$J:$J,0))</f>
        <v/>
      </c>
      <c r="X1099" s="165">
        <f>IF(AND(C1099="Smelter not listed",OR(LEN(D1099)=0,LEN(E1099)=0)),1,0)</f>
        <v/>
      </c>
      <c r="AB1099" s="306">
        <f>IF(C1099="","",B1099)</f>
        <v/>
      </c>
      <c r="AC1099" s="165">
        <f>B1099</f>
        <v/>
      </c>
      <c r="AD1099" s="165">
        <f>IF(C1099="Smelter not listed",D1099,C1099)</f>
        <v/>
      </c>
    </row>
    <row r="1100" ht="20.1" customFormat="1" customHeight="1" s="165">
      <c r="A1100" s="150" t="n"/>
      <c r="B1100" s="296">
        <f>IF(LEN(A1100)=0,"",INDEX('Smelter Look-up'!$A:$A,MATCH($A1100,'Smelter Look-up'!$E:$E,0)))</f>
        <v/>
      </c>
      <c r="C1100" s="147">
        <f>IF(LEN(A1100)=0,"",INDEX('Smelter Look-up'!$C:$C,MATCH($A1100,'Smelter Look-up'!$E:$E,0)))</f>
        <v/>
      </c>
      <c r="D1100" s="144" t="n"/>
      <c r="E1100" s="144">
        <f>IF(ISERROR($V1100),"",OFFSET('Smelter Look-up'!$D$4,$V1100-4,0)&amp;"")</f>
        <v/>
      </c>
      <c r="F1100" s="144">
        <f>IF(ISERROR($V1100),"",OFFSET('Smelter Look-up'!$E$4,$V1100-4,0))</f>
        <v/>
      </c>
      <c r="G1100" s="144">
        <f>IF(C1100=$X$4,"Enter smelter details",IF(ISERROR($V1100),"",OFFSET('Smelter Look-up'!$F$4,$V1100-4,0)))</f>
        <v/>
      </c>
      <c r="H1100" s="200">
        <f>IF(ISERROR($V1100),"",OFFSET('Smelter Look-up'!$G$4,$V1100-4,0))</f>
        <v/>
      </c>
      <c r="I1100" s="201">
        <f>IF(ISERROR($V1100),"",OFFSET('Smelter Look-up'!$H$4,$V1100-4,0))</f>
        <v/>
      </c>
      <c r="J1100" s="201">
        <f>IF(ISERROR($V1100),"",OFFSET('Smelter Look-up'!$I$4,$V1100-4,0))</f>
        <v/>
      </c>
      <c r="K1100" s="145" t="n"/>
      <c r="L1100" s="145" t="n"/>
      <c r="M1100" s="145" t="n"/>
      <c r="N1100" s="145" t="n"/>
      <c r="O1100" s="145" t="n"/>
      <c r="P1100" s="203" t="n"/>
      <c r="Q1100" s="146" t="n"/>
      <c r="R1100" s="144">
        <f>IF(ISERROR($V1100),"",OFFSET('Smelter Look-up'!$C$4,$V1100-4,0)&amp;"")</f>
        <v/>
      </c>
      <c r="S1100" s="150">
        <f>IF(B1100="","",IF(ISERROR(MATCH($E1100,CL,0)),"Unknown",INDIRECT("'C'!$A$"&amp;MATCH($E1100,CL,0)+1)))</f>
        <v/>
      </c>
      <c r="T1100" s="150">
        <f>IF(B1100="","",IF(ISERROR(MATCH($J1100,SorP!$B$1:$B$6261,0)),"",INDIRECT("'SorP'!$A$"&amp;MATCH($S1100&amp;$J1100,SorP!C:C,0))))</f>
        <v/>
      </c>
      <c r="U1100" s="163" t="n"/>
      <c r="V1100" s="164">
        <f>IF(C1100="",NA(),MATCH($B1100&amp;$C1100,'Smelter Look-up'!$J:$J,0))</f>
        <v/>
      </c>
      <c r="X1100" s="165">
        <f>IF(AND(C1100="Smelter not listed",OR(LEN(D1100)=0,LEN(E1100)=0)),1,0)</f>
        <v/>
      </c>
      <c r="AB1100" s="306">
        <f>IF(C1100="","",B1100)</f>
        <v/>
      </c>
      <c r="AC1100" s="165">
        <f>B1100</f>
        <v/>
      </c>
      <c r="AD1100" s="165">
        <f>IF(C1100="Smelter not listed",D1100,C1100)</f>
        <v/>
      </c>
    </row>
    <row r="1101" ht="20.1" customFormat="1" customHeight="1" s="165">
      <c r="A1101" s="150" t="n"/>
      <c r="B1101" s="296">
        <f>IF(LEN(A1101)=0,"",INDEX('Smelter Look-up'!$A:$A,MATCH($A1101,'Smelter Look-up'!$E:$E,0)))</f>
        <v/>
      </c>
      <c r="C1101" s="147">
        <f>IF(LEN(A1101)=0,"",INDEX('Smelter Look-up'!$C:$C,MATCH($A1101,'Smelter Look-up'!$E:$E,0)))</f>
        <v/>
      </c>
      <c r="D1101" s="144" t="n"/>
      <c r="E1101" s="144">
        <f>IF(ISERROR($V1101),"",OFFSET('Smelter Look-up'!$D$4,$V1101-4,0)&amp;"")</f>
        <v/>
      </c>
      <c r="F1101" s="144">
        <f>IF(ISERROR($V1101),"",OFFSET('Smelter Look-up'!$E$4,$V1101-4,0))</f>
        <v/>
      </c>
      <c r="G1101" s="144">
        <f>IF(C1101=$X$4,"Enter smelter details",IF(ISERROR($V1101),"",OFFSET('Smelter Look-up'!$F$4,$V1101-4,0)))</f>
        <v/>
      </c>
      <c r="H1101" s="200">
        <f>IF(ISERROR($V1101),"",OFFSET('Smelter Look-up'!$G$4,$V1101-4,0))</f>
        <v/>
      </c>
      <c r="I1101" s="201">
        <f>IF(ISERROR($V1101),"",OFFSET('Smelter Look-up'!$H$4,$V1101-4,0))</f>
        <v/>
      </c>
      <c r="J1101" s="201">
        <f>IF(ISERROR($V1101),"",OFFSET('Smelter Look-up'!$I$4,$V1101-4,0))</f>
        <v/>
      </c>
      <c r="K1101" s="145" t="n"/>
      <c r="L1101" s="145" t="n"/>
      <c r="M1101" s="145" t="n"/>
      <c r="N1101" s="145" t="n"/>
      <c r="O1101" s="145" t="n"/>
      <c r="P1101" s="203" t="n"/>
      <c r="Q1101" s="146" t="n"/>
      <c r="R1101" s="144">
        <f>IF(ISERROR($V1101),"",OFFSET('Smelter Look-up'!$C$4,$V1101-4,0)&amp;"")</f>
        <v/>
      </c>
      <c r="S1101" s="150">
        <f>IF(B1101="","",IF(ISERROR(MATCH($E1101,CL,0)),"Unknown",INDIRECT("'C'!$A$"&amp;MATCH($E1101,CL,0)+1)))</f>
        <v/>
      </c>
      <c r="T1101" s="150">
        <f>IF(B1101="","",IF(ISERROR(MATCH($J1101,SorP!$B$1:$B$6261,0)),"",INDIRECT("'SorP'!$A$"&amp;MATCH($S1101&amp;$J1101,SorP!C:C,0))))</f>
        <v/>
      </c>
      <c r="U1101" s="163" t="n"/>
      <c r="V1101" s="164">
        <f>IF(C1101="",NA(),MATCH($B1101&amp;$C1101,'Smelter Look-up'!$J:$J,0))</f>
        <v/>
      </c>
      <c r="X1101" s="165">
        <f>IF(AND(C1101="Smelter not listed",OR(LEN(D1101)=0,LEN(E1101)=0)),1,0)</f>
        <v/>
      </c>
      <c r="AB1101" s="306">
        <f>IF(C1101="","",B1101)</f>
        <v/>
      </c>
      <c r="AC1101" s="165">
        <f>B1101</f>
        <v/>
      </c>
      <c r="AD1101" s="165">
        <f>IF(C1101="Smelter not listed",D1101,C1101)</f>
        <v/>
      </c>
    </row>
    <row r="1102" ht="20.1" customFormat="1" customHeight="1" s="165">
      <c r="A1102" s="150" t="n"/>
      <c r="B1102" s="296">
        <f>IF(LEN(A1102)=0,"",INDEX('Smelter Look-up'!$A:$A,MATCH($A1102,'Smelter Look-up'!$E:$E,0)))</f>
        <v/>
      </c>
      <c r="C1102" s="147">
        <f>IF(LEN(A1102)=0,"",INDEX('Smelter Look-up'!$C:$C,MATCH($A1102,'Smelter Look-up'!$E:$E,0)))</f>
        <v/>
      </c>
      <c r="D1102" s="144" t="n"/>
      <c r="E1102" s="144">
        <f>IF(ISERROR($V1102),"",OFFSET('Smelter Look-up'!$D$4,$V1102-4,0)&amp;"")</f>
        <v/>
      </c>
      <c r="F1102" s="144">
        <f>IF(ISERROR($V1102),"",OFFSET('Smelter Look-up'!$E$4,$V1102-4,0))</f>
        <v/>
      </c>
      <c r="G1102" s="144">
        <f>IF(C1102=$X$4,"Enter smelter details",IF(ISERROR($V1102),"",OFFSET('Smelter Look-up'!$F$4,$V1102-4,0)))</f>
        <v/>
      </c>
      <c r="H1102" s="200">
        <f>IF(ISERROR($V1102),"",OFFSET('Smelter Look-up'!$G$4,$V1102-4,0))</f>
        <v/>
      </c>
      <c r="I1102" s="201">
        <f>IF(ISERROR($V1102),"",OFFSET('Smelter Look-up'!$H$4,$V1102-4,0))</f>
        <v/>
      </c>
      <c r="J1102" s="201">
        <f>IF(ISERROR($V1102),"",OFFSET('Smelter Look-up'!$I$4,$V1102-4,0))</f>
        <v/>
      </c>
      <c r="K1102" s="145" t="n"/>
      <c r="L1102" s="145" t="n"/>
      <c r="M1102" s="145" t="n"/>
      <c r="N1102" s="145" t="n"/>
      <c r="O1102" s="145" t="n"/>
      <c r="P1102" s="203" t="n"/>
      <c r="Q1102" s="146" t="n"/>
      <c r="R1102" s="144">
        <f>IF(ISERROR($V1102),"",OFFSET('Smelter Look-up'!$C$4,$V1102-4,0)&amp;"")</f>
        <v/>
      </c>
      <c r="S1102" s="150">
        <f>IF(B1102="","",IF(ISERROR(MATCH($E1102,CL,0)),"Unknown",INDIRECT("'C'!$A$"&amp;MATCH($E1102,CL,0)+1)))</f>
        <v/>
      </c>
      <c r="T1102" s="150">
        <f>IF(B1102="","",IF(ISERROR(MATCH($J1102,SorP!$B$1:$B$6261,0)),"",INDIRECT("'SorP'!$A$"&amp;MATCH($S1102&amp;$J1102,SorP!C:C,0))))</f>
        <v/>
      </c>
      <c r="U1102" s="163" t="n"/>
      <c r="V1102" s="164">
        <f>IF(C1102="",NA(),MATCH($B1102&amp;$C1102,'Smelter Look-up'!$J:$J,0))</f>
        <v/>
      </c>
      <c r="X1102" s="165">
        <f>IF(AND(C1102="Smelter not listed",OR(LEN(D1102)=0,LEN(E1102)=0)),1,0)</f>
        <v/>
      </c>
      <c r="AB1102" s="306">
        <f>IF(C1102="","",B1102)</f>
        <v/>
      </c>
      <c r="AC1102" s="165">
        <f>B1102</f>
        <v/>
      </c>
      <c r="AD1102" s="165">
        <f>IF(C1102="Smelter not listed",D1102,C1102)</f>
        <v/>
      </c>
    </row>
    <row r="1103" ht="20.1" customFormat="1" customHeight="1" s="165">
      <c r="A1103" s="150" t="n"/>
      <c r="B1103" s="296">
        <f>IF(LEN(A1103)=0,"",INDEX('Smelter Look-up'!$A:$A,MATCH($A1103,'Smelter Look-up'!$E:$E,0)))</f>
        <v/>
      </c>
      <c r="C1103" s="147">
        <f>IF(LEN(A1103)=0,"",INDEX('Smelter Look-up'!$C:$C,MATCH($A1103,'Smelter Look-up'!$E:$E,0)))</f>
        <v/>
      </c>
      <c r="D1103" s="144" t="n"/>
      <c r="E1103" s="144">
        <f>IF(ISERROR($V1103),"",OFFSET('Smelter Look-up'!$D$4,$V1103-4,0)&amp;"")</f>
        <v/>
      </c>
      <c r="F1103" s="144">
        <f>IF(ISERROR($V1103),"",OFFSET('Smelter Look-up'!$E$4,$V1103-4,0))</f>
        <v/>
      </c>
      <c r="G1103" s="144">
        <f>IF(C1103=$X$4,"Enter smelter details",IF(ISERROR($V1103),"",OFFSET('Smelter Look-up'!$F$4,$V1103-4,0)))</f>
        <v/>
      </c>
      <c r="H1103" s="200">
        <f>IF(ISERROR($V1103),"",OFFSET('Smelter Look-up'!$G$4,$V1103-4,0))</f>
        <v/>
      </c>
      <c r="I1103" s="201">
        <f>IF(ISERROR($V1103),"",OFFSET('Smelter Look-up'!$H$4,$V1103-4,0))</f>
        <v/>
      </c>
      <c r="J1103" s="201">
        <f>IF(ISERROR($V1103),"",OFFSET('Smelter Look-up'!$I$4,$V1103-4,0))</f>
        <v/>
      </c>
      <c r="K1103" s="145" t="n"/>
      <c r="L1103" s="145" t="n"/>
      <c r="M1103" s="145" t="n"/>
      <c r="N1103" s="145" t="n"/>
      <c r="O1103" s="145" t="n"/>
      <c r="P1103" s="203" t="n"/>
      <c r="Q1103" s="146" t="n"/>
      <c r="R1103" s="144">
        <f>IF(ISERROR($V1103),"",OFFSET('Smelter Look-up'!$C$4,$V1103-4,0)&amp;"")</f>
        <v/>
      </c>
      <c r="S1103" s="150">
        <f>IF(B1103="","",IF(ISERROR(MATCH($E1103,CL,0)),"Unknown",INDIRECT("'C'!$A$"&amp;MATCH($E1103,CL,0)+1)))</f>
        <v/>
      </c>
      <c r="T1103" s="150">
        <f>IF(B1103="","",IF(ISERROR(MATCH($J1103,SorP!$B$1:$B$6261,0)),"",INDIRECT("'SorP'!$A$"&amp;MATCH($S1103&amp;$J1103,SorP!C:C,0))))</f>
        <v/>
      </c>
      <c r="U1103" s="163" t="n"/>
      <c r="V1103" s="164">
        <f>IF(C1103="",NA(),MATCH($B1103&amp;$C1103,'Smelter Look-up'!$J:$J,0))</f>
        <v/>
      </c>
      <c r="X1103" s="165">
        <f>IF(AND(C1103="Smelter not listed",OR(LEN(D1103)=0,LEN(E1103)=0)),1,0)</f>
        <v/>
      </c>
      <c r="AB1103" s="306">
        <f>IF(C1103="","",B1103)</f>
        <v/>
      </c>
      <c r="AC1103" s="165">
        <f>B1103</f>
        <v/>
      </c>
      <c r="AD1103" s="165">
        <f>IF(C1103="Smelter not listed",D1103,C1103)</f>
        <v/>
      </c>
    </row>
    <row r="1104" ht="20.1" customFormat="1" customHeight="1" s="165">
      <c r="A1104" s="150" t="n"/>
      <c r="B1104" s="296">
        <f>IF(LEN(A1104)=0,"",INDEX('Smelter Look-up'!$A:$A,MATCH($A1104,'Smelter Look-up'!$E:$E,0)))</f>
        <v/>
      </c>
      <c r="C1104" s="147">
        <f>IF(LEN(A1104)=0,"",INDEX('Smelter Look-up'!$C:$C,MATCH($A1104,'Smelter Look-up'!$E:$E,0)))</f>
        <v/>
      </c>
      <c r="D1104" s="144" t="n"/>
      <c r="E1104" s="144">
        <f>IF(ISERROR($V1104),"",OFFSET('Smelter Look-up'!$D$4,$V1104-4,0)&amp;"")</f>
        <v/>
      </c>
      <c r="F1104" s="144">
        <f>IF(ISERROR($V1104),"",OFFSET('Smelter Look-up'!$E$4,$V1104-4,0))</f>
        <v/>
      </c>
      <c r="G1104" s="144">
        <f>IF(C1104=$X$4,"Enter smelter details",IF(ISERROR($V1104),"",OFFSET('Smelter Look-up'!$F$4,$V1104-4,0)))</f>
        <v/>
      </c>
      <c r="H1104" s="200">
        <f>IF(ISERROR($V1104),"",OFFSET('Smelter Look-up'!$G$4,$V1104-4,0))</f>
        <v/>
      </c>
      <c r="I1104" s="201">
        <f>IF(ISERROR($V1104),"",OFFSET('Smelter Look-up'!$H$4,$V1104-4,0))</f>
        <v/>
      </c>
      <c r="J1104" s="201">
        <f>IF(ISERROR($V1104),"",OFFSET('Smelter Look-up'!$I$4,$V1104-4,0))</f>
        <v/>
      </c>
      <c r="K1104" s="145" t="n"/>
      <c r="L1104" s="145" t="n"/>
      <c r="M1104" s="145" t="n"/>
      <c r="N1104" s="145" t="n"/>
      <c r="O1104" s="145" t="n"/>
      <c r="P1104" s="203" t="n"/>
      <c r="Q1104" s="146" t="n"/>
      <c r="R1104" s="144">
        <f>IF(ISERROR($V1104),"",OFFSET('Smelter Look-up'!$C$4,$V1104-4,0)&amp;"")</f>
        <v/>
      </c>
      <c r="S1104" s="150">
        <f>IF(B1104="","",IF(ISERROR(MATCH($E1104,CL,0)),"Unknown",INDIRECT("'C'!$A$"&amp;MATCH($E1104,CL,0)+1)))</f>
        <v/>
      </c>
      <c r="T1104" s="150">
        <f>IF(B1104="","",IF(ISERROR(MATCH($J1104,SorP!$B$1:$B$6261,0)),"",INDIRECT("'SorP'!$A$"&amp;MATCH($S1104&amp;$J1104,SorP!C:C,0))))</f>
        <v/>
      </c>
      <c r="U1104" s="163" t="n"/>
      <c r="V1104" s="164">
        <f>IF(C1104="",NA(),MATCH($B1104&amp;$C1104,'Smelter Look-up'!$J:$J,0))</f>
        <v/>
      </c>
      <c r="X1104" s="165">
        <f>IF(AND(C1104="Smelter not listed",OR(LEN(D1104)=0,LEN(E1104)=0)),1,0)</f>
        <v/>
      </c>
      <c r="AB1104" s="306">
        <f>IF(C1104="","",B1104)</f>
        <v/>
      </c>
      <c r="AC1104" s="165">
        <f>B1104</f>
        <v/>
      </c>
      <c r="AD1104" s="165">
        <f>IF(C1104="Smelter not listed",D1104,C1104)</f>
        <v/>
      </c>
    </row>
    <row r="1105" ht="20.1" customFormat="1" customHeight="1" s="165">
      <c r="A1105" s="150" t="n"/>
      <c r="B1105" s="296">
        <f>IF(LEN(A1105)=0,"",INDEX('Smelter Look-up'!$A:$A,MATCH($A1105,'Smelter Look-up'!$E:$E,0)))</f>
        <v/>
      </c>
      <c r="C1105" s="147">
        <f>IF(LEN(A1105)=0,"",INDEX('Smelter Look-up'!$C:$C,MATCH($A1105,'Smelter Look-up'!$E:$E,0)))</f>
        <v/>
      </c>
      <c r="D1105" s="144" t="n"/>
      <c r="E1105" s="144">
        <f>IF(ISERROR($V1105),"",OFFSET('Smelter Look-up'!$D$4,$V1105-4,0)&amp;"")</f>
        <v/>
      </c>
      <c r="F1105" s="144">
        <f>IF(ISERROR($V1105),"",OFFSET('Smelter Look-up'!$E$4,$V1105-4,0))</f>
        <v/>
      </c>
      <c r="G1105" s="144">
        <f>IF(C1105=$X$4,"Enter smelter details",IF(ISERROR($V1105),"",OFFSET('Smelter Look-up'!$F$4,$V1105-4,0)))</f>
        <v/>
      </c>
      <c r="H1105" s="200">
        <f>IF(ISERROR($V1105),"",OFFSET('Smelter Look-up'!$G$4,$V1105-4,0))</f>
        <v/>
      </c>
      <c r="I1105" s="201">
        <f>IF(ISERROR($V1105),"",OFFSET('Smelter Look-up'!$H$4,$V1105-4,0))</f>
        <v/>
      </c>
      <c r="J1105" s="201">
        <f>IF(ISERROR($V1105),"",OFFSET('Smelter Look-up'!$I$4,$V1105-4,0))</f>
        <v/>
      </c>
      <c r="K1105" s="145" t="n"/>
      <c r="L1105" s="145" t="n"/>
      <c r="M1105" s="145" t="n"/>
      <c r="N1105" s="145" t="n"/>
      <c r="O1105" s="145" t="n"/>
      <c r="P1105" s="203" t="n"/>
      <c r="Q1105" s="146" t="n"/>
      <c r="R1105" s="144">
        <f>IF(ISERROR($V1105),"",OFFSET('Smelter Look-up'!$C$4,$V1105-4,0)&amp;"")</f>
        <v/>
      </c>
      <c r="S1105" s="150">
        <f>IF(B1105="","",IF(ISERROR(MATCH($E1105,CL,0)),"Unknown",INDIRECT("'C'!$A$"&amp;MATCH($E1105,CL,0)+1)))</f>
        <v/>
      </c>
      <c r="T1105" s="150">
        <f>IF(B1105="","",IF(ISERROR(MATCH($J1105,SorP!$B$1:$B$6261,0)),"",INDIRECT("'SorP'!$A$"&amp;MATCH($S1105&amp;$J1105,SorP!C:C,0))))</f>
        <v/>
      </c>
      <c r="U1105" s="163" t="n"/>
      <c r="V1105" s="164">
        <f>IF(C1105="",NA(),MATCH($B1105&amp;$C1105,'Smelter Look-up'!$J:$J,0))</f>
        <v/>
      </c>
      <c r="X1105" s="165">
        <f>IF(AND(C1105="Smelter not listed",OR(LEN(D1105)=0,LEN(E1105)=0)),1,0)</f>
        <v/>
      </c>
      <c r="AB1105" s="306">
        <f>IF(C1105="","",B1105)</f>
        <v/>
      </c>
      <c r="AC1105" s="165">
        <f>B1105</f>
        <v/>
      </c>
      <c r="AD1105" s="165">
        <f>IF(C1105="Smelter not listed",D1105,C1105)</f>
        <v/>
      </c>
    </row>
    <row r="1106" ht="20.1" customFormat="1" customHeight="1" s="165">
      <c r="A1106" s="150" t="n"/>
      <c r="B1106" s="296">
        <f>IF(LEN(A1106)=0,"",INDEX('Smelter Look-up'!$A:$A,MATCH($A1106,'Smelter Look-up'!$E:$E,0)))</f>
        <v/>
      </c>
      <c r="C1106" s="147">
        <f>IF(LEN(A1106)=0,"",INDEX('Smelter Look-up'!$C:$C,MATCH($A1106,'Smelter Look-up'!$E:$E,0)))</f>
        <v/>
      </c>
      <c r="D1106" s="144" t="n"/>
      <c r="E1106" s="144">
        <f>IF(ISERROR($V1106),"",OFFSET('Smelter Look-up'!$D$4,$V1106-4,0)&amp;"")</f>
        <v/>
      </c>
      <c r="F1106" s="144">
        <f>IF(ISERROR($V1106),"",OFFSET('Smelter Look-up'!$E$4,$V1106-4,0))</f>
        <v/>
      </c>
      <c r="G1106" s="144">
        <f>IF(C1106=$X$4,"Enter smelter details",IF(ISERROR($V1106),"",OFFSET('Smelter Look-up'!$F$4,$V1106-4,0)))</f>
        <v/>
      </c>
      <c r="H1106" s="200">
        <f>IF(ISERROR($V1106),"",OFFSET('Smelter Look-up'!$G$4,$V1106-4,0))</f>
        <v/>
      </c>
      <c r="I1106" s="201">
        <f>IF(ISERROR($V1106),"",OFFSET('Smelter Look-up'!$H$4,$V1106-4,0))</f>
        <v/>
      </c>
      <c r="J1106" s="201">
        <f>IF(ISERROR($V1106),"",OFFSET('Smelter Look-up'!$I$4,$V1106-4,0))</f>
        <v/>
      </c>
      <c r="K1106" s="145" t="n"/>
      <c r="L1106" s="145" t="n"/>
      <c r="M1106" s="145" t="n"/>
      <c r="N1106" s="145" t="n"/>
      <c r="O1106" s="145" t="n"/>
      <c r="P1106" s="203" t="n"/>
      <c r="Q1106" s="146" t="n"/>
      <c r="R1106" s="144">
        <f>IF(ISERROR($V1106),"",OFFSET('Smelter Look-up'!$C$4,$V1106-4,0)&amp;"")</f>
        <v/>
      </c>
      <c r="S1106" s="150">
        <f>IF(B1106="","",IF(ISERROR(MATCH($E1106,CL,0)),"Unknown",INDIRECT("'C'!$A$"&amp;MATCH($E1106,CL,0)+1)))</f>
        <v/>
      </c>
      <c r="T1106" s="150">
        <f>IF(B1106="","",IF(ISERROR(MATCH($J1106,SorP!$B$1:$B$6261,0)),"",INDIRECT("'SorP'!$A$"&amp;MATCH($S1106&amp;$J1106,SorP!C:C,0))))</f>
        <v/>
      </c>
      <c r="U1106" s="163" t="n"/>
      <c r="V1106" s="164">
        <f>IF(C1106="",NA(),MATCH($B1106&amp;$C1106,'Smelter Look-up'!$J:$J,0))</f>
        <v/>
      </c>
      <c r="X1106" s="165">
        <f>IF(AND(C1106="Smelter not listed",OR(LEN(D1106)=0,LEN(E1106)=0)),1,0)</f>
        <v/>
      </c>
      <c r="AB1106" s="306">
        <f>IF(C1106="","",B1106)</f>
        <v/>
      </c>
      <c r="AC1106" s="165">
        <f>B1106</f>
        <v/>
      </c>
      <c r="AD1106" s="165">
        <f>IF(C1106="Smelter not listed",D1106,C1106)</f>
        <v/>
      </c>
    </row>
    <row r="1107" ht="20.1" customFormat="1" customHeight="1" s="165">
      <c r="A1107" s="150" t="n"/>
      <c r="B1107" s="296">
        <f>IF(LEN(A1107)=0,"",INDEX('Smelter Look-up'!$A:$A,MATCH($A1107,'Smelter Look-up'!$E:$E,0)))</f>
        <v/>
      </c>
      <c r="C1107" s="147">
        <f>IF(LEN(A1107)=0,"",INDEX('Smelter Look-up'!$C:$C,MATCH($A1107,'Smelter Look-up'!$E:$E,0)))</f>
        <v/>
      </c>
      <c r="D1107" s="144" t="n"/>
      <c r="E1107" s="144">
        <f>IF(ISERROR($V1107),"",OFFSET('Smelter Look-up'!$D$4,$V1107-4,0)&amp;"")</f>
        <v/>
      </c>
      <c r="F1107" s="144">
        <f>IF(ISERROR($V1107),"",OFFSET('Smelter Look-up'!$E$4,$V1107-4,0))</f>
        <v/>
      </c>
      <c r="G1107" s="144">
        <f>IF(C1107=$X$4,"Enter smelter details",IF(ISERROR($V1107),"",OFFSET('Smelter Look-up'!$F$4,$V1107-4,0)))</f>
        <v/>
      </c>
      <c r="H1107" s="200">
        <f>IF(ISERROR($V1107),"",OFFSET('Smelter Look-up'!$G$4,$V1107-4,0))</f>
        <v/>
      </c>
      <c r="I1107" s="201">
        <f>IF(ISERROR($V1107),"",OFFSET('Smelter Look-up'!$H$4,$V1107-4,0))</f>
        <v/>
      </c>
      <c r="J1107" s="201">
        <f>IF(ISERROR($V1107),"",OFFSET('Smelter Look-up'!$I$4,$V1107-4,0))</f>
        <v/>
      </c>
      <c r="K1107" s="145" t="n"/>
      <c r="L1107" s="145" t="n"/>
      <c r="M1107" s="145" t="n"/>
      <c r="N1107" s="145" t="n"/>
      <c r="O1107" s="145" t="n"/>
      <c r="P1107" s="203" t="n"/>
      <c r="Q1107" s="146" t="n"/>
      <c r="R1107" s="144">
        <f>IF(ISERROR($V1107),"",OFFSET('Smelter Look-up'!$C$4,$V1107-4,0)&amp;"")</f>
        <v/>
      </c>
      <c r="S1107" s="150">
        <f>IF(B1107="","",IF(ISERROR(MATCH($E1107,CL,0)),"Unknown",INDIRECT("'C'!$A$"&amp;MATCH($E1107,CL,0)+1)))</f>
        <v/>
      </c>
      <c r="T1107" s="150">
        <f>IF(B1107="","",IF(ISERROR(MATCH($J1107,SorP!$B$1:$B$6261,0)),"",INDIRECT("'SorP'!$A$"&amp;MATCH($S1107&amp;$J1107,SorP!C:C,0))))</f>
        <v/>
      </c>
      <c r="U1107" s="163" t="n"/>
      <c r="V1107" s="164">
        <f>IF(C1107="",NA(),MATCH($B1107&amp;$C1107,'Smelter Look-up'!$J:$J,0))</f>
        <v/>
      </c>
      <c r="X1107" s="165">
        <f>IF(AND(C1107="Smelter not listed",OR(LEN(D1107)=0,LEN(E1107)=0)),1,0)</f>
        <v/>
      </c>
      <c r="AB1107" s="306">
        <f>IF(C1107="","",B1107)</f>
        <v/>
      </c>
      <c r="AC1107" s="165">
        <f>B1107</f>
        <v/>
      </c>
      <c r="AD1107" s="165">
        <f>IF(C1107="Smelter not listed",D1107,C1107)</f>
        <v/>
      </c>
    </row>
    <row r="1108" ht="20.1" customFormat="1" customHeight="1" s="165">
      <c r="A1108" s="150" t="n"/>
      <c r="B1108" s="296">
        <f>IF(LEN(A1108)=0,"",INDEX('Smelter Look-up'!$A:$A,MATCH($A1108,'Smelter Look-up'!$E:$E,0)))</f>
        <v/>
      </c>
      <c r="C1108" s="147">
        <f>IF(LEN(A1108)=0,"",INDEX('Smelter Look-up'!$C:$C,MATCH($A1108,'Smelter Look-up'!$E:$E,0)))</f>
        <v/>
      </c>
      <c r="D1108" s="144" t="n"/>
      <c r="E1108" s="144">
        <f>IF(ISERROR($V1108),"",OFFSET('Smelter Look-up'!$D$4,$V1108-4,0)&amp;"")</f>
        <v/>
      </c>
      <c r="F1108" s="144">
        <f>IF(ISERROR($V1108),"",OFFSET('Smelter Look-up'!$E$4,$V1108-4,0))</f>
        <v/>
      </c>
      <c r="G1108" s="144">
        <f>IF(C1108=$X$4,"Enter smelter details",IF(ISERROR($V1108),"",OFFSET('Smelter Look-up'!$F$4,$V1108-4,0)))</f>
        <v/>
      </c>
      <c r="H1108" s="200">
        <f>IF(ISERROR($V1108),"",OFFSET('Smelter Look-up'!$G$4,$V1108-4,0))</f>
        <v/>
      </c>
      <c r="I1108" s="201">
        <f>IF(ISERROR($V1108),"",OFFSET('Smelter Look-up'!$H$4,$V1108-4,0))</f>
        <v/>
      </c>
      <c r="J1108" s="201">
        <f>IF(ISERROR($V1108),"",OFFSET('Smelter Look-up'!$I$4,$V1108-4,0))</f>
        <v/>
      </c>
      <c r="K1108" s="145" t="n"/>
      <c r="L1108" s="145" t="n"/>
      <c r="M1108" s="145" t="n"/>
      <c r="N1108" s="145" t="n"/>
      <c r="O1108" s="145" t="n"/>
      <c r="P1108" s="203" t="n"/>
      <c r="Q1108" s="146" t="n"/>
      <c r="R1108" s="144">
        <f>IF(ISERROR($V1108),"",OFFSET('Smelter Look-up'!$C$4,$V1108-4,0)&amp;"")</f>
        <v/>
      </c>
      <c r="S1108" s="150">
        <f>IF(B1108="","",IF(ISERROR(MATCH($E1108,CL,0)),"Unknown",INDIRECT("'C'!$A$"&amp;MATCH($E1108,CL,0)+1)))</f>
        <v/>
      </c>
      <c r="T1108" s="150">
        <f>IF(B1108="","",IF(ISERROR(MATCH($J1108,SorP!$B$1:$B$6261,0)),"",INDIRECT("'SorP'!$A$"&amp;MATCH($S1108&amp;$J1108,SorP!C:C,0))))</f>
        <v/>
      </c>
      <c r="U1108" s="163" t="n"/>
      <c r="V1108" s="164">
        <f>IF(C1108="",NA(),MATCH($B1108&amp;$C1108,'Smelter Look-up'!$J:$J,0))</f>
        <v/>
      </c>
      <c r="X1108" s="165">
        <f>IF(AND(C1108="Smelter not listed",OR(LEN(D1108)=0,LEN(E1108)=0)),1,0)</f>
        <v/>
      </c>
      <c r="AB1108" s="306">
        <f>IF(C1108="","",B1108)</f>
        <v/>
      </c>
      <c r="AC1108" s="165">
        <f>B1108</f>
        <v/>
      </c>
      <c r="AD1108" s="165">
        <f>IF(C1108="Smelter not listed",D1108,C1108)</f>
        <v/>
      </c>
    </row>
    <row r="1109" ht="20.1" customFormat="1" customHeight="1" s="165">
      <c r="A1109" s="150" t="n"/>
      <c r="B1109" s="296">
        <f>IF(LEN(A1109)=0,"",INDEX('Smelter Look-up'!$A:$A,MATCH($A1109,'Smelter Look-up'!$E:$E,0)))</f>
        <v/>
      </c>
      <c r="C1109" s="147">
        <f>IF(LEN(A1109)=0,"",INDEX('Smelter Look-up'!$C:$C,MATCH($A1109,'Smelter Look-up'!$E:$E,0)))</f>
        <v/>
      </c>
      <c r="D1109" s="144" t="n"/>
      <c r="E1109" s="144">
        <f>IF(ISERROR($V1109),"",OFFSET('Smelter Look-up'!$D$4,$V1109-4,0)&amp;"")</f>
        <v/>
      </c>
      <c r="F1109" s="144">
        <f>IF(ISERROR($V1109),"",OFFSET('Smelter Look-up'!$E$4,$V1109-4,0))</f>
        <v/>
      </c>
      <c r="G1109" s="144">
        <f>IF(C1109=$X$4,"Enter smelter details",IF(ISERROR($V1109),"",OFFSET('Smelter Look-up'!$F$4,$V1109-4,0)))</f>
        <v/>
      </c>
      <c r="H1109" s="200">
        <f>IF(ISERROR($V1109),"",OFFSET('Smelter Look-up'!$G$4,$V1109-4,0))</f>
        <v/>
      </c>
      <c r="I1109" s="201">
        <f>IF(ISERROR($V1109),"",OFFSET('Smelter Look-up'!$H$4,$V1109-4,0))</f>
        <v/>
      </c>
      <c r="J1109" s="201">
        <f>IF(ISERROR($V1109),"",OFFSET('Smelter Look-up'!$I$4,$V1109-4,0))</f>
        <v/>
      </c>
      <c r="K1109" s="145" t="n"/>
      <c r="L1109" s="145" t="n"/>
      <c r="M1109" s="145" t="n"/>
      <c r="N1109" s="145" t="n"/>
      <c r="O1109" s="145" t="n"/>
      <c r="P1109" s="203" t="n"/>
      <c r="Q1109" s="146" t="n"/>
      <c r="R1109" s="144">
        <f>IF(ISERROR($V1109),"",OFFSET('Smelter Look-up'!$C$4,$V1109-4,0)&amp;"")</f>
        <v/>
      </c>
      <c r="S1109" s="150">
        <f>IF(B1109="","",IF(ISERROR(MATCH($E1109,CL,0)),"Unknown",INDIRECT("'C'!$A$"&amp;MATCH($E1109,CL,0)+1)))</f>
        <v/>
      </c>
      <c r="T1109" s="150">
        <f>IF(B1109="","",IF(ISERROR(MATCH($J1109,SorP!$B$1:$B$6261,0)),"",INDIRECT("'SorP'!$A$"&amp;MATCH($S1109&amp;$J1109,SorP!C:C,0))))</f>
        <v/>
      </c>
      <c r="U1109" s="163" t="n"/>
      <c r="V1109" s="164">
        <f>IF(C1109="",NA(),MATCH($B1109&amp;$C1109,'Smelter Look-up'!$J:$J,0))</f>
        <v/>
      </c>
      <c r="X1109" s="165">
        <f>IF(AND(C1109="Smelter not listed",OR(LEN(D1109)=0,LEN(E1109)=0)),1,0)</f>
        <v/>
      </c>
      <c r="AB1109" s="306">
        <f>IF(C1109="","",B1109)</f>
        <v/>
      </c>
      <c r="AC1109" s="165">
        <f>B1109</f>
        <v/>
      </c>
      <c r="AD1109" s="165">
        <f>IF(C1109="Smelter not listed",D1109,C1109)</f>
        <v/>
      </c>
    </row>
    <row r="1110" ht="20.1" customFormat="1" customHeight="1" s="165">
      <c r="A1110" s="150" t="n"/>
      <c r="B1110" s="296">
        <f>IF(LEN(A1110)=0,"",INDEX('Smelter Look-up'!$A:$A,MATCH($A1110,'Smelter Look-up'!$E:$E,0)))</f>
        <v/>
      </c>
      <c r="C1110" s="147">
        <f>IF(LEN(A1110)=0,"",INDEX('Smelter Look-up'!$C:$C,MATCH($A1110,'Smelter Look-up'!$E:$E,0)))</f>
        <v/>
      </c>
      <c r="D1110" s="144" t="n"/>
      <c r="E1110" s="144">
        <f>IF(ISERROR($V1110),"",OFFSET('Smelter Look-up'!$D$4,$V1110-4,0)&amp;"")</f>
        <v/>
      </c>
      <c r="F1110" s="144">
        <f>IF(ISERROR($V1110),"",OFFSET('Smelter Look-up'!$E$4,$V1110-4,0))</f>
        <v/>
      </c>
      <c r="G1110" s="144">
        <f>IF(C1110=$X$4,"Enter smelter details",IF(ISERROR($V1110),"",OFFSET('Smelter Look-up'!$F$4,$V1110-4,0)))</f>
        <v/>
      </c>
      <c r="H1110" s="200">
        <f>IF(ISERROR($V1110),"",OFFSET('Smelter Look-up'!$G$4,$V1110-4,0))</f>
        <v/>
      </c>
      <c r="I1110" s="201">
        <f>IF(ISERROR($V1110),"",OFFSET('Smelter Look-up'!$H$4,$V1110-4,0))</f>
        <v/>
      </c>
      <c r="J1110" s="201">
        <f>IF(ISERROR($V1110),"",OFFSET('Smelter Look-up'!$I$4,$V1110-4,0))</f>
        <v/>
      </c>
      <c r="K1110" s="145" t="n"/>
      <c r="L1110" s="145" t="n"/>
      <c r="M1110" s="145" t="n"/>
      <c r="N1110" s="145" t="n"/>
      <c r="O1110" s="145" t="n"/>
      <c r="P1110" s="203" t="n"/>
      <c r="Q1110" s="146" t="n"/>
      <c r="R1110" s="144">
        <f>IF(ISERROR($V1110),"",OFFSET('Smelter Look-up'!$C$4,$V1110-4,0)&amp;"")</f>
        <v/>
      </c>
      <c r="S1110" s="150">
        <f>IF(B1110="","",IF(ISERROR(MATCH($E1110,CL,0)),"Unknown",INDIRECT("'C'!$A$"&amp;MATCH($E1110,CL,0)+1)))</f>
        <v/>
      </c>
      <c r="T1110" s="150">
        <f>IF(B1110="","",IF(ISERROR(MATCH($J1110,SorP!$B$1:$B$6261,0)),"",INDIRECT("'SorP'!$A$"&amp;MATCH($S1110&amp;$J1110,SorP!C:C,0))))</f>
        <v/>
      </c>
      <c r="U1110" s="163" t="n"/>
      <c r="V1110" s="164">
        <f>IF(C1110="",NA(),MATCH($B1110&amp;$C1110,'Smelter Look-up'!$J:$J,0))</f>
        <v/>
      </c>
      <c r="X1110" s="165">
        <f>IF(AND(C1110="Smelter not listed",OR(LEN(D1110)=0,LEN(E1110)=0)),1,0)</f>
        <v/>
      </c>
      <c r="AB1110" s="306">
        <f>IF(C1110="","",B1110)</f>
        <v/>
      </c>
      <c r="AC1110" s="165">
        <f>B1110</f>
        <v/>
      </c>
      <c r="AD1110" s="165">
        <f>IF(C1110="Smelter not listed",D1110,C1110)</f>
        <v/>
      </c>
    </row>
    <row r="1111" ht="20.1" customFormat="1" customHeight="1" s="165">
      <c r="A1111" s="150" t="n"/>
      <c r="B1111" s="296">
        <f>IF(LEN(A1111)=0,"",INDEX('Smelter Look-up'!$A:$A,MATCH($A1111,'Smelter Look-up'!$E:$E,0)))</f>
        <v/>
      </c>
      <c r="C1111" s="147">
        <f>IF(LEN(A1111)=0,"",INDEX('Smelter Look-up'!$C:$C,MATCH($A1111,'Smelter Look-up'!$E:$E,0)))</f>
        <v/>
      </c>
      <c r="D1111" s="144" t="n"/>
      <c r="E1111" s="144">
        <f>IF(ISERROR($V1111),"",OFFSET('Smelter Look-up'!$D$4,$V1111-4,0)&amp;"")</f>
        <v/>
      </c>
      <c r="F1111" s="144">
        <f>IF(ISERROR($V1111),"",OFFSET('Smelter Look-up'!$E$4,$V1111-4,0))</f>
        <v/>
      </c>
      <c r="G1111" s="144">
        <f>IF(C1111=$X$4,"Enter smelter details",IF(ISERROR($V1111),"",OFFSET('Smelter Look-up'!$F$4,$V1111-4,0)))</f>
        <v/>
      </c>
      <c r="H1111" s="200">
        <f>IF(ISERROR($V1111),"",OFFSET('Smelter Look-up'!$G$4,$V1111-4,0))</f>
        <v/>
      </c>
      <c r="I1111" s="201">
        <f>IF(ISERROR($V1111),"",OFFSET('Smelter Look-up'!$H$4,$V1111-4,0))</f>
        <v/>
      </c>
      <c r="J1111" s="201">
        <f>IF(ISERROR($V1111),"",OFFSET('Smelter Look-up'!$I$4,$V1111-4,0))</f>
        <v/>
      </c>
      <c r="K1111" s="145" t="n"/>
      <c r="L1111" s="145" t="n"/>
      <c r="M1111" s="145" t="n"/>
      <c r="N1111" s="145" t="n"/>
      <c r="O1111" s="145" t="n"/>
      <c r="P1111" s="203" t="n"/>
      <c r="Q1111" s="146" t="n"/>
      <c r="R1111" s="144">
        <f>IF(ISERROR($V1111),"",OFFSET('Smelter Look-up'!$C$4,$V1111-4,0)&amp;"")</f>
        <v/>
      </c>
      <c r="S1111" s="150">
        <f>IF(B1111="","",IF(ISERROR(MATCH($E1111,CL,0)),"Unknown",INDIRECT("'C'!$A$"&amp;MATCH($E1111,CL,0)+1)))</f>
        <v/>
      </c>
      <c r="T1111" s="150">
        <f>IF(B1111="","",IF(ISERROR(MATCH($J1111,SorP!$B$1:$B$6261,0)),"",INDIRECT("'SorP'!$A$"&amp;MATCH($S1111&amp;$J1111,SorP!C:C,0))))</f>
        <v/>
      </c>
      <c r="U1111" s="163" t="n"/>
      <c r="V1111" s="164">
        <f>IF(C1111="",NA(),MATCH($B1111&amp;$C1111,'Smelter Look-up'!$J:$J,0))</f>
        <v/>
      </c>
      <c r="X1111" s="165">
        <f>IF(AND(C1111="Smelter not listed",OR(LEN(D1111)=0,LEN(E1111)=0)),1,0)</f>
        <v/>
      </c>
      <c r="AB1111" s="306">
        <f>IF(C1111="","",B1111)</f>
        <v/>
      </c>
      <c r="AC1111" s="165">
        <f>B1111</f>
        <v/>
      </c>
      <c r="AD1111" s="165">
        <f>IF(C1111="Smelter not listed",D1111,C1111)</f>
        <v/>
      </c>
    </row>
    <row r="1112" ht="20.1" customFormat="1" customHeight="1" s="165">
      <c r="A1112" s="150" t="n"/>
      <c r="B1112" s="296">
        <f>IF(LEN(A1112)=0,"",INDEX('Smelter Look-up'!$A:$A,MATCH($A1112,'Smelter Look-up'!$E:$E,0)))</f>
        <v/>
      </c>
      <c r="C1112" s="147">
        <f>IF(LEN(A1112)=0,"",INDEX('Smelter Look-up'!$C:$C,MATCH($A1112,'Smelter Look-up'!$E:$E,0)))</f>
        <v/>
      </c>
      <c r="D1112" s="144" t="n"/>
      <c r="E1112" s="144">
        <f>IF(ISERROR($V1112),"",OFFSET('Smelter Look-up'!$D$4,$V1112-4,0)&amp;"")</f>
        <v/>
      </c>
      <c r="F1112" s="144">
        <f>IF(ISERROR($V1112),"",OFFSET('Smelter Look-up'!$E$4,$V1112-4,0))</f>
        <v/>
      </c>
      <c r="G1112" s="144">
        <f>IF(C1112=$X$4,"Enter smelter details",IF(ISERROR($V1112),"",OFFSET('Smelter Look-up'!$F$4,$V1112-4,0)))</f>
        <v/>
      </c>
      <c r="H1112" s="200">
        <f>IF(ISERROR($V1112),"",OFFSET('Smelter Look-up'!$G$4,$V1112-4,0))</f>
        <v/>
      </c>
      <c r="I1112" s="201">
        <f>IF(ISERROR($V1112),"",OFFSET('Smelter Look-up'!$H$4,$V1112-4,0))</f>
        <v/>
      </c>
      <c r="J1112" s="201">
        <f>IF(ISERROR($V1112),"",OFFSET('Smelter Look-up'!$I$4,$V1112-4,0))</f>
        <v/>
      </c>
      <c r="K1112" s="145" t="n"/>
      <c r="L1112" s="145" t="n"/>
      <c r="M1112" s="145" t="n"/>
      <c r="N1112" s="145" t="n"/>
      <c r="O1112" s="145" t="n"/>
      <c r="P1112" s="203" t="n"/>
      <c r="Q1112" s="146" t="n"/>
      <c r="R1112" s="144">
        <f>IF(ISERROR($V1112),"",OFFSET('Smelter Look-up'!$C$4,$V1112-4,0)&amp;"")</f>
        <v/>
      </c>
      <c r="S1112" s="150">
        <f>IF(B1112="","",IF(ISERROR(MATCH($E1112,CL,0)),"Unknown",INDIRECT("'C'!$A$"&amp;MATCH($E1112,CL,0)+1)))</f>
        <v/>
      </c>
      <c r="T1112" s="150">
        <f>IF(B1112="","",IF(ISERROR(MATCH($J1112,SorP!$B$1:$B$6261,0)),"",INDIRECT("'SorP'!$A$"&amp;MATCH($S1112&amp;$J1112,SorP!C:C,0))))</f>
        <v/>
      </c>
      <c r="U1112" s="163" t="n"/>
      <c r="V1112" s="164">
        <f>IF(C1112="",NA(),MATCH($B1112&amp;$C1112,'Smelter Look-up'!$J:$J,0))</f>
        <v/>
      </c>
      <c r="X1112" s="165">
        <f>IF(AND(C1112="Smelter not listed",OR(LEN(D1112)=0,LEN(E1112)=0)),1,0)</f>
        <v/>
      </c>
      <c r="AB1112" s="306">
        <f>IF(C1112="","",B1112)</f>
        <v/>
      </c>
      <c r="AC1112" s="165">
        <f>B1112</f>
        <v/>
      </c>
      <c r="AD1112" s="165">
        <f>IF(C1112="Smelter not listed",D1112,C1112)</f>
        <v/>
      </c>
    </row>
    <row r="1113" ht="20.1" customFormat="1" customHeight="1" s="165">
      <c r="A1113" s="150" t="n"/>
      <c r="B1113" s="296">
        <f>IF(LEN(A1113)=0,"",INDEX('Smelter Look-up'!$A:$A,MATCH($A1113,'Smelter Look-up'!$E:$E,0)))</f>
        <v/>
      </c>
      <c r="C1113" s="147">
        <f>IF(LEN(A1113)=0,"",INDEX('Smelter Look-up'!$C:$C,MATCH($A1113,'Smelter Look-up'!$E:$E,0)))</f>
        <v/>
      </c>
      <c r="D1113" s="144" t="n"/>
      <c r="E1113" s="144">
        <f>IF(ISERROR($V1113),"",OFFSET('Smelter Look-up'!$D$4,$V1113-4,0)&amp;"")</f>
        <v/>
      </c>
      <c r="F1113" s="144">
        <f>IF(ISERROR($V1113),"",OFFSET('Smelter Look-up'!$E$4,$V1113-4,0))</f>
        <v/>
      </c>
      <c r="G1113" s="144">
        <f>IF(C1113=$X$4,"Enter smelter details",IF(ISERROR($V1113),"",OFFSET('Smelter Look-up'!$F$4,$V1113-4,0)))</f>
        <v/>
      </c>
      <c r="H1113" s="200">
        <f>IF(ISERROR($V1113),"",OFFSET('Smelter Look-up'!$G$4,$V1113-4,0))</f>
        <v/>
      </c>
      <c r="I1113" s="201">
        <f>IF(ISERROR($V1113),"",OFFSET('Smelter Look-up'!$H$4,$V1113-4,0))</f>
        <v/>
      </c>
      <c r="J1113" s="201">
        <f>IF(ISERROR($V1113),"",OFFSET('Smelter Look-up'!$I$4,$V1113-4,0))</f>
        <v/>
      </c>
      <c r="K1113" s="145" t="n"/>
      <c r="L1113" s="145" t="n"/>
      <c r="M1113" s="145" t="n"/>
      <c r="N1113" s="145" t="n"/>
      <c r="O1113" s="145" t="n"/>
      <c r="P1113" s="203" t="n"/>
      <c r="Q1113" s="146" t="n"/>
      <c r="R1113" s="144">
        <f>IF(ISERROR($V1113),"",OFFSET('Smelter Look-up'!$C$4,$V1113-4,0)&amp;"")</f>
        <v/>
      </c>
      <c r="S1113" s="150">
        <f>IF(B1113="","",IF(ISERROR(MATCH($E1113,CL,0)),"Unknown",INDIRECT("'C'!$A$"&amp;MATCH($E1113,CL,0)+1)))</f>
        <v/>
      </c>
      <c r="T1113" s="150">
        <f>IF(B1113="","",IF(ISERROR(MATCH($J1113,SorP!$B$1:$B$6261,0)),"",INDIRECT("'SorP'!$A$"&amp;MATCH($S1113&amp;$J1113,SorP!C:C,0))))</f>
        <v/>
      </c>
      <c r="U1113" s="163" t="n"/>
      <c r="V1113" s="164">
        <f>IF(C1113="",NA(),MATCH($B1113&amp;$C1113,'Smelter Look-up'!$J:$J,0))</f>
        <v/>
      </c>
      <c r="X1113" s="165">
        <f>IF(AND(C1113="Smelter not listed",OR(LEN(D1113)=0,LEN(E1113)=0)),1,0)</f>
        <v/>
      </c>
      <c r="AB1113" s="306">
        <f>IF(C1113="","",B1113)</f>
        <v/>
      </c>
      <c r="AC1113" s="165">
        <f>B1113</f>
        <v/>
      </c>
      <c r="AD1113" s="165">
        <f>IF(C1113="Smelter not listed",D1113,C1113)</f>
        <v/>
      </c>
    </row>
    <row r="1114" ht="20.1" customFormat="1" customHeight="1" s="165">
      <c r="A1114" s="150" t="n"/>
      <c r="B1114" s="296">
        <f>IF(LEN(A1114)=0,"",INDEX('Smelter Look-up'!$A:$A,MATCH($A1114,'Smelter Look-up'!$E:$E,0)))</f>
        <v/>
      </c>
      <c r="C1114" s="147">
        <f>IF(LEN(A1114)=0,"",INDEX('Smelter Look-up'!$C:$C,MATCH($A1114,'Smelter Look-up'!$E:$E,0)))</f>
        <v/>
      </c>
      <c r="D1114" s="144" t="n"/>
      <c r="E1114" s="144">
        <f>IF(ISERROR($V1114),"",OFFSET('Smelter Look-up'!$D$4,$V1114-4,0)&amp;"")</f>
        <v/>
      </c>
      <c r="F1114" s="144">
        <f>IF(ISERROR($V1114),"",OFFSET('Smelter Look-up'!$E$4,$V1114-4,0))</f>
        <v/>
      </c>
      <c r="G1114" s="144">
        <f>IF(C1114=$X$4,"Enter smelter details",IF(ISERROR($V1114),"",OFFSET('Smelter Look-up'!$F$4,$V1114-4,0)))</f>
        <v/>
      </c>
      <c r="H1114" s="200">
        <f>IF(ISERROR($V1114),"",OFFSET('Smelter Look-up'!$G$4,$V1114-4,0))</f>
        <v/>
      </c>
      <c r="I1114" s="201">
        <f>IF(ISERROR($V1114),"",OFFSET('Smelter Look-up'!$H$4,$V1114-4,0))</f>
        <v/>
      </c>
      <c r="J1114" s="201">
        <f>IF(ISERROR($V1114),"",OFFSET('Smelter Look-up'!$I$4,$V1114-4,0))</f>
        <v/>
      </c>
      <c r="K1114" s="145" t="n"/>
      <c r="L1114" s="145" t="n"/>
      <c r="M1114" s="145" t="n"/>
      <c r="N1114" s="145" t="n"/>
      <c r="O1114" s="145" t="n"/>
      <c r="P1114" s="203" t="n"/>
      <c r="Q1114" s="146" t="n"/>
      <c r="R1114" s="144">
        <f>IF(ISERROR($V1114),"",OFFSET('Smelter Look-up'!$C$4,$V1114-4,0)&amp;"")</f>
        <v/>
      </c>
      <c r="S1114" s="150">
        <f>IF(B1114="","",IF(ISERROR(MATCH($E1114,CL,0)),"Unknown",INDIRECT("'C'!$A$"&amp;MATCH($E1114,CL,0)+1)))</f>
        <v/>
      </c>
      <c r="T1114" s="150">
        <f>IF(B1114="","",IF(ISERROR(MATCH($J1114,SorP!$B$1:$B$6261,0)),"",INDIRECT("'SorP'!$A$"&amp;MATCH($S1114&amp;$J1114,SorP!C:C,0))))</f>
        <v/>
      </c>
      <c r="U1114" s="163" t="n"/>
      <c r="V1114" s="164">
        <f>IF(C1114="",NA(),MATCH($B1114&amp;$C1114,'Smelter Look-up'!$J:$J,0))</f>
        <v/>
      </c>
      <c r="X1114" s="165">
        <f>IF(AND(C1114="Smelter not listed",OR(LEN(D1114)=0,LEN(E1114)=0)),1,0)</f>
        <v/>
      </c>
      <c r="AB1114" s="306">
        <f>IF(C1114="","",B1114)</f>
        <v/>
      </c>
      <c r="AC1114" s="165">
        <f>B1114</f>
        <v/>
      </c>
      <c r="AD1114" s="165">
        <f>IF(C1114="Smelter not listed",D1114,C1114)</f>
        <v/>
      </c>
    </row>
    <row r="1115" ht="20.1" customFormat="1" customHeight="1" s="165">
      <c r="A1115" s="150" t="n"/>
      <c r="B1115" s="296">
        <f>IF(LEN(A1115)=0,"",INDEX('Smelter Look-up'!$A:$A,MATCH($A1115,'Smelter Look-up'!$E:$E,0)))</f>
        <v/>
      </c>
      <c r="C1115" s="147">
        <f>IF(LEN(A1115)=0,"",INDEX('Smelter Look-up'!$C:$C,MATCH($A1115,'Smelter Look-up'!$E:$E,0)))</f>
        <v/>
      </c>
      <c r="D1115" s="144" t="n"/>
      <c r="E1115" s="144">
        <f>IF(ISERROR($V1115),"",OFFSET('Smelter Look-up'!$D$4,$V1115-4,0)&amp;"")</f>
        <v/>
      </c>
      <c r="F1115" s="144">
        <f>IF(ISERROR($V1115),"",OFFSET('Smelter Look-up'!$E$4,$V1115-4,0))</f>
        <v/>
      </c>
      <c r="G1115" s="144">
        <f>IF(C1115=$X$4,"Enter smelter details",IF(ISERROR($V1115),"",OFFSET('Smelter Look-up'!$F$4,$V1115-4,0)))</f>
        <v/>
      </c>
      <c r="H1115" s="200">
        <f>IF(ISERROR($V1115),"",OFFSET('Smelter Look-up'!$G$4,$V1115-4,0))</f>
        <v/>
      </c>
      <c r="I1115" s="201">
        <f>IF(ISERROR($V1115),"",OFFSET('Smelter Look-up'!$H$4,$V1115-4,0))</f>
        <v/>
      </c>
      <c r="J1115" s="201">
        <f>IF(ISERROR($V1115),"",OFFSET('Smelter Look-up'!$I$4,$V1115-4,0))</f>
        <v/>
      </c>
      <c r="K1115" s="145" t="n"/>
      <c r="L1115" s="145" t="n"/>
      <c r="M1115" s="145" t="n"/>
      <c r="N1115" s="145" t="n"/>
      <c r="O1115" s="145" t="n"/>
      <c r="P1115" s="203" t="n"/>
      <c r="Q1115" s="146" t="n"/>
      <c r="R1115" s="144">
        <f>IF(ISERROR($V1115),"",OFFSET('Smelter Look-up'!$C$4,$V1115-4,0)&amp;"")</f>
        <v/>
      </c>
      <c r="S1115" s="150">
        <f>IF(B1115="","",IF(ISERROR(MATCH($E1115,CL,0)),"Unknown",INDIRECT("'C'!$A$"&amp;MATCH($E1115,CL,0)+1)))</f>
        <v/>
      </c>
      <c r="T1115" s="150">
        <f>IF(B1115="","",IF(ISERROR(MATCH($J1115,SorP!$B$1:$B$6261,0)),"",INDIRECT("'SorP'!$A$"&amp;MATCH($S1115&amp;$J1115,SorP!C:C,0))))</f>
        <v/>
      </c>
      <c r="U1115" s="163" t="n"/>
      <c r="V1115" s="164">
        <f>IF(C1115="",NA(),MATCH($B1115&amp;$C1115,'Smelter Look-up'!$J:$J,0))</f>
        <v/>
      </c>
      <c r="X1115" s="165">
        <f>IF(AND(C1115="Smelter not listed",OR(LEN(D1115)=0,LEN(E1115)=0)),1,0)</f>
        <v/>
      </c>
      <c r="AB1115" s="306">
        <f>IF(C1115="","",B1115)</f>
        <v/>
      </c>
      <c r="AC1115" s="165">
        <f>B1115</f>
        <v/>
      </c>
      <c r="AD1115" s="165">
        <f>IF(C1115="Smelter not listed",D1115,C1115)</f>
        <v/>
      </c>
    </row>
    <row r="1116" ht="20.1" customFormat="1" customHeight="1" s="165">
      <c r="A1116" s="150" t="n"/>
      <c r="B1116" s="296">
        <f>IF(LEN(A1116)=0,"",INDEX('Smelter Look-up'!$A:$A,MATCH($A1116,'Smelter Look-up'!$E:$E,0)))</f>
        <v/>
      </c>
      <c r="C1116" s="147">
        <f>IF(LEN(A1116)=0,"",INDEX('Smelter Look-up'!$C:$C,MATCH($A1116,'Smelter Look-up'!$E:$E,0)))</f>
        <v/>
      </c>
      <c r="D1116" s="144" t="n"/>
      <c r="E1116" s="144">
        <f>IF(ISERROR($V1116),"",OFFSET('Smelter Look-up'!$D$4,$V1116-4,0)&amp;"")</f>
        <v/>
      </c>
      <c r="F1116" s="144">
        <f>IF(ISERROR($V1116),"",OFFSET('Smelter Look-up'!$E$4,$V1116-4,0))</f>
        <v/>
      </c>
      <c r="G1116" s="144">
        <f>IF(C1116=$X$4,"Enter smelter details",IF(ISERROR($V1116),"",OFFSET('Smelter Look-up'!$F$4,$V1116-4,0)))</f>
        <v/>
      </c>
      <c r="H1116" s="200">
        <f>IF(ISERROR($V1116),"",OFFSET('Smelter Look-up'!$G$4,$V1116-4,0))</f>
        <v/>
      </c>
      <c r="I1116" s="201">
        <f>IF(ISERROR($V1116),"",OFFSET('Smelter Look-up'!$H$4,$V1116-4,0))</f>
        <v/>
      </c>
      <c r="J1116" s="201">
        <f>IF(ISERROR($V1116),"",OFFSET('Smelter Look-up'!$I$4,$V1116-4,0))</f>
        <v/>
      </c>
      <c r="K1116" s="145" t="n"/>
      <c r="L1116" s="145" t="n"/>
      <c r="M1116" s="145" t="n"/>
      <c r="N1116" s="145" t="n"/>
      <c r="O1116" s="145" t="n"/>
      <c r="P1116" s="203" t="n"/>
      <c r="Q1116" s="146" t="n"/>
      <c r="R1116" s="144">
        <f>IF(ISERROR($V1116),"",OFFSET('Smelter Look-up'!$C$4,$V1116-4,0)&amp;"")</f>
        <v/>
      </c>
      <c r="S1116" s="150">
        <f>IF(B1116="","",IF(ISERROR(MATCH($E1116,CL,0)),"Unknown",INDIRECT("'C'!$A$"&amp;MATCH($E1116,CL,0)+1)))</f>
        <v/>
      </c>
      <c r="T1116" s="150">
        <f>IF(B1116="","",IF(ISERROR(MATCH($J1116,SorP!$B$1:$B$6261,0)),"",INDIRECT("'SorP'!$A$"&amp;MATCH($S1116&amp;$J1116,SorP!C:C,0))))</f>
        <v/>
      </c>
      <c r="U1116" s="163" t="n"/>
      <c r="V1116" s="164">
        <f>IF(C1116="",NA(),MATCH($B1116&amp;$C1116,'Smelter Look-up'!$J:$J,0))</f>
        <v/>
      </c>
      <c r="X1116" s="165">
        <f>IF(AND(C1116="Smelter not listed",OR(LEN(D1116)=0,LEN(E1116)=0)),1,0)</f>
        <v/>
      </c>
      <c r="AB1116" s="306">
        <f>IF(C1116="","",B1116)</f>
        <v/>
      </c>
      <c r="AC1116" s="165">
        <f>B1116</f>
        <v/>
      </c>
      <c r="AD1116" s="165">
        <f>IF(C1116="Smelter not listed",D1116,C1116)</f>
        <v/>
      </c>
    </row>
    <row r="1117" ht="20.1" customFormat="1" customHeight="1" s="165">
      <c r="A1117" s="150" t="n"/>
      <c r="B1117" s="296">
        <f>IF(LEN(A1117)=0,"",INDEX('Smelter Look-up'!$A:$A,MATCH($A1117,'Smelter Look-up'!$E:$E,0)))</f>
        <v/>
      </c>
      <c r="C1117" s="147">
        <f>IF(LEN(A1117)=0,"",INDEX('Smelter Look-up'!$C:$C,MATCH($A1117,'Smelter Look-up'!$E:$E,0)))</f>
        <v/>
      </c>
      <c r="D1117" s="144" t="n"/>
      <c r="E1117" s="144">
        <f>IF(ISERROR($V1117),"",OFFSET('Smelter Look-up'!$D$4,$V1117-4,0)&amp;"")</f>
        <v/>
      </c>
      <c r="F1117" s="144">
        <f>IF(ISERROR($V1117),"",OFFSET('Smelter Look-up'!$E$4,$V1117-4,0))</f>
        <v/>
      </c>
      <c r="G1117" s="144">
        <f>IF(C1117=$X$4,"Enter smelter details",IF(ISERROR($V1117),"",OFFSET('Smelter Look-up'!$F$4,$V1117-4,0)))</f>
        <v/>
      </c>
      <c r="H1117" s="200">
        <f>IF(ISERROR($V1117),"",OFFSET('Smelter Look-up'!$G$4,$V1117-4,0))</f>
        <v/>
      </c>
      <c r="I1117" s="201">
        <f>IF(ISERROR($V1117),"",OFFSET('Smelter Look-up'!$H$4,$V1117-4,0))</f>
        <v/>
      </c>
      <c r="J1117" s="201">
        <f>IF(ISERROR($V1117),"",OFFSET('Smelter Look-up'!$I$4,$V1117-4,0))</f>
        <v/>
      </c>
      <c r="K1117" s="145" t="n"/>
      <c r="L1117" s="145" t="n"/>
      <c r="M1117" s="145" t="n"/>
      <c r="N1117" s="145" t="n"/>
      <c r="O1117" s="145" t="n"/>
      <c r="P1117" s="203" t="n"/>
      <c r="Q1117" s="146" t="n"/>
      <c r="R1117" s="144">
        <f>IF(ISERROR($V1117),"",OFFSET('Smelter Look-up'!$C$4,$V1117-4,0)&amp;"")</f>
        <v/>
      </c>
      <c r="S1117" s="150">
        <f>IF(B1117="","",IF(ISERROR(MATCH($E1117,CL,0)),"Unknown",INDIRECT("'C'!$A$"&amp;MATCH($E1117,CL,0)+1)))</f>
        <v/>
      </c>
      <c r="T1117" s="150">
        <f>IF(B1117="","",IF(ISERROR(MATCH($J1117,SorP!$B$1:$B$6261,0)),"",INDIRECT("'SorP'!$A$"&amp;MATCH($S1117&amp;$J1117,SorP!C:C,0))))</f>
        <v/>
      </c>
      <c r="U1117" s="163" t="n"/>
      <c r="V1117" s="164">
        <f>IF(C1117="",NA(),MATCH($B1117&amp;$C1117,'Smelter Look-up'!$J:$J,0))</f>
        <v/>
      </c>
      <c r="X1117" s="165">
        <f>IF(AND(C1117="Smelter not listed",OR(LEN(D1117)=0,LEN(E1117)=0)),1,0)</f>
        <v/>
      </c>
      <c r="AB1117" s="306">
        <f>IF(C1117="","",B1117)</f>
        <v/>
      </c>
      <c r="AC1117" s="165">
        <f>B1117</f>
        <v/>
      </c>
      <c r="AD1117" s="165">
        <f>IF(C1117="Smelter not listed",D1117,C1117)</f>
        <v/>
      </c>
    </row>
    <row r="1118" ht="20.1" customFormat="1" customHeight="1" s="165">
      <c r="A1118" s="150" t="n"/>
      <c r="B1118" s="296">
        <f>IF(LEN(A1118)=0,"",INDEX('Smelter Look-up'!$A:$A,MATCH($A1118,'Smelter Look-up'!$E:$E,0)))</f>
        <v/>
      </c>
      <c r="C1118" s="147">
        <f>IF(LEN(A1118)=0,"",INDEX('Smelter Look-up'!$C:$C,MATCH($A1118,'Smelter Look-up'!$E:$E,0)))</f>
        <v/>
      </c>
      <c r="D1118" s="144" t="n"/>
      <c r="E1118" s="144">
        <f>IF(ISERROR($V1118),"",OFFSET('Smelter Look-up'!$D$4,$V1118-4,0)&amp;"")</f>
        <v/>
      </c>
      <c r="F1118" s="144">
        <f>IF(ISERROR($V1118),"",OFFSET('Smelter Look-up'!$E$4,$V1118-4,0))</f>
        <v/>
      </c>
      <c r="G1118" s="144">
        <f>IF(C1118=$X$4,"Enter smelter details",IF(ISERROR($V1118),"",OFFSET('Smelter Look-up'!$F$4,$V1118-4,0)))</f>
        <v/>
      </c>
      <c r="H1118" s="200">
        <f>IF(ISERROR($V1118),"",OFFSET('Smelter Look-up'!$G$4,$V1118-4,0))</f>
        <v/>
      </c>
      <c r="I1118" s="201">
        <f>IF(ISERROR($V1118),"",OFFSET('Smelter Look-up'!$H$4,$V1118-4,0))</f>
        <v/>
      </c>
      <c r="J1118" s="201">
        <f>IF(ISERROR($V1118),"",OFFSET('Smelter Look-up'!$I$4,$V1118-4,0))</f>
        <v/>
      </c>
      <c r="K1118" s="145" t="n"/>
      <c r="L1118" s="145" t="n"/>
      <c r="M1118" s="145" t="n"/>
      <c r="N1118" s="145" t="n"/>
      <c r="O1118" s="145" t="n"/>
      <c r="P1118" s="203" t="n"/>
      <c r="Q1118" s="146" t="n"/>
      <c r="R1118" s="144">
        <f>IF(ISERROR($V1118),"",OFFSET('Smelter Look-up'!$C$4,$V1118-4,0)&amp;"")</f>
        <v/>
      </c>
      <c r="S1118" s="150">
        <f>IF(B1118="","",IF(ISERROR(MATCH($E1118,CL,0)),"Unknown",INDIRECT("'C'!$A$"&amp;MATCH($E1118,CL,0)+1)))</f>
        <v/>
      </c>
      <c r="T1118" s="150">
        <f>IF(B1118="","",IF(ISERROR(MATCH($J1118,SorP!$B$1:$B$6261,0)),"",INDIRECT("'SorP'!$A$"&amp;MATCH($S1118&amp;$J1118,SorP!C:C,0))))</f>
        <v/>
      </c>
      <c r="U1118" s="163" t="n"/>
      <c r="V1118" s="164">
        <f>IF(C1118="",NA(),MATCH($B1118&amp;$C1118,'Smelter Look-up'!$J:$J,0))</f>
        <v/>
      </c>
      <c r="X1118" s="165">
        <f>IF(AND(C1118="Smelter not listed",OR(LEN(D1118)=0,LEN(E1118)=0)),1,0)</f>
        <v/>
      </c>
      <c r="AB1118" s="306">
        <f>IF(C1118="","",B1118)</f>
        <v/>
      </c>
      <c r="AC1118" s="165">
        <f>B1118</f>
        <v/>
      </c>
      <c r="AD1118" s="165">
        <f>IF(C1118="Smelter not listed",D1118,C1118)</f>
        <v/>
      </c>
    </row>
    <row r="1119" ht="20.1" customFormat="1" customHeight="1" s="165">
      <c r="A1119" s="150" t="n"/>
      <c r="B1119" s="296">
        <f>IF(LEN(A1119)=0,"",INDEX('Smelter Look-up'!$A:$A,MATCH($A1119,'Smelter Look-up'!$E:$E,0)))</f>
        <v/>
      </c>
      <c r="C1119" s="147">
        <f>IF(LEN(A1119)=0,"",INDEX('Smelter Look-up'!$C:$C,MATCH($A1119,'Smelter Look-up'!$E:$E,0)))</f>
        <v/>
      </c>
      <c r="D1119" s="144" t="n"/>
      <c r="E1119" s="144">
        <f>IF(ISERROR($V1119),"",OFFSET('Smelter Look-up'!$D$4,$V1119-4,0)&amp;"")</f>
        <v/>
      </c>
      <c r="F1119" s="144">
        <f>IF(ISERROR($V1119),"",OFFSET('Smelter Look-up'!$E$4,$V1119-4,0))</f>
        <v/>
      </c>
      <c r="G1119" s="144">
        <f>IF(C1119=$X$4,"Enter smelter details",IF(ISERROR($V1119),"",OFFSET('Smelter Look-up'!$F$4,$V1119-4,0)))</f>
        <v/>
      </c>
      <c r="H1119" s="200">
        <f>IF(ISERROR($V1119),"",OFFSET('Smelter Look-up'!$G$4,$V1119-4,0))</f>
        <v/>
      </c>
      <c r="I1119" s="201">
        <f>IF(ISERROR($V1119),"",OFFSET('Smelter Look-up'!$H$4,$V1119-4,0))</f>
        <v/>
      </c>
      <c r="J1119" s="201">
        <f>IF(ISERROR($V1119),"",OFFSET('Smelter Look-up'!$I$4,$V1119-4,0))</f>
        <v/>
      </c>
      <c r="K1119" s="145" t="n"/>
      <c r="L1119" s="145" t="n"/>
      <c r="M1119" s="145" t="n"/>
      <c r="N1119" s="145" t="n"/>
      <c r="O1119" s="145" t="n"/>
      <c r="P1119" s="203" t="n"/>
      <c r="Q1119" s="146" t="n"/>
      <c r="R1119" s="144">
        <f>IF(ISERROR($V1119),"",OFFSET('Smelter Look-up'!$C$4,$V1119-4,0)&amp;"")</f>
        <v/>
      </c>
      <c r="S1119" s="150">
        <f>IF(B1119="","",IF(ISERROR(MATCH($E1119,CL,0)),"Unknown",INDIRECT("'C'!$A$"&amp;MATCH($E1119,CL,0)+1)))</f>
        <v/>
      </c>
      <c r="T1119" s="150">
        <f>IF(B1119="","",IF(ISERROR(MATCH($J1119,SorP!$B$1:$B$6261,0)),"",INDIRECT("'SorP'!$A$"&amp;MATCH($S1119&amp;$J1119,SorP!C:C,0))))</f>
        <v/>
      </c>
      <c r="U1119" s="163" t="n"/>
      <c r="V1119" s="164">
        <f>IF(C1119="",NA(),MATCH($B1119&amp;$C1119,'Smelter Look-up'!$J:$J,0))</f>
        <v/>
      </c>
      <c r="X1119" s="165">
        <f>IF(AND(C1119="Smelter not listed",OR(LEN(D1119)=0,LEN(E1119)=0)),1,0)</f>
        <v/>
      </c>
      <c r="AB1119" s="306">
        <f>IF(C1119="","",B1119)</f>
        <v/>
      </c>
      <c r="AC1119" s="165">
        <f>B1119</f>
        <v/>
      </c>
      <c r="AD1119" s="165">
        <f>IF(C1119="Smelter not listed",D1119,C1119)</f>
        <v/>
      </c>
    </row>
    <row r="1120" ht="20.1" customFormat="1" customHeight="1" s="165">
      <c r="A1120" s="150" t="n"/>
      <c r="B1120" s="296">
        <f>IF(LEN(A1120)=0,"",INDEX('Smelter Look-up'!$A:$A,MATCH($A1120,'Smelter Look-up'!$E:$E,0)))</f>
        <v/>
      </c>
      <c r="C1120" s="147">
        <f>IF(LEN(A1120)=0,"",INDEX('Smelter Look-up'!$C:$C,MATCH($A1120,'Smelter Look-up'!$E:$E,0)))</f>
        <v/>
      </c>
      <c r="D1120" s="144" t="n"/>
      <c r="E1120" s="144">
        <f>IF(ISERROR($V1120),"",OFFSET('Smelter Look-up'!$D$4,$V1120-4,0)&amp;"")</f>
        <v/>
      </c>
      <c r="F1120" s="144">
        <f>IF(ISERROR($V1120),"",OFFSET('Smelter Look-up'!$E$4,$V1120-4,0))</f>
        <v/>
      </c>
      <c r="G1120" s="144">
        <f>IF(C1120=$X$4,"Enter smelter details",IF(ISERROR($V1120),"",OFFSET('Smelter Look-up'!$F$4,$V1120-4,0)))</f>
        <v/>
      </c>
      <c r="H1120" s="200">
        <f>IF(ISERROR($V1120),"",OFFSET('Smelter Look-up'!$G$4,$V1120-4,0))</f>
        <v/>
      </c>
      <c r="I1120" s="201">
        <f>IF(ISERROR($V1120),"",OFFSET('Smelter Look-up'!$H$4,$V1120-4,0))</f>
        <v/>
      </c>
      <c r="J1120" s="201">
        <f>IF(ISERROR($V1120),"",OFFSET('Smelter Look-up'!$I$4,$V1120-4,0))</f>
        <v/>
      </c>
      <c r="K1120" s="145" t="n"/>
      <c r="L1120" s="145" t="n"/>
      <c r="M1120" s="145" t="n"/>
      <c r="N1120" s="145" t="n"/>
      <c r="O1120" s="145" t="n"/>
      <c r="P1120" s="203" t="n"/>
      <c r="Q1120" s="146" t="n"/>
      <c r="R1120" s="144">
        <f>IF(ISERROR($V1120),"",OFFSET('Smelter Look-up'!$C$4,$V1120-4,0)&amp;"")</f>
        <v/>
      </c>
      <c r="S1120" s="150">
        <f>IF(B1120="","",IF(ISERROR(MATCH($E1120,CL,0)),"Unknown",INDIRECT("'C'!$A$"&amp;MATCH($E1120,CL,0)+1)))</f>
        <v/>
      </c>
      <c r="T1120" s="150">
        <f>IF(B1120="","",IF(ISERROR(MATCH($J1120,SorP!$B$1:$B$6261,0)),"",INDIRECT("'SorP'!$A$"&amp;MATCH($S1120&amp;$J1120,SorP!C:C,0))))</f>
        <v/>
      </c>
      <c r="U1120" s="163" t="n"/>
      <c r="V1120" s="164">
        <f>IF(C1120="",NA(),MATCH($B1120&amp;$C1120,'Smelter Look-up'!$J:$J,0))</f>
        <v/>
      </c>
      <c r="X1120" s="165">
        <f>IF(AND(C1120="Smelter not listed",OR(LEN(D1120)=0,LEN(E1120)=0)),1,0)</f>
        <v/>
      </c>
      <c r="AB1120" s="306">
        <f>IF(C1120="","",B1120)</f>
        <v/>
      </c>
      <c r="AC1120" s="165">
        <f>B1120</f>
        <v/>
      </c>
      <c r="AD1120" s="165">
        <f>IF(C1120="Smelter not listed",D1120,C1120)</f>
        <v/>
      </c>
    </row>
    <row r="1121" ht="20.1" customFormat="1" customHeight="1" s="165">
      <c r="A1121" s="150" t="n"/>
      <c r="B1121" s="296">
        <f>IF(LEN(A1121)=0,"",INDEX('Smelter Look-up'!$A:$A,MATCH($A1121,'Smelter Look-up'!$E:$E,0)))</f>
        <v/>
      </c>
      <c r="C1121" s="147">
        <f>IF(LEN(A1121)=0,"",INDEX('Smelter Look-up'!$C:$C,MATCH($A1121,'Smelter Look-up'!$E:$E,0)))</f>
        <v/>
      </c>
      <c r="D1121" s="144" t="n"/>
      <c r="E1121" s="144">
        <f>IF(ISERROR($V1121),"",OFFSET('Smelter Look-up'!$D$4,$V1121-4,0)&amp;"")</f>
        <v/>
      </c>
      <c r="F1121" s="144">
        <f>IF(ISERROR($V1121),"",OFFSET('Smelter Look-up'!$E$4,$V1121-4,0))</f>
        <v/>
      </c>
      <c r="G1121" s="144">
        <f>IF(C1121=$X$4,"Enter smelter details",IF(ISERROR($V1121),"",OFFSET('Smelter Look-up'!$F$4,$V1121-4,0)))</f>
        <v/>
      </c>
      <c r="H1121" s="200">
        <f>IF(ISERROR($V1121),"",OFFSET('Smelter Look-up'!$G$4,$V1121-4,0))</f>
        <v/>
      </c>
      <c r="I1121" s="201">
        <f>IF(ISERROR($V1121),"",OFFSET('Smelter Look-up'!$H$4,$V1121-4,0))</f>
        <v/>
      </c>
      <c r="J1121" s="201">
        <f>IF(ISERROR($V1121),"",OFFSET('Smelter Look-up'!$I$4,$V1121-4,0))</f>
        <v/>
      </c>
      <c r="K1121" s="145" t="n"/>
      <c r="L1121" s="145" t="n"/>
      <c r="M1121" s="145" t="n"/>
      <c r="N1121" s="145" t="n"/>
      <c r="O1121" s="145" t="n"/>
      <c r="P1121" s="203" t="n"/>
      <c r="Q1121" s="146" t="n"/>
      <c r="R1121" s="144">
        <f>IF(ISERROR($V1121),"",OFFSET('Smelter Look-up'!$C$4,$V1121-4,0)&amp;"")</f>
        <v/>
      </c>
      <c r="S1121" s="150">
        <f>IF(B1121="","",IF(ISERROR(MATCH($E1121,CL,0)),"Unknown",INDIRECT("'C'!$A$"&amp;MATCH($E1121,CL,0)+1)))</f>
        <v/>
      </c>
      <c r="T1121" s="150">
        <f>IF(B1121="","",IF(ISERROR(MATCH($J1121,SorP!$B$1:$B$6261,0)),"",INDIRECT("'SorP'!$A$"&amp;MATCH($S1121&amp;$J1121,SorP!C:C,0))))</f>
        <v/>
      </c>
      <c r="U1121" s="163" t="n"/>
      <c r="V1121" s="164">
        <f>IF(C1121="",NA(),MATCH($B1121&amp;$C1121,'Smelter Look-up'!$J:$J,0))</f>
        <v/>
      </c>
      <c r="X1121" s="165">
        <f>IF(AND(C1121="Smelter not listed",OR(LEN(D1121)=0,LEN(E1121)=0)),1,0)</f>
        <v/>
      </c>
      <c r="AB1121" s="306">
        <f>IF(C1121="","",B1121)</f>
        <v/>
      </c>
      <c r="AC1121" s="165">
        <f>B1121</f>
        <v/>
      </c>
      <c r="AD1121" s="165">
        <f>IF(C1121="Smelter not listed",D1121,C1121)</f>
        <v/>
      </c>
    </row>
    <row r="1122" ht="20.1" customFormat="1" customHeight="1" s="165">
      <c r="A1122" s="150" t="n"/>
      <c r="B1122" s="296">
        <f>IF(LEN(A1122)=0,"",INDEX('Smelter Look-up'!$A:$A,MATCH($A1122,'Smelter Look-up'!$E:$E,0)))</f>
        <v/>
      </c>
      <c r="C1122" s="147">
        <f>IF(LEN(A1122)=0,"",INDEX('Smelter Look-up'!$C:$C,MATCH($A1122,'Smelter Look-up'!$E:$E,0)))</f>
        <v/>
      </c>
      <c r="D1122" s="144" t="n"/>
      <c r="E1122" s="144">
        <f>IF(ISERROR($V1122),"",OFFSET('Smelter Look-up'!$D$4,$V1122-4,0)&amp;"")</f>
        <v/>
      </c>
      <c r="F1122" s="144">
        <f>IF(ISERROR($V1122),"",OFFSET('Smelter Look-up'!$E$4,$V1122-4,0))</f>
        <v/>
      </c>
      <c r="G1122" s="144">
        <f>IF(C1122=$X$4,"Enter smelter details",IF(ISERROR($V1122),"",OFFSET('Smelter Look-up'!$F$4,$V1122-4,0)))</f>
        <v/>
      </c>
      <c r="H1122" s="200">
        <f>IF(ISERROR($V1122),"",OFFSET('Smelter Look-up'!$G$4,$V1122-4,0))</f>
        <v/>
      </c>
      <c r="I1122" s="201">
        <f>IF(ISERROR($V1122),"",OFFSET('Smelter Look-up'!$H$4,$V1122-4,0))</f>
        <v/>
      </c>
      <c r="J1122" s="201">
        <f>IF(ISERROR($V1122),"",OFFSET('Smelter Look-up'!$I$4,$V1122-4,0))</f>
        <v/>
      </c>
      <c r="K1122" s="145" t="n"/>
      <c r="L1122" s="145" t="n"/>
      <c r="M1122" s="145" t="n"/>
      <c r="N1122" s="145" t="n"/>
      <c r="O1122" s="145" t="n"/>
      <c r="P1122" s="203" t="n"/>
      <c r="Q1122" s="146" t="n"/>
      <c r="R1122" s="144">
        <f>IF(ISERROR($V1122),"",OFFSET('Smelter Look-up'!$C$4,$V1122-4,0)&amp;"")</f>
        <v/>
      </c>
      <c r="S1122" s="150">
        <f>IF(B1122="","",IF(ISERROR(MATCH($E1122,CL,0)),"Unknown",INDIRECT("'C'!$A$"&amp;MATCH($E1122,CL,0)+1)))</f>
        <v/>
      </c>
      <c r="T1122" s="150">
        <f>IF(B1122="","",IF(ISERROR(MATCH($J1122,SorP!$B$1:$B$6261,0)),"",INDIRECT("'SorP'!$A$"&amp;MATCH($S1122&amp;$J1122,SorP!C:C,0))))</f>
        <v/>
      </c>
      <c r="U1122" s="163" t="n"/>
      <c r="V1122" s="164">
        <f>IF(C1122="",NA(),MATCH($B1122&amp;$C1122,'Smelter Look-up'!$J:$J,0))</f>
        <v/>
      </c>
      <c r="X1122" s="165">
        <f>IF(AND(C1122="Smelter not listed",OR(LEN(D1122)=0,LEN(E1122)=0)),1,0)</f>
        <v/>
      </c>
      <c r="AB1122" s="306">
        <f>IF(C1122="","",B1122)</f>
        <v/>
      </c>
      <c r="AC1122" s="165">
        <f>B1122</f>
        <v/>
      </c>
      <c r="AD1122" s="165">
        <f>IF(C1122="Smelter not listed",D1122,C1122)</f>
        <v/>
      </c>
    </row>
    <row r="1123" ht="20.1" customFormat="1" customHeight="1" s="165">
      <c r="A1123" s="150" t="n"/>
      <c r="B1123" s="296">
        <f>IF(LEN(A1123)=0,"",INDEX('Smelter Look-up'!$A:$A,MATCH($A1123,'Smelter Look-up'!$E:$E,0)))</f>
        <v/>
      </c>
      <c r="C1123" s="147">
        <f>IF(LEN(A1123)=0,"",INDEX('Smelter Look-up'!$C:$C,MATCH($A1123,'Smelter Look-up'!$E:$E,0)))</f>
        <v/>
      </c>
      <c r="D1123" s="144" t="n"/>
      <c r="E1123" s="144">
        <f>IF(ISERROR($V1123),"",OFFSET('Smelter Look-up'!$D$4,$V1123-4,0)&amp;"")</f>
        <v/>
      </c>
      <c r="F1123" s="144">
        <f>IF(ISERROR($V1123),"",OFFSET('Smelter Look-up'!$E$4,$V1123-4,0))</f>
        <v/>
      </c>
      <c r="G1123" s="144">
        <f>IF(C1123=$X$4,"Enter smelter details",IF(ISERROR($V1123),"",OFFSET('Smelter Look-up'!$F$4,$V1123-4,0)))</f>
        <v/>
      </c>
      <c r="H1123" s="200">
        <f>IF(ISERROR($V1123),"",OFFSET('Smelter Look-up'!$G$4,$V1123-4,0))</f>
        <v/>
      </c>
      <c r="I1123" s="201">
        <f>IF(ISERROR($V1123),"",OFFSET('Smelter Look-up'!$H$4,$V1123-4,0))</f>
        <v/>
      </c>
      <c r="J1123" s="201">
        <f>IF(ISERROR($V1123),"",OFFSET('Smelter Look-up'!$I$4,$V1123-4,0))</f>
        <v/>
      </c>
      <c r="K1123" s="145" t="n"/>
      <c r="L1123" s="145" t="n"/>
      <c r="M1123" s="145" t="n"/>
      <c r="N1123" s="145" t="n"/>
      <c r="O1123" s="145" t="n"/>
      <c r="P1123" s="203" t="n"/>
      <c r="Q1123" s="146" t="n"/>
      <c r="R1123" s="144">
        <f>IF(ISERROR($V1123),"",OFFSET('Smelter Look-up'!$C$4,$V1123-4,0)&amp;"")</f>
        <v/>
      </c>
      <c r="S1123" s="150">
        <f>IF(B1123="","",IF(ISERROR(MATCH($E1123,CL,0)),"Unknown",INDIRECT("'C'!$A$"&amp;MATCH($E1123,CL,0)+1)))</f>
        <v/>
      </c>
      <c r="T1123" s="150">
        <f>IF(B1123="","",IF(ISERROR(MATCH($J1123,SorP!$B$1:$B$6261,0)),"",INDIRECT("'SorP'!$A$"&amp;MATCH($S1123&amp;$J1123,SorP!C:C,0))))</f>
        <v/>
      </c>
      <c r="U1123" s="163" t="n"/>
      <c r="V1123" s="164">
        <f>IF(C1123="",NA(),MATCH($B1123&amp;$C1123,'Smelter Look-up'!$J:$J,0))</f>
        <v/>
      </c>
      <c r="X1123" s="165">
        <f>IF(AND(C1123="Smelter not listed",OR(LEN(D1123)=0,LEN(E1123)=0)),1,0)</f>
        <v/>
      </c>
      <c r="AB1123" s="306">
        <f>IF(C1123="","",B1123)</f>
        <v/>
      </c>
      <c r="AC1123" s="165">
        <f>B1123</f>
        <v/>
      </c>
      <c r="AD1123" s="165">
        <f>IF(C1123="Smelter not listed",D1123,C1123)</f>
        <v/>
      </c>
    </row>
    <row r="1124" ht="20.1" customFormat="1" customHeight="1" s="165">
      <c r="A1124" s="150" t="n"/>
      <c r="B1124" s="296">
        <f>IF(LEN(A1124)=0,"",INDEX('Smelter Look-up'!$A:$A,MATCH($A1124,'Smelter Look-up'!$E:$E,0)))</f>
        <v/>
      </c>
      <c r="C1124" s="147">
        <f>IF(LEN(A1124)=0,"",INDEX('Smelter Look-up'!$C:$C,MATCH($A1124,'Smelter Look-up'!$E:$E,0)))</f>
        <v/>
      </c>
      <c r="D1124" s="144" t="n"/>
      <c r="E1124" s="144">
        <f>IF(ISERROR($V1124),"",OFFSET('Smelter Look-up'!$D$4,$V1124-4,0)&amp;"")</f>
        <v/>
      </c>
      <c r="F1124" s="144">
        <f>IF(ISERROR($V1124),"",OFFSET('Smelter Look-up'!$E$4,$V1124-4,0))</f>
        <v/>
      </c>
      <c r="G1124" s="144">
        <f>IF(C1124=$X$4,"Enter smelter details",IF(ISERROR($V1124),"",OFFSET('Smelter Look-up'!$F$4,$V1124-4,0)))</f>
        <v/>
      </c>
      <c r="H1124" s="200">
        <f>IF(ISERROR($V1124),"",OFFSET('Smelter Look-up'!$G$4,$V1124-4,0))</f>
        <v/>
      </c>
      <c r="I1124" s="201">
        <f>IF(ISERROR($V1124),"",OFFSET('Smelter Look-up'!$H$4,$V1124-4,0))</f>
        <v/>
      </c>
      <c r="J1124" s="201">
        <f>IF(ISERROR($V1124),"",OFFSET('Smelter Look-up'!$I$4,$V1124-4,0))</f>
        <v/>
      </c>
      <c r="K1124" s="145" t="n"/>
      <c r="L1124" s="145" t="n"/>
      <c r="M1124" s="145" t="n"/>
      <c r="N1124" s="145" t="n"/>
      <c r="O1124" s="145" t="n"/>
      <c r="P1124" s="203" t="n"/>
      <c r="Q1124" s="146" t="n"/>
      <c r="R1124" s="144">
        <f>IF(ISERROR($V1124),"",OFFSET('Smelter Look-up'!$C$4,$V1124-4,0)&amp;"")</f>
        <v/>
      </c>
      <c r="S1124" s="150">
        <f>IF(B1124="","",IF(ISERROR(MATCH($E1124,CL,0)),"Unknown",INDIRECT("'C'!$A$"&amp;MATCH($E1124,CL,0)+1)))</f>
        <v/>
      </c>
      <c r="T1124" s="150">
        <f>IF(B1124="","",IF(ISERROR(MATCH($J1124,SorP!$B$1:$B$6261,0)),"",INDIRECT("'SorP'!$A$"&amp;MATCH($S1124&amp;$J1124,SorP!C:C,0))))</f>
        <v/>
      </c>
      <c r="U1124" s="163" t="n"/>
      <c r="V1124" s="164">
        <f>IF(C1124="",NA(),MATCH($B1124&amp;$C1124,'Smelter Look-up'!$J:$J,0))</f>
        <v/>
      </c>
      <c r="X1124" s="165">
        <f>IF(AND(C1124="Smelter not listed",OR(LEN(D1124)=0,LEN(E1124)=0)),1,0)</f>
        <v/>
      </c>
      <c r="AB1124" s="306">
        <f>IF(C1124="","",B1124)</f>
        <v/>
      </c>
      <c r="AC1124" s="165">
        <f>B1124</f>
        <v/>
      </c>
      <c r="AD1124" s="165">
        <f>IF(C1124="Smelter not listed",D1124,C1124)</f>
        <v/>
      </c>
    </row>
    <row r="1125" ht="20.1" customFormat="1" customHeight="1" s="165">
      <c r="A1125" s="150" t="n"/>
      <c r="B1125" s="296">
        <f>IF(LEN(A1125)=0,"",INDEX('Smelter Look-up'!$A:$A,MATCH($A1125,'Smelter Look-up'!$E:$E,0)))</f>
        <v/>
      </c>
      <c r="C1125" s="147">
        <f>IF(LEN(A1125)=0,"",INDEX('Smelter Look-up'!$C:$C,MATCH($A1125,'Smelter Look-up'!$E:$E,0)))</f>
        <v/>
      </c>
      <c r="D1125" s="144" t="n"/>
      <c r="E1125" s="144">
        <f>IF(ISERROR($V1125),"",OFFSET('Smelter Look-up'!$D$4,$V1125-4,0)&amp;"")</f>
        <v/>
      </c>
      <c r="F1125" s="144">
        <f>IF(ISERROR($V1125),"",OFFSET('Smelter Look-up'!$E$4,$V1125-4,0))</f>
        <v/>
      </c>
      <c r="G1125" s="144">
        <f>IF(C1125=$X$4,"Enter smelter details",IF(ISERROR($V1125),"",OFFSET('Smelter Look-up'!$F$4,$V1125-4,0)))</f>
        <v/>
      </c>
      <c r="H1125" s="200">
        <f>IF(ISERROR($V1125),"",OFFSET('Smelter Look-up'!$G$4,$V1125-4,0))</f>
        <v/>
      </c>
      <c r="I1125" s="201">
        <f>IF(ISERROR($V1125),"",OFFSET('Smelter Look-up'!$H$4,$V1125-4,0))</f>
        <v/>
      </c>
      <c r="J1125" s="201">
        <f>IF(ISERROR($V1125),"",OFFSET('Smelter Look-up'!$I$4,$V1125-4,0))</f>
        <v/>
      </c>
      <c r="K1125" s="145" t="n"/>
      <c r="L1125" s="145" t="n"/>
      <c r="M1125" s="145" t="n"/>
      <c r="N1125" s="145" t="n"/>
      <c r="O1125" s="145" t="n"/>
      <c r="P1125" s="203" t="n"/>
      <c r="Q1125" s="146" t="n"/>
      <c r="R1125" s="144">
        <f>IF(ISERROR($V1125),"",OFFSET('Smelter Look-up'!$C$4,$V1125-4,0)&amp;"")</f>
        <v/>
      </c>
      <c r="S1125" s="150">
        <f>IF(B1125="","",IF(ISERROR(MATCH($E1125,CL,0)),"Unknown",INDIRECT("'C'!$A$"&amp;MATCH($E1125,CL,0)+1)))</f>
        <v/>
      </c>
      <c r="T1125" s="150">
        <f>IF(B1125="","",IF(ISERROR(MATCH($J1125,SorP!$B$1:$B$6261,0)),"",INDIRECT("'SorP'!$A$"&amp;MATCH($S1125&amp;$J1125,SorP!C:C,0))))</f>
        <v/>
      </c>
      <c r="U1125" s="163" t="n"/>
      <c r="V1125" s="164">
        <f>IF(C1125="",NA(),MATCH($B1125&amp;$C1125,'Smelter Look-up'!$J:$J,0))</f>
        <v/>
      </c>
      <c r="X1125" s="165">
        <f>IF(AND(C1125="Smelter not listed",OR(LEN(D1125)=0,LEN(E1125)=0)),1,0)</f>
        <v/>
      </c>
      <c r="AB1125" s="306">
        <f>IF(C1125="","",B1125)</f>
        <v/>
      </c>
      <c r="AC1125" s="165">
        <f>B1125</f>
        <v/>
      </c>
      <c r="AD1125" s="165">
        <f>IF(C1125="Smelter not listed",D1125,C1125)</f>
        <v/>
      </c>
    </row>
    <row r="1126" ht="20.1" customFormat="1" customHeight="1" s="165">
      <c r="A1126" s="150" t="n"/>
      <c r="B1126" s="296">
        <f>IF(LEN(A1126)=0,"",INDEX('Smelter Look-up'!$A:$A,MATCH($A1126,'Smelter Look-up'!$E:$E,0)))</f>
        <v/>
      </c>
      <c r="C1126" s="147">
        <f>IF(LEN(A1126)=0,"",INDEX('Smelter Look-up'!$C:$C,MATCH($A1126,'Smelter Look-up'!$E:$E,0)))</f>
        <v/>
      </c>
      <c r="D1126" s="144" t="n"/>
      <c r="E1126" s="144">
        <f>IF(ISERROR($V1126),"",OFFSET('Smelter Look-up'!$D$4,$V1126-4,0)&amp;"")</f>
        <v/>
      </c>
      <c r="F1126" s="144">
        <f>IF(ISERROR($V1126),"",OFFSET('Smelter Look-up'!$E$4,$V1126-4,0))</f>
        <v/>
      </c>
      <c r="G1126" s="144">
        <f>IF(C1126=$X$4,"Enter smelter details",IF(ISERROR($V1126),"",OFFSET('Smelter Look-up'!$F$4,$V1126-4,0)))</f>
        <v/>
      </c>
      <c r="H1126" s="200">
        <f>IF(ISERROR($V1126),"",OFFSET('Smelter Look-up'!$G$4,$V1126-4,0))</f>
        <v/>
      </c>
      <c r="I1126" s="201">
        <f>IF(ISERROR($V1126),"",OFFSET('Smelter Look-up'!$H$4,$V1126-4,0))</f>
        <v/>
      </c>
      <c r="J1126" s="201">
        <f>IF(ISERROR($V1126),"",OFFSET('Smelter Look-up'!$I$4,$V1126-4,0))</f>
        <v/>
      </c>
      <c r="K1126" s="145" t="n"/>
      <c r="L1126" s="145" t="n"/>
      <c r="M1126" s="145" t="n"/>
      <c r="N1126" s="145" t="n"/>
      <c r="O1126" s="145" t="n"/>
      <c r="P1126" s="203" t="n"/>
      <c r="Q1126" s="146" t="n"/>
      <c r="R1126" s="144">
        <f>IF(ISERROR($V1126),"",OFFSET('Smelter Look-up'!$C$4,$V1126-4,0)&amp;"")</f>
        <v/>
      </c>
      <c r="S1126" s="150">
        <f>IF(B1126="","",IF(ISERROR(MATCH($E1126,CL,0)),"Unknown",INDIRECT("'C'!$A$"&amp;MATCH($E1126,CL,0)+1)))</f>
        <v/>
      </c>
      <c r="T1126" s="150">
        <f>IF(B1126="","",IF(ISERROR(MATCH($J1126,SorP!$B$1:$B$6261,0)),"",INDIRECT("'SorP'!$A$"&amp;MATCH($S1126&amp;$J1126,SorP!C:C,0))))</f>
        <v/>
      </c>
      <c r="U1126" s="163" t="n"/>
      <c r="V1126" s="164">
        <f>IF(C1126="",NA(),MATCH($B1126&amp;$C1126,'Smelter Look-up'!$J:$J,0))</f>
        <v/>
      </c>
      <c r="X1126" s="165">
        <f>IF(AND(C1126="Smelter not listed",OR(LEN(D1126)=0,LEN(E1126)=0)),1,0)</f>
        <v/>
      </c>
      <c r="AB1126" s="306">
        <f>IF(C1126="","",B1126)</f>
        <v/>
      </c>
      <c r="AC1126" s="165">
        <f>B1126</f>
        <v/>
      </c>
      <c r="AD1126" s="165">
        <f>IF(C1126="Smelter not listed",D1126,C1126)</f>
        <v/>
      </c>
    </row>
    <row r="1127" ht="20.1" customFormat="1" customHeight="1" s="165">
      <c r="A1127" s="150" t="n"/>
      <c r="B1127" s="296">
        <f>IF(LEN(A1127)=0,"",INDEX('Smelter Look-up'!$A:$A,MATCH($A1127,'Smelter Look-up'!$E:$E,0)))</f>
        <v/>
      </c>
      <c r="C1127" s="147">
        <f>IF(LEN(A1127)=0,"",INDEX('Smelter Look-up'!$C:$C,MATCH($A1127,'Smelter Look-up'!$E:$E,0)))</f>
        <v/>
      </c>
      <c r="D1127" s="144" t="n"/>
      <c r="E1127" s="144">
        <f>IF(ISERROR($V1127),"",OFFSET('Smelter Look-up'!$D$4,$V1127-4,0)&amp;"")</f>
        <v/>
      </c>
      <c r="F1127" s="144">
        <f>IF(ISERROR($V1127),"",OFFSET('Smelter Look-up'!$E$4,$V1127-4,0))</f>
        <v/>
      </c>
      <c r="G1127" s="144">
        <f>IF(C1127=$X$4,"Enter smelter details",IF(ISERROR($V1127),"",OFFSET('Smelter Look-up'!$F$4,$V1127-4,0)))</f>
        <v/>
      </c>
      <c r="H1127" s="200">
        <f>IF(ISERROR($V1127),"",OFFSET('Smelter Look-up'!$G$4,$V1127-4,0))</f>
        <v/>
      </c>
      <c r="I1127" s="201">
        <f>IF(ISERROR($V1127),"",OFFSET('Smelter Look-up'!$H$4,$V1127-4,0))</f>
        <v/>
      </c>
      <c r="J1127" s="201">
        <f>IF(ISERROR($V1127),"",OFFSET('Smelter Look-up'!$I$4,$V1127-4,0))</f>
        <v/>
      </c>
      <c r="K1127" s="145" t="n"/>
      <c r="L1127" s="145" t="n"/>
      <c r="M1127" s="145" t="n"/>
      <c r="N1127" s="145" t="n"/>
      <c r="O1127" s="145" t="n"/>
      <c r="P1127" s="203" t="n"/>
      <c r="Q1127" s="146" t="n"/>
      <c r="R1127" s="144">
        <f>IF(ISERROR($V1127),"",OFFSET('Smelter Look-up'!$C$4,$V1127-4,0)&amp;"")</f>
        <v/>
      </c>
      <c r="S1127" s="150">
        <f>IF(B1127="","",IF(ISERROR(MATCH($E1127,CL,0)),"Unknown",INDIRECT("'C'!$A$"&amp;MATCH($E1127,CL,0)+1)))</f>
        <v/>
      </c>
      <c r="T1127" s="150">
        <f>IF(B1127="","",IF(ISERROR(MATCH($J1127,SorP!$B$1:$B$6261,0)),"",INDIRECT("'SorP'!$A$"&amp;MATCH($S1127&amp;$J1127,SorP!C:C,0))))</f>
        <v/>
      </c>
      <c r="U1127" s="163" t="n"/>
      <c r="V1127" s="164">
        <f>IF(C1127="",NA(),MATCH($B1127&amp;$C1127,'Smelter Look-up'!$J:$J,0))</f>
        <v/>
      </c>
      <c r="X1127" s="165">
        <f>IF(AND(C1127="Smelter not listed",OR(LEN(D1127)=0,LEN(E1127)=0)),1,0)</f>
        <v/>
      </c>
      <c r="AB1127" s="306">
        <f>IF(C1127="","",B1127)</f>
        <v/>
      </c>
      <c r="AC1127" s="165">
        <f>B1127</f>
        <v/>
      </c>
      <c r="AD1127" s="165">
        <f>IF(C1127="Smelter not listed",D1127,C1127)</f>
        <v/>
      </c>
    </row>
    <row r="1128" ht="20.1" customFormat="1" customHeight="1" s="165">
      <c r="A1128" s="150" t="n"/>
      <c r="B1128" s="296">
        <f>IF(LEN(A1128)=0,"",INDEX('Smelter Look-up'!$A:$A,MATCH($A1128,'Smelter Look-up'!$E:$E,0)))</f>
        <v/>
      </c>
      <c r="C1128" s="147">
        <f>IF(LEN(A1128)=0,"",INDEX('Smelter Look-up'!$C:$C,MATCH($A1128,'Smelter Look-up'!$E:$E,0)))</f>
        <v/>
      </c>
      <c r="D1128" s="144" t="n"/>
      <c r="E1128" s="144">
        <f>IF(ISERROR($V1128),"",OFFSET('Smelter Look-up'!$D$4,$V1128-4,0)&amp;"")</f>
        <v/>
      </c>
      <c r="F1128" s="144">
        <f>IF(ISERROR($V1128),"",OFFSET('Smelter Look-up'!$E$4,$V1128-4,0))</f>
        <v/>
      </c>
      <c r="G1128" s="144">
        <f>IF(C1128=$X$4,"Enter smelter details",IF(ISERROR($V1128),"",OFFSET('Smelter Look-up'!$F$4,$V1128-4,0)))</f>
        <v/>
      </c>
      <c r="H1128" s="200">
        <f>IF(ISERROR($V1128),"",OFFSET('Smelter Look-up'!$G$4,$V1128-4,0))</f>
        <v/>
      </c>
      <c r="I1128" s="201">
        <f>IF(ISERROR($V1128),"",OFFSET('Smelter Look-up'!$H$4,$V1128-4,0))</f>
        <v/>
      </c>
      <c r="J1128" s="201">
        <f>IF(ISERROR($V1128),"",OFFSET('Smelter Look-up'!$I$4,$V1128-4,0))</f>
        <v/>
      </c>
      <c r="K1128" s="145" t="n"/>
      <c r="L1128" s="145" t="n"/>
      <c r="M1128" s="145" t="n"/>
      <c r="N1128" s="145" t="n"/>
      <c r="O1128" s="145" t="n"/>
      <c r="P1128" s="203" t="n"/>
      <c r="Q1128" s="146" t="n"/>
      <c r="R1128" s="144">
        <f>IF(ISERROR($V1128),"",OFFSET('Smelter Look-up'!$C$4,$V1128-4,0)&amp;"")</f>
        <v/>
      </c>
      <c r="S1128" s="150">
        <f>IF(B1128="","",IF(ISERROR(MATCH($E1128,CL,0)),"Unknown",INDIRECT("'C'!$A$"&amp;MATCH($E1128,CL,0)+1)))</f>
        <v/>
      </c>
      <c r="T1128" s="150">
        <f>IF(B1128="","",IF(ISERROR(MATCH($J1128,SorP!$B$1:$B$6261,0)),"",INDIRECT("'SorP'!$A$"&amp;MATCH($S1128&amp;$J1128,SorP!C:C,0))))</f>
        <v/>
      </c>
      <c r="U1128" s="163" t="n"/>
      <c r="V1128" s="164">
        <f>IF(C1128="",NA(),MATCH($B1128&amp;$C1128,'Smelter Look-up'!$J:$J,0))</f>
        <v/>
      </c>
      <c r="X1128" s="165">
        <f>IF(AND(C1128="Smelter not listed",OR(LEN(D1128)=0,LEN(E1128)=0)),1,0)</f>
        <v/>
      </c>
      <c r="AB1128" s="306">
        <f>IF(C1128="","",B1128)</f>
        <v/>
      </c>
      <c r="AC1128" s="165">
        <f>B1128</f>
        <v/>
      </c>
      <c r="AD1128" s="165">
        <f>IF(C1128="Smelter not listed",D1128,C1128)</f>
        <v/>
      </c>
    </row>
    <row r="1129" ht="20.1" customFormat="1" customHeight="1" s="165">
      <c r="A1129" s="150" t="n"/>
      <c r="B1129" s="296">
        <f>IF(LEN(A1129)=0,"",INDEX('Smelter Look-up'!$A:$A,MATCH($A1129,'Smelter Look-up'!$E:$E,0)))</f>
        <v/>
      </c>
      <c r="C1129" s="147">
        <f>IF(LEN(A1129)=0,"",INDEX('Smelter Look-up'!$C:$C,MATCH($A1129,'Smelter Look-up'!$E:$E,0)))</f>
        <v/>
      </c>
      <c r="D1129" s="144" t="n"/>
      <c r="E1129" s="144">
        <f>IF(ISERROR($V1129),"",OFFSET('Smelter Look-up'!$D$4,$V1129-4,0)&amp;"")</f>
        <v/>
      </c>
      <c r="F1129" s="144">
        <f>IF(ISERROR($V1129),"",OFFSET('Smelter Look-up'!$E$4,$V1129-4,0))</f>
        <v/>
      </c>
      <c r="G1129" s="144">
        <f>IF(C1129=$X$4,"Enter smelter details",IF(ISERROR($V1129),"",OFFSET('Smelter Look-up'!$F$4,$V1129-4,0)))</f>
        <v/>
      </c>
      <c r="H1129" s="200">
        <f>IF(ISERROR($V1129),"",OFFSET('Smelter Look-up'!$G$4,$V1129-4,0))</f>
        <v/>
      </c>
      <c r="I1129" s="201">
        <f>IF(ISERROR($V1129),"",OFFSET('Smelter Look-up'!$H$4,$V1129-4,0))</f>
        <v/>
      </c>
      <c r="J1129" s="201">
        <f>IF(ISERROR($V1129),"",OFFSET('Smelter Look-up'!$I$4,$V1129-4,0))</f>
        <v/>
      </c>
      <c r="K1129" s="145" t="n"/>
      <c r="L1129" s="145" t="n"/>
      <c r="M1129" s="145" t="n"/>
      <c r="N1129" s="145" t="n"/>
      <c r="O1129" s="145" t="n"/>
      <c r="P1129" s="203" t="n"/>
      <c r="Q1129" s="146" t="n"/>
      <c r="R1129" s="144">
        <f>IF(ISERROR($V1129),"",OFFSET('Smelter Look-up'!$C$4,$V1129-4,0)&amp;"")</f>
        <v/>
      </c>
      <c r="S1129" s="150">
        <f>IF(B1129="","",IF(ISERROR(MATCH($E1129,CL,0)),"Unknown",INDIRECT("'C'!$A$"&amp;MATCH($E1129,CL,0)+1)))</f>
        <v/>
      </c>
      <c r="T1129" s="150">
        <f>IF(B1129="","",IF(ISERROR(MATCH($J1129,SorP!$B$1:$B$6261,0)),"",INDIRECT("'SorP'!$A$"&amp;MATCH($S1129&amp;$J1129,SorP!C:C,0))))</f>
        <v/>
      </c>
      <c r="U1129" s="163" t="n"/>
      <c r="V1129" s="164">
        <f>IF(C1129="",NA(),MATCH($B1129&amp;$C1129,'Smelter Look-up'!$J:$J,0))</f>
        <v/>
      </c>
      <c r="X1129" s="165">
        <f>IF(AND(C1129="Smelter not listed",OR(LEN(D1129)=0,LEN(E1129)=0)),1,0)</f>
        <v/>
      </c>
      <c r="AB1129" s="306">
        <f>IF(C1129="","",B1129)</f>
        <v/>
      </c>
      <c r="AC1129" s="165">
        <f>B1129</f>
        <v/>
      </c>
      <c r="AD1129" s="165">
        <f>IF(C1129="Smelter not listed",D1129,C1129)</f>
        <v/>
      </c>
    </row>
    <row r="1130" ht="20.1" customFormat="1" customHeight="1" s="165">
      <c r="A1130" s="150" t="n"/>
      <c r="B1130" s="296">
        <f>IF(LEN(A1130)=0,"",INDEX('Smelter Look-up'!$A:$A,MATCH($A1130,'Smelter Look-up'!$E:$E,0)))</f>
        <v/>
      </c>
      <c r="C1130" s="147">
        <f>IF(LEN(A1130)=0,"",INDEX('Smelter Look-up'!$C:$C,MATCH($A1130,'Smelter Look-up'!$E:$E,0)))</f>
        <v/>
      </c>
      <c r="D1130" s="144" t="n"/>
      <c r="E1130" s="144">
        <f>IF(ISERROR($V1130),"",OFFSET('Smelter Look-up'!$D$4,$V1130-4,0)&amp;"")</f>
        <v/>
      </c>
      <c r="F1130" s="144">
        <f>IF(ISERROR($V1130),"",OFFSET('Smelter Look-up'!$E$4,$V1130-4,0))</f>
        <v/>
      </c>
      <c r="G1130" s="144">
        <f>IF(C1130=$X$4,"Enter smelter details",IF(ISERROR($V1130),"",OFFSET('Smelter Look-up'!$F$4,$V1130-4,0)))</f>
        <v/>
      </c>
      <c r="H1130" s="200">
        <f>IF(ISERROR($V1130),"",OFFSET('Smelter Look-up'!$G$4,$V1130-4,0))</f>
        <v/>
      </c>
      <c r="I1130" s="201">
        <f>IF(ISERROR($V1130),"",OFFSET('Smelter Look-up'!$H$4,$V1130-4,0))</f>
        <v/>
      </c>
      <c r="J1130" s="201">
        <f>IF(ISERROR($V1130),"",OFFSET('Smelter Look-up'!$I$4,$V1130-4,0))</f>
        <v/>
      </c>
      <c r="K1130" s="145" t="n"/>
      <c r="L1130" s="145" t="n"/>
      <c r="M1130" s="145" t="n"/>
      <c r="N1130" s="145" t="n"/>
      <c r="O1130" s="145" t="n"/>
      <c r="P1130" s="203" t="n"/>
      <c r="Q1130" s="146" t="n"/>
      <c r="R1130" s="144">
        <f>IF(ISERROR($V1130),"",OFFSET('Smelter Look-up'!$C$4,$V1130-4,0)&amp;"")</f>
        <v/>
      </c>
      <c r="S1130" s="150">
        <f>IF(B1130="","",IF(ISERROR(MATCH($E1130,CL,0)),"Unknown",INDIRECT("'C'!$A$"&amp;MATCH($E1130,CL,0)+1)))</f>
        <v/>
      </c>
      <c r="T1130" s="150">
        <f>IF(B1130="","",IF(ISERROR(MATCH($J1130,SorP!$B$1:$B$6261,0)),"",INDIRECT("'SorP'!$A$"&amp;MATCH($S1130&amp;$J1130,SorP!C:C,0))))</f>
        <v/>
      </c>
      <c r="U1130" s="163" t="n"/>
      <c r="V1130" s="164">
        <f>IF(C1130="",NA(),MATCH($B1130&amp;$C1130,'Smelter Look-up'!$J:$J,0))</f>
        <v/>
      </c>
      <c r="X1130" s="165">
        <f>IF(AND(C1130="Smelter not listed",OR(LEN(D1130)=0,LEN(E1130)=0)),1,0)</f>
        <v/>
      </c>
      <c r="AB1130" s="306">
        <f>IF(C1130="","",B1130)</f>
        <v/>
      </c>
      <c r="AC1130" s="165">
        <f>B1130</f>
        <v/>
      </c>
      <c r="AD1130" s="165">
        <f>IF(C1130="Smelter not listed",D1130,C1130)</f>
        <v/>
      </c>
    </row>
    <row r="1131" ht="20.1" customFormat="1" customHeight="1" s="165">
      <c r="A1131" s="150" t="n"/>
      <c r="B1131" s="296">
        <f>IF(LEN(A1131)=0,"",INDEX('Smelter Look-up'!$A:$A,MATCH($A1131,'Smelter Look-up'!$E:$E,0)))</f>
        <v/>
      </c>
      <c r="C1131" s="147">
        <f>IF(LEN(A1131)=0,"",INDEX('Smelter Look-up'!$C:$C,MATCH($A1131,'Smelter Look-up'!$E:$E,0)))</f>
        <v/>
      </c>
      <c r="D1131" s="144" t="n"/>
      <c r="E1131" s="144">
        <f>IF(ISERROR($V1131),"",OFFSET('Smelter Look-up'!$D$4,$V1131-4,0)&amp;"")</f>
        <v/>
      </c>
      <c r="F1131" s="144">
        <f>IF(ISERROR($V1131),"",OFFSET('Smelter Look-up'!$E$4,$V1131-4,0))</f>
        <v/>
      </c>
      <c r="G1131" s="144">
        <f>IF(C1131=$X$4,"Enter smelter details",IF(ISERROR($V1131),"",OFFSET('Smelter Look-up'!$F$4,$V1131-4,0)))</f>
        <v/>
      </c>
      <c r="H1131" s="200">
        <f>IF(ISERROR($V1131),"",OFFSET('Smelter Look-up'!$G$4,$V1131-4,0))</f>
        <v/>
      </c>
      <c r="I1131" s="201">
        <f>IF(ISERROR($V1131),"",OFFSET('Smelter Look-up'!$H$4,$V1131-4,0))</f>
        <v/>
      </c>
      <c r="J1131" s="201">
        <f>IF(ISERROR($V1131),"",OFFSET('Smelter Look-up'!$I$4,$V1131-4,0))</f>
        <v/>
      </c>
      <c r="K1131" s="145" t="n"/>
      <c r="L1131" s="145" t="n"/>
      <c r="M1131" s="145" t="n"/>
      <c r="N1131" s="145" t="n"/>
      <c r="O1131" s="145" t="n"/>
      <c r="P1131" s="203" t="n"/>
      <c r="Q1131" s="146" t="n"/>
      <c r="R1131" s="144">
        <f>IF(ISERROR($V1131),"",OFFSET('Smelter Look-up'!$C$4,$V1131-4,0)&amp;"")</f>
        <v/>
      </c>
      <c r="S1131" s="150">
        <f>IF(B1131="","",IF(ISERROR(MATCH($E1131,CL,0)),"Unknown",INDIRECT("'C'!$A$"&amp;MATCH($E1131,CL,0)+1)))</f>
        <v/>
      </c>
      <c r="T1131" s="150">
        <f>IF(B1131="","",IF(ISERROR(MATCH($J1131,SorP!$B$1:$B$6261,0)),"",INDIRECT("'SorP'!$A$"&amp;MATCH($S1131&amp;$J1131,SorP!C:C,0))))</f>
        <v/>
      </c>
      <c r="U1131" s="163" t="n"/>
      <c r="V1131" s="164">
        <f>IF(C1131="",NA(),MATCH($B1131&amp;$C1131,'Smelter Look-up'!$J:$J,0))</f>
        <v/>
      </c>
      <c r="X1131" s="165">
        <f>IF(AND(C1131="Smelter not listed",OR(LEN(D1131)=0,LEN(E1131)=0)),1,0)</f>
        <v/>
      </c>
      <c r="AB1131" s="306">
        <f>IF(C1131="","",B1131)</f>
        <v/>
      </c>
      <c r="AC1131" s="165">
        <f>B1131</f>
        <v/>
      </c>
      <c r="AD1131" s="165">
        <f>IF(C1131="Smelter not listed",D1131,C1131)</f>
        <v/>
      </c>
    </row>
    <row r="1132" ht="20.1" customFormat="1" customHeight="1" s="165">
      <c r="A1132" s="150" t="n"/>
      <c r="B1132" s="296">
        <f>IF(LEN(A1132)=0,"",INDEX('Smelter Look-up'!$A:$A,MATCH($A1132,'Smelter Look-up'!$E:$E,0)))</f>
        <v/>
      </c>
      <c r="C1132" s="147">
        <f>IF(LEN(A1132)=0,"",INDEX('Smelter Look-up'!$C:$C,MATCH($A1132,'Smelter Look-up'!$E:$E,0)))</f>
        <v/>
      </c>
      <c r="D1132" s="144" t="n"/>
      <c r="E1132" s="144">
        <f>IF(ISERROR($V1132),"",OFFSET('Smelter Look-up'!$D$4,$V1132-4,0)&amp;"")</f>
        <v/>
      </c>
      <c r="F1132" s="144">
        <f>IF(ISERROR($V1132),"",OFFSET('Smelter Look-up'!$E$4,$V1132-4,0))</f>
        <v/>
      </c>
      <c r="G1132" s="144">
        <f>IF(C1132=$X$4,"Enter smelter details",IF(ISERROR($V1132),"",OFFSET('Smelter Look-up'!$F$4,$V1132-4,0)))</f>
        <v/>
      </c>
      <c r="H1132" s="200">
        <f>IF(ISERROR($V1132),"",OFFSET('Smelter Look-up'!$G$4,$V1132-4,0))</f>
        <v/>
      </c>
      <c r="I1132" s="201">
        <f>IF(ISERROR($V1132),"",OFFSET('Smelter Look-up'!$H$4,$V1132-4,0))</f>
        <v/>
      </c>
      <c r="J1132" s="201">
        <f>IF(ISERROR($V1132),"",OFFSET('Smelter Look-up'!$I$4,$V1132-4,0))</f>
        <v/>
      </c>
      <c r="K1132" s="145" t="n"/>
      <c r="L1132" s="145" t="n"/>
      <c r="M1132" s="145" t="n"/>
      <c r="N1132" s="145" t="n"/>
      <c r="O1132" s="145" t="n"/>
      <c r="P1132" s="203" t="n"/>
      <c r="Q1132" s="146" t="n"/>
      <c r="R1132" s="144">
        <f>IF(ISERROR($V1132),"",OFFSET('Smelter Look-up'!$C$4,$V1132-4,0)&amp;"")</f>
        <v/>
      </c>
      <c r="S1132" s="150">
        <f>IF(B1132="","",IF(ISERROR(MATCH($E1132,CL,0)),"Unknown",INDIRECT("'C'!$A$"&amp;MATCH($E1132,CL,0)+1)))</f>
        <v/>
      </c>
      <c r="T1132" s="150">
        <f>IF(B1132="","",IF(ISERROR(MATCH($J1132,SorP!$B$1:$B$6261,0)),"",INDIRECT("'SorP'!$A$"&amp;MATCH($S1132&amp;$J1132,SorP!C:C,0))))</f>
        <v/>
      </c>
      <c r="U1132" s="163" t="n"/>
      <c r="V1132" s="164">
        <f>IF(C1132="",NA(),MATCH($B1132&amp;$C1132,'Smelter Look-up'!$J:$J,0))</f>
        <v/>
      </c>
      <c r="X1132" s="165">
        <f>IF(AND(C1132="Smelter not listed",OR(LEN(D1132)=0,LEN(E1132)=0)),1,0)</f>
        <v/>
      </c>
      <c r="AB1132" s="306">
        <f>IF(C1132="","",B1132)</f>
        <v/>
      </c>
      <c r="AC1132" s="165">
        <f>B1132</f>
        <v/>
      </c>
      <c r="AD1132" s="165">
        <f>IF(C1132="Smelter not listed",D1132,C1132)</f>
        <v/>
      </c>
    </row>
    <row r="1133" ht="20.1" customFormat="1" customHeight="1" s="165">
      <c r="A1133" s="150" t="n"/>
      <c r="B1133" s="296">
        <f>IF(LEN(A1133)=0,"",INDEX('Smelter Look-up'!$A:$A,MATCH($A1133,'Smelter Look-up'!$E:$E,0)))</f>
        <v/>
      </c>
      <c r="C1133" s="147">
        <f>IF(LEN(A1133)=0,"",INDEX('Smelter Look-up'!$C:$C,MATCH($A1133,'Smelter Look-up'!$E:$E,0)))</f>
        <v/>
      </c>
      <c r="D1133" s="144" t="n"/>
      <c r="E1133" s="144">
        <f>IF(ISERROR($V1133),"",OFFSET('Smelter Look-up'!$D$4,$V1133-4,0)&amp;"")</f>
        <v/>
      </c>
      <c r="F1133" s="144">
        <f>IF(ISERROR($V1133),"",OFFSET('Smelter Look-up'!$E$4,$V1133-4,0))</f>
        <v/>
      </c>
      <c r="G1133" s="144">
        <f>IF(C1133=$X$4,"Enter smelter details",IF(ISERROR($V1133),"",OFFSET('Smelter Look-up'!$F$4,$V1133-4,0)))</f>
        <v/>
      </c>
      <c r="H1133" s="200">
        <f>IF(ISERROR($V1133),"",OFFSET('Smelter Look-up'!$G$4,$V1133-4,0))</f>
        <v/>
      </c>
      <c r="I1133" s="201">
        <f>IF(ISERROR($V1133),"",OFFSET('Smelter Look-up'!$H$4,$V1133-4,0))</f>
        <v/>
      </c>
      <c r="J1133" s="201">
        <f>IF(ISERROR($V1133),"",OFFSET('Smelter Look-up'!$I$4,$V1133-4,0))</f>
        <v/>
      </c>
      <c r="K1133" s="145" t="n"/>
      <c r="L1133" s="145" t="n"/>
      <c r="M1133" s="145" t="n"/>
      <c r="N1133" s="145" t="n"/>
      <c r="O1133" s="145" t="n"/>
      <c r="P1133" s="203" t="n"/>
      <c r="Q1133" s="146" t="n"/>
      <c r="R1133" s="144">
        <f>IF(ISERROR($V1133),"",OFFSET('Smelter Look-up'!$C$4,$V1133-4,0)&amp;"")</f>
        <v/>
      </c>
      <c r="S1133" s="150">
        <f>IF(B1133="","",IF(ISERROR(MATCH($E1133,CL,0)),"Unknown",INDIRECT("'C'!$A$"&amp;MATCH($E1133,CL,0)+1)))</f>
        <v/>
      </c>
      <c r="T1133" s="150">
        <f>IF(B1133="","",IF(ISERROR(MATCH($J1133,SorP!$B$1:$B$6261,0)),"",INDIRECT("'SorP'!$A$"&amp;MATCH($S1133&amp;$J1133,SorP!C:C,0))))</f>
        <v/>
      </c>
      <c r="U1133" s="163" t="n"/>
      <c r="V1133" s="164">
        <f>IF(C1133="",NA(),MATCH($B1133&amp;$C1133,'Smelter Look-up'!$J:$J,0))</f>
        <v/>
      </c>
      <c r="X1133" s="165">
        <f>IF(AND(C1133="Smelter not listed",OR(LEN(D1133)=0,LEN(E1133)=0)),1,0)</f>
        <v/>
      </c>
      <c r="AB1133" s="306">
        <f>IF(C1133="","",B1133)</f>
        <v/>
      </c>
      <c r="AC1133" s="165">
        <f>B1133</f>
        <v/>
      </c>
      <c r="AD1133" s="165">
        <f>IF(C1133="Smelter not listed",D1133,C1133)</f>
        <v/>
      </c>
    </row>
    <row r="1134" ht="20.1" customFormat="1" customHeight="1" s="165">
      <c r="A1134" s="150" t="n"/>
      <c r="B1134" s="296">
        <f>IF(LEN(A1134)=0,"",INDEX('Smelter Look-up'!$A:$A,MATCH($A1134,'Smelter Look-up'!$E:$E,0)))</f>
        <v/>
      </c>
      <c r="C1134" s="147">
        <f>IF(LEN(A1134)=0,"",INDEX('Smelter Look-up'!$C:$C,MATCH($A1134,'Smelter Look-up'!$E:$E,0)))</f>
        <v/>
      </c>
      <c r="D1134" s="144" t="n"/>
      <c r="E1134" s="144">
        <f>IF(ISERROR($V1134),"",OFFSET('Smelter Look-up'!$D$4,$V1134-4,0)&amp;"")</f>
        <v/>
      </c>
      <c r="F1134" s="144">
        <f>IF(ISERROR($V1134),"",OFFSET('Smelter Look-up'!$E$4,$V1134-4,0))</f>
        <v/>
      </c>
      <c r="G1134" s="144">
        <f>IF(C1134=$X$4,"Enter smelter details",IF(ISERROR($V1134),"",OFFSET('Smelter Look-up'!$F$4,$V1134-4,0)))</f>
        <v/>
      </c>
      <c r="H1134" s="200">
        <f>IF(ISERROR($V1134),"",OFFSET('Smelter Look-up'!$G$4,$V1134-4,0))</f>
        <v/>
      </c>
      <c r="I1134" s="201">
        <f>IF(ISERROR($V1134),"",OFFSET('Smelter Look-up'!$H$4,$V1134-4,0))</f>
        <v/>
      </c>
      <c r="J1134" s="201">
        <f>IF(ISERROR($V1134),"",OFFSET('Smelter Look-up'!$I$4,$V1134-4,0))</f>
        <v/>
      </c>
      <c r="K1134" s="145" t="n"/>
      <c r="L1134" s="145" t="n"/>
      <c r="M1134" s="145" t="n"/>
      <c r="N1134" s="145" t="n"/>
      <c r="O1134" s="145" t="n"/>
      <c r="P1134" s="203" t="n"/>
      <c r="Q1134" s="146" t="n"/>
      <c r="R1134" s="144">
        <f>IF(ISERROR($V1134),"",OFFSET('Smelter Look-up'!$C$4,$V1134-4,0)&amp;"")</f>
        <v/>
      </c>
      <c r="S1134" s="150">
        <f>IF(B1134="","",IF(ISERROR(MATCH($E1134,CL,0)),"Unknown",INDIRECT("'C'!$A$"&amp;MATCH($E1134,CL,0)+1)))</f>
        <v/>
      </c>
      <c r="T1134" s="150">
        <f>IF(B1134="","",IF(ISERROR(MATCH($J1134,SorP!$B$1:$B$6261,0)),"",INDIRECT("'SorP'!$A$"&amp;MATCH($S1134&amp;$J1134,SorP!C:C,0))))</f>
        <v/>
      </c>
      <c r="U1134" s="163" t="n"/>
      <c r="V1134" s="164">
        <f>IF(C1134="",NA(),MATCH($B1134&amp;$C1134,'Smelter Look-up'!$J:$J,0))</f>
        <v/>
      </c>
      <c r="X1134" s="165">
        <f>IF(AND(C1134="Smelter not listed",OR(LEN(D1134)=0,LEN(E1134)=0)),1,0)</f>
        <v/>
      </c>
      <c r="AB1134" s="306">
        <f>IF(C1134="","",B1134)</f>
        <v/>
      </c>
      <c r="AC1134" s="165">
        <f>B1134</f>
        <v/>
      </c>
      <c r="AD1134" s="165">
        <f>IF(C1134="Smelter not listed",D1134,C1134)</f>
        <v/>
      </c>
    </row>
    <row r="1135" ht="20.1" customFormat="1" customHeight="1" s="165">
      <c r="A1135" s="150" t="n"/>
      <c r="B1135" s="296">
        <f>IF(LEN(A1135)=0,"",INDEX('Smelter Look-up'!$A:$A,MATCH($A1135,'Smelter Look-up'!$E:$E,0)))</f>
        <v/>
      </c>
      <c r="C1135" s="147">
        <f>IF(LEN(A1135)=0,"",INDEX('Smelter Look-up'!$C:$C,MATCH($A1135,'Smelter Look-up'!$E:$E,0)))</f>
        <v/>
      </c>
      <c r="D1135" s="144" t="n"/>
      <c r="E1135" s="144">
        <f>IF(ISERROR($V1135),"",OFFSET('Smelter Look-up'!$D$4,$V1135-4,0)&amp;"")</f>
        <v/>
      </c>
      <c r="F1135" s="144">
        <f>IF(ISERROR($V1135),"",OFFSET('Smelter Look-up'!$E$4,$V1135-4,0))</f>
        <v/>
      </c>
      <c r="G1135" s="144">
        <f>IF(C1135=$X$4,"Enter smelter details",IF(ISERROR($V1135),"",OFFSET('Smelter Look-up'!$F$4,$V1135-4,0)))</f>
        <v/>
      </c>
      <c r="H1135" s="200">
        <f>IF(ISERROR($V1135),"",OFFSET('Smelter Look-up'!$G$4,$V1135-4,0))</f>
        <v/>
      </c>
      <c r="I1135" s="201">
        <f>IF(ISERROR($V1135),"",OFFSET('Smelter Look-up'!$H$4,$V1135-4,0))</f>
        <v/>
      </c>
      <c r="J1135" s="201">
        <f>IF(ISERROR($V1135),"",OFFSET('Smelter Look-up'!$I$4,$V1135-4,0))</f>
        <v/>
      </c>
      <c r="K1135" s="145" t="n"/>
      <c r="L1135" s="145" t="n"/>
      <c r="M1135" s="145" t="n"/>
      <c r="N1135" s="145" t="n"/>
      <c r="O1135" s="145" t="n"/>
      <c r="P1135" s="203" t="n"/>
      <c r="Q1135" s="146" t="n"/>
      <c r="R1135" s="144">
        <f>IF(ISERROR($V1135),"",OFFSET('Smelter Look-up'!$C$4,$V1135-4,0)&amp;"")</f>
        <v/>
      </c>
      <c r="S1135" s="150">
        <f>IF(B1135="","",IF(ISERROR(MATCH($E1135,CL,0)),"Unknown",INDIRECT("'C'!$A$"&amp;MATCH($E1135,CL,0)+1)))</f>
        <v/>
      </c>
      <c r="T1135" s="150">
        <f>IF(B1135="","",IF(ISERROR(MATCH($J1135,SorP!$B$1:$B$6261,0)),"",INDIRECT("'SorP'!$A$"&amp;MATCH($S1135&amp;$J1135,SorP!C:C,0))))</f>
        <v/>
      </c>
      <c r="U1135" s="163" t="n"/>
      <c r="V1135" s="164">
        <f>IF(C1135="",NA(),MATCH($B1135&amp;$C1135,'Smelter Look-up'!$J:$J,0))</f>
        <v/>
      </c>
      <c r="X1135" s="165">
        <f>IF(AND(C1135="Smelter not listed",OR(LEN(D1135)=0,LEN(E1135)=0)),1,0)</f>
        <v/>
      </c>
      <c r="AB1135" s="306">
        <f>IF(C1135="","",B1135)</f>
        <v/>
      </c>
      <c r="AC1135" s="165">
        <f>B1135</f>
        <v/>
      </c>
      <c r="AD1135" s="165">
        <f>IF(C1135="Smelter not listed",D1135,C1135)</f>
        <v/>
      </c>
    </row>
    <row r="1136" ht="20.1" customFormat="1" customHeight="1" s="165">
      <c r="A1136" s="150" t="n"/>
      <c r="B1136" s="296">
        <f>IF(LEN(A1136)=0,"",INDEX('Smelter Look-up'!$A:$A,MATCH($A1136,'Smelter Look-up'!$E:$E,0)))</f>
        <v/>
      </c>
      <c r="C1136" s="147">
        <f>IF(LEN(A1136)=0,"",INDEX('Smelter Look-up'!$C:$C,MATCH($A1136,'Smelter Look-up'!$E:$E,0)))</f>
        <v/>
      </c>
      <c r="D1136" s="144" t="n"/>
      <c r="E1136" s="144">
        <f>IF(ISERROR($V1136),"",OFFSET('Smelter Look-up'!$D$4,$V1136-4,0)&amp;"")</f>
        <v/>
      </c>
      <c r="F1136" s="144">
        <f>IF(ISERROR($V1136),"",OFFSET('Smelter Look-up'!$E$4,$V1136-4,0))</f>
        <v/>
      </c>
      <c r="G1136" s="144">
        <f>IF(C1136=$X$4,"Enter smelter details",IF(ISERROR($V1136),"",OFFSET('Smelter Look-up'!$F$4,$V1136-4,0)))</f>
        <v/>
      </c>
      <c r="H1136" s="200">
        <f>IF(ISERROR($V1136),"",OFFSET('Smelter Look-up'!$G$4,$V1136-4,0))</f>
        <v/>
      </c>
      <c r="I1136" s="201">
        <f>IF(ISERROR($V1136),"",OFFSET('Smelter Look-up'!$H$4,$V1136-4,0))</f>
        <v/>
      </c>
      <c r="J1136" s="201">
        <f>IF(ISERROR($V1136),"",OFFSET('Smelter Look-up'!$I$4,$V1136-4,0))</f>
        <v/>
      </c>
      <c r="K1136" s="145" t="n"/>
      <c r="L1136" s="145" t="n"/>
      <c r="M1136" s="145" t="n"/>
      <c r="N1136" s="145" t="n"/>
      <c r="O1136" s="145" t="n"/>
      <c r="P1136" s="203" t="n"/>
      <c r="Q1136" s="146" t="n"/>
      <c r="R1136" s="144">
        <f>IF(ISERROR($V1136),"",OFFSET('Smelter Look-up'!$C$4,$V1136-4,0)&amp;"")</f>
        <v/>
      </c>
      <c r="S1136" s="150">
        <f>IF(B1136="","",IF(ISERROR(MATCH($E1136,CL,0)),"Unknown",INDIRECT("'C'!$A$"&amp;MATCH($E1136,CL,0)+1)))</f>
        <v/>
      </c>
      <c r="T1136" s="150">
        <f>IF(B1136="","",IF(ISERROR(MATCH($J1136,SorP!$B$1:$B$6261,0)),"",INDIRECT("'SorP'!$A$"&amp;MATCH($S1136&amp;$J1136,SorP!C:C,0))))</f>
        <v/>
      </c>
      <c r="U1136" s="163" t="n"/>
      <c r="V1136" s="164">
        <f>IF(C1136="",NA(),MATCH($B1136&amp;$C1136,'Smelter Look-up'!$J:$J,0))</f>
        <v/>
      </c>
      <c r="X1136" s="165">
        <f>IF(AND(C1136="Smelter not listed",OR(LEN(D1136)=0,LEN(E1136)=0)),1,0)</f>
        <v/>
      </c>
      <c r="AB1136" s="306">
        <f>IF(C1136="","",B1136)</f>
        <v/>
      </c>
      <c r="AC1136" s="165">
        <f>B1136</f>
        <v/>
      </c>
      <c r="AD1136" s="165">
        <f>IF(C1136="Smelter not listed",D1136,C1136)</f>
        <v/>
      </c>
    </row>
    <row r="1137" ht="20.1" customFormat="1" customHeight="1" s="165">
      <c r="A1137" s="150" t="n"/>
      <c r="B1137" s="296">
        <f>IF(LEN(A1137)=0,"",INDEX('Smelter Look-up'!$A:$A,MATCH($A1137,'Smelter Look-up'!$E:$E,0)))</f>
        <v/>
      </c>
      <c r="C1137" s="147">
        <f>IF(LEN(A1137)=0,"",INDEX('Smelter Look-up'!$C:$C,MATCH($A1137,'Smelter Look-up'!$E:$E,0)))</f>
        <v/>
      </c>
      <c r="D1137" s="144" t="n"/>
      <c r="E1137" s="144">
        <f>IF(ISERROR($V1137),"",OFFSET('Smelter Look-up'!$D$4,$V1137-4,0)&amp;"")</f>
        <v/>
      </c>
      <c r="F1137" s="144">
        <f>IF(ISERROR($V1137),"",OFFSET('Smelter Look-up'!$E$4,$V1137-4,0))</f>
        <v/>
      </c>
      <c r="G1137" s="144">
        <f>IF(C1137=$X$4,"Enter smelter details",IF(ISERROR($V1137),"",OFFSET('Smelter Look-up'!$F$4,$V1137-4,0)))</f>
        <v/>
      </c>
      <c r="H1137" s="200">
        <f>IF(ISERROR($V1137),"",OFFSET('Smelter Look-up'!$G$4,$V1137-4,0))</f>
        <v/>
      </c>
      <c r="I1137" s="201">
        <f>IF(ISERROR($V1137),"",OFFSET('Smelter Look-up'!$H$4,$V1137-4,0))</f>
        <v/>
      </c>
      <c r="J1137" s="201">
        <f>IF(ISERROR($V1137),"",OFFSET('Smelter Look-up'!$I$4,$V1137-4,0))</f>
        <v/>
      </c>
      <c r="K1137" s="145" t="n"/>
      <c r="L1137" s="145" t="n"/>
      <c r="M1137" s="145" t="n"/>
      <c r="N1137" s="145" t="n"/>
      <c r="O1137" s="145" t="n"/>
      <c r="P1137" s="203" t="n"/>
      <c r="Q1137" s="146" t="n"/>
      <c r="R1137" s="144">
        <f>IF(ISERROR($V1137),"",OFFSET('Smelter Look-up'!$C$4,$V1137-4,0)&amp;"")</f>
        <v/>
      </c>
      <c r="S1137" s="150">
        <f>IF(B1137="","",IF(ISERROR(MATCH($E1137,CL,0)),"Unknown",INDIRECT("'C'!$A$"&amp;MATCH($E1137,CL,0)+1)))</f>
        <v/>
      </c>
      <c r="T1137" s="150">
        <f>IF(B1137="","",IF(ISERROR(MATCH($J1137,SorP!$B$1:$B$6261,0)),"",INDIRECT("'SorP'!$A$"&amp;MATCH($S1137&amp;$J1137,SorP!C:C,0))))</f>
        <v/>
      </c>
      <c r="U1137" s="163" t="n"/>
      <c r="V1137" s="164">
        <f>IF(C1137="",NA(),MATCH($B1137&amp;$C1137,'Smelter Look-up'!$J:$J,0))</f>
        <v/>
      </c>
      <c r="X1137" s="165">
        <f>IF(AND(C1137="Smelter not listed",OR(LEN(D1137)=0,LEN(E1137)=0)),1,0)</f>
        <v/>
      </c>
      <c r="AB1137" s="306">
        <f>IF(C1137="","",B1137)</f>
        <v/>
      </c>
      <c r="AC1137" s="165">
        <f>B1137</f>
        <v/>
      </c>
      <c r="AD1137" s="165">
        <f>IF(C1137="Smelter not listed",D1137,C1137)</f>
        <v/>
      </c>
    </row>
    <row r="1138" ht="20.1" customFormat="1" customHeight="1" s="165">
      <c r="A1138" s="150" t="n"/>
      <c r="B1138" s="296">
        <f>IF(LEN(A1138)=0,"",INDEX('Smelter Look-up'!$A:$A,MATCH($A1138,'Smelter Look-up'!$E:$E,0)))</f>
        <v/>
      </c>
      <c r="C1138" s="147">
        <f>IF(LEN(A1138)=0,"",INDEX('Smelter Look-up'!$C:$C,MATCH($A1138,'Smelter Look-up'!$E:$E,0)))</f>
        <v/>
      </c>
      <c r="D1138" s="144" t="n"/>
      <c r="E1138" s="144">
        <f>IF(ISERROR($V1138),"",OFFSET('Smelter Look-up'!$D$4,$V1138-4,0)&amp;"")</f>
        <v/>
      </c>
      <c r="F1138" s="144">
        <f>IF(ISERROR($V1138),"",OFFSET('Smelter Look-up'!$E$4,$V1138-4,0))</f>
        <v/>
      </c>
      <c r="G1138" s="144">
        <f>IF(C1138=$X$4,"Enter smelter details",IF(ISERROR($V1138),"",OFFSET('Smelter Look-up'!$F$4,$V1138-4,0)))</f>
        <v/>
      </c>
      <c r="H1138" s="200">
        <f>IF(ISERROR($V1138),"",OFFSET('Smelter Look-up'!$G$4,$V1138-4,0))</f>
        <v/>
      </c>
      <c r="I1138" s="201">
        <f>IF(ISERROR($V1138),"",OFFSET('Smelter Look-up'!$H$4,$V1138-4,0))</f>
        <v/>
      </c>
      <c r="J1138" s="201">
        <f>IF(ISERROR($V1138),"",OFFSET('Smelter Look-up'!$I$4,$V1138-4,0))</f>
        <v/>
      </c>
      <c r="K1138" s="145" t="n"/>
      <c r="L1138" s="145" t="n"/>
      <c r="M1138" s="145" t="n"/>
      <c r="N1138" s="145" t="n"/>
      <c r="O1138" s="145" t="n"/>
      <c r="P1138" s="203" t="n"/>
      <c r="Q1138" s="146" t="n"/>
      <c r="R1138" s="144">
        <f>IF(ISERROR($V1138),"",OFFSET('Smelter Look-up'!$C$4,$V1138-4,0)&amp;"")</f>
        <v/>
      </c>
      <c r="S1138" s="150">
        <f>IF(B1138="","",IF(ISERROR(MATCH($E1138,CL,0)),"Unknown",INDIRECT("'C'!$A$"&amp;MATCH($E1138,CL,0)+1)))</f>
        <v/>
      </c>
      <c r="T1138" s="150">
        <f>IF(B1138="","",IF(ISERROR(MATCH($J1138,SorP!$B$1:$B$6261,0)),"",INDIRECT("'SorP'!$A$"&amp;MATCH($S1138&amp;$J1138,SorP!C:C,0))))</f>
        <v/>
      </c>
      <c r="U1138" s="163" t="n"/>
      <c r="V1138" s="164">
        <f>IF(C1138="",NA(),MATCH($B1138&amp;$C1138,'Smelter Look-up'!$J:$J,0))</f>
        <v/>
      </c>
      <c r="X1138" s="165">
        <f>IF(AND(C1138="Smelter not listed",OR(LEN(D1138)=0,LEN(E1138)=0)),1,0)</f>
        <v/>
      </c>
      <c r="AB1138" s="306">
        <f>IF(C1138="","",B1138)</f>
        <v/>
      </c>
      <c r="AC1138" s="165">
        <f>B1138</f>
        <v/>
      </c>
      <c r="AD1138" s="165">
        <f>IF(C1138="Smelter not listed",D1138,C1138)</f>
        <v/>
      </c>
    </row>
    <row r="1139" ht="20.1" customFormat="1" customHeight="1" s="165">
      <c r="A1139" s="150" t="n"/>
      <c r="B1139" s="296">
        <f>IF(LEN(A1139)=0,"",INDEX('Smelter Look-up'!$A:$A,MATCH($A1139,'Smelter Look-up'!$E:$E,0)))</f>
        <v/>
      </c>
      <c r="C1139" s="147">
        <f>IF(LEN(A1139)=0,"",INDEX('Smelter Look-up'!$C:$C,MATCH($A1139,'Smelter Look-up'!$E:$E,0)))</f>
        <v/>
      </c>
      <c r="D1139" s="144" t="n"/>
      <c r="E1139" s="144">
        <f>IF(ISERROR($V1139),"",OFFSET('Smelter Look-up'!$D$4,$V1139-4,0)&amp;"")</f>
        <v/>
      </c>
      <c r="F1139" s="144">
        <f>IF(ISERROR($V1139),"",OFFSET('Smelter Look-up'!$E$4,$V1139-4,0))</f>
        <v/>
      </c>
      <c r="G1139" s="144">
        <f>IF(C1139=$X$4,"Enter smelter details",IF(ISERROR($V1139),"",OFFSET('Smelter Look-up'!$F$4,$V1139-4,0)))</f>
        <v/>
      </c>
      <c r="H1139" s="200">
        <f>IF(ISERROR($V1139),"",OFFSET('Smelter Look-up'!$G$4,$V1139-4,0))</f>
        <v/>
      </c>
      <c r="I1139" s="201">
        <f>IF(ISERROR($V1139),"",OFFSET('Smelter Look-up'!$H$4,$V1139-4,0))</f>
        <v/>
      </c>
      <c r="J1139" s="201">
        <f>IF(ISERROR($V1139),"",OFFSET('Smelter Look-up'!$I$4,$V1139-4,0))</f>
        <v/>
      </c>
      <c r="K1139" s="145" t="n"/>
      <c r="L1139" s="145" t="n"/>
      <c r="M1139" s="145" t="n"/>
      <c r="N1139" s="145" t="n"/>
      <c r="O1139" s="145" t="n"/>
      <c r="P1139" s="203" t="n"/>
      <c r="Q1139" s="146" t="n"/>
      <c r="R1139" s="144">
        <f>IF(ISERROR($V1139),"",OFFSET('Smelter Look-up'!$C$4,$V1139-4,0)&amp;"")</f>
        <v/>
      </c>
      <c r="S1139" s="150">
        <f>IF(B1139="","",IF(ISERROR(MATCH($E1139,CL,0)),"Unknown",INDIRECT("'C'!$A$"&amp;MATCH($E1139,CL,0)+1)))</f>
        <v/>
      </c>
      <c r="T1139" s="150">
        <f>IF(B1139="","",IF(ISERROR(MATCH($J1139,SorP!$B$1:$B$6261,0)),"",INDIRECT("'SorP'!$A$"&amp;MATCH($S1139&amp;$J1139,SorP!C:C,0))))</f>
        <v/>
      </c>
      <c r="U1139" s="163" t="n"/>
      <c r="V1139" s="164">
        <f>IF(C1139="",NA(),MATCH($B1139&amp;$C1139,'Smelter Look-up'!$J:$J,0))</f>
        <v/>
      </c>
      <c r="X1139" s="165">
        <f>IF(AND(C1139="Smelter not listed",OR(LEN(D1139)=0,LEN(E1139)=0)),1,0)</f>
        <v/>
      </c>
      <c r="AB1139" s="306">
        <f>IF(C1139="","",B1139)</f>
        <v/>
      </c>
      <c r="AC1139" s="165">
        <f>B1139</f>
        <v/>
      </c>
      <c r="AD1139" s="165">
        <f>IF(C1139="Smelter not listed",D1139,C1139)</f>
        <v/>
      </c>
    </row>
    <row r="1140" ht="20.1" customFormat="1" customHeight="1" s="165">
      <c r="A1140" s="150" t="n"/>
      <c r="B1140" s="296">
        <f>IF(LEN(A1140)=0,"",INDEX('Smelter Look-up'!$A:$A,MATCH($A1140,'Smelter Look-up'!$E:$E,0)))</f>
        <v/>
      </c>
      <c r="C1140" s="147">
        <f>IF(LEN(A1140)=0,"",INDEX('Smelter Look-up'!$C:$C,MATCH($A1140,'Smelter Look-up'!$E:$E,0)))</f>
        <v/>
      </c>
      <c r="D1140" s="144" t="n"/>
      <c r="E1140" s="144">
        <f>IF(ISERROR($V1140),"",OFFSET('Smelter Look-up'!$D$4,$V1140-4,0)&amp;"")</f>
        <v/>
      </c>
      <c r="F1140" s="144">
        <f>IF(ISERROR($V1140),"",OFFSET('Smelter Look-up'!$E$4,$V1140-4,0))</f>
        <v/>
      </c>
      <c r="G1140" s="144">
        <f>IF(C1140=$X$4,"Enter smelter details",IF(ISERROR($V1140),"",OFFSET('Smelter Look-up'!$F$4,$V1140-4,0)))</f>
        <v/>
      </c>
      <c r="H1140" s="200">
        <f>IF(ISERROR($V1140),"",OFFSET('Smelter Look-up'!$G$4,$V1140-4,0))</f>
        <v/>
      </c>
      <c r="I1140" s="201">
        <f>IF(ISERROR($V1140),"",OFFSET('Smelter Look-up'!$H$4,$V1140-4,0))</f>
        <v/>
      </c>
      <c r="J1140" s="201">
        <f>IF(ISERROR($V1140),"",OFFSET('Smelter Look-up'!$I$4,$V1140-4,0))</f>
        <v/>
      </c>
      <c r="K1140" s="145" t="n"/>
      <c r="L1140" s="145" t="n"/>
      <c r="M1140" s="145" t="n"/>
      <c r="N1140" s="145" t="n"/>
      <c r="O1140" s="145" t="n"/>
      <c r="P1140" s="203" t="n"/>
      <c r="Q1140" s="146" t="n"/>
      <c r="R1140" s="144">
        <f>IF(ISERROR($V1140),"",OFFSET('Smelter Look-up'!$C$4,$V1140-4,0)&amp;"")</f>
        <v/>
      </c>
      <c r="S1140" s="150">
        <f>IF(B1140="","",IF(ISERROR(MATCH($E1140,CL,0)),"Unknown",INDIRECT("'C'!$A$"&amp;MATCH($E1140,CL,0)+1)))</f>
        <v/>
      </c>
      <c r="T1140" s="150">
        <f>IF(B1140="","",IF(ISERROR(MATCH($J1140,SorP!$B$1:$B$6261,0)),"",INDIRECT("'SorP'!$A$"&amp;MATCH($S1140&amp;$J1140,SorP!C:C,0))))</f>
        <v/>
      </c>
      <c r="U1140" s="163" t="n"/>
      <c r="V1140" s="164">
        <f>IF(C1140="",NA(),MATCH($B1140&amp;$C1140,'Smelter Look-up'!$J:$J,0))</f>
        <v/>
      </c>
      <c r="X1140" s="165">
        <f>IF(AND(C1140="Smelter not listed",OR(LEN(D1140)=0,LEN(E1140)=0)),1,0)</f>
        <v/>
      </c>
      <c r="AB1140" s="306">
        <f>IF(C1140="","",B1140)</f>
        <v/>
      </c>
      <c r="AC1140" s="165">
        <f>B1140</f>
        <v/>
      </c>
      <c r="AD1140" s="165">
        <f>IF(C1140="Smelter not listed",D1140,C1140)</f>
        <v/>
      </c>
    </row>
    <row r="1141" ht="20.1" customFormat="1" customHeight="1" s="165">
      <c r="A1141" s="150" t="n"/>
      <c r="B1141" s="296">
        <f>IF(LEN(A1141)=0,"",INDEX('Smelter Look-up'!$A:$A,MATCH($A1141,'Smelter Look-up'!$E:$E,0)))</f>
        <v/>
      </c>
      <c r="C1141" s="147">
        <f>IF(LEN(A1141)=0,"",INDEX('Smelter Look-up'!$C:$C,MATCH($A1141,'Smelter Look-up'!$E:$E,0)))</f>
        <v/>
      </c>
      <c r="D1141" s="144" t="n"/>
      <c r="E1141" s="144">
        <f>IF(ISERROR($V1141),"",OFFSET('Smelter Look-up'!$D$4,$V1141-4,0)&amp;"")</f>
        <v/>
      </c>
      <c r="F1141" s="144">
        <f>IF(ISERROR($V1141),"",OFFSET('Smelter Look-up'!$E$4,$V1141-4,0))</f>
        <v/>
      </c>
      <c r="G1141" s="144">
        <f>IF(C1141=$X$4,"Enter smelter details",IF(ISERROR($V1141),"",OFFSET('Smelter Look-up'!$F$4,$V1141-4,0)))</f>
        <v/>
      </c>
      <c r="H1141" s="200">
        <f>IF(ISERROR($V1141),"",OFFSET('Smelter Look-up'!$G$4,$V1141-4,0))</f>
        <v/>
      </c>
      <c r="I1141" s="201">
        <f>IF(ISERROR($V1141),"",OFFSET('Smelter Look-up'!$H$4,$V1141-4,0))</f>
        <v/>
      </c>
      <c r="J1141" s="201">
        <f>IF(ISERROR($V1141),"",OFFSET('Smelter Look-up'!$I$4,$V1141-4,0))</f>
        <v/>
      </c>
      <c r="K1141" s="145" t="n"/>
      <c r="L1141" s="145" t="n"/>
      <c r="M1141" s="145" t="n"/>
      <c r="N1141" s="145" t="n"/>
      <c r="O1141" s="145" t="n"/>
      <c r="P1141" s="203" t="n"/>
      <c r="Q1141" s="146" t="n"/>
      <c r="R1141" s="144">
        <f>IF(ISERROR($V1141),"",OFFSET('Smelter Look-up'!$C$4,$V1141-4,0)&amp;"")</f>
        <v/>
      </c>
      <c r="S1141" s="150">
        <f>IF(B1141="","",IF(ISERROR(MATCH($E1141,CL,0)),"Unknown",INDIRECT("'C'!$A$"&amp;MATCH($E1141,CL,0)+1)))</f>
        <v/>
      </c>
      <c r="T1141" s="150">
        <f>IF(B1141="","",IF(ISERROR(MATCH($J1141,SorP!$B$1:$B$6261,0)),"",INDIRECT("'SorP'!$A$"&amp;MATCH($S1141&amp;$J1141,SorP!C:C,0))))</f>
        <v/>
      </c>
      <c r="U1141" s="163" t="n"/>
      <c r="V1141" s="164">
        <f>IF(C1141="",NA(),MATCH($B1141&amp;$C1141,'Smelter Look-up'!$J:$J,0))</f>
        <v/>
      </c>
      <c r="X1141" s="165">
        <f>IF(AND(C1141="Smelter not listed",OR(LEN(D1141)=0,LEN(E1141)=0)),1,0)</f>
        <v/>
      </c>
      <c r="AB1141" s="306">
        <f>IF(C1141="","",B1141)</f>
        <v/>
      </c>
      <c r="AC1141" s="165">
        <f>B1141</f>
        <v/>
      </c>
      <c r="AD1141" s="165">
        <f>IF(C1141="Smelter not listed",D1141,C1141)</f>
        <v/>
      </c>
    </row>
    <row r="1142" ht="20.1" customFormat="1" customHeight="1" s="165">
      <c r="A1142" s="150" t="n"/>
      <c r="B1142" s="296">
        <f>IF(LEN(A1142)=0,"",INDEX('Smelter Look-up'!$A:$A,MATCH($A1142,'Smelter Look-up'!$E:$E,0)))</f>
        <v/>
      </c>
      <c r="C1142" s="147">
        <f>IF(LEN(A1142)=0,"",INDEX('Smelter Look-up'!$C:$C,MATCH($A1142,'Smelter Look-up'!$E:$E,0)))</f>
        <v/>
      </c>
      <c r="D1142" s="144" t="n"/>
      <c r="E1142" s="144">
        <f>IF(ISERROR($V1142),"",OFFSET('Smelter Look-up'!$D$4,$V1142-4,0)&amp;"")</f>
        <v/>
      </c>
      <c r="F1142" s="144">
        <f>IF(ISERROR($V1142),"",OFFSET('Smelter Look-up'!$E$4,$V1142-4,0))</f>
        <v/>
      </c>
      <c r="G1142" s="144">
        <f>IF(C1142=$X$4,"Enter smelter details",IF(ISERROR($V1142),"",OFFSET('Smelter Look-up'!$F$4,$V1142-4,0)))</f>
        <v/>
      </c>
      <c r="H1142" s="200">
        <f>IF(ISERROR($V1142),"",OFFSET('Smelter Look-up'!$G$4,$V1142-4,0))</f>
        <v/>
      </c>
      <c r="I1142" s="201">
        <f>IF(ISERROR($V1142),"",OFFSET('Smelter Look-up'!$H$4,$V1142-4,0))</f>
        <v/>
      </c>
      <c r="J1142" s="201">
        <f>IF(ISERROR($V1142),"",OFFSET('Smelter Look-up'!$I$4,$V1142-4,0))</f>
        <v/>
      </c>
      <c r="K1142" s="145" t="n"/>
      <c r="L1142" s="145" t="n"/>
      <c r="M1142" s="145" t="n"/>
      <c r="N1142" s="145" t="n"/>
      <c r="O1142" s="145" t="n"/>
      <c r="P1142" s="203" t="n"/>
      <c r="Q1142" s="146" t="n"/>
      <c r="R1142" s="144">
        <f>IF(ISERROR($V1142),"",OFFSET('Smelter Look-up'!$C$4,$V1142-4,0)&amp;"")</f>
        <v/>
      </c>
      <c r="S1142" s="150">
        <f>IF(B1142="","",IF(ISERROR(MATCH($E1142,CL,0)),"Unknown",INDIRECT("'C'!$A$"&amp;MATCH($E1142,CL,0)+1)))</f>
        <v/>
      </c>
      <c r="T1142" s="150">
        <f>IF(B1142="","",IF(ISERROR(MATCH($J1142,SorP!$B$1:$B$6261,0)),"",INDIRECT("'SorP'!$A$"&amp;MATCH($S1142&amp;$J1142,SorP!C:C,0))))</f>
        <v/>
      </c>
      <c r="U1142" s="163" t="n"/>
      <c r="V1142" s="164">
        <f>IF(C1142="",NA(),MATCH($B1142&amp;$C1142,'Smelter Look-up'!$J:$J,0))</f>
        <v/>
      </c>
      <c r="X1142" s="165">
        <f>IF(AND(C1142="Smelter not listed",OR(LEN(D1142)=0,LEN(E1142)=0)),1,0)</f>
        <v/>
      </c>
      <c r="AB1142" s="306">
        <f>IF(C1142="","",B1142)</f>
        <v/>
      </c>
      <c r="AC1142" s="165">
        <f>B1142</f>
        <v/>
      </c>
      <c r="AD1142" s="165">
        <f>IF(C1142="Smelter not listed",D1142,C1142)</f>
        <v/>
      </c>
    </row>
    <row r="1143" ht="20.1" customFormat="1" customHeight="1" s="165">
      <c r="A1143" s="150" t="n"/>
      <c r="B1143" s="296">
        <f>IF(LEN(A1143)=0,"",INDEX('Smelter Look-up'!$A:$A,MATCH($A1143,'Smelter Look-up'!$E:$E,0)))</f>
        <v/>
      </c>
      <c r="C1143" s="147">
        <f>IF(LEN(A1143)=0,"",INDEX('Smelter Look-up'!$C:$C,MATCH($A1143,'Smelter Look-up'!$E:$E,0)))</f>
        <v/>
      </c>
      <c r="D1143" s="144" t="n"/>
      <c r="E1143" s="144">
        <f>IF(ISERROR($V1143),"",OFFSET('Smelter Look-up'!$D$4,$V1143-4,0)&amp;"")</f>
        <v/>
      </c>
      <c r="F1143" s="144">
        <f>IF(ISERROR($V1143),"",OFFSET('Smelter Look-up'!$E$4,$V1143-4,0))</f>
        <v/>
      </c>
      <c r="G1143" s="144">
        <f>IF(C1143=$X$4,"Enter smelter details",IF(ISERROR($V1143),"",OFFSET('Smelter Look-up'!$F$4,$V1143-4,0)))</f>
        <v/>
      </c>
      <c r="H1143" s="200">
        <f>IF(ISERROR($V1143),"",OFFSET('Smelter Look-up'!$G$4,$V1143-4,0))</f>
        <v/>
      </c>
      <c r="I1143" s="201">
        <f>IF(ISERROR($V1143),"",OFFSET('Smelter Look-up'!$H$4,$V1143-4,0))</f>
        <v/>
      </c>
      <c r="J1143" s="201">
        <f>IF(ISERROR($V1143),"",OFFSET('Smelter Look-up'!$I$4,$V1143-4,0))</f>
        <v/>
      </c>
      <c r="K1143" s="145" t="n"/>
      <c r="L1143" s="145" t="n"/>
      <c r="M1143" s="145" t="n"/>
      <c r="N1143" s="145" t="n"/>
      <c r="O1143" s="145" t="n"/>
      <c r="P1143" s="203" t="n"/>
      <c r="Q1143" s="146" t="n"/>
      <c r="R1143" s="144">
        <f>IF(ISERROR($V1143),"",OFFSET('Smelter Look-up'!$C$4,$V1143-4,0)&amp;"")</f>
        <v/>
      </c>
      <c r="S1143" s="150">
        <f>IF(B1143="","",IF(ISERROR(MATCH($E1143,CL,0)),"Unknown",INDIRECT("'C'!$A$"&amp;MATCH($E1143,CL,0)+1)))</f>
        <v/>
      </c>
      <c r="T1143" s="150">
        <f>IF(B1143="","",IF(ISERROR(MATCH($J1143,SorP!$B$1:$B$6261,0)),"",INDIRECT("'SorP'!$A$"&amp;MATCH($S1143&amp;$J1143,SorP!C:C,0))))</f>
        <v/>
      </c>
      <c r="U1143" s="163" t="n"/>
      <c r="V1143" s="164">
        <f>IF(C1143="",NA(),MATCH($B1143&amp;$C1143,'Smelter Look-up'!$J:$J,0))</f>
        <v/>
      </c>
      <c r="X1143" s="165">
        <f>IF(AND(C1143="Smelter not listed",OR(LEN(D1143)=0,LEN(E1143)=0)),1,0)</f>
        <v/>
      </c>
      <c r="AB1143" s="306">
        <f>IF(C1143="","",B1143)</f>
        <v/>
      </c>
      <c r="AC1143" s="165">
        <f>B1143</f>
        <v/>
      </c>
      <c r="AD1143" s="165">
        <f>IF(C1143="Smelter not listed",D1143,C1143)</f>
        <v/>
      </c>
    </row>
    <row r="1144" ht="20.1" customFormat="1" customHeight="1" s="165">
      <c r="A1144" s="150" t="n"/>
      <c r="B1144" s="296">
        <f>IF(LEN(A1144)=0,"",INDEX('Smelter Look-up'!$A:$A,MATCH($A1144,'Smelter Look-up'!$E:$E,0)))</f>
        <v/>
      </c>
      <c r="C1144" s="147">
        <f>IF(LEN(A1144)=0,"",INDEX('Smelter Look-up'!$C:$C,MATCH($A1144,'Smelter Look-up'!$E:$E,0)))</f>
        <v/>
      </c>
      <c r="D1144" s="144" t="n"/>
      <c r="E1144" s="144">
        <f>IF(ISERROR($V1144),"",OFFSET('Smelter Look-up'!$D$4,$V1144-4,0)&amp;"")</f>
        <v/>
      </c>
      <c r="F1144" s="144">
        <f>IF(ISERROR($V1144),"",OFFSET('Smelter Look-up'!$E$4,$V1144-4,0))</f>
        <v/>
      </c>
      <c r="G1144" s="144">
        <f>IF(C1144=$X$4,"Enter smelter details",IF(ISERROR($V1144),"",OFFSET('Smelter Look-up'!$F$4,$V1144-4,0)))</f>
        <v/>
      </c>
      <c r="H1144" s="200">
        <f>IF(ISERROR($V1144),"",OFFSET('Smelter Look-up'!$G$4,$V1144-4,0))</f>
        <v/>
      </c>
      <c r="I1144" s="201">
        <f>IF(ISERROR($V1144),"",OFFSET('Smelter Look-up'!$H$4,$V1144-4,0))</f>
        <v/>
      </c>
      <c r="J1144" s="201">
        <f>IF(ISERROR($V1144),"",OFFSET('Smelter Look-up'!$I$4,$V1144-4,0))</f>
        <v/>
      </c>
      <c r="K1144" s="145" t="n"/>
      <c r="L1144" s="145" t="n"/>
      <c r="M1144" s="145" t="n"/>
      <c r="N1144" s="145" t="n"/>
      <c r="O1144" s="145" t="n"/>
      <c r="P1144" s="203" t="n"/>
      <c r="Q1144" s="146" t="n"/>
      <c r="R1144" s="144">
        <f>IF(ISERROR($V1144),"",OFFSET('Smelter Look-up'!$C$4,$V1144-4,0)&amp;"")</f>
        <v/>
      </c>
      <c r="S1144" s="150">
        <f>IF(B1144="","",IF(ISERROR(MATCH($E1144,CL,0)),"Unknown",INDIRECT("'C'!$A$"&amp;MATCH($E1144,CL,0)+1)))</f>
        <v/>
      </c>
      <c r="T1144" s="150">
        <f>IF(B1144="","",IF(ISERROR(MATCH($J1144,SorP!$B$1:$B$6261,0)),"",INDIRECT("'SorP'!$A$"&amp;MATCH($S1144&amp;$J1144,SorP!C:C,0))))</f>
        <v/>
      </c>
      <c r="U1144" s="163" t="n"/>
      <c r="V1144" s="164">
        <f>IF(C1144="",NA(),MATCH($B1144&amp;$C1144,'Smelter Look-up'!$J:$J,0))</f>
        <v/>
      </c>
      <c r="X1144" s="165">
        <f>IF(AND(C1144="Smelter not listed",OR(LEN(D1144)=0,LEN(E1144)=0)),1,0)</f>
        <v/>
      </c>
      <c r="AB1144" s="306">
        <f>IF(C1144="","",B1144)</f>
        <v/>
      </c>
      <c r="AC1144" s="165">
        <f>B1144</f>
        <v/>
      </c>
      <c r="AD1144" s="165">
        <f>IF(C1144="Smelter not listed",D1144,C1144)</f>
        <v/>
      </c>
    </row>
    <row r="1145" ht="20.1" customFormat="1" customHeight="1" s="165">
      <c r="A1145" s="150" t="n"/>
      <c r="B1145" s="296">
        <f>IF(LEN(A1145)=0,"",INDEX('Smelter Look-up'!$A:$A,MATCH($A1145,'Smelter Look-up'!$E:$E,0)))</f>
        <v/>
      </c>
      <c r="C1145" s="147">
        <f>IF(LEN(A1145)=0,"",INDEX('Smelter Look-up'!$C:$C,MATCH($A1145,'Smelter Look-up'!$E:$E,0)))</f>
        <v/>
      </c>
      <c r="D1145" s="144" t="n"/>
      <c r="E1145" s="144">
        <f>IF(ISERROR($V1145),"",OFFSET('Smelter Look-up'!$D$4,$V1145-4,0)&amp;"")</f>
        <v/>
      </c>
      <c r="F1145" s="144">
        <f>IF(ISERROR($V1145),"",OFFSET('Smelter Look-up'!$E$4,$V1145-4,0))</f>
        <v/>
      </c>
      <c r="G1145" s="144">
        <f>IF(C1145=$X$4,"Enter smelter details",IF(ISERROR($V1145),"",OFFSET('Smelter Look-up'!$F$4,$V1145-4,0)))</f>
        <v/>
      </c>
      <c r="H1145" s="200">
        <f>IF(ISERROR($V1145),"",OFFSET('Smelter Look-up'!$G$4,$V1145-4,0))</f>
        <v/>
      </c>
      <c r="I1145" s="201">
        <f>IF(ISERROR($V1145),"",OFFSET('Smelter Look-up'!$H$4,$V1145-4,0))</f>
        <v/>
      </c>
      <c r="J1145" s="201">
        <f>IF(ISERROR($V1145),"",OFFSET('Smelter Look-up'!$I$4,$V1145-4,0))</f>
        <v/>
      </c>
      <c r="K1145" s="145" t="n"/>
      <c r="L1145" s="145" t="n"/>
      <c r="M1145" s="145" t="n"/>
      <c r="N1145" s="145" t="n"/>
      <c r="O1145" s="145" t="n"/>
      <c r="P1145" s="203" t="n"/>
      <c r="Q1145" s="146" t="n"/>
      <c r="R1145" s="144">
        <f>IF(ISERROR($V1145),"",OFFSET('Smelter Look-up'!$C$4,$V1145-4,0)&amp;"")</f>
        <v/>
      </c>
      <c r="S1145" s="150">
        <f>IF(B1145="","",IF(ISERROR(MATCH($E1145,CL,0)),"Unknown",INDIRECT("'C'!$A$"&amp;MATCH($E1145,CL,0)+1)))</f>
        <v/>
      </c>
      <c r="T1145" s="150">
        <f>IF(B1145="","",IF(ISERROR(MATCH($J1145,SorP!$B$1:$B$6261,0)),"",INDIRECT("'SorP'!$A$"&amp;MATCH($S1145&amp;$J1145,SorP!C:C,0))))</f>
        <v/>
      </c>
      <c r="U1145" s="163" t="n"/>
      <c r="V1145" s="164">
        <f>IF(C1145="",NA(),MATCH($B1145&amp;$C1145,'Smelter Look-up'!$J:$J,0))</f>
        <v/>
      </c>
      <c r="X1145" s="165">
        <f>IF(AND(C1145="Smelter not listed",OR(LEN(D1145)=0,LEN(E1145)=0)),1,0)</f>
        <v/>
      </c>
      <c r="AB1145" s="306">
        <f>IF(C1145="","",B1145)</f>
        <v/>
      </c>
      <c r="AC1145" s="165">
        <f>B1145</f>
        <v/>
      </c>
      <c r="AD1145" s="165">
        <f>IF(C1145="Smelter not listed",D1145,C1145)</f>
        <v/>
      </c>
    </row>
    <row r="1146" ht="20.1" customFormat="1" customHeight="1" s="165">
      <c r="A1146" s="150" t="n"/>
      <c r="B1146" s="296">
        <f>IF(LEN(A1146)=0,"",INDEX('Smelter Look-up'!$A:$A,MATCH($A1146,'Smelter Look-up'!$E:$E,0)))</f>
        <v/>
      </c>
      <c r="C1146" s="147">
        <f>IF(LEN(A1146)=0,"",INDEX('Smelter Look-up'!$C:$C,MATCH($A1146,'Smelter Look-up'!$E:$E,0)))</f>
        <v/>
      </c>
      <c r="D1146" s="144" t="n"/>
      <c r="E1146" s="144">
        <f>IF(ISERROR($V1146),"",OFFSET('Smelter Look-up'!$D$4,$V1146-4,0)&amp;"")</f>
        <v/>
      </c>
      <c r="F1146" s="144">
        <f>IF(ISERROR($V1146),"",OFFSET('Smelter Look-up'!$E$4,$V1146-4,0))</f>
        <v/>
      </c>
      <c r="G1146" s="144">
        <f>IF(C1146=$X$4,"Enter smelter details",IF(ISERROR($V1146),"",OFFSET('Smelter Look-up'!$F$4,$V1146-4,0)))</f>
        <v/>
      </c>
      <c r="H1146" s="200">
        <f>IF(ISERROR($V1146),"",OFFSET('Smelter Look-up'!$G$4,$V1146-4,0))</f>
        <v/>
      </c>
      <c r="I1146" s="201">
        <f>IF(ISERROR($V1146),"",OFFSET('Smelter Look-up'!$H$4,$V1146-4,0))</f>
        <v/>
      </c>
      <c r="J1146" s="201">
        <f>IF(ISERROR($V1146),"",OFFSET('Smelter Look-up'!$I$4,$V1146-4,0))</f>
        <v/>
      </c>
      <c r="K1146" s="145" t="n"/>
      <c r="L1146" s="145" t="n"/>
      <c r="M1146" s="145" t="n"/>
      <c r="N1146" s="145" t="n"/>
      <c r="O1146" s="145" t="n"/>
      <c r="P1146" s="203" t="n"/>
      <c r="Q1146" s="146" t="n"/>
      <c r="R1146" s="144">
        <f>IF(ISERROR($V1146),"",OFFSET('Smelter Look-up'!$C$4,$V1146-4,0)&amp;"")</f>
        <v/>
      </c>
      <c r="S1146" s="150">
        <f>IF(B1146="","",IF(ISERROR(MATCH($E1146,CL,0)),"Unknown",INDIRECT("'C'!$A$"&amp;MATCH($E1146,CL,0)+1)))</f>
        <v/>
      </c>
      <c r="T1146" s="150">
        <f>IF(B1146="","",IF(ISERROR(MATCH($J1146,SorP!$B$1:$B$6261,0)),"",INDIRECT("'SorP'!$A$"&amp;MATCH($S1146&amp;$J1146,SorP!C:C,0))))</f>
        <v/>
      </c>
      <c r="U1146" s="163" t="n"/>
      <c r="V1146" s="164">
        <f>IF(C1146="",NA(),MATCH($B1146&amp;$C1146,'Smelter Look-up'!$J:$J,0))</f>
        <v/>
      </c>
      <c r="X1146" s="165">
        <f>IF(AND(C1146="Smelter not listed",OR(LEN(D1146)=0,LEN(E1146)=0)),1,0)</f>
        <v/>
      </c>
      <c r="AB1146" s="306">
        <f>IF(C1146="","",B1146)</f>
        <v/>
      </c>
      <c r="AC1146" s="165">
        <f>B1146</f>
        <v/>
      </c>
      <c r="AD1146" s="165">
        <f>IF(C1146="Smelter not listed",D1146,C1146)</f>
        <v/>
      </c>
    </row>
    <row r="1147" ht="20.1" customFormat="1" customHeight="1" s="165">
      <c r="A1147" s="150" t="n"/>
      <c r="B1147" s="296">
        <f>IF(LEN(A1147)=0,"",INDEX('Smelter Look-up'!$A:$A,MATCH($A1147,'Smelter Look-up'!$E:$E,0)))</f>
        <v/>
      </c>
      <c r="C1147" s="147">
        <f>IF(LEN(A1147)=0,"",INDEX('Smelter Look-up'!$C:$C,MATCH($A1147,'Smelter Look-up'!$E:$E,0)))</f>
        <v/>
      </c>
      <c r="D1147" s="144" t="n"/>
      <c r="E1147" s="144">
        <f>IF(ISERROR($V1147),"",OFFSET('Smelter Look-up'!$D$4,$V1147-4,0)&amp;"")</f>
        <v/>
      </c>
      <c r="F1147" s="144">
        <f>IF(ISERROR($V1147),"",OFFSET('Smelter Look-up'!$E$4,$V1147-4,0))</f>
        <v/>
      </c>
      <c r="G1147" s="144">
        <f>IF(C1147=$X$4,"Enter smelter details",IF(ISERROR($V1147),"",OFFSET('Smelter Look-up'!$F$4,$V1147-4,0)))</f>
        <v/>
      </c>
      <c r="H1147" s="200">
        <f>IF(ISERROR($V1147),"",OFFSET('Smelter Look-up'!$G$4,$V1147-4,0))</f>
        <v/>
      </c>
      <c r="I1147" s="201">
        <f>IF(ISERROR($V1147),"",OFFSET('Smelter Look-up'!$H$4,$V1147-4,0))</f>
        <v/>
      </c>
      <c r="J1147" s="201">
        <f>IF(ISERROR($V1147),"",OFFSET('Smelter Look-up'!$I$4,$V1147-4,0))</f>
        <v/>
      </c>
      <c r="K1147" s="145" t="n"/>
      <c r="L1147" s="145" t="n"/>
      <c r="M1147" s="145" t="n"/>
      <c r="N1147" s="145" t="n"/>
      <c r="O1147" s="145" t="n"/>
      <c r="P1147" s="203" t="n"/>
      <c r="Q1147" s="146" t="n"/>
      <c r="R1147" s="144">
        <f>IF(ISERROR($V1147),"",OFFSET('Smelter Look-up'!$C$4,$V1147-4,0)&amp;"")</f>
        <v/>
      </c>
      <c r="S1147" s="150">
        <f>IF(B1147="","",IF(ISERROR(MATCH($E1147,CL,0)),"Unknown",INDIRECT("'C'!$A$"&amp;MATCH($E1147,CL,0)+1)))</f>
        <v/>
      </c>
      <c r="T1147" s="150">
        <f>IF(B1147="","",IF(ISERROR(MATCH($J1147,SorP!$B$1:$B$6261,0)),"",INDIRECT("'SorP'!$A$"&amp;MATCH($S1147&amp;$J1147,SorP!C:C,0))))</f>
        <v/>
      </c>
      <c r="U1147" s="163" t="n"/>
      <c r="V1147" s="164">
        <f>IF(C1147="",NA(),MATCH($B1147&amp;$C1147,'Smelter Look-up'!$J:$J,0))</f>
        <v/>
      </c>
      <c r="X1147" s="165">
        <f>IF(AND(C1147="Smelter not listed",OR(LEN(D1147)=0,LEN(E1147)=0)),1,0)</f>
        <v/>
      </c>
      <c r="AB1147" s="306">
        <f>IF(C1147="","",B1147)</f>
        <v/>
      </c>
      <c r="AC1147" s="165">
        <f>B1147</f>
        <v/>
      </c>
      <c r="AD1147" s="165">
        <f>IF(C1147="Smelter not listed",D1147,C1147)</f>
        <v/>
      </c>
    </row>
    <row r="1148" ht="20.1" customFormat="1" customHeight="1" s="165">
      <c r="A1148" s="150" t="n"/>
      <c r="B1148" s="296">
        <f>IF(LEN(A1148)=0,"",INDEX('Smelter Look-up'!$A:$A,MATCH($A1148,'Smelter Look-up'!$E:$E,0)))</f>
        <v/>
      </c>
      <c r="C1148" s="147">
        <f>IF(LEN(A1148)=0,"",INDEX('Smelter Look-up'!$C:$C,MATCH($A1148,'Smelter Look-up'!$E:$E,0)))</f>
        <v/>
      </c>
      <c r="D1148" s="144" t="n"/>
      <c r="E1148" s="144">
        <f>IF(ISERROR($V1148),"",OFFSET('Smelter Look-up'!$D$4,$V1148-4,0)&amp;"")</f>
        <v/>
      </c>
      <c r="F1148" s="144">
        <f>IF(ISERROR($V1148),"",OFFSET('Smelter Look-up'!$E$4,$V1148-4,0))</f>
        <v/>
      </c>
      <c r="G1148" s="144">
        <f>IF(C1148=$X$4,"Enter smelter details",IF(ISERROR($V1148),"",OFFSET('Smelter Look-up'!$F$4,$V1148-4,0)))</f>
        <v/>
      </c>
      <c r="H1148" s="200">
        <f>IF(ISERROR($V1148),"",OFFSET('Smelter Look-up'!$G$4,$V1148-4,0))</f>
        <v/>
      </c>
      <c r="I1148" s="201">
        <f>IF(ISERROR($V1148),"",OFFSET('Smelter Look-up'!$H$4,$V1148-4,0))</f>
        <v/>
      </c>
      <c r="J1148" s="201">
        <f>IF(ISERROR($V1148),"",OFFSET('Smelter Look-up'!$I$4,$V1148-4,0))</f>
        <v/>
      </c>
      <c r="K1148" s="145" t="n"/>
      <c r="L1148" s="145" t="n"/>
      <c r="M1148" s="145" t="n"/>
      <c r="N1148" s="145" t="n"/>
      <c r="O1148" s="145" t="n"/>
      <c r="P1148" s="203" t="n"/>
      <c r="Q1148" s="146" t="n"/>
      <c r="R1148" s="144">
        <f>IF(ISERROR($V1148),"",OFFSET('Smelter Look-up'!$C$4,$V1148-4,0)&amp;"")</f>
        <v/>
      </c>
      <c r="S1148" s="150">
        <f>IF(B1148="","",IF(ISERROR(MATCH($E1148,CL,0)),"Unknown",INDIRECT("'C'!$A$"&amp;MATCH($E1148,CL,0)+1)))</f>
        <v/>
      </c>
      <c r="T1148" s="150">
        <f>IF(B1148="","",IF(ISERROR(MATCH($J1148,SorP!$B$1:$B$6261,0)),"",INDIRECT("'SorP'!$A$"&amp;MATCH($S1148&amp;$J1148,SorP!C:C,0))))</f>
        <v/>
      </c>
      <c r="U1148" s="163" t="n"/>
      <c r="V1148" s="164">
        <f>IF(C1148="",NA(),MATCH($B1148&amp;$C1148,'Smelter Look-up'!$J:$J,0))</f>
        <v/>
      </c>
      <c r="X1148" s="165">
        <f>IF(AND(C1148="Smelter not listed",OR(LEN(D1148)=0,LEN(E1148)=0)),1,0)</f>
        <v/>
      </c>
      <c r="AB1148" s="306">
        <f>IF(C1148="","",B1148)</f>
        <v/>
      </c>
      <c r="AC1148" s="165">
        <f>B1148</f>
        <v/>
      </c>
      <c r="AD1148" s="165">
        <f>IF(C1148="Smelter not listed",D1148,C1148)</f>
        <v/>
      </c>
    </row>
    <row r="1149" ht="20.1" customFormat="1" customHeight="1" s="165">
      <c r="A1149" s="150" t="n"/>
      <c r="B1149" s="296">
        <f>IF(LEN(A1149)=0,"",INDEX('Smelter Look-up'!$A:$A,MATCH($A1149,'Smelter Look-up'!$E:$E,0)))</f>
        <v/>
      </c>
      <c r="C1149" s="147">
        <f>IF(LEN(A1149)=0,"",INDEX('Smelter Look-up'!$C:$C,MATCH($A1149,'Smelter Look-up'!$E:$E,0)))</f>
        <v/>
      </c>
      <c r="D1149" s="144" t="n"/>
      <c r="E1149" s="144">
        <f>IF(ISERROR($V1149),"",OFFSET('Smelter Look-up'!$D$4,$V1149-4,0)&amp;"")</f>
        <v/>
      </c>
      <c r="F1149" s="144">
        <f>IF(ISERROR($V1149),"",OFFSET('Smelter Look-up'!$E$4,$V1149-4,0))</f>
        <v/>
      </c>
      <c r="G1149" s="144">
        <f>IF(C1149=$X$4,"Enter smelter details",IF(ISERROR($V1149),"",OFFSET('Smelter Look-up'!$F$4,$V1149-4,0)))</f>
        <v/>
      </c>
      <c r="H1149" s="200">
        <f>IF(ISERROR($V1149),"",OFFSET('Smelter Look-up'!$G$4,$V1149-4,0))</f>
        <v/>
      </c>
      <c r="I1149" s="201">
        <f>IF(ISERROR($V1149),"",OFFSET('Smelter Look-up'!$H$4,$V1149-4,0))</f>
        <v/>
      </c>
      <c r="J1149" s="201">
        <f>IF(ISERROR($V1149),"",OFFSET('Smelter Look-up'!$I$4,$V1149-4,0))</f>
        <v/>
      </c>
      <c r="K1149" s="145" t="n"/>
      <c r="L1149" s="145" t="n"/>
      <c r="M1149" s="145" t="n"/>
      <c r="N1149" s="145" t="n"/>
      <c r="O1149" s="145" t="n"/>
      <c r="P1149" s="203" t="n"/>
      <c r="Q1149" s="146" t="n"/>
      <c r="R1149" s="144">
        <f>IF(ISERROR($V1149),"",OFFSET('Smelter Look-up'!$C$4,$V1149-4,0)&amp;"")</f>
        <v/>
      </c>
      <c r="S1149" s="150">
        <f>IF(B1149="","",IF(ISERROR(MATCH($E1149,CL,0)),"Unknown",INDIRECT("'C'!$A$"&amp;MATCH($E1149,CL,0)+1)))</f>
        <v/>
      </c>
      <c r="T1149" s="150">
        <f>IF(B1149="","",IF(ISERROR(MATCH($J1149,SorP!$B$1:$B$6261,0)),"",INDIRECT("'SorP'!$A$"&amp;MATCH($S1149&amp;$J1149,SorP!C:C,0))))</f>
        <v/>
      </c>
      <c r="U1149" s="163" t="n"/>
      <c r="V1149" s="164">
        <f>IF(C1149="",NA(),MATCH($B1149&amp;$C1149,'Smelter Look-up'!$J:$J,0))</f>
        <v/>
      </c>
      <c r="X1149" s="165">
        <f>IF(AND(C1149="Smelter not listed",OR(LEN(D1149)=0,LEN(E1149)=0)),1,0)</f>
        <v/>
      </c>
      <c r="AB1149" s="306">
        <f>IF(C1149="","",B1149)</f>
        <v/>
      </c>
      <c r="AC1149" s="165">
        <f>B1149</f>
        <v/>
      </c>
      <c r="AD1149" s="165">
        <f>IF(C1149="Smelter not listed",D1149,C1149)</f>
        <v/>
      </c>
    </row>
    <row r="1150" ht="20.1" customFormat="1" customHeight="1" s="165">
      <c r="A1150" s="150" t="n"/>
      <c r="B1150" s="296">
        <f>IF(LEN(A1150)=0,"",INDEX('Smelter Look-up'!$A:$A,MATCH($A1150,'Smelter Look-up'!$E:$E,0)))</f>
        <v/>
      </c>
      <c r="C1150" s="147">
        <f>IF(LEN(A1150)=0,"",INDEX('Smelter Look-up'!$C:$C,MATCH($A1150,'Smelter Look-up'!$E:$E,0)))</f>
        <v/>
      </c>
      <c r="D1150" s="144" t="n"/>
      <c r="E1150" s="144">
        <f>IF(ISERROR($V1150),"",OFFSET('Smelter Look-up'!$D$4,$V1150-4,0)&amp;"")</f>
        <v/>
      </c>
      <c r="F1150" s="144">
        <f>IF(ISERROR($V1150),"",OFFSET('Smelter Look-up'!$E$4,$V1150-4,0))</f>
        <v/>
      </c>
      <c r="G1150" s="144">
        <f>IF(C1150=$X$4,"Enter smelter details",IF(ISERROR($V1150),"",OFFSET('Smelter Look-up'!$F$4,$V1150-4,0)))</f>
        <v/>
      </c>
      <c r="H1150" s="200">
        <f>IF(ISERROR($V1150),"",OFFSET('Smelter Look-up'!$G$4,$V1150-4,0))</f>
        <v/>
      </c>
      <c r="I1150" s="201">
        <f>IF(ISERROR($V1150),"",OFFSET('Smelter Look-up'!$H$4,$V1150-4,0))</f>
        <v/>
      </c>
      <c r="J1150" s="201">
        <f>IF(ISERROR($V1150),"",OFFSET('Smelter Look-up'!$I$4,$V1150-4,0))</f>
        <v/>
      </c>
      <c r="K1150" s="145" t="n"/>
      <c r="L1150" s="145" t="n"/>
      <c r="M1150" s="145" t="n"/>
      <c r="N1150" s="145" t="n"/>
      <c r="O1150" s="145" t="n"/>
      <c r="P1150" s="203" t="n"/>
      <c r="Q1150" s="146" t="n"/>
      <c r="R1150" s="144">
        <f>IF(ISERROR($V1150),"",OFFSET('Smelter Look-up'!$C$4,$V1150-4,0)&amp;"")</f>
        <v/>
      </c>
      <c r="S1150" s="150">
        <f>IF(B1150="","",IF(ISERROR(MATCH($E1150,CL,0)),"Unknown",INDIRECT("'C'!$A$"&amp;MATCH($E1150,CL,0)+1)))</f>
        <v/>
      </c>
      <c r="T1150" s="150">
        <f>IF(B1150="","",IF(ISERROR(MATCH($J1150,SorP!$B$1:$B$6261,0)),"",INDIRECT("'SorP'!$A$"&amp;MATCH($S1150&amp;$J1150,SorP!C:C,0))))</f>
        <v/>
      </c>
      <c r="U1150" s="163" t="n"/>
      <c r="V1150" s="164">
        <f>IF(C1150="",NA(),MATCH($B1150&amp;$C1150,'Smelter Look-up'!$J:$J,0))</f>
        <v/>
      </c>
      <c r="X1150" s="165">
        <f>IF(AND(C1150="Smelter not listed",OR(LEN(D1150)=0,LEN(E1150)=0)),1,0)</f>
        <v/>
      </c>
      <c r="AB1150" s="306">
        <f>IF(C1150="","",B1150)</f>
        <v/>
      </c>
      <c r="AC1150" s="165">
        <f>B1150</f>
        <v/>
      </c>
      <c r="AD1150" s="165">
        <f>IF(C1150="Smelter not listed",D1150,C1150)</f>
        <v/>
      </c>
    </row>
    <row r="1151" ht="20.1" customFormat="1" customHeight="1" s="165">
      <c r="A1151" s="150" t="n"/>
      <c r="B1151" s="296">
        <f>IF(LEN(A1151)=0,"",INDEX('Smelter Look-up'!$A:$A,MATCH($A1151,'Smelter Look-up'!$E:$E,0)))</f>
        <v/>
      </c>
      <c r="C1151" s="147">
        <f>IF(LEN(A1151)=0,"",INDEX('Smelter Look-up'!$C:$C,MATCH($A1151,'Smelter Look-up'!$E:$E,0)))</f>
        <v/>
      </c>
      <c r="D1151" s="144" t="n"/>
      <c r="E1151" s="144">
        <f>IF(ISERROR($V1151),"",OFFSET('Smelter Look-up'!$D$4,$V1151-4,0)&amp;"")</f>
        <v/>
      </c>
      <c r="F1151" s="144">
        <f>IF(ISERROR($V1151),"",OFFSET('Smelter Look-up'!$E$4,$V1151-4,0))</f>
        <v/>
      </c>
      <c r="G1151" s="144">
        <f>IF(C1151=$X$4,"Enter smelter details",IF(ISERROR($V1151),"",OFFSET('Smelter Look-up'!$F$4,$V1151-4,0)))</f>
        <v/>
      </c>
      <c r="H1151" s="200">
        <f>IF(ISERROR($V1151),"",OFFSET('Smelter Look-up'!$G$4,$V1151-4,0))</f>
        <v/>
      </c>
      <c r="I1151" s="201">
        <f>IF(ISERROR($V1151),"",OFFSET('Smelter Look-up'!$H$4,$V1151-4,0))</f>
        <v/>
      </c>
      <c r="J1151" s="201">
        <f>IF(ISERROR($V1151),"",OFFSET('Smelter Look-up'!$I$4,$V1151-4,0))</f>
        <v/>
      </c>
      <c r="K1151" s="145" t="n"/>
      <c r="L1151" s="145" t="n"/>
      <c r="M1151" s="145" t="n"/>
      <c r="N1151" s="145" t="n"/>
      <c r="O1151" s="145" t="n"/>
      <c r="P1151" s="203" t="n"/>
      <c r="Q1151" s="146" t="n"/>
      <c r="R1151" s="144">
        <f>IF(ISERROR($V1151),"",OFFSET('Smelter Look-up'!$C$4,$V1151-4,0)&amp;"")</f>
        <v/>
      </c>
      <c r="S1151" s="150">
        <f>IF(B1151="","",IF(ISERROR(MATCH($E1151,CL,0)),"Unknown",INDIRECT("'C'!$A$"&amp;MATCH($E1151,CL,0)+1)))</f>
        <v/>
      </c>
      <c r="T1151" s="150">
        <f>IF(B1151="","",IF(ISERROR(MATCH($J1151,SorP!$B$1:$B$6261,0)),"",INDIRECT("'SorP'!$A$"&amp;MATCH($S1151&amp;$J1151,SorP!C:C,0))))</f>
        <v/>
      </c>
      <c r="U1151" s="163" t="n"/>
      <c r="V1151" s="164">
        <f>IF(C1151="",NA(),MATCH($B1151&amp;$C1151,'Smelter Look-up'!$J:$J,0))</f>
        <v/>
      </c>
      <c r="X1151" s="165">
        <f>IF(AND(C1151="Smelter not listed",OR(LEN(D1151)=0,LEN(E1151)=0)),1,0)</f>
        <v/>
      </c>
      <c r="AB1151" s="306">
        <f>IF(C1151="","",B1151)</f>
        <v/>
      </c>
      <c r="AC1151" s="165">
        <f>B1151</f>
        <v/>
      </c>
      <c r="AD1151" s="165">
        <f>IF(C1151="Smelter not listed",D1151,C1151)</f>
        <v/>
      </c>
    </row>
    <row r="1152" ht="20.1" customFormat="1" customHeight="1" s="165">
      <c r="A1152" s="150" t="n"/>
      <c r="B1152" s="296">
        <f>IF(LEN(A1152)=0,"",INDEX('Smelter Look-up'!$A:$A,MATCH($A1152,'Smelter Look-up'!$E:$E,0)))</f>
        <v/>
      </c>
      <c r="C1152" s="147">
        <f>IF(LEN(A1152)=0,"",INDEX('Smelter Look-up'!$C:$C,MATCH($A1152,'Smelter Look-up'!$E:$E,0)))</f>
        <v/>
      </c>
      <c r="D1152" s="144" t="n"/>
      <c r="E1152" s="144">
        <f>IF(ISERROR($V1152),"",OFFSET('Smelter Look-up'!$D$4,$V1152-4,0)&amp;"")</f>
        <v/>
      </c>
      <c r="F1152" s="144">
        <f>IF(ISERROR($V1152),"",OFFSET('Smelter Look-up'!$E$4,$V1152-4,0))</f>
        <v/>
      </c>
      <c r="G1152" s="144">
        <f>IF(C1152=$X$4,"Enter smelter details",IF(ISERROR($V1152),"",OFFSET('Smelter Look-up'!$F$4,$V1152-4,0)))</f>
        <v/>
      </c>
      <c r="H1152" s="200">
        <f>IF(ISERROR($V1152),"",OFFSET('Smelter Look-up'!$G$4,$V1152-4,0))</f>
        <v/>
      </c>
      <c r="I1152" s="201">
        <f>IF(ISERROR($V1152),"",OFFSET('Smelter Look-up'!$H$4,$V1152-4,0))</f>
        <v/>
      </c>
      <c r="J1152" s="201">
        <f>IF(ISERROR($V1152),"",OFFSET('Smelter Look-up'!$I$4,$V1152-4,0))</f>
        <v/>
      </c>
      <c r="K1152" s="145" t="n"/>
      <c r="L1152" s="145" t="n"/>
      <c r="M1152" s="145" t="n"/>
      <c r="N1152" s="145" t="n"/>
      <c r="O1152" s="145" t="n"/>
      <c r="P1152" s="203" t="n"/>
      <c r="Q1152" s="146" t="n"/>
      <c r="R1152" s="144">
        <f>IF(ISERROR($V1152),"",OFFSET('Smelter Look-up'!$C$4,$V1152-4,0)&amp;"")</f>
        <v/>
      </c>
      <c r="S1152" s="150">
        <f>IF(B1152="","",IF(ISERROR(MATCH($E1152,CL,0)),"Unknown",INDIRECT("'C'!$A$"&amp;MATCH($E1152,CL,0)+1)))</f>
        <v/>
      </c>
      <c r="T1152" s="150">
        <f>IF(B1152="","",IF(ISERROR(MATCH($J1152,SorP!$B$1:$B$6261,0)),"",INDIRECT("'SorP'!$A$"&amp;MATCH($S1152&amp;$J1152,SorP!C:C,0))))</f>
        <v/>
      </c>
      <c r="U1152" s="163" t="n"/>
      <c r="V1152" s="164">
        <f>IF(C1152="",NA(),MATCH($B1152&amp;$C1152,'Smelter Look-up'!$J:$J,0))</f>
        <v/>
      </c>
      <c r="X1152" s="165">
        <f>IF(AND(C1152="Smelter not listed",OR(LEN(D1152)=0,LEN(E1152)=0)),1,0)</f>
        <v/>
      </c>
      <c r="AB1152" s="306">
        <f>IF(C1152="","",B1152)</f>
        <v/>
      </c>
      <c r="AC1152" s="165">
        <f>B1152</f>
        <v/>
      </c>
      <c r="AD1152" s="165">
        <f>IF(C1152="Smelter not listed",D1152,C1152)</f>
        <v/>
      </c>
    </row>
    <row r="1153" ht="20.1" customFormat="1" customHeight="1" s="165">
      <c r="A1153" s="150" t="n"/>
      <c r="B1153" s="296">
        <f>IF(LEN(A1153)=0,"",INDEX('Smelter Look-up'!$A:$A,MATCH($A1153,'Smelter Look-up'!$E:$E,0)))</f>
        <v/>
      </c>
      <c r="C1153" s="147">
        <f>IF(LEN(A1153)=0,"",INDEX('Smelter Look-up'!$C:$C,MATCH($A1153,'Smelter Look-up'!$E:$E,0)))</f>
        <v/>
      </c>
      <c r="D1153" s="144" t="n"/>
      <c r="E1153" s="144">
        <f>IF(ISERROR($V1153),"",OFFSET('Smelter Look-up'!$D$4,$V1153-4,0)&amp;"")</f>
        <v/>
      </c>
      <c r="F1153" s="144">
        <f>IF(ISERROR($V1153),"",OFFSET('Smelter Look-up'!$E$4,$V1153-4,0))</f>
        <v/>
      </c>
      <c r="G1153" s="144">
        <f>IF(C1153=$X$4,"Enter smelter details",IF(ISERROR($V1153),"",OFFSET('Smelter Look-up'!$F$4,$V1153-4,0)))</f>
        <v/>
      </c>
      <c r="H1153" s="200">
        <f>IF(ISERROR($V1153),"",OFFSET('Smelter Look-up'!$G$4,$V1153-4,0))</f>
        <v/>
      </c>
      <c r="I1153" s="201">
        <f>IF(ISERROR($V1153),"",OFFSET('Smelter Look-up'!$H$4,$V1153-4,0))</f>
        <v/>
      </c>
      <c r="J1153" s="201">
        <f>IF(ISERROR($V1153),"",OFFSET('Smelter Look-up'!$I$4,$V1153-4,0))</f>
        <v/>
      </c>
      <c r="K1153" s="145" t="n"/>
      <c r="L1153" s="145" t="n"/>
      <c r="M1153" s="145" t="n"/>
      <c r="N1153" s="145" t="n"/>
      <c r="O1153" s="145" t="n"/>
      <c r="P1153" s="203" t="n"/>
      <c r="Q1153" s="146" t="n"/>
      <c r="R1153" s="144">
        <f>IF(ISERROR($V1153),"",OFFSET('Smelter Look-up'!$C$4,$V1153-4,0)&amp;"")</f>
        <v/>
      </c>
      <c r="S1153" s="150">
        <f>IF(B1153="","",IF(ISERROR(MATCH($E1153,CL,0)),"Unknown",INDIRECT("'C'!$A$"&amp;MATCH($E1153,CL,0)+1)))</f>
        <v/>
      </c>
      <c r="T1153" s="150">
        <f>IF(B1153="","",IF(ISERROR(MATCH($J1153,SorP!$B$1:$B$6261,0)),"",INDIRECT("'SorP'!$A$"&amp;MATCH($S1153&amp;$J1153,SorP!C:C,0))))</f>
        <v/>
      </c>
      <c r="U1153" s="163" t="n"/>
      <c r="V1153" s="164">
        <f>IF(C1153="",NA(),MATCH($B1153&amp;$C1153,'Smelter Look-up'!$J:$J,0))</f>
        <v/>
      </c>
      <c r="X1153" s="165">
        <f>IF(AND(C1153="Smelter not listed",OR(LEN(D1153)=0,LEN(E1153)=0)),1,0)</f>
        <v/>
      </c>
      <c r="AB1153" s="306">
        <f>IF(C1153="","",B1153)</f>
        <v/>
      </c>
      <c r="AC1153" s="165">
        <f>B1153</f>
        <v/>
      </c>
      <c r="AD1153" s="165">
        <f>IF(C1153="Smelter not listed",D1153,C1153)</f>
        <v/>
      </c>
    </row>
    <row r="1154" ht="20.1" customFormat="1" customHeight="1" s="165">
      <c r="A1154" s="150" t="n"/>
      <c r="B1154" s="296">
        <f>IF(LEN(A1154)=0,"",INDEX('Smelter Look-up'!$A:$A,MATCH($A1154,'Smelter Look-up'!$E:$E,0)))</f>
        <v/>
      </c>
      <c r="C1154" s="147">
        <f>IF(LEN(A1154)=0,"",INDEX('Smelter Look-up'!$C:$C,MATCH($A1154,'Smelter Look-up'!$E:$E,0)))</f>
        <v/>
      </c>
      <c r="D1154" s="144" t="n"/>
      <c r="E1154" s="144">
        <f>IF(ISERROR($V1154),"",OFFSET('Smelter Look-up'!$D$4,$V1154-4,0)&amp;"")</f>
        <v/>
      </c>
      <c r="F1154" s="144">
        <f>IF(ISERROR($V1154),"",OFFSET('Smelter Look-up'!$E$4,$V1154-4,0))</f>
        <v/>
      </c>
      <c r="G1154" s="144">
        <f>IF(C1154=$X$4,"Enter smelter details",IF(ISERROR($V1154),"",OFFSET('Smelter Look-up'!$F$4,$V1154-4,0)))</f>
        <v/>
      </c>
      <c r="H1154" s="200">
        <f>IF(ISERROR($V1154),"",OFFSET('Smelter Look-up'!$G$4,$V1154-4,0))</f>
        <v/>
      </c>
      <c r="I1154" s="201">
        <f>IF(ISERROR($V1154),"",OFFSET('Smelter Look-up'!$H$4,$V1154-4,0))</f>
        <v/>
      </c>
      <c r="J1154" s="201">
        <f>IF(ISERROR($V1154),"",OFFSET('Smelter Look-up'!$I$4,$V1154-4,0))</f>
        <v/>
      </c>
      <c r="K1154" s="145" t="n"/>
      <c r="L1154" s="145" t="n"/>
      <c r="M1154" s="145" t="n"/>
      <c r="N1154" s="145" t="n"/>
      <c r="O1154" s="145" t="n"/>
      <c r="P1154" s="203" t="n"/>
      <c r="Q1154" s="146" t="n"/>
      <c r="R1154" s="144">
        <f>IF(ISERROR($V1154),"",OFFSET('Smelter Look-up'!$C$4,$V1154-4,0)&amp;"")</f>
        <v/>
      </c>
      <c r="S1154" s="150">
        <f>IF(B1154="","",IF(ISERROR(MATCH($E1154,CL,0)),"Unknown",INDIRECT("'C'!$A$"&amp;MATCH($E1154,CL,0)+1)))</f>
        <v/>
      </c>
      <c r="T1154" s="150">
        <f>IF(B1154="","",IF(ISERROR(MATCH($J1154,SorP!$B$1:$B$6261,0)),"",INDIRECT("'SorP'!$A$"&amp;MATCH($S1154&amp;$J1154,SorP!C:C,0))))</f>
        <v/>
      </c>
      <c r="U1154" s="163" t="n"/>
      <c r="V1154" s="164">
        <f>IF(C1154="",NA(),MATCH($B1154&amp;$C1154,'Smelter Look-up'!$J:$J,0))</f>
        <v/>
      </c>
      <c r="X1154" s="165">
        <f>IF(AND(C1154="Smelter not listed",OR(LEN(D1154)=0,LEN(E1154)=0)),1,0)</f>
        <v/>
      </c>
      <c r="AB1154" s="306">
        <f>IF(C1154="","",B1154)</f>
        <v/>
      </c>
      <c r="AC1154" s="165">
        <f>B1154</f>
        <v/>
      </c>
      <c r="AD1154" s="165">
        <f>IF(C1154="Smelter not listed",D1154,C1154)</f>
        <v/>
      </c>
    </row>
    <row r="1155" ht="20.1" customFormat="1" customHeight="1" s="165">
      <c r="A1155" s="150" t="n"/>
      <c r="B1155" s="296">
        <f>IF(LEN(A1155)=0,"",INDEX('Smelter Look-up'!$A:$A,MATCH($A1155,'Smelter Look-up'!$E:$E,0)))</f>
        <v/>
      </c>
      <c r="C1155" s="147">
        <f>IF(LEN(A1155)=0,"",INDEX('Smelter Look-up'!$C:$C,MATCH($A1155,'Smelter Look-up'!$E:$E,0)))</f>
        <v/>
      </c>
      <c r="D1155" s="144" t="n"/>
      <c r="E1155" s="144">
        <f>IF(ISERROR($V1155),"",OFFSET('Smelter Look-up'!$D$4,$V1155-4,0)&amp;"")</f>
        <v/>
      </c>
      <c r="F1155" s="144">
        <f>IF(ISERROR($V1155),"",OFFSET('Smelter Look-up'!$E$4,$V1155-4,0))</f>
        <v/>
      </c>
      <c r="G1155" s="144">
        <f>IF(C1155=$X$4,"Enter smelter details",IF(ISERROR($V1155),"",OFFSET('Smelter Look-up'!$F$4,$V1155-4,0)))</f>
        <v/>
      </c>
      <c r="H1155" s="200">
        <f>IF(ISERROR($V1155),"",OFFSET('Smelter Look-up'!$G$4,$V1155-4,0))</f>
        <v/>
      </c>
      <c r="I1155" s="201">
        <f>IF(ISERROR($V1155),"",OFFSET('Smelter Look-up'!$H$4,$V1155-4,0))</f>
        <v/>
      </c>
      <c r="J1155" s="201">
        <f>IF(ISERROR($V1155),"",OFFSET('Smelter Look-up'!$I$4,$V1155-4,0))</f>
        <v/>
      </c>
      <c r="K1155" s="145" t="n"/>
      <c r="L1155" s="145" t="n"/>
      <c r="M1155" s="145" t="n"/>
      <c r="N1155" s="145" t="n"/>
      <c r="O1155" s="145" t="n"/>
      <c r="P1155" s="203" t="n"/>
      <c r="Q1155" s="146" t="n"/>
      <c r="R1155" s="144">
        <f>IF(ISERROR($V1155),"",OFFSET('Smelter Look-up'!$C$4,$V1155-4,0)&amp;"")</f>
        <v/>
      </c>
      <c r="S1155" s="150">
        <f>IF(B1155="","",IF(ISERROR(MATCH($E1155,CL,0)),"Unknown",INDIRECT("'C'!$A$"&amp;MATCH($E1155,CL,0)+1)))</f>
        <v/>
      </c>
      <c r="T1155" s="150">
        <f>IF(B1155="","",IF(ISERROR(MATCH($J1155,SorP!$B$1:$B$6261,0)),"",INDIRECT("'SorP'!$A$"&amp;MATCH($S1155&amp;$J1155,SorP!C:C,0))))</f>
        <v/>
      </c>
      <c r="U1155" s="163" t="n"/>
      <c r="V1155" s="164">
        <f>IF(C1155="",NA(),MATCH($B1155&amp;$C1155,'Smelter Look-up'!$J:$J,0))</f>
        <v/>
      </c>
      <c r="X1155" s="165">
        <f>IF(AND(C1155="Smelter not listed",OR(LEN(D1155)=0,LEN(E1155)=0)),1,0)</f>
        <v/>
      </c>
      <c r="AB1155" s="306">
        <f>IF(C1155="","",B1155)</f>
        <v/>
      </c>
      <c r="AC1155" s="165">
        <f>B1155</f>
        <v/>
      </c>
      <c r="AD1155" s="165">
        <f>IF(C1155="Smelter not listed",D1155,C1155)</f>
        <v/>
      </c>
    </row>
    <row r="1156" ht="20.1" customFormat="1" customHeight="1" s="165">
      <c r="A1156" s="150" t="n"/>
      <c r="B1156" s="296">
        <f>IF(LEN(A1156)=0,"",INDEX('Smelter Look-up'!$A:$A,MATCH($A1156,'Smelter Look-up'!$E:$E,0)))</f>
        <v/>
      </c>
      <c r="C1156" s="147">
        <f>IF(LEN(A1156)=0,"",INDEX('Smelter Look-up'!$C:$C,MATCH($A1156,'Smelter Look-up'!$E:$E,0)))</f>
        <v/>
      </c>
      <c r="D1156" s="144" t="n"/>
      <c r="E1156" s="144">
        <f>IF(ISERROR($V1156),"",OFFSET('Smelter Look-up'!$D$4,$V1156-4,0)&amp;"")</f>
        <v/>
      </c>
      <c r="F1156" s="144">
        <f>IF(ISERROR($V1156),"",OFFSET('Smelter Look-up'!$E$4,$V1156-4,0))</f>
        <v/>
      </c>
      <c r="G1156" s="144">
        <f>IF(C1156=$X$4,"Enter smelter details",IF(ISERROR($V1156),"",OFFSET('Smelter Look-up'!$F$4,$V1156-4,0)))</f>
        <v/>
      </c>
      <c r="H1156" s="200">
        <f>IF(ISERROR($V1156),"",OFFSET('Smelter Look-up'!$G$4,$V1156-4,0))</f>
        <v/>
      </c>
      <c r="I1156" s="201">
        <f>IF(ISERROR($V1156),"",OFFSET('Smelter Look-up'!$H$4,$V1156-4,0))</f>
        <v/>
      </c>
      <c r="J1156" s="201">
        <f>IF(ISERROR($V1156),"",OFFSET('Smelter Look-up'!$I$4,$V1156-4,0))</f>
        <v/>
      </c>
      <c r="K1156" s="145" t="n"/>
      <c r="L1156" s="145" t="n"/>
      <c r="M1156" s="145" t="n"/>
      <c r="N1156" s="145" t="n"/>
      <c r="O1156" s="145" t="n"/>
      <c r="P1156" s="203" t="n"/>
      <c r="Q1156" s="146" t="n"/>
      <c r="R1156" s="144">
        <f>IF(ISERROR($V1156),"",OFFSET('Smelter Look-up'!$C$4,$V1156-4,0)&amp;"")</f>
        <v/>
      </c>
      <c r="S1156" s="150">
        <f>IF(B1156="","",IF(ISERROR(MATCH($E1156,CL,0)),"Unknown",INDIRECT("'C'!$A$"&amp;MATCH($E1156,CL,0)+1)))</f>
        <v/>
      </c>
      <c r="T1156" s="150">
        <f>IF(B1156="","",IF(ISERROR(MATCH($J1156,SorP!$B$1:$B$6261,0)),"",INDIRECT("'SorP'!$A$"&amp;MATCH($S1156&amp;$J1156,SorP!C:C,0))))</f>
        <v/>
      </c>
      <c r="U1156" s="163" t="n"/>
      <c r="V1156" s="164">
        <f>IF(C1156="",NA(),MATCH($B1156&amp;$C1156,'Smelter Look-up'!$J:$J,0))</f>
        <v/>
      </c>
      <c r="X1156" s="165">
        <f>IF(AND(C1156="Smelter not listed",OR(LEN(D1156)=0,LEN(E1156)=0)),1,0)</f>
        <v/>
      </c>
      <c r="AB1156" s="306">
        <f>IF(C1156="","",B1156)</f>
        <v/>
      </c>
      <c r="AC1156" s="165">
        <f>B1156</f>
        <v/>
      </c>
      <c r="AD1156" s="165">
        <f>IF(C1156="Smelter not listed",D1156,C1156)</f>
        <v/>
      </c>
    </row>
    <row r="1157" ht="20.1" customFormat="1" customHeight="1" s="165">
      <c r="A1157" s="150" t="n"/>
      <c r="B1157" s="296">
        <f>IF(LEN(A1157)=0,"",INDEX('Smelter Look-up'!$A:$A,MATCH($A1157,'Smelter Look-up'!$E:$E,0)))</f>
        <v/>
      </c>
      <c r="C1157" s="147">
        <f>IF(LEN(A1157)=0,"",INDEX('Smelter Look-up'!$C:$C,MATCH($A1157,'Smelter Look-up'!$E:$E,0)))</f>
        <v/>
      </c>
      <c r="D1157" s="144" t="n"/>
      <c r="E1157" s="144">
        <f>IF(ISERROR($V1157),"",OFFSET('Smelter Look-up'!$D$4,$V1157-4,0)&amp;"")</f>
        <v/>
      </c>
      <c r="F1157" s="144">
        <f>IF(ISERROR($V1157),"",OFFSET('Smelter Look-up'!$E$4,$V1157-4,0))</f>
        <v/>
      </c>
      <c r="G1157" s="144">
        <f>IF(C1157=$X$4,"Enter smelter details",IF(ISERROR($V1157),"",OFFSET('Smelter Look-up'!$F$4,$V1157-4,0)))</f>
        <v/>
      </c>
      <c r="H1157" s="200">
        <f>IF(ISERROR($V1157),"",OFFSET('Smelter Look-up'!$G$4,$V1157-4,0))</f>
        <v/>
      </c>
      <c r="I1157" s="201">
        <f>IF(ISERROR($V1157),"",OFFSET('Smelter Look-up'!$H$4,$V1157-4,0))</f>
        <v/>
      </c>
      <c r="J1157" s="201">
        <f>IF(ISERROR($V1157),"",OFFSET('Smelter Look-up'!$I$4,$V1157-4,0))</f>
        <v/>
      </c>
      <c r="K1157" s="145" t="n"/>
      <c r="L1157" s="145" t="n"/>
      <c r="M1157" s="145" t="n"/>
      <c r="N1157" s="145" t="n"/>
      <c r="O1157" s="145" t="n"/>
      <c r="P1157" s="203" t="n"/>
      <c r="Q1157" s="146" t="n"/>
      <c r="R1157" s="144">
        <f>IF(ISERROR($V1157),"",OFFSET('Smelter Look-up'!$C$4,$V1157-4,0)&amp;"")</f>
        <v/>
      </c>
      <c r="S1157" s="150">
        <f>IF(B1157="","",IF(ISERROR(MATCH($E1157,CL,0)),"Unknown",INDIRECT("'C'!$A$"&amp;MATCH($E1157,CL,0)+1)))</f>
        <v/>
      </c>
      <c r="T1157" s="150">
        <f>IF(B1157="","",IF(ISERROR(MATCH($J1157,SorP!$B$1:$B$6261,0)),"",INDIRECT("'SorP'!$A$"&amp;MATCH($S1157&amp;$J1157,SorP!C:C,0))))</f>
        <v/>
      </c>
      <c r="U1157" s="163" t="n"/>
      <c r="V1157" s="164">
        <f>IF(C1157="",NA(),MATCH($B1157&amp;$C1157,'Smelter Look-up'!$J:$J,0))</f>
        <v/>
      </c>
      <c r="X1157" s="165">
        <f>IF(AND(C1157="Smelter not listed",OR(LEN(D1157)=0,LEN(E1157)=0)),1,0)</f>
        <v/>
      </c>
      <c r="AB1157" s="306">
        <f>IF(C1157="","",B1157)</f>
        <v/>
      </c>
      <c r="AC1157" s="165">
        <f>B1157</f>
        <v/>
      </c>
      <c r="AD1157" s="165">
        <f>IF(C1157="Smelter not listed",D1157,C1157)</f>
        <v/>
      </c>
    </row>
    <row r="1158" ht="20.1" customFormat="1" customHeight="1" s="165">
      <c r="A1158" s="150" t="n"/>
      <c r="B1158" s="296">
        <f>IF(LEN(A1158)=0,"",INDEX('Smelter Look-up'!$A:$A,MATCH($A1158,'Smelter Look-up'!$E:$E,0)))</f>
        <v/>
      </c>
      <c r="C1158" s="147">
        <f>IF(LEN(A1158)=0,"",INDEX('Smelter Look-up'!$C:$C,MATCH($A1158,'Smelter Look-up'!$E:$E,0)))</f>
        <v/>
      </c>
      <c r="D1158" s="144" t="n"/>
      <c r="E1158" s="144">
        <f>IF(ISERROR($V1158),"",OFFSET('Smelter Look-up'!$D$4,$V1158-4,0)&amp;"")</f>
        <v/>
      </c>
      <c r="F1158" s="144">
        <f>IF(ISERROR($V1158),"",OFFSET('Smelter Look-up'!$E$4,$V1158-4,0))</f>
        <v/>
      </c>
      <c r="G1158" s="144">
        <f>IF(C1158=$X$4,"Enter smelter details",IF(ISERROR($V1158),"",OFFSET('Smelter Look-up'!$F$4,$V1158-4,0)))</f>
        <v/>
      </c>
      <c r="H1158" s="200">
        <f>IF(ISERROR($V1158),"",OFFSET('Smelter Look-up'!$G$4,$V1158-4,0))</f>
        <v/>
      </c>
      <c r="I1158" s="201">
        <f>IF(ISERROR($V1158),"",OFFSET('Smelter Look-up'!$H$4,$V1158-4,0))</f>
        <v/>
      </c>
      <c r="J1158" s="201">
        <f>IF(ISERROR($V1158),"",OFFSET('Smelter Look-up'!$I$4,$V1158-4,0))</f>
        <v/>
      </c>
      <c r="K1158" s="145" t="n"/>
      <c r="L1158" s="145" t="n"/>
      <c r="M1158" s="145" t="n"/>
      <c r="N1158" s="145" t="n"/>
      <c r="O1158" s="145" t="n"/>
      <c r="P1158" s="203" t="n"/>
      <c r="Q1158" s="146" t="n"/>
      <c r="R1158" s="144">
        <f>IF(ISERROR($V1158),"",OFFSET('Smelter Look-up'!$C$4,$V1158-4,0)&amp;"")</f>
        <v/>
      </c>
      <c r="S1158" s="150">
        <f>IF(B1158="","",IF(ISERROR(MATCH($E1158,CL,0)),"Unknown",INDIRECT("'C'!$A$"&amp;MATCH($E1158,CL,0)+1)))</f>
        <v/>
      </c>
      <c r="T1158" s="150">
        <f>IF(B1158="","",IF(ISERROR(MATCH($J1158,SorP!$B$1:$B$6261,0)),"",INDIRECT("'SorP'!$A$"&amp;MATCH($S1158&amp;$J1158,SorP!C:C,0))))</f>
        <v/>
      </c>
      <c r="U1158" s="163" t="n"/>
      <c r="V1158" s="164">
        <f>IF(C1158="",NA(),MATCH($B1158&amp;$C1158,'Smelter Look-up'!$J:$J,0))</f>
        <v/>
      </c>
      <c r="X1158" s="165">
        <f>IF(AND(C1158="Smelter not listed",OR(LEN(D1158)=0,LEN(E1158)=0)),1,0)</f>
        <v/>
      </c>
      <c r="AB1158" s="306">
        <f>IF(C1158="","",B1158)</f>
        <v/>
      </c>
      <c r="AC1158" s="165">
        <f>B1158</f>
        <v/>
      </c>
      <c r="AD1158" s="165">
        <f>IF(C1158="Smelter not listed",D1158,C1158)</f>
        <v/>
      </c>
    </row>
    <row r="1159" ht="20.1" customFormat="1" customHeight="1" s="165">
      <c r="A1159" s="150" t="n"/>
      <c r="B1159" s="296">
        <f>IF(LEN(A1159)=0,"",INDEX('Smelter Look-up'!$A:$A,MATCH($A1159,'Smelter Look-up'!$E:$E,0)))</f>
        <v/>
      </c>
      <c r="C1159" s="147">
        <f>IF(LEN(A1159)=0,"",INDEX('Smelter Look-up'!$C:$C,MATCH($A1159,'Smelter Look-up'!$E:$E,0)))</f>
        <v/>
      </c>
      <c r="D1159" s="144" t="n"/>
      <c r="E1159" s="144">
        <f>IF(ISERROR($V1159),"",OFFSET('Smelter Look-up'!$D$4,$V1159-4,0)&amp;"")</f>
        <v/>
      </c>
      <c r="F1159" s="144">
        <f>IF(ISERROR($V1159),"",OFFSET('Smelter Look-up'!$E$4,$V1159-4,0))</f>
        <v/>
      </c>
      <c r="G1159" s="144">
        <f>IF(C1159=$X$4,"Enter smelter details",IF(ISERROR($V1159),"",OFFSET('Smelter Look-up'!$F$4,$V1159-4,0)))</f>
        <v/>
      </c>
      <c r="H1159" s="200">
        <f>IF(ISERROR($V1159),"",OFFSET('Smelter Look-up'!$G$4,$V1159-4,0))</f>
        <v/>
      </c>
      <c r="I1159" s="201">
        <f>IF(ISERROR($V1159),"",OFFSET('Smelter Look-up'!$H$4,$V1159-4,0))</f>
        <v/>
      </c>
      <c r="J1159" s="201">
        <f>IF(ISERROR($V1159),"",OFFSET('Smelter Look-up'!$I$4,$V1159-4,0))</f>
        <v/>
      </c>
      <c r="K1159" s="145" t="n"/>
      <c r="L1159" s="145" t="n"/>
      <c r="M1159" s="145" t="n"/>
      <c r="N1159" s="145" t="n"/>
      <c r="O1159" s="145" t="n"/>
      <c r="P1159" s="203" t="n"/>
      <c r="Q1159" s="146" t="n"/>
      <c r="R1159" s="144">
        <f>IF(ISERROR($V1159),"",OFFSET('Smelter Look-up'!$C$4,$V1159-4,0)&amp;"")</f>
        <v/>
      </c>
      <c r="S1159" s="150">
        <f>IF(B1159="","",IF(ISERROR(MATCH($E1159,CL,0)),"Unknown",INDIRECT("'C'!$A$"&amp;MATCH($E1159,CL,0)+1)))</f>
        <v/>
      </c>
      <c r="T1159" s="150">
        <f>IF(B1159="","",IF(ISERROR(MATCH($J1159,SorP!$B$1:$B$6261,0)),"",INDIRECT("'SorP'!$A$"&amp;MATCH($S1159&amp;$J1159,SorP!C:C,0))))</f>
        <v/>
      </c>
      <c r="U1159" s="163" t="n"/>
      <c r="V1159" s="164">
        <f>IF(C1159="",NA(),MATCH($B1159&amp;$C1159,'Smelter Look-up'!$J:$J,0))</f>
        <v/>
      </c>
      <c r="X1159" s="165">
        <f>IF(AND(C1159="Smelter not listed",OR(LEN(D1159)=0,LEN(E1159)=0)),1,0)</f>
        <v/>
      </c>
      <c r="AB1159" s="306">
        <f>IF(C1159="","",B1159)</f>
        <v/>
      </c>
      <c r="AC1159" s="165">
        <f>B1159</f>
        <v/>
      </c>
      <c r="AD1159" s="165">
        <f>IF(C1159="Smelter not listed",D1159,C1159)</f>
        <v/>
      </c>
    </row>
    <row r="1160" ht="20.1" customFormat="1" customHeight="1" s="165">
      <c r="A1160" s="150" t="n"/>
      <c r="B1160" s="296">
        <f>IF(LEN(A1160)=0,"",INDEX('Smelter Look-up'!$A:$A,MATCH($A1160,'Smelter Look-up'!$E:$E,0)))</f>
        <v/>
      </c>
      <c r="C1160" s="147">
        <f>IF(LEN(A1160)=0,"",INDEX('Smelter Look-up'!$C:$C,MATCH($A1160,'Smelter Look-up'!$E:$E,0)))</f>
        <v/>
      </c>
      <c r="D1160" s="144" t="n"/>
      <c r="E1160" s="144">
        <f>IF(ISERROR($V1160),"",OFFSET('Smelter Look-up'!$D$4,$V1160-4,0)&amp;"")</f>
        <v/>
      </c>
      <c r="F1160" s="144">
        <f>IF(ISERROR($V1160),"",OFFSET('Smelter Look-up'!$E$4,$V1160-4,0))</f>
        <v/>
      </c>
      <c r="G1160" s="144">
        <f>IF(C1160=$X$4,"Enter smelter details",IF(ISERROR($V1160),"",OFFSET('Smelter Look-up'!$F$4,$V1160-4,0)))</f>
        <v/>
      </c>
      <c r="H1160" s="200">
        <f>IF(ISERROR($V1160),"",OFFSET('Smelter Look-up'!$G$4,$V1160-4,0))</f>
        <v/>
      </c>
      <c r="I1160" s="201">
        <f>IF(ISERROR($V1160),"",OFFSET('Smelter Look-up'!$H$4,$V1160-4,0))</f>
        <v/>
      </c>
      <c r="J1160" s="201">
        <f>IF(ISERROR($V1160),"",OFFSET('Smelter Look-up'!$I$4,$V1160-4,0))</f>
        <v/>
      </c>
      <c r="K1160" s="145" t="n"/>
      <c r="L1160" s="145" t="n"/>
      <c r="M1160" s="145" t="n"/>
      <c r="N1160" s="145" t="n"/>
      <c r="O1160" s="145" t="n"/>
      <c r="P1160" s="203" t="n"/>
      <c r="Q1160" s="146" t="n"/>
      <c r="R1160" s="144">
        <f>IF(ISERROR($V1160),"",OFFSET('Smelter Look-up'!$C$4,$V1160-4,0)&amp;"")</f>
        <v/>
      </c>
      <c r="S1160" s="150">
        <f>IF(B1160="","",IF(ISERROR(MATCH($E1160,CL,0)),"Unknown",INDIRECT("'C'!$A$"&amp;MATCH($E1160,CL,0)+1)))</f>
        <v/>
      </c>
      <c r="T1160" s="150">
        <f>IF(B1160="","",IF(ISERROR(MATCH($J1160,SorP!$B$1:$B$6261,0)),"",INDIRECT("'SorP'!$A$"&amp;MATCH($S1160&amp;$J1160,SorP!C:C,0))))</f>
        <v/>
      </c>
      <c r="U1160" s="163" t="n"/>
      <c r="V1160" s="164">
        <f>IF(C1160="",NA(),MATCH($B1160&amp;$C1160,'Smelter Look-up'!$J:$J,0))</f>
        <v/>
      </c>
      <c r="X1160" s="165">
        <f>IF(AND(C1160="Smelter not listed",OR(LEN(D1160)=0,LEN(E1160)=0)),1,0)</f>
        <v/>
      </c>
      <c r="AB1160" s="306">
        <f>IF(C1160="","",B1160)</f>
        <v/>
      </c>
      <c r="AC1160" s="165">
        <f>B1160</f>
        <v/>
      </c>
      <c r="AD1160" s="165">
        <f>IF(C1160="Smelter not listed",D1160,C1160)</f>
        <v/>
      </c>
    </row>
    <row r="1161" ht="20.1" customFormat="1" customHeight="1" s="165">
      <c r="A1161" s="150" t="n"/>
      <c r="B1161" s="296">
        <f>IF(LEN(A1161)=0,"",INDEX('Smelter Look-up'!$A:$A,MATCH($A1161,'Smelter Look-up'!$E:$E,0)))</f>
        <v/>
      </c>
      <c r="C1161" s="147">
        <f>IF(LEN(A1161)=0,"",INDEX('Smelter Look-up'!$C:$C,MATCH($A1161,'Smelter Look-up'!$E:$E,0)))</f>
        <v/>
      </c>
      <c r="D1161" s="144" t="n"/>
      <c r="E1161" s="144">
        <f>IF(ISERROR($V1161),"",OFFSET('Smelter Look-up'!$D$4,$V1161-4,0)&amp;"")</f>
        <v/>
      </c>
      <c r="F1161" s="144">
        <f>IF(ISERROR($V1161),"",OFFSET('Smelter Look-up'!$E$4,$V1161-4,0))</f>
        <v/>
      </c>
      <c r="G1161" s="144">
        <f>IF(C1161=$X$4,"Enter smelter details",IF(ISERROR($V1161),"",OFFSET('Smelter Look-up'!$F$4,$V1161-4,0)))</f>
        <v/>
      </c>
      <c r="H1161" s="200">
        <f>IF(ISERROR($V1161),"",OFFSET('Smelter Look-up'!$G$4,$V1161-4,0))</f>
        <v/>
      </c>
      <c r="I1161" s="201">
        <f>IF(ISERROR($V1161),"",OFFSET('Smelter Look-up'!$H$4,$V1161-4,0))</f>
        <v/>
      </c>
      <c r="J1161" s="201">
        <f>IF(ISERROR($V1161),"",OFFSET('Smelter Look-up'!$I$4,$V1161-4,0))</f>
        <v/>
      </c>
      <c r="K1161" s="145" t="n"/>
      <c r="L1161" s="145" t="n"/>
      <c r="M1161" s="145" t="n"/>
      <c r="N1161" s="145" t="n"/>
      <c r="O1161" s="145" t="n"/>
      <c r="P1161" s="203" t="n"/>
      <c r="Q1161" s="146" t="n"/>
      <c r="R1161" s="144">
        <f>IF(ISERROR($V1161),"",OFFSET('Smelter Look-up'!$C$4,$V1161-4,0)&amp;"")</f>
        <v/>
      </c>
      <c r="S1161" s="150">
        <f>IF(B1161="","",IF(ISERROR(MATCH($E1161,CL,0)),"Unknown",INDIRECT("'C'!$A$"&amp;MATCH($E1161,CL,0)+1)))</f>
        <v/>
      </c>
      <c r="T1161" s="150">
        <f>IF(B1161="","",IF(ISERROR(MATCH($J1161,SorP!$B$1:$B$6261,0)),"",INDIRECT("'SorP'!$A$"&amp;MATCH($S1161&amp;$J1161,SorP!C:C,0))))</f>
        <v/>
      </c>
      <c r="U1161" s="163" t="n"/>
      <c r="V1161" s="164">
        <f>IF(C1161="",NA(),MATCH($B1161&amp;$C1161,'Smelter Look-up'!$J:$J,0))</f>
        <v/>
      </c>
      <c r="X1161" s="165">
        <f>IF(AND(C1161="Smelter not listed",OR(LEN(D1161)=0,LEN(E1161)=0)),1,0)</f>
        <v/>
      </c>
      <c r="AB1161" s="306">
        <f>IF(C1161="","",B1161)</f>
        <v/>
      </c>
      <c r="AC1161" s="165">
        <f>B1161</f>
        <v/>
      </c>
      <c r="AD1161" s="165">
        <f>IF(C1161="Smelter not listed",D1161,C1161)</f>
        <v/>
      </c>
    </row>
    <row r="1162" ht="20.1" customFormat="1" customHeight="1" s="165">
      <c r="A1162" s="150" t="n"/>
      <c r="B1162" s="296">
        <f>IF(LEN(A1162)=0,"",INDEX('Smelter Look-up'!$A:$A,MATCH($A1162,'Smelter Look-up'!$E:$E,0)))</f>
        <v/>
      </c>
      <c r="C1162" s="147">
        <f>IF(LEN(A1162)=0,"",INDEX('Smelter Look-up'!$C:$C,MATCH($A1162,'Smelter Look-up'!$E:$E,0)))</f>
        <v/>
      </c>
      <c r="D1162" s="144" t="n"/>
      <c r="E1162" s="144">
        <f>IF(ISERROR($V1162),"",OFFSET('Smelter Look-up'!$D$4,$V1162-4,0)&amp;"")</f>
        <v/>
      </c>
      <c r="F1162" s="144">
        <f>IF(ISERROR($V1162),"",OFFSET('Smelter Look-up'!$E$4,$V1162-4,0))</f>
        <v/>
      </c>
      <c r="G1162" s="144">
        <f>IF(C1162=$X$4,"Enter smelter details",IF(ISERROR($V1162),"",OFFSET('Smelter Look-up'!$F$4,$V1162-4,0)))</f>
        <v/>
      </c>
      <c r="H1162" s="200">
        <f>IF(ISERROR($V1162),"",OFFSET('Smelter Look-up'!$G$4,$V1162-4,0))</f>
        <v/>
      </c>
      <c r="I1162" s="201">
        <f>IF(ISERROR($V1162),"",OFFSET('Smelter Look-up'!$H$4,$V1162-4,0))</f>
        <v/>
      </c>
      <c r="J1162" s="201">
        <f>IF(ISERROR($V1162),"",OFFSET('Smelter Look-up'!$I$4,$V1162-4,0))</f>
        <v/>
      </c>
      <c r="K1162" s="145" t="n"/>
      <c r="L1162" s="145" t="n"/>
      <c r="M1162" s="145" t="n"/>
      <c r="N1162" s="145" t="n"/>
      <c r="O1162" s="145" t="n"/>
      <c r="P1162" s="203" t="n"/>
      <c r="Q1162" s="146" t="n"/>
      <c r="R1162" s="144">
        <f>IF(ISERROR($V1162),"",OFFSET('Smelter Look-up'!$C$4,$V1162-4,0)&amp;"")</f>
        <v/>
      </c>
      <c r="S1162" s="150">
        <f>IF(B1162="","",IF(ISERROR(MATCH($E1162,CL,0)),"Unknown",INDIRECT("'C'!$A$"&amp;MATCH($E1162,CL,0)+1)))</f>
        <v/>
      </c>
      <c r="T1162" s="150">
        <f>IF(B1162="","",IF(ISERROR(MATCH($J1162,SorP!$B$1:$B$6261,0)),"",INDIRECT("'SorP'!$A$"&amp;MATCH($S1162&amp;$J1162,SorP!C:C,0))))</f>
        <v/>
      </c>
      <c r="U1162" s="163" t="n"/>
      <c r="V1162" s="164">
        <f>IF(C1162="",NA(),MATCH($B1162&amp;$C1162,'Smelter Look-up'!$J:$J,0))</f>
        <v/>
      </c>
      <c r="X1162" s="165">
        <f>IF(AND(C1162="Smelter not listed",OR(LEN(D1162)=0,LEN(E1162)=0)),1,0)</f>
        <v/>
      </c>
      <c r="AB1162" s="306">
        <f>IF(C1162="","",B1162)</f>
        <v/>
      </c>
      <c r="AC1162" s="165">
        <f>B1162</f>
        <v/>
      </c>
      <c r="AD1162" s="165">
        <f>IF(C1162="Smelter not listed",D1162,C1162)</f>
        <v/>
      </c>
    </row>
    <row r="1163" ht="20.1" customFormat="1" customHeight="1" s="165">
      <c r="A1163" s="150" t="n"/>
      <c r="B1163" s="296">
        <f>IF(LEN(A1163)=0,"",INDEX('Smelter Look-up'!$A:$A,MATCH($A1163,'Smelter Look-up'!$E:$E,0)))</f>
        <v/>
      </c>
      <c r="C1163" s="147">
        <f>IF(LEN(A1163)=0,"",INDEX('Smelter Look-up'!$C:$C,MATCH($A1163,'Smelter Look-up'!$E:$E,0)))</f>
        <v/>
      </c>
      <c r="D1163" s="144" t="n"/>
      <c r="E1163" s="144">
        <f>IF(ISERROR($V1163),"",OFFSET('Smelter Look-up'!$D$4,$V1163-4,0)&amp;"")</f>
        <v/>
      </c>
      <c r="F1163" s="144">
        <f>IF(ISERROR($V1163),"",OFFSET('Smelter Look-up'!$E$4,$V1163-4,0))</f>
        <v/>
      </c>
      <c r="G1163" s="144">
        <f>IF(C1163=$X$4,"Enter smelter details",IF(ISERROR($V1163),"",OFFSET('Smelter Look-up'!$F$4,$V1163-4,0)))</f>
        <v/>
      </c>
      <c r="H1163" s="200">
        <f>IF(ISERROR($V1163),"",OFFSET('Smelter Look-up'!$G$4,$V1163-4,0))</f>
        <v/>
      </c>
      <c r="I1163" s="201">
        <f>IF(ISERROR($V1163),"",OFFSET('Smelter Look-up'!$H$4,$V1163-4,0))</f>
        <v/>
      </c>
      <c r="J1163" s="201">
        <f>IF(ISERROR($V1163),"",OFFSET('Smelter Look-up'!$I$4,$V1163-4,0))</f>
        <v/>
      </c>
      <c r="K1163" s="145" t="n"/>
      <c r="L1163" s="145" t="n"/>
      <c r="M1163" s="145" t="n"/>
      <c r="N1163" s="145" t="n"/>
      <c r="O1163" s="145" t="n"/>
      <c r="P1163" s="203" t="n"/>
      <c r="Q1163" s="146" t="n"/>
      <c r="R1163" s="144">
        <f>IF(ISERROR($V1163),"",OFFSET('Smelter Look-up'!$C$4,$V1163-4,0)&amp;"")</f>
        <v/>
      </c>
      <c r="S1163" s="150">
        <f>IF(B1163="","",IF(ISERROR(MATCH($E1163,CL,0)),"Unknown",INDIRECT("'C'!$A$"&amp;MATCH($E1163,CL,0)+1)))</f>
        <v/>
      </c>
      <c r="T1163" s="150">
        <f>IF(B1163="","",IF(ISERROR(MATCH($J1163,SorP!$B$1:$B$6261,0)),"",INDIRECT("'SorP'!$A$"&amp;MATCH($S1163&amp;$J1163,SorP!C:C,0))))</f>
        <v/>
      </c>
      <c r="U1163" s="163" t="n"/>
      <c r="V1163" s="164">
        <f>IF(C1163="",NA(),MATCH($B1163&amp;$C1163,'Smelter Look-up'!$J:$J,0))</f>
        <v/>
      </c>
      <c r="X1163" s="165">
        <f>IF(AND(C1163="Smelter not listed",OR(LEN(D1163)=0,LEN(E1163)=0)),1,0)</f>
        <v/>
      </c>
      <c r="AB1163" s="306">
        <f>IF(C1163="","",B1163)</f>
        <v/>
      </c>
      <c r="AC1163" s="165">
        <f>B1163</f>
        <v/>
      </c>
      <c r="AD1163" s="165">
        <f>IF(C1163="Smelter not listed",D1163,C1163)</f>
        <v/>
      </c>
    </row>
    <row r="1164" ht="20.1" customFormat="1" customHeight="1" s="165">
      <c r="A1164" s="150" t="n"/>
      <c r="B1164" s="296">
        <f>IF(LEN(A1164)=0,"",INDEX('Smelter Look-up'!$A:$A,MATCH($A1164,'Smelter Look-up'!$E:$E,0)))</f>
        <v/>
      </c>
      <c r="C1164" s="147">
        <f>IF(LEN(A1164)=0,"",INDEX('Smelter Look-up'!$C:$C,MATCH($A1164,'Smelter Look-up'!$E:$E,0)))</f>
        <v/>
      </c>
      <c r="D1164" s="144" t="n"/>
      <c r="E1164" s="144">
        <f>IF(ISERROR($V1164),"",OFFSET('Smelter Look-up'!$D$4,$V1164-4,0)&amp;"")</f>
        <v/>
      </c>
      <c r="F1164" s="144">
        <f>IF(ISERROR($V1164),"",OFFSET('Smelter Look-up'!$E$4,$V1164-4,0))</f>
        <v/>
      </c>
      <c r="G1164" s="144">
        <f>IF(C1164=$X$4,"Enter smelter details",IF(ISERROR($V1164),"",OFFSET('Smelter Look-up'!$F$4,$V1164-4,0)))</f>
        <v/>
      </c>
      <c r="H1164" s="200">
        <f>IF(ISERROR($V1164),"",OFFSET('Smelter Look-up'!$G$4,$V1164-4,0))</f>
        <v/>
      </c>
      <c r="I1164" s="201">
        <f>IF(ISERROR($V1164),"",OFFSET('Smelter Look-up'!$H$4,$V1164-4,0))</f>
        <v/>
      </c>
      <c r="J1164" s="201">
        <f>IF(ISERROR($V1164),"",OFFSET('Smelter Look-up'!$I$4,$V1164-4,0))</f>
        <v/>
      </c>
      <c r="K1164" s="145" t="n"/>
      <c r="L1164" s="145" t="n"/>
      <c r="M1164" s="145" t="n"/>
      <c r="N1164" s="145" t="n"/>
      <c r="O1164" s="145" t="n"/>
      <c r="P1164" s="203" t="n"/>
      <c r="Q1164" s="146" t="n"/>
      <c r="R1164" s="144">
        <f>IF(ISERROR($V1164),"",OFFSET('Smelter Look-up'!$C$4,$V1164-4,0)&amp;"")</f>
        <v/>
      </c>
      <c r="S1164" s="150">
        <f>IF(B1164="","",IF(ISERROR(MATCH($E1164,CL,0)),"Unknown",INDIRECT("'C'!$A$"&amp;MATCH($E1164,CL,0)+1)))</f>
        <v/>
      </c>
      <c r="T1164" s="150">
        <f>IF(B1164="","",IF(ISERROR(MATCH($J1164,SorP!$B$1:$B$6261,0)),"",INDIRECT("'SorP'!$A$"&amp;MATCH($S1164&amp;$J1164,SorP!C:C,0))))</f>
        <v/>
      </c>
      <c r="U1164" s="163" t="n"/>
      <c r="V1164" s="164">
        <f>IF(C1164="",NA(),MATCH($B1164&amp;$C1164,'Smelter Look-up'!$J:$J,0))</f>
        <v/>
      </c>
      <c r="X1164" s="165">
        <f>IF(AND(C1164="Smelter not listed",OR(LEN(D1164)=0,LEN(E1164)=0)),1,0)</f>
        <v/>
      </c>
      <c r="AB1164" s="306">
        <f>IF(C1164="","",B1164)</f>
        <v/>
      </c>
      <c r="AC1164" s="165">
        <f>B1164</f>
        <v/>
      </c>
      <c r="AD1164" s="165">
        <f>IF(C1164="Smelter not listed",D1164,C1164)</f>
        <v/>
      </c>
    </row>
    <row r="1165" ht="20.1" customFormat="1" customHeight="1" s="165">
      <c r="A1165" s="150" t="n"/>
      <c r="B1165" s="296">
        <f>IF(LEN(A1165)=0,"",INDEX('Smelter Look-up'!$A:$A,MATCH($A1165,'Smelter Look-up'!$E:$E,0)))</f>
        <v/>
      </c>
      <c r="C1165" s="147">
        <f>IF(LEN(A1165)=0,"",INDEX('Smelter Look-up'!$C:$C,MATCH($A1165,'Smelter Look-up'!$E:$E,0)))</f>
        <v/>
      </c>
      <c r="D1165" s="144" t="n"/>
      <c r="E1165" s="144">
        <f>IF(ISERROR($V1165),"",OFFSET('Smelter Look-up'!$D$4,$V1165-4,0)&amp;"")</f>
        <v/>
      </c>
      <c r="F1165" s="144">
        <f>IF(ISERROR($V1165),"",OFFSET('Smelter Look-up'!$E$4,$V1165-4,0))</f>
        <v/>
      </c>
      <c r="G1165" s="144">
        <f>IF(C1165=$X$4,"Enter smelter details",IF(ISERROR($V1165),"",OFFSET('Smelter Look-up'!$F$4,$V1165-4,0)))</f>
        <v/>
      </c>
      <c r="H1165" s="200">
        <f>IF(ISERROR($V1165),"",OFFSET('Smelter Look-up'!$G$4,$V1165-4,0))</f>
        <v/>
      </c>
      <c r="I1165" s="201">
        <f>IF(ISERROR($V1165),"",OFFSET('Smelter Look-up'!$H$4,$V1165-4,0))</f>
        <v/>
      </c>
      <c r="J1165" s="201">
        <f>IF(ISERROR($V1165),"",OFFSET('Smelter Look-up'!$I$4,$V1165-4,0))</f>
        <v/>
      </c>
      <c r="K1165" s="145" t="n"/>
      <c r="L1165" s="145" t="n"/>
      <c r="M1165" s="145" t="n"/>
      <c r="N1165" s="145" t="n"/>
      <c r="O1165" s="145" t="n"/>
      <c r="P1165" s="203" t="n"/>
      <c r="Q1165" s="146" t="n"/>
      <c r="R1165" s="144">
        <f>IF(ISERROR($V1165),"",OFFSET('Smelter Look-up'!$C$4,$V1165-4,0)&amp;"")</f>
        <v/>
      </c>
      <c r="S1165" s="150">
        <f>IF(B1165="","",IF(ISERROR(MATCH($E1165,CL,0)),"Unknown",INDIRECT("'C'!$A$"&amp;MATCH($E1165,CL,0)+1)))</f>
        <v/>
      </c>
      <c r="T1165" s="150">
        <f>IF(B1165="","",IF(ISERROR(MATCH($J1165,SorP!$B$1:$B$6261,0)),"",INDIRECT("'SorP'!$A$"&amp;MATCH($S1165&amp;$J1165,SorP!C:C,0))))</f>
        <v/>
      </c>
      <c r="U1165" s="163" t="n"/>
      <c r="V1165" s="164">
        <f>IF(C1165="",NA(),MATCH($B1165&amp;$C1165,'Smelter Look-up'!$J:$J,0))</f>
        <v/>
      </c>
      <c r="X1165" s="165">
        <f>IF(AND(C1165="Smelter not listed",OR(LEN(D1165)=0,LEN(E1165)=0)),1,0)</f>
        <v/>
      </c>
      <c r="AB1165" s="306">
        <f>IF(C1165="","",B1165)</f>
        <v/>
      </c>
      <c r="AC1165" s="165">
        <f>B1165</f>
        <v/>
      </c>
      <c r="AD1165" s="165">
        <f>IF(C1165="Smelter not listed",D1165,C1165)</f>
        <v/>
      </c>
    </row>
    <row r="1166" ht="20.1" customFormat="1" customHeight="1" s="165">
      <c r="A1166" s="150" t="n"/>
      <c r="B1166" s="296">
        <f>IF(LEN(A1166)=0,"",INDEX('Smelter Look-up'!$A:$A,MATCH($A1166,'Smelter Look-up'!$E:$E,0)))</f>
        <v/>
      </c>
      <c r="C1166" s="147">
        <f>IF(LEN(A1166)=0,"",INDEX('Smelter Look-up'!$C:$C,MATCH($A1166,'Smelter Look-up'!$E:$E,0)))</f>
        <v/>
      </c>
      <c r="D1166" s="144" t="n"/>
      <c r="E1166" s="144">
        <f>IF(ISERROR($V1166),"",OFFSET('Smelter Look-up'!$D$4,$V1166-4,0)&amp;"")</f>
        <v/>
      </c>
      <c r="F1166" s="144">
        <f>IF(ISERROR($V1166),"",OFFSET('Smelter Look-up'!$E$4,$V1166-4,0))</f>
        <v/>
      </c>
      <c r="G1166" s="144">
        <f>IF(C1166=$X$4,"Enter smelter details",IF(ISERROR($V1166),"",OFFSET('Smelter Look-up'!$F$4,$V1166-4,0)))</f>
        <v/>
      </c>
      <c r="H1166" s="200">
        <f>IF(ISERROR($V1166),"",OFFSET('Smelter Look-up'!$G$4,$V1166-4,0))</f>
        <v/>
      </c>
      <c r="I1166" s="201">
        <f>IF(ISERROR($V1166),"",OFFSET('Smelter Look-up'!$H$4,$V1166-4,0))</f>
        <v/>
      </c>
      <c r="J1166" s="201">
        <f>IF(ISERROR($V1166),"",OFFSET('Smelter Look-up'!$I$4,$V1166-4,0))</f>
        <v/>
      </c>
      <c r="K1166" s="145" t="n"/>
      <c r="L1166" s="145" t="n"/>
      <c r="M1166" s="145" t="n"/>
      <c r="N1166" s="145" t="n"/>
      <c r="O1166" s="145" t="n"/>
      <c r="P1166" s="203" t="n"/>
      <c r="Q1166" s="146" t="n"/>
      <c r="R1166" s="144">
        <f>IF(ISERROR($V1166),"",OFFSET('Smelter Look-up'!$C$4,$V1166-4,0)&amp;"")</f>
        <v/>
      </c>
      <c r="S1166" s="150">
        <f>IF(B1166="","",IF(ISERROR(MATCH($E1166,CL,0)),"Unknown",INDIRECT("'C'!$A$"&amp;MATCH($E1166,CL,0)+1)))</f>
        <v/>
      </c>
      <c r="T1166" s="150">
        <f>IF(B1166="","",IF(ISERROR(MATCH($J1166,SorP!$B$1:$B$6261,0)),"",INDIRECT("'SorP'!$A$"&amp;MATCH($S1166&amp;$J1166,SorP!C:C,0))))</f>
        <v/>
      </c>
      <c r="U1166" s="163" t="n"/>
      <c r="V1166" s="164">
        <f>IF(C1166="",NA(),MATCH($B1166&amp;$C1166,'Smelter Look-up'!$J:$J,0))</f>
        <v/>
      </c>
      <c r="X1166" s="165">
        <f>IF(AND(C1166="Smelter not listed",OR(LEN(D1166)=0,LEN(E1166)=0)),1,0)</f>
        <v/>
      </c>
      <c r="AB1166" s="306">
        <f>IF(C1166="","",B1166)</f>
        <v/>
      </c>
      <c r="AC1166" s="165">
        <f>B1166</f>
        <v/>
      </c>
      <c r="AD1166" s="165">
        <f>IF(C1166="Smelter not listed",D1166,C1166)</f>
        <v/>
      </c>
    </row>
    <row r="1167" ht="20.1" customFormat="1" customHeight="1" s="165">
      <c r="A1167" s="150" t="n"/>
      <c r="B1167" s="296">
        <f>IF(LEN(A1167)=0,"",INDEX('Smelter Look-up'!$A:$A,MATCH($A1167,'Smelter Look-up'!$E:$E,0)))</f>
        <v/>
      </c>
      <c r="C1167" s="147">
        <f>IF(LEN(A1167)=0,"",INDEX('Smelter Look-up'!$C:$C,MATCH($A1167,'Smelter Look-up'!$E:$E,0)))</f>
        <v/>
      </c>
      <c r="D1167" s="144" t="n"/>
      <c r="E1167" s="144">
        <f>IF(ISERROR($V1167),"",OFFSET('Smelter Look-up'!$D$4,$V1167-4,0)&amp;"")</f>
        <v/>
      </c>
      <c r="F1167" s="144">
        <f>IF(ISERROR($V1167),"",OFFSET('Smelter Look-up'!$E$4,$V1167-4,0))</f>
        <v/>
      </c>
      <c r="G1167" s="144">
        <f>IF(C1167=$X$4,"Enter smelter details",IF(ISERROR($V1167),"",OFFSET('Smelter Look-up'!$F$4,$V1167-4,0)))</f>
        <v/>
      </c>
      <c r="H1167" s="200">
        <f>IF(ISERROR($V1167),"",OFFSET('Smelter Look-up'!$G$4,$V1167-4,0))</f>
        <v/>
      </c>
      <c r="I1167" s="201">
        <f>IF(ISERROR($V1167),"",OFFSET('Smelter Look-up'!$H$4,$V1167-4,0))</f>
        <v/>
      </c>
      <c r="J1167" s="201">
        <f>IF(ISERROR($V1167),"",OFFSET('Smelter Look-up'!$I$4,$V1167-4,0))</f>
        <v/>
      </c>
      <c r="K1167" s="145" t="n"/>
      <c r="L1167" s="145" t="n"/>
      <c r="M1167" s="145" t="n"/>
      <c r="N1167" s="145" t="n"/>
      <c r="O1167" s="145" t="n"/>
      <c r="P1167" s="203" t="n"/>
      <c r="Q1167" s="146" t="n"/>
      <c r="R1167" s="144">
        <f>IF(ISERROR($V1167),"",OFFSET('Smelter Look-up'!$C$4,$V1167-4,0)&amp;"")</f>
        <v/>
      </c>
      <c r="S1167" s="150">
        <f>IF(B1167="","",IF(ISERROR(MATCH($E1167,CL,0)),"Unknown",INDIRECT("'C'!$A$"&amp;MATCH($E1167,CL,0)+1)))</f>
        <v/>
      </c>
      <c r="T1167" s="150">
        <f>IF(B1167="","",IF(ISERROR(MATCH($J1167,SorP!$B$1:$B$6261,0)),"",INDIRECT("'SorP'!$A$"&amp;MATCH($S1167&amp;$J1167,SorP!C:C,0))))</f>
        <v/>
      </c>
      <c r="U1167" s="163" t="n"/>
      <c r="V1167" s="164">
        <f>IF(C1167="",NA(),MATCH($B1167&amp;$C1167,'Smelter Look-up'!$J:$J,0))</f>
        <v/>
      </c>
      <c r="X1167" s="165">
        <f>IF(AND(C1167="Smelter not listed",OR(LEN(D1167)=0,LEN(E1167)=0)),1,0)</f>
        <v/>
      </c>
      <c r="AB1167" s="306">
        <f>IF(C1167="","",B1167)</f>
        <v/>
      </c>
      <c r="AC1167" s="165">
        <f>B1167</f>
        <v/>
      </c>
      <c r="AD1167" s="165">
        <f>IF(C1167="Smelter not listed",D1167,C1167)</f>
        <v/>
      </c>
    </row>
    <row r="1168" ht="20.1" customFormat="1" customHeight="1" s="165">
      <c r="A1168" s="150" t="n"/>
      <c r="B1168" s="296">
        <f>IF(LEN(A1168)=0,"",INDEX('Smelter Look-up'!$A:$A,MATCH($A1168,'Smelter Look-up'!$E:$E,0)))</f>
        <v/>
      </c>
      <c r="C1168" s="147">
        <f>IF(LEN(A1168)=0,"",INDEX('Smelter Look-up'!$C:$C,MATCH($A1168,'Smelter Look-up'!$E:$E,0)))</f>
        <v/>
      </c>
      <c r="D1168" s="144" t="n"/>
      <c r="E1168" s="144">
        <f>IF(ISERROR($V1168),"",OFFSET('Smelter Look-up'!$D$4,$V1168-4,0)&amp;"")</f>
        <v/>
      </c>
      <c r="F1168" s="144">
        <f>IF(ISERROR($V1168),"",OFFSET('Smelter Look-up'!$E$4,$V1168-4,0))</f>
        <v/>
      </c>
      <c r="G1168" s="144">
        <f>IF(C1168=$X$4,"Enter smelter details",IF(ISERROR($V1168),"",OFFSET('Smelter Look-up'!$F$4,$V1168-4,0)))</f>
        <v/>
      </c>
      <c r="H1168" s="200">
        <f>IF(ISERROR($V1168),"",OFFSET('Smelter Look-up'!$G$4,$V1168-4,0))</f>
        <v/>
      </c>
      <c r="I1168" s="201">
        <f>IF(ISERROR($V1168),"",OFFSET('Smelter Look-up'!$H$4,$V1168-4,0))</f>
        <v/>
      </c>
      <c r="J1168" s="201">
        <f>IF(ISERROR($V1168),"",OFFSET('Smelter Look-up'!$I$4,$V1168-4,0))</f>
        <v/>
      </c>
      <c r="K1168" s="145" t="n"/>
      <c r="L1168" s="145" t="n"/>
      <c r="M1168" s="145" t="n"/>
      <c r="N1168" s="145" t="n"/>
      <c r="O1168" s="145" t="n"/>
      <c r="P1168" s="203" t="n"/>
      <c r="Q1168" s="146" t="n"/>
      <c r="R1168" s="144">
        <f>IF(ISERROR($V1168),"",OFFSET('Smelter Look-up'!$C$4,$V1168-4,0)&amp;"")</f>
        <v/>
      </c>
      <c r="S1168" s="150">
        <f>IF(B1168="","",IF(ISERROR(MATCH($E1168,CL,0)),"Unknown",INDIRECT("'C'!$A$"&amp;MATCH($E1168,CL,0)+1)))</f>
        <v/>
      </c>
      <c r="T1168" s="150">
        <f>IF(B1168="","",IF(ISERROR(MATCH($J1168,SorP!$B$1:$B$6261,0)),"",INDIRECT("'SorP'!$A$"&amp;MATCH($S1168&amp;$J1168,SorP!C:C,0))))</f>
        <v/>
      </c>
      <c r="U1168" s="163" t="n"/>
      <c r="V1168" s="164">
        <f>IF(C1168="",NA(),MATCH($B1168&amp;$C1168,'Smelter Look-up'!$J:$J,0))</f>
        <v/>
      </c>
      <c r="X1168" s="165">
        <f>IF(AND(C1168="Smelter not listed",OR(LEN(D1168)=0,LEN(E1168)=0)),1,0)</f>
        <v/>
      </c>
      <c r="AB1168" s="306">
        <f>IF(C1168="","",B1168)</f>
        <v/>
      </c>
      <c r="AC1168" s="165">
        <f>B1168</f>
        <v/>
      </c>
      <c r="AD1168" s="165">
        <f>IF(C1168="Smelter not listed",D1168,C1168)</f>
        <v/>
      </c>
    </row>
    <row r="1169" ht="20.1" customFormat="1" customHeight="1" s="165">
      <c r="A1169" s="150" t="n"/>
      <c r="B1169" s="296">
        <f>IF(LEN(A1169)=0,"",INDEX('Smelter Look-up'!$A:$A,MATCH($A1169,'Smelter Look-up'!$E:$E,0)))</f>
        <v/>
      </c>
      <c r="C1169" s="147">
        <f>IF(LEN(A1169)=0,"",INDEX('Smelter Look-up'!$C:$C,MATCH($A1169,'Smelter Look-up'!$E:$E,0)))</f>
        <v/>
      </c>
      <c r="D1169" s="144" t="n"/>
      <c r="E1169" s="144">
        <f>IF(ISERROR($V1169),"",OFFSET('Smelter Look-up'!$D$4,$V1169-4,0)&amp;"")</f>
        <v/>
      </c>
      <c r="F1169" s="144">
        <f>IF(ISERROR($V1169),"",OFFSET('Smelter Look-up'!$E$4,$V1169-4,0))</f>
        <v/>
      </c>
      <c r="G1169" s="144">
        <f>IF(C1169=$X$4,"Enter smelter details",IF(ISERROR($V1169),"",OFFSET('Smelter Look-up'!$F$4,$V1169-4,0)))</f>
        <v/>
      </c>
      <c r="H1169" s="200">
        <f>IF(ISERROR($V1169),"",OFFSET('Smelter Look-up'!$G$4,$V1169-4,0))</f>
        <v/>
      </c>
      <c r="I1169" s="201">
        <f>IF(ISERROR($V1169),"",OFFSET('Smelter Look-up'!$H$4,$V1169-4,0))</f>
        <v/>
      </c>
      <c r="J1169" s="201">
        <f>IF(ISERROR($V1169),"",OFFSET('Smelter Look-up'!$I$4,$V1169-4,0))</f>
        <v/>
      </c>
      <c r="K1169" s="145" t="n"/>
      <c r="L1169" s="145" t="n"/>
      <c r="M1169" s="145" t="n"/>
      <c r="N1169" s="145" t="n"/>
      <c r="O1169" s="145" t="n"/>
      <c r="P1169" s="203" t="n"/>
      <c r="Q1169" s="146" t="n"/>
      <c r="R1169" s="144">
        <f>IF(ISERROR($V1169),"",OFFSET('Smelter Look-up'!$C$4,$V1169-4,0)&amp;"")</f>
        <v/>
      </c>
      <c r="S1169" s="150">
        <f>IF(B1169="","",IF(ISERROR(MATCH($E1169,CL,0)),"Unknown",INDIRECT("'C'!$A$"&amp;MATCH($E1169,CL,0)+1)))</f>
        <v/>
      </c>
      <c r="T1169" s="150">
        <f>IF(B1169="","",IF(ISERROR(MATCH($J1169,SorP!$B$1:$B$6261,0)),"",INDIRECT("'SorP'!$A$"&amp;MATCH($S1169&amp;$J1169,SorP!C:C,0))))</f>
        <v/>
      </c>
      <c r="U1169" s="163" t="n"/>
      <c r="V1169" s="164">
        <f>IF(C1169="",NA(),MATCH($B1169&amp;$C1169,'Smelter Look-up'!$J:$J,0))</f>
        <v/>
      </c>
      <c r="X1169" s="165">
        <f>IF(AND(C1169="Smelter not listed",OR(LEN(D1169)=0,LEN(E1169)=0)),1,0)</f>
        <v/>
      </c>
      <c r="AB1169" s="306">
        <f>IF(C1169="","",B1169)</f>
        <v/>
      </c>
      <c r="AC1169" s="165">
        <f>B1169</f>
        <v/>
      </c>
      <c r="AD1169" s="165">
        <f>IF(C1169="Smelter not listed",D1169,C1169)</f>
        <v/>
      </c>
    </row>
    <row r="1170" ht="20.1" customFormat="1" customHeight="1" s="165">
      <c r="A1170" s="150" t="n"/>
      <c r="B1170" s="296">
        <f>IF(LEN(A1170)=0,"",INDEX('Smelter Look-up'!$A:$A,MATCH($A1170,'Smelter Look-up'!$E:$E,0)))</f>
        <v/>
      </c>
      <c r="C1170" s="147">
        <f>IF(LEN(A1170)=0,"",INDEX('Smelter Look-up'!$C:$C,MATCH($A1170,'Smelter Look-up'!$E:$E,0)))</f>
        <v/>
      </c>
      <c r="D1170" s="144" t="n"/>
      <c r="E1170" s="144">
        <f>IF(ISERROR($V1170),"",OFFSET('Smelter Look-up'!$D$4,$V1170-4,0)&amp;"")</f>
        <v/>
      </c>
      <c r="F1170" s="144">
        <f>IF(ISERROR($V1170),"",OFFSET('Smelter Look-up'!$E$4,$V1170-4,0))</f>
        <v/>
      </c>
      <c r="G1170" s="144">
        <f>IF(C1170=$X$4,"Enter smelter details",IF(ISERROR($V1170),"",OFFSET('Smelter Look-up'!$F$4,$V1170-4,0)))</f>
        <v/>
      </c>
      <c r="H1170" s="200">
        <f>IF(ISERROR($V1170),"",OFFSET('Smelter Look-up'!$G$4,$V1170-4,0))</f>
        <v/>
      </c>
      <c r="I1170" s="201">
        <f>IF(ISERROR($V1170),"",OFFSET('Smelter Look-up'!$H$4,$V1170-4,0))</f>
        <v/>
      </c>
      <c r="J1170" s="201">
        <f>IF(ISERROR($V1170),"",OFFSET('Smelter Look-up'!$I$4,$V1170-4,0))</f>
        <v/>
      </c>
      <c r="K1170" s="145" t="n"/>
      <c r="L1170" s="145" t="n"/>
      <c r="M1170" s="145" t="n"/>
      <c r="N1170" s="145" t="n"/>
      <c r="O1170" s="145" t="n"/>
      <c r="P1170" s="203" t="n"/>
      <c r="Q1170" s="146" t="n"/>
      <c r="R1170" s="144">
        <f>IF(ISERROR($V1170),"",OFFSET('Smelter Look-up'!$C$4,$V1170-4,0)&amp;"")</f>
        <v/>
      </c>
      <c r="S1170" s="150">
        <f>IF(B1170="","",IF(ISERROR(MATCH($E1170,CL,0)),"Unknown",INDIRECT("'C'!$A$"&amp;MATCH($E1170,CL,0)+1)))</f>
        <v/>
      </c>
      <c r="T1170" s="150">
        <f>IF(B1170="","",IF(ISERROR(MATCH($J1170,SorP!$B$1:$B$6261,0)),"",INDIRECT("'SorP'!$A$"&amp;MATCH($S1170&amp;$J1170,SorP!C:C,0))))</f>
        <v/>
      </c>
      <c r="U1170" s="163" t="n"/>
      <c r="V1170" s="164">
        <f>IF(C1170="",NA(),MATCH($B1170&amp;$C1170,'Smelter Look-up'!$J:$J,0))</f>
        <v/>
      </c>
      <c r="X1170" s="165">
        <f>IF(AND(C1170="Smelter not listed",OR(LEN(D1170)=0,LEN(E1170)=0)),1,0)</f>
        <v/>
      </c>
      <c r="AB1170" s="306">
        <f>IF(C1170="","",B1170)</f>
        <v/>
      </c>
      <c r="AC1170" s="165">
        <f>B1170</f>
        <v/>
      </c>
      <c r="AD1170" s="165">
        <f>IF(C1170="Smelter not listed",D1170,C1170)</f>
        <v/>
      </c>
    </row>
    <row r="1171" ht="20.1" customFormat="1" customHeight="1" s="165">
      <c r="A1171" s="150" t="n"/>
      <c r="B1171" s="296">
        <f>IF(LEN(A1171)=0,"",INDEX('Smelter Look-up'!$A:$A,MATCH($A1171,'Smelter Look-up'!$E:$E,0)))</f>
        <v/>
      </c>
      <c r="C1171" s="147">
        <f>IF(LEN(A1171)=0,"",INDEX('Smelter Look-up'!$C:$C,MATCH($A1171,'Smelter Look-up'!$E:$E,0)))</f>
        <v/>
      </c>
      <c r="D1171" s="144" t="n"/>
      <c r="E1171" s="144">
        <f>IF(ISERROR($V1171),"",OFFSET('Smelter Look-up'!$D$4,$V1171-4,0)&amp;"")</f>
        <v/>
      </c>
      <c r="F1171" s="144">
        <f>IF(ISERROR($V1171),"",OFFSET('Smelter Look-up'!$E$4,$V1171-4,0))</f>
        <v/>
      </c>
      <c r="G1171" s="144">
        <f>IF(C1171=$X$4,"Enter smelter details",IF(ISERROR($V1171),"",OFFSET('Smelter Look-up'!$F$4,$V1171-4,0)))</f>
        <v/>
      </c>
      <c r="H1171" s="200">
        <f>IF(ISERROR($V1171),"",OFFSET('Smelter Look-up'!$G$4,$V1171-4,0))</f>
        <v/>
      </c>
      <c r="I1171" s="201">
        <f>IF(ISERROR($V1171),"",OFFSET('Smelter Look-up'!$H$4,$V1171-4,0))</f>
        <v/>
      </c>
      <c r="J1171" s="201">
        <f>IF(ISERROR($V1171),"",OFFSET('Smelter Look-up'!$I$4,$V1171-4,0))</f>
        <v/>
      </c>
      <c r="K1171" s="145" t="n"/>
      <c r="L1171" s="145" t="n"/>
      <c r="M1171" s="145" t="n"/>
      <c r="N1171" s="145" t="n"/>
      <c r="O1171" s="145" t="n"/>
      <c r="P1171" s="203" t="n"/>
      <c r="Q1171" s="146" t="n"/>
      <c r="R1171" s="144">
        <f>IF(ISERROR($V1171),"",OFFSET('Smelter Look-up'!$C$4,$V1171-4,0)&amp;"")</f>
        <v/>
      </c>
      <c r="S1171" s="150">
        <f>IF(B1171="","",IF(ISERROR(MATCH($E1171,CL,0)),"Unknown",INDIRECT("'C'!$A$"&amp;MATCH($E1171,CL,0)+1)))</f>
        <v/>
      </c>
      <c r="T1171" s="150">
        <f>IF(B1171="","",IF(ISERROR(MATCH($J1171,SorP!$B$1:$B$6261,0)),"",INDIRECT("'SorP'!$A$"&amp;MATCH($S1171&amp;$J1171,SorP!C:C,0))))</f>
        <v/>
      </c>
      <c r="U1171" s="163" t="n"/>
      <c r="V1171" s="164">
        <f>IF(C1171="",NA(),MATCH($B1171&amp;$C1171,'Smelter Look-up'!$J:$J,0))</f>
        <v/>
      </c>
      <c r="X1171" s="165">
        <f>IF(AND(C1171="Smelter not listed",OR(LEN(D1171)=0,LEN(E1171)=0)),1,0)</f>
        <v/>
      </c>
      <c r="AB1171" s="306">
        <f>IF(C1171="","",B1171)</f>
        <v/>
      </c>
      <c r="AC1171" s="165">
        <f>B1171</f>
        <v/>
      </c>
      <c r="AD1171" s="165">
        <f>IF(C1171="Smelter not listed",D1171,C1171)</f>
        <v/>
      </c>
    </row>
    <row r="1172" ht="20.1" customFormat="1" customHeight="1" s="165">
      <c r="A1172" s="150" t="n"/>
      <c r="B1172" s="296">
        <f>IF(LEN(A1172)=0,"",INDEX('Smelter Look-up'!$A:$A,MATCH($A1172,'Smelter Look-up'!$E:$E,0)))</f>
        <v/>
      </c>
      <c r="C1172" s="147">
        <f>IF(LEN(A1172)=0,"",INDEX('Smelter Look-up'!$C:$C,MATCH($A1172,'Smelter Look-up'!$E:$E,0)))</f>
        <v/>
      </c>
      <c r="D1172" s="144" t="n"/>
      <c r="E1172" s="144">
        <f>IF(ISERROR($V1172),"",OFFSET('Smelter Look-up'!$D$4,$V1172-4,0)&amp;"")</f>
        <v/>
      </c>
      <c r="F1172" s="144">
        <f>IF(ISERROR($V1172),"",OFFSET('Smelter Look-up'!$E$4,$V1172-4,0))</f>
        <v/>
      </c>
      <c r="G1172" s="144">
        <f>IF(C1172=$X$4,"Enter smelter details",IF(ISERROR($V1172),"",OFFSET('Smelter Look-up'!$F$4,$V1172-4,0)))</f>
        <v/>
      </c>
      <c r="H1172" s="200">
        <f>IF(ISERROR($V1172),"",OFFSET('Smelter Look-up'!$G$4,$V1172-4,0))</f>
        <v/>
      </c>
      <c r="I1172" s="201">
        <f>IF(ISERROR($V1172),"",OFFSET('Smelter Look-up'!$H$4,$V1172-4,0))</f>
        <v/>
      </c>
      <c r="J1172" s="201">
        <f>IF(ISERROR($V1172),"",OFFSET('Smelter Look-up'!$I$4,$V1172-4,0))</f>
        <v/>
      </c>
      <c r="K1172" s="145" t="n"/>
      <c r="L1172" s="145" t="n"/>
      <c r="M1172" s="145" t="n"/>
      <c r="N1172" s="145" t="n"/>
      <c r="O1172" s="145" t="n"/>
      <c r="P1172" s="203" t="n"/>
      <c r="Q1172" s="146" t="n"/>
      <c r="R1172" s="144">
        <f>IF(ISERROR($V1172),"",OFFSET('Smelter Look-up'!$C$4,$V1172-4,0)&amp;"")</f>
        <v/>
      </c>
      <c r="S1172" s="150">
        <f>IF(B1172="","",IF(ISERROR(MATCH($E1172,CL,0)),"Unknown",INDIRECT("'C'!$A$"&amp;MATCH($E1172,CL,0)+1)))</f>
        <v/>
      </c>
      <c r="T1172" s="150">
        <f>IF(B1172="","",IF(ISERROR(MATCH($J1172,SorP!$B$1:$B$6261,0)),"",INDIRECT("'SorP'!$A$"&amp;MATCH($S1172&amp;$J1172,SorP!C:C,0))))</f>
        <v/>
      </c>
      <c r="U1172" s="163" t="n"/>
      <c r="V1172" s="164">
        <f>IF(C1172="",NA(),MATCH($B1172&amp;$C1172,'Smelter Look-up'!$J:$J,0))</f>
        <v/>
      </c>
      <c r="X1172" s="165">
        <f>IF(AND(C1172="Smelter not listed",OR(LEN(D1172)=0,LEN(E1172)=0)),1,0)</f>
        <v/>
      </c>
      <c r="AB1172" s="306">
        <f>IF(C1172="","",B1172)</f>
        <v/>
      </c>
      <c r="AC1172" s="165">
        <f>B1172</f>
        <v/>
      </c>
      <c r="AD1172" s="165">
        <f>IF(C1172="Smelter not listed",D1172,C1172)</f>
        <v/>
      </c>
    </row>
    <row r="1173" ht="20.1" customFormat="1" customHeight="1" s="165">
      <c r="A1173" s="150" t="n"/>
      <c r="B1173" s="296">
        <f>IF(LEN(A1173)=0,"",INDEX('Smelter Look-up'!$A:$A,MATCH($A1173,'Smelter Look-up'!$E:$E,0)))</f>
        <v/>
      </c>
      <c r="C1173" s="147">
        <f>IF(LEN(A1173)=0,"",INDEX('Smelter Look-up'!$C:$C,MATCH($A1173,'Smelter Look-up'!$E:$E,0)))</f>
        <v/>
      </c>
      <c r="D1173" s="144" t="n"/>
      <c r="E1173" s="144">
        <f>IF(ISERROR($V1173),"",OFFSET('Smelter Look-up'!$D$4,$V1173-4,0)&amp;"")</f>
        <v/>
      </c>
      <c r="F1173" s="144">
        <f>IF(ISERROR($V1173),"",OFFSET('Smelter Look-up'!$E$4,$V1173-4,0))</f>
        <v/>
      </c>
      <c r="G1173" s="144">
        <f>IF(C1173=$X$4,"Enter smelter details",IF(ISERROR($V1173),"",OFFSET('Smelter Look-up'!$F$4,$V1173-4,0)))</f>
        <v/>
      </c>
      <c r="H1173" s="200">
        <f>IF(ISERROR($V1173),"",OFFSET('Smelter Look-up'!$G$4,$V1173-4,0))</f>
        <v/>
      </c>
      <c r="I1173" s="201">
        <f>IF(ISERROR($V1173),"",OFFSET('Smelter Look-up'!$H$4,$V1173-4,0))</f>
        <v/>
      </c>
      <c r="J1173" s="201">
        <f>IF(ISERROR($V1173),"",OFFSET('Smelter Look-up'!$I$4,$V1173-4,0))</f>
        <v/>
      </c>
      <c r="K1173" s="145" t="n"/>
      <c r="L1173" s="145" t="n"/>
      <c r="M1173" s="145" t="n"/>
      <c r="N1173" s="145" t="n"/>
      <c r="O1173" s="145" t="n"/>
      <c r="P1173" s="203" t="n"/>
      <c r="Q1173" s="146" t="n"/>
      <c r="R1173" s="144">
        <f>IF(ISERROR($V1173),"",OFFSET('Smelter Look-up'!$C$4,$V1173-4,0)&amp;"")</f>
        <v/>
      </c>
      <c r="S1173" s="150">
        <f>IF(B1173="","",IF(ISERROR(MATCH($E1173,CL,0)),"Unknown",INDIRECT("'C'!$A$"&amp;MATCH($E1173,CL,0)+1)))</f>
        <v/>
      </c>
      <c r="T1173" s="150">
        <f>IF(B1173="","",IF(ISERROR(MATCH($J1173,SorP!$B$1:$B$6261,0)),"",INDIRECT("'SorP'!$A$"&amp;MATCH($S1173&amp;$J1173,SorP!C:C,0))))</f>
        <v/>
      </c>
      <c r="U1173" s="163" t="n"/>
      <c r="V1173" s="164">
        <f>IF(C1173="",NA(),MATCH($B1173&amp;$C1173,'Smelter Look-up'!$J:$J,0))</f>
        <v/>
      </c>
      <c r="X1173" s="165">
        <f>IF(AND(C1173="Smelter not listed",OR(LEN(D1173)=0,LEN(E1173)=0)),1,0)</f>
        <v/>
      </c>
      <c r="AB1173" s="306">
        <f>IF(C1173="","",B1173)</f>
        <v/>
      </c>
      <c r="AC1173" s="165">
        <f>B1173</f>
        <v/>
      </c>
      <c r="AD1173" s="165">
        <f>IF(C1173="Smelter not listed",D1173,C1173)</f>
        <v/>
      </c>
    </row>
    <row r="1174" ht="20.1" customFormat="1" customHeight="1" s="165">
      <c r="A1174" s="150" t="n"/>
      <c r="B1174" s="296">
        <f>IF(LEN(A1174)=0,"",INDEX('Smelter Look-up'!$A:$A,MATCH($A1174,'Smelter Look-up'!$E:$E,0)))</f>
        <v/>
      </c>
      <c r="C1174" s="147">
        <f>IF(LEN(A1174)=0,"",INDEX('Smelter Look-up'!$C:$C,MATCH($A1174,'Smelter Look-up'!$E:$E,0)))</f>
        <v/>
      </c>
      <c r="D1174" s="144" t="n"/>
      <c r="E1174" s="144">
        <f>IF(ISERROR($V1174),"",OFFSET('Smelter Look-up'!$D$4,$V1174-4,0)&amp;"")</f>
        <v/>
      </c>
      <c r="F1174" s="144">
        <f>IF(ISERROR($V1174),"",OFFSET('Smelter Look-up'!$E$4,$V1174-4,0))</f>
        <v/>
      </c>
      <c r="G1174" s="144">
        <f>IF(C1174=$X$4,"Enter smelter details",IF(ISERROR($V1174),"",OFFSET('Smelter Look-up'!$F$4,$V1174-4,0)))</f>
        <v/>
      </c>
      <c r="H1174" s="200">
        <f>IF(ISERROR($V1174),"",OFFSET('Smelter Look-up'!$G$4,$V1174-4,0))</f>
        <v/>
      </c>
      <c r="I1174" s="201">
        <f>IF(ISERROR($V1174),"",OFFSET('Smelter Look-up'!$H$4,$V1174-4,0))</f>
        <v/>
      </c>
      <c r="J1174" s="201">
        <f>IF(ISERROR($V1174),"",OFFSET('Smelter Look-up'!$I$4,$V1174-4,0))</f>
        <v/>
      </c>
      <c r="K1174" s="145" t="n"/>
      <c r="L1174" s="145" t="n"/>
      <c r="M1174" s="145" t="n"/>
      <c r="N1174" s="145" t="n"/>
      <c r="O1174" s="145" t="n"/>
      <c r="P1174" s="203" t="n"/>
      <c r="Q1174" s="146" t="n"/>
      <c r="R1174" s="144">
        <f>IF(ISERROR($V1174),"",OFFSET('Smelter Look-up'!$C$4,$V1174-4,0)&amp;"")</f>
        <v/>
      </c>
      <c r="S1174" s="150">
        <f>IF(B1174="","",IF(ISERROR(MATCH($E1174,CL,0)),"Unknown",INDIRECT("'C'!$A$"&amp;MATCH($E1174,CL,0)+1)))</f>
        <v/>
      </c>
      <c r="T1174" s="150">
        <f>IF(B1174="","",IF(ISERROR(MATCH($J1174,SorP!$B$1:$B$6261,0)),"",INDIRECT("'SorP'!$A$"&amp;MATCH($S1174&amp;$J1174,SorP!C:C,0))))</f>
        <v/>
      </c>
      <c r="U1174" s="163" t="n"/>
      <c r="V1174" s="164">
        <f>IF(C1174="",NA(),MATCH($B1174&amp;$C1174,'Smelter Look-up'!$J:$J,0))</f>
        <v/>
      </c>
      <c r="X1174" s="165">
        <f>IF(AND(C1174="Smelter not listed",OR(LEN(D1174)=0,LEN(E1174)=0)),1,0)</f>
        <v/>
      </c>
      <c r="AB1174" s="306">
        <f>IF(C1174="","",B1174)</f>
        <v/>
      </c>
      <c r="AC1174" s="165">
        <f>B1174</f>
        <v/>
      </c>
      <c r="AD1174" s="165">
        <f>IF(C1174="Smelter not listed",D1174,C1174)</f>
        <v/>
      </c>
    </row>
    <row r="1175" ht="20.1" customFormat="1" customHeight="1" s="165">
      <c r="A1175" s="150" t="n"/>
      <c r="B1175" s="296">
        <f>IF(LEN(A1175)=0,"",INDEX('Smelter Look-up'!$A:$A,MATCH($A1175,'Smelter Look-up'!$E:$E,0)))</f>
        <v/>
      </c>
      <c r="C1175" s="147">
        <f>IF(LEN(A1175)=0,"",INDEX('Smelter Look-up'!$C:$C,MATCH($A1175,'Smelter Look-up'!$E:$E,0)))</f>
        <v/>
      </c>
      <c r="D1175" s="144" t="n"/>
      <c r="E1175" s="144">
        <f>IF(ISERROR($V1175),"",OFFSET('Smelter Look-up'!$D$4,$V1175-4,0)&amp;"")</f>
        <v/>
      </c>
      <c r="F1175" s="144">
        <f>IF(ISERROR($V1175),"",OFFSET('Smelter Look-up'!$E$4,$V1175-4,0))</f>
        <v/>
      </c>
      <c r="G1175" s="144">
        <f>IF(C1175=$X$4,"Enter smelter details",IF(ISERROR($V1175),"",OFFSET('Smelter Look-up'!$F$4,$V1175-4,0)))</f>
        <v/>
      </c>
      <c r="H1175" s="200">
        <f>IF(ISERROR($V1175),"",OFFSET('Smelter Look-up'!$G$4,$V1175-4,0))</f>
        <v/>
      </c>
      <c r="I1175" s="201">
        <f>IF(ISERROR($V1175),"",OFFSET('Smelter Look-up'!$H$4,$V1175-4,0))</f>
        <v/>
      </c>
      <c r="J1175" s="201">
        <f>IF(ISERROR($V1175),"",OFFSET('Smelter Look-up'!$I$4,$V1175-4,0))</f>
        <v/>
      </c>
      <c r="K1175" s="145" t="n"/>
      <c r="L1175" s="145" t="n"/>
      <c r="M1175" s="145" t="n"/>
      <c r="N1175" s="145" t="n"/>
      <c r="O1175" s="145" t="n"/>
      <c r="P1175" s="203" t="n"/>
      <c r="Q1175" s="146" t="n"/>
      <c r="R1175" s="144">
        <f>IF(ISERROR($V1175),"",OFFSET('Smelter Look-up'!$C$4,$V1175-4,0)&amp;"")</f>
        <v/>
      </c>
      <c r="S1175" s="150">
        <f>IF(B1175="","",IF(ISERROR(MATCH($E1175,CL,0)),"Unknown",INDIRECT("'C'!$A$"&amp;MATCH($E1175,CL,0)+1)))</f>
        <v/>
      </c>
      <c r="T1175" s="150">
        <f>IF(B1175="","",IF(ISERROR(MATCH($J1175,SorP!$B$1:$B$6261,0)),"",INDIRECT("'SorP'!$A$"&amp;MATCH($S1175&amp;$J1175,SorP!C:C,0))))</f>
        <v/>
      </c>
      <c r="U1175" s="163" t="n"/>
      <c r="V1175" s="164">
        <f>IF(C1175="",NA(),MATCH($B1175&amp;$C1175,'Smelter Look-up'!$J:$J,0))</f>
        <v/>
      </c>
      <c r="X1175" s="165">
        <f>IF(AND(C1175="Smelter not listed",OR(LEN(D1175)=0,LEN(E1175)=0)),1,0)</f>
        <v/>
      </c>
      <c r="AB1175" s="306">
        <f>IF(C1175="","",B1175)</f>
        <v/>
      </c>
      <c r="AC1175" s="165">
        <f>B1175</f>
        <v/>
      </c>
      <c r="AD1175" s="165">
        <f>IF(C1175="Smelter not listed",D1175,C1175)</f>
        <v/>
      </c>
    </row>
    <row r="1176" ht="20.1" customFormat="1" customHeight="1" s="165">
      <c r="A1176" s="150" t="n"/>
      <c r="B1176" s="296">
        <f>IF(LEN(A1176)=0,"",INDEX('Smelter Look-up'!$A:$A,MATCH($A1176,'Smelter Look-up'!$E:$E,0)))</f>
        <v/>
      </c>
      <c r="C1176" s="147">
        <f>IF(LEN(A1176)=0,"",INDEX('Smelter Look-up'!$C:$C,MATCH($A1176,'Smelter Look-up'!$E:$E,0)))</f>
        <v/>
      </c>
      <c r="D1176" s="144" t="n"/>
      <c r="E1176" s="144">
        <f>IF(ISERROR($V1176),"",OFFSET('Smelter Look-up'!$D$4,$V1176-4,0)&amp;"")</f>
        <v/>
      </c>
      <c r="F1176" s="144">
        <f>IF(ISERROR($V1176),"",OFFSET('Smelter Look-up'!$E$4,$V1176-4,0))</f>
        <v/>
      </c>
      <c r="G1176" s="144">
        <f>IF(C1176=$X$4,"Enter smelter details",IF(ISERROR($V1176),"",OFFSET('Smelter Look-up'!$F$4,$V1176-4,0)))</f>
        <v/>
      </c>
      <c r="H1176" s="200">
        <f>IF(ISERROR($V1176),"",OFFSET('Smelter Look-up'!$G$4,$V1176-4,0))</f>
        <v/>
      </c>
      <c r="I1176" s="201">
        <f>IF(ISERROR($V1176),"",OFFSET('Smelter Look-up'!$H$4,$V1176-4,0))</f>
        <v/>
      </c>
      <c r="J1176" s="201">
        <f>IF(ISERROR($V1176),"",OFFSET('Smelter Look-up'!$I$4,$V1176-4,0))</f>
        <v/>
      </c>
      <c r="K1176" s="145" t="n"/>
      <c r="L1176" s="145" t="n"/>
      <c r="M1176" s="145" t="n"/>
      <c r="N1176" s="145" t="n"/>
      <c r="O1176" s="145" t="n"/>
      <c r="P1176" s="203" t="n"/>
      <c r="Q1176" s="146" t="n"/>
      <c r="R1176" s="144">
        <f>IF(ISERROR($V1176),"",OFFSET('Smelter Look-up'!$C$4,$V1176-4,0)&amp;"")</f>
        <v/>
      </c>
      <c r="S1176" s="150">
        <f>IF(B1176="","",IF(ISERROR(MATCH($E1176,CL,0)),"Unknown",INDIRECT("'C'!$A$"&amp;MATCH($E1176,CL,0)+1)))</f>
        <v/>
      </c>
      <c r="T1176" s="150">
        <f>IF(B1176="","",IF(ISERROR(MATCH($J1176,SorP!$B$1:$B$6261,0)),"",INDIRECT("'SorP'!$A$"&amp;MATCH($S1176&amp;$J1176,SorP!C:C,0))))</f>
        <v/>
      </c>
      <c r="U1176" s="163" t="n"/>
      <c r="V1176" s="164">
        <f>IF(C1176="",NA(),MATCH($B1176&amp;$C1176,'Smelter Look-up'!$J:$J,0))</f>
        <v/>
      </c>
      <c r="X1176" s="165">
        <f>IF(AND(C1176="Smelter not listed",OR(LEN(D1176)=0,LEN(E1176)=0)),1,0)</f>
        <v/>
      </c>
      <c r="AB1176" s="306">
        <f>IF(C1176="","",B1176)</f>
        <v/>
      </c>
      <c r="AC1176" s="165">
        <f>B1176</f>
        <v/>
      </c>
      <c r="AD1176" s="165">
        <f>IF(C1176="Smelter not listed",D1176,C1176)</f>
        <v/>
      </c>
    </row>
    <row r="1177" ht="20.1" customFormat="1" customHeight="1" s="165">
      <c r="A1177" s="150" t="n"/>
      <c r="B1177" s="296">
        <f>IF(LEN(A1177)=0,"",INDEX('Smelter Look-up'!$A:$A,MATCH($A1177,'Smelter Look-up'!$E:$E,0)))</f>
        <v/>
      </c>
      <c r="C1177" s="147">
        <f>IF(LEN(A1177)=0,"",INDEX('Smelter Look-up'!$C:$C,MATCH($A1177,'Smelter Look-up'!$E:$E,0)))</f>
        <v/>
      </c>
      <c r="D1177" s="144" t="n"/>
      <c r="E1177" s="144">
        <f>IF(ISERROR($V1177),"",OFFSET('Smelter Look-up'!$D$4,$V1177-4,0)&amp;"")</f>
        <v/>
      </c>
      <c r="F1177" s="144">
        <f>IF(ISERROR($V1177),"",OFFSET('Smelter Look-up'!$E$4,$V1177-4,0))</f>
        <v/>
      </c>
      <c r="G1177" s="144">
        <f>IF(C1177=$X$4,"Enter smelter details",IF(ISERROR($V1177),"",OFFSET('Smelter Look-up'!$F$4,$V1177-4,0)))</f>
        <v/>
      </c>
      <c r="H1177" s="200">
        <f>IF(ISERROR($V1177),"",OFFSET('Smelter Look-up'!$G$4,$V1177-4,0))</f>
        <v/>
      </c>
      <c r="I1177" s="201">
        <f>IF(ISERROR($V1177),"",OFFSET('Smelter Look-up'!$H$4,$V1177-4,0))</f>
        <v/>
      </c>
      <c r="J1177" s="201">
        <f>IF(ISERROR($V1177),"",OFFSET('Smelter Look-up'!$I$4,$V1177-4,0))</f>
        <v/>
      </c>
      <c r="K1177" s="145" t="n"/>
      <c r="L1177" s="145" t="n"/>
      <c r="M1177" s="145" t="n"/>
      <c r="N1177" s="145" t="n"/>
      <c r="O1177" s="145" t="n"/>
      <c r="P1177" s="203" t="n"/>
      <c r="Q1177" s="146" t="n"/>
      <c r="R1177" s="144">
        <f>IF(ISERROR($V1177),"",OFFSET('Smelter Look-up'!$C$4,$V1177-4,0)&amp;"")</f>
        <v/>
      </c>
      <c r="S1177" s="150">
        <f>IF(B1177="","",IF(ISERROR(MATCH($E1177,CL,0)),"Unknown",INDIRECT("'C'!$A$"&amp;MATCH($E1177,CL,0)+1)))</f>
        <v/>
      </c>
      <c r="T1177" s="150">
        <f>IF(B1177="","",IF(ISERROR(MATCH($J1177,SorP!$B$1:$B$6261,0)),"",INDIRECT("'SorP'!$A$"&amp;MATCH($S1177&amp;$J1177,SorP!C:C,0))))</f>
        <v/>
      </c>
      <c r="U1177" s="163" t="n"/>
      <c r="V1177" s="164">
        <f>IF(C1177="",NA(),MATCH($B1177&amp;$C1177,'Smelter Look-up'!$J:$J,0))</f>
        <v/>
      </c>
      <c r="X1177" s="165">
        <f>IF(AND(C1177="Smelter not listed",OR(LEN(D1177)=0,LEN(E1177)=0)),1,0)</f>
        <v/>
      </c>
      <c r="AB1177" s="306">
        <f>IF(C1177="","",B1177)</f>
        <v/>
      </c>
      <c r="AC1177" s="165">
        <f>B1177</f>
        <v/>
      </c>
      <c r="AD1177" s="165">
        <f>IF(C1177="Smelter not listed",D1177,C1177)</f>
        <v/>
      </c>
    </row>
    <row r="1178" ht="20.1" customFormat="1" customHeight="1" s="165">
      <c r="A1178" s="150" t="n"/>
      <c r="B1178" s="296">
        <f>IF(LEN(A1178)=0,"",INDEX('Smelter Look-up'!$A:$A,MATCH($A1178,'Smelter Look-up'!$E:$E,0)))</f>
        <v/>
      </c>
      <c r="C1178" s="147">
        <f>IF(LEN(A1178)=0,"",INDEX('Smelter Look-up'!$C:$C,MATCH($A1178,'Smelter Look-up'!$E:$E,0)))</f>
        <v/>
      </c>
      <c r="D1178" s="144" t="n"/>
      <c r="E1178" s="144">
        <f>IF(ISERROR($V1178),"",OFFSET('Smelter Look-up'!$D$4,$V1178-4,0)&amp;"")</f>
        <v/>
      </c>
      <c r="F1178" s="144">
        <f>IF(ISERROR($V1178),"",OFFSET('Smelter Look-up'!$E$4,$V1178-4,0))</f>
        <v/>
      </c>
      <c r="G1178" s="144">
        <f>IF(C1178=$X$4,"Enter smelter details",IF(ISERROR($V1178),"",OFFSET('Smelter Look-up'!$F$4,$V1178-4,0)))</f>
        <v/>
      </c>
      <c r="H1178" s="200">
        <f>IF(ISERROR($V1178),"",OFFSET('Smelter Look-up'!$G$4,$V1178-4,0))</f>
        <v/>
      </c>
      <c r="I1178" s="201">
        <f>IF(ISERROR($V1178),"",OFFSET('Smelter Look-up'!$H$4,$V1178-4,0))</f>
        <v/>
      </c>
      <c r="J1178" s="201">
        <f>IF(ISERROR($V1178),"",OFFSET('Smelter Look-up'!$I$4,$V1178-4,0))</f>
        <v/>
      </c>
      <c r="K1178" s="145" t="n"/>
      <c r="L1178" s="145" t="n"/>
      <c r="M1178" s="145" t="n"/>
      <c r="N1178" s="145" t="n"/>
      <c r="O1178" s="145" t="n"/>
      <c r="P1178" s="203" t="n"/>
      <c r="Q1178" s="146" t="n"/>
      <c r="R1178" s="144">
        <f>IF(ISERROR($V1178),"",OFFSET('Smelter Look-up'!$C$4,$V1178-4,0)&amp;"")</f>
        <v/>
      </c>
      <c r="S1178" s="150">
        <f>IF(B1178="","",IF(ISERROR(MATCH($E1178,CL,0)),"Unknown",INDIRECT("'C'!$A$"&amp;MATCH($E1178,CL,0)+1)))</f>
        <v/>
      </c>
      <c r="T1178" s="150">
        <f>IF(B1178="","",IF(ISERROR(MATCH($J1178,SorP!$B$1:$B$6261,0)),"",INDIRECT("'SorP'!$A$"&amp;MATCH($S1178&amp;$J1178,SorP!C:C,0))))</f>
        <v/>
      </c>
      <c r="U1178" s="163" t="n"/>
      <c r="V1178" s="164">
        <f>IF(C1178="",NA(),MATCH($B1178&amp;$C1178,'Smelter Look-up'!$J:$J,0))</f>
        <v/>
      </c>
      <c r="X1178" s="165">
        <f>IF(AND(C1178="Smelter not listed",OR(LEN(D1178)=0,LEN(E1178)=0)),1,0)</f>
        <v/>
      </c>
      <c r="AB1178" s="306">
        <f>IF(C1178="","",B1178)</f>
        <v/>
      </c>
      <c r="AC1178" s="165">
        <f>B1178</f>
        <v/>
      </c>
      <c r="AD1178" s="165">
        <f>IF(C1178="Smelter not listed",D1178,C1178)</f>
        <v/>
      </c>
    </row>
    <row r="1179" ht="20.1" customFormat="1" customHeight="1" s="165">
      <c r="A1179" s="150" t="n"/>
      <c r="B1179" s="296">
        <f>IF(LEN(A1179)=0,"",INDEX('Smelter Look-up'!$A:$A,MATCH($A1179,'Smelter Look-up'!$E:$E,0)))</f>
        <v/>
      </c>
      <c r="C1179" s="147">
        <f>IF(LEN(A1179)=0,"",INDEX('Smelter Look-up'!$C:$C,MATCH($A1179,'Smelter Look-up'!$E:$E,0)))</f>
        <v/>
      </c>
      <c r="D1179" s="144" t="n"/>
      <c r="E1179" s="144">
        <f>IF(ISERROR($V1179),"",OFFSET('Smelter Look-up'!$D$4,$V1179-4,0)&amp;"")</f>
        <v/>
      </c>
      <c r="F1179" s="144">
        <f>IF(ISERROR($V1179),"",OFFSET('Smelter Look-up'!$E$4,$V1179-4,0))</f>
        <v/>
      </c>
      <c r="G1179" s="144">
        <f>IF(C1179=$X$4,"Enter smelter details",IF(ISERROR($V1179),"",OFFSET('Smelter Look-up'!$F$4,$V1179-4,0)))</f>
        <v/>
      </c>
      <c r="H1179" s="200">
        <f>IF(ISERROR($V1179),"",OFFSET('Smelter Look-up'!$G$4,$V1179-4,0))</f>
        <v/>
      </c>
      <c r="I1179" s="201">
        <f>IF(ISERROR($V1179),"",OFFSET('Smelter Look-up'!$H$4,$V1179-4,0))</f>
        <v/>
      </c>
      <c r="J1179" s="201">
        <f>IF(ISERROR($V1179),"",OFFSET('Smelter Look-up'!$I$4,$V1179-4,0))</f>
        <v/>
      </c>
      <c r="K1179" s="145" t="n"/>
      <c r="L1179" s="145" t="n"/>
      <c r="M1179" s="145" t="n"/>
      <c r="N1179" s="145" t="n"/>
      <c r="O1179" s="145" t="n"/>
      <c r="P1179" s="203" t="n"/>
      <c r="Q1179" s="146" t="n"/>
      <c r="R1179" s="144">
        <f>IF(ISERROR($V1179),"",OFFSET('Smelter Look-up'!$C$4,$V1179-4,0)&amp;"")</f>
        <v/>
      </c>
      <c r="S1179" s="150">
        <f>IF(B1179="","",IF(ISERROR(MATCH($E1179,CL,0)),"Unknown",INDIRECT("'C'!$A$"&amp;MATCH($E1179,CL,0)+1)))</f>
        <v/>
      </c>
      <c r="T1179" s="150">
        <f>IF(B1179="","",IF(ISERROR(MATCH($J1179,SorP!$B$1:$B$6261,0)),"",INDIRECT("'SorP'!$A$"&amp;MATCH($S1179&amp;$J1179,SorP!C:C,0))))</f>
        <v/>
      </c>
      <c r="U1179" s="163" t="n"/>
      <c r="V1179" s="164">
        <f>IF(C1179="",NA(),MATCH($B1179&amp;$C1179,'Smelter Look-up'!$J:$J,0))</f>
        <v/>
      </c>
      <c r="X1179" s="165">
        <f>IF(AND(C1179="Smelter not listed",OR(LEN(D1179)=0,LEN(E1179)=0)),1,0)</f>
        <v/>
      </c>
      <c r="AB1179" s="306">
        <f>IF(C1179="","",B1179)</f>
        <v/>
      </c>
      <c r="AC1179" s="165">
        <f>B1179</f>
        <v/>
      </c>
      <c r="AD1179" s="165">
        <f>IF(C1179="Smelter not listed",D1179,C1179)</f>
        <v/>
      </c>
    </row>
    <row r="1180" ht="20.1" customFormat="1" customHeight="1" s="165">
      <c r="A1180" s="150" t="n"/>
      <c r="B1180" s="296">
        <f>IF(LEN(A1180)=0,"",INDEX('Smelter Look-up'!$A:$A,MATCH($A1180,'Smelter Look-up'!$E:$E,0)))</f>
        <v/>
      </c>
      <c r="C1180" s="147">
        <f>IF(LEN(A1180)=0,"",INDEX('Smelter Look-up'!$C:$C,MATCH($A1180,'Smelter Look-up'!$E:$E,0)))</f>
        <v/>
      </c>
      <c r="D1180" s="144" t="n"/>
      <c r="E1180" s="144">
        <f>IF(ISERROR($V1180),"",OFFSET('Smelter Look-up'!$D$4,$V1180-4,0)&amp;"")</f>
        <v/>
      </c>
      <c r="F1180" s="144">
        <f>IF(ISERROR($V1180),"",OFFSET('Smelter Look-up'!$E$4,$V1180-4,0))</f>
        <v/>
      </c>
      <c r="G1180" s="144">
        <f>IF(C1180=$X$4,"Enter smelter details",IF(ISERROR($V1180),"",OFFSET('Smelter Look-up'!$F$4,$V1180-4,0)))</f>
        <v/>
      </c>
      <c r="H1180" s="200">
        <f>IF(ISERROR($V1180),"",OFFSET('Smelter Look-up'!$G$4,$V1180-4,0))</f>
        <v/>
      </c>
      <c r="I1180" s="201">
        <f>IF(ISERROR($V1180),"",OFFSET('Smelter Look-up'!$H$4,$V1180-4,0))</f>
        <v/>
      </c>
      <c r="J1180" s="201">
        <f>IF(ISERROR($V1180),"",OFFSET('Smelter Look-up'!$I$4,$V1180-4,0))</f>
        <v/>
      </c>
      <c r="K1180" s="145" t="n"/>
      <c r="L1180" s="145" t="n"/>
      <c r="M1180" s="145" t="n"/>
      <c r="N1180" s="145" t="n"/>
      <c r="O1180" s="145" t="n"/>
      <c r="P1180" s="203" t="n"/>
      <c r="Q1180" s="146" t="n"/>
      <c r="R1180" s="144">
        <f>IF(ISERROR($V1180),"",OFFSET('Smelter Look-up'!$C$4,$V1180-4,0)&amp;"")</f>
        <v/>
      </c>
      <c r="S1180" s="150">
        <f>IF(B1180="","",IF(ISERROR(MATCH($E1180,CL,0)),"Unknown",INDIRECT("'C'!$A$"&amp;MATCH($E1180,CL,0)+1)))</f>
        <v/>
      </c>
      <c r="T1180" s="150">
        <f>IF(B1180="","",IF(ISERROR(MATCH($J1180,SorP!$B$1:$B$6261,0)),"",INDIRECT("'SorP'!$A$"&amp;MATCH($S1180&amp;$J1180,SorP!C:C,0))))</f>
        <v/>
      </c>
      <c r="U1180" s="163" t="n"/>
      <c r="V1180" s="164">
        <f>IF(C1180="",NA(),MATCH($B1180&amp;$C1180,'Smelter Look-up'!$J:$J,0))</f>
        <v/>
      </c>
      <c r="X1180" s="165">
        <f>IF(AND(C1180="Smelter not listed",OR(LEN(D1180)=0,LEN(E1180)=0)),1,0)</f>
        <v/>
      </c>
      <c r="AB1180" s="306">
        <f>IF(C1180="","",B1180)</f>
        <v/>
      </c>
      <c r="AC1180" s="165">
        <f>B1180</f>
        <v/>
      </c>
      <c r="AD1180" s="165">
        <f>IF(C1180="Smelter not listed",D1180,C1180)</f>
        <v/>
      </c>
    </row>
    <row r="1181" ht="20.1" customFormat="1" customHeight="1" s="165">
      <c r="A1181" s="150" t="n"/>
      <c r="B1181" s="296">
        <f>IF(LEN(A1181)=0,"",INDEX('Smelter Look-up'!$A:$A,MATCH($A1181,'Smelter Look-up'!$E:$E,0)))</f>
        <v/>
      </c>
      <c r="C1181" s="147">
        <f>IF(LEN(A1181)=0,"",INDEX('Smelter Look-up'!$C:$C,MATCH($A1181,'Smelter Look-up'!$E:$E,0)))</f>
        <v/>
      </c>
      <c r="D1181" s="144" t="n"/>
      <c r="E1181" s="144">
        <f>IF(ISERROR($V1181),"",OFFSET('Smelter Look-up'!$D$4,$V1181-4,0)&amp;"")</f>
        <v/>
      </c>
      <c r="F1181" s="144">
        <f>IF(ISERROR($V1181),"",OFFSET('Smelter Look-up'!$E$4,$V1181-4,0))</f>
        <v/>
      </c>
      <c r="G1181" s="144">
        <f>IF(C1181=$X$4,"Enter smelter details",IF(ISERROR($V1181),"",OFFSET('Smelter Look-up'!$F$4,$V1181-4,0)))</f>
        <v/>
      </c>
      <c r="H1181" s="200">
        <f>IF(ISERROR($V1181),"",OFFSET('Smelter Look-up'!$G$4,$V1181-4,0))</f>
        <v/>
      </c>
      <c r="I1181" s="201">
        <f>IF(ISERROR($V1181),"",OFFSET('Smelter Look-up'!$H$4,$V1181-4,0))</f>
        <v/>
      </c>
      <c r="J1181" s="201">
        <f>IF(ISERROR($V1181),"",OFFSET('Smelter Look-up'!$I$4,$V1181-4,0))</f>
        <v/>
      </c>
      <c r="K1181" s="145" t="n"/>
      <c r="L1181" s="145" t="n"/>
      <c r="M1181" s="145" t="n"/>
      <c r="N1181" s="145" t="n"/>
      <c r="O1181" s="145" t="n"/>
      <c r="P1181" s="203" t="n"/>
      <c r="Q1181" s="146" t="n"/>
      <c r="R1181" s="144">
        <f>IF(ISERROR($V1181),"",OFFSET('Smelter Look-up'!$C$4,$V1181-4,0)&amp;"")</f>
        <v/>
      </c>
      <c r="S1181" s="150">
        <f>IF(B1181="","",IF(ISERROR(MATCH($E1181,CL,0)),"Unknown",INDIRECT("'C'!$A$"&amp;MATCH($E1181,CL,0)+1)))</f>
        <v/>
      </c>
      <c r="T1181" s="150">
        <f>IF(B1181="","",IF(ISERROR(MATCH($J1181,SorP!$B$1:$B$6261,0)),"",INDIRECT("'SorP'!$A$"&amp;MATCH($S1181&amp;$J1181,SorP!C:C,0))))</f>
        <v/>
      </c>
      <c r="U1181" s="163" t="n"/>
      <c r="V1181" s="164">
        <f>IF(C1181="",NA(),MATCH($B1181&amp;$C1181,'Smelter Look-up'!$J:$J,0))</f>
        <v/>
      </c>
      <c r="X1181" s="165">
        <f>IF(AND(C1181="Smelter not listed",OR(LEN(D1181)=0,LEN(E1181)=0)),1,0)</f>
        <v/>
      </c>
      <c r="AB1181" s="306">
        <f>IF(C1181="","",B1181)</f>
        <v/>
      </c>
      <c r="AC1181" s="165">
        <f>B1181</f>
        <v/>
      </c>
      <c r="AD1181" s="165">
        <f>IF(C1181="Smelter not listed",D1181,C1181)</f>
        <v/>
      </c>
    </row>
    <row r="1182" ht="20.1" customFormat="1" customHeight="1" s="165">
      <c r="A1182" s="150" t="n"/>
      <c r="B1182" s="296">
        <f>IF(LEN(A1182)=0,"",INDEX('Smelter Look-up'!$A:$A,MATCH($A1182,'Smelter Look-up'!$E:$E,0)))</f>
        <v/>
      </c>
      <c r="C1182" s="147">
        <f>IF(LEN(A1182)=0,"",INDEX('Smelter Look-up'!$C:$C,MATCH($A1182,'Smelter Look-up'!$E:$E,0)))</f>
        <v/>
      </c>
      <c r="D1182" s="144" t="n"/>
      <c r="E1182" s="144">
        <f>IF(ISERROR($V1182),"",OFFSET('Smelter Look-up'!$D$4,$V1182-4,0)&amp;"")</f>
        <v/>
      </c>
      <c r="F1182" s="144">
        <f>IF(ISERROR($V1182),"",OFFSET('Smelter Look-up'!$E$4,$V1182-4,0))</f>
        <v/>
      </c>
      <c r="G1182" s="144">
        <f>IF(C1182=$X$4,"Enter smelter details",IF(ISERROR($V1182),"",OFFSET('Smelter Look-up'!$F$4,$V1182-4,0)))</f>
        <v/>
      </c>
      <c r="H1182" s="200">
        <f>IF(ISERROR($V1182),"",OFFSET('Smelter Look-up'!$G$4,$V1182-4,0))</f>
        <v/>
      </c>
      <c r="I1182" s="201">
        <f>IF(ISERROR($V1182),"",OFFSET('Smelter Look-up'!$H$4,$V1182-4,0))</f>
        <v/>
      </c>
      <c r="J1182" s="201">
        <f>IF(ISERROR($V1182),"",OFFSET('Smelter Look-up'!$I$4,$V1182-4,0))</f>
        <v/>
      </c>
      <c r="K1182" s="145" t="n"/>
      <c r="L1182" s="145" t="n"/>
      <c r="M1182" s="145" t="n"/>
      <c r="N1182" s="145" t="n"/>
      <c r="O1182" s="145" t="n"/>
      <c r="P1182" s="203" t="n"/>
      <c r="Q1182" s="146" t="n"/>
      <c r="R1182" s="144">
        <f>IF(ISERROR($V1182),"",OFFSET('Smelter Look-up'!$C$4,$V1182-4,0)&amp;"")</f>
        <v/>
      </c>
      <c r="S1182" s="150">
        <f>IF(B1182="","",IF(ISERROR(MATCH($E1182,CL,0)),"Unknown",INDIRECT("'C'!$A$"&amp;MATCH($E1182,CL,0)+1)))</f>
        <v/>
      </c>
      <c r="T1182" s="150">
        <f>IF(B1182="","",IF(ISERROR(MATCH($J1182,SorP!$B$1:$B$6261,0)),"",INDIRECT("'SorP'!$A$"&amp;MATCH($S1182&amp;$J1182,SorP!C:C,0))))</f>
        <v/>
      </c>
      <c r="U1182" s="163" t="n"/>
      <c r="V1182" s="164">
        <f>IF(C1182="",NA(),MATCH($B1182&amp;$C1182,'Smelter Look-up'!$J:$J,0))</f>
        <v/>
      </c>
      <c r="X1182" s="165">
        <f>IF(AND(C1182="Smelter not listed",OR(LEN(D1182)=0,LEN(E1182)=0)),1,0)</f>
        <v/>
      </c>
      <c r="AB1182" s="306">
        <f>IF(C1182="","",B1182)</f>
        <v/>
      </c>
      <c r="AC1182" s="165">
        <f>B1182</f>
        <v/>
      </c>
      <c r="AD1182" s="165">
        <f>IF(C1182="Smelter not listed",D1182,C1182)</f>
        <v/>
      </c>
    </row>
    <row r="1183" ht="20.1" customFormat="1" customHeight="1" s="165">
      <c r="A1183" s="150" t="n"/>
      <c r="B1183" s="296">
        <f>IF(LEN(A1183)=0,"",INDEX('Smelter Look-up'!$A:$A,MATCH($A1183,'Smelter Look-up'!$E:$E,0)))</f>
        <v/>
      </c>
      <c r="C1183" s="147">
        <f>IF(LEN(A1183)=0,"",INDEX('Smelter Look-up'!$C:$C,MATCH($A1183,'Smelter Look-up'!$E:$E,0)))</f>
        <v/>
      </c>
      <c r="D1183" s="144" t="n"/>
      <c r="E1183" s="144">
        <f>IF(ISERROR($V1183),"",OFFSET('Smelter Look-up'!$D$4,$V1183-4,0)&amp;"")</f>
        <v/>
      </c>
      <c r="F1183" s="144">
        <f>IF(ISERROR($V1183),"",OFFSET('Smelter Look-up'!$E$4,$V1183-4,0))</f>
        <v/>
      </c>
      <c r="G1183" s="144">
        <f>IF(C1183=$X$4,"Enter smelter details",IF(ISERROR($V1183),"",OFFSET('Smelter Look-up'!$F$4,$V1183-4,0)))</f>
        <v/>
      </c>
      <c r="H1183" s="200">
        <f>IF(ISERROR($V1183),"",OFFSET('Smelter Look-up'!$G$4,$V1183-4,0))</f>
        <v/>
      </c>
      <c r="I1183" s="201">
        <f>IF(ISERROR($V1183),"",OFFSET('Smelter Look-up'!$H$4,$V1183-4,0))</f>
        <v/>
      </c>
      <c r="J1183" s="201">
        <f>IF(ISERROR($V1183),"",OFFSET('Smelter Look-up'!$I$4,$V1183-4,0))</f>
        <v/>
      </c>
      <c r="K1183" s="145" t="n"/>
      <c r="L1183" s="145" t="n"/>
      <c r="M1183" s="145" t="n"/>
      <c r="N1183" s="145" t="n"/>
      <c r="O1183" s="145" t="n"/>
      <c r="P1183" s="203" t="n"/>
      <c r="Q1183" s="146" t="n"/>
      <c r="R1183" s="144">
        <f>IF(ISERROR($V1183),"",OFFSET('Smelter Look-up'!$C$4,$V1183-4,0)&amp;"")</f>
        <v/>
      </c>
      <c r="S1183" s="150">
        <f>IF(B1183="","",IF(ISERROR(MATCH($E1183,CL,0)),"Unknown",INDIRECT("'C'!$A$"&amp;MATCH($E1183,CL,0)+1)))</f>
        <v/>
      </c>
      <c r="T1183" s="150">
        <f>IF(B1183="","",IF(ISERROR(MATCH($J1183,SorP!$B$1:$B$6261,0)),"",INDIRECT("'SorP'!$A$"&amp;MATCH($S1183&amp;$J1183,SorP!C:C,0))))</f>
        <v/>
      </c>
      <c r="U1183" s="163" t="n"/>
      <c r="V1183" s="164">
        <f>IF(C1183="",NA(),MATCH($B1183&amp;$C1183,'Smelter Look-up'!$J:$J,0))</f>
        <v/>
      </c>
      <c r="X1183" s="165">
        <f>IF(AND(C1183="Smelter not listed",OR(LEN(D1183)=0,LEN(E1183)=0)),1,0)</f>
        <v/>
      </c>
      <c r="AB1183" s="306">
        <f>IF(C1183="","",B1183)</f>
        <v/>
      </c>
      <c r="AC1183" s="165">
        <f>B1183</f>
        <v/>
      </c>
      <c r="AD1183" s="165">
        <f>IF(C1183="Smelter not listed",D1183,C1183)</f>
        <v/>
      </c>
    </row>
    <row r="1184" ht="20.1" customFormat="1" customHeight="1" s="165">
      <c r="A1184" s="150" t="n"/>
      <c r="B1184" s="296">
        <f>IF(LEN(A1184)=0,"",INDEX('Smelter Look-up'!$A:$A,MATCH($A1184,'Smelter Look-up'!$E:$E,0)))</f>
        <v/>
      </c>
      <c r="C1184" s="147">
        <f>IF(LEN(A1184)=0,"",INDEX('Smelter Look-up'!$C:$C,MATCH($A1184,'Smelter Look-up'!$E:$E,0)))</f>
        <v/>
      </c>
      <c r="D1184" s="144" t="n"/>
      <c r="E1184" s="144">
        <f>IF(ISERROR($V1184),"",OFFSET('Smelter Look-up'!$D$4,$V1184-4,0)&amp;"")</f>
        <v/>
      </c>
      <c r="F1184" s="144">
        <f>IF(ISERROR($V1184),"",OFFSET('Smelter Look-up'!$E$4,$V1184-4,0))</f>
        <v/>
      </c>
      <c r="G1184" s="144">
        <f>IF(C1184=$X$4,"Enter smelter details",IF(ISERROR($V1184),"",OFFSET('Smelter Look-up'!$F$4,$V1184-4,0)))</f>
        <v/>
      </c>
      <c r="H1184" s="200">
        <f>IF(ISERROR($V1184),"",OFFSET('Smelter Look-up'!$G$4,$V1184-4,0))</f>
        <v/>
      </c>
      <c r="I1184" s="201">
        <f>IF(ISERROR($V1184),"",OFFSET('Smelter Look-up'!$H$4,$V1184-4,0))</f>
        <v/>
      </c>
      <c r="J1184" s="201">
        <f>IF(ISERROR($V1184),"",OFFSET('Smelter Look-up'!$I$4,$V1184-4,0))</f>
        <v/>
      </c>
      <c r="K1184" s="145" t="n"/>
      <c r="L1184" s="145" t="n"/>
      <c r="M1184" s="145" t="n"/>
      <c r="N1184" s="145" t="n"/>
      <c r="O1184" s="145" t="n"/>
      <c r="P1184" s="203" t="n"/>
      <c r="Q1184" s="146" t="n"/>
      <c r="R1184" s="144">
        <f>IF(ISERROR($V1184),"",OFFSET('Smelter Look-up'!$C$4,$V1184-4,0)&amp;"")</f>
        <v/>
      </c>
      <c r="S1184" s="150">
        <f>IF(B1184="","",IF(ISERROR(MATCH($E1184,CL,0)),"Unknown",INDIRECT("'C'!$A$"&amp;MATCH($E1184,CL,0)+1)))</f>
        <v/>
      </c>
      <c r="T1184" s="150">
        <f>IF(B1184="","",IF(ISERROR(MATCH($J1184,SorP!$B$1:$B$6261,0)),"",INDIRECT("'SorP'!$A$"&amp;MATCH($S1184&amp;$J1184,SorP!C:C,0))))</f>
        <v/>
      </c>
      <c r="U1184" s="163" t="n"/>
      <c r="V1184" s="164">
        <f>IF(C1184="",NA(),MATCH($B1184&amp;$C1184,'Smelter Look-up'!$J:$J,0))</f>
        <v/>
      </c>
      <c r="X1184" s="165">
        <f>IF(AND(C1184="Smelter not listed",OR(LEN(D1184)=0,LEN(E1184)=0)),1,0)</f>
        <v/>
      </c>
      <c r="AB1184" s="306">
        <f>IF(C1184="","",B1184)</f>
        <v/>
      </c>
      <c r="AC1184" s="165">
        <f>B1184</f>
        <v/>
      </c>
      <c r="AD1184" s="165">
        <f>IF(C1184="Smelter not listed",D1184,C1184)</f>
        <v/>
      </c>
    </row>
    <row r="1185" ht="20.1" customFormat="1" customHeight="1" s="165">
      <c r="A1185" s="150" t="n"/>
      <c r="B1185" s="296">
        <f>IF(LEN(A1185)=0,"",INDEX('Smelter Look-up'!$A:$A,MATCH($A1185,'Smelter Look-up'!$E:$E,0)))</f>
        <v/>
      </c>
      <c r="C1185" s="147">
        <f>IF(LEN(A1185)=0,"",INDEX('Smelter Look-up'!$C:$C,MATCH($A1185,'Smelter Look-up'!$E:$E,0)))</f>
        <v/>
      </c>
      <c r="D1185" s="144" t="n"/>
      <c r="E1185" s="144">
        <f>IF(ISERROR($V1185),"",OFFSET('Smelter Look-up'!$D$4,$V1185-4,0)&amp;"")</f>
        <v/>
      </c>
      <c r="F1185" s="144">
        <f>IF(ISERROR($V1185),"",OFFSET('Smelter Look-up'!$E$4,$V1185-4,0))</f>
        <v/>
      </c>
      <c r="G1185" s="144">
        <f>IF(C1185=$X$4,"Enter smelter details",IF(ISERROR($V1185),"",OFFSET('Smelter Look-up'!$F$4,$V1185-4,0)))</f>
        <v/>
      </c>
      <c r="H1185" s="200">
        <f>IF(ISERROR($V1185),"",OFFSET('Smelter Look-up'!$G$4,$V1185-4,0))</f>
        <v/>
      </c>
      <c r="I1185" s="201">
        <f>IF(ISERROR($V1185),"",OFFSET('Smelter Look-up'!$H$4,$V1185-4,0))</f>
        <v/>
      </c>
      <c r="J1185" s="201">
        <f>IF(ISERROR($V1185),"",OFFSET('Smelter Look-up'!$I$4,$V1185-4,0))</f>
        <v/>
      </c>
      <c r="K1185" s="145" t="n"/>
      <c r="L1185" s="145" t="n"/>
      <c r="M1185" s="145" t="n"/>
      <c r="N1185" s="145" t="n"/>
      <c r="O1185" s="145" t="n"/>
      <c r="P1185" s="203" t="n"/>
      <c r="Q1185" s="146" t="n"/>
      <c r="R1185" s="144">
        <f>IF(ISERROR($V1185),"",OFFSET('Smelter Look-up'!$C$4,$V1185-4,0)&amp;"")</f>
        <v/>
      </c>
      <c r="S1185" s="150">
        <f>IF(B1185="","",IF(ISERROR(MATCH($E1185,CL,0)),"Unknown",INDIRECT("'C'!$A$"&amp;MATCH($E1185,CL,0)+1)))</f>
        <v/>
      </c>
      <c r="T1185" s="150">
        <f>IF(B1185="","",IF(ISERROR(MATCH($J1185,SorP!$B$1:$B$6261,0)),"",INDIRECT("'SorP'!$A$"&amp;MATCH($S1185&amp;$J1185,SorP!C:C,0))))</f>
        <v/>
      </c>
      <c r="U1185" s="163" t="n"/>
      <c r="V1185" s="164">
        <f>IF(C1185="",NA(),MATCH($B1185&amp;$C1185,'Smelter Look-up'!$J:$J,0))</f>
        <v/>
      </c>
      <c r="X1185" s="165">
        <f>IF(AND(C1185="Smelter not listed",OR(LEN(D1185)=0,LEN(E1185)=0)),1,0)</f>
        <v/>
      </c>
      <c r="AB1185" s="306">
        <f>IF(C1185="","",B1185)</f>
        <v/>
      </c>
      <c r="AC1185" s="165">
        <f>B1185</f>
        <v/>
      </c>
      <c r="AD1185" s="165">
        <f>IF(C1185="Smelter not listed",D1185,C1185)</f>
        <v/>
      </c>
    </row>
    <row r="1186" ht="20.1" customFormat="1" customHeight="1" s="165">
      <c r="A1186" s="150" t="n"/>
      <c r="B1186" s="296">
        <f>IF(LEN(A1186)=0,"",INDEX('Smelter Look-up'!$A:$A,MATCH($A1186,'Smelter Look-up'!$E:$E,0)))</f>
        <v/>
      </c>
      <c r="C1186" s="147">
        <f>IF(LEN(A1186)=0,"",INDEX('Smelter Look-up'!$C:$C,MATCH($A1186,'Smelter Look-up'!$E:$E,0)))</f>
        <v/>
      </c>
      <c r="D1186" s="144" t="n"/>
      <c r="E1186" s="144">
        <f>IF(ISERROR($V1186),"",OFFSET('Smelter Look-up'!$D$4,$V1186-4,0)&amp;"")</f>
        <v/>
      </c>
      <c r="F1186" s="144">
        <f>IF(ISERROR($V1186),"",OFFSET('Smelter Look-up'!$E$4,$V1186-4,0))</f>
        <v/>
      </c>
      <c r="G1186" s="144">
        <f>IF(C1186=$X$4,"Enter smelter details",IF(ISERROR($V1186),"",OFFSET('Smelter Look-up'!$F$4,$V1186-4,0)))</f>
        <v/>
      </c>
      <c r="H1186" s="200">
        <f>IF(ISERROR($V1186),"",OFFSET('Smelter Look-up'!$G$4,$V1186-4,0))</f>
        <v/>
      </c>
      <c r="I1186" s="201">
        <f>IF(ISERROR($V1186),"",OFFSET('Smelter Look-up'!$H$4,$V1186-4,0))</f>
        <v/>
      </c>
      <c r="J1186" s="201">
        <f>IF(ISERROR($V1186),"",OFFSET('Smelter Look-up'!$I$4,$V1186-4,0))</f>
        <v/>
      </c>
      <c r="K1186" s="145" t="n"/>
      <c r="L1186" s="145" t="n"/>
      <c r="M1186" s="145" t="n"/>
      <c r="N1186" s="145" t="n"/>
      <c r="O1186" s="145" t="n"/>
      <c r="P1186" s="203" t="n"/>
      <c r="Q1186" s="146" t="n"/>
      <c r="R1186" s="144">
        <f>IF(ISERROR($V1186),"",OFFSET('Smelter Look-up'!$C$4,$V1186-4,0)&amp;"")</f>
        <v/>
      </c>
      <c r="S1186" s="150">
        <f>IF(B1186="","",IF(ISERROR(MATCH($E1186,CL,0)),"Unknown",INDIRECT("'C'!$A$"&amp;MATCH($E1186,CL,0)+1)))</f>
        <v/>
      </c>
      <c r="T1186" s="150">
        <f>IF(B1186="","",IF(ISERROR(MATCH($J1186,SorP!$B$1:$B$6261,0)),"",INDIRECT("'SorP'!$A$"&amp;MATCH($S1186&amp;$J1186,SorP!C:C,0))))</f>
        <v/>
      </c>
      <c r="U1186" s="163" t="n"/>
      <c r="V1186" s="164">
        <f>IF(C1186="",NA(),MATCH($B1186&amp;$C1186,'Smelter Look-up'!$J:$J,0))</f>
        <v/>
      </c>
      <c r="X1186" s="165">
        <f>IF(AND(C1186="Smelter not listed",OR(LEN(D1186)=0,LEN(E1186)=0)),1,0)</f>
        <v/>
      </c>
      <c r="AB1186" s="306">
        <f>IF(C1186="","",B1186)</f>
        <v/>
      </c>
      <c r="AC1186" s="165">
        <f>B1186</f>
        <v/>
      </c>
      <c r="AD1186" s="165">
        <f>IF(C1186="Smelter not listed",D1186,C1186)</f>
        <v/>
      </c>
    </row>
    <row r="1187" ht="20.1" customFormat="1" customHeight="1" s="165">
      <c r="A1187" s="150" t="n"/>
      <c r="B1187" s="296">
        <f>IF(LEN(A1187)=0,"",INDEX('Smelter Look-up'!$A:$A,MATCH($A1187,'Smelter Look-up'!$E:$E,0)))</f>
        <v/>
      </c>
      <c r="C1187" s="147">
        <f>IF(LEN(A1187)=0,"",INDEX('Smelter Look-up'!$C:$C,MATCH($A1187,'Smelter Look-up'!$E:$E,0)))</f>
        <v/>
      </c>
      <c r="D1187" s="144" t="n"/>
      <c r="E1187" s="144">
        <f>IF(ISERROR($V1187),"",OFFSET('Smelter Look-up'!$D$4,$V1187-4,0)&amp;"")</f>
        <v/>
      </c>
      <c r="F1187" s="144">
        <f>IF(ISERROR($V1187),"",OFFSET('Smelter Look-up'!$E$4,$V1187-4,0))</f>
        <v/>
      </c>
      <c r="G1187" s="144">
        <f>IF(C1187=$X$4,"Enter smelter details",IF(ISERROR($V1187),"",OFFSET('Smelter Look-up'!$F$4,$V1187-4,0)))</f>
        <v/>
      </c>
      <c r="H1187" s="200">
        <f>IF(ISERROR($V1187),"",OFFSET('Smelter Look-up'!$G$4,$V1187-4,0))</f>
        <v/>
      </c>
      <c r="I1187" s="201">
        <f>IF(ISERROR($V1187),"",OFFSET('Smelter Look-up'!$H$4,$V1187-4,0))</f>
        <v/>
      </c>
      <c r="J1187" s="201">
        <f>IF(ISERROR($V1187),"",OFFSET('Smelter Look-up'!$I$4,$V1187-4,0))</f>
        <v/>
      </c>
      <c r="K1187" s="145" t="n"/>
      <c r="L1187" s="145" t="n"/>
      <c r="M1187" s="145" t="n"/>
      <c r="N1187" s="145" t="n"/>
      <c r="O1187" s="145" t="n"/>
      <c r="P1187" s="203" t="n"/>
      <c r="Q1187" s="146" t="n"/>
      <c r="R1187" s="144">
        <f>IF(ISERROR($V1187),"",OFFSET('Smelter Look-up'!$C$4,$V1187-4,0)&amp;"")</f>
        <v/>
      </c>
      <c r="S1187" s="150">
        <f>IF(B1187="","",IF(ISERROR(MATCH($E1187,CL,0)),"Unknown",INDIRECT("'C'!$A$"&amp;MATCH($E1187,CL,0)+1)))</f>
        <v/>
      </c>
      <c r="T1187" s="150">
        <f>IF(B1187="","",IF(ISERROR(MATCH($J1187,SorP!$B$1:$B$6261,0)),"",INDIRECT("'SorP'!$A$"&amp;MATCH($S1187&amp;$J1187,SorP!C:C,0))))</f>
        <v/>
      </c>
      <c r="U1187" s="163" t="n"/>
      <c r="V1187" s="164">
        <f>IF(C1187="",NA(),MATCH($B1187&amp;$C1187,'Smelter Look-up'!$J:$J,0))</f>
        <v/>
      </c>
      <c r="X1187" s="165">
        <f>IF(AND(C1187="Smelter not listed",OR(LEN(D1187)=0,LEN(E1187)=0)),1,0)</f>
        <v/>
      </c>
      <c r="AB1187" s="306">
        <f>IF(C1187="","",B1187)</f>
        <v/>
      </c>
      <c r="AC1187" s="165">
        <f>B1187</f>
        <v/>
      </c>
      <c r="AD1187" s="165">
        <f>IF(C1187="Smelter not listed",D1187,C1187)</f>
        <v/>
      </c>
    </row>
    <row r="1188" ht="20.1" customFormat="1" customHeight="1" s="165">
      <c r="A1188" s="150" t="n"/>
      <c r="B1188" s="296">
        <f>IF(LEN(A1188)=0,"",INDEX('Smelter Look-up'!$A:$A,MATCH($A1188,'Smelter Look-up'!$E:$E,0)))</f>
        <v/>
      </c>
      <c r="C1188" s="147">
        <f>IF(LEN(A1188)=0,"",INDEX('Smelter Look-up'!$C:$C,MATCH($A1188,'Smelter Look-up'!$E:$E,0)))</f>
        <v/>
      </c>
      <c r="D1188" s="144" t="n"/>
      <c r="E1188" s="144">
        <f>IF(ISERROR($V1188),"",OFFSET('Smelter Look-up'!$D$4,$V1188-4,0)&amp;"")</f>
        <v/>
      </c>
      <c r="F1188" s="144">
        <f>IF(ISERROR($V1188),"",OFFSET('Smelter Look-up'!$E$4,$V1188-4,0))</f>
        <v/>
      </c>
      <c r="G1188" s="144">
        <f>IF(C1188=$X$4,"Enter smelter details",IF(ISERROR($V1188),"",OFFSET('Smelter Look-up'!$F$4,$V1188-4,0)))</f>
        <v/>
      </c>
      <c r="H1188" s="200">
        <f>IF(ISERROR($V1188),"",OFFSET('Smelter Look-up'!$G$4,$V1188-4,0))</f>
        <v/>
      </c>
      <c r="I1188" s="201">
        <f>IF(ISERROR($V1188),"",OFFSET('Smelter Look-up'!$H$4,$V1188-4,0))</f>
        <v/>
      </c>
      <c r="J1188" s="201">
        <f>IF(ISERROR($V1188),"",OFFSET('Smelter Look-up'!$I$4,$V1188-4,0))</f>
        <v/>
      </c>
      <c r="K1188" s="145" t="n"/>
      <c r="L1188" s="145" t="n"/>
      <c r="M1188" s="145" t="n"/>
      <c r="N1188" s="145" t="n"/>
      <c r="O1188" s="145" t="n"/>
      <c r="P1188" s="203" t="n"/>
      <c r="Q1188" s="146" t="n"/>
      <c r="R1188" s="144">
        <f>IF(ISERROR($V1188),"",OFFSET('Smelter Look-up'!$C$4,$V1188-4,0)&amp;"")</f>
        <v/>
      </c>
      <c r="S1188" s="150">
        <f>IF(B1188="","",IF(ISERROR(MATCH($E1188,CL,0)),"Unknown",INDIRECT("'C'!$A$"&amp;MATCH($E1188,CL,0)+1)))</f>
        <v/>
      </c>
      <c r="T1188" s="150">
        <f>IF(B1188="","",IF(ISERROR(MATCH($J1188,SorP!$B$1:$B$6261,0)),"",INDIRECT("'SorP'!$A$"&amp;MATCH($S1188&amp;$J1188,SorP!C:C,0))))</f>
        <v/>
      </c>
      <c r="U1188" s="163" t="n"/>
      <c r="V1188" s="164">
        <f>IF(C1188="",NA(),MATCH($B1188&amp;$C1188,'Smelter Look-up'!$J:$J,0))</f>
        <v/>
      </c>
      <c r="X1188" s="165">
        <f>IF(AND(C1188="Smelter not listed",OR(LEN(D1188)=0,LEN(E1188)=0)),1,0)</f>
        <v/>
      </c>
      <c r="AB1188" s="306">
        <f>IF(C1188="","",B1188)</f>
        <v/>
      </c>
      <c r="AC1188" s="165">
        <f>B1188</f>
        <v/>
      </c>
      <c r="AD1188" s="165">
        <f>IF(C1188="Smelter not listed",D1188,C1188)</f>
        <v/>
      </c>
    </row>
    <row r="1189" ht="20.1" customFormat="1" customHeight="1" s="165">
      <c r="A1189" s="150" t="n"/>
      <c r="B1189" s="296">
        <f>IF(LEN(A1189)=0,"",INDEX('Smelter Look-up'!$A:$A,MATCH($A1189,'Smelter Look-up'!$E:$E,0)))</f>
        <v/>
      </c>
      <c r="C1189" s="147">
        <f>IF(LEN(A1189)=0,"",INDEX('Smelter Look-up'!$C:$C,MATCH($A1189,'Smelter Look-up'!$E:$E,0)))</f>
        <v/>
      </c>
      <c r="D1189" s="144" t="n"/>
      <c r="E1189" s="144">
        <f>IF(ISERROR($V1189),"",OFFSET('Smelter Look-up'!$D$4,$V1189-4,0)&amp;"")</f>
        <v/>
      </c>
      <c r="F1189" s="144">
        <f>IF(ISERROR($V1189),"",OFFSET('Smelter Look-up'!$E$4,$V1189-4,0))</f>
        <v/>
      </c>
      <c r="G1189" s="144">
        <f>IF(C1189=$X$4,"Enter smelter details",IF(ISERROR($V1189),"",OFFSET('Smelter Look-up'!$F$4,$V1189-4,0)))</f>
        <v/>
      </c>
      <c r="H1189" s="200">
        <f>IF(ISERROR($V1189),"",OFFSET('Smelter Look-up'!$G$4,$V1189-4,0))</f>
        <v/>
      </c>
      <c r="I1189" s="201">
        <f>IF(ISERROR($V1189),"",OFFSET('Smelter Look-up'!$H$4,$V1189-4,0))</f>
        <v/>
      </c>
      <c r="J1189" s="201">
        <f>IF(ISERROR($V1189),"",OFFSET('Smelter Look-up'!$I$4,$V1189-4,0))</f>
        <v/>
      </c>
      <c r="K1189" s="145" t="n"/>
      <c r="L1189" s="145" t="n"/>
      <c r="M1189" s="145" t="n"/>
      <c r="N1189" s="145" t="n"/>
      <c r="O1189" s="145" t="n"/>
      <c r="P1189" s="203" t="n"/>
      <c r="Q1189" s="146" t="n"/>
      <c r="R1189" s="144">
        <f>IF(ISERROR($V1189),"",OFFSET('Smelter Look-up'!$C$4,$V1189-4,0)&amp;"")</f>
        <v/>
      </c>
      <c r="S1189" s="150">
        <f>IF(B1189="","",IF(ISERROR(MATCH($E1189,CL,0)),"Unknown",INDIRECT("'C'!$A$"&amp;MATCH($E1189,CL,0)+1)))</f>
        <v/>
      </c>
      <c r="T1189" s="150">
        <f>IF(B1189="","",IF(ISERROR(MATCH($J1189,SorP!$B$1:$B$6261,0)),"",INDIRECT("'SorP'!$A$"&amp;MATCH($S1189&amp;$J1189,SorP!C:C,0))))</f>
        <v/>
      </c>
      <c r="U1189" s="163" t="n"/>
      <c r="V1189" s="164">
        <f>IF(C1189="",NA(),MATCH($B1189&amp;$C1189,'Smelter Look-up'!$J:$J,0))</f>
        <v/>
      </c>
      <c r="X1189" s="165">
        <f>IF(AND(C1189="Smelter not listed",OR(LEN(D1189)=0,LEN(E1189)=0)),1,0)</f>
        <v/>
      </c>
      <c r="AB1189" s="306">
        <f>IF(C1189="","",B1189)</f>
        <v/>
      </c>
      <c r="AC1189" s="165">
        <f>B1189</f>
        <v/>
      </c>
      <c r="AD1189" s="165">
        <f>IF(C1189="Smelter not listed",D1189,C1189)</f>
        <v/>
      </c>
    </row>
    <row r="1190" ht="20.1" customFormat="1" customHeight="1" s="165">
      <c r="A1190" s="150" t="n"/>
      <c r="B1190" s="296">
        <f>IF(LEN(A1190)=0,"",INDEX('Smelter Look-up'!$A:$A,MATCH($A1190,'Smelter Look-up'!$E:$E,0)))</f>
        <v/>
      </c>
      <c r="C1190" s="147">
        <f>IF(LEN(A1190)=0,"",INDEX('Smelter Look-up'!$C:$C,MATCH($A1190,'Smelter Look-up'!$E:$E,0)))</f>
        <v/>
      </c>
      <c r="D1190" s="144" t="n"/>
      <c r="E1190" s="144">
        <f>IF(ISERROR($V1190),"",OFFSET('Smelter Look-up'!$D$4,$V1190-4,0)&amp;"")</f>
        <v/>
      </c>
      <c r="F1190" s="144">
        <f>IF(ISERROR($V1190),"",OFFSET('Smelter Look-up'!$E$4,$V1190-4,0))</f>
        <v/>
      </c>
      <c r="G1190" s="144">
        <f>IF(C1190=$X$4,"Enter smelter details",IF(ISERROR($V1190),"",OFFSET('Smelter Look-up'!$F$4,$V1190-4,0)))</f>
        <v/>
      </c>
      <c r="H1190" s="200">
        <f>IF(ISERROR($V1190),"",OFFSET('Smelter Look-up'!$G$4,$V1190-4,0))</f>
        <v/>
      </c>
      <c r="I1190" s="201">
        <f>IF(ISERROR($V1190),"",OFFSET('Smelter Look-up'!$H$4,$V1190-4,0))</f>
        <v/>
      </c>
      <c r="J1190" s="201">
        <f>IF(ISERROR($V1190),"",OFFSET('Smelter Look-up'!$I$4,$V1190-4,0))</f>
        <v/>
      </c>
      <c r="K1190" s="145" t="n"/>
      <c r="L1190" s="145" t="n"/>
      <c r="M1190" s="145" t="n"/>
      <c r="N1190" s="145" t="n"/>
      <c r="O1190" s="145" t="n"/>
      <c r="P1190" s="203" t="n"/>
      <c r="Q1190" s="146" t="n"/>
      <c r="R1190" s="144">
        <f>IF(ISERROR($V1190),"",OFFSET('Smelter Look-up'!$C$4,$V1190-4,0)&amp;"")</f>
        <v/>
      </c>
      <c r="S1190" s="150">
        <f>IF(B1190="","",IF(ISERROR(MATCH($E1190,CL,0)),"Unknown",INDIRECT("'C'!$A$"&amp;MATCH($E1190,CL,0)+1)))</f>
        <v/>
      </c>
      <c r="T1190" s="150">
        <f>IF(B1190="","",IF(ISERROR(MATCH($J1190,SorP!$B$1:$B$6261,0)),"",INDIRECT("'SorP'!$A$"&amp;MATCH($S1190&amp;$J1190,SorP!C:C,0))))</f>
        <v/>
      </c>
      <c r="U1190" s="163" t="n"/>
      <c r="V1190" s="164">
        <f>IF(C1190="",NA(),MATCH($B1190&amp;$C1190,'Smelter Look-up'!$J:$J,0))</f>
        <v/>
      </c>
      <c r="X1190" s="165">
        <f>IF(AND(C1190="Smelter not listed",OR(LEN(D1190)=0,LEN(E1190)=0)),1,0)</f>
        <v/>
      </c>
      <c r="AB1190" s="306">
        <f>IF(C1190="","",B1190)</f>
        <v/>
      </c>
      <c r="AC1190" s="165">
        <f>B1190</f>
        <v/>
      </c>
      <c r="AD1190" s="165">
        <f>IF(C1190="Smelter not listed",D1190,C1190)</f>
        <v/>
      </c>
    </row>
    <row r="1191" ht="20.1" customFormat="1" customHeight="1" s="165">
      <c r="A1191" s="150" t="n"/>
      <c r="B1191" s="296">
        <f>IF(LEN(A1191)=0,"",INDEX('Smelter Look-up'!$A:$A,MATCH($A1191,'Smelter Look-up'!$E:$E,0)))</f>
        <v/>
      </c>
      <c r="C1191" s="147">
        <f>IF(LEN(A1191)=0,"",INDEX('Smelter Look-up'!$C:$C,MATCH($A1191,'Smelter Look-up'!$E:$E,0)))</f>
        <v/>
      </c>
      <c r="D1191" s="144" t="n"/>
      <c r="E1191" s="144">
        <f>IF(ISERROR($V1191),"",OFFSET('Smelter Look-up'!$D$4,$V1191-4,0)&amp;"")</f>
        <v/>
      </c>
      <c r="F1191" s="144">
        <f>IF(ISERROR($V1191),"",OFFSET('Smelter Look-up'!$E$4,$V1191-4,0))</f>
        <v/>
      </c>
      <c r="G1191" s="144">
        <f>IF(C1191=$X$4,"Enter smelter details",IF(ISERROR($V1191),"",OFFSET('Smelter Look-up'!$F$4,$V1191-4,0)))</f>
        <v/>
      </c>
      <c r="H1191" s="200">
        <f>IF(ISERROR($V1191),"",OFFSET('Smelter Look-up'!$G$4,$V1191-4,0))</f>
        <v/>
      </c>
      <c r="I1191" s="201">
        <f>IF(ISERROR($V1191),"",OFFSET('Smelter Look-up'!$H$4,$V1191-4,0))</f>
        <v/>
      </c>
      <c r="J1191" s="201">
        <f>IF(ISERROR($V1191),"",OFFSET('Smelter Look-up'!$I$4,$V1191-4,0))</f>
        <v/>
      </c>
      <c r="K1191" s="145" t="n"/>
      <c r="L1191" s="145" t="n"/>
      <c r="M1191" s="145" t="n"/>
      <c r="N1191" s="145" t="n"/>
      <c r="O1191" s="145" t="n"/>
      <c r="P1191" s="203" t="n"/>
      <c r="Q1191" s="146" t="n"/>
      <c r="R1191" s="144">
        <f>IF(ISERROR($V1191),"",OFFSET('Smelter Look-up'!$C$4,$V1191-4,0)&amp;"")</f>
        <v/>
      </c>
      <c r="S1191" s="150">
        <f>IF(B1191="","",IF(ISERROR(MATCH($E1191,CL,0)),"Unknown",INDIRECT("'C'!$A$"&amp;MATCH($E1191,CL,0)+1)))</f>
        <v/>
      </c>
      <c r="T1191" s="150">
        <f>IF(B1191="","",IF(ISERROR(MATCH($J1191,SorP!$B$1:$B$6261,0)),"",INDIRECT("'SorP'!$A$"&amp;MATCH($S1191&amp;$J1191,SorP!C:C,0))))</f>
        <v/>
      </c>
      <c r="U1191" s="163" t="n"/>
      <c r="V1191" s="164">
        <f>IF(C1191="",NA(),MATCH($B1191&amp;$C1191,'Smelter Look-up'!$J:$J,0))</f>
        <v/>
      </c>
      <c r="X1191" s="165">
        <f>IF(AND(C1191="Smelter not listed",OR(LEN(D1191)=0,LEN(E1191)=0)),1,0)</f>
        <v/>
      </c>
      <c r="AB1191" s="306">
        <f>IF(C1191="","",B1191)</f>
        <v/>
      </c>
      <c r="AC1191" s="165">
        <f>B1191</f>
        <v/>
      </c>
      <c r="AD1191" s="165">
        <f>IF(C1191="Smelter not listed",D1191,C1191)</f>
        <v/>
      </c>
    </row>
    <row r="1192" ht="20.1" customFormat="1" customHeight="1" s="165">
      <c r="A1192" s="150" t="n"/>
      <c r="B1192" s="296">
        <f>IF(LEN(A1192)=0,"",INDEX('Smelter Look-up'!$A:$A,MATCH($A1192,'Smelter Look-up'!$E:$E,0)))</f>
        <v/>
      </c>
      <c r="C1192" s="147">
        <f>IF(LEN(A1192)=0,"",INDEX('Smelter Look-up'!$C:$C,MATCH($A1192,'Smelter Look-up'!$E:$E,0)))</f>
        <v/>
      </c>
      <c r="D1192" s="144" t="n"/>
      <c r="E1192" s="144">
        <f>IF(ISERROR($V1192),"",OFFSET('Smelter Look-up'!$D$4,$V1192-4,0)&amp;"")</f>
        <v/>
      </c>
      <c r="F1192" s="144">
        <f>IF(ISERROR($V1192),"",OFFSET('Smelter Look-up'!$E$4,$V1192-4,0))</f>
        <v/>
      </c>
      <c r="G1192" s="144">
        <f>IF(C1192=$X$4,"Enter smelter details",IF(ISERROR($V1192),"",OFFSET('Smelter Look-up'!$F$4,$V1192-4,0)))</f>
        <v/>
      </c>
      <c r="H1192" s="200">
        <f>IF(ISERROR($V1192),"",OFFSET('Smelter Look-up'!$G$4,$V1192-4,0))</f>
        <v/>
      </c>
      <c r="I1192" s="201">
        <f>IF(ISERROR($V1192),"",OFFSET('Smelter Look-up'!$H$4,$V1192-4,0))</f>
        <v/>
      </c>
      <c r="J1192" s="201">
        <f>IF(ISERROR($V1192),"",OFFSET('Smelter Look-up'!$I$4,$V1192-4,0))</f>
        <v/>
      </c>
      <c r="K1192" s="145" t="n"/>
      <c r="L1192" s="145" t="n"/>
      <c r="M1192" s="145" t="n"/>
      <c r="N1192" s="145" t="n"/>
      <c r="O1192" s="145" t="n"/>
      <c r="P1192" s="203" t="n"/>
      <c r="Q1192" s="146" t="n"/>
      <c r="R1192" s="144">
        <f>IF(ISERROR($V1192),"",OFFSET('Smelter Look-up'!$C$4,$V1192-4,0)&amp;"")</f>
        <v/>
      </c>
      <c r="S1192" s="150">
        <f>IF(B1192="","",IF(ISERROR(MATCH($E1192,CL,0)),"Unknown",INDIRECT("'C'!$A$"&amp;MATCH($E1192,CL,0)+1)))</f>
        <v/>
      </c>
      <c r="T1192" s="150">
        <f>IF(B1192="","",IF(ISERROR(MATCH($J1192,SorP!$B$1:$B$6261,0)),"",INDIRECT("'SorP'!$A$"&amp;MATCH($S1192&amp;$J1192,SorP!C:C,0))))</f>
        <v/>
      </c>
      <c r="U1192" s="163" t="n"/>
      <c r="V1192" s="164">
        <f>IF(C1192="",NA(),MATCH($B1192&amp;$C1192,'Smelter Look-up'!$J:$J,0))</f>
        <v/>
      </c>
      <c r="X1192" s="165">
        <f>IF(AND(C1192="Smelter not listed",OR(LEN(D1192)=0,LEN(E1192)=0)),1,0)</f>
        <v/>
      </c>
      <c r="AB1192" s="306">
        <f>IF(C1192="","",B1192)</f>
        <v/>
      </c>
      <c r="AC1192" s="165">
        <f>B1192</f>
        <v/>
      </c>
      <c r="AD1192" s="165">
        <f>IF(C1192="Smelter not listed",D1192,C1192)</f>
        <v/>
      </c>
    </row>
    <row r="1193" ht="20.1" customFormat="1" customHeight="1" s="165">
      <c r="A1193" s="150" t="n"/>
      <c r="B1193" s="296">
        <f>IF(LEN(A1193)=0,"",INDEX('Smelter Look-up'!$A:$A,MATCH($A1193,'Smelter Look-up'!$E:$E,0)))</f>
        <v/>
      </c>
      <c r="C1193" s="147">
        <f>IF(LEN(A1193)=0,"",INDEX('Smelter Look-up'!$C:$C,MATCH($A1193,'Smelter Look-up'!$E:$E,0)))</f>
        <v/>
      </c>
      <c r="D1193" s="144" t="n"/>
      <c r="E1193" s="144">
        <f>IF(ISERROR($V1193),"",OFFSET('Smelter Look-up'!$D$4,$V1193-4,0)&amp;"")</f>
        <v/>
      </c>
      <c r="F1193" s="144">
        <f>IF(ISERROR($V1193),"",OFFSET('Smelter Look-up'!$E$4,$V1193-4,0))</f>
        <v/>
      </c>
      <c r="G1193" s="144">
        <f>IF(C1193=$X$4,"Enter smelter details",IF(ISERROR($V1193),"",OFFSET('Smelter Look-up'!$F$4,$V1193-4,0)))</f>
        <v/>
      </c>
      <c r="H1193" s="200">
        <f>IF(ISERROR($V1193),"",OFFSET('Smelter Look-up'!$G$4,$V1193-4,0))</f>
        <v/>
      </c>
      <c r="I1193" s="201">
        <f>IF(ISERROR($V1193),"",OFFSET('Smelter Look-up'!$H$4,$V1193-4,0))</f>
        <v/>
      </c>
      <c r="J1193" s="201">
        <f>IF(ISERROR($V1193),"",OFFSET('Smelter Look-up'!$I$4,$V1193-4,0))</f>
        <v/>
      </c>
      <c r="K1193" s="145" t="n"/>
      <c r="L1193" s="145" t="n"/>
      <c r="M1193" s="145" t="n"/>
      <c r="N1193" s="145" t="n"/>
      <c r="O1193" s="145" t="n"/>
      <c r="P1193" s="203" t="n"/>
      <c r="Q1193" s="146" t="n"/>
      <c r="R1193" s="144">
        <f>IF(ISERROR($V1193),"",OFFSET('Smelter Look-up'!$C$4,$V1193-4,0)&amp;"")</f>
        <v/>
      </c>
      <c r="S1193" s="150">
        <f>IF(B1193="","",IF(ISERROR(MATCH($E1193,CL,0)),"Unknown",INDIRECT("'C'!$A$"&amp;MATCH($E1193,CL,0)+1)))</f>
        <v/>
      </c>
      <c r="T1193" s="150">
        <f>IF(B1193="","",IF(ISERROR(MATCH($J1193,SorP!$B$1:$B$6261,0)),"",INDIRECT("'SorP'!$A$"&amp;MATCH($S1193&amp;$J1193,SorP!C:C,0))))</f>
        <v/>
      </c>
      <c r="U1193" s="163" t="n"/>
      <c r="V1193" s="164">
        <f>IF(C1193="",NA(),MATCH($B1193&amp;$C1193,'Smelter Look-up'!$J:$J,0))</f>
        <v/>
      </c>
      <c r="X1193" s="165">
        <f>IF(AND(C1193="Smelter not listed",OR(LEN(D1193)=0,LEN(E1193)=0)),1,0)</f>
        <v/>
      </c>
      <c r="AB1193" s="306">
        <f>IF(C1193="","",B1193)</f>
        <v/>
      </c>
      <c r="AC1193" s="165">
        <f>B1193</f>
        <v/>
      </c>
      <c r="AD1193" s="165">
        <f>IF(C1193="Smelter not listed",D1193,C1193)</f>
        <v/>
      </c>
    </row>
    <row r="1194" ht="20.1" customFormat="1" customHeight="1" s="165">
      <c r="A1194" s="150" t="n"/>
      <c r="B1194" s="296">
        <f>IF(LEN(A1194)=0,"",INDEX('Smelter Look-up'!$A:$A,MATCH($A1194,'Smelter Look-up'!$E:$E,0)))</f>
        <v/>
      </c>
      <c r="C1194" s="147">
        <f>IF(LEN(A1194)=0,"",INDEX('Smelter Look-up'!$C:$C,MATCH($A1194,'Smelter Look-up'!$E:$E,0)))</f>
        <v/>
      </c>
      <c r="D1194" s="144" t="n"/>
      <c r="E1194" s="144">
        <f>IF(ISERROR($V1194),"",OFFSET('Smelter Look-up'!$D$4,$V1194-4,0)&amp;"")</f>
        <v/>
      </c>
      <c r="F1194" s="144">
        <f>IF(ISERROR($V1194),"",OFFSET('Smelter Look-up'!$E$4,$V1194-4,0))</f>
        <v/>
      </c>
      <c r="G1194" s="144">
        <f>IF(C1194=$X$4,"Enter smelter details",IF(ISERROR($V1194),"",OFFSET('Smelter Look-up'!$F$4,$V1194-4,0)))</f>
        <v/>
      </c>
      <c r="H1194" s="200">
        <f>IF(ISERROR($V1194),"",OFFSET('Smelter Look-up'!$G$4,$V1194-4,0))</f>
        <v/>
      </c>
      <c r="I1194" s="201">
        <f>IF(ISERROR($V1194),"",OFFSET('Smelter Look-up'!$H$4,$V1194-4,0))</f>
        <v/>
      </c>
      <c r="J1194" s="201">
        <f>IF(ISERROR($V1194),"",OFFSET('Smelter Look-up'!$I$4,$V1194-4,0))</f>
        <v/>
      </c>
      <c r="K1194" s="145" t="n"/>
      <c r="L1194" s="145" t="n"/>
      <c r="M1194" s="145" t="n"/>
      <c r="N1194" s="145" t="n"/>
      <c r="O1194" s="145" t="n"/>
      <c r="P1194" s="203" t="n"/>
      <c r="Q1194" s="146" t="n"/>
      <c r="R1194" s="144">
        <f>IF(ISERROR($V1194),"",OFFSET('Smelter Look-up'!$C$4,$V1194-4,0)&amp;"")</f>
        <v/>
      </c>
      <c r="S1194" s="150">
        <f>IF(B1194="","",IF(ISERROR(MATCH($E1194,CL,0)),"Unknown",INDIRECT("'C'!$A$"&amp;MATCH($E1194,CL,0)+1)))</f>
        <v/>
      </c>
      <c r="T1194" s="150">
        <f>IF(B1194="","",IF(ISERROR(MATCH($J1194,SorP!$B$1:$B$6261,0)),"",INDIRECT("'SorP'!$A$"&amp;MATCH($S1194&amp;$J1194,SorP!C:C,0))))</f>
        <v/>
      </c>
      <c r="U1194" s="163" t="n"/>
      <c r="V1194" s="164">
        <f>IF(C1194="",NA(),MATCH($B1194&amp;$C1194,'Smelter Look-up'!$J:$J,0))</f>
        <v/>
      </c>
      <c r="X1194" s="165">
        <f>IF(AND(C1194="Smelter not listed",OR(LEN(D1194)=0,LEN(E1194)=0)),1,0)</f>
        <v/>
      </c>
      <c r="AB1194" s="306">
        <f>IF(C1194="","",B1194)</f>
        <v/>
      </c>
      <c r="AC1194" s="165">
        <f>B1194</f>
        <v/>
      </c>
      <c r="AD1194" s="165">
        <f>IF(C1194="Smelter not listed",D1194,C1194)</f>
        <v/>
      </c>
    </row>
    <row r="1195" ht="20.1" customFormat="1" customHeight="1" s="165">
      <c r="A1195" s="150" t="n"/>
      <c r="B1195" s="296">
        <f>IF(LEN(A1195)=0,"",INDEX('Smelter Look-up'!$A:$A,MATCH($A1195,'Smelter Look-up'!$E:$E,0)))</f>
        <v/>
      </c>
      <c r="C1195" s="147">
        <f>IF(LEN(A1195)=0,"",INDEX('Smelter Look-up'!$C:$C,MATCH($A1195,'Smelter Look-up'!$E:$E,0)))</f>
        <v/>
      </c>
      <c r="D1195" s="144" t="n"/>
      <c r="E1195" s="144">
        <f>IF(ISERROR($V1195),"",OFFSET('Smelter Look-up'!$D$4,$V1195-4,0)&amp;"")</f>
        <v/>
      </c>
      <c r="F1195" s="144">
        <f>IF(ISERROR($V1195),"",OFFSET('Smelter Look-up'!$E$4,$V1195-4,0))</f>
        <v/>
      </c>
      <c r="G1195" s="144">
        <f>IF(C1195=$X$4,"Enter smelter details",IF(ISERROR($V1195),"",OFFSET('Smelter Look-up'!$F$4,$V1195-4,0)))</f>
        <v/>
      </c>
      <c r="H1195" s="200">
        <f>IF(ISERROR($V1195),"",OFFSET('Smelter Look-up'!$G$4,$V1195-4,0))</f>
        <v/>
      </c>
      <c r="I1195" s="201">
        <f>IF(ISERROR($V1195),"",OFFSET('Smelter Look-up'!$H$4,$V1195-4,0))</f>
        <v/>
      </c>
      <c r="J1195" s="201">
        <f>IF(ISERROR($V1195),"",OFFSET('Smelter Look-up'!$I$4,$V1195-4,0))</f>
        <v/>
      </c>
      <c r="K1195" s="145" t="n"/>
      <c r="L1195" s="145" t="n"/>
      <c r="M1195" s="145" t="n"/>
      <c r="N1195" s="145" t="n"/>
      <c r="O1195" s="145" t="n"/>
      <c r="P1195" s="203" t="n"/>
      <c r="Q1195" s="146" t="n"/>
      <c r="R1195" s="144">
        <f>IF(ISERROR($V1195),"",OFFSET('Smelter Look-up'!$C$4,$V1195-4,0)&amp;"")</f>
        <v/>
      </c>
      <c r="S1195" s="150">
        <f>IF(B1195="","",IF(ISERROR(MATCH($E1195,CL,0)),"Unknown",INDIRECT("'C'!$A$"&amp;MATCH($E1195,CL,0)+1)))</f>
        <v/>
      </c>
      <c r="T1195" s="150">
        <f>IF(B1195="","",IF(ISERROR(MATCH($J1195,SorP!$B$1:$B$6261,0)),"",INDIRECT("'SorP'!$A$"&amp;MATCH($S1195&amp;$J1195,SorP!C:C,0))))</f>
        <v/>
      </c>
      <c r="U1195" s="163" t="n"/>
      <c r="V1195" s="164">
        <f>IF(C1195="",NA(),MATCH($B1195&amp;$C1195,'Smelter Look-up'!$J:$J,0))</f>
        <v/>
      </c>
      <c r="X1195" s="165">
        <f>IF(AND(C1195="Smelter not listed",OR(LEN(D1195)=0,LEN(E1195)=0)),1,0)</f>
        <v/>
      </c>
      <c r="AB1195" s="306">
        <f>IF(C1195="","",B1195)</f>
        <v/>
      </c>
      <c r="AC1195" s="165">
        <f>B1195</f>
        <v/>
      </c>
      <c r="AD1195" s="165">
        <f>IF(C1195="Smelter not listed",D1195,C1195)</f>
        <v/>
      </c>
    </row>
    <row r="1196" ht="20.1" customFormat="1" customHeight="1" s="165">
      <c r="A1196" s="150" t="n"/>
      <c r="B1196" s="296">
        <f>IF(LEN(A1196)=0,"",INDEX('Smelter Look-up'!$A:$A,MATCH($A1196,'Smelter Look-up'!$E:$E,0)))</f>
        <v/>
      </c>
      <c r="C1196" s="147">
        <f>IF(LEN(A1196)=0,"",INDEX('Smelter Look-up'!$C:$C,MATCH($A1196,'Smelter Look-up'!$E:$E,0)))</f>
        <v/>
      </c>
      <c r="D1196" s="144" t="n"/>
      <c r="E1196" s="144">
        <f>IF(ISERROR($V1196),"",OFFSET('Smelter Look-up'!$D$4,$V1196-4,0)&amp;"")</f>
        <v/>
      </c>
      <c r="F1196" s="144">
        <f>IF(ISERROR($V1196),"",OFFSET('Smelter Look-up'!$E$4,$V1196-4,0))</f>
        <v/>
      </c>
      <c r="G1196" s="144">
        <f>IF(C1196=$X$4,"Enter smelter details",IF(ISERROR($V1196),"",OFFSET('Smelter Look-up'!$F$4,$V1196-4,0)))</f>
        <v/>
      </c>
      <c r="H1196" s="200">
        <f>IF(ISERROR($V1196),"",OFFSET('Smelter Look-up'!$G$4,$V1196-4,0))</f>
        <v/>
      </c>
      <c r="I1196" s="201">
        <f>IF(ISERROR($V1196),"",OFFSET('Smelter Look-up'!$H$4,$V1196-4,0))</f>
        <v/>
      </c>
      <c r="J1196" s="201">
        <f>IF(ISERROR($V1196),"",OFFSET('Smelter Look-up'!$I$4,$V1196-4,0))</f>
        <v/>
      </c>
      <c r="K1196" s="145" t="n"/>
      <c r="L1196" s="145" t="n"/>
      <c r="M1196" s="145" t="n"/>
      <c r="N1196" s="145" t="n"/>
      <c r="O1196" s="145" t="n"/>
      <c r="P1196" s="203" t="n"/>
      <c r="Q1196" s="146" t="n"/>
      <c r="R1196" s="144">
        <f>IF(ISERROR($V1196),"",OFFSET('Smelter Look-up'!$C$4,$V1196-4,0)&amp;"")</f>
        <v/>
      </c>
      <c r="S1196" s="150">
        <f>IF(B1196="","",IF(ISERROR(MATCH($E1196,CL,0)),"Unknown",INDIRECT("'C'!$A$"&amp;MATCH($E1196,CL,0)+1)))</f>
        <v/>
      </c>
      <c r="T1196" s="150">
        <f>IF(B1196="","",IF(ISERROR(MATCH($J1196,SorP!$B$1:$B$6261,0)),"",INDIRECT("'SorP'!$A$"&amp;MATCH($S1196&amp;$J1196,SorP!C:C,0))))</f>
        <v/>
      </c>
      <c r="U1196" s="163" t="n"/>
      <c r="V1196" s="164">
        <f>IF(C1196="",NA(),MATCH($B1196&amp;$C1196,'Smelter Look-up'!$J:$J,0))</f>
        <v/>
      </c>
      <c r="X1196" s="165">
        <f>IF(AND(C1196="Smelter not listed",OR(LEN(D1196)=0,LEN(E1196)=0)),1,0)</f>
        <v/>
      </c>
      <c r="AB1196" s="306">
        <f>IF(C1196="","",B1196)</f>
        <v/>
      </c>
      <c r="AC1196" s="165">
        <f>B1196</f>
        <v/>
      </c>
      <c r="AD1196" s="165">
        <f>IF(C1196="Smelter not listed",D1196,C1196)</f>
        <v/>
      </c>
    </row>
    <row r="1197" ht="20.1" customFormat="1" customHeight="1" s="165">
      <c r="A1197" s="150" t="n"/>
      <c r="B1197" s="296">
        <f>IF(LEN(A1197)=0,"",INDEX('Smelter Look-up'!$A:$A,MATCH($A1197,'Smelter Look-up'!$E:$E,0)))</f>
        <v/>
      </c>
      <c r="C1197" s="147">
        <f>IF(LEN(A1197)=0,"",INDEX('Smelter Look-up'!$C:$C,MATCH($A1197,'Smelter Look-up'!$E:$E,0)))</f>
        <v/>
      </c>
      <c r="D1197" s="144" t="n"/>
      <c r="E1197" s="144">
        <f>IF(ISERROR($V1197),"",OFFSET('Smelter Look-up'!$D$4,$V1197-4,0)&amp;"")</f>
        <v/>
      </c>
      <c r="F1197" s="144">
        <f>IF(ISERROR($V1197),"",OFFSET('Smelter Look-up'!$E$4,$V1197-4,0))</f>
        <v/>
      </c>
      <c r="G1197" s="144">
        <f>IF(C1197=$X$4,"Enter smelter details",IF(ISERROR($V1197),"",OFFSET('Smelter Look-up'!$F$4,$V1197-4,0)))</f>
        <v/>
      </c>
      <c r="H1197" s="200">
        <f>IF(ISERROR($V1197),"",OFFSET('Smelter Look-up'!$G$4,$V1197-4,0))</f>
        <v/>
      </c>
      <c r="I1197" s="201">
        <f>IF(ISERROR($V1197),"",OFFSET('Smelter Look-up'!$H$4,$V1197-4,0))</f>
        <v/>
      </c>
      <c r="J1197" s="201">
        <f>IF(ISERROR($V1197),"",OFFSET('Smelter Look-up'!$I$4,$V1197-4,0))</f>
        <v/>
      </c>
      <c r="K1197" s="145" t="n"/>
      <c r="L1197" s="145" t="n"/>
      <c r="M1197" s="145" t="n"/>
      <c r="N1197" s="145" t="n"/>
      <c r="O1197" s="145" t="n"/>
      <c r="P1197" s="203" t="n"/>
      <c r="Q1197" s="146" t="n"/>
      <c r="R1197" s="144">
        <f>IF(ISERROR($V1197),"",OFFSET('Smelter Look-up'!$C$4,$V1197-4,0)&amp;"")</f>
        <v/>
      </c>
      <c r="S1197" s="150">
        <f>IF(B1197="","",IF(ISERROR(MATCH($E1197,CL,0)),"Unknown",INDIRECT("'C'!$A$"&amp;MATCH($E1197,CL,0)+1)))</f>
        <v/>
      </c>
      <c r="T1197" s="150">
        <f>IF(B1197="","",IF(ISERROR(MATCH($J1197,SorP!$B$1:$B$6261,0)),"",INDIRECT("'SorP'!$A$"&amp;MATCH($S1197&amp;$J1197,SorP!C:C,0))))</f>
        <v/>
      </c>
      <c r="U1197" s="163" t="n"/>
      <c r="V1197" s="164">
        <f>IF(C1197="",NA(),MATCH($B1197&amp;$C1197,'Smelter Look-up'!$J:$J,0))</f>
        <v/>
      </c>
      <c r="X1197" s="165">
        <f>IF(AND(C1197="Smelter not listed",OR(LEN(D1197)=0,LEN(E1197)=0)),1,0)</f>
        <v/>
      </c>
      <c r="AB1197" s="306">
        <f>IF(C1197="","",B1197)</f>
        <v/>
      </c>
      <c r="AC1197" s="165">
        <f>B1197</f>
        <v/>
      </c>
      <c r="AD1197" s="165">
        <f>IF(C1197="Smelter not listed",D1197,C1197)</f>
        <v/>
      </c>
    </row>
    <row r="1198" ht="20.1" customFormat="1" customHeight="1" s="165">
      <c r="A1198" s="150" t="n"/>
      <c r="B1198" s="296">
        <f>IF(LEN(A1198)=0,"",INDEX('Smelter Look-up'!$A:$A,MATCH($A1198,'Smelter Look-up'!$E:$E,0)))</f>
        <v/>
      </c>
      <c r="C1198" s="147">
        <f>IF(LEN(A1198)=0,"",INDEX('Smelter Look-up'!$C:$C,MATCH($A1198,'Smelter Look-up'!$E:$E,0)))</f>
        <v/>
      </c>
      <c r="D1198" s="144" t="n"/>
      <c r="E1198" s="144">
        <f>IF(ISERROR($V1198),"",OFFSET('Smelter Look-up'!$D$4,$V1198-4,0)&amp;"")</f>
        <v/>
      </c>
      <c r="F1198" s="144">
        <f>IF(ISERROR($V1198),"",OFFSET('Smelter Look-up'!$E$4,$V1198-4,0))</f>
        <v/>
      </c>
      <c r="G1198" s="144">
        <f>IF(C1198=$X$4,"Enter smelter details",IF(ISERROR($V1198),"",OFFSET('Smelter Look-up'!$F$4,$V1198-4,0)))</f>
        <v/>
      </c>
      <c r="H1198" s="200">
        <f>IF(ISERROR($V1198),"",OFFSET('Smelter Look-up'!$G$4,$V1198-4,0))</f>
        <v/>
      </c>
      <c r="I1198" s="201">
        <f>IF(ISERROR($V1198),"",OFFSET('Smelter Look-up'!$H$4,$V1198-4,0))</f>
        <v/>
      </c>
      <c r="J1198" s="201">
        <f>IF(ISERROR($V1198),"",OFFSET('Smelter Look-up'!$I$4,$V1198-4,0))</f>
        <v/>
      </c>
      <c r="K1198" s="145" t="n"/>
      <c r="L1198" s="145" t="n"/>
      <c r="M1198" s="145" t="n"/>
      <c r="N1198" s="145" t="n"/>
      <c r="O1198" s="145" t="n"/>
      <c r="P1198" s="203" t="n"/>
      <c r="Q1198" s="146" t="n"/>
      <c r="R1198" s="144">
        <f>IF(ISERROR($V1198),"",OFFSET('Smelter Look-up'!$C$4,$V1198-4,0)&amp;"")</f>
        <v/>
      </c>
      <c r="S1198" s="150">
        <f>IF(B1198="","",IF(ISERROR(MATCH($E1198,CL,0)),"Unknown",INDIRECT("'C'!$A$"&amp;MATCH($E1198,CL,0)+1)))</f>
        <v/>
      </c>
      <c r="T1198" s="150">
        <f>IF(B1198="","",IF(ISERROR(MATCH($J1198,SorP!$B$1:$B$6261,0)),"",INDIRECT("'SorP'!$A$"&amp;MATCH($S1198&amp;$J1198,SorP!C:C,0))))</f>
        <v/>
      </c>
      <c r="U1198" s="163" t="n"/>
      <c r="V1198" s="164">
        <f>IF(C1198="",NA(),MATCH($B1198&amp;$C1198,'Smelter Look-up'!$J:$J,0))</f>
        <v/>
      </c>
      <c r="X1198" s="165">
        <f>IF(AND(C1198="Smelter not listed",OR(LEN(D1198)=0,LEN(E1198)=0)),1,0)</f>
        <v/>
      </c>
      <c r="AB1198" s="306">
        <f>IF(C1198="","",B1198)</f>
        <v/>
      </c>
      <c r="AC1198" s="165">
        <f>B1198</f>
        <v/>
      </c>
      <c r="AD1198" s="165">
        <f>IF(C1198="Smelter not listed",D1198,C1198)</f>
        <v/>
      </c>
    </row>
    <row r="1199" ht="20.1" customFormat="1" customHeight="1" s="165">
      <c r="A1199" s="150" t="n"/>
      <c r="B1199" s="296">
        <f>IF(LEN(A1199)=0,"",INDEX('Smelter Look-up'!$A:$A,MATCH($A1199,'Smelter Look-up'!$E:$E,0)))</f>
        <v/>
      </c>
      <c r="C1199" s="147">
        <f>IF(LEN(A1199)=0,"",INDEX('Smelter Look-up'!$C:$C,MATCH($A1199,'Smelter Look-up'!$E:$E,0)))</f>
        <v/>
      </c>
      <c r="D1199" s="144" t="n"/>
      <c r="E1199" s="144">
        <f>IF(ISERROR($V1199),"",OFFSET('Smelter Look-up'!$D$4,$V1199-4,0)&amp;"")</f>
        <v/>
      </c>
      <c r="F1199" s="144">
        <f>IF(ISERROR($V1199),"",OFFSET('Smelter Look-up'!$E$4,$V1199-4,0))</f>
        <v/>
      </c>
      <c r="G1199" s="144">
        <f>IF(C1199=$X$4,"Enter smelter details",IF(ISERROR($V1199),"",OFFSET('Smelter Look-up'!$F$4,$V1199-4,0)))</f>
        <v/>
      </c>
      <c r="H1199" s="200">
        <f>IF(ISERROR($V1199),"",OFFSET('Smelter Look-up'!$G$4,$V1199-4,0))</f>
        <v/>
      </c>
      <c r="I1199" s="201">
        <f>IF(ISERROR($V1199),"",OFFSET('Smelter Look-up'!$H$4,$V1199-4,0))</f>
        <v/>
      </c>
      <c r="J1199" s="201">
        <f>IF(ISERROR($V1199),"",OFFSET('Smelter Look-up'!$I$4,$V1199-4,0))</f>
        <v/>
      </c>
      <c r="K1199" s="145" t="n"/>
      <c r="L1199" s="145" t="n"/>
      <c r="M1199" s="145" t="n"/>
      <c r="N1199" s="145" t="n"/>
      <c r="O1199" s="145" t="n"/>
      <c r="P1199" s="203" t="n"/>
      <c r="Q1199" s="146" t="n"/>
      <c r="R1199" s="144">
        <f>IF(ISERROR($V1199),"",OFFSET('Smelter Look-up'!$C$4,$V1199-4,0)&amp;"")</f>
        <v/>
      </c>
      <c r="S1199" s="150">
        <f>IF(B1199="","",IF(ISERROR(MATCH($E1199,CL,0)),"Unknown",INDIRECT("'C'!$A$"&amp;MATCH($E1199,CL,0)+1)))</f>
        <v/>
      </c>
      <c r="T1199" s="150">
        <f>IF(B1199="","",IF(ISERROR(MATCH($J1199,SorP!$B$1:$B$6261,0)),"",INDIRECT("'SorP'!$A$"&amp;MATCH($S1199&amp;$J1199,SorP!C:C,0))))</f>
        <v/>
      </c>
      <c r="U1199" s="163" t="n"/>
      <c r="V1199" s="164">
        <f>IF(C1199="",NA(),MATCH($B1199&amp;$C1199,'Smelter Look-up'!$J:$J,0))</f>
        <v/>
      </c>
      <c r="X1199" s="165">
        <f>IF(AND(C1199="Smelter not listed",OR(LEN(D1199)=0,LEN(E1199)=0)),1,0)</f>
        <v/>
      </c>
      <c r="AB1199" s="306">
        <f>IF(C1199="","",B1199)</f>
        <v/>
      </c>
      <c r="AC1199" s="165">
        <f>B1199</f>
        <v/>
      </c>
      <c r="AD1199" s="165">
        <f>IF(C1199="Smelter not listed",D1199,C1199)</f>
        <v/>
      </c>
    </row>
    <row r="1200" ht="20.1" customFormat="1" customHeight="1" s="165">
      <c r="A1200" s="150" t="n"/>
      <c r="B1200" s="296">
        <f>IF(LEN(A1200)=0,"",INDEX('Smelter Look-up'!$A:$A,MATCH($A1200,'Smelter Look-up'!$E:$E,0)))</f>
        <v/>
      </c>
      <c r="C1200" s="147">
        <f>IF(LEN(A1200)=0,"",INDEX('Smelter Look-up'!$C:$C,MATCH($A1200,'Smelter Look-up'!$E:$E,0)))</f>
        <v/>
      </c>
      <c r="D1200" s="144" t="n"/>
      <c r="E1200" s="144">
        <f>IF(ISERROR($V1200),"",OFFSET('Smelter Look-up'!$D$4,$V1200-4,0)&amp;"")</f>
        <v/>
      </c>
      <c r="F1200" s="144">
        <f>IF(ISERROR($V1200),"",OFFSET('Smelter Look-up'!$E$4,$V1200-4,0))</f>
        <v/>
      </c>
      <c r="G1200" s="144">
        <f>IF(C1200=$X$4,"Enter smelter details",IF(ISERROR($V1200),"",OFFSET('Smelter Look-up'!$F$4,$V1200-4,0)))</f>
        <v/>
      </c>
      <c r="H1200" s="200">
        <f>IF(ISERROR($V1200),"",OFFSET('Smelter Look-up'!$G$4,$V1200-4,0))</f>
        <v/>
      </c>
      <c r="I1200" s="201">
        <f>IF(ISERROR($V1200),"",OFFSET('Smelter Look-up'!$H$4,$V1200-4,0))</f>
        <v/>
      </c>
      <c r="J1200" s="201">
        <f>IF(ISERROR($V1200),"",OFFSET('Smelter Look-up'!$I$4,$V1200-4,0))</f>
        <v/>
      </c>
      <c r="K1200" s="145" t="n"/>
      <c r="L1200" s="145" t="n"/>
      <c r="M1200" s="145" t="n"/>
      <c r="N1200" s="145" t="n"/>
      <c r="O1200" s="145" t="n"/>
      <c r="P1200" s="203" t="n"/>
      <c r="Q1200" s="146" t="n"/>
      <c r="R1200" s="144">
        <f>IF(ISERROR($V1200),"",OFFSET('Smelter Look-up'!$C$4,$V1200-4,0)&amp;"")</f>
        <v/>
      </c>
      <c r="S1200" s="150">
        <f>IF(B1200="","",IF(ISERROR(MATCH($E1200,CL,0)),"Unknown",INDIRECT("'C'!$A$"&amp;MATCH($E1200,CL,0)+1)))</f>
        <v/>
      </c>
      <c r="T1200" s="150">
        <f>IF(B1200="","",IF(ISERROR(MATCH($J1200,SorP!$B$1:$B$6261,0)),"",INDIRECT("'SorP'!$A$"&amp;MATCH($S1200&amp;$J1200,SorP!C:C,0))))</f>
        <v/>
      </c>
      <c r="U1200" s="163" t="n"/>
      <c r="V1200" s="164">
        <f>IF(C1200="",NA(),MATCH($B1200&amp;$C1200,'Smelter Look-up'!$J:$J,0))</f>
        <v/>
      </c>
      <c r="X1200" s="165">
        <f>IF(AND(C1200="Smelter not listed",OR(LEN(D1200)=0,LEN(E1200)=0)),1,0)</f>
        <v/>
      </c>
      <c r="AB1200" s="306">
        <f>IF(C1200="","",B1200)</f>
        <v/>
      </c>
      <c r="AC1200" s="165">
        <f>B1200</f>
        <v/>
      </c>
      <c r="AD1200" s="165">
        <f>IF(C1200="Smelter not listed",D1200,C1200)</f>
        <v/>
      </c>
    </row>
    <row r="1201" ht="20.1" customFormat="1" customHeight="1" s="165">
      <c r="A1201" s="150" t="n"/>
      <c r="B1201" s="296">
        <f>IF(LEN(A1201)=0,"",INDEX('Smelter Look-up'!$A:$A,MATCH($A1201,'Smelter Look-up'!$E:$E,0)))</f>
        <v/>
      </c>
      <c r="C1201" s="147">
        <f>IF(LEN(A1201)=0,"",INDEX('Smelter Look-up'!$C:$C,MATCH($A1201,'Smelter Look-up'!$E:$E,0)))</f>
        <v/>
      </c>
      <c r="D1201" s="144" t="n"/>
      <c r="E1201" s="144">
        <f>IF(ISERROR($V1201),"",OFFSET('Smelter Look-up'!$D$4,$V1201-4,0)&amp;"")</f>
        <v/>
      </c>
      <c r="F1201" s="144">
        <f>IF(ISERROR($V1201),"",OFFSET('Smelter Look-up'!$E$4,$V1201-4,0))</f>
        <v/>
      </c>
      <c r="G1201" s="144">
        <f>IF(C1201=$X$4,"Enter smelter details",IF(ISERROR($V1201),"",OFFSET('Smelter Look-up'!$F$4,$V1201-4,0)))</f>
        <v/>
      </c>
      <c r="H1201" s="200">
        <f>IF(ISERROR($V1201),"",OFFSET('Smelter Look-up'!$G$4,$V1201-4,0))</f>
        <v/>
      </c>
      <c r="I1201" s="201">
        <f>IF(ISERROR($V1201),"",OFFSET('Smelter Look-up'!$H$4,$V1201-4,0))</f>
        <v/>
      </c>
      <c r="J1201" s="201">
        <f>IF(ISERROR($V1201),"",OFFSET('Smelter Look-up'!$I$4,$V1201-4,0))</f>
        <v/>
      </c>
      <c r="K1201" s="145" t="n"/>
      <c r="L1201" s="145" t="n"/>
      <c r="M1201" s="145" t="n"/>
      <c r="N1201" s="145" t="n"/>
      <c r="O1201" s="145" t="n"/>
      <c r="P1201" s="203" t="n"/>
      <c r="Q1201" s="146" t="n"/>
      <c r="R1201" s="144">
        <f>IF(ISERROR($V1201),"",OFFSET('Smelter Look-up'!$C$4,$V1201-4,0)&amp;"")</f>
        <v/>
      </c>
      <c r="S1201" s="150">
        <f>IF(B1201="","",IF(ISERROR(MATCH($E1201,CL,0)),"Unknown",INDIRECT("'C'!$A$"&amp;MATCH($E1201,CL,0)+1)))</f>
        <v/>
      </c>
      <c r="T1201" s="150">
        <f>IF(B1201="","",IF(ISERROR(MATCH($J1201,SorP!$B$1:$B$6261,0)),"",INDIRECT("'SorP'!$A$"&amp;MATCH($S1201&amp;$J1201,SorP!C:C,0))))</f>
        <v/>
      </c>
      <c r="U1201" s="163" t="n"/>
      <c r="V1201" s="164">
        <f>IF(C1201="",NA(),MATCH($B1201&amp;$C1201,'Smelter Look-up'!$J:$J,0))</f>
        <v/>
      </c>
      <c r="X1201" s="165">
        <f>IF(AND(C1201="Smelter not listed",OR(LEN(D1201)=0,LEN(E1201)=0)),1,0)</f>
        <v/>
      </c>
      <c r="AB1201" s="306">
        <f>IF(C1201="","",B1201)</f>
        <v/>
      </c>
      <c r="AC1201" s="165">
        <f>B1201</f>
        <v/>
      </c>
      <c r="AD1201" s="165">
        <f>IF(C1201="Smelter not listed",D1201,C1201)</f>
        <v/>
      </c>
    </row>
    <row r="1202" ht="20.1" customFormat="1" customHeight="1" s="165">
      <c r="A1202" s="150" t="n"/>
      <c r="B1202" s="296">
        <f>IF(LEN(A1202)=0,"",INDEX('Smelter Look-up'!$A:$A,MATCH($A1202,'Smelter Look-up'!$E:$E,0)))</f>
        <v/>
      </c>
      <c r="C1202" s="147">
        <f>IF(LEN(A1202)=0,"",INDEX('Smelter Look-up'!$C:$C,MATCH($A1202,'Smelter Look-up'!$E:$E,0)))</f>
        <v/>
      </c>
      <c r="D1202" s="144" t="n"/>
      <c r="E1202" s="144">
        <f>IF(ISERROR($V1202),"",OFFSET('Smelter Look-up'!$D$4,$V1202-4,0)&amp;"")</f>
        <v/>
      </c>
      <c r="F1202" s="144">
        <f>IF(ISERROR($V1202),"",OFFSET('Smelter Look-up'!$E$4,$V1202-4,0))</f>
        <v/>
      </c>
      <c r="G1202" s="144">
        <f>IF(C1202=$X$4,"Enter smelter details",IF(ISERROR($V1202),"",OFFSET('Smelter Look-up'!$F$4,$V1202-4,0)))</f>
        <v/>
      </c>
      <c r="H1202" s="200">
        <f>IF(ISERROR($V1202),"",OFFSET('Smelter Look-up'!$G$4,$V1202-4,0))</f>
        <v/>
      </c>
      <c r="I1202" s="201">
        <f>IF(ISERROR($V1202),"",OFFSET('Smelter Look-up'!$H$4,$V1202-4,0))</f>
        <v/>
      </c>
      <c r="J1202" s="201">
        <f>IF(ISERROR($V1202),"",OFFSET('Smelter Look-up'!$I$4,$V1202-4,0))</f>
        <v/>
      </c>
      <c r="K1202" s="145" t="n"/>
      <c r="L1202" s="145" t="n"/>
      <c r="M1202" s="145" t="n"/>
      <c r="N1202" s="145" t="n"/>
      <c r="O1202" s="145" t="n"/>
      <c r="P1202" s="203" t="n"/>
      <c r="Q1202" s="146" t="n"/>
      <c r="R1202" s="144">
        <f>IF(ISERROR($V1202),"",OFFSET('Smelter Look-up'!$C$4,$V1202-4,0)&amp;"")</f>
        <v/>
      </c>
      <c r="S1202" s="150">
        <f>IF(B1202="","",IF(ISERROR(MATCH($E1202,CL,0)),"Unknown",INDIRECT("'C'!$A$"&amp;MATCH($E1202,CL,0)+1)))</f>
        <v/>
      </c>
      <c r="T1202" s="150">
        <f>IF(B1202="","",IF(ISERROR(MATCH($J1202,SorP!$B$1:$B$6261,0)),"",INDIRECT("'SorP'!$A$"&amp;MATCH($S1202&amp;$J1202,SorP!C:C,0))))</f>
        <v/>
      </c>
      <c r="U1202" s="163" t="n"/>
      <c r="V1202" s="164">
        <f>IF(C1202="",NA(),MATCH($B1202&amp;$C1202,'Smelter Look-up'!$J:$J,0))</f>
        <v/>
      </c>
      <c r="X1202" s="165">
        <f>IF(AND(C1202="Smelter not listed",OR(LEN(D1202)=0,LEN(E1202)=0)),1,0)</f>
        <v/>
      </c>
      <c r="AB1202" s="306">
        <f>IF(C1202="","",B1202)</f>
        <v/>
      </c>
      <c r="AC1202" s="165">
        <f>B1202</f>
        <v/>
      </c>
      <c r="AD1202" s="165">
        <f>IF(C1202="Smelter not listed",D1202,C1202)</f>
        <v/>
      </c>
    </row>
    <row r="1203" ht="20.1" customFormat="1" customHeight="1" s="165">
      <c r="A1203" s="150" t="n"/>
      <c r="B1203" s="296">
        <f>IF(LEN(A1203)=0,"",INDEX('Smelter Look-up'!$A:$A,MATCH($A1203,'Smelter Look-up'!$E:$E,0)))</f>
        <v/>
      </c>
      <c r="C1203" s="147">
        <f>IF(LEN(A1203)=0,"",INDEX('Smelter Look-up'!$C:$C,MATCH($A1203,'Smelter Look-up'!$E:$E,0)))</f>
        <v/>
      </c>
      <c r="D1203" s="144" t="n"/>
      <c r="E1203" s="144">
        <f>IF(ISERROR($V1203),"",OFFSET('Smelter Look-up'!$D$4,$V1203-4,0)&amp;"")</f>
        <v/>
      </c>
      <c r="F1203" s="144">
        <f>IF(ISERROR($V1203),"",OFFSET('Smelter Look-up'!$E$4,$V1203-4,0))</f>
        <v/>
      </c>
      <c r="G1203" s="144">
        <f>IF(C1203=$X$4,"Enter smelter details",IF(ISERROR($V1203),"",OFFSET('Smelter Look-up'!$F$4,$V1203-4,0)))</f>
        <v/>
      </c>
      <c r="H1203" s="200">
        <f>IF(ISERROR($V1203),"",OFFSET('Smelter Look-up'!$G$4,$V1203-4,0))</f>
        <v/>
      </c>
      <c r="I1203" s="201">
        <f>IF(ISERROR($V1203),"",OFFSET('Smelter Look-up'!$H$4,$V1203-4,0))</f>
        <v/>
      </c>
      <c r="J1203" s="201">
        <f>IF(ISERROR($V1203),"",OFFSET('Smelter Look-up'!$I$4,$V1203-4,0))</f>
        <v/>
      </c>
      <c r="K1203" s="145" t="n"/>
      <c r="L1203" s="145" t="n"/>
      <c r="M1203" s="145" t="n"/>
      <c r="N1203" s="145" t="n"/>
      <c r="O1203" s="145" t="n"/>
      <c r="P1203" s="203" t="n"/>
      <c r="Q1203" s="146" t="n"/>
      <c r="R1203" s="144">
        <f>IF(ISERROR($V1203),"",OFFSET('Smelter Look-up'!$C$4,$V1203-4,0)&amp;"")</f>
        <v/>
      </c>
      <c r="S1203" s="150">
        <f>IF(B1203="","",IF(ISERROR(MATCH($E1203,CL,0)),"Unknown",INDIRECT("'C'!$A$"&amp;MATCH($E1203,CL,0)+1)))</f>
        <v/>
      </c>
      <c r="T1203" s="150">
        <f>IF(B1203="","",IF(ISERROR(MATCH($J1203,SorP!$B$1:$B$6261,0)),"",INDIRECT("'SorP'!$A$"&amp;MATCH($S1203&amp;$J1203,SorP!C:C,0))))</f>
        <v/>
      </c>
      <c r="U1203" s="163" t="n"/>
      <c r="V1203" s="164">
        <f>IF(C1203="",NA(),MATCH($B1203&amp;$C1203,'Smelter Look-up'!$J:$J,0))</f>
        <v/>
      </c>
      <c r="X1203" s="165">
        <f>IF(AND(C1203="Smelter not listed",OR(LEN(D1203)=0,LEN(E1203)=0)),1,0)</f>
        <v/>
      </c>
      <c r="AB1203" s="306">
        <f>IF(C1203="","",B1203)</f>
        <v/>
      </c>
      <c r="AC1203" s="165">
        <f>B1203</f>
        <v/>
      </c>
      <c r="AD1203" s="165">
        <f>IF(C1203="Smelter not listed",D1203,C1203)</f>
        <v/>
      </c>
    </row>
    <row r="1204" ht="20.1" customFormat="1" customHeight="1" s="165">
      <c r="A1204" s="150" t="n"/>
      <c r="B1204" s="296">
        <f>IF(LEN(A1204)=0,"",INDEX('Smelter Look-up'!$A:$A,MATCH($A1204,'Smelter Look-up'!$E:$E,0)))</f>
        <v/>
      </c>
      <c r="C1204" s="147">
        <f>IF(LEN(A1204)=0,"",INDEX('Smelter Look-up'!$C:$C,MATCH($A1204,'Smelter Look-up'!$E:$E,0)))</f>
        <v/>
      </c>
      <c r="D1204" s="144" t="n"/>
      <c r="E1204" s="144">
        <f>IF(ISERROR($V1204),"",OFFSET('Smelter Look-up'!$D$4,$V1204-4,0)&amp;"")</f>
        <v/>
      </c>
      <c r="F1204" s="144">
        <f>IF(ISERROR($V1204),"",OFFSET('Smelter Look-up'!$E$4,$V1204-4,0))</f>
        <v/>
      </c>
      <c r="G1204" s="144">
        <f>IF(C1204=$X$4,"Enter smelter details",IF(ISERROR($V1204),"",OFFSET('Smelter Look-up'!$F$4,$V1204-4,0)))</f>
        <v/>
      </c>
      <c r="H1204" s="200">
        <f>IF(ISERROR($V1204),"",OFFSET('Smelter Look-up'!$G$4,$V1204-4,0))</f>
        <v/>
      </c>
      <c r="I1204" s="201">
        <f>IF(ISERROR($V1204),"",OFFSET('Smelter Look-up'!$H$4,$V1204-4,0))</f>
        <v/>
      </c>
      <c r="J1204" s="201">
        <f>IF(ISERROR($V1204),"",OFFSET('Smelter Look-up'!$I$4,$V1204-4,0))</f>
        <v/>
      </c>
      <c r="K1204" s="145" t="n"/>
      <c r="L1204" s="145" t="n"/>
      <c r="M1204" s="145" t="n"/>
      <c r="N1204" s="145" t="n"/>
      <c r="O1204" s="145" t="n"/>
      <c r="P1204" s="203" t="n"/>
      <c r="Q1204" s="146" t="n"/>
      <c r="R1204" s="144">
        <f>IF(ISERROR($V1204),"",OFFSET('Smelter Look-up'!$C$4,$V1204-4,0)&amp;"")</f>
        <v/>
      </c>
      <c r="S1204" s="150">
        <f>IF(B1204="","",IF(ISERROR(MATCH($E1204,CL,0)),"Unknown",INDIRECT("'C'!$A$"&amp;MATCH($E1204,CL,0)+1)))</f>
        <v/>
      </c>
      <c r="T1204" s="150">
        <f>IF(B1204="","",IF(ISERROR(MATCH($J1204,SorP!$B$1:$B$6261,0)),"",INDIRECT("'SorP'!$A$"&amp;MATCH($S1204&amp;$J1204,SorP!C:C,0))))</f>
        <v/>
      </c>
      <c r="U1204" s="163" t="n"/>
      <c r="V1204" s="164">
        <f>IF(C1204="",NA(),MATCH($B1204&amp;$C1204,'Smelter Look-up'!$J:$J,0))</f>
        <v/>
      </c>
      <c r="X1204" s="165">
        <f>IF(AND(C1204="Smelter not listed",OR(LEN(D1204)=0,LEN(E1204)=0)),1,0)</f>
        <v/>
      </c>
      <c r="AB1204" s="306">
        <f>IF(C1204="","",B1204)</f>
        <v/>
      </c>
      <c r="AC1204" s="165">
        <f>B1204</f>
        <v/>
      </c>
      <c r="AD1204" s="165">
        <f>IF(C1204="Smelter not listed",D1204,C1204)</f>
        <v/>
      </c>
    </row>
    <row r="1205" ht="20.1" customFormat="1" customHeight="1" s="165">
      <c r="A1205" s="150" t="n"/>
      <c r="B1205" s="296">
        <f>IF(LEN(A1205)=0,"",INDEX('Smelter Look-up'!$A:$A,MATCH($A1205,'Smelter Look-up'!$E:$E,0)))</f>
        <v/>
      </c>
      <c r="C1205" s="147">
        <f>IF(LEN(A1205)=0,"",INDEX('Smelter Look-up'!$C:$C,MATCH($A1205,'Smelter Look-up'!$E:$E,0)))</f>
        <v/>
      </c>
      <c r="D1205" s="144" t="n"/>
      <c r="E1205" s="144">
        <f>IF(ISERROR($V1205),"",OFFSET('Smelter Look-up'!$D$4,$V1205-4,0)&amp;"")</f>
        <v/>
      </c>
      <c r="F1205" s="144">
        <f>IF(ISERROR($V1205),"",OFFSET('Smelter Look-up'!$E$4,$V1205-4,0))</f>
        <v/>
      </c>
      <c r="G1205" s="144">
        <f>IF(C1205=$X$4,"Enter smelter details",IF(ISERROR($V1205),"",OFFSET('Smelter Look-up'!$F$4,$V1205-4,0)))</f>
        <v/>
      </c>
      <c r="H1205" s="200">
        <f>IF(ISERROR($V1205),"",OFFSET('Smelter Look-up'!$G$4,$V1205-4,0))</f>
        <v/>
      </c>
      <c r="I1205" s="201">
        <f>IF(ISERROR($V1205),"",OFFSET('Smelter Look-up'!$H$4,$V1205-4,0))</f>
        <v/>
      </c>
      <c r="J1205" s="201">
        <f>IF(ISERROR($V1205),"",OFFSET('Smelter Look-up'!$I$4,$V1205-4,0))</f>
        <v/>
      </c>
      <c r="K1205" s="145" t="n"/>
      <c r="L1205" s="145" t="n"/>
      <c r="M1205" s="145" t="n"/>
      <c r="N1205" s="145" t="n"/>
      <c r="O1205" s="145" t="n"/>
      <c r="P1205" s="203" t="n"/>
      <c r="Q1205" s="146" t="n"/>
      <c r="R1205" s="144">
        <f>IF(ISERROR($V1205),"",OFFSET('Smelter Look-up'!$C$4,$V1205-4,0)&amp;"")</f>
        <v/>
      </c>
      <c r="S1205" s="150">
        <f>IF(B1205="","",IF(ISERROR(MATCH($E1205,CL,0)),"Unknown",INDIRECT("'C'!$A$"&amp;MATCH($E1205,CL,0)+1)))</f>
        <v/>
      </c>
      <c r="T1205" s="150">
        <f>IF(B1205="","",IF(ISERROR(MATCH($J1205,SorP!$B$1:$B$6261,0)),"",INDIRECT("'SorP'!$A$"&amp;MATCH($S1205&amp;$J1205,SorP!C:C,0))))</f>
        <v/>
      </c>
      <c r="U1205" s="163" t="n"/>
      <c r="V1205" s="164">
        <f>IF(C1205="",NA(),MATCH($B1205&amp;$C1205,'Smelter Look-up'!$J:$J,0))</f>
        <v/>
      </c>
      <c r="X1205" s="165">
        <f>IF(AND(C1205="Smelter not listed",OR(LEN(D1205)=0,LEN(E1205)=0)),1,0)</f>
        <v/>
      </c>
      <c r="AB1205" s="306">
        <f>IF(C1205="","",B1205)</f>
        <v/>
      </c>
      <c r="AC1205" s="165">
        <f>B1205</f>
        <v/>
      </c>
      <c r="AD1205" s="165">
        <f>IF(C1205="Smelter not listed",D1205,C1205)</f>
        <v/>
      </c>
    </row>
    <row r="1206" ht="20.1" customFormat="1" customHeight="1" s="165">
      <c r="A1206" s="150" t="n"/>
      <c r="B1206" s="296">
        <f>IF(LEN(A1206)=0,"",INDEX('Smelter Look-up'!$A:$A,MATCH($A1206,'Smelter Look-up'!$E:$E,0)))</f>
        <v/>
      </c>
      <c r="C1206" s="147">
        <f>IF(LEN(A1206)=0,"",INDEX('Smelter Look-up'!$C:$C,MATCH($A1206,'Smelter Look-up'!$E:$E,0)))</f>
        <v/>
      </c>
      <c r="D1206" s="144" t="n"/>
      <c r="E1206" s="144">
        <f>IF(ISERROR($V1206),"",OFFSET('Smelter Look-up'!$D$4,$V1206-4,0)&amp;"")</f>
        <v/>
      </c>
      <c r="F1206" s="144">
        <f>IF(ISERROR($V1206),"",OFFSET('Smelter Look-up'!$E$4,$V1206-4,0))</f>
        <v/>
      </c>
      <c r="G1206" s="144">
        <f>IF(C1206=$X$4,"Enter smelter details",IF(ISERROR($V1206),"",OFFSET('Smelter Look-up'!$F$4,$V1206-4,0)))</f>
        <v/>
      </c>
      <c r="H1206" s="200">
        <f>IF(ISERROR($V1206),"",OFFSET('Smelter Look-up'!$G$4,$V1206-4,0))</f>
        <v/>
      </c>
      <c r="I1206" s="201">
        <f>IF(ISERROR($V1206),"",OFFSET('Smelter Look-up'!$H$4,$V1206-4,0))</f>
        <v/>
      </c>
      <c r="J1206" s="201">
        <f>IF(ISERROR($V1206),"",OFFSET('Smelter Look-up'!$I$4,$V1206-4,0))</f>
        <v/>
      </c>
      <c r="K1206" s="145" t="n"/>
      <c r="L1206" s="145" t="n"/>
      <c r="M1206" s="145" t="n"/>
      <c r="N1206" s="145" t="n"/>
      <c r="O1206" s="145" t="n"/>
      <c r="P1206" s="203" t="n"/>
      <c r="Q1206" s="146" t="n"/>
      <c r="R1206" s="144">
        <f>IF(ISERROR($V1206),"",OFFSET('Smelter Look-up'!$C$4,$V1206-4,0)&amp;"")</f>
        <v/>
      </c>
      <c r="S1206" s="150">
        <f>IF(B1206="","",IF(ISERROR(MATCH($E1206,CL,0)),"Unknown",INDIRECT("'C'!$A$"&amp;MATCH($E1206,CL,0)+1)))</f>
        <v/>
      </c>
      <c r="T1206" s="150">
        <f>IF(B1206="","",IF(ISERROR(MATCH($J1206,SorP!$B$1:$B$6261,0)),"",INDIRECT("'SorP'!$A$"&amp;MATCH($S1206&amp;$J1206,SorP!C:C,0))))</f>
        <v/>
      </c>
      <c r="U1206" s="163" t="n"/>
      <c r="V1206" s="164">
        <f>IF(C1206="",NA(),MATCH($B1206&amp;$C1206,'Smelter Look-up'!$J:$J,0))</f>
        <v/>
      </c>
      <c r="X1206" s="165">
        <f>IF(AND(C1206="Smelter not listed",OR(LEN(D1206)=0,LEN(E1206)=0)),1,0)</f>
        <v/>
      </c>
      <c r="AB1206" s="306">
        <f>IF(C1206="","",B1206)</f>
        <v/>
      </c>
      <c r="AC1206" s="165">
        <f>B1206</f>
        <v/>
      </c>
      <c r="AD1206" s="165">
        <f>IF(C1206="Smelter not listed",D1206,C1206)</f>
        <v/>
      </c>
    </row>
    <row r="1207" ht="20.1" customFormat="1" customHeight="1" s="165">
      <c r="A1207" s="150" t="n"/>
      <c r="B1207" s="296">
        <f>IF(LEN(A1207)=0,"",INDEX('Smelter Look-up'!$A:$A,MATCH($A1207,'Smelter Look-up'!$E:$E,0)))</f>
        <v/>
      </c>
      <c r="C1207" s="147">
        <f>IF(LEN(A1207)=0,"",INDEX('Smelter Look-up'!$C:$C,MATCH($A1207,'Smelter Look-up'!$E:$E,0)))</f>
        <v/>
      </c>
      <c r="D1207" s="144" t="n"/>
      <c r="E1207" s="144">
        <f>IF(ISERROR($V1207),"",OFFSET('Smelter Look-up'!$D$4,$V1207-4,0)&amp;"")</f>
        <v/>
      </c>
      <c r="F1207" s="144">
        <f>IF(ISERROR($V1207),"",OFFSET('Smelter Look-up'!$E$4,$V1207-4,0))</f>
        <v/>
      </c>
      <c r="G1207" s="144">
        <f>IF(C1207=$X$4,"Enter smelter details",IF(ISERROR($V1207),"",OFFSET('Smelter Look-up'!$F$4,$V1207-4,0)))</f>
        <v/>
      </c>
      <c r="H1207" s="200">
        <f>IF(ISERROR($V1207),"",OFFSET('Smelter Look-up'!$G$4,$V1207-4,0))</f>
        <v/>
      </c>
      <c r="I1207" s="201">
        <f>IF(ISERROR($V1207),"",OFFSET('Smelter Look-up'!$H$4,$V1207-4,0))</f>
        <v/>
      </c>
      <c r="J1207" s="201">
        <f>IF(ISERROR($V1207),"",OFFSET('Smelter Look-up'!$I$4,$V1207-4,0))</f>
        <v/>
      </c>
      <c r="K1207" s="145" t="n"/>
      <c r="L1207" s="145" t="n"/>
      <c r="M1207" s="145" t="n"/>
      <c r="N1207" s="145" t="n"/>
      <c r="O1207" s="145" t="n"/>
      <c r="P1207" s="203" t="n"/>
      <c r="Q1207" s="146" t="n"/>
      <c r="R1207" s="144">
        <f>IF(ISERROR($V1207),"",OFFSET('Smelter Look-up'!$C$4,$V1207-4,0)&amp;"")</f>
        <v/>
      </c>
      <c r="S1207" s="150">
        <f>IF(B1207="","",IF(ISERROR(MATCH($E1207,CL,0)),"Unknown",INDIRECT("'C'!$A$"&amp;MATCH($E1207,CL,0)+1)))</f>
        <v/>
      </c>
      <c r="T1207" s="150">
        <f>IF(B1207="","",IF(ISERROR(MATCH($J1207,SorP!$B$1:$B$6261,0)),"",INDIRECT("'SorP'!$A$"&amp;MATCH($S1207&amp;$J1207,SorP!C:C,0))))</f>
        <v/>
      </c>
      <c r="U1207" s="163" t="n"/>
      <c r="V1207" s="164">
        <f>IF(C1207="",NA(),MATCH($B1207&amp;$C1207,'Smelter Look-up'!$J:$J,0))</f>
        <v/>
      </c>
      <c r="X1207" s="165">
        <f>IF(AND(C1207="Smelter not listed",OR(LEN(D1207)=0,LEN(E1207)=0)),1,0)</f>
        <v/>
      </c>
      <c r="AB1207" s="306">
        <f>IF(C1207="","",B1207)</f>
        <v/>
      </c>
      <c r="AC1207" s="165">
        <f>B1207</f>
        <v/>
      </c>
      <c r="AD1207" s="165">
        <f>IF(C1207="Smelter not listed",D1207,C1207)</f>
        <v/>
      </c>
    </row>
    <row r="1208" ht="20.1" customFormat="1" customHeight="1" s="165">
      <c r="A1208" s="150" t="n"/>
      <c r="B1208" s="296">
        <f>IF(LEN(A1208)=0,"",INDEX('Smelter Look-up'!$A:$A,MATCH($A1208,'Smelter Look-up'!$E:$E,0)))</f>
        <v/>
      </c>
      <c r="C1208" s="147">
        <f>IF(LEN(A1208)=0,"",INDEX('Smelter Look-up'!$C:$C,MATCH($A1208,'Smelter Look-up'!$E:$E,0)))</f>
        <v/>
      </c>
      <c r="D1208" s="144" t="n"/>
      <c r="E1208" s="144">
        <f>IF(ISERROR($V1208),"",OFFSET('Smelter Look-up'!$D$4,$V1208-4,0)&amp;"")</f>
        <v/>
      </c>
      <c r="F1208" s="144">
        <f>IF(ISERROR($V1208),"",OFFSET('Smelter Look-up'!$E$4,$V1208-4,0))</f>
        <v/>
      </c>
      <c r="G1208" s="144">
        <f>IF(C1208=$X$4,"Enter smelter details",IF(ISERROR($V1208),"",OFFSET('Smelter Look-up'!$F$4,$V1208-4,0)))</f>
        <v/>
      </c>
      <c r="H1208" s="200">
        <f>IF(ISERROR($V1208),"",OFFSET('Smelter Look-up'!$G$4,$V1208-4,0))</f>
        <v/>
      </c>
      <c r="I1208" s="201">
        <f>IF(ISERROR($V1208),"",OFFSET('Smelter Look-up'!$H$4,$V1208-4,0))</f>
        <v/>
      </c>
      <c r="J1208" s="201">
        <f>IF(ISERROR($V1208),"",OFFSET('Smelter Look-up'!$I$4,$V1208-4,0))</f>
        <v/>
      </c>
      <c r="K1208" s="145" t="n"/>
      <c r="L1208" s="145" t="n"/>
      <c r="M1208" s="145" t="n"/>
      <c r="N1208" s="145" t="n"/>
      <c r="O1208" s="145" t="n"/>
      <c r="P1208" s="203" t="n"/>
      <c r="Q1208" s="146" t="n"/>
      <c r="R1208" s="144">
        <f>IF(ISERROR($V1208),"",OFFSET('Smelter Look-up'!$C$4,$V1208-4,0)&amp;"")</f>
        <v/>
      </c>
      <c r="S1208" s="150">
        <f>IF(B1208="","",IF(ISERROR(MATCH($E1208,CL,0)),"Unknown",INDIRECT("'C'!$A$"&amp;MATCH($E1208,CL,0)+1)))</f>
        <v/>
      </c>
      <c r="T1208" s="150">
        <f>IF(B1208="","",IF(ISERROR(MATCH($J1208,SorP!$B$1:$B$6261,0)),"",INDIRECT("'SorP'!$A$"&amp;MATCH($S1208&amp;$J1208,SorP!C:C,0))))</f>
        <v/>
      </c>
      <c r="U1208" s="163" t="n"/>
      <c r="V1208" s="164">
        <f>IF(C1208="",NA(),MATCH($B1208&amp;$C1208,'Smelter Look-up'!$J:$J,0))</f>
        <v/>
      </c>
      <c r="X1208" s="165">
        <f>IF(AND(C1208="Smelter not listed",OR(LEN(D1208)=0,LEN(E1208)=0)),1,0)</f>
        <v/>
      </c>
      <c r="AB1208" s="306">
        <f>IF(C1208="","",B1208)</f>
        <v/>
      </c>
      <c r="AC1208" s="165">
        <f>B1208</f>
        <v/>
      </c>
      <c r="AD1208" s="165">
        <f>IF(C1208="Smelter not listed",D1208,C1208)</f>
        <v/>
      </c>
    </row>
    <row r="1209" ht="20.1" customFormat="1" customHeight="1" s="165">
      <c r="A1209" s="150" t="n"/>
      <c r="B1209" s="296">
        <f>IF(LEN(A1209)=0,"",INDEX('Smelter Look-up'!$A:$A,MATCH($A1209,'Smelter Look-up'!$E:$E,0)))</f>
        <v/>
      </c>
      <c r="C1209" s="147">
        <f>IF(LEN(A1209)=0,"",INDEX('Smelter Look-up'!$C:$C,MATCH($A1209,'Smelter Look-up'!$E:$E,0)))</f>
        <v/>
      </c>
      <c r="D1209" s="144" t="n"/>
      <c r="E1209" s="144">
        <f>IF(ISERROR($V1209),"",OFFSET('Smelter Look-up'!$D$4,$V1209-4,0)&amp;"")</f>
        <v/>
      </c>
      <c r="F1209" s="144">
        <f>IF(ISERROR($V1209),"",OFFSET('Smelter Look-up'!$E$4,$V1209-4,0))</f>
        <v/>
      </c>
      <c r="G1209" s="144">
        <f>IF(C1209=$X$4,"Enter smelter details",IF(ISERROR($V1209),"",OFFSET('Smelter Look-up'!$F$4,$V1209-4,0)))</f>
        <v/>
      </c>
      <c r="H1209" s="200">
        <f>IF(ISERROR($V1209),"",OFFSET('Smelter Look-up'!$G$4,$V1209-4,0))</f>
        <v/>
      </c>
      <c r="I1209" s="201">
        <f>IF(ISERROR($V1209),"",OFFSET('Smelter Look-up'!$H$4,$V1209-4,0))</f>
        <v/>
      </c>
      <c r="J1209" s="201">
        <f>IF(ISERROR($V1209),"",OFFSET('Smelter Look-up'!$I$4,$V1209-4,0))</f>
        <v/>
      </c>
      <c r="K1209" s="145" t="n"/>
      <c r="L1209" s="145" t="n"/>
      <c r="M1209" s="145" t="n"/>
      <c r="N1209" s="145" t="n"/>
      <c r="O1209" s="145" t="n"/>
      <c r="P1209" s="203" t="n"/>
      <c r="Q1209" s="146" t="n"/>
      <c r="R1209" s="144">
        <f>IF(ISERROR($V1209),"",OFFSET('Smelter Look-up'!$C$4,$V1209-4,0)&amp;"")</f>
        <v/>
      </c>
      <c r="S1209" s="150">
        <f>IF(B1209="","",IF(ISERROR(MATCH($E1209,CL,0)),"Unknown",INDIRECT("'C'!$A$"&amp;MATCH($E1209,CL,0)+1)))</f>
        <v/>
      </c>
      <c r="T1209" s="150">
        <f>IF(B1209="","",IF(ISERROR(MATCH($J1209,SorP!$B$1:$B$6261,0)),"",INDIRECT("'SorP'!$A$"&amp;MATCH($S1209&amp;$J1209,SorP!C:C,0))))</f>
        <v/>
      </c>
      <c r="U1209" s="163" t="n"/>
      <c r="V1209" s="164">
        <f>IF(C1209="",NA(),MATCH($B1209&amp;$C1209,'Smelter Look-up'!$J:$J,0))</f>
        <v/>
      </c>
      <c r="X1209" s="165">
        <f>IF(AND(C1209="Smelter not listed",OR(LEN(D1209)=0,LEN(E1209)=0)),1,0)</f>
        <v/>
      </c>
      <c r="AB1209" s="306">
        <f>IF(C1209="","",B1209)</f>
        <v/>
      </c>
      <c r="AC1209" s="165">
        <f>B1209</f>
        <v/>
      </c>
      <c r="AD1209" s="165">
        <f>IF(C1209="Smelter not listed",D1209,C1209)</f>
        <v/>
      </c>
    </row>
    <row r="1210" ht="20.1" customFormat="1" customHeight="1" s="165">
      <c r="A1210" s="150" t="n"/>
      <c r="B1210" s="296">
        <f>IF(LEN(A1210)=0,"",INDEX('Smelter Look-up'!$A:$A,MATCH($A1210,'Smelter Look-up'!$E:$E,0)))</f>
        <v/>
      </c>
      <c r="C1210" s="147">
        <f>IF(LEN(A1210)=0,"",INDEX('Smelter Look-up'!$C:$C,MATCH($A1210,'Smelter Look-up'!$E:$E,0)))</f>
        <v/>
      </c>
      <c r="D1210" s="144" t="n"/>
      <c r="E1210" s="144">
        <f>IF(ISERROR($V1210),"",OFFSET('Smelter Look-up'!$D$4,$V1210-4,0)&amp;"")</f>
        <v/>
      </c>
      <c r="F1210" s="144">
        <f>IF(ISERROR($V1210),"",OFFSET('Smelter Look-up'!$E$4,$V1210-4,0))</f>
        <v/>
      </c>
      <c r="G1210" s="144">
        <f>IF(C1210=$X$4,"Enter smelter details",IF(ISERROR($V1210),"",OFFSET('Smelter Look-up'!$F$4,$V1210-4,0)))</f>
        <v/>
      </c>
      <c r="H1210" s="200">
        <f>IF(ISERROR($V1210),"",OFFSET('Smelter Look-up'!$G$4,$V1210-4,0))</f>
        <v/>
      </c>
      <c r="I1210" s="201">
        <f>IF(ISERROR($V1210),"",OFFSET('Smelter Look-up'!$H$4,$V1210-4,0))</f>
        <v/>
      </c>
      <c r="J1210" s="201">
        <f>IF(ISERROR($V1210),"",OFFSET('Smelter Look-up'!$I$4,$V1210-4,0))</f>
        <v/>
      </c>
      <c r="K1210" s="145" t="n"/>
      <c r="L1210" s="145" t="n"/>
      <c r="M1210" s="145" t="n"/>
      <c r="N1210" s="145" t="n"/>
      <c r="O1210" s="145" t="n"/>
      <c r="P1210" s="203" t="n"/>
      <c r="Q1210" s="146" t="n"/>
      <c r="R1210" s="144">
        <f>IF(ISERROR($V1210),"",OFFSET('Smelter Look-up'!$C$4,$V1210-4,0)&amp;"")</f>
        <v/>
      </c>
      <c r="S1210" s="150">
        <f>IF(B1210="","",IF(ISERROR(MATCH($E1210,CL,0)),"Unknown",INDIRECT("'C'!$A$"&amp;MATCH($E1210,CL,0)+1)))</f>
        <v/>
      </c>
      <c r="T1210" s="150">
        <f>IF(B1210="","",IF(ISERROR(MATCH($J1210,SorP!$B$1:$B$6261,0)),"",INDIRECT("'SorP'!$A$"&amp;MATCH($S1210&amp;$J1210,SorP!C:C,0))))</f>
        <v/>
      </c>
      <c r="U1210" s="163" t="n"/>
      <c r="V1210" s="164">
        <f>IF(C1210="",NA(),MATCH($B1210&amp;$C1210,'Smelter Look-up'!$J:$J,0))</f>
        <v/>
      </c>
      <c r="X1210" s="165">
        <f>IF(AND(C1210="Smelter not listed",OR(LEN(D1210)=0,LEN(E1210)=0)),1,0)</f>
        <v/>
      </c>
      <c r="AB1210" s="306">
        <f>IF(C1210="","",B1210)</f>
        <v/>
      </c>
      <c r="AC1210" s="165">
        <f>B1210</f>
        <v/>
      </c>
      <c r="AD1210" s="165">
        <f>IF(C1210="Smelter not listed",D1210,C1210)</f>
        <v/>
      </c>
    </row>
    <row r="1211" ht="20.1" customFormat="1" customHeight="1" s="165">
      <c r="A1211" s="150" t="n"/>
      <c r="B1211" s="296">
        <f>IF(LEN(A1211)=0,"",INDEX('Smelter Look-up'!$A:$A,MATCH($A1211,'Smelter Look-up'!$E:$E,0)))</f>
        <v/>
      </c>
      <c r="C1211" s="147">
        <f>IF(LEN(A1211)=0,"",INDEX('Smelter Look-up'!$C:$C,MATCH($A1211,'Smelter Look-up'!$E:$E,0)))</f>
        <v/>
      </c>
      <c r="D1211" s="144" t="n"/>
      <c r="E1211" s="144">
        <f>IF(ISERROR($V1211),"",OFFSET('Smelter Look-up'!$D$4,$V1211-4,0)&amp;"")</f>
        <v/>
      </c>
      <c r="F1211" s="144">
        <f>IF(ISERROR($V1211),"",OFFSET('Smelter Look-up'!$E$4,$V1211-4,0))</f>
        <v/>
      </c>
      <c r="G1211" s="144">
        <f>IF(C1211=$X$4,"Enter smelter details",IF(ISERROR($V1211),"",OFFSET('Smelter Look-up'!$F$4,$V1211-4,0)))</f>
        <v/>
      </c>
      <c r="H1211" s="200">
        <f>IF(ISERROR($V1211),"",OFFSET('Smelter Look-up'!$G$4,$V1211-4,0))</f>
        <v/>
      </c>
      <c r="I1211" s="201">
        <f>IF(ISERROR($V1211),"",OFFSET('Smelter Look-up'!$H$4,$V1211-4,0))</f>
        <v/>
      </c>
      <c r="J1211" s="201">
        <f>IF(ISERROR($V1211),"",OFFSET('Smelter Look-up'!$I$4,$V1211-4,0))</f>
        <v/>
      </c>
      <c r="K1211" s="145" t="n"/>
      <c r="L1211" s="145" t="n"/>
      <c r="M1211" s="145" t="n"/>
      <c r="N1211" s="145" t="n"/>
      <c r="O1211" s="145" t="n"/>
      <c r="P1211" s="203" t="n"/>
      <c r="Q1211" s="146" t="n"/>
      <c r="R1211" s="144">
        <f>IF(ISERROR($V1211),"",OFFSET('Smelter Look-up'!$C$4,$V1211-4,0)&amp;"")</f>
        <v/>
      </c>
      <c r="S1211" s="150">
        <f>IF(B1211="","",IF(ISERROR(MATCH($E1211,CL,0)),"Unknown",INDIRECT("'C'!$A$"&amp;MATCH($E1211,CL,0)+1)))</f>
        <v/>
      </c>
      <c r="T1211" s="150">
        <f>IF(B1211="","",IF(ISERROR(MATCH($J1211,SorP!$B$1:$B$6261,0)),"",INDIRECT("'SorP'!$A$"&amp;MATCH($S1211&amp;$J1211,SorP!C:C,0))))</f>
        <v/>
      </c>
      <c r="U1211" s="163" t="n"/>
      <c r="V1211" s="164">
        <f>IF(C1211="",NA(),MATCH($B1211&amp;$C1211,'Smelter Look-up'!$J:$J,0))</f>
        <v/>
      </c>
      <c r="X1211" s="165">
        <f>IF(AND(C1211="Smelter not listed",OR(LEN(D1211)=0,LEN(E1211)=0)),1,0)</f>
        <v/>
      </c>
      <c r="AB1211" s="306">
        <f>IF(C1211="","",B1211)</f>
        <v/>
      </c>
      <c r="AC1211" s="165">
        <f>B1211</f>
        <v/>
      </c>
      <c r="AD1211" s="165">
        <f>IF(C1211="Smelter not listed",D1211,C1211)</f>
        <v/>
      </c>
    </row>
    <row r="1212" ht="20.1" customFormat="1" customHeight="1" s="165">
      <c r="A1212" s="150" t="n"/>
      <c r="B1212" s="296">
        <f>IF(LEN(A1212)=0,"",INDEX('Smelter Look-up'!$A:$A,MATCH($A1212,'Smelter Look-up'!$E:$E,0)))</f>
        <v/>
      </c>
      <c r="C1212" s="147">
        <f>IF(LEN(A1212)=0,"",INDEX('Smelter Look-up'!$C:$C,MATCH($A1212,'Smelter Look-up'!$E:$E,0)))</f>
        <v/>
      </c>
      <c r="D1212" s="144" t="n"/>
      <c r="E1212" s="144">
        <f>IF(ISERROR($V1212),"",OFFSET('Smelter Look-up'!$D$4,$V1212-4,0)&amp;"")</f>
        <v/>
      </c>
      <c r="F1212" s="144">
        <f>IF(ISERROR($V1212),"",OFFSET('Smelter Look-up'!$E$4,$V1212-4,0))</f>
        <v/>
      </c>
      <c r="G1212" s="144">
        <f>IF(C1212=$X$4,"Enter smelter details",IF(ISERROR($V1212),"",OFFSET('Smelter Look-up'!$F$4,$V1212-4,0)))</f>
        <v/>
      </c>
      <c r="H1212" s="200">
        <f>IF(ISERROR($V1212),"",OFFSET('Smelter Look-up'!$G$4,$V1212-4,0))</f>
        <v/>
      </c>
      <c r="I1212" s="201">
        <f>IF(ISERROR($V1212),"",OFFSET('Smelter Look-up'!$H$4,$V1212-4,0))</f>
        <v/>
      </c>
      <c r="J1212" s="201">
        <f>IF(ISERROR($V1212),"",OFFSET('Smelter Look-up'!$I$4,$V1212-4,0))</f>
        <v/>
      </c>
      <c r="K1212" s="145" t="n"/>
      <c r="L1212" s="145" t="n"/>
      <c r="M1212" s="145" t="n"/>
      <c r="N1212" s="145" t="n"/>
      <c r="O1212" s="145" t="n"/>
      <c r="P1212" s="203" t="n"/>
      <c r="Q1212" s="146" t="n"/>
      <c r="R1212" s="144">
        <f>IF(ISERROR($V1212),"",OFFSET('Smelter Look-up'!$C$4,$V1212-4,0)&amp;"")</f>
        <v/>
      </c>
      <c r="S1212" s="150">
        <f>IF(B1212="","",IF(ISERROR(MATCH($E1212,CL,0)),"Unknown",INDIRECT("'C'!$A$"&amp;MATCH($E1212,CL,0)+1)))</f>
        <v/>
      </c>
      <c r="T1212" s="150">
        <f>IF(B1212="","",IF(ISERROR(MATCH($J1212,SorP!$B$1:$B$6261,0)),"",INDIRECT("'SorP'!$A$"&amp;MATCH($S1212&amp;$J1212,SorP!C:C,0))))</f>
        <v/>
      </c>
      <c r="U1212" s="163" t="n"/>
      <c r="V1212" s="164">
        <f>IF(C1212="",NA(),MATCH($B1212&amp;$C1212,'Smelter Look-up'!$J:$J,0))</f>
        <v/>
      </c>
      <c r="X1212" s="165">
        <f>IF(AND(C1212="Smelter not listed",OR(LEN(D1212)=0,LEN(E1212)=0)),1,0)</f>
        <v/>
      </c>
      <c r="AB1212" s="306">
        <f>IF(C1212="","",B1212)</f>
        <v/>
      </c>
      <c r="AC1212" s="165">
        <f>B1212</f>
        <v/>
      </c>
      <c r="AD1212" s="165">
        <f>IF(C1212="Smelter not listed",D1212,C1212)</f>
        <v/>
      </c>
    </row>
    <row r="1213" ht="20.1" customFormat="1" customHeight="1" s="165">
      <c r="A1213" s="150" t="n"/>
      <c r="B1213" s="296">
        <f>IF(LEN(A1213)=0,"",INDEX('Smelter Look-up'!$A:$A,MATCH($A1213,'Smelter Look-up'!$E:$E,0)))</f>
        <v/>
      </c>
      <c r="C1213" s="147">
        <f>IF(LEN(A1213)=0,"",INDEX('Smelter Look-up'!$C:$C,MATCH($A1213,'Smelter Look-up'!$E:$E,0)))</f>
        <v/>
      </c>
      <c r="D1213" s="144" t="n"/>
      <c r="E1213" s="144">
        <f>IF(ISERROR($V1213),"",OFFSET('Smelter Look-up'!$D$4,$V1213-4,0)&amp;"")</f>
        <v/>
      </c>
      <c r="F1213" s="144">
        <f>IF(ISERROR($V1213),"",OFFSET('Smelter Look-up'!$E$4,$V1213-4,0))</f>
        <v/>
      </c>
      <c r="G1213" s="144">
        <f>IF(C1213=$X$4,"Enter smelter details",IF(ISERROR($V1213),"",OFFSET('Smelter Look-up'!$F$4,$V1213-4,0)))</f>
        <v/>
      </c>
      <c r="H1213" s="200">
        <f>IF(ISERROR($V1213),"",OFFSET('Smelter Look-up'!$G$4,$V1213-4,0))</f>
        <v/>
      </c>
      <c r="I1213" s="201">
        <f>IF(ISERROR($V1213),"",OFFSET('Smelter Look-up'!$H$4,$V1213-4,0))</f>
        <v/>
      </c>
      <c r="J1213" s="201">
        <f>IF(ISERROR($V1213),"",OFFSET('Smelter Look-up'!$I$4,$V1213-4,0))</f>
        <v/>
      </c>
      <c r="K1213" s="145" t="n"/>
      <c r="L1213" s="145" t="n"/>
      <c r="M1213" s="145" t="n"/>
      <c r="N1213" s="145" t="n"/>
      <c r="O1213" s="145" t="n"/>
      <c r="P1213" s="203" t="n"/>
      <c r="Q1213" s="146" t="n"/>
      <c r="R1213" s="144">
        <f>IF(ISERROR($V1213),"",OFFSET('Smelter Look-up'!$C$4,$V1213-4,0)&amp;"")</f>
        <v/>
      </c>
      <c r="S1213" s="150">
        <f>IF(B1213="","",IF(ISERROR(MATCH($E1213,CL,0)),"Unknown",INDIRECT("'C'!$A$"&amp;MATCH($E1213,CL,0)+1)))</f>
        <v/>
      </c>
      <c r="T1213" s="150">
        <f>IF(B1213="","",IF(ISERROR(MATCH($J1213,SorP!$B$1:$B$6261,0)),"",INDIRECT("'SorP'!$A$"&amp;MATCH($S1213&amp;$J1213,SorP!C:C,0))))</f>
        <v/>
      </c>
      <c r="U1213" s="163" t="n"/>
      <c r="V1213" s="164">
        <f>IF(C1213="",NA(),MATCH($B1213&amp;$C1213,'Smelter Look-up'!$J:$J,0))</f>
        <v/>
      </c>
      <c r="X1213" s="165">
        <f>IF(AND(C1213="Smelter not listed",OR(LEN(D1213)=0,LEN(E1213)=0)),1,0)</f>
        <v/>
      </c>
      <c r="AB1213" s="306">
        <f>IF(C1213="","",B1213)</f>
        <v/>
      </c>
      <c r="AC1213" s="165">
        <f>B1213</f>
        <v/>
      </c>
      <c r="AD1213" s="165">
        <f>IF(C1213="Smelter not listed",D1213,C1213)</f>
        <v/>
      </c>
    </row>
    <row r="1214" ht="20.1" customFormat="1" customHeight="1" s="165">
      <c r="A1214" s="150" t="n"/>
      <c r="B1214" s="296">
        <f>IF(LEN(A1214)=0,"",INDEX('Smelter Look-up'!$A:$A,MATCH($A1214,'Smelter Look-up'!$E:$E,0)))</f>
        <v/>
      </c>
      <c r="C1214" s="147">
        <f>IF(LEN(A1214)=0,"",INDEX('Smelter Look-up'!$C:$C,MATCH($A1214,'Smelter Look-up'!$E:$E,0)))</f>
        <v/>
      </c>
      <c r="D1214" s="144" t="n"/>
      <c r="E1214" s="144">
        <f>IF(ISERROR($V1214),"",OFFSET('Smelter Look-up'!$D$4,$V1214-4,0)&amp;"")</f>
        <v/>
      </c>
      <c r="F1214" s="144">
        <f>IF(ISERROR($V1214),"",OFFSET('Smelter Look-up'!$E$4,$V1214-4,0))</f>
        <v/>
      </c>
      <c r="G1214" s="144">
        <f>IF(C1214=$X$4,"Enter smelter details",IF(ISERROR($V1214),"",OFFSET('Smelter Look-up'!$F$4,$V1214-4,0)))</f>
        <v/>
      </c>
      <c r="H1214" s="200">
        <f>IF(ISERROR($V1214),"",OFFSET('Smelter Look-up'!$G$4,$V1214-4,0))</f>
        <v/>
      </c>
      <c r="I1214" s="201">
        <f>IF(ISERROR($V1214),"",OFFSET('Smelter Look-up'!$H$4,$V1214-4,0))</f>
        <v/>
      </c>
      <c r="J1214" s="201">
        <f>IF(ISERROR($V1214),"",OFFSET('Smelter Look-up'!$I$4,$V1214-4,0))</f>
        <v/>
      </c>
      <c r="K1214" s="145" t="n"/>
      <c r="L1214" s="145" t="n"/>
      <c r="M1214" s="145" t="n"/>
      <c r="N1214" s="145" t="n"/>
      <c r="O1214" s="145" t="n"/>
      <c r="P1214" s="203" t="n"/>
      <c r="Q1214" s="146" t="n"/>
      <c r="R1214" s="144">
        <f>IF(ISERROR($V1214),"",OFFSET('Smelter Look-up'!$C$4,$V1214-4,0)&amp;"")</f>
        <v/>
      </c>
      <c r="S1214" s="150">
        <f>IF(B1214="","",IF(ISERROR(MATCH($E1214,CL,0)),"Unknown",INDIRECT("'C'!$A$"&amp;MATCH($E1214,CL,0)+1)))</f>
        <v/>
      </c>
      <c r="T1214" s="150">
        <f>IF(B1214="","",IF(ISERROR(MATCH($J1214,SorP!$B$1:$B$6261,0)),"",INDIRECT("'SorP'!$A$"&amp;MATCH($S1214&amp;$J1214,SorP!C:C,0))))</f>
        <v/>
      </c>
      <c r="U1214" s="163" t="n"/>
      <c r="V1214" s="164">
        <f>IF(C1214="",NA(),MATCH($B1214&amp;$C1214,'Smelter Look-up'!$J:$J,0))</f>
        <v/>
      </c>
      <c r="X1214" s="165">
        <f>IF(AND(C1214="Smelter not listed",OR(LEN(D1214)=0,LEN(E1214)=0)),1,0)</f>
        <v/>
      </c>
      <c r="AB1214" s="306">
        <f>IF(C1214="","",B1214)</f>
        <v/>
      </c>
      <c r="AC1214" s="165">
        <f>B1214</f>
        <v/>
      </c>
      <c r="AD1214" s="165">
        <f>IF(C1214="Smelter not listed",D1214,C1214)</f>
        <v/>
      </c>
    </row>
    <row r="1215" ht="20.1" customFormat="1" customHeight="1" s="165">
      <c r="A1215" s="150" t="n"/>
      <c r="B1215" s="296">
        <f>IF(LEN(A1215)=0,"",INDEX('Smelter Look-up'!$A:$A,MATCH($A1215,'Smelter Look-up'!$E:$E,0)))</f>
        <v/>
      </c>
      <c r="C1215" s="147">
        <f>IF(LEN(A1215)=0,"",INDEX('Smelter Look-up'!$C:$C,MATCH($A1215,'Smelter Look-up'!$E:$E,0)))</f>
        <v/>
      </c>
      <c r="D1215" s="144" t="n"/>
      <c r="E1215" s="144">
        <f>IF(ISERROR($V1215),"",OFFSET('Smelter Look-up'!$D$4,$V1215-4,0)&amp;"")</f>
        <v/>
      </c>
      <c r="F1215" s="144">
        <f>IF(ISERROR($V1215),"",OFFSET('Smelter Look-up'!$E$4,$V1215-4,0))</f>
        <v/>
      </c>
      <c r="G1215" s="144">
        <f>IF(C1215=$X$4,"Enter smelter details",IF(ISERROR($V1215),"",OFFSET('Smelter Look-up'!$F$4,$V1215-4,0)))</f>
        <v/>
      </c>
      <c r="H1215" s="200">
        <f>IF(ISERROR($V1215),"",OFFSET('Smelter Look-up'!$G$4,$V1215-4,0))</f>
        <v/>
      </c>
      <c r="I1215" s="201">
        <f>IF(ISERROR($V1215),"",OFFSET('Smelter Look-up'!$H$4,$V1215-4,0))</f>
        <v/>
      </c>
      <c r="J1215" s="201">
        <f>IF(ISERROR($V1215),"",OFFSET('Smelter Look-up'!$I$4,$V1215-4,0))</f>
        <v/>
      </c>
      <c r="K1215" s="145" t="n"/>
      <c r="L1215" s="145" t="n"/>
      <c r="M1215" s="145" t="n"/>
      <c r="N1215" s="145" t="n"/>
      <c r="O1215" s="145" t="n"/>
      <c r="P1215" s="203" t="n"/>
      <c r="Q1215" s="146" t="n"/>
      <c r="R1215" s="144">
        <f>IF(ISERROR($V1215),"",OFFSET('Smelter Look-up'!$C$4,$V1215-4,0)&amp;"")</f>
        <v/>
      </c>
      <c r="S1215" s="150">
        <f>IF(B1215="","",IF(ISERROR(MATCH($E1215,CL,0)),"Unknown",INDIRECT("'C'!$A$"&amp;MATCH($E1215,CL,0)+1)))</f>
        <v/>
      </c>
      <c r="T1215" s="150">
        <f>IF(B1215="","",IF(ISERROR(MATCH($J1215,SorP!$B$1:$B$6261,0)),"",INDIRECT("'SorP'!$A$"&amp;MATCH($S1215&amp;$J1215,SorP!C:C,0))))</f>
        <v/>
      </c>
      <c r="U1215" s="163" t="n"/>
      <c r="V1215" s="164">
        <f>IF(C1215="",NA(),MATCH($B1215&amp;$C1215,'Smelter Look-up'!$J:$J,0))</f>
        <v/>
      </c>
      <c r="X1215" s="165">
        <f>IF(AND(C1215="Smelter not listed",OR(LEN(D1215)=0,LEN(E1215)=0)),1,0)</f>
        <v/>
      </c>
      <c r="AB1215" s="306">
        <f>IF(C1215="","",B1215)</f>
        <v/>
      </c>
      <c r="AC1215" s="165">
        <f>B1215</f>
        <v/>
      </c>
      <c r="AD1215" s="165">
        <f>IF(C1215="Smelter not listed",D1215,C1215)</f>
        <v/>
      </c>
    </row>
    <row r="1216" ht="20.1" customFormat="1" customHeight="1" s="165">
      <c r="A1216" s="150" t="n"/>
      <c r="B1216" s="296">
        <f>IF(LEN(A1216)=0,"",INDEX('Smelter Look-up'!$A:$A,MATCH($A1216,'Smelter Look-up'!$E:$E,0)))</f>
        <v/>
      </c>
      <c r="C1216" s="147">
        <f>IF(LEN(A1216)=0,"",INDEX('Smelter Look-up'!$C:$C,MATCH($A1216,'Smelter Look-up'!$E:$E,0)))</f>
        <v/>
      </c>
      <c r="D1216" s="144" t="n"/>
      <c r="E1216" s="144">
        <f>IF(ISERROR($V1216),"",OFFSET('Smelter Look-up'!$D$4,$V1216-4,0)&amp;"")</f>
        <v/>
      </c>
      <c r="F1216" s="144">
        <f>IF(ISERROR($V1216),"",OFFSET('Smelter Look-up'!$E$4,$V1216-4,0))</f>
        <v/>
      </c>
      <c r="G1216" s="144">
        <f>IF(C1216=$X$4,"Enter smelter details",IF(ISERROR($V1216),"",OFFSET('Smelter Look-up'!$F$4,$V1216-4,0)))</f>
        <v/>
      </c>
      <c r="H1216" s="200">
        <f>IF(ISERROR($V1216),"",OFFSET('Smelter Look-up'!$G$4,$V1216-4,0))</f>
        <v/>
      </c>
      <c r="I1216" s="201">
        <f>IF(ISERROR($V1216),"",OFFSET('Smelter Look-up'!$H$4,$V1216-4,0))</f>
        <v/>
      </c>
      <c r="J1216" s="201">
        <f>IF(ISERROR($V1216),"",OFFSET('Smelter Look-up'!$I$4,$V1216-4,0))</f>
        <v/>
      </c>
      <c r="K1216" s="145" t="n"/>
      <c r="L1216" s="145" t="n"/>
      <c r="M1216" s="145" t="n"/>
      <c r="N1216" s="145" t="n"/>
      <c r="O1216" s="145" t="n"/>
      <c r="P1216" s="203" t="n"/>
      <c r="Q1216" s="146" t="n"/>
      <c r="R1216" s="144">
        <f>IF(ISERROR($V1216),"",OFFSET('Smelter Look-up'!$C$4,$V1216-4,0)&amp;"")</f>
        <v/>
      </c>
      <c r="S1216" s="150">
        <f>IF(B1216="","",IF(ISERROR(MATCH($E1216,CL,0)),"Unknown",INDIRECT("'C'!$A$"&amp;MATCH($E1216,CL,0)+1)))</f>
        <v/>
      </c>
      <c r="T1216" s="150">
        <f>IF(B1216="","",IF(ISERROR(MATCH($J1216,SorP!$B$1:$B$6261,0)),"",INDIRECT("'SorP'!$A$"&amp;MATCH($S1216&amp;$J1216,SorP!C:C,0))))</f>
        <v/>
      </c>
      <c r="U1216" s="163" t="n"/>
      <c r="V1216" s="164">
        <f>IF(C1216="",NA(),MATCH($B1216&amp;$C1216,'Smelter Look-up'!$J:$J,0))</f>
        <v/>
      </c>
      <c r="X1216" s="165">
        <f>IF(AND(C1216="Smelter not listed",OR(LEN(D1216)=0,LEN(E1216)=0)),1,0)</f>
        <v/>
      </c>
      <c r="AB1216" s="306">
        <f>IF(C1216="","",B1216)</f>
        <v/>
      </c>
      <c r="AC1216" s="165">
        <f>B1216</f>
        <v/>
      </c>
      <c r="AD1216" s="165">
        <f>IF(C1216="Smelter not listed",D1216,C1216)</f>
        <v/>
      </c>
    </row>
    <row r="1217" ht="20.1" customFormat="1" customHeight="1" s="165">
      <c r="A1217" s="150" t="n"/>
      <c r="B1217" s="296">
        <f>IF(LEN(A1217)=0,"",INDEX('Smelter Look-up'!$A:$A,MATCH($A1217,'Smelter Look-up'!$E:$E,0)))</f>
        <v/>
      </c>
      <c r="C1217" s="147">
        <f>IF(LEN(A1217)=0,"",INDEX('Smelter Look-up'!$C:$C,MATCH($A1217,'Smelter Look-up'!$E:$E,0)))</f>
        <v/>
      </c>
      <c r="D1217" s="144" t="n"/>
      <c r="E1217" s="144">
        <f>IF(ISERROR($V1217),"",OFFSET('Smelter Look-up'!$D$4,$V1217-4,0)&amp;"")</f>
        <v/>
      </c>
      <c r="F1217" s="144">
        <f>IF(ISERROR($V1217),"",OFFSET('Smelter Look-up'!$E$4,$V1217-4,0))</f>
        <v/>
      </c>
      <c r="G1217" s="144">
        <f>IF(C1217=$X$4,"Enter smelter details",IF(ISERROR($V1217),"",OFFSET('Smelter Look-up'!$F$4,$V1217-4,0)))</f>
        <v/>
      </c>
      <c r="H1217" s="200">
        <f>IF(ISERROR($V1217),"",OFFSET('Smelter Look-up'!$G$4,$V1217-4,0))</f>
        <v/>
      </c>
      <c r="I1217" s="201">
        <f>IF(ISERROR($V1217),"",OFFSET('Smelter Look-up'!$H$4,$V1217-4,0))</f>
        <v/>
      </c>
      <c r="J1217" s="201">
        <f>IF(ISERROR($V1217),"",OFFSET('Smelter Look-up'!$I$4,$V1217-4,0))</f>
        <v/>
      </c>
      <c r="K1217" s="145" t="n"/>
      <c r="L1217" s="145" t="n"/>
      <c r="M1217" s="145" t="n"/>
      <c r="N1217" s="145" t="n"/>
      <c r="O1217" s="145" t="n"/>
      <c r="P1217" s="203" t="n"/>
      <c r="Q1217" s="146" t="n"/>
      <c r="R1217" s="144">
        <f>IF(ISERROR($V1217),"",OFFSET('Smelter Look-up'!$C$4,$V1217-4,0)&amp;"")</f>
        <v/>
      </c>
      <c r="S1217" s="150">
        <f>IF(B1217="","",IF(ISERROR(MATCH($E1217,CL,0)),"Unknown",INDIRECT("'C'!$A$"&amp;MATCH($E1217,CL,0)+1)))</f>
        <v/>
      </c>
      <c r="T1217" s="150">
        <f>IF(B1217="","",IF(ISERROR(MATCH($J1217,SorP!$B$1:$B$6261,0)),"",INDIRECT("'SorP'!$A$"&amp;MATCH($S1217&amp;$J1217,SorP!C:C,0))))</f>
        <v/>
      </c>
      <c r="U1217" s="163" t="n"/>
      <c r="V1217" s="164">
        <f>IF(C1217="",NA(),MATCH($B1217&amp;$C1217,'Smelter Look-up'!$J:$J,0))</f>
        <v/>
      </c>
      <c r="X1217" s="165">
        <f>IF(AND(C1217="Smelter not listed",OR(LEN(D1217)=0,LEN(E1217)=0)),1,0)</f>
        <v/>
      </c>
      <c r="AB1217" s="306">
        <f>IF(C1217="","",B1217)</f>
        <v/>
      </c>
      <c r="AC1217" s="165">
        <f>B1217</f>
        <v/>
      </c>
      <c r="AD1217" s="165">
        <f>IF(C1217="Smelter not listed",D1217,C1217)</f>
        <v/>
      </c>
    </row>
    <row r="1218" ht="20.1" customFormat="1" customHeight="1" s="165">
      <c r="A1218" s="150" t="n"/>
      <c r="B1218" s="296">
        <f>IF(LEN(A1218)=0,"",INDEX('Smelter Look-up'!$A:$A,MATCH($A1218,'Smelter Look-up'!$E:$E,0)))</f>
        <v/>
      </c>
      <c r="C1218" s="147">
        <f>IF(LEN(A1218)=0,"",INDEX('Smelter Look-up'!$C:$C,MATCH($A1218,'Smelter Look-up'!$E:$E,0)))</f>
        <v/>
      </c>
      <c r="D1218" s="144" t="n"/>
      <c r="E1218" s="144">
        <f>IF(ISERROR($V1218),"",OFFSET('Smelter Look-up'!$D$4,$V1218-4,0)&amp;"")</f>
        <v/>
      </c>
      <c r="F1218" s="144">
        <f>IF(ISERROR($V1218),"",OFFSET('Smelter Look-up'!$E$4,$V1218-4,0))</f>
        <v/>
      </c>
      <c r="G1218" s="144">
        <f>IF(C1218=$X$4,"Enter smelter details",IF(ISERROR($V1218),"",OFFSET('Smelter Look-up'!$F$4,$V1218-4,0)))</f>
        <v/>
      </c>
      <c r="H1218" s="200">
        <f>IF(ISERROR($V1218),"",OFFSET('Smelter Look-up'!$G$4,$V1218-4,0))</f>
        <v/>
      </c>
      <c r="I1218" s="201">
        <f>IF(ISERROR($V1218),"",OFFSET('Smelter Look-up'!$H$4,$V1218-4,0))</f>
        <v/>
      </c>
      <c r="J1218" s="201">
        <f>IF(ISERROR($V1218),"",OFFSET('Smelter Look-up'!$I$4,$V1218-4,0))</f>
        <v/>
      </c>
      <c r="K1218" s="145" t="n"/>
      <c r="L1218" s="145" t="n"/>
      <c r="M1218" s="145" t="n"/>
      <c r="N1218" s="145" t="n"/>
      <c r="O1218" s="145" t="n"/>
      <c r="P1218" s="203" t="n"/>
      <c r="Q1218" s="146" t="n"/>
      <c r="R1218" s="144">
        <f>IF(ISERROR($V1218),"",OFFSET('Smelter Look-up'!$C$4,$V1218-4,0)&amp;"")</f>
        <v/>
      </c>
      <c r="S1218" s="150">
        <f>IF(B1218="","",IF(ISERROR(MATCH($E1218,CL,0)),"Unknown",INDIRECT("'C'!$A$"&amp;MATCH($E1218,CL,0)+1)))</f>
        <v/>
      </c>
      <c r="T1218" s="150">
        <f>IF(B1218="","",IF(ISERROR(MATCH($J1218,SorP!$B$1:$B$6261,0)),"",INDIRECT("'SorP'!$A$"&amp;MATCH($S1218&amp;$J1218,SorP!C:C,0))))</f>
        <v/>
      </c>
      <c r="U1218" s="163" t="n"/>
      <c r="V1218" s="164">
        <f>IF(C1218="",NA(),MATCH($B1218&amp;$C1218,'Smelter Look-up'!$J:$J,0))</f>
        <v/>
      </c>
      <c r="X1218" s="165">
        <f>IF(AND(C1218="Smelter not listed",OR(LEN(D1218)=0,LEN(E1218)=0)),1,0)</f>
        <v/>
      </c>
      <c r="AB1218" s="306">
        <f>IF(C1218="","",B1218)</f>
        <v/>
      </c>
      <c r="AC1218" s="165">
        <f>B1218</f>
        <v/>
      </c>
      <c r="AD1218" s="165">
        <f>IF(C1218="Smelter not listed",D1218,C1218)</f>
        <v/>
      </c>
    </row>
    <row r="1219" ht="20.1" customFormat="1" customHeight="1" s="165">
      <c r="A1219" s="150" t="n"/>
      <c r="B1219" s="296">
        <f>IF(LEN(A1219)=0,"",INDEX('Smelter Look-up'!$A:$A,MATCH($A1219,'Smelter Look-up'!$E:$E,0)))</f>
        <v/>
      </c>
      <c r="C1219" s="147">
        <f>IF(LEN(A1219)=0,"",INDEX('Smelter Look-up'!$C:$C,MATCH($A1219,'Smelter Look-up'!$E:$E,0)))</f>
        <v/>
      </c>
      <c r="D1219" s="144" t="n"/>
      <c r="E1219" s="144">
        <f>IF(ISERROR($V1219),"",OFFSET('Smelter Look-up'!$D$4,$V1219-4,0)&amp;"")</f>
        <v/>
      </c>
      <c r="F1219" s="144">
        <f>IF(ISERROR($V1219),"",OFFSET('Smelter Look-up'!$E$4,$V1219-4,0))</f>
        <v/>
      </c>
      <c r="G1219" s="144">
        <f>IF(C1219=$X$4,"Enter smelter details",IF(ISERROR($V1219),"",OFFSET('Smelter Look-up'!$F$4,$V1219-4,0)))</f>
        <v/>
      </c>
      <c r="H1219" s="200">
        <f>IF(ISERROR($V1219),"",OFFSET('Smelter Look-up'!$G$4,$V1219-4,0))</f>
        <v/>
      </c>
      <c r="I1219" s="201">
        <f>IF(ISERROR($V1219),"",OFFSET('Smelter Look-up'!$H$4,$V1219-4,0))</f>
        <v/>
      </c>
      <c r="J1219" s="201">
        <f>IF(ISERROR($V1219),"",OFFSET('Smelter Look-up'!$I$4,$V1219-4,0))</f>
        <v/>
      </c>
      <c r="K1219" s="145" t="n"/>
      <c r="L1219" s="145" t="n"/>
      <c r="M1219" s="145" t="n"/>
      <c r="N1219" s="145" t="n"/>
      <c r="O1219" s="145" t="n"/>
      <c r="P1219" s="203" t="n"/>
      <c r="Q1219" s="146" t="n"/>
      <c r="R1219" s="144">
        <f>IF(ISERROR($V1219),"",OFFSET('Smelter Look-up'!$C$4,$V1219-4,0)&amp;"")</f>
        <v/>
      </c>
      <c r="S1219" s="150">
        <f>IF(B1219="","",IF(ISERROR(MATCH($E1219,CL,0)),"Unknown",INDIRECT("'C'!$A$"&amp;MATCH($E1219,CL,0)+1)))</f>
        <v/>
      </c>
      <c r="T1219" s="150">
        <f>IF(B1219="","",IF(ISERROR(MATCH($J1219,SorP!$B$1:$B$6261,0)),"",INDIRECT("'SorP'!$A$"&amp;MATCH($S1219&amp;$J1219,SorP!C:C,0))))</f>
        <v/>
      </c>
      <c r="U1219" s="163" t="n"/>
      <c r="V1219" s="164">
        <f>IF(C1219="",NA(),MATCH($B1219&amp;$C1219,'Smelter Look-up'!$J:$J,0))</f>
        <v/>
      </c>
      <c r="X1219" s="165">
        <f>IF(AND(C1219="Smelter not listed",OR(LEN(D1219)=0,LEN(E1219)=0)),1,0)</f>
        <v/>
      </c>
      <c r="AB1219" s="306">
        <f>IF(C1219="","",B1219)</f>
        <v/>
      </c>
      <c r="AC1219" s="165">
        <f>B1219</f>
        <v/>
      </c>
      <c r="AD1219" s="165">
        <f>IF(C1219="Smelter not listed",D1219,C1219)</f>
        <v/>
      </c>
    </row>
    <row r="1220" ht="20.1" customFormat="1" customHeight="1" s="165">
      <c r="A1220" s="150" t="n"/>
      <c r="B1220" s="296">
        <f>IF(LEN(A1220)=0,"",INDEX('Smelter Look-up'!$A:$A,MATCH($A1220,'Smelter Look-up'!$E:$E,0)))</f>
        <v/>
      </c>
      <c r="C1220" s="147">
        <f>IF(LEN(A1220)=0,"",INDEX('Smelter Look-up'!$C:$C,MATCH($A1220,'Smelter Look-up'!$E:$E,0)))</f>
        <v/>
      </c>
      <c r="D1220" s="144" t="n"/>
      <c r="E1220" s="144">
        <f>IF(ISERROR($V1220),"",OFFSET('Smelter Look-up'!$D$4,$V1220-4,0)&amp;"")</f>
        <v/>
      </c>
      <c r="F1220" s="144">
        <f>IF(ISERROR($V1220),"",OFFSET('Smelter Look-up'!$E$4,$V1220-4,0))</f>
        <v/>
      </c>
      <c r="G1220" s="144">
        <f>IF(C1220=$X$4,"Enter smelter details",IF(ISERROR($V1220),"",OFFSET('Smelter Look-up'!$F$4,$V1220-4,0)))</f>
        <v/>
      </c>
      <c r="H1220" s="200">
        <f>IF(ISERROR($V1220),"",OFFSET('Smelter Look-up'!$G$4,$V1220-4,0))</f>
        <v/>
      </c>
      <c r="I1220" s="201">
        <f>IF(ISERROR($V1220),"",OFFSET('Smelter Look-up'!$H$4,$V1220-4,0))</f>
        <v/>
      </c>
      <c r="J1220" s="201">
        <f>IF(ISERROR($V1220),"",OFFSET('Smelter Look-up'!$I$4,$V1220-4,0))</f>
        <v/>
      </c>
      <c r="K1220" s="145" t="n"/>
      <c r="L1220" s="145" t="n"/>
      <c r="M1220" s="145" t="n"/>
      <c r="N1220" s="145" t="n"/>
      <c r="O1220" s="145" t="n"/>
      <c r="P1220" s="203" t="n"/>
      <c r="Q1220" s="146" t="n"/>
      <c r="R1220" s="144">
        <f>IF(ISERROR($V1220),"",OFFSET('Smelter Look-up'!$C$4,$V1220-4,0)&amp;"")</f>
        <v/>
      </c>
      <c r="S1220" s="150">
        <f>IF(B1220="","",IF(ISERROR(MATCH($E1220,CL,0)),"Unknown",INDIRECT("'C'!$A$"&amp;MATCH($E1220,CL,0)+1)))</f>
        <v/>
      </c>
      <c r="T1220" s="150">
        <f>IF(B1220="","",IF(ISERROR(MATCH($J1220,SorP!$B$1:$B$6261,0)),"",INDIRECT("'SorP'!$A$"&amp;MATCH($S1220&amp;$J1220,SorP!C:C,0))))</f>
        <v/>
      </c>
      <c r="U1220" s="163" t="n"/>
      <c r="V1220" s="164">
        <f>IF(C1220="",NA(),MATCH($B1220&amp;$C1220,'Smelter Look-up'!$J:$J,0))</f>
        <v/>
      </c>
      <c r="X1220" s="165">
        <f>IF(AND(C1220="Smelter not listed",OR(LEN(D1220)=0,LEN(E1220)=0)),1,0)</f>
        <v/>
      </c>
      <c r="AB1220" s="306">
        <f>IF(C1220="","",B1220)</f>
        <v/>
      </c>
      <c r="AC1220" s="165">
        <f>B1220</f>
        <v/>
      </c>
      <c r="AD1220" s="165">
        <f>IF(C1220="Smelter not listed",D1220,C1220)</f>
        <v/>
      </c>
    </row>
    <row r="1221" ht="20.1" customFormat="1" customHeight="1" s="165">
      <c r="A1221" s="150" t="n"/>
      <c r="B1221" s="296">
        <f>IF(LEN(A1221)=0,"",INDEX('Smelter Look-up'!$A:$A,MATCH($A1221,'Smelter Look-up'!$E:$E,0)))</f>
        <v/>
      </c>
      <c r="C1221" s="147">
        <f>IF(LEN(A1221)=0,"",INDEX('Smelter Look-up'!$C:$C,MATCH($A1221,'Smelter Look-up'!$E:$E,0)))</f>
        <v/>
      </c>
      <c r="D1221" s="144" t="n"/>
      <c r="E1221" s="144">
        <f>IF(ISERROR($V1221),"",OFFSET('Smelter Look-up'!$D$4,$V1221-4,0)&amp;"")</f>
        <v/>
      </c>
      <c r="F1221" s="144">
        <f>IF(ISERROR($V1221),"",OFFSET('Smelter Look-up'!$E$4,$V1221-4,0))</f>
        <v/>
      </c>
      <c r="G1221" s="144">
        <f>IF(C1221=$X$4,"Enter smelter details",IF(ISERROR($V1221),"",OFFSET('Smelter Look-up'!$F$4,$V1221-4,0)))</f>
        <v/>
      </c>
      <c r="H1221" s="200">
        <f>IF(ISERROR($V1221),"",OFFSET('Smelter Look-up'!$G$4,$V1221-4,0))</f>
        <v/>
      </c>
      <c r="I1221" s="201">
        <f>IF(ISERROR($V1221),"",OFFSET('Smelter Look-up'!$H$4,$V1221-4,0))</f>
        <v/>
      </c>
      <c r="J1221" s="201">
        <f>IF(ISERROR($V1221),"",OFFSET('Smelter Look-up'!$I$4,$V1221-4,0))</f>
        <v/>
      </c>
      <c r="K1221" s="145" t="n"/>
      <c r="L1221" s="145" t="n"/>
      <c r="M1221" s="145" t="n"/>
      <c r="N1221" s="145" t="n"/>
      <c r="O1221" s="145" t="n"/>
      <c r="P1221" s="203" t="n"/>
      <c r="Q1221" s="146" t="n"/>
      <c r="R1221" s="144">
        <f>IF(ISERROR($V1221),"",OFFSET('Smelter Look-up'!$C$4,$V1221-4,0)&amp;"")</f>
        <v/>
      </c>
      <c r="S1221" s="150">
        <f>IF(B1221="","",IF(ISERROR(MATCH($E1221,CL,0)),"Unknown",INDIRECT("'C'!$A$"&amp;MATCH($E1221,CL,0)+1)))</f>
        <v/>
      </c>
      <c r="T1221" s="150">
        <f>IF(B1221="","",IF(ISERROR(MATCH($J1221,SorP!$B$1:$B$6261,0)),"",INDIRECT("'SorP'!$A$"&amp;MATCH($S1221&amp;$J1221,SorP!C:C,0))))</f>
        <v/>
      </c>
      <c r="U1221" s="163" t="n"/>
      <c r="V1221" s="164">
        <f>IF(C1221="",NA(),MATCH($B1221&amp;$C1221,'Smelter Look-up'!$J:$J,0))</f>
        <v/>
      </c>
      <c r="X1221" s="165">
        <f>IF(AND(C1221="Smelter not listed",OR(LEN(D1221)=0,LEN(E1221)=0)),1,0)</f>
        <v/>
      </c>
      <c r="AB1221" s="306">
        <f>IF(C1221="","",B1221)</f>
        <v/>
      </c>
      <c r="AC1221" s="165">
        <f>B1221</f>
        <v/>
      </c>
      <c r="AD1221" s="165">
        <f>IF(C1221="Smelter not listed",D1221,C1221)</f>
        <v/>
      </c>
    </row>
    <row r="1222" ht="20.1" customFormat="1" customHeight="1" s="165">
      <c r="A1222" s="150" t="n"/>
      <c r="B1222" s="296">
        <f>IF(LEN(A1222)=0,"",INDEX('Smelter Look-up'!$A:$A,MATCH($A1222,'Smelter Look-up'!$E:$E,0)))</f>
        <v/>
      </c>
      <c r="C1222" s="147">
        <f>IF(LEN(A1222)=0,"",INDEX('Smelter Look-up'!$C:$C,MATCH($A1222,'Smelter Look-up'!$E:$E,0)))</f>
        <v/>
      </c>
      <c r="D1222" s="144" t="n"/>
      <c r="E1222" s="144">
        <f>IF(ISERROR($V1222),"",OFFSET('Smelter Look-up'!$D$4,$V1222-4,0)&amp;"")</f>
        <v/>
      </c>
      <c r="F1222" s="144">
        <f>IF(ISERROR($V1222),"",OFFSET('Smelter Look-up'!$E$4,$V1222-4,0))</f>
        <v/>
      </c>
      <c r="G1222" s="144">
        <f>IF(C1222=$X$4,"Enter smelter details",IF(ISERROR($V1222),"",OFFSET('Smelter Look-up'!$F$4,$V1222-4,0)))</f>
        <v/>
      </c>
      <c r="H1222" s="200">
        <f>IF(ISERROR($V1222),"",OFFSET('Smelter Look-up'!$G$4,$V1222-4,0))</f>
        <v/>
      </c>
      <c r="I1222" s="201">
        <f>IF(ISERROR($V1222),"",OFFSET('Smelter Look-up'!$H$4,$V1222-4,0))</f>
        <v/>
      </c>
      <c r="J1222" s="201">
        <f>IF(ISERROR($V1222),"",OFFSET('Smelter Look-up'!$I$4,$V1222-4,0))</f>
        <v/>
      </c>
      <c r="K1222" s="145" t="n"/>
      <c r="L1222" s="145" t="n"/>
      <c r="M1222" s="145" t="n"/>
      <c r="N1222" s="145" t="n"/>
      <c r="O1222" s="145" t="n"/>
      <c r="P1222" s="203" t="n"/>
      <c r="Q1222" s="146" t="n"/>
      <c r="R1222" s="144">
        <f>IF(ISERROR($V1222),"",OFFSET('Smelter Look-up'!$C$4,$V1222-4,0)&amp;"")</f>
        <v/>
      </c>
      <c r="S1222" s="150">
        <f>IF(B1222="","",IF(ISERROR(MATCH($E1222,CL,0)),"Unknown",INDIRECT("'C'!$A$"&amp;MATCH($E1222,CL,0)+1)))</f>
        <v/>
      </c>
      <c r="T1222" s="150">
        <f>IF(B1222="","",IF(ISERROR(MATCH($J1222,SorP!$B$1:$B$6261,0)),"",INDIRECT("'SorP'!$A$"&amp;MATCH($S1222&amp;$J1222,SorP!C:C,0))))</f>
        <v/>
      </c>
      <c r="U1222" s="163" t="n"/>
      <c r="V1222" s="164">
        <f>IF(C1222="",NA(),MATCH($B1222&amp;$C1222,'Smelter Look-up'!$J:$J,0))</f>
        <v/>
      </c>
      <c r="X1222" s="165">
        <f>IF(AND(C1222="Smelter not listed",OR(LEN(D1222)=0,LEN(E1222)=0)),1,0)</f>
        <v/>
      </c>
      <c r="AB1222" s="306">
        <f>IF(C1222="","",B1222)</f>
        <v/>
      </c>
      <c r="AC1222" s="165">
        <f>B1222</f>
        <v/>
      </c>
      <c r="AD1222" s="165">
        <f>IF(C1222="Smelter not listed",D1222,C1222)</f>
        <v/>
      </c>
    </row>
    <row r="1223" ht="20.1" customFormat="1" customHeight="1" s="165">
      <c r="A1223" s="150" t="n"/>
      <c r="B1223" s="296">
        <f>IF(LEN(A1223)=0,"",INDEX('Smelter Look-up'!$A:$A,MATCH($A1223,'Smelter Look-up'!$E:$E,0)))</f>
        <v/>
      </c>
      <c r="C1223" s="147">
        <f>IF(LEN(A1223)=0,"",INDEX('Smelter Look-up'!$C:$C,MATCH($A1223,'Smelter Look-up'!$E:$E,0)))</f>
        <v/>
      </c>
      <c r="D1223" s="144" t="n"/>
      <c r="E1223" s="144">
        <f>IF(ISERROR($V1223),"",OFFSET('Smelter Look-up'!$D$4,$V1223-4,0)&amp;"")</f>
        <v/>
      </c>
      <c r="F1223" s="144">
        <f>IF(ISERROR($V1223),"",OFFSET('Smelter Look-up'!$E$4,$V1223-4,0))</f>
        <v/>
      </c>
      <c r="G1223" s="144">
        <f>IF(C1223=$X$4,"Enter smelter details",IF(ISERROR($V1223),"",OFFSET('Smelter Look-up'!$F$4,$V1223-4,0)))</f>
        <v/>
      </c>
      <c r="H1223" s="200">
        <f>IF(ISERROR($V1223),"",OFFSET('Smelter Look-up'!$G$4,$V1223-4,0))</f>
        <v/>
      </c>
      <c r="I1223" s="201">
        <f>IF(ISERROR($V1223),"",OFFSET('Smelter Look-up'!$H$4,$V1223-4,0))</f>
        <v/>
      </c>
      <c r="J1223" s="201">
        <f>IF(ISERROR($V1223),"",OFFSET('Smelter Look-up'!$I$4,$V1223-4,0))</f>
        <v/>
      </c>
      <c r="K1223" s="145" t="n"/>
      <c r="L1223" s="145" t="n"/>
      <c r="M1223" s="145" t="n"/>
      <c r="N1223" s="145" t="n"/>
      <c r="O1223" s="145" t="n"/>
      <c r="P1223" s="203" t="n"/>
      <c r="Q1223" s="146" t="n"/>
      <c r="R1223" s="144">
        <f>IF(ISERROR($V1223),"",OFFSET('Smelter Look-up'!$C$4,$V1223-4,0)&amp;"")</f>
        <v/>
      </c>
      <c r="S1223" s="150">
        <f>IF(B1223="","",IF(ISERROR(MATCH($E1223,CL,0)),"Unknown",INDIRECT("'C'!$A$"&amp;MATCH($E1223,CL,0)+1)))</f>
        <v/>
      </c>
      <c r="T1223" s="150">
        <f>IF(B1223="","",IF(ISERROR(MATCH($J1223,SorP!$B$1:$B$6261,0)),"",INDIRECT("'SorP'!$A$"&amp;MATCH($S1223&amp;$J1223,SorP!C:C,0))))</f>
        <v/>
      </c>
      <c r="U1223" s="163" t="n"/>
      <c r="V1223" s="164">
        <f>IF(C1223="",NA(),MATCH($B1223&amp;$C1223,'Smelter Look-up'!$J:$J,0))</f>
        <v/>
      </c>
      <c r="X1223" s="165">
        <f>IF(AND(C1223="Smelter not listed",OR(LEN(D1223)=0,LEN(E1223)=0)),1,0)</f>
        <v/>
      </c>
      <c r="AB1223" s="306">
        <f>IF(C1223="","",B1223)</f>
        <v/>
      </c>
      <c r="AC1223" s="165">
        <f>B1223</f>
        <v/>
      </c>
      <c r="AD1223" s="165">
        <f>IF(C1223="Smelter not listed",D1223,C1223)</f>
        <v/>
      </c>
    </row>
    <row r="1224" ht="20.1" customFormat="1" customHeight="1" s="165">
      <c r="A1224" s="150" t="n"/>
      <c r="B1224" s="296">
        <f>IF(LEN(A1224)=0,"",INDEX('Smelter Look-up'!$A:$A,MATCH($A1224,'Smelter Look-up'!$E:$E,0)))</f>
        <v/>
      </c>
      <c r="C1224" s="147">
        <f>IF(LEN(A1224)=0,"",INDEX('Smelter Look-up'!$C:$C,MATCH($A1224,'Smelter Look-up'!$E:$E,0)))</f>
        <v/>
      </c>
      <c r="D1224" s="144" t="n"/>
      <c r="E1224" s="144">
        <f>IF(ISERROR($V1224),"",OFFSET('Smelter Look-up'!$D$4,$V1224-4,0)&amp;"")</f>
        <v/>
      </c>
      <c r="F1224" s="144">
        <f>IF(ISERROR($V1224),"",OFFSET('Smelter Look-up'!$E$4,$V1224-4,0))</f>
        <v/>
      </c>
      <c r="G1224" s="144">
        <f>IF(C1224=$X$4,"Enter smelter details",IF(ISERROR($V1224),"",OFFSET('Smelter Look-up'!$F$4,$V1224-4,0)))</f>
        <v/>
      </c>
      <c r="H1224" s="200">
        <f>IF(ISERROR($V1224),"",OFFSET('Smelter Look-up'!$G$4,$V1224-4,0))</f>
        <v/>
      </c>
      <c r="I1224" s="201">
        <f>IF(ISERROR($V1224),"",OFFSET('Smelter Look-up'!$H$4,$V1224-4,0))</f>
        <v/>
      </c>
      <c r="J1224" s="201">
        <f>IF(ISERROR($V1224),"",OFFSET('Smelter Look-up'!$I$4,$V1224-4,0))</f>
        <v/>
      </c>
      <c r="K1224" s="145" t="n"/>
      <c r="L1224" s="145" t="n"/>
      <c r="M1224" s="145" t="n"/>
      <c r="N1224" s="145" t="n"/>
      <c r="O1224" s="145" t="n"/>
      <c r="P1224" s="203" t="n"/>
      <c r="Q1224" s="146" t="n"/>
      <c r="R1224" s="144">
        <f>IF(ISERROR($V1224),"",OFFSET('Smelter Look-up'!$C$4,$V1224-4,0)&amp;"")</f>
        <v/>
      </c>
      <c r="S1224" s="150">
        <f>IF(B1224="","",IF(ISERROR(MATCH($E1224,CL,0)),"Unknown",INDIRECT("'C'!$A$"&amp;MATCH($E1224,CL,0)+1)))</f>
        <v/>
      </c>
      <c r="T1224" s="150">
        <f>IF(B1224="","",IF(ISERROR(MATCH($J1224,SorP!$B$1:$B$6261,0)),"",INDIRECT("'SorP'!$A$"&amp;MATCH($S1224&amp;$J1224,SorP!C:C,0))))</f>
        <v/>
      </c>
      <c r="U1224" s="163" t="n"/>
      <c r="V1224" s="164">
        <f>IF(C1224="",NA(),MATCH($B1224&amp;$C1224,'Smelter Look-up'!$J:$J,0))</f>
        <v/>
      </c>
      <c r="X1224" s="165">
        <f>IF(AND(C1224="Smelter not listed",OR(LEN(D1224)=0,LEN(E1224)=0)),1,0)</f>
        <v/>
      </c>
      <c r="AB1224" s="306">
        <f>IF(C1224="","",B1224)</f>
        <v/>
      </c>
      <c r="AC1224" s="165">
        <f>B1224</f>
        <v/>
      </c>
      <c r="AD1224" s="165">
        <f>IF(C1224="Smelter not listed",D1224,C1224)</f>
        <v/>
      </c>
    </row>
    <row r="1225" ht="20.1" customFormat="1" customHeight="1" s="165">
      <c r="A1225" s="150" t="n"/>
      <c r="B1225" s="296">
        <f>IF(LEN(A1225)=0,"",INDEX('Smelter Look-up'!$A:$A,MATCH($A1225,'Smelter Look-up'!$E:$E,0)))</f>
        <v/>
      </c>
      <c r="C1225" s="147">
        <f>IF(LEN(A1225)=0,"",INDEX('Smelter Look-up'!$C:$C,MATCH($A1225,'Smelter Look-up'!$E:$E,0)))</f>
        <v/>
      </c>
      <c r="D1225" s="144" t="n"/>
      <c r="E1225" s="144">
        <f>IF(ISERROR($V1225),"",OFFSET('Smelter Look-up'!$D$4,$V1225-4,0)&amp;"")</f>
        <v/>
      </c>
      <c r="F1225" s="144">
        <f>IF(ISERROR($V1225),"",OFFSET('Smelter Look-up'!$E$4,$V1225-4,0))</f>
        <v/>
      </c>
      <c r="G1225" s="144">
        <f>IF(C1225=$X$4,"Enter smelter details",IF(ISERROR($V1225),"",OFFSET('Smelter Look-up'!$F$4,$V1225-4,0)))</f>
        <v/>
      </c>
      <c r="H1225" s="200">
        <f>IF(ISERROR($V1225),"",OFFSET('Smelter Look-up'!$G$4,$V1225-4,0))</f>
        <v/>
      </c>
      <c r="I1225" s="201">
        <f>IF(ISERROR($V1225),"",OFFSET('Smelter Look-up'!$H$4,$V1225-4,0))</f>
        <v/>
      </c>
      <c r="J1225" s="201">
        <f>IF(ISERROR($V1225),"",OFFSET('Smelter Look-up'!$I$4,$V1225-4,0))</f>
        <v/>
      </c>
      <c r="K1225" s="145" t="n"/>
      <c r="L1225" s="145" t="n"/>
      <c r="M1225" s="145" t="n"/>
      <c r="N1225" s="145" t="n"/>
      <c r="O1225" s="145" t="n"/>
      <c r="P1225" s="203" t="n"/>
      <c r="Q1225" s="146" t="n"/>
      <c r="R1225" s="144">
        <f>IF(ISERROR($V1225),"",OFFSET('Smelter Look-up'!$C$4,$V1225-4,0)&amp;"")</f>
        <v/>
      </c>
      <c r="S1225" s="150">
        <f>IF(B1225="","",IF(ISERROR(MATCH($E1225,CL,0)),"Unknown",INDIRECT("'C'!$A$"&amp;MATCH($E1225,CL,0)+1)))</f>
        <v/>
      </c>
      <c r="T1225" s="150">
        <f>IF(B1225="","",IF(ISERROR(MATCH($J1225,SorP!$B$1:$B$6261,0)),"",INDIRECT("'SorP'!$A$"&amp;MATCH($S1225&amp;$J1225,SorP!C:C,0))))</f>
        <v/>
      </c>
      <c r="U1225" s="163" t="n"/>
      <c r="V1225" s="164">
        <f>IF(C1225="",NA(),MATCH($B1225&amp;$C1225,'Smelter Look-up'!$J:$J,0))</f>
        <v/>
      </c>
      <c r="X1225" s="165">
        <f>IF(AND(C1225="Smelter not listed",OR(LEN(D1225)=0,LEN(E1225)=0)),1,0)</f>
        <v/>
      </c>
      <c r="AB1225" s="306">
        <f>IF(C1225="","",B1225)</f>
        <v/>
      </c>
      <c r="AC1225" s="165">
        <f>B1225</f>
        <v/>
      </c>
      <c r="AD1225" s="165">
        <f>IF(C1225="Smelter not listed",D1225,C1225)</f>
        <v/>
      </c>
    </row>
    <row r="1226" ht="20.1" customFormat="1" customHeight="1" s="165">
      <c r="A1226" s="150" t="n"/>
      <c r="B1226" s="296">
        <f>IF(LEN(A1226)=0,"",INDEX('Smelter Look-up'!$A:$A,MATCH($A1226,'Smelter Look-up'!$E:$E,0)))</f>
        <v/>
      </c>
      <c r="C1226" s="147">
        <f>IF(LEN(A1226)=0,"",INDEX('Smelter Look-up'!$C:$C,MATCH($A1226,'Smelter Look-up'!$E:$E,0)))</f>
        <v/>
      </c>
      <c r="D1226" s="144" t="n"/>
      <c r="E1226" s="144">
        <f>IF(ISERROR($V1226),"",OFFSET('Smelter Look-up'!$D$4,$V1226-4,0)&amp;"")</f>
        <v/>
      </c>
      <c r="F1226" s="144">
        <f>IF(ISERROR($V1226),"",OFFSET('Smelter Look-up'!$E$4,$V1226-4,0))</f>
        <v/>
      </c>
      <c r="G1226" s="144">
        <f>IF(C1226=$X$4,"Enter smelter details",IF(ISERROR($V1226),"",OFFSET('Smelter Look-up'!$F$4,$V1226-4,0)))</f>
        <v/>
      </c>
      <c r="H1226" s="200">
        <f>IF(ISERROR($V1226),"",OFFSET('Smelter Look-up'!$G$4,$V1226-4,0))</f>
        <v/>
      </c>
      <c r="I1226" s="201">
        <f>IF(ISERROR($V1226),"",OFFSET('Smelter Look-up'!$H$4,$V1226-4,0))</f>
        <v/>
      </c>
      <c r="J1226" s="201">
        <f>IF(ISERROR($V1226),"",OFFSET('Smelter Look-up'!$I$4,$V1226-4,0))</f>
        <v/>
      </c>
      <c r="K1226" s="145" t="n"/>
      <c r="L1226" s="145" t="n"/>
      <c r="M1226" s="145" t="n"/>
      <c r="N1226" s="145" t="n"/>
      <c r="O1226" s="145" t="n"/>
      <c r="P1226" s="203" t="n"/>
      <c r="Q1226" s="146" t="n"/>
      <c r="R1226" s="144">
        <f>IF(ISERROR($V1226),"",OFFSET('Smelter Look-up'!$C$4,$V1226-4,0)&amp;"")</f>
        <v/>
      </c>
      <c r="S1226" s="150">
        <f>IF(B1226="","",IF(ISERROR(MATCH($E1226,CL,0)),"Unknown",INDIRECT("'C'!$A$"&amp;MATCH($E1226,CL,0)+1)))</f>
        <v/>
      </c>
      <c r="T1226" s="150">
        <f>IF(B1226="","",IF(ISERROR(MATCH($J1226,SorP!$B$1:$B$6261,0)),"",INDIRECT("'SorP'!$A$"&amp;MATCH($S1226&amp;$J1226,SorP!C:C,0))))</f>
        <v/>
      </c>
      <c r="U1226" s="163" t="n"/>
      <c r="V1226" s="164">
        <f>IF(C1226="",NA(),MATCH($B1226&amp;$C1226,'Smelter Look-up'!$J:$J,0))</f>
        <v/>
      </c>
      <c r="X1226" s="165">
        <f>IF(AND(C1226="Smelter not listed",OR(LEN(D1226)=0,LEN(E1226)=0)),1,0)</f>
        <v/>
      </c>
      <c r="AB1226" s="306">
        <f>IF(C1226="","",B1226)</f>
        <v/>
      </c>
      <c r="AC1226" s="165">
        <f>B1226</f>
        <v/>
      </c>
      <c r="AD1226" s="165">
        <f>IF(C1226="Smelter not listed",D1226,C1226)</f>
        <v/>
      </c>
    </row>
    <row r="1227" ht="20.1" customFormat="1" customHeight="1" s="165">
      <c r="A1227" s="150" t="n"/>
      <c r="B1227" s="296">
        <f>IF(LEN(A1227)=0,"",INDEX('Smelter Look-up'!$A:$A,MATCH($A1227,'Smelter Look-up'!$E:$E,0)))</f>
        <v/>
      </c>
      <c r="C1227" s="147">
        <f>IF(LEN(A1227)=0,"",INDEX('Smelter Look-up'!$C:$C,MATCH($A1227,'Smelter Look-up'!$E:$E,0)))</f>
        <v/>
      </c>
      <c r="D1227" s="144" t="n"/>
      <c r="E1227" s="144">
        <f>IF(ISERROR($V1227),"",OFFSET('Smelter Look-up'!$D$4,$V1227-4,0)&amp;"")</f>
        <v/>
      </c>
      <c r="F1227" s="144">
        <f>IF(ISERROR($V1227),"",OFFSET('Smelter Look-up'!$E$4,$V1227-4,0))</f>
        <v/>
      </c>
      <c r="G1227" s="144">
        <f>IF(C1227=$X$4,"Enter smelter details",IF(ISERROR($V1227),"",OFFSET('Smelter Look-up'!$F$4,$V1227-4,0)))</f>
        <v/>
      </c>
      <c r="H1227" s="200">
        <f>IF(ISERROR($V1227),"",OFFSET('Smelter Look-up'!$G$4,$V1227-4,0))</f>
        <v/>
      </c>
      <c r="I1227" s="201">
        <f>IF(ISERROR($V1227),"",OFFSET('Smelter Look-up'!$H$4,$V1227-4,0))</f>
        <v/>
      </c>
      <c r="J1227" s="201">
        <f>IF(ISERROR($V1227),"",OFFSET('Smelter Look-up'!$I$4,$V1227-4,0))</f>
        <v/>
      </c>
      <c r="K1227" s="145" t="n"/>
      <c r="L1227" s="145" t="n"/>
      <c r="M1227" s="145" t="n"/>
      <c r="N1227" s="145" t="n"/>
      <c r="O1227" s="145" t="n"/>
      <c r="P1227" s="203" t="n"/>
      <c r="Q1227" s="146" t="n"/>
      <c r="R1227" s="144">
        <f>IF(ISERROR($V1227),"",OFFSET('Smelter Look-up'!$C$4,$V1227-4,0)&amp;"")</f>
        <v/>
      </c>
      <c r="S1227" s="150">
        <f>IF(B1227="","",IF(ISERROR(MATCH($E1227,CL,0)),"Unknown",INDIRECT("'C'!$A$"&amp;MATCH($E1227,CL,0)+1)))</f>
        <v/>
      </c>
      <c r="T1227" s="150">
        <f>IF(B1227="","",IF(ISERROR(MATCH($J1227,SorP!$B$1:$B$6261,0)),"",INDIRECT("'SorP'!$A$"&amp;MATCH($S1227&amp;$J1227,SorP!C:C,0))))</f>
        <v/>
      </c>
      <c r="U1227" s="163" t="n"/>
      <c r="V1227" s="164">
        <f>IF(C1227="",NA(),MATCH($B1227&amp;$C1227,'Smelter Look-up'!$J:$J,0))</f>
        <v/>
      </c>
      <c r="X1227" s="165">
        <f>IF(AND(C1227="Smelter not listed",OR(LEN(D1227)=0,LEN(E1227)=0)),1,0)</f>
        <v/>
      </c>
      <c r="AB1227" s="306">
        <f>IF(C1227="","",B1227)</f>
        <v/>
      </c>
      <c r="AC1227" s="165">
        <f>B1227</f>
        <v/>
      </c>
      <c r="AD1227" s="165">
        <f>IF(C1227="Smelter not listed",D1227,C1227)</f>
        <v/>
      </c>
    </row>
    <row r="1228" ht="20.1" customFormat="1" customHeight="1" s="165">
      <c r="A1228" s="150" t="n"/>
      <c r="B1228" s="296">
        <f>IF(LEN(A1228)=0,"",INDEX('Smelter Look-up'!$A:$A,MATCH($A1228,'Smelter Look-up'!$E:$E,0)))</f>
        <v/>
      </c>
      <c r="C1228" s="147">
        <f>IF(LEN(A1228)=0,"",INDEX('Smelter Look-up'!$C:$C,MATCH($A1228,'Smelter Look-up'!$E:$E,0)))</f>
        <v/>
      </c>
      <c r="D1228" s="144" t="n"/>
      <c r="E1228" s="144">
        <f>IF(ISERROR($V1228),"",OFFSET('Smelter Look-up'!$D$4,$V1228-4,0)&amp;"")</f>
        <v/>
      </c>
      <c r="F1228" s="144">
        <f>IF(ISERROR($V1228),"",OFFSET('Smelter Look-up'!$E$4,$V1228-4,0))</f>
        <v/>
      </c>
      <c r="G1228" s="144">
        <f>IF(C1228=$X$4,"Enter smelter details",IF(ISERROR($V1228),"",OFFSET('Smelter Look-up'!$F$4,$V1228-4,0)))</f>
        <v/>
      </c>
      <c r="H1228" s="200">
        <f>IF(ISERROR($V1228),"",OFFSET('Smelter Look-up'!$G$4,$V1228-4,0))</f>
        <v/>
      </c>
      <c r="I1228" s="201">
        <f>IF(ISERROR($V1228),"",OFFSET('Smelter Look-up'!$H$4,$V1228-4,0))</f>
        <v/>
      </c>
      <c r="J1228" s="201">
        <f>IF(ISERROR($V1228),"",OFFSET('Smelter Look-up'!$I$4,$V1228-4,0))</f>
        <v/>
      </c>
      <c r="K1228" s="145" t="n"/>
      <c r="L1228" s="145" t="n"/>
      <c r="M1228" s="145" t="n"/>
      <c r="N1228" s="145" t="n"/>
      <c r="O1228" s="145" t="n"/>
      <c r="P1228" s="203" t="n"/>
      <c r="Q1228" s="146" t="n"/>
      <c r="R1228" s="144">
        <f>IF(ISERROR($V1228),"",OFFSET('Smelter Look-up'!$C$4,$V1228-4,0)&amp;"")</f>
        <v/>
      </c>
      <c r="S1228" s="150">
        <f>IF(B1228="","",IF(ISERROR(MATCH($E1228,CL,0)),"Unknown",INDIRECT("'C'!$A$"&amp;MATCH($E1228,CL,0)+1)))</f>
        <v/>
      </c>
      <c r="T1228" s="150">
        <f>IF(B1228="","",IF(ISERROR(MATCH($J1228,SorP!$B$1:$B$6261,0)),"",INDIRECT("'SorP'!$A$"&amp;MATCH($S1228&amp;$J1228,SorP!C:C,0))))</f>
        <v/>
      </c>
      <c r="U1228" s="163" t="n"/>
      <c r="V1228" s="164">
        <f>IF(C1228="",NA(),MATCH($B1228&amp;$C1228,'Smelter Look-up'!$J:$J,0))</f>
        <v/>
      </c>
      <c r="X1228" s="165">
        <f>IF(AND(C1228="Smelter not listed",OR(LEN(D1228)=0,LEN(E1228)=0)),1,0)</f>
        <v/>
      </c>
      <c r="AB1228" s="306">
        <f>IF(C1228="","",B1228)</f>
        <v/>
      </c>
      <c r="AC1228" s="165">
        <f>B1228</f>
        <v/>
      </c>
      <c r="AD1228" s="165">
        <f>IF(C1228="Smelter not listed",D1228,C1228)</f>
        <v/>
      </c>
    </row>
    <row r="1229" ht="20.1" customFormat="1" customHeight="1" s="165">
      <c r="A1229" s="150" t="n"/>
      <c r="B1229" s="296">
        <f>IF(LEN(A1229)=0,"",INDEX('Smelter Look-up'!$A:$A,MATCH($A1229,'Smelter Look-up'!$E:$E,0)))</f>
        <v/>
      </c>
      <c r="C1229" s="147">
        <f>IF(LEN(A1229)=0,"",INDEX('Smelter Look-up'!$C:$C,MATCH($A1229,'Smelter Look-up'!$E:$E,0)))</f>
        <v/>
      </c>
      <c r="D1229" s="144" t="n"/>
      <c r="E1229" s="144">
        <f>IF(ISERROR($V1229),"",OFFSET('Smelter Look-up'!$D$4,$V1229-4,0)&amp;"")</f>
        <v/>
      </c>
      <c r="F1229" s="144">
        <f>IF(ISERROR($V1229),"",OFFSET('Smelter Look-up'!$E$4,$V1229-4,0))</f>
        <v/>
      </c>
      <c r="G1229" s="144">
        <f>IF(C1229=$X$4,"Enter smelter details",IF(ISERROR($V1229),"",OFFSET('Smelter Look-up'!$F$4,$V1229-4,0)))</f>
        <v/>
      </c>
      <c r="H1229" s="200">
        <f>IF(ISERROR($V1229),"",OFFSET('Smelter Look-up'!$G$4,$V1229-4,0))</f>
        <v/>
      </c>
      <c r="I1229" s="201">
        <f>IF(ISERROR($V1229),"",OFFSET('Smelter Look-up'!$H$4,$V1229-4,0))</f>
        <v/>
      </c>
      <c r="J1229" s="201">
        <f>IF(ISERROR($V1229),"",OFFSET('Smelter Look-up'!$I$4,$V1229-4,0))</f>
        <v/>
      </c>
      <c r="K1229" s="145" t="n"/>
      <c r="L1229" s="145" t="n"/>
      <c r="M1229" s="145" t="n"/>
      <c r="N1229" s="145" t="n"/>
      <c r="O1229" s="145" t="n"/>
      <c r="P1229" s="203" t="n"/>
      <c r="Q1229" s="146" t="n"/>
      <c r="R1229" s="144">
        <f>IF(ISERROR($V1229),"",OFFSET('Smelter Look-up'!$C$4,$V1229-4,0)&amp;"")</f>
        <v/>
      </c>
      <c r="S1229" s="150">
        <f>IF(B1229="","",IF(ISERROR(MATCH($E1229,CL,0)),"Unknown",INDIRECT("'C'!$A$"&amp;MATCH($E1229,CL,0)+1)))</f>
        <v/>
      </c>
      <c r="T1229" s="150">
        <f>IF(B1229="","",IF(ISERROR(MATCH($J1229,SorP!$B$1:$B$6261,0)),"",INDIRECT("'SorP'!$A$"&amp;MATCH($S1229&amp;$J1229,SorP!C:C,0))))</f>
        <v/>
      </c>
      <c r="U1229" s="163" t="n"/>
      <c r="V1229" s="164">
        <f>IF(C1229="",NA(),MATCH($B1229&amp;$C1229,'Smelter Look-up'!$J:$J,0))</f>
        <v/>
      </c>
      <c r="X1229" s="165">
        <f>IF(AND(C1229="Smelter not listed",OR(LEN(D1229)=0,LEN(E1229)=0)),1,0)</f>
        <v/>
      </c>
      <c r="AB1229" s="306">
        <f>IF(C1229="","",B1229)</f>
        <v/>
      </c>
      <c r="AC1229" s="165">
        <f>B1229</f>
        <v/>
      </c>
      <c r="AD1229" s="165">
        <f>IF(C1229="Smelter not listed",D1229,C1229)</f>
        <v/>
      </c>
    </row>
    <row r="1230" ht="20.1" customFormat="1" customHeight="1" s="165">
      <c r="A1230" s="150" t="n"/>
      <c r="B1230" s="296">
        <f>IF(LEN(A1230)=0,"",INDEX('Smelter Look-up'!$A:$A,MATCH($A1230,'Smelter Look-up'!$E:$E,0)))</f>
        <v/>
      </c>
      <c r="C1230" s="147">
        <f>IF(LEN(A1230)=0,"",INDEX('Smelter Look-up'!$C:$C,MATCH($A1230,'Smelter Look-up'!$E:$E,0)))</f>
        <v/>
      </c>
      <c r="D1230" s="144" t="n"/>
      <c r="E1230" s="144">
        <f>IF(ISERROR($V1230),"",OFFSET('Smelter Look-up'!$D$4,$V1230-4,0)&amp;"")</f>
        <v/>
      </c>
      <c r="F1230" s="144">
        <f>IF(ISERROR($V1230),"",OFFSET('Smelter Look-up'!$E$4,$V1230-4,0))</f>
        <v/>
      </c>
      <c r="G1230" s="144">
        <f>IF(C1230=$X$4,"Enter smelter details",IF(ISERROR($V1230),"",OFFSET('Smelter Look-up'!$F$4,$V1230-4,0)))</f>
        <v/>
      </c>
      <c r="H1230" s="200">
        <f>IF(ISERROR($V1230),"",OFFSET('Smelter Look-up'!$G$4,$V1230-4,0))</f>
        <v/>
      </c>
      <c r="I1230" s="201">
        <f>IF(ISERROR($V1230),"",OFFSET('Smelter Look-up'!$H$4,$V1230-4,0))</f>
        <v/>
      </c>
      <c r="J1230" s="201">
        <f>IF(ISERROR($V1230),"",OFFSET('Smelter Look-up'!$I$4,$V1230-4,0))</f>
        <v/>
      </c>
      <c r="K1230" s="145" t="n"/>
      <c r="L1230" s="145" t="n"/>
      <c r="M1230" s="145" t="n"/>
      <c r="N1230" s="145" t="n"/>
      <c r="O1230" s="145" t="n"/>
      <c r="P1230" s="203" t="n"/>
      <c r="Q1230" s="146" t="n"/>
      <c r="R1230" s="144">
        <f>IF(ISERROR($V1230),"",OFFSET('Smelter Look-up'!$C$4,$V1230-4,0)&amp;"")</f>
        <v/>
      </c>
      <c r="S1230" s="150">
        <f>IF(B1230="","",IF(ISERROR(MATCH($E1230,CL,0)),"Unknown",INDIRECT("'C'!$A$"&amp;MATCH($E1230,CL,0)+1)))</f>
        <v/>
      </c>
      <c r="T1230" s="150">
        <f>IF(B1230="","",IF(ISERROR(MATCH($J1230,SorP!$B$1:$B$6261,0)),"",INDIRECT("'SorP'!$A$"&amp;MATCH($S1230&amp;$J1230,SorP!C:C,0))))</f>
        <v/>
      </c>
      <c r="U1230" s="163" t="n"/>
      <c r="V1230" s="164">
        <f>IF(C1230="",NA(),MATCH($B1230&amp;$C1230,'Smelter Look-up'!$J:$J,0))</f>
        <v/>
      </c>
      <c r="X1230" s="165">
        <f>IF(AND(C1230="Smelter not listed",OR(LEN(D1230)=0,LEN(E1230)=0)),1,0)</f>
        <v/>
      </c>
      <c r="AB1230" s="306">
        <f>IF(C1230="","",B1230)</f>
        <v/>
      </c>
      <c r="AC1230" s="165">
        <f>B1230</f>
        <v/>
      </c>
      <c r="AD1230" s="165">
        <f>IF(C1230="Smelter not listed",D1230,C1230)</f>
        <v/>
      </c>
    </row>
    <row r="1231" ht="20.1" customFormat="1" customHeight="1" s="165">
      <c r="A1231" s="150" t="n"/>
      <c r="B1231" s="296">
        <f>IF(LEN(A1231)=0,"",INDEX('Smelter Look-up'!$A:$A,MATCH($A1231,'Smelter Look-up'!$E:$E,0)))</f>
        <v/>
      </c>
      <c r="C1231" s="147">
        <f>IF(LEN(A1231)=0,"",INDEX('Smelter Look-up'!$C:$C,MATCH($A1231,'Smelter Look-up'!$E:$E,0)))</f>
        <v/>
      </c>
      <c r="D1231" s="144" t="n"/>
      <c r="E1231" s="144">
        <f>IF(ISERROR($V1231),"",OFFSET('Smelter Look-up'!$D$4,$V1231-4,0)&amp;"")</f>
        <v/>
      </c>
      <c r="F1231" s="144">
        <f>IF(ISERROR($V1231),"",OFFSET('Smelter Look-up'!$E$4,$V1231-4,0))</f>
        <v/>
      </c>
      <c r="G1231" s="144">
        <f>IF(C1231=$X$4,"Enter smelter details",IF(ISERROR($V1231),"",OFFSET('Smelter Look-up'!$F$4,$V1231-4,0)))</f>
        <v/>
      </c>
      <c r="H1231" s="200">
        <f>IF(ISERROR($V1231),"",OFFSET('Smelter Look-up'!$G$4,$V1231-4,0))</f>
        <v/>
      </c>
      <c r="I1231" s="201">
        <f>IF(ISERROR($V1231),"",OFFSET('Smelter Look-up'!$H$4,$V1231-4,0))</f>
        <v/>
      </c>
      <c r="J1231" s="201">
        <f>IF(ISERROR($V1231),"",OFFSET('Smelter Look-up'!$I$4,$V1231-4,0))</f>
        <v/>
      </c>
      <c r="K1231" s="145" t="n"/>
      <c r="L1231" s="145" t="n"/>
      <c r="M1231" s="145" t="n"/>
      <c r="N1231" s="145" t="n"/>
      <c r="O1231" s="145" t="n"/>
      <c r="P1231" s="203" t="n"/>
      <c r="Q1231" s="146" t="n"/>
      <c r="R1231" s="144">
        <f>IF(ISERROR($V1231),"",OFFSET('Smelter Look-up'!$C$4,$V1231-4,0)&amp;"")</f>
        <v/>
      </c>
      <c r="S1231" s="150">
        <f>IF(B1231="","",IF(ISERROR(MATCH($E1231,CL,0)),"Unknown",INDIRECT("'C'!$A$"&amp;MATCH($E1231,CL,0)+1)))</f>
        <v/>
      </c>
      <c r="T1231" s="150">
        <f>IF(B1231="","",IF(ISERROR(MATCH($J1231,SorP!$B$1:$B$6261,0)),"",INDIRECT("'SorP'!$A$"&amp;MATCH($S1231&amp;$J1231,SorP!C:C,0))))</f>
        <v/>
      </c>
      <c r="U1231" s="163" t="n"/>
      <c r="V1231" s="164">
        <f>IF(C1231="",NA(),MATCH($B1231&amp;$C1231,'Smelter Look-up'!$J:$J,0))</f>
        <v/>
      </c>
      <c r="X1231" s="165">
        <f>IF(AND(C1231="Smelter not listed",OR(LEN(D1231)=0,LEN(E1231)=0)),1,0)</f>
        <v/>
      </c>
      <c r="AB1231" s="306">
        <f>IF(C1231="","",B1231)</f>
        <v/>
      </c>
      <c r="AC1231" s="165">
        <f>B1231</f>
        <v/>
      </c>
      <c r="AD1231" s="165">
        <f>IF(C1231="Smelter not listed",D1231,C1231)</f>
        <v/>
      </c>
    </row>
    <row r="1232" ht="20.1" customFormat="1" customHeight="1" s="165">
      <c r="A1232" s="150" t="n"/>
      <c r="B1232" s="296">
        <f>IF(LEN(A1232)=0,"",INDEX('Smelter Look-up'!$A:$A,MATCH($A1232,'Smelter Look-up'!$E:$E,0)))</f>
        <v/>
      </c>
      <c r="C1232" s="147">
        <f>IF(LEN(A1232)=0,"",INDEX('Smelter Look-up'!$C:$C,MATCH($A1232,'Smelter Look-up'!$E:$E,0)))</f>
        <v/>
      </c>
      <c r="D1232" s="144" t="n"/>
      <c r="E1232" s="144">
        <f>IF(ISERROR($V1232),"",OFFSET('Smelter Look-up'!$D$4,$V1232-4,0)&amp;"")</f>
        <v/>
      </c>
      <c r="F1232" s="144">
        <f>IF(ISERROR($V1232),"",OFFSET('Smelter Look-up'!$E$4,$V1232-4,0))</f>
        <v/>
      </c>
      <c r="G1232" s="144">
        <f>IF(C1232=$X$4,"Enter smelter details",IF(ISERROR($V1232),"",OFFSET('Smelter Look-up'!$F$4,$V1232-4,0)))</f>
        <v/>
      </c>
      <c r="H1232" s="200">
        <f>IF(ISERROR($V1232),"",OFFSET('Smelter Look-up'!$G$4,$V1232-4,0))</f>
        <v/>
      </c>
      <c r="I1232" s="201">
        <f>IF(ISERROR($V1232),"",OFFSET('Smelter Look-up'!$H$4,$V1232-4,0))</f>
        <v/>
      </c>
      <c r="J1232" s="201">
        <f>IF(ISERROR($V1232),"",OFFSET('Smelter Look-up'!$I$4,$V1232-4,0))</f>
        <v/>
      </c>
      <c r="K1232" s="145" t="n"/>
      <c r="L1232" s="145" t="n"/>
      <c r="M1232" s="145" t="n"/>
      <c r="N1232" s="145" t="n"/>
      <c r="O1232" s="145" t="n"/>
      <c r="P1232" s="203" t="n"/>
      <c r="Q1232" s="146" t="n"/>
      <c r="R1232" s="144">
        <f>IF(ISERROR($V1232),"",OFFSET('Smelter Look-up'!$C$4,$V1232-4,0)&amp;"")</f>
        <v/>
      </c>
      <c r="S1232" s="150">
        <f>IF(B1232="","",IF(ISERROR(MATCH($E1232,CL,0)),"Unknown",INDIRECT("'C'!$A$"&amp;MATCH($E1232,CL,0)+1)))</f>
        <v/>
      </c>
      <c r="T1232" s="150">
        <f>IF(B1232="","",IF(ISERROR(MATCH($J1232,SorP!$B$1:$B$6261,0)),"",INDIRECT("'SorP'!$A$"&amp;MATCH($S1232&amp;$J1232,SorP!C:C,0))))</f>
        <v/>
      </c>
      <c r="U1232" s="163" t="n"/>
      <c r="V1232" s="164">
        <f>IF(C1232="",NA(),MATCH($B1232&amp;$C1232,'Smelter Look-up'!$J:$J,0))</f>
        <v/>
      </c>
      <c r="X1232" s="165">
        <f>IF(AND(C1232="Smelter not listed",OR(LEN(D1232)=0,LEN(E1232)=0)),1,0)</f>
        <v/>
      </c>
      <c r="AB1232" s="306">
        <f>IF(C1232="","",B1232)</f>
        <v/>
      </c>
      <c r="AC1232" s="165">
        <f>B1232</f>
        <v/>
      </c>
      <c r="AD1232" s="165">
        <f>IF(C1232="Smelter not listed",D1232,C1232)</f>
        <v/>
      </c>
    </row>
    <row r="1233" ht="20.1" customFormat="1" customHeight="1" s="165">
      <c r="A1233" s="150" t="n"/>
      <c r="B1233" s="296">
        <f>IF(LEN(A1233)=0,"",INDEX('Smelter Look-up'!$A:$A,MATCH($A1233,'Smelter Look-up'!$E:$E,0)))</f>
        <v/>
      </c>
      <c r="C1233" s="147">
        <f>IF(LEN(A1233)=0,"",INDEX('Smelter Look-up'!$C:$C,MATCH($A1233,'Smelter Look-up'!$E:$E,0)))</f>
        <v/>
      </c>
      <c r="D1233" s="144" t="n"/>
      <c r="E1233" s="144">
        <f>IF(ISERROR($V1233),"",OFFSET('Smelter Look-up'!$D$4,$V1233-4,0)&amp;"")</f>
        <v/>
      </c>
      <c r="F1233" s="144">
        <f>IF(ISERROR($V1233),"",OFFSET('Smelter Look-up'!$E$4,$V1233-4,0))</f>
        <v/>
      </c>
      <c r="G1233" s="144">
        <f>IF(C1233=$X$4,"Enter smelter details",IF(ISERROR($V1233),"",OFFSET('Smelter Look-up'!$F$4,$V1233-4,0)))</f>
        <v/>
      </c>
      <c r="H1233" s="200">
        <f>IF(ISERROR($V1233),"",OFFSET('Smelter Look-up'!$G$4,$V1233-4,0))</f>
        <v/>
      </c>
      <c r="I1233" s="201">
        <f>IF(ISERROR($V1233),"",OFFSET('Smelter Look-up'!$H$4,$V1233-4,0))</f>
        <v/>
      </c>
      <c r="J1233" s="201">
        <f>IF(ISERROR($V1233),"",OFFSET('Smelter Look-up'!$I$4,$V1233-4,0))</f>
        <v/>
      </c>
      <c r="K1233" s="145" t="n"/>
      <c r="L1233" s="145" t="n"/>
      <c r="M1233" s="145" t="n"/>
      <c r="N1233" s="145" t="n"/>
      <c r="O1233" s="145" t="n"/>
      <c r="P1233" s="203" t="n"/>
      <c r="Q1233" s="146" t="n"/>
      <c r="R1233" s="144">
        <f>IF(ISERROR($V1233),"",OFFSET('Smelter Look-up'!$C$4,$V1233-4,0)&amp;"")</f>
        <v/>
      </c>
      <c r="S1233" s="150">
        <f>IF(B1233="","",IF(ISERROR(MATCH($E1233,CL,0)),"Unknown",INDIRECT("'C'!$A$"&amp;MATCH($E1233,CL,0)+1)))</f>
        <v/>
      </c>
      <c r="T1233" s="150">
        <f>IF(B1233="","",IF(ISERROR(MATCH($J1233,SorP!$B$1:$B$6261,0)),"",INDIRECT("'SorP'!$A$"&amp;MATCH($S1233&amp;$J1233,SorP!C:C,0))))</f>
        <v/>
      </c>
      <c r="U1233" s="163" t="n"/>
      <c r="V1233" s="164">
        <f>IF(C1233="",NA(),MATCH($B1233&amp;$C1233,'Smelter Look-up'!$J:$J,0))</f>
        <v/>
      </c>
      <c r="X1233" s="165">
        <f>IF(AND(C1233="Smelter not listed",OR(LEN(D1233)=0,LEN(E1233)=0)),1,0)</f>
        <v/>
      </c>
      <c r="AB1233" s="306">
        <f>IF(C1233="","",B1233)</f>
        <v/>
      </c>
      <c r="AC1233" s="165">
        <f>B1233</f>
        <v/>
      </c>
      <c r="AD1233" s="165">
        <f>IF(C1233="Smelter not listed",D1233,C1233)</f>
        <v/>
      </c>
    </row>
    <row r="1234" ht="20.1" customFormat="1" customHeight="1" s="165">
      <c r="A1234" s="150" t="n"/>
      <c r="B1234" s="296">
        <f>IF(LEN(A1234)=0,"",INDEX('Smelter Look-up'!$A:$A,MATCH($A1234,'Smelter Look-up'!$E:$E,0)))</f>
        <v/>
      </c>
      <c r="C1234" s="147">
        <f>IF(LEN(A1234)=0,"",INDEX('Smelter Look-up'!$C:$C,MATCH($A1234,'Smelter Look-up'!$E:$E,0)))</f>
        <v/>
      </c>
      <c r="D1234" s="144" t="n"/>
      <c r="E1234" s="144">
        <f>IF(ISERROR($V1234),"",OFFSET('Smelter Look-up'!$D$4,$V1234-4,0)&amp;"")</f>
        <v/>
      </c>
      <c r="F1234" s="144">
        <f>IF(ISERROR($V1234),"",OFFSET('Smelter Look-up'!$E$4,$V1234-4,0))</f>
        <v/>
      </c>
      <c r="G1234" s="144">
        <f>IF(C1234=$X$4,"Enter smelter details",IF(ISERROR($V1234),"",OFFSET('Smelter Look-up'!$F$4,$V1234-4,0)))</f>
        <v/>
      </c>
      <c r="H1234" s="200">
        <f>IF(ISERROR($V1234),"",OFFSET('Smelter Look-up'!$G$4,$V1234-4,0))</f>
        <v/>
      </c>
      <c r="I1234" s="201">
        <f>IF(ISERROR($V1234),"",OFFSET('Smelter Look-up'!$H$4,$V1234-4,0))</f>
        <v/>
      </c>
      <c r="J1234" s="201">
        <f>IF(ISERROR($V1234),"",OFFSET('Smelter Look-up'!$I$4,$V1234-4,0))</f>
        <v/>
      </c>
      <c r="K1234" s="145" t="n"/>
      <c r="L1234" s="145" t="n"/>
      <c r="M1234" s="145" t="n"/>
      <c r="N1234" s="145" t="n"/>
      <c r="O1234" s="145" t="n"/>
      <c r="P1234" s="203" t="n"/>
      <c r="Q1234" s="146" t="n"/>
      <c r="R1234" s="144">
        <f>IF(ISERROR($V1234),"",OFFSET('Smelter Look-up'!$C$4,$V1234-4,0)&amp;"")</f>
        <v/>
      </c>
      <c r="S1234" s="150">
        <f>IF(B1234="","",IF(ISERROR(MATCH($E1234,CL,0)),"Unknown",INDIRECT("'C'!$A$"&amp;MATCH($E1234,CL,0)+1)))</f>
        <v/>
      </c>
      <c r="T1234" s="150">
        <f>IF(B1234="","",IF(ISERROR(MATCH($J1234,SorP!$B$1:$B$6261,0)),"",INDIRECT("'SorP'!$A$"&amp;MATCH($S1234&amp;$J1234,SorP!C:C,0))))</f>
        <v/>
      </c>
      <c r="U1234" s="163" t="n"/>
      <c r="V1234" s="164">
        <f>IF(C1234="",NA(),MATCH($B1234&amp;$C1234,'Smelter Look-up'!$J:$J,0))</f>
        <v/>
      </c>
      <c r="X1234" s="165">
        <f>IF(AND(C1234="Smelter not listed",OR(LEN(D1234)=0,LEN(E1234)=0)),1,0)</f>
        <v/>
      </c>
      <c r="AB1234" s="306">
        <f>IF(C1234="","",B1234)</f>
        <v/>
      </c>
      <c r="AC1234" s="165">
        <f>B1234</f>
        <v/>
      </c>
      <c r="AD1234" s="165">
        <f>IF(C1234="Smelter not listed",D1234,C1234)</f>
        <v/>
      </c>
    </row>
    <row r="1235" ht="20.1" customFormat="1" customHeight="1" s="165">
      <c r="A1235" s="150" t="n"/>
      <c r="B1235" s="296">
        <f>IF(LEN(A1235)=0,"",INDEX('Smelter Look-up'!$A:$A,MATCH($A1235,'Smelter Look-up'!$E:$E,0)))</f>
        <v/>
      </c>
      <c r="C1235" s="147">
        <f>IF(LEN(A1235)=0,"",INDEX('Smelter Look-up'!$C:$C,MATCH($A1235,'Smelter Look-up'!$E:$E,0)))</f>
        <v/>
      </c>
      <c r="D1235" s="144" t="n"/>
      <c r="E1235" s="144">
        <f>IF(ISERROR($V1235),"",OFFSET('Smelter Look-up'!$D$4,$V1235-4,0)&amp;"")</f>
        <v/>
      </c>
      <c r="F1235" s="144">
        <f>IF(ISERROR($V1235),"",OFFSET('Smelter Look-up'!$E$4,$V1235-4,0))</f>
        <v/>
      </c>
      <c r="G1235" s="144">
        <f>IF(C1235=$X$4,"Enter smelter details",IF(ISERROR($V1235),"",OFFSET('Smelter Look-up'!$F$4,$V1235-4,0)))</f>
        <v/>
      </c>
      <c r="H1235" s="200">
        <f>IF(ISERROR($V1235),"",OFFSET('Smelter Look-up'!$G$4,$V1235-4,0))</f>
        <v/>
      </c>
      <c r="I1235" s="201">
        <f>IF(ISERROR($V1235),"",OFFSET('Smelter Look-up'!$H$4,$V1235-4,0))</f>
        <v/>
      </c>
      <c r="J1235" s="201">
        <f>IF(ISERROR($V1235),"",OFFSET('Smelter Look-up'!$I$4,$V1235-4,0))</f>
        <v/>
      </c>
      <c r="K1235" s="145" t="n"/>
      <c r="L1235" s="145" t="n"/>
      <c r="M1235" s="145" t="n"/>
      <c r="N1235" s="145" t="n"/>
      <c r="O1235" s="145" t="n"/>
      <c r="P1235" s="203" t="n"/>
      <c r="Q1235" s="146" t="n"/>
      <c r="R1235" s="144">
        <f>IF(ISERROR($V1235),"",OFFSET('Smelter Look-up'!$C$4,$V1235-4,0)&amp;"")</f>
        <v/>
      </c>
      <c r="S1235" s="150">
        <f>IF(B1235="","",IF(ISERROR(MATCH($E1235,CL,0)),"Unknown",INDIRECT("'C'!$A$"&amp;MATCH($E1235,CL,0)+1)))</f>
        <v/>
      </c>
      <c r="T1235" s="150">
        <f>IF(B1235="","",IF(ISERROR(MATCH($J1235,SorP!$B$1:$B$6261,0)),"",INDIRECT("'SorP'!$A$"&amp;MATCH($S1235&amp;$J1235,SorP!C:C,0))))</f>
        <v/>
      </c>
      <c r="U1235" s="163" t="n"/>
      <c r="V1235" s="164">
        <f>IF(C1235="",NA(),MATCH($B1235&amp;$C1235,'Smelter Look-up'!$J:$J,0))</f>
        <v/>
      </c>
      <c r="X1235" s="165">
        <f>IF(AND(C1235="Smelter not listed",OR(LEN(D1235)=0,LEN(E1235)=0)),1,0)</f>
        <v/>
      </c>
      <c r="AB1235" s="306">
        <f>IF(C1235="","",B1235)</f>
        <v/>
      </c>
      <c r="AC1235" s="165">
        <f>B1235</f>
        <v/>
      </c>
      <c r="AD1235" s="165">
        <f>IF(C1235="Smelter not listed",D1235,C1235)</f>
        <v/>
      </c>
    </row>
    <row r="1236" ht="20.1" customFormat="1" customHeight="1" s="165">
      <c r="A1236" s="150" t="n"/>
      <c r="B1236" s="296">
        <f>IF(LEN(A1236)=0,"",INDEX('Smelter Look-up'!$A:$A,MATCH($A1236,'Smelter Look-up'!$E:$E,0)))</f>
        <v/>
      </c>
      <c r="C1236" s="147">
        <f>IF(LEN(A1236)=0,"",INDEX('Smelter Look-up'!$C:$C,MATCH($A1236,'Smelter Look-up'!$E:$E,0)))</f>
        <v/>
      </c>
      <c r="D1236" s="144" t="n"/>
      <c r="E1236" s="144">
        <f>IF(ISERROR($V1236),"",OFFSET('Smelter Look-up'!$D$4,$V1236-4,0)&amp;"")</f>
        <v/>
      </c>
      <c r="F1236" s="144">
        <f>IF(ISERROR($V1236),"",OFFSET('Smelter Look-up'!$E$4,$V1236-4,0))</f>
        <v/>
      </c>
      <c r="G1236" s="144">
        <f>IF(C1236=$X$4,"Enter smelter details",IF(ISERROR($V1236),"",OFFSET('Smelter Look-up'!$F$4,$V1236-4,0)))</f>
        <v/>
      </c>
      <c r="H1236" s="200">
        <f>IF(ISERROR($V1236),"",OFFSET('Smelter Look-up'!$G$4,$V1236-4,0))</f>
        <v/>
      </c>
      <c r="I1236" s="201">
        <f>IF(ISERROR($V1236),"",OFFSET('Smelter Look-up'!$H$4,$V1236-4,0))</f>
        <v/>
      </c>
      <c r="J1236" s="201">
        <f>IF(ISERROR($V1236),"",OFFSET('Smelter Look-up'!$I$4,$V1236-4,0))</f>
        <v/>
      </c>
      <c r="K1236" s="145" t="n"/>
      <c r="L1236" s="145" t="n"/>
      <c r="M1236" s="145" t="n"/>
      <c r="N1236" s="145" t="n"/>
      <c r="O1236" s="145" t="n"/>
      <c r="P1236" s="203" t="n"/>
      <c r="Q1236" s="146" t="n"/>
      <c r="R1236" s="144">
        <f>IF(ISERROR($V1236),"",OFFSET('Smelter Look-up'!$C$4,$V1236-4,0)&amp;"")</f>
        <v/>
      </c>
      <c r="S1236" s="150">
        <f>IF(B1236="","",IF(ISERROR(MATCH($E1236,CL,0)),"Unknown",INDIRECT("'C'!$A$"&amp;MATCH($E1236,CL,0)+1)))</f>
        <v/>
      </c>
      <c r="T1236" s="150">
        <f>IF(B1236="","",IF(ISERROR(MATCH($J1236,SorP!$B$1:$B$6261,0)),"",INDIRECT("'SorP'!$A$"&amp;MATCH($S1236&amp;$J1236,SorP!C:C,0))))</f>
        <v/>
      </c>
      <c r="U1236" s="163" t="n"/>
      <c r="V1236" s="164">
        <f>IF(C1236="",NA(),MATCH($B1236&amp;$C1236,'Smelter Look-up'!$J:$J,0))</f>
        <v/>
      </c>
      <c r="X1236" s="165">
        <f>IF(AND(C1236="Smelter not listed",OR(LEN(D1236)=0,LEN(E1236)=0)),1,0)</f>
        <v/>
      </c>
      <c r="AB1236" s="306">
        <f>IF(C1236="","",B1236)</f>
        <v/>
      </c>
      <c r="AC1236" s="165">
        <f>B1236</f>
        <v/>
      </c>
      <c r="AD1236" s="165">
        <f>IF(C1236="Smelter not listed",D1236,C1236)</f>
        <v/>
      </c>
    </row>
    <row r="1237" ht="20.1" customFormat="1" customHeight="1" s="165">
      <c r="A1237" s="150" t="n"/>
      <c r="B1237" s="296">
        <f>IF(LEN(A1237)=0,"",INDEX('Smelter Look-up'!$A:$A,MATCH($A1237,'Smelter Look-up'!$E:$E,0)))</f>
        <v/>
      </c>
      <c r="C1237" s="147">
        <f>IF(LEN(A1237)=0,"",INDEX('Smelter Look-up'!$C:$C,MATCH($A1237,'Smelter Look-up'!$E:$E,0)))</f>
        <v/>
      </c>
      <c r="D1237" s="144" t="n"/>
      <c r="E1237" s="144">
        <f>IF(ISERROR($V1237),"",OFFSET('Smelter Look-up'!$D$4,$V1237-4,0)&amp;"")</f>
        <v/>
      </c>
      <c r="F1237" s="144">
        <f>IF(ISERROR($V1237),"",OFFSET('Smelter Look-up'!$E$4,$V1237-4,0))</f>
        <v/>
      </c>
      <c r="G1237" s="144">
        <f>IF(C1237=$X$4,"Enter smelter details",IF(ISERROR($V1237),"",OFFSET('Smelter Look-up'!$F$4,$V1237-4,0)))</f>
        <v/>
      </c>
      <c r="H1237" s="200">
        <f>IF(ISERROR($V1237),"",OFFSET('Smelter Look-up'!$G$4,$V1237-4,0))</f>
        <v/>
      </c>
      <c r="I1237" s="201">
        <f>IF(ISERROR($V1237),"",OFFSET('Smelter Look-up'!$H$4,$V1237-4,0))</f>
        <v/>
      </c>
      <c r="J1237" s="201">
        <f>IF(ISERROR($V1237),"",OFFSET('Smelter Look-up'!$I$4,$V1237-4,0))</f>
        <v/>
      </c>
      <c r="K1237" s="145" t="n"/>
      <c r="L1237" s="145" t="n"/>
      <c r="M1237" s="145" t="n"/>
      <c r="N1237" s="145" t="n"/>
      <c r="O1237" s="145" t="n"/>
      <c r="P1237" s="203" t="n"/>
      <c r="Q1237" s="146" t="n"/>
      <c r="R1237" s="144">
        <f>IF(ISERROR($V1237),"",OFFSET('Smelter Look-up'!$C$4,$V1237-4,0)&amp;"")</f>
        <v/>
      </c>
      <c r="S1237" s="150">
        <f>IF(B1237="","",IF(ISERROR(MATCH($E1237,CL,0)),"Unknown",INDIRECT("'C'!$A$"&amp;MATCH($E1237,CL,0)+1)))</f>
        <v/>
      </c>
      <c r="T1237" s="150">
        <f>IF(B1237="","",IF(ISERROR(MATCH($J1237,SorP!$B$1:$B$6261,0)),"",INDIRECT("'SorP'!$A$"&amp;MATCH($S1237&amp;$J1237,SorP!C:C,0))))</f>
        <v/>
      </c>
      <c r="U1237" s="163" t="n"/>
      <c r="V1237" s="164">
        <f>IF(C1237="",NA(),MATCH($B1237&amp;$C1237,'Smelter Look-up'!$J:$J,0))</f>
        <v/>
      </c>
      <c r="X1237" s="165">
        <f>IF(AND(C1237="Smelter not listed",OR(LEN(D1237)=0,LEN(E1237)=0)),1,0)</f>
        <v/>
      </c>
      <c r="AB1237" s="306">
        <f>IF(C1237="","",B1237)</f>
        <v/>
      </c>
      <c r="AC1237" s="165">
        <f>B1237</f>
        <v/>
      </c>
      <c r="AD1237" s="165">
        <f>IF(C1237="Smelter not listed",D1237,C1237)</f>
        <v/>
      </c>
    </row>
    <row r="1238" ht="20.1" customFormat="1" customHeight="1" s="165">
      <c r="A1238" s="150" t="n"/>
      <c r="B1238" s="296">
        <f>IF(LEN(A1238)=0,"",INDEX('Smelter Look-up'!$A:$A,MATCH($A1238,'Smelter Look-up'!$E:$E,0)))</f>
        <v/>
      </c>
      <c r="C1238" s="147">
        <f>IF(LEN(A1238)=0,"",INDEX('Smelter Look-up'!$C:$C,MATCH($A1238,'Smelter Look-up'!$E:$E,0)))</f>
        <v/>
      </c>
      <c r="D1238" s="144" t="n"/>
      <c r="E1238" s="144">
        <f>IF(ISERROR($V1238),"",OFFSET('Smelter Look-up'!$D$4,$V1238-4,0)&amp;"")</f>
        <v/>
      </c>
      <c r="F1238" s="144">
        <f>IF(ISERROR($V1238),"",OFFSET('Smelter Look-up'!$E$4,$V1238-4,0))</f>
        <v/>
      </c>
      <c r="G1238" s="144">
        <f>IF(C1238=$X$4,"Enter smelter details",IF(ISERROR($V1238),"",OFFSET('Smelter Look-up'!$F$4,$V1238-4,0)))</f>
        <v/>
      </c>
      <c r="H1238" s="200">
        <f>IF(ISERROR($V1238),"",OFFSET('Smelter Look-up'!$G$4,$V1238-4,0))</f>
        <v/>
      </c>
      <c r="I1238" s="201">
        <f>IF(ISERROR($V1238),"",OFFSET('Smelter Look-up'!$H$4,$V1238-4,0))</f>
        <v/>
      </c>
      <c r="J1238" s="201">
        <f>IF(ISERROR($V1238),"",OFFSET('Smelter Look-up'!$I$4,$V1238-4,0))</f>
        <v/>
      </c>
      <c r="K1238" s="145" t="n"/>
      <c r="L1238" s="145" t="n"/>
      <c r="M1238" s="145" t="n"/>
      <c r="N1238" s="145" t="n"/>
      <c r="O1238" s="145" t="n"/>
      <c r="P1238" s="203" t="n"/>
      <c r="Q1238" s="146" t="n"/>
      <c r="R1238" s="144">
        <f>IF(ISERROR($V1238),"",OFFSET('Smelter Look-up'!$C$4,$V1238-4,0)&amp;"")</f>
        <v/>
      </c>
      <c r="S1238" s="150">
        <f>IF(B1238="","",IF(ISERROR(MATCH($E1238,CL,0)),"Unknown",INDIRECT("'C'!$A$"&amp;MATCH($E1238,CL,0)+1)))</f>
        <v/>
      </c>
      <c r="T1238" s="150">
        <f>IF(B1238="","",IF(ISERROR(MATCH($J1238,SorP!$B$1:$B$6261,0)),"",INDIRECT("'SorP'!$A$"&amp;MATCH($S1238&amp;$J1238,SorP!C:C,0))))</f>
        <v/>
      </c>
      <c r="U1238" s="163" t="n"/>
      <c r="V1238" s="164">
        <f>IF(C1238="",NA(),MATCH($B1238&amp;$C1238,'Smelter Look-up'!$J:$J,0))</f>
        <v/>
      </c>
      <c r="X1238" s="165">
        <f>IF(AND(C1238="Smelter not listed",OR(LEN(D1238)=0,LEN(E1238)=0)),1,0)</f>
        <v/>
      </c>
      <c r="AB1238" s="306">
        <f>IF(C1238="","",B1238)</f>
        <v/>
      </c>
      <c r="AC1238" s="165">
        <f>B1238</f>
        <v/>
      </c>
      <c r="AD1238" s="165">
        <f>IF(C1238="Smelter not listed",D1238,C1238)</f>
        <v/>
      </c>
    </row>
    <row r="1239" ht="20.1" customFormat="1" customHeight="1" s="165">
      <c r="A1239" s="150" t="n"/>
      <c r="B1239" s="296">
        <f>IF(LEN(A1239)=0,"",INDEX('Smelter Look-up'!$A:$A,MATCH($A1239,'Smelter Look-up'!$E:$E,0)))</f>
        <v/>
      </c>
      <c r="C1239" s="147">
        <f>IF(LEN(A1239)=0,"",INDEX('Smelter Look-up'!$C:$C,MATCH($A1239,'Smelter Look-up'!$E:$E,0)))</f>
        <v/>
      </c>
      <c r="D1239" s="144" t="n"/>
      <c r="E1239" s="144">
        <f>IF(ISERROR($V1239),"",OFFSET('Smelter Look-up'!$D$4,$V1239-4,0)&amp;"")</f>
        <v/>
      </c>
      <c r="F1239" s="144">
        <f>IF(ISERROR($V1239),"",OFFSET('Smelter Look-up'!$E$4,$V1239-4,0))</f>
        <v/>
      </c>
      <c r="G1239" s="144">
        <f>IF(C1239=$X$4,"Enter smelter details",IF(ISERROR($V1239),"",OFFSET('Smelter Look-up'!$F$4,$V1239-4,0)))</f>
        <v/>
      </c>
      <c r="H1239" s="200">
        <f>IF(ISERROR($V1239),"",OFFSET('Smelter Look-up'!$G$4,$V1239-4,0))</f>
        <v/>
      </c>
      <c r="I1239" s="201">
        <f>IF(ISERROR($V1239),"",OFFSET('Smelter Look-up'!$H$4,$V1239-4,0))</f>
        <v/>
      </c>
      <c r="J1239" s="201">
        <f>IF(ISERROR($V1239),"",OFFSET('Smelter Look-up'!$I$4,$V1239-4,0))</f>
        <v/>
      </c>
      <c r="K1239" s="145" t="n"/>
      <c r="L1239" s="145" t="n"/>
      <c r="M1239" s="145" t="n"/>
      <c r="N1239" s="145" t="n"/>
      <c r="O1239" s="145" t="n"/>
      <c r="P1239" s="203" t="n"/>
      <c r="Q1239" s="146" t="n"/>
      <c r="R1239" s="144">
        <f>IF(ISERROR($V1239),"",OFFSET('Smelter Look-up'!$C$4,$V1239-4,0)&amp;"")</f>
        <v/>
      </c>
      <c r="S1239" s="150">
        <f>IF(B1239="","",IF(ISERROR(MATCH($E1239,CL,0)),"Unknown",INDIRECT("'C'!$A$"&amp;MATCH($E1239,CL,0)+1)))</f>
        <v/>
      </c>
      <c r="T1239" s="150">
        <f>IF(B1239="","",IF(ISERROR(MATCH($J1239,SorP!$B$1:$B$6261,0)),"",INDIRECT("'SorP'!$A$"&amp;MATCH($S1239&amp;$J1239,SorP!C:C,0))))</f>
        <v/>
      </c>
      <c r="U1239" s="163" t="n"/>
      <c r="V1239" s="164">
        <f>IF(C1239="",NA(),MATCH($B1239&amp;$C1239,'Smelter Look-up'!$J:$J,0))</f>
        <v/>
      </c>
      <c r="X1239" s="165">
        <f>IF(AND(C1239="Smelter not listed",OR(LEN(D1239)=0,LEN(E1239)=0)),1,0)</f>
        <v/>
      </c>
      <c r="AB1239" s="306">
        <f>IF(C1239="","",B1239)</f>
        <v/>
      </c>
      <c r="AC1239" s="165">
        <f>B1239</f>
        <v/>
      </c>
      <c r="AD1239" s="165">
        <f>IF(C1239="Smelter not listed",D1239,C1239)</f>
        <v/>
      </c>
    </row>
    <row r="1240" ht="20.1" customFormat="1" customHeight="1" s="165">
      <c r="A1240" s="150" t="n"/>
      <c r="B1240" s="296">
        <f>IF(LEN(A1240)=0,"",INDEX('Smelter Look-up'!$A:$A,MATCH($A1240,'Smelter Look-up'!$E:$E,0)))</f>
        <v/>
      </c>
      <c r="C1240" s="147">
        <f>IF(LEN(A1240)=0,"",INDEX('Smelter Look-up'!$C:$C,MATCH($A1240,'Smelter Look-up'!$E:$E,0)))</f>
        <v/>
      </c>
      <c r="D1240" s="144" t="n"/>
      <c r="E1240" s="144">
        <f>IF(ISERROR($V1240),"",OFFSET('Smelter Look-up'!$D$4,$V1240-4,0)&amp;"")</f>
        <v/>
      </c>
      <c r="F1240" s="144">
        <f>IF(ISERROR($V1240),"",OFFSET('Smelter Look-up'!$E$4,$V1240-4,0))</f>
        <v/>
      </c>
      <c r="G1240" s="144">
        <f>IF(C1240=$X$4,"Enter smelter details",IF(ISERROR($V1240),"",OFFSET('Smelter Look-up'!$F$4,$V1240-4,0)))</f>
        <v/>
      </c>
      <c r="H1240" s="200">
        <f>IF(ISERROR($V1240),"",OFFSET('Smelter Look-up'!$G$4,$V1240-4,0))</f>
        <v/>
      </c>
      <c r="I1240" s="201">
        <f>IF(ISERROR($V1240),"",OFFSET('Smelter Look-up'!$H$4,$V1240-4,0))</f>
        <v/>
      </c>
      <c r="J1240" s="201">
        <f>IF(ISERROR($V1240),"",OFFSET('Smelter Look-up'!$I$4,$V1240-4,0))</f>
        <v/>
      </c>
      <c r="K1240" s="145" t="n"/>
      <c r="L1240" s="145" t="n"/>
      <c r="M1240" s="145" t="n"/>
      <c r="N1240" s="145" t="n"/>
      <c r="O1240" s="145" t="n"/>
      <c r="P1240" s="203" t="n"/>
      <c r="Q1240" s="146" t="n"/>
      <c r="R1240" s="144">
        <f>IF(ISERROR($V1240),"",OFFSET('Smelter Look-up'!$C$4,$V1240-4,0)&amp;"")</f>
        <v/>
      </c>
      <c r="S1240" s="150">
        <f>IF(B1240="","",IF(ISERROR(MATCH($E1240,CL,0)),"Unknown",INDIRECT("'C'!$A$"&amp;MATCH($E1240,CL,0)+1)))</f>
        <v/>
      </c>
      <c r="T1240" s="150">
        <f>IF(B1240="","",IF(ISERROR(MATCH($J1240,SorP!$B$1:$B$6261,0)),"",INDIRECT("'SorP'!$A$"&amp;MATCH($S1240&amp;$J1240,SorP!C:C,0))))</f>
        <v/>
      </c>
      <c r="U1240" s="163" t="n"/>
      <c r="V1240" s="164">
        <f>IF(C1240="",NA(),MATCH($B1240&amp;$C1240,'Smelter Look-up'!$J:$J,0))</f>
        <v/>
      </c>
      <c r="X1240" s="165">
        <f>IF(AND(C1240="Smelter not listed",OR(LEN(D1240)=0,LEN(E1240)=0)),1,0)</f>
        <v/>
      </c>
      <c r="AB1240" s="306">
        <f>IF(C1240="","",B1240)</f>
        <v/>
      </c>
      <c r="AC1240" s="165">
        <f>B1240</f>
        <v/>
      </c>
      <c r="AD1240" s="165">
        <f>IF(C1240="Smelter not listed",D1240,C1240)</f>
        <v/>
      </c>
    </row>
    <row r="1241" ht="20.1" customFormat="1" customHeight="1" s="165">
      <c r="A1241" s="150" t="n"/>
      <c r="B1241" s="296">
        <f>IF(LEN(A1241)=0,"",INDEX('Smelter Look-up'!$A:$A,MATCH($A1241,'Smelter Look-up'!$E:$E,0)))</f>
        <v/>
      </c>
      <c r="C1241" s="147">
        <f>IF(LEN(A1241)=0,"",INDEX('Smelter Look-up'!$C:$C,MATCH($A1241,'Smelter Look-up'!$E:$E,0)))</f>
        <v/>
      </c>
      <c r="D1241" s="144" t="n"/>
      <c r="E1241" s="144">
        <f>IF(ISERROR($V1241),"",OFFSET('Smelter Look-up'!$D$4,$V1241-4,0)&amp;"")</f>
        <v/>
      </c>
      <c r="F1241" s="144">
        <f>IF(ISERROR($V1241),"",OFFSET('Smelter Look-up'!$E$4,$V1241-4,0))</f>
        <v/>
      </c>
      <c r="G1241" s="144">
        <f>IF(C1241=$X$4,"Enter smelter details",IF(ISERROR($V1241),"",OFFSET('Smelter Look-up'!$F$4,$V1241-4,0)))</f>
        <v/>
      </c>
      <c r="H1241" s="200">
        <f>IF(ISERROR($V1241),"",OFFSET('Smelter Look-up'!$G$4,$V1241-4,0))</f>
        <v/>
      </c>
      <c r="I1241" s="201">
        <f>IF(ISERROR($V1241),"",OFFSET('Smelter Look-up'!$H$4,$V1241-4,0))</f>
        <v/>
      </c>
      <c r="J1241" s="201">
        <f>IF(ISERROR($V1241),"",OFFSET('Smelter Look-up'!$I$4,$V1241-4,0))</f>
        <v/>
      </c>
      <c r="K1241" s="145" t="n"/>
      <c r="L1241" s="145" t="n"/>
      <c r="M1241" s="145" t="n"/>
      <c r="N1241" s="145" t="n"/>
      <c r="O1241" s="145" t="n"/>
      <c r="P1241" s="203" t="n"/>
      <c r="Q1241" s="146" t="n"/>
      <c r="R1241" s="144">
        <f>IF(ISERROR($V1241),"",OFFSET('Smelter Look-up'!$C$4,$V1241-4,0)&amp;"")</f>
        <v/>
      </c>
      <c r="S1241" s="150">
        <f>IF(B1241="","",IF(ISERROR(MATCH($E1241,CL,0)),"Unknown",INDIRECT("'C'!$A$"&amp;MATCH($E1241,CL,0)+1)))</f>
        <v/>
      </c>
      <c r="T1241" s="150">
        <f>IF(B1241="","",IF(ISERROR(MATCH($J1241,SorP!$B$1:$B$6261,0)),"",INDIRECT("'SorP'!$A$"&amp;MATCH($S1241&amp;$J1241,SorP!C:C,0))))</f>
        <v/>
      </c>
      <c r="U1241" s="163" t="n"/>
      <c r="V1241" s="164">
        <f>IF(C1241="",NA(),MATCH($B1241&amp;$C1241,'Smelter Look-up'!$J:$J,0))</f>
        <v/>
      </c>
      <c r="X1241" s="165">
        <f>IF(AND(C1241="Smelter not listed",OR(LEN(D1241)=0,LEN(E1241)=0)),1,0)</f>
        <v/>
      </c>
      <c r="AB1241" s="306">
        <f>IF(C1241="","",B1241)</f>
        <v/>
      </c>
      <c r="AC1241" s="165">
        <f>B1241</f>
        <v/>
      </c>
      <c r="AD1241" s="165">
        <f>IF(C1241="Smelter not listed",D1241,C1241)</f>
        <v/>
      </c>
    </row>
    <row r="1242" ht="20.1" customFormat="1" customHeight="1" s="165">
      <c r="A1242" s="150" t="n"/>
      <c r="B1242" s="296">
        <f>IF(LEN(A1242)=0,"",INDEX('Smelter Look-up'!$A:$A,MATCH($A1242,'Smelter Look-up'!$E:$E,0)))</f>
        <v/>
      </c>
      <c r="C1242" s="147">
        <f>IF(LEN(A1242)=0,"",INDEX('Smelter Look-up'!$C:$C,MATCH($A1242,'Smelter Look-up'!$E:$E,0)))</f>
        <v/>
      </c>
      <c r="D1242" s="144" t="n"/>
      <c r="E1242" s="144">
        <f>IF(ISERROR($V1242),"",OFFSET('Smelter Look-up'!$D$4,$V1242-4,0)&amp;"")</f>
        <v/>
      </c>
      <c r="F1242" s="144">
        <f>IF(ISERROR($V1242),"",OFFSET('Smelter Look-up'!$E$4,$V1242-4,0))</f>
        <v/>
      </c>
      <c r="G1242" s="144">
        <f>IF(C1242=$X$4,"Enter smelter details",IF(ISERROR($V1242),"",OFFSET('Smelter Look-up'!$F$4,$V1242-4,0)))</f>
        <v/>
      </c>
      <c r="H1242" s="200">
        <f>IF(ISERROR($V1242),"",OFFSET('Smelter Look-up'!$G$4,$V1242-4,0))</f>
        <v/>
      </c>
      <c r="I1242" s="201">
        <f>IF(ISERROR($V1242),"",OFFSET('Smelter Look-up'!$H$4,$V1242-4,0))</f>
        <v/>
      </c>
      <c r="J1242" s="201">
        <f>IF(ISERROR($V1242),"",OFFSET('Smelter Look-up'!$I$4,$V1242-4,0))</f>
        <v/>
      </c>
      <c r="K1242" s="145" t="n"/>
      <c r="L1242" s="145" t="n"/>
      <c r="M1242" s="145" t="n"/>
      <c r="N1242" s="145" t="n"/>
      <c r="O1242" s="145" t="n"/>
      <c r="P1242" s="203" t="n"/>
      <c r="Q1242" s="146" t="n"/>
      <c r="R1242" s="144">
        <f>IF(ISERROR($V1242),"",OFFSET('Smelter Look-up'!$C$4,$V1242-4,0)&amp;"")</f>
        <v/>
      </c>
      <c r="S1242" s="150">
        <f>IF(B1242="","",IF(ISERROR(MATCH($E1242,CL,0)),"Unknown",INDIRECT("'C'!$A$"&amp;MATCH($E1242,CL,0)+1)))</f>
        <v/>
      </c>
      <c r="T1242" s="150">
        <f>IF(B1242="","",IF(ISERROR(MATCH($J1242,SorP!$B$1:$B$6261,0)),"",INDIRECT("'SorP'!$A$"&amp;MATCH($S1242&amp;$J1242,SorP!C:C,0))))</f>
        <v/>
      </c>
      <c r="U1242" s="163" t="n"/>
      <c r="V1242" s="164">
        <f>IF(C1242="",NA(),MATCH($B1242&amp;$C1242,'Smelter Look-up'!$J:$J,0))</f>
        <v/>
      </c>
      <c r="X1242" s="165">
        <f>IF(AND(C1242="Smelter not listed",OR(LEN(D1242)=0,LEN(E1242)=0)),1,0)</f>
        <v/>
      </c>
      <c r="AB1242" s="306">
        <f>IF(C1242="","",B1242)</f>
        <v/>
      </c>
      <c r="AC1242" s="165">
        <f>B1242</f>
        <v/>
      </c>
      <c r="AD1242" s="165">
        <f>IF(C1242="Smelter not listed",D1242,C1242)</f>
        <v/>
      </c>
    </row>
    <row r="1243" ht="20.1" customFormat="1" customHeight="1" s="165">
      <c r="A1243" s="150" t="n"/>
      <c r="B1243" s="296">
        <f>IF(LEN(A1243)=0,"",INDEX('Smelter Look-up'!$A:$A,MATCH($A1243,'Smelter Look-up'!$E:$E,0)))</f>
        <v/>
      </c>
      <c r="C1243" s="147">
        <f>IF(LEN(A1243)=0,"",INDEX('Smelter Look-up'!$C:$C,MATCH($A1243,'Smelter Look-up'!$E:$E,0)))</f>
        <v/>
      </c>
      <c r="D1243" s="144" t="n"/>
      <c r="E1243" s="144">
        <f>IF(ISERROR($V1243),"",OFFSET('Smelter Look-up'!$D$4,$V1243-4,0)&amp;"")</f>
        <v/>
      </c>
      <c r="F1243" s="144">
        <f>IF(ISERROR($V1243),"",OFFSET('Smelter Look-up'!$E$4,$V1243-4,0))</f>
        <v/>
      </c>
      <c r="G1243" s="144">
        <f>IF(C1243=$X$4,"Enter smelter details",IF(ISERROR($V1243),"",OFFSET('Smelter Look-up'!$F$4,$V1243-4,0)))</f>
        <v/>
      </c>
      <c r="H1243" s="200">
        <f>IF(ISERROR($V1243),"",OFFSET('Smelter Look-up'!$G$4,$V1243-4,0))</f>
        <v/>
      </c>
      <c r="I1243" s="201">
        <f>IF(ISERROR($V1243),"",OFFSET('Smelter Look-up'!$H$4,$V1243-4,0))</f>
        <v/>
      </c>
      <c r="J1243" s="201">
        <f>IF(ISERROR($V1243),"",OFFSET('Smelter Look-up'!$I$4,$V1243-4,0))</f>
        <v/>
      </c>
      <c r="K1243" s="145" t="n"/>
      <c r="L1243" s="145" t="n"/>
      <c r="M1243" s="145" t="n"/>
      <c r="N1243" s="145" t="n"/>
      <c r="O1243" s="145" t="n"/>
      <c r="P1243" s="203" t="n"/>
      <c r="Q1243" s="146" t="n"/>
      <c r="R1243" s="144">
        <f>IF(ISERROR($V1243),"",OFFSET('Smelter Look-up'!$C$4,$V1243-4,0)&amp;"")</f>
        <v/>
      </c>
      <c r="S1243" s="150">
        <f>IF(B1243="","",IF(ISERROR(MATCH($E1243,CL,0)),"Unknown",INDIRECT("'C'!$A$"&amp;MATCH($E1243,CL,0)+1)))</f>
        <v/>
      </c>
      <c r="T1243" s="150">
        <f>IF(B1243="","",IF(ISERROR(MATCH($J1243,SorP!$B$1:$B$6261,0)),"",INDIRECT("'SorP'!$A$"&amp;MATCH($S1243&amp;$J1243,SorP!C:C,0))))</f>
        <v/>
      </c>
      <c r="U1243" s="163" t="n"/>
      <c r="V1243" s="164">
        <f>IF(C1243="",NA(),MATCH($B1243&amp;$C1243,'Smelter Look-up'!$J:$J,0))</f>
        <v/>
      </c>
      <c r="X1243" s="165">
        <f>IF(AND(C1243="Smelter not listed",OR(LEN(D1243)=0,LEN(E1243)=0)),1,0)</f>
        <v/>
      </c>
      <c r="AB1243" s="306">
        <f>IF(C1243="","",B1243)</f>
        <v/>
      </c>
      <c r="AC1243" s="165">
        <f>B1243</f>
        <v/>
      </c>
      <c r="AD1243" s="165">
        <f>IF(C1243="Smelter not listed",D1243,C1243)</f>
        <v/>
      </c>
    </row>
    <row r="1244" ht="20.1" customFormat="1" customHeight="1" s="165">
      <c r="A1244" s="150" t="n"/>
      <c r="B1244" s="296">
        <f>IF(LEN(A1244)=0,"",INDEX('Smelter Look-up'!$A:$A,MATCH($A1244,'Smelter Look-up'!$E:$E,0)))</f>
        <v/>
      </c>
      <c r="C1244" s="147">
        <f>IF(LEN(A1244)=0,"",INDEX('Smelter Look-up'!$C:$C,MATCH($A1244,'Smelter Look-up'!$E:$E,0)))</f>
        <v/>
      </c>
      <c r="D1244" s="144" t="n"/>
      <c r="E1244" s="144">
        <f>IF(ISERROR($V1244),"",OFFSET('Smelter Look-up'!$D$4,$V1244-4,0)&amp;"")</f>
        <v/>
      </c>
      <c r="F1244" s="144">
        <f>IF(ISERROR($V1244),"",OFFSET('Smelter Look-up'!$E$4,$V1244-4,0))</f>
        <v/>
      </c>
      <c r="G1244" s="144">
        <f>IF(C1244=$X$4,"Enter smelter details",IF(ISERROR($V1244),"",OFFSET('Smelter Look-up'!$F$4,$V1244-4,0)))</f>
        <v/>
      </c>
      <c r="H1244" s="200">
        <f>IF(ISERROR($V1244),"",OFFSET('Smelter Look-up'!$G$4,$V1244-4,0))</f>
        <v/>
      </c>
      <c r="I1244" s="201">
        <f>IF(ISERROR($V1244),"",OFFSET('Smelter Look-up'!$H$4,$V1244-4,0))</f>
        <v/>
      </c>
      <c r="J1244" s="201">
        <f>IF(ISERROR($V1244),"",OFFSET('Smelter Look-up'!$I$4,$V1244-4,0))</f>
        <v/>
      </c>
      <c r="K1244" s="145" t="n"/>
      <c r="L1244" s="145" t="n"/>
      <c r="M1244" s="145" t="n"/>
      <c r="N1244" s="145" t="n"/>
      <c r="O1244" s="145" t="n"/>
      <c r="P1244" s="203" t="n"/>
      <c r="Q1244" s="146" t="n"/>
      <c r="R1244" s="144">
        <f>IF(ISERROR($V1244),"",OFFSET('Smelter Look-up'!$C$4,$V1244-4,0)&amp;"")</f>
        <v/>
      </c>
      <c r="S1244" s="150">
        <f>IF(B1244="","",IF(ISERROR(MATCH($E1244,CL,0)),"Unknown",INDIRECT("'C'!$A$"&amp;MATCH($E1244,CL,0)+1)))</f>
        <v/>
      </c>
      <c r="T1244" s="150">
        <f>IF(B1244="","",IF(ISERROR(MATCH($J1244,SorP!$B$1:$B$6261,0)),"",INDIRECT("'SorP'!$A$"&amp;MATCH($S1244&amp;$J1244,SorP!C:C,0))))</f>
        <v/>
      </c>
      <c r="U1244" s="163" t="n"/>
      <c r="V1244" s="164">
        <f>IF(C1244="",NA(),MATCH($B1244&amp;$C1244,'Smelter Look-up'!$J:$J,0))</f>
        <v/>
      </c>
      <c r="X1244" s="165">
        <f>IF(AND(C1244="Smelter not listed",OR(LEN(D1244)=0,LEN(E1244)=0)),1,0)</f>
        <v/>
      </c>
      <c r="AB1244" s="306">
        <f>IF(C1244="","",B1244)</f>
        <v/>
      </c>
      <c r="AC1244" s="165">
        <f>B1244</f>
        <v/>
      </c>
      <c r="AD1244" s="165">
        <f>IF(C1244="Smelter not listed",D1244,C1244)</f>
        <v/>
      </c>
    </row>
    <row r="1245" ht="20.1" customFormat="1" customHeight="1" s="165">
      <c r="A1245" s="150" t="n"/>
      <c r="B1245" s="296">
        <f>IF(LEN(A1245)=0,"",INDEX('Smelter Look-up'!$A:$A,MATCH($A1245,'Smelter Look-up'!$E:$E,0)))</f>
        <v/>
      </c>
      <c r="C1245" s="147">
        <f>IF(LEN(A1245)=0,"",INDEX('Smelter Look-up'!$C:$C,MATCH($A1245,'Smelter Look-up'!$E:$E,0)))</f>
        <v/>
      </c>
      <c r="D1245" s="144" t="n"/>
      <c r="E1245" s="144">
        <f>IF(ISERROR($V1245),"",OFFSET('Smelter Look-up'!$D$4,$V1245-4,0)&amp;"")</f>
        <v/>
      </c>
      <c r="F1245" s="144">
        <f>IF(ISERROR($V1245),"",OFFSET('Smelter Look-up'!$E$4,$V1245-4,0))</f>
        <v/>
      </c>
      <c r="G1245" s="144">
        <f>IF(C1245=$X$4,"Enter smelter details",IF(ISERROR($V1245),"",OFFSET('Smelter Look-up'!$F$4,$V1245-4,0)))</f>
        <v/>
      </c>
      <c r="H1245" s="200">
        <f>IF(ISERROR($V1245),"",OFFSET('Smelter Look-up'!$G$4,$V1245-4,0))</f>
        <v/>
      </c>
      <c r="I1245" s="201">
        <f>IF(ISERROR($V1245),"",OFFSET('Smelter Look-up'!$H$4,$V1245-4,0))</f>
        <v/>
      </c>
      <c r="J1245" s="201">
        <f>IF(ISERROR($V1245),"",OFFSET('Smelter Look-up'!$I$4,$V1245-4,0))</f>
        <v/>
      </c>
      <c r="K1245" s="145" t="n"/>
      <c r="L1245" s="145" t="n"/>
      <c r="M1245" s="145" t="n"/>
      <c r="N1245" s="145" t="n"/>
      <c r="O1245" s="145" t="n"/>
      <c r="P1245" s="203" t="n"/>
      <c r="Q1245" s="146" t="n"/>
      <c r="R1245" s="144">
        <f>IF(ISERROR($V1245),"",OFFSET('Smelter Look-up'!$C$4,$V1245-4,0)&amp;"")</f>
        <v/>
      </c>
      <c r="S1245" s="150">
        <f>IF(B1245="","",IF(ISERROR(MATCH($E1245,CL,0)),"Unknown",INDIRECT("'C'!$A$"&amp;MATCH($E1245,CL,0)+1)))</f>
        <v/>
      </c>
      <c r="T1245" s="150">
        <f>IF(B1245="","",IF(ISERROR(MATCH($J1245,SorP!$B$1:$B$6261,0)),"",INDIRECT("'SorP'!$A$"&amp;MATCH($S1245&amp;$J1245,SorP!C:C,0))))</f>
        <v/>
      </c>
      <c r="U1245" s="163" t="n"/>
      <c r="V1245" s="164">
        <f>IF(C1245="",NA(),MATCH($B1245&amp;$C1245,'Smelter Look-up'!$J:$J,0))</f>
        <v/>
      </c>
      <c r="X1245" s="165">
        <f>IF(AND(C1245="Smelter not listed",OR(LEN(D1245)=0,LEN(E1245)=0)),1,0)</f>
        <v/>
      </c>
      <c r="AB1245" s="306">
        <f>IF(C1245="","",B1245)</f>
        <v/>
      </c>
      <c r="AC1245" s="165">
        <f>B1245</f>
        <v/>
      </c>
      <c r="AD1245" s="165">
        <f>IF(C1245="Smelter not listed",D1245,C1245)</f>
        <v/>
      </c>
    </row>
    <row r="1246" ht="20.1" customFormat="1" customHeight="1" s="165">
      <c r="A1246" s="150" t="n"/>
      <c r="B1246" s="296">
        <f>IF(LEN(A1246)=0,"",INDEX('Smelter Look-up'!$A:$A,MATCH($A1246,'Smelter Look-up'!$E:$E,0)))</f>
        <v/>
      </c>
      <c r="C1246" s="147">
        <f>IF(LEN(A1246)=0,"",INDEX('Smelter Look-up'!$C:$C,MATCH($A1246,'Smelter Look-up'!$E:$E,0)))</f>
        <v/>
      </c>
      <c r="D1246" s="144" t="n"/>
      <c r="E1246" s="144">
        <f>IF(ISERROR($V1246),"",OFFSET('Smelter Look-up'!$D$4,$V1246-4,0)&amp;"")</f>
        <v/>
      </c>
      <c r="F1246" s="144">
        <f>IF(ISERROR($V1246),"",OFFSET('Smelter Look-up'!$E$4,$V1246-4,0))</f>
        <v/>
      </c>
      <c r="G1246" s="144">
        <f>IF(C1246=$X$4,"Enter smelter details",IF(ISERROR($V1246),"",OFFSET('Smelter Look-up'!$F$4,$V1246-4,0)))</f>
        <v/>
      </c>
      <c r="H1246" s="200">
        <f>IF(ISERROR($V1246),"",OFFSET('Smelter Look-up'!$G$4,$V1246-4,0))</f>
        <v/>
      </c>
      <c r="I1246" s="201">
        <f>IF(ISERROR($V1246),"",OFFSET('Smelter Look-up'!$H$4,$V1246-4,0))</f>
        <v/>
      </c>
      <c r="J1246" s="201">
        <f>IF(ISERROR($V1246),"",OFFSET('Smelter Look-up'!$I$4,$V1246-4,0))</f>
        <v/>
      </c>
      <c r="K1246" s="145" t="n"/>
      <c r="L1246" s="145" t="n"/>
      <c r="M1246" s="145" t="n"/>
      <c r="N1246" s="145" t="n"/>
      <c r="O1246" s="145" t="n"/>
      <c r="P1246" s="203" t="n"/>
      <c r="Q1246" s="146" t="n"/>
      <c r="R1246" s="144">
        <f>IF(ISERROR($V1246),"",OFFSET('Smelter Look-up'!$C$4,$V1246-4,0)&amp;"")</f>
        <v/>
      </c>
      <c r="S1246" s="150">
        <f>IF(B1246="","",IF(ISERROR(MATCH($E1246,CL,0)),"Unknown",INDIRECT("'C'!$A$"&amp;MATCH($E1246,CL,0)+1)))</f>
        <v/>
      </c>
      <c r="T1246" s="150">
        <f>IF(B1246="","",IF(ISERROR(MATCH($J1246,SorP!$B$1:$B$6261,0)),"",INDIRECT("'SorP'!$A$"&amp;MATCH($S1246&amp;$J1246,SorP!C:C,0))))</f>
        <v/>
      </c>
      <c r="U1246" s="163" t="n"/>
      <c r="V1246" s="164">
        <f>IF(C1246="",NA(),MATCH($B1246&amp;$C1246,'Smelter Look-up'!$J:$J,0))</f>
        <v/>
      </c>
      <c r="X1246" s="165">
        <f>IF(AND(C1246="Smelter not listed",OR(LEN(D1246)=0,LEN(E1246)=0)),1,0)</f>
        <v/>
      </c>
      <c r="AB1246" s="306">
        <f>IF(C1246="","",B1246)</f>
        <v/>
      </c>
      <c r="AC1246" s="165">
        <f>B1246</f>
        <v/>
      </c>
      <c r="AD1246" s="165">
        <f>IF(C1246="Smelter not listed",D1246,C1246)</f>
        <v/>
      </c>
    </row>
    <row r="1247" ht="20.1" customFormat="1" customHeight="1" s="165">
      <c r="A1247" s="150" t="n"/>
      <c r="B1247" s="296">
        <f>IF(LEN(A1247)=0,"",INDEX('Smelter Look-up'!$A:$A,MATCH($A1247,'Smelter Look-up'!$E:$E,0)))</f>
        <v/>
      </c>
      <c r="C1247" s="147">
        <f>IF(LEN(A1247)=0,"",INDEX('Smelter Look-up'!$C:$C,MATCH($A1247,'Smelter Look-up'!$E:$E,0)))</f>
        <v/>
      </c>
      <c r="D1247" s="144" t="n"/>
      <c r="E1247" s="144">
        <f>IF(ISERROR($V1247),"",OFFSET('Smelter Look-up'!$D$4,$V1247-4,0)&amp;"")</f>
        <v/>
      </c>
      <c r="F1247" s="144">
        <f>IF(ISERROR($V1247),"",OFFSET('Smelter Look-up'!$E$4,$V1247-4,0))</f>
        <v/>
      </c>
      <c r="G1247" s="144">
        <f>IF(C1247=$X$4,"Enter smelter details",IF(ISERROR($V1247),"",OFFSET('Smelter Look-up'!$F$4,$V1247-4,0)))</f>
        <v/>
      </c>
      <c r="H1247" s="200">
        <f>IF(ISERROR($V1247),"",OFFSET('Smelter Look-up'!$G$4,$V1247-4,0))</f>
        <v/>
      </c>
      <c r="I1247" s="201">
        <f>IF(ISERROR($V1247),"",OFFSET('Smelter Look-up'!$H$4,$V1247-4,0))</f>
        <v/>
      </c>
      <c r="J1247" s="201">
        <f>IF(ISERROR($V1247),"",OFFSET('Smelter Look-up'!$I$4,$V1247-4,0))</f>
        <v/>
      </c>
      <c r="K1247" s="145" t="n"/>
      <c r="L1247" s="145" t="n"/>
      <c r="M1247" s="145" t="n"/>
      <c r="N1247" s="145" t="n"/>
      <c r="O1247" s="145" t="n"/>
      <c r="P1247" s="203" t="n"/>
      <c r="Q1247" s="146" t="n"/>
      <c r="R1247" s="144">
        <f>IF(ISERROR($V1247),"",OFFSET('Smelter Look-up'!$C$4,$V1247-4,0)&amp;"")</f>
        <v/>
      </c>
      <c r="S1247" s="150">
        <f>IF(B1247="","",IF(ISERROR(MATCH($E1247,CL,0)),"Unknown",INDIRECT("'C'!$A$"&amp;MATCH($E1247,CL,0)+1)))</f>
        <v/>
      </c>
      <c r="T1247" s="150">
        <f>IF(B1247="","",IF(ISERROR(MATCH($J1247,SorP!$B$1:$B$6261,0)),"",INDIRECT("'SorP'!$A$"&amp;MATCH($S1247&amp;$J1247,SorP!C:C,0))))</f>
        <v/>
      </c>
      <c r="U1247" s="163" t="n"/>
      <c r="V1247" s="164">
        <f>IF(C1247="",NA(),MATCH($B1247&amp;$C1247,'Smelter Look-up'!$J:$J,0))</f>
        <v/>
      </c>
      <c r="X1247" s="165">
        <f>IF(AND(C1247="Smelter not listed",OR(LEN(D1247)=0,LEN(E1247)=0)),1,0)</f>
        <v/>
      </c>
      <c r="AB1247" s="306">
        <f>IF(C1247="","",B1247)</f>
        <v/>
      </c>
      <c r="AC1247" s="165">
        <f>B1247</f>
        <v/>
      </c>
      <c r="AD1247" s="165">
        <f>IF(C1247="Smelter not listed",D1247,C1247)</f>
        <v/>
      </c>
    </row>
    <row r="1248" ht="20.1" customFormat="1" customHeight="1" s="165">
      <c r="A1248" s="150" t="n"/>
      <c r="B1248" s="296">
        <f>IF(LEN(A1248)=0,"",INDEX('Smelter Look-up'!$A:$A,MATCH($A1248,'Smelter Look-up'!$E:$E,0)))</f>
        <v/>
      </c>
      <c r="C1248" s="147">
        <f>IF(LEN(A1248)=0,"",INDEX('Smelter Look-up'!$C:$C,MATCH($A1248,'Smelter Look-up'!$E:$E,0)))</f>
        <v/>
      </c>
      <c r="D1248" s="144" t="n"/>
      <c r="E1248" s="144">
        <f>IF(ISERROR($V1248),"",OFFSET('Smelter Look-up'!$D$4,$V1248-4,0)&amp;"")</f>
        <v/>
      </c>
      <c r="F1248" s="144">
        <f>IF(ISERROR($V1248),"",OFFSET('Smelter Look-up'!$E$4,$V1248-4,0))</f>
        <v/>
      </c>
      <c r="G1248" s="144">
        <f>IF(C1248=$X$4,"Enter smelter details",IF(ISERROR($V1248),"",OFFSET('Smelter Look-up'!$F$4,$V1248-4,0)))</f>
        <v/>
      </c>
      <c r="H1248" s="200">
        <f>IF(ISERROR($V1248),"",OFFSET('Smelter Look-up'!$G$4,$V1248-4,0))</f>
        <v/>
      </c>
      <c r="I1248" s="201">
        <f>IF(ISERROR($V1248),"",OFFSET('Smelter Look-up'!$H$4,$V1248-4,0))</f>
        <v/>
      </c>
      <c r="J1248" s="201">
        <f>IF(ISERROR($V1248),"",OFFSET('Smelter Look-up'!$I$4,$V1248-4,0))</f>
        <v/>
      </c>
      <c r="K1248" s="145" t="n"/>
      <c r="L1248" s="145" t="n"/>
      <c r="M1248" s="145" t="n"/>
      <c r="N1248" s="145" t="n"/>
      <c r="O1248" s="145" t="n"/>
      <c r="P1248" s="203" t="n"/>
      <c r="Q1248" s="146" t="n"/>
      <c r="R1248" s="144">
        <f>IF(ISERROR($V1248),"",OFFSET('Smelter Look-up'!$C$4,$V1248-4,0)&amp;"")</f>
        <v/>
      </c>
      <c r="S1248" s="150">
        <f>IF(B1248="","",IF(ISERROR(MATCH($E1248,CL,0)),"Unknown",INDIRECT("'C'!$A$"&amp;MATCH($E1248,CL,0)+1)))</f>
        <v/>
      </c>
      <c r="T1248" s="150">
        <f>IF(B1248="","",IF(ISERROR(MATCH($J1248,SorP!$B$1:$B$6261,0)),"",INDIRECT("'SorP'!$A$"&amp;MATCH($S1248&amp;$J1248,SorP!C:C,0))))</f>
        <v/>
      </c>
      <c r="U1248" s="163" t="n"/>
      <c r="V1248" s="164">
        <f>IF(C1248="",NA(),MATCH($B1248&amp;$C1248,'Smelter Look-up'!$J:$J,0))</f>
        <v/>
      </c>
      <c r="X1248" s="165">
        <f>IF(AND(C1248="Smelter not listed",OR(LEN(D1248)=0,LEN(E1248)=0)),1,0)</f>
        <v/>
      </c>
      <c r="AB1248" s="306">
        <f>IF(C1248="","",B1248)</f>
        <v/>
      </c>
      <c r="AC1248" s="165">
        <f>B1248</f>
        <v/>
      </c>
      <c r="AD1248" s="165">
        <f>IF(C1248="Smelter not listed",D1248,C1248)</f>
        <v/>
      </c>
    </row>
    <row r="1249" ht="20.1" customFormat="1" customHeight="1" s="165">
      <c r="A1249" s="150" t="n"/>
      <c r="B1249" s="296">
        <f>IF(LEN(A1249)=0,"",INDEX('Smelter Look-up'!$A:$A,MATCH($A1249,'Smelter Look-up'!$E:$E,0)))</f>
        <v/>
      </c>
      <c r="C1249" s="147">
        <f>IF(LEN(A1249)=0,"",INDEX('Smelter Look-up'!$C:$C,MATCH($A1249,'Smelter Look-up'!$E:$E,0)))</f>
        <v/>
      </c>
      <c r="D1249" s="144" t="n"/>
      <c r="E1249" s="144">
        <f>IF(ISERROR($V1249),"",OFFSET('Smelter Look-up'!$D$4,$V1249-4,0)&amp;"")</f>
        <v/>
      </c>
      <c r="F1249" s="144">
        <f>IF(ISERROR($V1249),"",OFFSET('Smelter Look-up'!$E$4,$V1249-4,0))</f>
        <v/>
      </c>
      <c r="G1249" s="144">
        <f>IF(C1249=$X$4,"Enter smelter details",IF(ISERROR($V1249),"",OFFSET('Smelter Look-up'!$F$4,$V1249-4,0)))</f>
        <v/>
      </c>
      <c r="H1249" s="200">
        <f>IF(ISERROR($V1249),"",OFFSET('Smelter Look-up'!$G$4,$V1249-4,0))</f>
        <v/>
      </c>
      <c r="I1249" s="201">
        <f>IF(ISERROR($V1249),"",OFFSET('Smelter Look-up'!$H$4,$V1249-4,0))</f>
        <v/>
      </c>
      <c r="J1249" s="201">
        <f>IF(ISERROR($V1249),"",OFFSET('Smelter Look-up'!$I$4,$V1249-4,0))</f>
        <v/>
      </c>
      <c r="K1249" s="145" t="n"/>
      <c r="L1249" s="145" t="n"/>
      <c r="M1249" s="145" t="n"/>
      <c r="N1249" s="145" t="n"/>
      <c r="O1249" s="145" t="n"/>
      <c r="P1249" s="203" t="n"/>
      <c r="Q1249" s="146" t="n"/>
      <c r="R1249" s="144">
        <f>IF(ISERROR($V1249),"",OFFSET('Smelter Look-up'!$C$4,$V1249-4,0)&amp;"")</f>
        <v/>
      </c>
      <c r="S1249" s="150">
        <f>IF(B1249="","",IF(ISERROR(MATCH($E1249,CL,0)),"Unknown",INDIRECT("'C'!$A$"&amp;MATCH($E1249,CL,0)+1)))</f>
        <v/>
      </c>
      <c r="T1249" s="150">
        <f>IF(B1249="","",IF(ISERROR(MATCH($J1249,SorP!$B$1:$B$6261,0)),"",INDIRECT("'SorP'!$A$"&amp;MATCH($S1249&amp;$J1249,SorP!C:C,0))))</f>
        <v/>
      </c>
      <c r="U1249" s="163" t="n"/>
      <c r="V1249" s="164">
        <f>IF(C1249="",NA(),MATCH($B1249&amp;$C1249,'Smelter Look-up'!$J:$J,0))</f>
        <v/>
      </c>
      <c r="X1249" s="165">
        <f>IF(AND(C1249="Smelter not listed",OR(LEN(D1249)=0,LEN(E1249)=0)),1,0)</f>
        <v/>
      </c>
      <c r="AB1249" s="306">
        <f>IF(C1249="","",B1249)</f>
        <v/>
      </c>
      <c r="AC1249" s="165">
        <f>B1249</f>
        <v/>
      </c>
      <c r="AD1249" s="165">
        <f>IF(C1249="Smelter not listed",D1249,C1249)</f>
        <v/>
      </c>
    </row>
    <row r="1250" ht="20.1" customFormat="1" customHeight="1" s="165">
      <c r="A1250" s="150" t="n"/>
      <c r="B1250" s="296">
        <f>IF(LEN(A1250)=0,"",INDEX('Smelter Look-up'!$A:$A,MATCH($A1250,'Smelter Look-up'!$E:$E,0)))</f>
        <v/>
      </c>
      <c r="C1250" s="147">
        <f>IF(LEN(A1250)=0,"",INDEX('Smelter Look-up'!$C:$C,MATCH($A1250,'Smelter Look-up'!$E:$E,0)))</f>
        <v/>
      </c>
      <c r="D1250" s="144" t="n"/>
      <c r="E1250" s="144">
        <f>IF(ISERROR($V1250),"",OFFSET('Smelter Look-up'!$D$4,$V1250-4,0)&amp;"")</f>
        <v/>
      </c>
      <c r="F1250" s="144">
        <f>IF(ISERROR($V1250),"",OFFSET('Smelter Look-up'!$E$4,$V1250-4,0))</f>
        <v/>
      </c>
      <c r="G1250" s="144">
        <f>IF(C1250=$X$4,"Enter smelter details",IF(ISERROR($V1250),"",OFFSET('Smelter Look-up'!$F$4,$V1250-4,0)))</f>
        <v/>
      </c>
      <c r="H1250" s="200">
        <f>IF(ISERROR($V1250),"",OFFSET('Smelter Look-up'!$G$4,$V1250-4,0))</f>
        <v/>
      </c>
      <c r="I1250" s="201">
        <f>IF(ISERROR($V1250),"",OFFSET('Smelter Look-up'!$H$4,$V1250-4,0))</f>
        <v/>
      </c>
      <c r="J1250" s="201">
        <f>IF(ISERROR($V1250),"",OFFSET('Smelter Look-up'!$I$4,$V1250-4,0))</f>
        <v/>
      </c>
      <c r="K1250" s="145" t="n"/>
      <c r="L1250" s="145" t="n"/>
      <c r="M1250" s="145" t="n"/>
      <c r="N1250" s="145" t="n"/>
      <c r="O1250" s="145" t="n"/>
      <c r="P1250" s="203" t="n"/>
      <c r="Q1250" s="146" t="n"/>
      <c r="R1250" s="144">
        <f>IF(ISERROR($V1250),"",OFFSET('Smelter Look-up'!$C$4,$V1250-4,0)&amp;"")</f>
        <v/>
      </c>
      <c r="S1250" s="150">
        <f>IF(B1250="","",IF(ISERROR(MATCH($E1250,CL,0)),"Unknown",INDIRECT("'C'!$A$"&amp;MATCH($E1250,CL,0)+1)))</f>
        <v/>
      </c>
      <c r="T1250" s="150">
        <f>IF(B1250="","",IF(ISERROR(MATCH($J1250,SorP!$B$1:$B$6261,0)),"",INDIRECT("'SorP'!$A$"&amp;MATCH($S1250&amp;$J1250,SorP!C:C,0))))</f>
        <v/>
      </c>
      <c r="U1250" s="163" t="n"/>
      <c r="V1250" s="164">
        <f>IF(C1250="",NA(),MATCH($B1250&amp;$C1250,'Smelter Look-up'!$J:$J,0))</f>
        <v/>
      </c>
      <c r="X1250" s="165">
        <f>IF(AND(C1250="Smelter not listed",OR(LEN(D1250)=0,LEN(E1250)=0)),1,0)</f>
        <v/>
      </c>
      <c r="AB1250" s="306">
        <f>IF(C1250="","",B1250)</f>
        <v/>
      </c>
      <c r="AC1250" s="165">
        <f>B1250</f>
        <v/>
      </c>
      <c r="AD1250" s="165">
        <f>IF(C1250="Smelter not listed",D1250,C1250)</f>
        <v/>
      </c>
    </row>
    <row r="1251" ht="20.1" customFormat="1" customHeight="1" s="165">
      <c r="A1251" s="150" t="n"/>
      <c r="B1251" s="296">
        <f>IF(LEN(A1251)=0,"",INDEX('Smelter Look-up'!$A:$A,MATCH($A1251,'Smelter Look-up'!$E:$E,0)))</f>
        <v/>
      </c>
      <c r="C1251" s="147">
        <f>IF(LEN(A1251)=0,"",INDEX('Smelter Look-up'!$C:$C,MATCH($A1251,'Smelter Look-up'!$E:$E,0)))</f>
        <v/>
      </c>
      <c r="D1251" s="144" t="n"/>
      <c r="E1251" s="144">
        <f>IF(ISERROR($V1251),"",OFFSET('Smelter Look-up'!$D$4,$V1251-4,0)&amp;"")</f>
        <v/>
      </c>
      <c r="F1251" s="144">
        <f>IF(ISERROR($V1251),"",OFFSET('Smelter Look-up'!$E$4,$V1251-4,0))</f>
        <v/>
      </c>
      <c r="G1251" s="144">
        <f>IF(C1251=$X$4,"Enter smelter details",IF(ISERROR($V1251),"",OFFSET('Smelter Look-up'!$F$4,$V1251-4,0)))</f>
        <v/>
      </c>
      <c r="H1251" s="200">
        <f>IF(ISERROR($V1251),"",OFFSET('Smelter Look-up'!$G$4,$V1251-4,0))</f>
        <v/>
      </c>
      <c r="I1251" s="201">
        <f>IF(ISERROR($V1251),"",OFFSET('Smelter Look-up'!$H$4,$V1251-4,0))</f>
        <v/>
      </c>
      <c r="J1251" s="201">
        <f>IF(ISERROR($V1251),"",OFFSET('Smelter Look-up'!$I$4,$V1251-4,0))</f>
        <v/>
      </c>
      <c r="K1251" s="145" t="n"/>
      <c r="L1251" s="145" t="n"/>
      <c r="M1251" s="145" t="n"/>
      <c r="N1251" s="145" t="n"/>
      <c r="O1251" s="145" t="n"/>
      <c r="P1251" s="203" t="n"/>
      <c r="Q1251" s="146" t="n"/>
      <c r="R1251" s="144">
        <f>IF(ISERROR($V1251),"",OFFSET('Smelter Look-up'!$C$4,$V1251-4,0)&amp;"")</f>
        <v/>
      </c>
      <c r="S1251" s="150">
        <f>IF(B1251="","",IF(ISERROR(MATCH($E1251,CL,0)),"Unknown",INDIRECT("'C'!$A$"&amp;MATCH($E1251,CL,0)+1)))</f>
        <v/>
      </c>
      <c r="T1251" s="150">
        <f>IF(B1251="","",IF(ISERROR(MATCH($J1251,SorP!$B$1:$B$6261,0)),"",INDIRECT("'SorP'!$A$"&amp;MATCH($S1251&amp;$J1251,SorP!C:C,0))))</f>
        <v/>
      </c>
      <c r="U1251" s="163" t="n"/>
      <c r="V1251" s="164">
        <f>IF(C1251="",NA(),MATCH($B1251&amp;$C1251,'Smelter Look-up'!$J:$J,0))</f>
        <v/>
      </c>
      <c r="X1251" s="165">
        <f>IF(AND(C1251="Smelter not listed",OR(LEN(D1251)=0,LEN(E1251)=0)),1,0)</f>
        <v/>
      </c>
      <c r="AB1251" s="306">
        <f>IF(C1251="","",B1251)</f>
        <v/>
      </c>
      <c r="AC1251" s="165">
        <f>B1251</f>
        <v/>
      </c>
      <c r="AD1251" s="165">
        <f>IF(C1251="Smelter not listed",D1251,C1251)</f>
        <v/>
      </c>
    </row>
    <row r="1252" ht="20.1" customFormat="1" customHeight="1" s="165">
      <c r="A1252" s="150" t="n"/>
      <c r="B1252" s="296">
        <f>IF(LEN(A1252)=0,"",INDEX('Smelter Look-up'!$A:$A,MATCH($A1252,'Smelter Look-up'!$E:$E,0)))</f>
        <v/>
      </c>
      <c r="C1252" s="147">
        <f>IF(LEN(A1252)=0,"",INDEX('Smelter Look-up'!$C:$C,MATCH($A1252,'Smelter Look-up'!$E:$E,0)))</f>
        <v/>
      </c>
      <c r="D1252" s="144" t="n"/>
      <c r="E1252" s="144">
        <f>IF(ISERROR($V1252),"",OFFSET('Smelter Look-up'!$D$4,$V1252-4,0)&amp;"")</f>
        <v/>
      </c>
      <c r="F1252" s="144">
        <f>IF(ISERROR($V1252),"",OFFSET('Smelter Look-up'!$E$4,$V1252-4,0))</f>
        <v/>
      </c>
      <c r="G1252" s="144">
        <f>IF(C1252=$X$4,"Enter smelter details",IF(ISERROR($V1252),"",OFFSET('Smelter Look-up'!$F$4,$V1252-4,0)))</f>
        <v/>
      </c>
      <c r="H1252" s="200">
        <f>IF(ISERROR($V1252),"",OFFSET('Smelter Look-up'!$G$4,$V1252-4,0))</f>
        <v/>
      </c>
      <c r="I1252" s="201">
        <f>IF(ISERROR($V1252),"",OFFSET('Smelter Look-up'!$H$4,$V1252-4,0))</f>
        <v/>
      </c>
      <c r="J1252" s="201">
        <f>IF(ISERROR($V1252),"",OFFSET('Smelter Look-up'!$I$4,$V1252-4,0))</f>
        <v/>
      </c>
      <c r="K1252" s="145" t="n"/>
      <c r="L1252" s="145" t="n"/>
      <c r="M1252" s="145" t="n"/>
      <c r="N1252" s="145" t="n"/>
      <c r="O1252" s="145" t="n"/>
      <c r="P1252" s="203" t="n"/>
      <c r="Q1252" s="146" t="n"/>
      <c r="R1252" s="144">
        <f>IF(ISERROR($V1252),"",OFFSET('Smelter Look-up'!$C$4,$V1252-4,0)&amp;"")</f>
        <v/>
      </c>
      <c r="S1252" s="150">
        <f>IF(B1252="","",IF(ISERROR(MATCH($E1252,CL,0)),"Unknown",INDIRECT("'C'!$A$"&amp;MATCH($E1252,CL,0)+1)))</f>
        <v/>
      </c>
      <c r="T1252" s="150">
        <f>IF(B1252="","",IF(ISERROR(MATCH($J1252,SorP!$B$1:$B$6261,0)),"",INDIRECT("'SorP'!$A$"&amp;MATCH($S1252&amp;$J1252,SorP!C:C,0))))</f>
        <v/>
      </c>
      <c r="U1252" s="163" t="n"/>
      <c r="V1252" s="164">
        <f>IF(C1252="",NA(),MATCH($B1252&amp;$C1252,'Smelter Look-up'!$J:$J,0))</f>
        <v/>
      </c>
      <c r="X1252" s="165">
        <f>IF(AND(C1252="Smelter not listed",OR(LEN(D1252)=0,LEN(E1252)=0)),1,0)</f>
        <v/>
      </c>
      <c r="AB1252" s="306">
        <f>IF(C1252="","",B1252)</f>
        <v/>
      </c>
      <c r="AC1252" s="165">
        <f>B1252</f>
        <v/>
      </c>
      <c r="AD1252" s="165">
        <f>IF(C1252="Smelter not listed",D1252,C1252)</f>
        <v/>
      </c>
    </row>
    <row r="1253" ht="20.1" customFormat="1" customHeight="1" s="165">
      <c r="A1253" s="150" t="n"/>
      <c r="B1253" s="296">
        <f>IF(LEN(A1253)=0,"",INDEX('Smelter Look-up'!$A:$A,MATCH($A1253,'Smelter Look-up'!$E:$E,0)))</f>
        <v/>
      </c>
      <c r="C1253" s="147">
        <f>IF(LEN(A1253)=0,"",INDEX('Smelter Look-up'!$C:$C,MATCH($A1253,'Smelter Look-up'!$E:$E,0)))</f>
        <v/>
      </c>
      <c r="D1253" s="144" t="n"/>
      <c r="E1253" s="144">
        <f>IF(ISERROR($V1253),"",OFFSET('Smelter Look-up'!$D$4,$V1253-4,0)&amp;"")</f>
        <v/>
      </c>
      <c r="F1253" s="144">
        <f>IF(ISERROR($V1253),"",OFFSET('Smelter Look-up'!$E$4,$V1253-4,0))</f>
        <v/>
      </c>
      <c r="G1253" s="144">
        <f>IF(C1253=$X$4,"Enter smelter details",IF(ISERROR($V1253),"",OFFSET('Smelter Look-up'!$F$4,$V1253-4,0)))</f>
        <v/>
      </c>
      <c r="H1253" s="200">
        <f>IF(ISERROR($V1253),"",OFFSET('Smelter Look-up'!$G$4,$V1253-4,0))</f>
        <v/>
      </c>
      <c r="I1253" s="201">
        <f>IF(ISERROR($V1253),"",OFFSET('Smelter Look-up'!$H$4,$V1253-4,0))</f>
        <v/>
      </c>
      <c r="J1253" s="201">
        <f>IF(ISERROR($V1253),"",OFFSET('Smelter Look-up'!$I$4,$V1253-4,0))</f>
        <v/>
      </c>
      <c r="K1253" s="145" t="n"/>
      <c r="L1253" s="145" t="n"/>
      <c r="M1253" s="145" t="n"/>
      <c r="N1253" s="145" t="n"/>
      <c r="O1253" s="145" t="n"/>
      <c r="P1253" s="203" t="n"/>
      <c r="Q1253" s="146" t="n"/>
      <c r="R1253" s="144">
        <f>IF(ISERROR($V1253),"",OFFSET('Smelter Look-up'!$C$4,$V1253-4,0)&amp;"")</f>
        <v/>
      </c>
      <c r="S1253" s="150">
        <f>IF(B1253="","",IF(ISERROR(MATCH($E1253,CL,0)),"Unknown",INDIRECT("'C'!$A$"&amp;MATCH($E1253,CL,0)+1)))</f>
        <v/>
      </c>
      <c r="T1253" s="150">
        <f>IF(B1253="","",IF(ISERROR(MATCH($J1253,SorP!$B$1:$B$6261,0)),"",INDIRECT("'SorP'!$A$"&amp;MATCH($S1253&amp;$J1253,SorP!C:C,0))))</f>
        <v/>
      </c>
      <c r="U1253" s="163" t="n"/>
      <c r="V1253" s="164">
        <f>IF(C1253="",NA(),MATCH($B1253&amp;$C1253,'Smelter Look-up'!$J:$J,0))</f>
        <v/>
      </c>
      <c r="X1253" s="165">
        <f>IF(AND(C1253="Smelter not listed",OR(LEN(D1253)=0,LEN(E1253)=0)),1,0)</f>
        <v/>
      </c>
      <c r="AB1253" s="306">
        <f>IF(C1253="","",B1253)</f>
        <v/>
      </c>
      <c r="AC1253" s="165">
        <f>B1253</f>
        <v/>
      </c>
      <c r="AD1253" s="165">
        <f>IF(C1253="Smelter not listed",D1253,C1253)</f>
        <v/>
      </c>
    </row>
    <row r="1254" ht="20.1" customFormat="1" customHeight="1" s="165">
      <c r="A1254" s="150" t="n"/>
      <c r="B1254" s="296">
        <f>IF(LEN(A1254)=0,"",INDEX('Smelter Look-up'!$A:$A,MATCH($A1254,'Smelter Look-up'!$E:$E,0)))</f>
        <v/>
      </c>
      <c r="C1254" s="147">
        <f>IF(LEN(A1254)=0,"",INDEX('Smelter Look-up'!$C:$C,MATCH($A1254,'Smelter Look-up'!$E:$E,0)))</f>
        <v/>
      </c>
      <c r="D1254" s="144" t="n"/>
      <c r="E1254" s="144">
        <f>IF(ISERROR($V1254),"",OFFSET('Smelter Look-up'!$D$4,$V1254-4,0)&amp;"")</f>
        <v/>
      </c>
      <c r="F1254" s="144">
        <f>IF(ISERROR($V1254),"",OFFSET('Smelter Look-up'!$E$4,$V1254-4,0))</f>
        <v/>
      </c>
      <c r="G1254" s="144">
        <f>IF(C1254=$X$4,"Enter smelter details",IF(ISERROR($V1254),"",OFFSET('Smelter Look-up'!$F$4,$V1254-4,0)))</f>
        <v/>
      </c>
      <c r="H1254" s="200">
        <f>IF(ISERROR($V1254),"",OFFSET('Smelter Look-up'!$G$4,$V1254-4,0))</f>
        <v/>
      </c>
      <c r="I1254" s="201">
        <f>IF(ISERROR($V1254),"",OFFSET('Smelter Look-up'!$H$4,$V1254-4,0))</f>
        <v/>
      </c>
      <c r="J1254" s="201">
        <f>IF(ISERROR($V1254),"",OFFSET('Smelter Look-up'!$I$4,$V1254-4,0))</f>
        <v/>
      </c>
      <c r="K1254" s="145" t="n"/>
      <c r="L1254" s="145" t="n"/>
      <c r="M1254" s="145" t="n"/>
      <c r="N1254" s="145" t="n"/>
      <c r="O1254" s="145" t="n"/>
      <c r="P1254" s="203" t="n"/>
      <c r="Q1254" s="146" t="n"/>
      <c r="R1254" s="144">
        <f>IF(ISERROR($V1254),"",OFFSET('Smelter Look-up'!$C$4,$V1254-4,0)&amp;"")</f>
        <v/>
      </c>
      <c r="S1254" s="150">
        <f>IF(B1254="","",IF(ISERROR(MATCH($E1254,CL,0)),"Unknown",INDIRECT("'C'!$A$"&amp;MATCH($E1254,CL,0)+1)))</f>
        <v/>
      </c>
      <c r="T1254" s="150">
        <f>IF(B1254="","",IF(ISERROR(MATCH($J1254,SorP!$B$1:$B$6261,0)),"",INDIRECT("'SorP'!$A$"&amp;MATCH($S1254&amp;$J1254,SorP!C:C,0))))</f>
        <v/>
      </c>
      <c r="U1254" s="163" t="n"/>
      <c r="V1254" s="164">
        <f>IF(C1254="",NA(),MATCH($B1254&amp;$C1254,'Smelter Look-up'!$J:$J,0))</f>
        <v/>
      </c>
      <c r="X1254" s="165">
        <f>IF(AND(C1254="Smelter not listed",OR(LEN(D1254)=0,LEN(E1254)=0)),1,0)</f>
        <v/>
      </c>
      <c r="AB1254" s="306">
        <f>IF(C1254="","",B1254)</f>
        <v/>
      </c>
      <c r="AC1254" s="165">
        <f>B1254</f>
        <v/>
      </c>
      <c r="AD1254" s="165">
        <f>IF(C1254="Smelter not listed",D1254,C1254)</f>
        <v/>
      </c>
    </row>
    <row r="1255" ht="20.1" customFormat="1" customHeight="1" s="165">
      <c r="A1255" s="150" t="n"/>
      <c r="B1255" s="296">
        <f>IF(LEN(A1255)=0,"",INDEX('Smelter Look-up'!$A:$A,MATCH($A1255,'Smelter Look-up'!$E:$E,0)))</f>
        <v/>
      </c>
      <c r="C1255" s="147">
        <f>IF(LEN(A1255)=0,"",INDEX('Smelter Look-up'!$C:$C,MATCH($A1255,'Smelter Look-up'!$E:$E,0)))</f>
        <v/>
      </c>
      <c r="D1255" s="144" t="n"/>
      <c r="E1255" s="144">
        <f>IF(ISERROR($V1255),"",OFFSET('Smelter Look-up'!$D$4,$V1255-4,0)&amp;"")</f>
        <v/>
      </c>
      <c r="F1255" s="144">
        <f>IF(ISERROR($V1255),"",OFFSET('Smelter Look-up'!$E$4,$V1255-4,0))</f>
        <v/>
      </c>
      <c r="G1255" s="144">
        <f>IF(C1255=$X$4,"Enter smelter details",IF(ISERROR($V1255),"",OFFSET('Smelter Look-up'!$F$4,$V1255-4,0)))</f>
        <v/>
      </c>
      <c r="H1255" s="200">
        <f>IF(ISERROR($V1255),"",OFFSET('Smelter Look-up'!$G$4,$V1255-4,0))</f>
        <v/>
      </c>
      <c r="I1255" s="201">
        <f>IF(ISERROR($V1255),"",OFFSET('Smelter Look-up'!$H$4,$V1255-4,0))</f>
        <v/>
      </c>
      <c r="J1255" s="201">
        <f>IF(ISERROR($V1255),"",OFFSET('Smelter Look-up'!$I$4,$V1255-4,0))</f>
        <v/>
      </c>
      <c r="K1255" s="145" t="n"/>
      <c r="L1255" s="145" t="n"/>
      <c r="M1255" s="145" t="n"/>
      <c r="N1255" s="145" t="n"/>
      <c r="O1255" s="145" t="n"/>
      <c r="P1255" s="203" t="n"/>
      <c r="Q1255" s="146" t="n"/>
      <c r="R1255" s="144">
        <f>IF(ISERROR($V1255),"",OFFSET('Smelter Look-up'!$C$4,$V1255-4,0)&amp;"")</f>
        <v/>
      </c>
      <c r="S1255" s="150">
        <f>IF(B1255="","",IF(ISERROR(MATCH($E1255,CL,0)),"Unknown",INDIRECT("'C'!$A$"&amp;MATCH($E1255,CL,0)+1)))</f>
        <v/>
      </c>
      <c r="T1255" s="150">
        <f>IF(B1255="","",IF(ISERROR(MATCH($J1255,SorP!$B$1:$B$6261,0)),"",INDIRECT("'SorP'!$A$"&amp;MATCH($S1255&amp;$J1255,SorP!C:C,0))))</f>
        <v/>
      </c>
      <c r="U1255" s="163" t="n"/>
      <c r="V1255" s="164">
        <f>IF(C1255="",NA(),MATCH($B1255&amp;$C1255,'Smelter Look-up'!$J:$J,0))</f>
        <v/>
      </c>
      <c r="X1255" s="165">
        <f>IF(AND(C1255="Smelter not listed",OR(LEN(D1255)=0,LEN(E1255)=0)),1,0)</f>
        <v/>
      </c>
      <c r="AB1255" s="306">
        <f>IF(C1255="","",B1255)</f>
        <v/>
      </c>
      <c r="AC1255" s="165">
        <f>B1255</f>
        <v/>
      </c>
      <c r="AD1255" s="165">
        <f>IF(C1255="Smelter not listed",D1255,C1255)</f>
        <v/>
      </c>
    </row>
    <row r="1256" ht="20.1" customFormat="1" customHeight="1" s="165">
      <c r="A1256" s="150" t="n"/>
      <c r="B1256" s="296">
        <f>IF(LEN(A1256)=0,"",INDEX('Smelter Look-up'!$A:$A,MATCH($A1256,'Smelter Look-up'!$E:$E,0)))</f>
        <v/>
      </c>
      <c r="C1256" s="147">
        <f>IF(LEN(A1256)=0,"",INDEX('Smelter Look-up'!$C:$C,MATCH($A1256,'Smelter Look-up'!$E:$E,0)))</f>
        <v/>
      </c>
      <c r="D1256" s="144" t="n"/>
      <c r="E1256" s="144">
        <f>IF(ISERROR($V1256),"",OFFSET('Smelter Look-up'!$D$4,$V1256-4,0)&amp;"")</f>
        <v/>
      </c>
      <c r="F1256" s="144">
        <f>IF(ISERROR($V1256),"",OFFSET('Smelter Look-up'!$E$4,$V1256-4,0))</f>
        <v/>
      </c>
      <c r="G1256" s="144">
        <f>IF(C1256=$X$4,"Enter smelter details",IF(ISERROR($V1256),"",OFFSET('Smelter Look-up'!$F$4,$V1256-4,0)))</f>
        <v/>
      </c>
      <c r="H1256" s="200">
        <f>IF(ISERROR($V1256),"",OFFSET('Smelter Look-up'!$G$4,$V1256-4,0))</f>
        <v/>
      </c>
      <c r="I1256" s="201">
        <f>IF(ISERROR($V1256),"",OFFSET('Smelter Look-up'!$H$4,$V1256-4,0))</f>
        <v/>
      </c>
      <c r="J1256" s="201">
        <f>IF(ISERROR($V1256),"",OFFSET('Smelter Look-up'!$I$4,$V1256-4,0))</f>
        <v/>
      </c>
      <c r="K1256" s="145" t="n"/>
      <c r="L1256" s="145" t="n"/>
      <c r="M1256" s="145" t="n"/>
      <c r="N1256" s="145" t="n"/>
      <c r="O1256" s="145" t="n"/>
      <c r="P1256" s="203" t="n"/>
      <c r="Q1256" s="146" t="n"/>
      <c r="R1256" s="144">
        <f>IF(ISERROR($V1256),"",OFFSET('Smelter Look-up'!$C$4,$V1256-4,0)&amp;"")</f>
        <v/>
      </c>
      <c r="S1256" s="150">
        <f>IF(B1256="","",IF(ISERROR(MATCH($E1256,CL,0)),"Unknown",INDIRECT("'C'!$A$"&amp;MATCH($E1256,CL,0)+1)))</f>
        <v/>
      </c>
      <c r="T1256" s="150">
        <f>IF(B1256="","",IF(ISERROR(MATCH($J1256,SorP!$B$1:$B$6261,0)),"",INDIRECT("'SorP'!$A$"&amp;MATCH($S1256&amp;$J1256,SorP!C:C,0))))</f>
        <v/>
      </c>
      <c r="U1256" s="163" t="n"/>
      <c r="V1256" s="164">
        <f>IF(C1256="",NA(),MATCH($B1256&amp;$C1256,'Smelter Look-up'!$J:$J,0))</f>
        <v/>
      </c>
      <c r="X1256" s="165">
        <f>IF(AND(C1256="Smelter not listed",OR(LEN(D1256)=0,LEN(E1256)=0)),1,0)</f>
        <v/>
      </c>
      <c r="AB1256" s="306">
        <f>IF(C1256="","",B1256)</f>
        <v/>
      </c>
      <c r="AC1256" s="165">
        <f>B1256</f>
        <v/>
      </c>
      <c r="AD1256" s="165">
        <f>IF(C1256="Smelter not listed",D1256,C1256)</f>
        <v/>
      </c>
    </row>
    <row r="1257" ht="20.1" customFormat="1" customHeight="1" s="165">
      <c r="A1257" s="150" t="n"/>
      <c r="B1257" s="296">
        <f>IF(LEN(A1257)=0,"",INDEX('Smelter Look-up'!$A:$A,MATCH($A1257,'Smelter Look-up'!$E:$E,0)))</f>
        <v/>
      </c>
      <c r="C1257" s="147">
        <f>IF(LEN(A1257)=0,"",INDEX('Smelter Look-up'!$C:$C,MATCH($A1257,'Smelter Look-up'!$E:$E,0)))</f>
        <v/>
      </c>
      <c r="D1257" s="144" t="n"/>
      <c r="E1257" s="144">
        <f>IF(ISERROR($V1257),"",OFFSET('Smelter Look-up'!$D$4,$V1257-4,0)&amp;"")</f>
        <v/>
      </c>
      <c r="F1257" s="144">
        <f>IF(ISERROR($V1257),"",OFFSET('Smelter Look-up'!$E$4,$V1257-4,0))</f>
        <v/>
      </c>
      <c r="G1257" s="144">
        <f>IF(C1257=$X$4,"Enter smelter details",IF(ISERROR($V1257),"",OFFSET('Smelter Look-up'!$F$4,$V1257-4,0)))</f>
        <v/>
      </c>
      <c r="H1257" s="200">
        <f>IF(ISERROR($V1257),"",OFFSET('Smelter Look-up'!$G$4,$V1257-4,0))</f>
        <v/>
      </c>
      <c r="I1257" s="201">
        <f>IF(ISERROR($V1257),"",OFFSET('Smelter Look-up'!$H$4,$V1257-4,0))</f>
        <v/>
      </c>
      <c r="J1257" s="201">
        <f>IF(ISERROR($V1257),"",OFFSET('Smelter Look-up'!$I$4,$V1257-4,0))</f>
        <v/>
      </c>
      <c r="K1257" s="145" t="n"/>
      <c r="L1257" s="145" t="n"/>
      <c r="M1257" s="145" t="n"/>
      <c r="N1257" s="145" t="n"/>
      <c r="O1257" s="145" t="n"/>
      <c r="P1257" s="203" t="n"/>
      <c r="Q1257" s="146" t="n"/>
      <c r="R1257" s="144">
        <f>IF(ISERROR($V1257),"",OFFSET('Smelter Look-up'!$C$4,$V1257-4,0)&amp;"")</f>
        <v/>
      </c>
      <c r="S1257" s="150">
        <f>IF(B1257="","",IF(ISERROR(MATCH($E1257,CL,0)),"Unknown",INDIRECT("'C'!$A$"&amp;MATCH($E1257,CL,0)+1)))</f>
        <v/>
      </c>
      <c r="T1257" s="150">
        <f>IF(B1257="","",IF(ISERROR(MATCH($J1257,SorP!$B$1:$B$6261,0)),"",INDIRECT("'SorP'!$A$"&amp;MATCH($S1257&amp;$J1257,SorP!C:C,0))))</f>
        <v/>
      </c>
      <c r="U1257" s="163" t="n"/>
      <c r="V1257" s="164">
        <f>IF(C1257="",NA(),MATCH($B1257&amp;$C1257,'Smelter Look-up'!$J:$J,0))</f>
        <v/>
      </c>
      <c r="X1257" s="165">
        <f>IF(AND(C1257="Smelter not listed",OR(LEN(D1257)=0,LEN(E1257)=0)),1,0)</f>
        <v/>
      </c>
      <c r="AB1257" s="306">
        <f>IF(C1257="","",B1257)</f>
        <v/>
      </c>
      <c r="AC1257" s="165">
        <f>B1257</f>
        <v/>
      </c>
      <c r="AD1257" s="165">
        <f>IF(C1257="Smelter not listed",D1257,C1257)</f>
        <v/>
      </c>
    </row>
    <row r="1258" ht="20.1" customFormat="1" customHeight="1" s="165">
      <c r="A1258" s="150" t="n"/>
      <c r="B1258" s="296">
        <f>IF(LEN(A1258)=0,"",INDEX('Smelter Look-up'!$A:$A,MATCH($A1258,'Smelter Look-up'!$E:$E,0)))</f>
        <v/>
      </c>
      <c r="C1258" s="147">
        <f>IF(LEN(A1258)=0,"",INDEX('Smelter Look-up'!$C:$C,MATCH($A1258,'Smelter Look-up'!$E:$E,0)))</f>
        <v/>
      </c>
      <c r="D1258" s="144" t="n"/>
      <c r="E1258" s="144">
        <f>IF(ISERROR($V1258),"",OFFSET('Smelter Look-up'!$D$4,$V1258-4,0)&amp;"")</f>
        <v/>
      </c>
      <c r="F1258" s="144">
        <f>IF(ISERROR($V1258),"",OFFSET('Smelter Look-up'!$E$4,$V1258-4,0))</f>
        <v/>
      </c>
      <c r="G1258" s="144">
        <f>IF(C1258=$X$4,"Enter smelter details",IF(ISERROR($V1258),"",OFFSET('Smelter Look-up'!$F$4,$V1258-4,0)))</f>
        <v/>
      </c>
      <c r="H1258" s="200">
        <f>IF(ISERROR($V1258),"",OFFSET('Smelter Look-up'!$G$4,$V1258-4,0))</f>
        <v/>
      </c>
      <c r="I1258" s="201">
        <f>IF(ISERROR($V1258),"",OFFSET('Smelter Look-up'!$H$4,$V1258-4,0))</f>
        <v/>
      </c>
      <c r="J1258" s="201">
        <f>IF(ISERROR($V1258),"",OFFSET('Smelter Look-up'!$I$4,$V1258-4,0))</f>
        <v/>
      </c>
      <c r="K1258" s="145" t="n"/>
      <c r="L1258" s="145" t="n"/>
      <c r="M1258" s="145" t="n"/>
      <c r="N1258" s="145" t="n"/>
      <c r="O1258" s="145" t="n"/>
      <c r="P1258" s="203" t="n"/>
      <c r="Q1258" s="146" t="n"/>
      <c r="R1258" s="144">
        <f>IF(ISERROR($V1258),"",OFFSET('Smelter Look-up'!$C$4,$V1258-4,0)&amp;"")</f>
        <v/>
      </c>
      <c r="S1258" s="150">
        <f>IF(B1258="","",IF(ISERROR(MATCH($E1258,CL,0)),"Unknown",INDIRECT("'C'!$A$"&amp;MATCH($E1258,CL,0)+1)))</f>
        <v/>
      </c>
      <c r="T1258" s="150">
        <f>IF(B1258="","",IF(ISERROR(MATCH($J1258,SorP!$B$1:$B$6261,0)),"",INDIRECT("'SorP'!$A$"&amp;MATCH($S1258&amp;$J1258,SorP!C:C,0))))</f>
        <v/>
      </c>
      <c r="U1258" s="163" t="n"/>
      <c r="V1258" s="164">
        <f>IF(C1258="",NA(),MATCH($B1258&amp;$C1258,'Smelter Look-up'!$J:$J,0))</f>
        <v/>
      </c>
      <c r="X1258" s="165">
        <f>IF(AND(C1258="Smelter not listed",OR(LEN(D1258)=0,LEN(E1258)=0)),1,0)</f>
        <v/>
      </c>
      <c r="AB1258" s="306">
        <f>IF(C1258="","",B1258)</f>
        <v/>
      </c>
      <c r="AC1258" s="165">
        <f>B1258</f>
        <v/>
      </c>
      <c r="AD1258" s="165">
        <f>IF(C1258="Smelter not listed",D1258,C1258)</f>
        <v/>
      </c>
    </row>
    <row r="1259" ht="20.1" customFormat="1" customHeight="1" s="165">
      <c r="A1259" s="150" t="n"/>
      <c r="B1259" s="296">
        <f>IF(LEN(A1259)=0,"",INDEX('Smelter Look-up'!$A:$A,MATCH($A1259,'Smelter Look-up'!$E:$E,0)))</f>
        <v/>
      </c>
      <c r="C1259" s="147">
        <f>IF(LEN(A1259)=0,"",INDEX('Smelter Look-up'!$C:$C,MATCH($A1259,'Smelter Look-up'!$E:$E,0)))</f>
        <v/>
      </c>
      <c r="D1259" s="144" t="n"/>
      <c r="E1259" s="144">
        <f>IF(ISERROR($V1259),"",OFFSET('Smelter Look-up'!$D$4,$V1259-4,0)&amp;"")</f>
        <v/>
      </c>
      <c r="F1259" s="144">
        <f>IF(ISERROR($V1259),"",OFFSET('Smelter Look-up'!$E$4,$V1259-4,0))</f>
        <v/>
      </c>
      <c r="G1259" s="144">
        <f>IF(C1259=$X$4,"Enter smelter details",IF(ISERROR($V1259),"",OFFSET('Smelter Look-up'!$F$4,$V1259-4,0)))</f>
        <v/>
      </c>
      <c r="H1259" s="200">
        <f>IF(ISERROR($V1259),"",OFFSET('Smelter Look-up'!$G$4,$V1259-4,0))</f>
        <v/>
      </c>
      <c r="I1259" s="201">
        <f>IF(ISERROR($V1259),"",OFFSET('Smelter Look-up'!$H$4,$V1259-4,0))</f>
        <v/>
      </c>
      <c r="J1259" s="201">
        <f>IF(ISERROR($V1259),"",OFFSET('Smelter Look-up'!$I$4,$V1259-4,0))</f>
        <v/>
      </c>
      <c r="K1259" s="145" t="n"/>
      <c r="L1259" s="145" t="n"/>
      <c r="M1259" s="145" t="n"/>
      <c r="N1259" s="145" t="n"/>
      <c r="O1259" s="145" t="n"/>
      <c r="P1259" s="203" t="n"/>
      <c r="Q1259" s="146" t="n"/>
      <c r="R1259" s="144">
        <f>IF(ISERROR($V1259),"",OFFSET('Smelter Look-up'!$C$4,$V1259-4,0)&amp;"")</f>
        <v/>
      </c>
      <c r="S1259" s="150">
        <f>IF(B1259="","",IF(ISERROR(MATCH($E1259,CL,0)),"Unknown",INDIRECT("'C'!$A$"&amp;MATCH($E1259,CL,0)+1)))</f>
        <v/>
      </c>
      <c r="T1259" s="150">
        <f>IF(B1259="","",IF(ISERROR(MATCH($J1259,SorP!$B$1:$B$6261,0)),"",INDIRECT("'SorP'!$A$"&amp;MATCH($S1259&amp;$J1259,SorP!C:C,0))))</f>
        <v/>
      </c>
      <c r="U1259" s="163" t="n"/>
      <c r="V1259" s="164">
        <f>IF(C1259="",NA(),MATCH($B1259&amp;$C1259,'Smelter Look-up'!$J:$J,0))</f>
        <v/>
      </c>
      <c r="X1259" s="165">
        <f>IF(AND(C1259="Smelter not listed",OR(LEN(D1259)=0,LEN(E1259)=0)),1,0)</f>
        <v/>
      </c>
      <c r="AB1259" s="306">
        <f>IF(C1259="","",B1259)</f>
        <v/>
      </c>
      <c r="AC1259" s="165">
        <f>B1259</f>
        <v/>
      </c>
      <c r="AD1259" s="165">
        <f>IF(C1259="Smelter not listed",D1259,C1259)</f>
        <v/>
      </c>
    </row>
    <row r="1260" ht="20.1" customFormat="1" customHeight="1" s="165">
      <c r="A1260" s="150" t="n"/>
      <c r="B1260" s="296">
        <f>IF(LEN(A1260)=0,"",INDEX('Smelter Look-up'!$A:$A,MATCH($A1260,'Smelter Look-up'!$E:$E,0)))</f>
        <v/>
      </c>
      <c r="C1260" s="147">
        <f>IF(LEN(A1260)=0,"",INDEX('Smelter Look-up'!$C:$C,MATCH($A1260,'Smelter Look-up'!$E:$E,0)))</f>
        <v/>
      </c>
      <c r="D1260" s="144" t="n"/>
      <c r="E1260" s="144">
        <f>IF(ISERROR($V1260),"",OFFSET('Smelter Look-up'!$D$4,$V1260-4,0)&amp;"")</f>
        <v/>
      </c>
      <c r="F1260" s="144">
        <f>IF(ISERROR($V1260),"",OFFSET('Smelter Look-up'!$E$4,$V1260-4,0))</f>
        <v/>
      </c>
      <c r="G1260" s="144">
        <f>IF(C1260=$X$4,"Enter smelter details",IF(ISERROR($V1260),"",OFFSET('Smelter Look-up'!$F$4,$V1260-4,0)))</f>
        <v/>
      </c>
      <c r="H1260" s="200">
        <f>IF(ISERROR($V1260),"",OFFSET('Smelter Look-up'!$G$4,$V1260-4,0))</f>
        <v/>
      </c>
      <c r="I1260" s="201">
        <f>IF(ISERROR($V1260),"",OFFSET('Smelter Look-up'!$H$4,$V1260-4,0))</f>
        <v/>
      </c>
      <c r="J1260" s="201">
        <f>IF(ISERROR($V1260),"",OFFSET('Smelter Look-up'!$I$4,$V1260-4,0))</f>
        <v/>
      </c>
      <c r="K1260" s="145" t="n"/>
      <c r="L1260" s="145" t="n"/>
      <c r="M1260" s="145" t="n"/>
      <c r="N1260" s="145" t="n"/>
      <c r="O1260" s="145" t="n"/>
      <c r="P1260" s="203" t="n"/>
      <c r="Q1260" s="146" t="n"/>
      <c r="R1260" s="144">
        <f>IF(ISERROR($V1260),"",OFFSET('Smelter Look-up'!$C$4,$V1260-4,0)&amp;"")</f>
        <v/>
      </c>
      <c r="S1260" s="150">
        <f>IF(B1260="","",IF(ISERROR(MATCH($E1260,CL,0)),"Unknown",INDIRECT("'C'!$A$"&amp;MATCH($E1260,CL,0)+1)))</f>
        <v/>
      </c>
      <c r="T1260" s="150">
        <f>IF(B1260="","",IF(ISERROR(MATCH($J1260,SorP!$B$1:$B$6261,0)),"",INDIRECT("'SorP'!$A$"&amp;MATCH($S1260&amp;$J1260,SorP!C:C,0))))</f>
        <v/>
      </c>
      <c r="U1260" s="163" t="n"/>
      <c r="V1260" s="164">
        <f>IF(C1260="",NA(),MATCH($B1260&amp;$C1260,'Smelter Look-up'!$J:$J,0))</f>
        <v/>
      </c>
      <c r="X1260" s="165">
        <f>IF(AND(C1260="Smelter not listed",OR(LEN(D1260)=0,LEN(E1260)=0)),1,0)</f>
        <v/>
      </c>
      <c r="AB1260" s="306">
        <f>IF(C1260="","",B1260)</f>
        <v/>
      </c>
      <c r="AC1260" s="165">
        <f>B1260</f>
        <v/>
      </c>
      <c r="AD1260" s="165">
        <f>IF(C1260="Smelter not listed",D1260,C1260)</f>
        <v/>
      </c>
    </row>
    <row r="1261" ht="20.1" customFormat="1" customHeight="1" s="165">
      <c r="A1261" s="150" t="n"/>
      <c r="B1261" s="296">
        <f>IF(LEN(A1261)=0,"",INDEX('Smelter Look-up'!$A:$A,MATCH($A1261,'Smelter Look-up'!$E:$E,0)))</f>
        <v/>
      </c>
      <c r="C1261" s="147">
        <f>IF(LEN(A1261)=0,"",INDEX('Smelter Look-up'!$C:$C,MATCH($A1261,'Smelter Look-up'!$E:$E,0)))</f>
        <v/>
      </c>
      <c r="D1261" s="144" t="n"/>
      <c r="E1261" s="144">
        <f>IF(ISERROR($V1261),"",OFFSET('Smelter Look-up'!$D$4,$V1261-4,0)&amp;"")</f>
        <v/>
      </c>
      <c r="F1261" s="144">
        <f>IF(ISERROR($V1261),"",OFFSET('Smelter Look-up'!$E$4,$V1261-4,0))</f>
        <v/>
      </c>
      <c r="G1261" s="144">
        <f>IF(C1261=$X$4,"Enter smelter details",IF(ISERROR($V1261),"",OFFSET('Smelter Look-up'!$F$4,$V1261-4,0)))</f>
        <v/>
      </c>
      <c r="H1261" s="200">
        <f>IF(ISERROR($V1261),"",OFFSET('Smelter Look-up'!$G$4,$V1261-4,0))</f>
        <v/>
      </c>
      <c r="I1261" s="201">
        <f>IF(ISERROR($V1261),"",OFFSET('Smelter Look-up'!$H$4,$V1261-4,0))</f>
        <v/>
      </c>
      <c r="J1261" s="201">
        <f>IF(ISERROR($V1261),"",OFFSET('Smelter Look-up'!$I$4,$V1261-4,0))</f>
        <v/>
      </c>
      <c r="K1261" s="145" t="n"/>
      <c r="L1261" s="145" t="n"/>
      <c r="M1261" s="145" t="n"/>
      <c r="N1261" s="145" t="n"/>
      <c r="O1261" s="145" t="n"/>
      <c r="P1261" s="203" t="n"/>
      <c r="Q1261" s="146" t="n"/>
      <c r="R1261" s="144">
        <f>IF(ISERROR($V1261),"",OFFSET('Smelter Look-up'!$C$4,$V1261-4,0)&amp;"")</f>
        <v/>
      </c>
      <c r="S1261" s="150">
        <f>IF(B1261="","",IF(ISERROR(MATCH($E1261,CL,0)),"Unknown",INDIRECT("'C'!$A$"&amp;MATCH($E1261,CL,0)+1)))</f>
        <v/>
      </c>
      <c r="T1261" s="150">
        <f>IF(B1261="","",IF(ISERROR(MATCH($J1261,SorP!$B$1:$B$6261,0)),"",INDIRECT("'SorP'!$A$"&amp;MATCH($S1261&amp;$J1261,SorP!C:C,0))))</f>
        <v/>
      </c>
      <c r="U1261" s="163" t="n"/>
      <c r="V1261" s="164">
        <f>IF(C1261="",NA(),MATCH($B1261&amp;$C1261,'Smelter Look-up'!$J:$J,0))</f>
        <v/>
      </c>
      <c r="X1261" s="165">
        <f>IF(AND(C1261="Smelter not listed",OR(LEN(D1261)=0,LEN(E1261)=0)),1,0)</f>
        <v/>
      </c>
      <c r="AB1261" s="306">
        <f>IF(C1261="","",B1261)</f>
        <v/>
      </c>
      <c r="AC1261" s="165">
        <f>B1261</f>
        <v/>
      </c>
      <c r="AD1261" s="165">
        <f>IF(C1261="Smelter not listed",D1261,C1261)</f>
        <v/>
      </c>
    </row>
    <row r="1262" ht="20.1" customFormat="1" customHeight="1" s="165">
      <c r="A1262" s="150" t="n"/>
      <c r="B1262" s="296">
        <f>IF(LEN(A1262)=0,"",INDEX('Smelter Look-up'!$A:$A,MATCH($A1262,'Smelter Look-up'!$E:$E,0)))</f>
        <v/>
      </c>
      <c r="C1262" s="147">
        <f>IF(LEN(A1262)=0,"",INDEX('Smelter Look-up'!$C:$C,MATCH($A1262,'Smelter Look-up'!$E:$E,0)))</f>
        <v/>
      </c>
      <c r="D1262" s="144" t="n"/>
      <c r="E1262" s="144">
        <f>IF(ISERROR($V1262),"",OFFSET('Smelter Look-up'!$D$4,$V1262-4,0)&amp;"")</f>
        <v/>
      </c>
      <c r="F1262" s="144">
        <f>IF(ISERROR($V1262),"",OFFSET('Smelter Look-up'!$E$4,$V1262-4,0))</f>
        <v/>
      </c>
      <c r="G1262" s="144">
        <f>IF(C1262=$X$4,"Enter smelter details",IF(ISERROR($V1262),"",OFFSET('Smelter Look-up'!$F$4,$V1262-4,0)))</f>
        <v/>
      </c>
      <c r="H1262" s="200">
        <f>IF(ISERROR($V1262),"",OFFSET('Smelter Look-up'!$G$4,$V1262-4,0))</f>
        <v/>
      </c>
      <c r="I1262" s="201">
        <f>IF(ISERROR($V1262),"",OFFSET('Smelter Look-up'!$H$4,$V1262-4,0))</f>
        <v/>
      </c>
      <c r="J1262" s="201">
        <f>IF(ISERROR($V1262),"",OFFSET('Smelter Look-up'!$I$4,$V1262-4,0))</f>
        <v/>
      </c>
      <c r="K1262" s="145" t="n"/>
      <c r="L1262" s="145" t="n"/>
      <c r="M1262" s="145" t="n"/>
      <c r="N1262" s="145" t="n"/>
      <c r="O1262" s="145" t="n"/>
      <c r="P1262" s="203" t="n"/>
      <c r="Q1262" s="146" t="n"/>
      <c r="R1262" s="144">
        <f>IF(ISERROR($V1262),"",OFFSET('Smelter Look-up'!$C$4,$V1262-4,0)&amp;"")</f>
        <v/>
      </c>
      <c r="S1262" s="150">
        <f>IF(B1262="","",IF(ISERROR(MATCH($E1262,CL,0)),"Unknown",INDIRECT("'C'!$A$"&amp;MATCH($E1262,CL,0)+1)))</f>
        <v/>
      </c>
      <c r="T1262" s="150">
        <f>IF(B1262="","",IF(ISERROR(MATCH($J1262,SorP!$B$1:$B$6261,0)),"",INDIRECT("'SorP'!$A$"&amp;MATCH($S1262&amp;$J1262,SorP!C:C,0))))</f>
        <v/>
      </c>
      <c r="U1262" s="163" t="n"/>
      <c r="V1262" s="164">
        <f>IF(C1262="",NA(),MATCH($B1262&amp;$C1262,'Smelter Look-up'!$J:$J,0))</f>
        <v/>
      </c>
      <c r="X1262" s="165">
        <f>IF(AND(C1262="Smelter not listed",OR(LEN(D1262)=0,LEN(E1262)=0)),1,0)</f>
        <v/>
      </c>
      <c r="AB1262" s="306">
        <f>IF(C1262="","",B1262)</f>
        <v/>
      </c>
      <c r="AC1262" s="165">
        <f>B1262</f>
        <v/>
      </c>
      <c r="AD1262" s="165">
        <f>IF(C1262="Smelter not listed",D1262,C1262)</f>
        <v/>
      </c>
    </row>
    <row r="1263" ht="20.1" customFormat="1" customHeight="1" s="165">
      <c r="A1263" s="150" t="n"/>
      <c r="B1263" s="296">
        <f>IF(LEN(A1263)=0,"",INDEX('Smelter Look-up'!$A:$A,MATCH($A1263,'Smelter Look-up'!$E:$E,0)))</f>
        <v/>
      </c>
      <c r="C1263" s="147">
        <f>IF(LEN(A1263)=0,"",INDEX('Smelter Look-up'!$C:$C,MATCH($A1263,'Smelter Look-up'!$E:$E,0)))</f>
        <v/>
      </c>
      <c r="D1263" s="144" t="n"/>
      <c r="E1263" s="144">
        <f>IF(ISERROR($V1263),"",OFFSET('Smelter Look-up'!$D$4,$V1263-4,0)&amp;"")</f>
        <v/>
      </c>
      <c r="F1263" s="144">
        <f>IF(ISERROR($V1263),"",OFFSET('Smelter Look-up'!$E$4,$V1263-4,0))</f>
        <v/>
      </c>
      <c r="G1263" s="144">
        <f>IF(C1263=$X$4,"Enter smelter details",IF(ISERROR($V1263),"",OFFSET('Smelter Look-up'!$F$4,$V1263-4,0)))</f>
        <v/>
      </c>
      <c r="H1263" s="200">
        <f>IF(ISERROR($V1263),"",OFFSET('Smelter Look-up'!$G$4,$V1263-4,0))</f>
        <v/>
      </c>
      <c r="I1263" s="201">
        <f>IF(ISERROR($V1263),"",OFFSET('Smelter Look-up'!$H$4,$V1263-4,0))</f>
        <v/>
      </c>
      <c r="J1263" s="201">
        <f>IF(ISERROR($V1263),"",OFFSET('Smelter Look-up'!$I$4,$V1263-4,0))</f>
        <v/>
      </c>
      <c r="K1263" s="145" t="n"/>
      <c r="L1263" s="145" t="n"/>
      <c r="M1263" s="145" t="n"/>
      <c r="N1263" s="145" t="n"/>
      <c r="O1263" s="145" t="n"/>
      <c r="P1263" s="203" t="n"/>
      <c r="Q1263" s="146" t="n"/>
      <c r="R1263" s="144">
        <f>IF(ISERROR($V1263),"",OFFSET('Smelter Look-up'!$C$4,$V1263-4,0)&amp;"")</f>
        <v/>
      </c>
      <c r="S1263" s="150">
        <f>IF(B1263="","",IF(ISERROR(MATCH($E1263,CL,0)),"Unknown",INDIRECT("'C'!$A$"&amp;MATCH($E1263,CL,0)+1)))</f>
        <v/>
      </c>
      <c r="T1263" s="150">
        <f>IF(B1263="","",IF(ISERROR(MATCH($J1263,SorP!$B$1:$B$6261,0)),"",INDIRECT("'SorP'!$A$"&amp;MATCH($S1263&amp;$J1263,SorP!C:C,0))))</f>
        <v/>
      </c>
      <c r="U1263" s="163" t="n"/>
      <c r="V1263" s="164">
        <f>IF(C1263="",NA(),MATCH($B1263&amp;$C1263,'Smelter Look-up'!$J:$J,0))</f>
        <v/>
      </c>
      <c r="X1263" s="165">
        <f>IF(AND(C1263="Smelter not listed",OR(LEN(D1263)=0,LEN(E1263)=0)),1,0)</f>
        <v/>
      </c>
      <c r="AB1263" s="306">
        <f>IF(C1263="","",B1263)</f>
        <v/>
      </c>
      <c r="AC1263" s="165">
        <f>B1263</f>
        <v/>
      </c>
      <c r="AD1263" s="165">
        <f>IF(C1263="Smelter not listed",D1263,C1263)</f>
        <v/>
      </c>
    </row>
    <row r="1264" ht="20.1" customFormat="1" customHeight="1" s="165">
      <c r="A1264" s="150" t="n"/>
      <c r="B1264" s="296">
        <f>IF(LEN(A1264)=0,"",INDEX('Smelter Look-up'!$A:$A,MATCH($A1264,'Smelter Look-up'!$E:$E,0)))</f>
        <v/>
      </c>
      <c r="C1264" s="147">
        <f>IF(LEN(A1264)=0,"",INDEX('Smelter Look-up'!$C:$C,MATCH($A1264,'Smelter Look-up'!$E:$E,0)))</f>
        <v/>
      </c>
      <c r="D1264" s="144" t="n"/>
      <c r="E1264" s="144">
        <f>IF(ISERROR($V1264),"",OFFSET('Smelter Look-up'!$D$4,$V1264-4,0)&amp;"")</f>
        <v/>
      </c>
      <c r="F1264" s="144">
        <f>IF(ISERROR($V1264),"",OFFSET('Smelter Look-up'!$E$4,$V1264-4,0))</f>
        <v/>
      </c>
      <c r="G1264" s="144">
        <f>IF(C1264=$X$4,"Enter smelter details",IF(ISERROR($V1264),"",OFFSET('Smelter Look-up'!$F$4,$V1264-4,0)))</f>
        <v/>
      </c>
      <c r="H1264" s="200">
        <f>IF(ISERROR($V1264),"",OFFSET('Smelter Look-up'!$G$4,$V1264-4,0))</f>
        <v/>
      </c>
      <c r="I1264" s="201">
        <f>IF(ISERROR($V1264),"",OFFSET('Smelter Look-up'!$H$4,$V1264-4,0))</f>
        <v/>
      </c>
      <c r="J1264" s="201">
        <f>IF(ISERROR($V1264),"",OFFSET('Smelter Look-up'!$I$4,$V1264-4,0))</f>
        <v/>
      </c>
      <c r="K1264" s="145" t="n"/>
      <c r="L1264" s="145" t="n"/>
      <c r="M1264" s="145" t="n"/>
      <c r="N1264" s="145" t="n"/>
      <c r="O1264" s="145" t="n"/>
      <c r="P1264" s="203" t="n"/>
      <c r="Q1264" s="146" t="n"/>
      <c r="R1264" s="144">
        <f>IF(ISERROR($V1264),"",OFFSET('Smelter Look-up'!$C$4,$V1264-4,0)&amp;"")</f>
        <v/>
      </c>
      <c r="S1264" s="150">
        <f>IF(B1264="","",IF(ISERROR(MATCH($E1264,CL,0)),"Unknown",INDIRECT("'C'!$A$"&amp;MATCH($E1264,CL,0)+1)))</f>
        <v/>
      </c>
      <c r="T1264" s="150">
        <f>IF(B1264="","",IF(ISERROR(MATCH($J1264,SorP!$B$1:$B$6261,0)),"",INDIRECT("'SorP'!$A$"&amp;MATCH($S1264&amp;$J1264,SorP!C:C,0))))</f>
        <v/>
      </c>
      <c r="U1264" s="163" t="n"/>
      <c r="V1264" s="164">
        <f>IF(C1264="",NA(),MATCH($B1264&amp;$C1264,'Smelter Look-up'!$J:$J,0))</f>
        <v/>
      </c>
      <c r="X1264" s="165">
        <f>IF(AND(C1264="Smelter not listed",OR(LEN(D1264)=0,LEN(E1264)=0)),1,0)</f>
        <v/>
      </c>
      <c r="AB1264" s="306">
        <f>IF(C1264="","",B1264)</f>
        <v/>
      </c>
      <c r="AC1264" s="165">
        <f>B1264</f>
        <v/>
      </c>
      <c r="AD1264" s="165">
        <f>IF(C1264="Smelter not listed",D1264,C1264)</f>
        <v/>
      </c>
    </row>
    <row r="1265" ht="20.1" customFormat="1" customHeight="1" s="165">
      <c r="A1265" s="150" t="n"/>
      <c r="B1265" s="296">
        <f>IF(LEN(A1265)=0,"",INDEX('Smelter Look-up'!$A:$A,MATCH($A1265,'Smelter Look-up'!$E:$E,0)))</f>
        <v/>
      </c>
      <c r="C1265" s="147">
        <f>IF(LEN(A1265)=0,"",INDEX('Smelter Look-up'!$C:$C,MATCH($A1265,'Smelter Look-up'!$E:$E,0)))</f>
        <v/>
      </c>
      <c r="D1265" s="144" t="n"/>
      <c r="E1265" s="144">
        <f>IF(ISERROR($V1265),"",OFFSET('Smelter Look-up'!$D$4,$V1265-4,0)&amp;"")</f>
        <v/>
      </c>
      <c r="F1265" s="144">
        <f>IF(ISERROR($V1265),"",OFFSET('Smelter Look-up'!$E$4,$V1265-4,0))</f>
        <v/>
      </c>
      <c r="G1265" s="144">
        <f>IF(C1265=$X$4,"Enter smelter details",IF(ISERROR($V1265),"",OFFSET('Smelter Look-up'!$F$4,$V1265-4,0)))</f>
        <v/>
      </c>
      <c r="H1265" s="200">
        <f>IF(ISERROR($V1265),"",OFFSET('Smelter Look-up'!$G$4,$V1265-4,0))</f>
        <v/>
      </c>
      <c r="I1265" s="201">
        <f>IF(ISERROR($V1265),"",OFFSET('Smelter Look-up'!$H$4,$V1265-4,0))</f>
        <v/>
      </c>
      <c r="J1265" s="201">
        <f>IF(ISERROR($V1265),"",OFFSET('Smelter Look-up'!$I$4,$V1265-4,0))</f>
        <v/>
      </c>
      <c r="K1265" s="145" t="n"/>
      <c r="L1265" s="145" t="n"/>
      <c r="M1265" s="145" t="n"/>
      <c r="N1265" s="145" t="n"/>
      <c r="O1265" s="145" t="n"/>
      <c r="P1265" s="203" t="n"/>
      <c r="Q1265" s="146" t="n"/>
      <c r="R1265" s="144">
        <f>IF(ISERROR($V1265),"",OFFSET('Smelter Look-up'!$C$4,$V1265-4,0)&amp;"")</f>
        <v/>
      </c>
      <c r="S1265" s="150">
        <f>IF(B1265="","",IF(ISERROR(MATCH($E1265,CL,0)),"Unknown",INDIRECT("'C'!$A$"&amp;MATCH($E1265,CL,0)+1)))</f>
        <v/>
      </c>
      <c r="T1265" s="150">
        <f>IF(B1265="","",IF(ISERROR(MATCH($J1265,SorP!$B$1:$B$6261,0)),"",INDIRECT("'SorP'!$A$"&amp;MATCH($S1265&amp;$J1265,SorP!C:C,0))))</f>
        <v/>
      </c>
      <c r="U1265" s="163" t="n"/>
      <c r="V1265" s="164">
        <f>IF(C1265="",NA(),MATCH($B1265&amp;$C1265,'Smelter Look-up'!$J:$J,0))</f>
        <v/>
      </c>
      <c r="X1265" s="165">
        <f>IF(AND(C1265="Smelter not listed",OR(LEN(D1265)=0,LEN(E1265)=0)),1,0)</f>
        <v/>
      </c>
      <c r="AB1265" s="306">
        <f>IF(C1265="","",B1265)</f>
        <v/>
      </c>
      <c r="AC1265" s="165">
        <f>B1265</f>
        <v/>
      </c>
      <c r="AD1265" s="165">
        <f>IF(C1265="Smelter not listed",D1265,C1265)</f>
        <v/>
      </c>
    </row>
    <row r="1266" ht="20.1" customFormat="1" customHeight="1" s="165">
      <c r="A1266" s="150" t="n"/>
      <c r="B1266" s="296">
        <f>IF(LEN(A1266)=0,"",INDEX('Smelter Look-up'!$A:$A,MATCH($A1266,'Smelter Look-up'!$E:$E,0)))</f>
        <v/>
      </c>
      <c r="C1266" s="147">
        <f>IF(LEN(A1266)=0,"",INDEX('Smelter Look-up'!$C:$C,MATCH($A1266,'Smelter Look-up'!$E:$E,0)))</f>
        <v/>
      </c>
      <c r="D1266" s="144" t="n"/>
      <c r="E1266" s="144">
        <f>IF(ISERROR($V1266),"",OFFSET('Smelter Look-up'!$D$4,$V1266-4,0)&amp;"")</f>
        <v/>
      </c>
      <c r="F1266" s="144">
        <f>IF(ISERROR($V1266),"",OFFSET('Smelter Look-up'!$E$4,$V1266-4,0))</f>
        <v/>
      </c>
      <c r="G1266" s="144">
        <f>IF(C1266=$X$4,"Enter smelter details",IF(ISERROR($V1266),"",OFFSET('Smelter Look-up'!$F$4,$V1266-4,0)))</f>
        <v/>
      </c>
      <c r="H1266" s="200">
        <f>IF(ISERROR($V1266),"",OFFSET('Smelter Look-up'!$G$4,$V1266-4,0))</f>
        <v/>
      </c>
      <c r="I1266" s="201">
        <f>IF(ISERROR($V1266),"",OFFSET('Smelter Look-up'!$H$4,$V1266-4,0))</f>
        <v/>
      </c>
      <c r="J1266" s="201">
        <f>IF(ISERROR($V1266),"",OFFSET('Smelter Look-up'!$I$4,$V1266-4,0))</f>
        <v/>
      </c>
      <c r="K1266" s="145" t="n"/>
      <c r="L1266" s="145" t="n"/>
      <c r="M1266" s="145" t="n"/>
      <c r="N1266" s="145" t="n"/>
      <c r="O1266" s="145" t="n"/>
      <c r="P1266" s="203" t="n"/>
      <c r="Q1266" s="146" t="n"/>
      <c r="R1266" s="144">
        <f>IF(ISERROR($V1266),"",OFFSET('Smelter Look-up'!$C$4,$V1266-4,0)&amp;"")</f>
        <v/>
      </c>
      <c r="S1266" s="150">
        <f>IF(B1266="","",IF(ISERROR(MATCH($E1266,CL,0)),"Unknown",INDIRECT("'C'!$A$"&amp;MATCH($E1266,CL,0)+1)))</f>
        <v/>
      </c>
      <c r="T1266" s="150">
        <f>IF(B1266="","",IF(ISERROR(MATCH($J1266,SorP!$B$1:$B$6261,0)),"",INDIRECT("'SorP'!$A$"&amp;MATCH($S1266&amp;$J1266,SorP!C:C,0))))</f>
        <v/>
      </c>
      <c r="U1266" s="163" t="n"/>
      <c r="V1266" s="164">
        <f>IF(C1266="",NA(),MATCH($B1266&amp;$C1266,'Smelter Look-up'!$J:$J,0))</f>
        <v/>
      </c>
      <c r="X1266" s="165">
        <f>IF(AND(C1266="Smelter not listed",OR(LEN(D1266)=0,LEN(E1266)=0)),1,0)</f>
        <v/>
      </c>
      <c r="AB1266" s="306">
        <f>IF(C1266="","",B1266)</f>
        <v/>
      </c>
      <c r="AC1266" s="165">
        <f>B1266</f>
        <v/>
      </c>
      <c r="AD1266" s="165">
        <f>IF(C1266="Smelter not listed",D1266,C1266)</f>
        <v/>
      </c>
    </row>
    <row r="1267" ht="20.1" customFormat="1" customHeight="1" s="165">
      <c r="A1267" s="150" t="n"/>
      <c r="B1267" s="296">
        <f>IF(LEN(A1267)=0,"",INDEX('Smelter Look-up'!$A:$A,MATCH($A1267,'Smelter Look-up'!$E:$E,0)))</f>
        <v/>
      </c>
      <c r="C1267" s="147">
        <f>IF(LEN(A1267)=0,"",INDEX('Smelter Look-up'!$C:$C,MATCH($A1267,'Smelter Look-up'!$E:$E,0)))</f>
        <v/>
      </c>
      <c r="D1267" s="144" t="n"/>
      <c r="E1267" s="144">
        <f>IF(ISERROR($V1267),"",OFFSET('Smelter Look-up'!$D$4,$V1267-4,0)&amp;"")</f>
        <v/>
      </c>
      <c r="F1267" s="144">
        <f>IF(ISERROR($V1267),"",OFFSET('Smelter Look-up'!$E$4,$V1267-4,0))</f>
        <v/>
      </c>
      <c r="G1267" s="144">
        <f>IF(C1267=$X$4,"Enter smelter details",IF(ISERROR($V1267),"",OFFSET('Smelter Look-up'!$F$4,$V1267-4,0)))</f>
        <v/>
      </c>
      <c r="H1267" s="200">
        <f>IF(ISERROR($V1267),"",OFFSET('Smelter Look-up'!$G$4,$V1267-4,0))</f>
        <v/>
      </c>
      <c r="I1267" s="201">
        <f>IF(ISERROR($V1267),"",OFFSET('Smelter Look-up'!$H$4,$V1267-4,0))</f>
        <v/>
      </c>
      <c r="J1267" s="201">
        <f>IF(ISERROR($V1267),"",OFFSET('Smelter Look-up'!$I$4,$V1267-4,0))</f>
        <v/>
      </c>
      <c r="K1267" s="145" t="n"/>
      <c r="L1267" s="145" t="n"/>
      <c r="M1267" s="145" t="n"/>
      <c r="N1267" s="145" t="n"/>
      <c r="O1267" s="145" t="n"/>
      <c r="P1267" s="203" t="n"/>
      <c r="Q1267" s="146" t="n"/>
      <c r="R1267" s="144">
        <f>IF(ISERROR($V1267),"",OFFSET('Smelter Look-up'!$C$4,$V1267-4,0)&amp;"")</f>
        <v/>
      </c>
      <c r="S1267" s="150">
        <f>IF(B1267="","",IF(ISERROR(MATCH($E1267,CL,0)),"Unknown",INDIRECT("'C'!$A$"&amp;MATCH($E1267,CL,0)+1)))</f>
        <v/>
      </c>
      <c r="T1267" s="150">
        <f>IF(B1267="","",IF(ISERROR(MATCH($J1267,SorP!$B$1:$B$6261,0)),"",INDIRECT("'SorP'!$A$"&amp;MATCH($S1267&amp;$J1267,SorP!C:C,0))))</f>
        <v/>
      </c>
      <c r="U1267" s="163" t="n"/>
      <c r="V1267" s="164">
        <f>IF(C1267="",NA(),MATCH($B1267&amp;$C1267,'Smelter Look-up'!$J:$J,0))</f>
        <v/>
      </c>
      <c r="X1267" s="165">
        <f>IF(AND(C1267="Smelter not listed",OR(LEN(D1267)=0,LEN(E1267)=0)),1,0)</f>
        <v/>
      </c>
      <c r="AB1267" s="306">
        <f>IF(C1267="","",B1267)</f>
        <v/>
      </c>
      <c r="AC1267" s="165">
        <f>B1267</f>
        <v/>
      </c>
      <c r="AD1267" s="165">
        <f>IF(C1267="Smelter not listed",D1267,C1267)</f>
        <v/>
      </c>
    </row>
    <row r="1268" ht="20.1" customFormat="1" customHeight="1" s="165">
      <c r="A1268" s="150" t="n"/>
      <c r="B1268" s="296">
        <f>IF(LEN(A1268)=0,"",INDEX('Smelter Look-up'!$A:$A,MATCH($A1268,'Smelter Look-up'!$E:$E,0)))</f>
        <v/>
      </c>
      <c r="C1268" s="147">
        <f>IF(LEN(A1268)=0,"",INDEX('Smelter Look-up'!$C:$C,MATCH($A1268,'Smelter Look-up'!$E:$E,0)))</f>
        <v/>
      </c>
      <c r="D1268" s="144" t="n"/>
      <c r="E1268" s="144">
        <f>IF(ISERROR($V1268),"",OFFSET('Smelter Look-up'!$D$4,$V1268-4,0)&amp;"")</f>
        <v/>
      </c>
      <c r="F1268" s="144">
        <f>IF(ISERROR($V1268),"",OFFSET('Smelter Look-up'!$E$4,$V1268-4,0))</f>
        <v/>
      </c>
      <c r="G1268" s="144">
        <f>IF(C1268=$X$4,"Enter smelter details",IF(ISERROR($V1268),"",OFFSET('Smelter Look-up'!$F$4,$V1268-4,0)))</f>
        <v/>
      </c>
      <c r="H1268" s="200">
        <f>IF(ISERROR($V1268),"",OFFSET('Smelter Look-up'!$G$4,$V1268-4,0))</f>
        <v/>
      </c>
      <c r="I1268" s="201">
        <f>IF(ISERROR($V1268),"",OFFSET('Smelter Look-up'!$H$4,$V1268-4,0))</f>
        <v/>
      </c>
      <c r="J1268" s="201">
        <f>IF(ISERROR($V1268),"",OFFSET('Smelter Look-up'!$I$4,$V1268-4,0))</f>
        <v/>
      </c>
      <c r="K1268" s="145" t="n"/>
      <c r="L1268" s="145" t="n"/>
      <c r="M1268" s="145" t="n"/>
      <c r="N1268" s="145" t="n"/>
      <c r="O1268" s="145" t="n"/>
      <c r="P1268" s="203" t="n"/>
      <c r="Q1268" s="146" t="n"/>
      <c r="R1268" s="144">
        <f>IF(ISERROR($V1268),"",OFFSET('Smelter Look-up'!$C$4,$V1268-4,0)&amp;"")</f>
        <v/>
      </c>
      <c r="S1268" s="150">
        <f>IF(B1268="","",IF(ISERROR(MATCH($E1268,CL,0)),"Unknown",INDIRECT("'C'!$A$"&amp;MATCH($E1268,CL,0)+1)))</f>
        <v/>
      </c>
      <c r="T1268" s="150">
        <f>IF(B1268="","",IF(ISERROR(MATCH($J1268,SorP!$B$1:$B$6261,0)),"",INDIRECT("'SorP'!$A$"&amp;MATCH($S1268&amp;$J1268,SorP!C:C,0))))</f>
        <v/>
      </c>
      <c r="U1268" s="163" t="n"/>
      <c r="V1268" s="164">
        <f>IF(C1268="",NA(),MATCH($B1268&amp;$C1268,'Smelter Look-up'!$J:$J,0))</f>
        <v/>
      </c>
      <c r="X1268" s="165">
        <f>IF(AND(C1268="Smelter not listed",OR(LEN(D1268)=0,LEN(E1268)=0)),1,0)</f>
        <v/>
      </c>
      <c r="AB1268" s="306">
        <f>IF(C1268="","",B1268)</f>
        <v/>
      </c>
      <c r="AC1268" s="165">
        <f>B1268</f>
        <v/>
      </c>
      <c r="AD1268" s="165">
        <f>IF(C1268="Smelter not listed",D1268,C1268)</f>
        <v/>
      </c>
    </row>
    <row r="1269" ht="20.1" customFormat="1" customHeight="1" s="165">
      <c r="A1269" s="150" t="n"/>
      <c r="B1269" s="296">
        <f>IF(LEN(A1269)=0,"",INDEX('Smelter Look-up'!$A:$A,MATCH($A1269,'Smelter Look-up'!$E:$E,0)))</f>
        <v/>
      </c>
      <c r="C1269" s="147">
        <f>IF(LEN(A1269)=0,"",INDEX('Smelter Look-up'!$C:$C,MATCH($A1269,'Smelter Look-up'!$E:$E,0)))</f>
        <v/>
      </c>
      <c r="D1269" s="144" t="n"/>
      <c r="E1269" s="144">
        <f>IF(ISERROR($V1269),"",OFFSET('Smelter Look-up'!$D$4,$V1269-4,0)&amp;"")</f>
        <v/>
      </c>
      <c r="F1269" s="144">
        <f>IF(ISERROR($V1269),"",OFFSET('Smelter Look-up'!$E$4,$V1269-4,0))</f>
        <v/>
      </c>
      <c r="G1269" s="144">
        <f>IF(C1269=$X$4,"Enter smelter details",IF(ISERROR($V1269),"",OFFSET('Smelter Look-up'!$F$4,$V1269-4,0)))</f>
        <v/>
      </c>
      <c r="H1269" s="200">
        <f>IF(ISERROR($V1269),"",OFFSET('Smelter Look-up'!$G$4,$V1269-4,0))</f>
        <v/>
      </c>
      <c r="I1269" s="201">
        <f>IF(ISERROR($V1269),"",OFFSET('Smelter Look-up'!$H$4,$V1269-4,0))</f>
        <v/>
      </c>
      <c r="J1269" s="201">
        <f>IF(ISERROR($V1269),"",OFFSET('Smelter Look-up'!$I$4,$V1269-4,0))</f>
        <v/>
      </c>
      <c r="K1269" s="145" t="n"/>
      <c r="L1269" s="145" t="n"/>
      <c r="M1269" s="145" t="n"/>
      <c r="N1269" s="145" t="n"/>
      <c r="O1269" s="145" t="n"/>
      <c r="P1269" s="203" t="n"/>
      <c r="Q1269" s="146" t="n"/>
      <c r="R1269" s="144">
        <f>IF(ISERROR($V1269),"",OFFSET('Smelter Look-up'!$C$4,$V1269-4,0)&amp;"")</f>
        <v/>
      </c>
      <c r="S1269" s="150">
        <f>IF(B1269="","",IF(ISERROR(MATCH($E1269,CL,0)),"Unknown",INDIRECT("'C'!$A$"&amp;MATCH($E1269,CL,0)+1)))</f>
        <v/>
      </c>
      <c r="T1269" s="150">
        <f>IF(B1269="","",IF(ISERROR(MATCH($J1269,SorP!$B$1:$B$6261,0)),"",INDIRECT("'SorP'!$A$"&amp;MATCH($S1269&amp;$J1269,SorP!C:C,0))))</f>
        <v/>
      </c>
      <c r="U1269" s="163" t="n"/>
      <c r="V1269" s="164">
        <f>IF(C1269="",NA(),MATCH($B1269&amp;$C1269,'Smelter Look-up'!$J:$J,0))</f>
        <v/>
      </c>
      <c r="X1269" s="165">
        <f>IF(AND(C1269="Smelter not listed",OR(LEN(D1269)=0,LEN(E1269)=0)),1,0)</f>
        <v/>
      </c>
      <c r="AB1269" s="306">
        <f>IF(C1269="","",B1269)</f>
        <v/>
      </c>
      <c r="AC1269" s="165">
        <f>B1269</f>
        <v/>
      </c>
      <c r="AD1269" s="165">
        <f>IF(C1269="Smelter not listed",D1269,C1269)</f>
        <v/>
      </c>
    </row>
    <row r="1270" ht="20.1" customFormat="1" customHeight="1" s="165">
      <c r="A1270" s="150" t="n"/>
      <c r="B1270" s="296">
        <f>IF(LEN(A1270)=0,"",INDEX('Smelter Look-up'!$A:$A,MATCH($A1270,'Smelter Look-up'!$E:$E,0)))</f>
        <v/>
      </c>
      <c r="C1270" s="147">
        <f>IF(LEN(A1270)=0,"",INDEX('Smelter Look-up'!$C:$C,MATCH($A1270,'Smelter Look-up'!$E:$E,0)))</f>
        <v/>
      </c>
      <c r="D1270" s="144" t="n"/>
      <c r="E1270" s="144">
        <f>IF(ISERROR($V1270),"",OFFSET('Smelter Look-up'!$D$4,$V1270-4,0)&amp;"")</f>
        <v/>
      </c>
      <c r="F1270" s="144">
        <f>IF(ISERROR($V1270),"",OFFSET('Smelter Look-up'!$E$4,$V1270-4,0))</f>
        <v/>
      </c>
      <c r="G1270" s="144">
        <f>IF(C1270=$X$4,"Enter smelter details",IF(ISERROR($V1270),"",OFFSET('Smelter Look-up'!$F$4,$V1270-4,0)))</f>
        <v/>
      </c>
      <c r="H1270" s="200">
        <f>IF(ISERROR($V1270),"",OFFSET('Smelter Look-up'!$G$4,$V1270-4,0))</f>
        <v/>
      </c>
      <c r="I1270" s="201">
        <f>IF(ISERROR($V1270),"",OFFSET('Smelter Look-up'!$H$4,$V1270-4,0))</f>
        <v/>
      </c>
      <c r="J1270" s="201">
        <f>IF(ISERROR($V1270),"",OFFSET('Smelter Look-up'!$I$4,$V1270-4,0))</f>
        <v/>
      </c>
      <c r="K1270" s="145" t="n"/>
      <c r="L1270" s="145" t="n"/>
      <c r="M1270" s="145" t="n"/>
      <c r="N1270" s="145" t="n"/>
      <c r="O1270" s="145" t="n"/>
      <c r="P1270" s="203" t="n"/>
      <c r="Q1270" s="146" t="n"/>
      <c r="R1270" s="144">
        <f>IF(ISERROR($V1270),"",OFFSET('Smelter Look-up'!$C$4,$V1270-4,0)&amp;"")</f>
        <v/>
      </c>
      <c r="S1270" s="150">
        <f>IF(B1270="","",IF(ISERROR(MATCH($E1270,CL,0)),"Unknown",INDIRECT("'C'!$A$"&amp;MATCH($E1270,CL,0)+1)))</f>
        <v/>
      </c>
      <c r="T1270" s="150">
        <f>IF(B1270="","",IF(ISERROR(MATCH($J1270,SorP!$B$1:$B$6261,0)),"",INDIRECT("'SorP'!$A$"&amp;MATCH($S1270&amp;$J1270,SorP!C:C,0))))</f>
        <v/>
      </c>
      <c r="U1270" s="163" t="n"/>
      <c r="V1270" s="164">
        <f>IF(C1270="",NA(),MATCH($B1270&amp;$C1270,'Smelter Look-up'!$J:$J,0))</f>
        <v/>
      </c>
      <c r="X1270" s="165">
        <f>IF(AND(C1270="Smelter not listed",OR(LEN(D1270)=0,LEN(E1270)=0)),1,0)</f>
        <v/>
      </c>
      <c r="AB1270" s="306">
        <f>IF(C1270="","",B1270)</f>
        <v/>
      </c>
      <c r="AC1270" s="165">
        <f>B1270</f>
        <v/>
      </c>
      <c r="AD1270" s="165">
        <f>IF(C1270="Smelter not listed",D1270,C1270)</f>
        <v/>
      </c>
    </row>
    <row r="1271" ht="20.1" customFormat="1" customHeight="1" s="165">
      <c r="A1271" s="150" t="n"/>
      <c r="B1271" s="296">
        <f>IF(LEN(A1271)=0,"",INDEX('Smelter Look-up'!$A:$A,MATCH($A1271,'Smelter Look-up'!$E:$E,0)))</f>
        <v/>
      </c>
      <c r="C1271" s="147">
        <f>IF(LEN(A1271)=0,"",INDEX('Smelter Look-up'!$C:$C,MATCH($A1271,'Smelter Look-up'!$E:$E,0)))</f>
        <v/>
      </c>
      <c r="D1271" s="144" t="n"/>
      <c r="E1271" s="144">
        <f>IF(ISERROR($V1271),"",OFFSET('Smelter Look-up'!$D$4,$V1271-4,0)&amp;"")</f>
        <v/>
      </c>
      <c r="F1271" s="144">
        <f>IF(ISERROR($V1271),"",OFFSET('Smelter Look-up'!$E$4,$V1271-4,0))</f>
        <v/>
      </c>
      <c r="G1271" s="144">
        <f>IF(C1271=$X$4,"Enter smelter details",IF(ISERROR($V1271),"",OFFSET('Smelter Look-up'!$F$4,$V1271-4,0)))</f>
        <v/>
      </c>
      <c r="H1271" s="200">
        <f>IF(ISERROR($V1271),"",OFFSET('Smelter Look-up'!$G$4,$V1271-4,0))</f>
        <v/>
      </c>
      <c r="I1271" s="201">
        <f>IF(ISERROR($V1271),"",OFFSET('Smelter Look-up'!$H$4,$V1271-4,0))</f>
        <v/>
      </c>
      <c r="J1271" s="201">
        <f>IF(ISERROR($V1271),"",OFFSET('Smelter Look-up'!$I$4,$V1271-4,0))</f>
        <v/>
      </c>
      <c r="K1271" s="145" t="n"/>
      <c r="L1271" s="145" t="n"/>
      <c r="M1271" s="145" t="n"/>
      <c r="N1271" s="145" t="n"/>
      <c r="O1271" s="145" t="n"/>
      <c r="P1271" s="203" t="n"/>
      <c r="Q1271" s="146" t="n"/>
      <c r="R1271" s="144">
        <f>IF(ISERROR($V1271),"",OFFSET('Smelter Look-up'!$C$4,$V1271-4,0)&amp;"")</f>
        <v/>
      </c>
      <c r="S1271" s="150">
        <f>IF(B1271="","",IF(ISERROR(MATCH($E1271,CL,0)),"Unknown",INDIRECT("'C'!$A$"&amp;MATCH($E1271,CL,0)+1)))</f>
        <v/>
      </c>
      <c r="T1271" s="150">
        <f>IF(B1271="","",IF(ISERROR(MATCH($J1271,SorP!$B$1:$B$6261,0)),"",INDIRECT("'SorP'!$A$"&amp;MATCH($S1271&amp;$J1271,SorP!C:C,0))))</f>
        <v/>
      </c>
      <c r="U1271" s="163" t="n"/>
      <c r="V1271" s="164">
        <f>IF(C1271="",NA(),MATCH($B1271&amp;$C1271,'Smelter Look-up'!$J:$J,0))</f>
        <v/>
      </c>
      <c r="X1271" s="165">
        <f>IF(AND(C1271="Smelter not listed",OR(LEN(D1271)=0,LEN(E1271)=0)),1,0)</f>
        <v/>
      </c>
      <c r="AB1271" s="306">
        <f>IF(C1271="","",B1271)</f>
        <v/>
      </c>
      <c r="AC1271" s="165">
        <f>B1271</f>
        <v/>
      </c>
      <c r="AD1271" s="165">
        <f>IF(C1271="Smelter not listed",D1271,C1271)</f>
        <v/>
      </c>
    </row>
    <row r="1272" ht="20.1" customFormat="1" customHeight="1" s="165">
      <c r="A1272" s="150" t="n"/>
      <c r="B1272" s="296">
        <f>IF(LEN(A1272)=0,"",INDEX('Smelter Look-up'!$A:$A,MATCH($A1272,'Smelter Look-up'!$E:$E,0)))</f>
        <v/>
      </c>
      <c r="C1272" s="147">
        <f>IF(LEN(A1272)=0,"",INDEX('Smelter Look-up'!$C:$C,MATCH($A1272,'Smelter Look-up'!$E:$E,0)))</f>
        <v/>
      </c>
      <c r="D1272" s="144" t="n"/>
      <c r="E1272" s="144">
        <f>IF(ISERROR($V1272),"",OFFSET('Smelter Look-up'!$D$4,$V1272-4,0)&amp;"")</f>
        <v/>
      </c>
      <c r="F1272" s="144">
        <f>IF(ISERROR($V1272),"",OFFSET('Smelter Look-up'!$E$4,$V1272-4,0))</f>
        <v/>
      </c>
      <c r="G1272" s="144">
        <f>IF(C1272=$X$4,"Enter smelter details",IF(ISERROR($V1272),"",OFFSET('Smelter Look-up'!$F$4,$V1272-4,0)))</f>
        <v/>
      </c>
      <c r="H1272" s="200">
        <f>IF(ISERROR($V1272),"",OFFSET('Smelter Look-up'!$G$4,$V1272-4,0))</f>
        <v/>
      </c>
      <c r="I1272" s="201">
        <f>IF(ISERROR($V1272),"",OFFSET('Smelter Look-up'!$H$4,$V1272-4,0))</f>
        <v/>
      </c>
      <c r="J1272" s="201">
        <f>IF(ISERROR($V1272),"",OFFSET('Smelter Look-up'!$I$4,$V1272-4,0))</f>
        <v/>
      </c>
      <c r="K1272" s="145" t="n"/>
      <c r="L1272" s="145" t="n"/>
      <c r="M1272" s="145" t="n"/>
      <c r="N1272" s="145" t="n"/>
      <c r="O1272" s="145" t="n"/>
      <c r="P1272" s="203" t="n"/>
      <c r="Q1272" s="146" t="n"/>
      <c r="R1272" s="144">
        <f>IF(ISERROR($V1272),"",OFFSET('Smelter Look-up'!$C$4,$V1272-4,0)&amp;"")</f>
        <v/>
      </c>
      <c r="S1272" s="150">
        <f>IF(B1272="","",IF(ISERROR(MATCH($E1272,CL,0)),"Unknown",INDIRECT("'C'!$A$"&amp;MATCH($E1272,CL,0)+1)))</f>
        <v/>
      </c>
      <c r="T1272" s="150">
        <f>IF(B1272="","",IF(ISERROR(MATCH($J1272,SorP!$B$1:$B$6261,0)),"",INDIRECT("'SorP'!$A$"&amp;MATCH($S1272&amp;$J1272,SorP!C:C,0))))</f>
        <v/>
      </c>
      <c r="U1272" s="163" t="n"/>
      <c r="V1272" s="164">
        <f>IF(C1272="",NA(),MATCH($B1272&amp;$C1272,'Smelter Look-up'!$J:$J,0))</f>
        <v/>
      </c>
      <c r="X1272" s="165">
        <f>IF(AND(C1272="Smelter not listed",OR(LEN(D1272)=0,LEN(E1272)=0)),1,0)</f>
        <v/>
      </c>
      <c r="AB1272" s="306">
        <f>IF(C1272="","",B1272)</f>
        <v/>
      </c>
      <c r="AC1272" s="165">
        <f>B1272</f>
        <v/>
      </c>
      <c r="AD1272" s="165">
        <f>IF(C1272="Smelter not listed",D1272,C1272)</f>
        <v/>
      </c>
    </row>
    <row r="1273" ht="20.1" customFormat="1" customHeight="1" s="165">
      <c r="A1273" s="150" t="n"/>
      <c r="B1273" s="296">
        <f>IF(LEN(A1273)=0,"",INDEX('Smelter Look-up'!$A:$A,MATCH($A1273,'Smelter Look-up'!$E:$E,0)))</f>
        <v/>
      </c>
      <c r="C1273" s="147">
        <f>IF(LEN(A1273)=0,"",INDEX('Smelter Look-up'!$C:$C,MATCH($A1273,'Smelter Look-up'!$E:$E,0)))</f>
        <v/>
      </c>
      <c r="D1273" s="144" t="n"/>
      <c r="E1273" s="144">
        <f>IF(ISERROR($V1273),"",OFFSET('Smelter Look-up'!$D$4,$V1273-4,0)&amp;"")</f>
        <v/>
      </c>
      <c r="F1273" s="144">
        <f>IF(ISERROR($V1273),"",OFFSET('Smelter Look-up'!$E$4,$V1273-4,0))</f>
        <v/>
      </c>
      <c r="G1273" s="144">
        <f>IF(C1273=$X$4,"Enter smelter details",IF(ISERROR($V1273),"",OFFSET('Smelter Look-up'!$F$4,$V1273-4,0)))</f>
        <v/>
      </c>
      <c r="H1273" s="200">
        <f>IF(ISERROR($V1273),"",OFFSET('Smelter Look-up'!$G$4,$V1273-4,0))</f>
        <v/>
      </c>
      <c r="I1273" s="201">
        <f>IF(ISERROR($V1273),"",OFFSET('Smelter Look-up'!$H$4,$V1273-4,0))</f>
        <v/>
      </c>
      <c r="J1273" s="201">
        <f>IF(ISERROR($V1273),"",OFFSET('Smelter Look-up'!$I$4,$V1273-4,0))</f>
        <v/>
      </c>
      <c r="K1273" s="145" t="n"/>
      <c r="L1273" s="145" t="n"/>
      <c r="M1273" s="145" t="n"/>
      <c r="N1273" s="145" t="n"/>
      <c r="O1273" s="145" t="n"/>
      <c r="P1273" s="203" t="n"/>
      <c r="Q1273" s="146" t="n"/>
      <c r="R1273" s="144">
        <f>IF(ISERROR($V1273),"",OFFSET('Smelter Look-up'!$C$4,$V1273-4,0)&amp;"")</f>
        <v/>
      </c>
      <c r="S1273" s="150">
        <f>IF(B1273="","",IF(ISERROR(MATCH($E1273,CL,0)),"Unknown",INDIRECT("'C'!$A$"&amp;MATCH($E1273,CL,0)+1)))</f>
        <v/>
      </c>
      <c r="T1273" s="150">
        <f>IF(B1273="","",IF(ISERROR(MATCH($J1273,SorP!$B$1:$B$6261,0)),"",INDIRECT("'SorP'!$A$"&amp;MATCH($S1273&amp;$J1273,SorP!C:C,0))))</f>
        <v/>
      </c>
      <c r="U1273" s="163" t="n"/>
      <c r="V1273" s="164">
        <f>IF(C1273="",NA(),MATCH($B1273&amp;$C1273,'Smelter Look-up'!$J:$J,0))</f>
        <v/>
      </c>
      <c r="X1273" s="165">
        <f>IF(AND(C1273="Smelter not listed",OR(LEN(D1273)=0,LEN(E1273)=0)),1,0)</f>
        <v/>
      </c>
      <c r="AB1273" s="306">
        <f>IF(C1273="","",B1273)</f>
        <v/>
      </c>
      <c r="AC1273" s="165">
        <f>B1273</f>
        <v/>
      </c>
      <c r="AD1273" s="165">
        <f>IF(C1273="Smelter not listed",D1273,C1273)</f>
        <v/>
      </c>
    </row>
    <row r="1274" ht="20.1" customFormat="1" customHeight="1" s="165">
      <c r="A1274" s="150" t="n"/>
      <c r="B1274" s="296">
        <f>IF(LEN(A1274)=0,"",INDEX('Smelter Look-up'!$A:$A,MATCH($A1274,'Smelter Look-up'!$E:$E,0)))</f>
        <v/>
      </c>
      <c r="C1274" s="147">
        <f>IF(LEN(A1274)=0,"",INDEX('Smelter Look-up'!$C:$C,MATCH($A1274,'Smelter Look-up'!$E:$E,0)))</f>
        <v/>
      </c>
      <c r="D1274" s="144" t="n"/>
      <c r="E1274" s="144">
        <f>IF(ISERROR($V1274),"",OFFSET('Smelter Look-up'!$D$4,$V1274-4,0)&amp;"")</f>
        <v/>
      </c>
      <c r="F1274" s="144">
        <f>IF(ISERROR($V1274),"",OFFSET('Smelter Look-up'!$E$4,$V1274-4,0))</f>
        <v/>
      </c>
      <c r="G1274" s="144">
        <f>IF(C1274=$X$4,"Enter smelter details",IF(ISERROR($V1274),"",OFFSET('Smelter Look-up'!$F$4,$V1274-4,0)))</f>
        <v/>
      </c>
      <c r="H1274" s="200">
        <f>IF(ISERROR($V1274),"",OFFSET('Smelter Look-up'!$G$4,$V1274-4,0))</f>
        <v/>
      </c>
      <c r="I1274" s="201">
        <f>IF(ISERROR($V1274),"",OFFSET('Smelter Look-up'!$H$4,$V1274-4,0))</f>
        <v/>
      </c>
      <c r="J1274" s="201">
        <f>IF(ISERROR($V1274),"",OFFSET('Smelter Look-up'!$I$4,$V1274-4,0))</f>
        <v/>
      </c>
      <c r="K1274" s="145" t="n"/>
      <c r="L1274" s="145" t="n"/>
      <c r="M1274" s="145" t="n"/>
      <c r="N1274" s="145" t="n"/>
      <c r="O1274" s="145" t="n"/>
      <c r="P1274" s="203" t="n"/>
      <c r="Q1274" s="146" t="n"/>
      <c r="R1274" s="144">
        <f>IF(ISERROR($V1274),"",OFFSET('Smelter Look-up'!$C$4,$V1274-4,0)&amp;"")</f>
        <v/>
      </c>
      <c r="S1274" s="150">
        <f>IF(B1274="","",IF(ISERROR(MATCH($E1274,CL,0)),"Unknown",INDIRECT("'C'!$A$"&amp;MATCH($E1274,CL,0)+1)))</f>
        <v/>
      </c>
      <c r="T1274" s="150">
        <f>IF(B1274="","",IF(ISERROR(MATCH($J1274,SorP!$B$1:$B$6261,0)),"",INDIRECT("'SorP'!$A$"&amp;MATCH($S1274&amp;$J1274,SorP!C:C,0))))</f>
        <v/>
      </c>
      <c r="U1274" s="163" t="n"/>
      <c r="V1274" s="164">
        <f>IF(C1274="",NA(),MATCH($B1274&amp;$C1274,'Smelter Look-up'!$J:$J,0))</f>
        <v/>
      </c>
      <c r="X1274" s="165">
        <f>IF(AND(C1274="Smelter not listed",OR(LEN(D1274)=0,LEN(E1274)=0)),1,0)</f>
        <v/>
      </c>
      <c r="AB1274" s="306">
        <f>IF(C1274="","",B1274)</f>
        <v/>
      </c>
      <c r="AC1274" s="165">
        <f>B1274</f>
        <v/>
      </c>
      <c r="AD1274" s="165">
        <f>IF(C1274="Smelter not listed",D1274,C1274)</f>
        <v/>
      </c>
    </row>
    <row r="1275" ht="20.1" customFormat="1" customHeight="1" s="165">
      <c r="A1275" s="150" t="n"/>
      <c r="B1275" s="296">
        <f>IF(LEN(A1275)=0,"",INDEX('Smelter Look-up'!$A:$A,MATCH($A1275,'Smelter Look-up'!$E:$E,0)))</f>
        <v/>
      </c>
      <c r="C1275" s="147">
        <f>IF(LEN(A1275)=0,"",INDEX('Smelter Look-up'!$C:$C,MATCH($A1275,'Smelter Look-up'!$E:$E,0)))</f>
        <v/>
      </c>
      <c r="D1275" s="144" t="n"/>
      <c r="E1275" s="144">
        <f>IF(ISERROR($V1275),"",OFFSET('Smelter Look-up'!$D$4,$V1275-4,0)&amp;"")</f>
        <v/>
      </c>
      <c r="F1275" s="144">
        <f>IF(ISERROR($V1275),"",OFFSET('Smelter Look-up'!$E$4,$V1275-4,0))</f>
        <v/>
      </c>
      <c r="G1275" s="144">
        <f>IF(C1275=$X$4,"Enter smelter details",IF(ISERROR($V1275),"",OFFSET('Smelter Look-up'!$F$4,$V1275-4,0)))</f>
        <v/>
      </c>
      <c r="H1275" s="200">
        <f>IF(ISERROR($V1275),"",OFFSET('Smelter Look-up'!$G$4,$V1275-4,0))</f>
        <v/>
      </c>
      <c r="I1275" s="201">
        <f>IF(ISERROR($V1275),"",OFFSET('Smelter Look-up'!$H$4,$V1275-4,0))</f>
        <v/>
      </c>
      <c r="J1275" s="201">
        <f>IF(ISERROR($V1275),"",OFFSET('Smelter Look-up'!$I$4,$V1275-4,0))</f>
        <v/>
      </c>
      <c r="K1275" s="145" t="n"/>
      <c r="L1275" s="145" t="n"/>
      <c r="M1275" s="145" t="n"/>
      <c r="N1275" s="145" t="n"/>
      <c r="O1275" s="145" t="n"/>
      <c r="P1275" s="203" t="n"/>
      <c r="Q1275" s="146" t="n"/>
      <c r="R1275" s="144">
        <f>IF(ISERROR($V1275),"",OFFSET('Smelter Look-up'!$C$4,$V1275-4,0)&amp;"")</f>
        <v/>
      </c>
      <c r="S1275" s="150">
        <f>IF(B1275="","",IF(ISERROR(MATCH($E1275,CL,0)),"Unknown",INDIRECT("'C'!$A$"&amp;MATCH($E1275,CL,0)+1)))</f>
        <v/>
      </c>
      <c r="T1275" s="150">
        <f>IF(B1275="","",IF(ISERROR(MATCH($J1275,SorP!$B$1:$B$6261,0)),"",INDIRECT("'SorP'!$A$"&amp;MATCH($S1275&amp;$J1275,SorP!C:C,0))))</f>
        <v/>
      </c>
      <c r="U1275" s="163" t="n"/>
      <c r="V1275" s="164">
        <f>IF(C1275="",NA(),MATCH($B1275&amp;$C1275,'Smelter Look-up'!$J:$J,0))</f>
        <v/>
      </c>
      <c r="X1275" s="165">
        <f>IF(AND(C1275="Smelter not listed",OR(LEN(D1275)=0,LEN(E1275)=0)),1,0)</f>
        <v/>
      </c>
      <c r="AB1275" s="306">
        <f>IF(C1275="","",B1275)</f>
        <v/>
      </c>
      <c r="AC1275" s="165">
        <f>B1275</f>
        <v/>
      </c>
      <c r="AD1275" s="165">
        <f>IF(C1275="Smelter not listed",D1275,C1275)</f>
        <v/>
      </c>
    </row>
    <row r="1276" ht="20.1" customFormat="1" customHeight="1" s="165">
      <c r="A1276" s="150" t="n"/>
      <c r="B1276" s="296">
        <f>IF(LEN(A1276)=0,"",INDEX('Smelter Look-up'!$A:$A,MATCH($A1276,'Smelter Look-up'!$E:$E,0)))</f>
        <v/>
      </c>
      <c r="C1276" s="147">
        <f>IF(LEN(A1276)=0,"",INDEX('Smelter Look-up'!$C:$C,MATCH($A1276,'Smelter Look-up'!$E:$E,0)))</f>
        <v/>
      </c>
      <c r="D1276" s="144" t="n"/>
      <c r="E1276" s="144">
        <f>IF(ISERROR($V1276),"",OFFSET('Smelter Look-up'!$D$4,$V1276-4,0)&amp;"")</f>
        <v/>
      </c>
      <c r="F1276" s="144">
        <f>IF(ISERROR($V1276),"",OFFSET('Smelter Look-up'!$E$4,$V1276-4,0))</f>
        <v/>
      </c>
      <c r="G1276" s="144">
        <f>IF(C1276=$X$4,"Enter smelter details",IF(ISERROR($V1276),"",OFFSET('Smelter Look-up'!$F$4,$V1276-4,0)))</f>
        <v/>
      </c>
      <c r="H1276" s="200">
        <f>IF(ISERROR($V1276),"",OFFSET('Smelter Look-up'!$G$4,$V1276-4,0))</f>
        <v/>
      </c>
      <c r="I1276" s="201">
        <f>IF(ISERROR($V1276),"",OFFSET('Smelter Look-up'!$H$4,$V1276-4,0))</f>
        <v/>
      </c>
      <c r="J1276" s="201">
        <f>IF(ISERROR($V1276),"",OFFSET('Smelter Look-up'!$I$4,$V1276-4,0))</f>
        <v/>
      </c>
      <c r="K1276" s="145" t="n"/>
      <c r="L1276" s="145" t="n"/>
      <c r="M1276" s="145" t="n"/>
      <c r="N1276" s="145" t="n"/>
      <c r="O1276" s="145" t="n"/>
      <c r="P1276" s="203" t="n"/>
      <c r="Q1276" s="146" t="n"/>
      <c r="R1276" s="144">
        <f>IF(ISERROR($V1276),"",OFFSET('Smelter Look-up'!$C$4,$V1276-4,0)&amp;"")</f>
        <v/>
      </c>
      <c r="S1276" s="150">
        <f>IF(B1276="","",IF(ISERROR(MATCH($E1276,CL,0)),"Unknown",INDIRECT("'C'!$A$"&amp;MATCH($E1276,CL,0)+1)))</f>
        <v/>
      </c>
      <c r="T1276" s="150">
        <f>IF(B1276="","",IF(ISERROR(MATCH($J1276,SorP!$B$1:$B$6261,0)),"",INDIRECT("'SorP'!$A$"&amp;MATCH($S1276&amp;$J1276,SorP!C:C,0))))</f>
        <v/>
      </c>
      <c r="U1276" s="163" t="n"/>
      <c r="V1276" s="164">
        <f>IF(C1276="",NA(),MATCH($B1276&amp;$C1276,'Smelter Look-up'!$J:$J,0))</f>
        <v/>
      </c>
      <c r="X1276" s="165">
        <f>IF(AND(C1276="Smelter not listed",OR(LEN(D1276)=0,LEN(E1276)=0)),1,0)</f>
        <v/>
      </c>
      <c r="AB1276" s="306">
        <f>IF(C1276="","",B1276)</f>
        <v/>
      </c>
      <c r="AC1276" s="165">
        <f>B1276</f>
        <v/>
      </c>
      <c r="AD1276" s="165">
        <f>IF(C1276="Smelter not listed",D1276,C1276)</f>
        <v/>
      </c>
    </row>
    <row r="1277" ht="20.1" customFormat="1" customHeight="1" s="165">
      <c r="A1277" s="150" t="n"/>
      <c r="B1277" s="296">
        <f>IF(LEN(A1277)=0,"",INDEX('Smelter Look-up'!$A:$A,MATCH($A1277,'Smelter Look-up'!$E:$E,0)))</f>
        <v/>
      </c>
      <c r="C1277" s="147">
        <f>IF(LEN(A1277)=0,"",INDEX('Smelter Look-up'!$C:$C,MATCH($A1277,'Smelter Look-up'!$E:$E,0)))</f>
        <v/>
      </c>
      <c r="D1277" s="144" t="n"/>
      <c r="E1277" s="144">
        <f>IF(ISERROR($V1277),"",OFFSET('Smelter Look-up'!$D$4,$V1277-4,0)&amp;"")</f>
        <v/>
      </c>
      <c r="F1277" s="144">
        <f>IF(ISERROR($V1277),"",OFFSET('Smelter Look-up'!$E$4,$V1277-4,0))</f>
        <v/>
      </c>
      <c r="G1277" s="144">
        <f>IF(C1277=$X$4,"Enter smelter details",IF(ISERROR($V1277),"",OFFSET('Smelter Look-up'!$F$4,$V1277-4,0)))</f>
        <v/>
      </c>
      <c r="H1277" s="200">
        <f>IF(ISERROR($V1277),"",OFFSET('Smelter Look-up'!$G$4,$V1277-4,0))</f>
        <v/>
      </c>
      <c r="I1277" s="201">
        <f>IF(ISERROR($V1277),"",OFFSET('Smelter Look-up'!$H$4,$V1277-4,0))</f>
        <v/>
      </c>
      <c r="J1277" s="201">
        <f>IF(ISERROR($V1277),"",OFFSET('Smelter Look-up'!$I$4,$V1277-4,0))</f>
        <v/>
      </c>
      <c r="K1277" s="145" t="n"/>
      <c r="L1277" s="145" t="n"/>
      <c r="M1277" s="145" t="n"/>
      <c r="N1277" s="145" t="n"/>
      <c r="O1277" s="145" t="n"/>
      <c r="P1277" s="203" t="n"/>
      <c r="Q1277" s="146" t="n"/>
      <c r="R1277" s="144">
        <f>IF(ISERROR($V1277),"",OFFSET('Smelter Look-up'!$C$4,$V1277-4,0)&amp;"")</f>
        <v/>
      </c>
      <c r="S1277" s="150">
        <f>IF(B1277="","",IF(ISERROR(MATCH($E1277,CL,0)),"Unknown",INDIRECT("'C'!$A$"&amp;MATCH($E1277,CL,0)+1)))</f>
        <v/>
      </c>
      <c r="T1277" s="150">
        <f>IF(B1277="","",IF(ISERROR(MATCH($J1277,SorP!$B$1:$B$6261,0)),"",INDIRECT("'SorP'!$A$"&amp;MATCH($S1277&amp;$J1277,SorP!C:C,0))))</f>
        <v/>
      </c>
      <c r="U1277" s="163" t="n"/>
      <c r="V1277" s="164">
        <f>IF(C1277="",NA(),MATCH($B1277&amp;$C1277,'Smelter Look-up'!$J:$J,0))</f>
        <v/>
      </c>
      <c r="X1277" s="165">
        <f>IF(AND(C1277="Smelter not listed",OR(LEN(D1277)=0,LEN(E1277)=0)),1,0)</f>
        <v/>
      </c>
      <c r="AB1277" s="306">
        <f>IF(C1277="","",B1277)</f>
        <v/>
      </c>
      <c r="AC1277" s="165">
        <f>B1277</f>
        <v/>
      </c>
      <c r="AD1277" s="165">
        <f>IF(C1277="Smelter not listed",D1277,C1277)</f>
        <v/>
      </c>
    </row>
    <row r="1278" ht="20.1" customFormat="1" customHeight="1" s="165">
      <c r="A1278" s="150" t="n"/>
      <c r="B1278" s="296">
        <f>IF(LEN(A1278)=0,"",INDEX('Smelter Look-up'!$A:$A,MATCH($A1278,'Smelter Look-up'!$E:$E,0)))</f>
        <v/>
      </c>
      <c r="C1278" s="147">
        <f>IF(LEN(A1278)=0,"",INDEX('Smelter Look-up'!$C:$C,MATCH($A1278,'Smelter Look-up'!$E:$E,0)))</f>
        <v/>
      </c>
      <c r="D1278" s="144" t="n"/>
      <c r="E1278" s="144">
        <f>IF(ISERROR($V1278),"",OFFSET('Smelter Look-up'!$D$4,$V1278-4,0)&amp;"")</f>
        <v/>
      </c>
      <c r="F1278" s="144">
        <f>IF(ISERROR($V1278),"",OFFSET('Smelter Look-up'!$E$4,$V1278-4,0))</f>
        <v/>
      </c>
      <c r="G1278" s="144">
        <f>IF(C1278=$X$4,"Enter smelter details",IF(ISERROR($V1278),"",OFFSET('Smelter Look-up'!$F$4,$V1278-4,0)))</f>
        <v/>
      </c>
      <c r="H1278" s="200">
        <f>IF(ISERROR($V1278),"",OFFSET('Smelter Look-up'!$G$4,$V1278-4,0))</f>
        <v/>
      </c>
      <c r="I1278" s="201">
        <f>IF(ISERROR($V1278),"",OFFSET('Smelter Look-up'!$H$4,$V1278-4,0))</f>
        <v/>
      </c>
      <c r="J1278" s="201">
        <f>IF(ISERROR($V1278),"",OFFSET('Smelter Look-up'!$I$4,$V1278-4,0))</f>
        <v/>
      </c>
      <c r="K1278" s="145" t="n"/>
      <c r="L1278" s="145" t="n"/>
      <c r="M1278" s="145" t="n"/>
      <c r="N1278" s="145" t="n"/>
      <c r="O1278" s="145" t="n"/>
      <c r="P1278" s="203" t="n"/>
      <c r="Q1278" s="146" t="n"/>
      <c r="R1278" s="144">
        <f>IF(ISERROR($V1278),"",OFFSET('Smelter Look-up'!$C$4,$V1278-4,0)&amp;"")</f>
        <v/>
      </c>
      <c r="S1278" s="150">
        <f>IF(B1278="","",IF(ISERROR(MATCH($E1278,CL,0)),"Unknown",INDIRECT("'C'!$A$"&amp;MATCH($E1278,CL,0)+1)))</f>
        <v/>
      </c>
      <c r="T1278" s="150">
        <f>IF(B1278="","",IF(ISERROR(MATCH($J1278,SorP!$B$1:$B$6261,0)),"",INDIRECT("'SorP'!$A$"&amp;MATCH($S1278&amp;$J1278,SorP!C:C,0))))</f>
        <v/>
      </c>
      <c r="U1278" s="163" t="n"/>
      <c r="V1278" s="164">
        <f>IF(C1278="",NA(),MATCH($B1278&amp;$C1278,'Smelter Look-up'!$J:$J,0))</f>
        <v/>
      </c>
      <c r="X1278" s="165">
        <f>IF(AND(C1278="Smelter not listed",OR(LEN(D1278)=0,LEN(E1278)=0)),1,0)</f>
        <v/>
      </c>
      <c r="AB1278" s="306">
        <f>IF(C1278="","",B1278)</f>
        <v/>
      </c>
      <c r="AC1278" s="165">
        <f>B1278</f>
        <v/>
      </c>
      <c r="AD1278" s="165">
        <f>IF(C1278="Smelter not listed",D1278,C1278)</f>
        <v/>
      </c>
    </row>
    <row r="1279" ht="20.1" customFormat="1" customHeight="1" s="165">
      <c r="A1279" s="150" t="n"/>
      <c r="B1279" s="296">
        <f>IF(LEN(A1279)=0,"",INDEX('Smelter Look-up'!$A:$A,MATCH($A1279,'Smelter Look-up'!$E:$E,0)))</f>
        <v/>
      </c>
      <c r="C1279" s="147">
        <f>IF(LEN(A1279)=0,"",INDEX('Smelter Look-up'!$C:$C,MATCH($A1279,'Smelter Look-up'!$E:$E,0)))</f>
        <v/>
      </c>
      <c r="D1279" s="144" t="n"/>
      <c r="E1279" s="144">
        <f>IF(ISERROR($V1279),"",OFFSET('Smelter Look-up'!$D$4,$V1279-4,0)&amp;"")</f>
        <v/>
      </c>
      <c r="F1279" s="144">
        <f>IF(ISERROR($V1279),"",OFFSET('Smelter Look-up'!$E$4,$V1279-4,0))</f>
        <v/>
      </c>
      <c r="G1279" s="144">
        <f>IF(C1279=$X$4,"Enter smelter details",IF(ISERROR($V1279),"",OFFSET('Smelter Look-up'!$F$4,$V1279-4,0)))</f>
        <v/>
      </c>
      <c r="H1279" s="200">
        <f>IF(ISERROR($V1279),"",OFFSET('Smelter Look-up'!$G$4,$V1279-4,0))</f>
        <v/>
      </c>
      <c r="I1279" s="201">
        <f>IF(ISERROR($V1279),"",OFFSET('Smelter Look-up'!$H$4,$V1279-4,0))</f>
        <v/>
      </c>
      <c r="J1279" s="201">
        <f>IF(ISERROR($V1279),"",OFFSET('Smelter Look-up'!$I$4,$V1279-4,0))</f>
        <v/>
      </c>
      <c r="K1279" s="145" t="n"/>
      <c r="L1279" s="145" t="n"/>
      <c r="M1279" s="145" t="n"/>
      <c r="N1279" s="145" t="n"/>
      <c r="O1279" s="145" t="n"/>
      <c r="P1279" s="203" t="n"/>
      <c r="Q1279" s="146" t="n"/>
      <c r="R1279" s="144">
        <f>IF(ISERROR($V1279),"",OFFSET('Smelter Look-up'!$C$4,$V1279-4,0)&amp;"")</f>
        <v/>
      </c>
      <c r="S1279" s="150">
        <f>IF(B1279="","",IF(ISERROR(MATCH($E1279,CL,0)),"Unknown",INDIRECT("'C'!$A$"&amp;MATCH($E1279,CL,0)+1)))</f>
        <v/>
      </c>
      <c r="T1279" s="150">
        <f>IF(B1279="","",IF(ISERROR(MATCH($J1279,SorP!$B$1:$B$6261,0)),"",INDIRECT("'SorP'!$A$"&amp;MATCH($S1279&amp;$J1279,SorP!C:C,0))))</f>
        <v/>
      </c>
      <c r="U1279" s="163" t="n"/>
      <c r="V1279" s="164">
        <f>IF(C1279="",NA(),MATCH($B1279&amp;$C1279,'Smelter Look-up'!$J:$J,0))</f>
        <v/>
      </c>
      <c r="X1279" s="165">
        <f>IF(AND(C1279="Smelter not listed",OR(LEN(D1279)=0,LEN(E1279)=0)),1,0)</f>
        <v/>
      </c>
      <c r="AB1279" s="306">
        <f>IF(C1279="","",B1279)</f>
        <v/>
      </c>
      <c r="AC1279" s="165">
        <f>B1279</f>
        <v/>
      </c>
      <c r="AD1279" s="165">
        <f>IF(C1279="Smelter not listed",D1279,C1279)</f>
        <v/>
      </c>
    </row>
    <row r="1280" ht="20.1" customFormat="1" customHeight="1" s="165">
      <c r="A1280" s="150" t="n"/>
      <c r="B1280" s="296">
        <f>IF(LEN(A1280)=0,"",INDEX('Smelter Look-up'!$A:$A,MATCH($A1280,'Smelter Look-up'!$E:$E,0)))</f>
        <v/>
      </c>
      <c r="C1280" s="147">
        <f>IF(LEN(A1280)=0,"",INDEX('Smelter Look-up'!$C:$C,MATCH($A1280,'Smelter Look-up'!$E:$E,0)))</f>
        <v/>
      </c>
      <c r="D1280" s="144" t="n"/>
      <c r="E1280" s="144">
        <f>IF(ISERROR($V1280),"",OFFSET('Smelter Look-up'!$D$4,$V1280-4,0)&amp;"")</f>
        <v/>
      </c>
      <c r="F1280" s="144">
        <f>IF(ISERROR($V1280),"",OFFSET('Smelter Look-up'!$E$4,$V1280-4,0))</f>
        <v/>
      </c>
      <c r="G1280" s="144">
        <f>IF(C1280=$X$4,"Enter smelter details",IF(ISERROR($V1280),"",OFFSET('Smelter Look-up'!$F$4,$V1280-4,0)))</f>
        <v/>
      </c>
      <c r="H1280" s="200">
        <f>IF(ISERROR($V1280),"",OFFSET('Smelter Look-up'!$G$4,$V1280-4,0))</f>
        <v/>
      </c>
      <c r="I1280" s="201">
        <f>IF(ISERROR($V1280),"",OFFSET('Smelter Look-up'!$H$4,$V1280-4,0))</f>
        <v/>
      </c>
      <c r="J1280" s="201">
        <f>IF(ISERROR($V1280),"",OFFSET('Smelter Look-up'!$I$4,$V1280-4,0))</f>
        <v/>
      </c>
      <c r="K1280" s="145" t="n"/>
      <c r="L1280" s="145" t="n"/>
      <c r="M1280" s="145" t="n"/>
      <c r="N1280" s="145" t="n"/>
      <c r="O1280" s="145" t="n"/>
      <c r="P1280" s="203" t="n"/>
      <c r="Q1280" s="146" t="n"/>
      <c r="R1280" s="144">
        <f>IF(ISERROR($V1280),"",OFFSET('Smelter Look-up'!$C$4,$V1280-4,0)&amp;"")</f>
        <v/>
      </c>
      <c r="S1280" s="150">
        <f>IF(B1280="","",IF(ISERROR(MATCH($E1280,CL,0)),"Unknown",INDIRECT("'C'!$A$"&amp;MATCH($E1280,CL,0)+1)))</f>
        <v/>
      </c>
      <c r="T1280" s="150">
        <f>IF(B1280="","",IF(ISERROR(MATCH($J1280,SorP!$B$1:$B$6261,0)),"",INDIRECT("'SorP'!$A$"&amp;MATCH($S1280&amp;$J1280,SorP!C:C,0))))</f>
        <v/>
      </c>
      <c r="U1280" s="163" t="n"/>
      <c r="V1280" s="164">
        <f>IF(C1280="",NA(),MATCH($B1280&amp;$C1280,'Smelter Look-up'!$J:$J,0))</f>
        <v/>
      </c>
      <c r="X1280" s="165">
        <f>IF(AND(C1280="Smelter not listed",OR(LEN(D1280)=0,LEN(E1280)=0)),1,0)</f>
        <v/>
      </c>
      <c r="AB1280" s="306">
        <f>IF(C1280="","",B1280)</f>
        <v/>
      </c>
      <c r="AC1280" s="165">
        <f>B1280</f>
        <v/>
      </c>
      <c r="AD1280" s="165">
        <f>IF(C1280="Smelter not listed",D1280,C1280)</f>
        <v/>
      </c>
    </row>
    <row r="1281" ht="20.1" customFormat="1" customHeight="1" s="165">
      <c r="A1281" s="150" t="n"/>
      <c r="B1281" s="296">
        <f>IF(LEN(A1281)=0,"",INDEX('Smelter Look-up'!$A:$A,MATCH($A1281,'Smelter Look-up'!$E:$E,0)))</f>
        <v/>
      </c>
      <c r="C1281" s="147">
        <f>IF(LEN(A1281)=0,"",INDEX('Smelter Look-up'!$C:$C,MATCH($A1281,'Smelter Look-up'!$E:$E,0)))</f>
        <v/>
      </c>
      <c r="D1281" s="144" t="n"/>
      <c r="E1281" s="144">
        <f>IF(ISERROR($V1281),"",OFFSET('Smelter Look-up'!$D$4,$V1281-4,0)&amp;"")</f>
        <v/>
      </c>
      <c r="F1281" s="144">
        <f>IF(ISERROR($V1281),"",OFFSET('Smelter Look-up'!$E$4,$V1281-4,0))</f>
        <v/>
      </c>
      <c r="G1281" s="144">
        <f>IF(C1281=$X$4,"Enter smelter details",IF(ISERROR($V1281),"",OFFSET('Smelter Look-up'!$F$4,$V1281-4,0)))</f>
        <v/>
      </c>
      <c r="H1281" s="200">
        <f>IF(ISERROR($V1281),"",OFFSET('Smelter Look-up'!$G$4,$V1281-4,0))</f>
        <v/>
      </c>
      <c r="I1281" s="201">
        <f>IF(ISERROR($V1281),"",OFFSET('Smelter Look-up'!$H$4,$V1281-4,0))</f>
        <v/>
      </c>
      <c r="J1281" s="201">
        <f>IF(ISERROR($V1281),"",OFFSET('Smelter Look-up'!$I$4,$V1281-4,0))</f>
        <v/>
      </c>
      <c r="K1281" s="145" t="n"/>
      <c r="L1281" s="145" t="n"/>
      <c r="M1281" s="145" t="n"/>
      <c r="N1281" s="145" t="n"/>
      <c r="O1281" s="145" t="n"/>
      <c r="P1281" s="203" t="n"/>
      <c r="Q1281" s="146" t="n"/>
      <c r="R1281" s="144">
        <f>IF(ISERROR($V1281),"",OFFSET('Smelter Look-up'!$C$4,$V1281-4,0)&amp;"")</f>
        <v/>
      </c>
      <c r="S1281" s="150">
        <f>IF(B1281="","",IF(ISERROR(MATCH($E1281,CL,0)),"Unknown",INDIRECT("'C'!$A$"&amp;MATCH($E1281,CL,0)+1)))</f>
        <v/>
      </c>
      <c r="T1281" s="150">
        <f>IF(B1281="","",IF(ISERROR(MATCH($J1281,SorP!$B$1:$B$6261,0)),"",INDIRECT("'SorP'!$A$"&amp;MATCH($S1281&amp;$J1281,SorP!C:C,0))))</f>
        <v/>
      </c>
      <c r="U1281" s="163" t="n"/>
      <c r="V1281" s="164">
        <f>IF(C1281="",NA(),MATCH($B1281&amp;$C1281,'Smelter Look-up'!$J:$J,0))</f>
        <v/>
      </c>
      <c r="X1281" s="165">
        <f>IF(AND(C1281="Smelter not listed",OR(LEN(D1281)=0,LEN(E1281)=0)),1,0)</f>
        <v/>
      </c>
      <c r="AB1281" s="306">
        <f>IF(C1281="","",B1281)</f>
        <v/>
      </c>
      <c r="AC1281" s="165">
        <f>B1281</f>
        <v/>
      </c>
      <c r="AD1281" s="165">
        <f>IF(C1281="Smelter not listed",D1281,C1281)</f>
        <v/>
      </c>
    </row>
    <row r="1282" ht="20.1" customFormat="1" customHeight="1" s="165">
      <c r="A1282" s="150" t="n"/>
      <c r="B1282" s="296">
        <f>IF(LEN(A1282)=0,"",INDEX('Smelter Look-up'!$A:$A,MATCH($A1282,'Smelter Look-up'!$E:$E,0)))</f>
        <v/>
      </c>
      <c r="C1282" s="147">
        <f>IF(LEN(A1282)=0,"",INDEX('Smelter Look-up'!$C:$C,MATCH($A1282,'Smelter Look-up'!$E:$E,0)))</f>
        <v/>
      </c>
      <c r="D1282" s="144" t="n"/>
      <c r="E1282" s="144">
        <f>IF(ISERROR($V1282),"",OFFSET('Smelter Look-up'!$D$4,$V1282-4,0)&amp;"")</f>
        <v/>
      </c>
      <c r="F1282" s="144">
        <f>IF(ISERROR($V1282),"",OFFSET('Smelter Look-up'!$E$4,$V1282-4,0))</f>
        <v/>
      </c>
      <c r="G1282" s="144">
        <f>IF(C1282=$X$4,"Enter smelter details",IF(ISERROR($V1282),"",OFFSET('Smelter Look-up'!$F$4,$V1282-4,0)))</f>
        <v/>
      </c>
      <c r="H1282" s="200">
        <f>IF(ISERROR($V1282),"",OFFSET('Smelter Look-up'!$G$4,$V1282-4,0))</f>
        <v/>
      </c>
      <c r="I1282" s="201">
        <f>IF(ISERROR($V1282),"",OFFSET('Smelter Look-up'!$H$4,$V1282-4,0))</f>
        <v/>
      </c>
      <c r="J1282" s="201">
        <f>IF(ISERROR($V1282),"",OFFSET('Smelter Look-up'!$I$4,$V1282-4,0))</f>
        <v/>
      </c>
      <c r="K1282" s="145" t="n"/>
      <c r="L1282" s="145" t="n"/>
      <c r="M1282" s="145" t="n"/>
      <c r="N1282" s="145" t="n"/>
      <c r="O1282" s="145" t="n"/>
      <c r="P1282" s="203" t="n"/>
      <c r="Q1282" s="146" t="n"/>
      <c r="R1282" s="144">
        <f>IF(ISERROR($V1282),"",OFFSET('Smelter Look-up'!$C$4,$V1282-4,0)&amp;"")</f>
        <v/>
      </c>
      <c r="S1282" s="150">
        <f>IF(B1282="","",IF(ISERROR(MATCH($E1282,CL,0)),"Unknown",INDIRECT("'C'!$A$"&amp;MATCH($E1282,CL,0)+1)))</f>
        <v/>
      </c>
      <c r="T1282" s="150">
        <f>IF(B1282="","",IF(ISERROR(MATCH($J1282,SorP!$B$1:$B$6261,0)),"",INDIRECT("'SorP'!$A$"&amp;MATCH($S1282&amp;$J1282,SorP!C:C,0))))</f>
        <v/>
      </c>
      <c r="U1282" s="163" t="n"/>
      <c r="V1282" s="164">
        <f>IF(C1282="",NA(),MATCH($B1282&amp;$C1282,'Smelter Look-up'!$J:$J,0))</f>
        <v/>
      </c>
      <c r="X1282" s="165">
        <f>IF(AND(C1282="Smelter not listed",OR(LEN(D1282)=0,LEN(E1282)=0)),1,0)</f>
        <v/>
      </c>
      <c r="AB1282" s="306">
        <f>IF(C1282="","",B1282)</f>
        <v/>
      </c>
      <c r="AC1282" s="165">
        <f>B1282</f>
        <v/>
      </c>
      <c r="AD1282" s="165">
        <f>IF(C1282="Smelter not listed",D1282,C1282)</f>
        <v/>
      </c>
    </row>
    <row r="1283" ht="20.1" customFormat="1" customHeight="1" s="165">
      <c r="A1283" s="150" t="n"/>
      <c r="B1283" s="296">
        <f>IF(LEN(A1283)=0,"",INDEX('Smelter Look-up'!$A:$A,MATCH($A1283,'Smelter Look-up'!$E:$E,0)))</f>
        <v/>
      </c>
      <c r="C1283" s="147">
        <f>IF(LEN(A1283)=0,"",INDEX('Smelter Look-up'!$C:$C,MATCH($A1283,'Smelter Look-up'!$E:$E,0)))</f>
        <v/>
      </c>
      <c r="D1283" s="144" t="n"/>
      <c r="E1283" s="144">
        <f>IF(ISERROR($V1283),"",OFFSET('Smelter Look-up'!$D$4,$V1283-4,0)&amp;"")</f>
        <v/>
      </c>
      <c r="F1283" s="144">
        <f>IF(ISERROR($V1283),"",OFFSET('Smelter Look-up'!$E$4,$V1283-4,0))</f>
        <v/>
      </c>
      <c r="G1283" s="144">
        <f>IF(C1283=$X$4,"Enter smelter details",IF(ISERROR($V1283),"",OFFSET('Smelter Look-up'!$F$4,$V1283-4,0)))</f>
        <v/>
      </c>
      <c r="H1283" s="200">
        <f>IF(ISERROR($V1283),"",OFFSET('Smelter Look-up'!$G$4,$V1283-4,0))</f>
        <v/>
      </c>
      <c r="I1283" s="201">
        <f>IF(ISERROR($V1283),"",OFFSET('Smelter Look-up'!$H$4,$V1283-4,0))</f>
        <v/>
      </c>
      <c r="J1283" s="201">
        <f>IF(ISERROR($V1283),"",OFFSET('Smelter Look-up'!$I$4,$V1283-4,0))</f>
        <v/>
      </c>
      <c r="K1283" s="145" t="n"/>
      <c r="L1283" s="145" t="n"/>
      <c r="M1283" s="145" t="n"/>
      <c r="N1283" s="145" t="n"/>
      <c r="O1283" s="145" t="n"/>
      <c r="P1283" s="203" t="n"/>
      <c r="Q1283" s="146" t="n"/>
      <c r="R1283" s="144">
        <f>IF(ISERROR($V1283),"",OFFSET('Smelter Look-up'!$C$4,$V1283-4,0)&amp;"")</f>
        <v/>
      </c>
      <c r="S1283" s="150">
        <f>IF(B1283="","",IF(ISERROR(MATCH($E1283,CL,0)),"Unknown",INDIRECT("'C'!$A$"&amp;MATCH($E1283,CL,0)+1)))</f>
        <v/>
      </c>
      <c r="T1283" s="150">
        <f>IF(B1283="","",IF(ISERROR(MATCH($J1283,SorP!$B$1:$B$6261,0)),"",INDIRECT("'SorP'!$A$"&amp;MATCH($S1283&amp;$J1283,SorP!C:C,0))))</f>
        <v/>
      </c>
      <c r="U1283" s="163" t="n"/>
      <c r="V1283" s="164">
        <f>IF(C1283="",NA(),MATCH($B1283&amp;$C1283,'Smelter Look-up'!$J:$J,0))</f>
        <v/>
      </c>
      <c r="X1283" s="165">
        <f>IF(AND(C1283="Smelter not listed",OR(LEN(D1283)=0,LEN(E1283)=0)),1,0)</f>
        <v/>
      </c>
      <c r="AB1283" s="306">
        <f>IF(C1283="","",B1283)</f>
        <v/>
      </c>
      <c r="AC1283" s="165">
        <f>B1283</f>
        <v/>
      </c>
      <c r="AD1283" s="165">
        <f>IF(C1283="Smelter not listed",D1283,C1283)</f>
        <v/>
      </c>
    </row>
    <row r="1284" ht="20.1" customFormat="1" customHeight="1" s="165">
      <c r="A1284" s="150" t="n"/>
      <c r="B1284" s="296">
        <f>IF(LEN(A1284)=0,"",INDEX('Smelter Look-up'!$A:$A,MATCH($A1284,'Smelter Look-up'!$E:$E,0)))</f>
        <v/>
      </c>
      <c r="C1284" s="147">
        <f>IF(LEN(A1284)=0,"",INDEX('Smelter Look-up'!$C:$C,MATCH($A1284,'Smelter Look-up'!$E:$E,0)))</f>
        <v/>
      </c>
      <c r="D1284" s="144" t="n"/>
      <c r="E1284" s="144">
        <f>IF(ISERROR($V1284),"",OFFSET('Smelter Look-up'!$D$4,$V1284-4,0)&amp;"")</f>
        <v/>
      </c>
      <c r="F1284" s="144">
        <f>IF(ISERROR($V1284),"",OFFSET('Smelter Look-up'!$E$4,$V1284-4,0))</f>
        <v/>
      </c>
      <c r="G1284" s="144">
        <f>IF(C1284=$X$4,"Enter smelter details",IF(ISERROR($V1284),"",OFFSET('Smelter Look-up'!$F$4,$V1284-4,0)))</f>
        <v/>
      </c>
      <c r="H1284" s="200">
        <f>IF(ISERROR($V1284),"",OFFSET('Smelter Look-up'!$G$4,$V1284-4,0))</f>
        <v/>
      </c>
      <c r="I1284" s="201">
        <f>IF(ISERROR($V1284),"",OFFSET('Smelter Look-up'!$H$4,$V1284-4,0))</f>
        <v/>
      </c>
      <c r="J1284" s="201">
        <f>IF(ISERROR($V1284),"",OFFSET('Smelter Look-up'!$I$4,$V1284-4,0))</f>
        <v/>
      </c>
      <c r="K1284" s="145" t="n"/>
      <c r="L1284" s="145" t="n"/>
      <c r="M1284" s="145" t="n"/>
      <c r="N1284" s="145" t="n"/>
      <c r="O1284" s="145" t="n"/>
      <c r="P1284" s="203" t="n"/>
      <c r="Q1284" s="146" t="n"/>
      <c r="R1284" s="144">
        <f>IF(ISERROR($V1284),"",OFFSET('Smelter Look-up'!$C$4,$V1284-4,0)&amp;"")</f>
        <v/>
      </c>
      <c r="S1284" s="150">
        <f>IF(B1284="","",IF(ISERROR(MATCH($E1284,CL,0)),"Unknown",INDIRECT("'C'!$A$"&amp;MATCH($E1284,CL,0)+1)))</f>
        <v/>
      </c>
      <c r="T1284" s="150">
        <f>IF(B1284="","",IF(ISERROR(MATCH($J1284,SorP!$B$1:$B$6261,0)),"",INDIRECT("'SorP'!$A$"&amp;MATCH($S1284&amp;$J1284,SorP!C:C,0))))</f>
        <v/>
      </c>
      <c r="U1284" s="163" t="n"/>
      <c r="V1284" s="164">
        <f>IF(C1284="",NA(),MATCH($B1284&amp;$C1284,'Smelter Look-up'!$J:$J,0))</f>
        <v/>
      </c>
      <c r="X1284" s="165">
        <f>IF(AND(C1284="Smelter not listed",OR(LEN(D1284)=0,LEN(E1284)=0)),1,0)</f>
        <v/>
      </c>
      <c r="AB1284" s="306">
        <f>IF(C1284="","",B1284)</f>
        <v/>
      </c>
      <c r="AC1284" s="165">
        <f>B1284</f>
        <v/>
      </c>
      <c r="AD1284" s="165">
        <f>IF(C1284="Smelter not listed",D1284,C1284)</f>
        <v/>
      </c>
    </row>
    <row r="1285" ht="20.1" customFormat="1" customHeight="1" s="165">
      <c r="A1285" s="150" t="n"/>
      <c r="B1285" s="296">
        <f>IF(LEN(A1285)=0,"",INDEX('Smelter Look-up'!$A:$A,MATCH($A1285,'Smelter Look-up'!$E:$E,0)))</f>
        <v/>
      </c>
      <c r="C1285" s="147">
        <f>IF(LEN(A1285)=0,"",INDEX('Smelter Look-up'!$C:$C,MATCH($A1285,'Smelter Look-up'!$E:$E,0)))</f>
        <v/>
      </c>
      <c r="D1285" s="144" t="n"/>
      <c r="E1285" s="144">
        <f>IF(ISERROR($V1285),"",OFFSET('Smelter Look-up'!$D$4,$V1285-4,0)&amp;"")</f>
        <v/>
      </c>
      <c r="F1285" s="144">
        <f>IF(ISERROR($V1285),"",OFFSET('Smelter Look-up'!$E$4,$V1285-4,0))</f>
        <v/>
      </c>
      <c r="G1285" s="144">
        <f>IF(C1285=$X$4,"Enter smelter details",IF(ISERROR($V1285),"",OFFSET('Smelter Look-up'!$F$4,$V1285-4,0)))</f>
        <v/>
      </c>
      <c r="H1285" s="200">
        <f>IF(ISERROR($V1285),"",OFFSET('Smelter Look-up'!$G$4,$V1285-4,0))</f>
        <v/>
      </c>
      <c r="I1285" s="201">
        <f>IF(ISERROR($V1285),"",OFFSET('Smelter Look-up'!$H$4,$V1285-4,0))</f>
        <v/>
      </c>
      <c r="J1285" s="201">
        <f>IF(ISERROR($V1285),"",OFFSET('Smelter Look-up'!$I$4,$V1285-4,0))</f>
        <v/>
      </c>
      <c r="K1285" s="145" t="n"/>
      <c r="L1285" s="145" t="n"/>
      <c r="M1285" s="145" t="n"/>
      <c r="N1285" s="145" t="n"/>
      <c r="O1285" s="145" t="n"/>
      <c r="P1285" s="203" t="n"/>
      <c r="Q1285" s="146" t="n"/>
      <c r="R1285" s="144">
        <f>IF(ISERROR($V1285),"",OFFSET('Smelter Look-up'!$C$4,$V1285-4,0)&amp;"")</f>
        <v/>
      </c>
      <c r="S1285" s="150">
        <f>IF(B1285="","",IF(ISERROR(MATCH($E1285,CL,0)),"Unknown",INDIRECT("'C'!$A$"&amp;MATCH($E1285,CL,0)+1)))</f>
        <v/>
      </c>
      <c r="T1285" s="150">
        <f>IF(B1285="","",IF(ISERROR(MATCH($J1285,SorP!$B$1:$B$6261,0)),"",INDIRECT("'SorP'!$A$"&amp;MATCH($S1285&amp;$J1285,SorP!C:C,0))))</f>
        <v/>
      </c>
      <c r="U1285" s="163" t="n"/>
      <c r="V1285" s="164">
        <f>IF(C1285="",NA(),MATCH($B1285&amp;$C1285,'Smelter Look-up'!$J:$J,0))</f>
        <v/>
      </c>
      <c r="X1285" s="165">
        <f>IF(AND(C1285="Smelter not listed",OR(LEN(D1285)=0,LEN(E1285)=0)),1,0)</f>
        <v/>
      </c>
      <c r="AB1285" s="306">
        <f>IF(C1285="","",B1285)</f>
        <v/>
      </c>
      <c r="AC1285" s="165">
        <f>B1285</f>
        <v/>
      </c>
      <c r="AD1285" s="165">
        <f>IF(C1285="Smelter not listed",D1285,C1285)</f>
        <v/>
      </c>
    </row>
    <row r="1286" ht="20.1" customFormat="1" customHeight="1" s="165">
      <c r="A1286" s="150" t="n"/>
      <c r="B1286" s="296">
        <f>IF(LEN(A1286)=0,"",INDEX('Smelter Look-up'!$A:$A,MATCH($A1286,'Smelter Look-up'!$E:$E,0)))</f>
        <v/>
      </c>
      <c r="C1286" s="147">
        <f>IF(LEN(A1286)=0,"",INDEX('Smelter Look-up'!$C:$C,MATCH($A1286,'Smelter Look-up'!$E:$E,0)))</f>
        <v/>
      </c>
      <c r="D1286" s="144" t="n"/>
      <c r="E1286" s="144">
        <f>IF(ISERROR($V1286),"",OFFSET('Smelter Look-up'!$D$4,$V1286-4,0)&amp;"")</f>
        <v/>
      </c>
      <c r="F1286" s="144">
        <f>IF(ISERROR($V1286),"",OFFSET('Smelter Look-up'!$E$4,$V1286-4,0))</f>
        <v/>
      </c>
      <c r="G1286" s="144">
        <f>IF(C1286=$X$4,"Enter smelter details",IF(ISERROR($V1286),"",OFFSET('Smelter Look-up'!$F$4,$V1286-4,0)))</f>
        <v/>
      </c>
      <c r="H1286" s="200">
        <f>IF(ISERROR($V1286),"",OFFSET('Smelter Look-up'!$G$4,$V1286-4,0))</f>
        <v/>
      </c>
      <c r="I1286" s="201">
        <f>IF(ISERROR($V1286),"",OFFSET('Smelter Look-up'!$H$4,$V1286-4,0))</f>
        <v/>
      </c>
      <c r="J1286" s="201">
        <f>IF(ISERROR($V1286),"",OFFSET('Smelter Look-up'!$I$4,$V1286-4,0))</f>
        <v/>
      </c>
      <c r="K1286" s="145" t="n"/>
      <c r="L1286" s="145" t="n"/>
      <c r="M1286" s="145" t="n"/>
      <c r="N1286" s="145" t="n"/>
      <c r="O1286" s="145" t="n"/>
      <c r="P1286" s="203" t="n"/>
      <c r="Q1286" s="146" t="n"/>
      <c r="R1286" s="144">
        <f>IF(ISERROR($V1286),"",OFFSET('Smelter Look-up'!$C$4,$V1286-4,0)&amp;"")</f>
        <v/>
      </c>
      <c r="S1286" s="150">
        <f>IF(B1286="","",IF(ISERROR(MATCH($E1286,CL,0)),"Unknown",INDIRECT("'C'!$A$"&amp;MATCH($E1286,CL,0)+1)))</f>
        <v/>
      </c>
      <c r="T1286" s="150">
        <f>IF(B1286="","",IF(ISERROR(MATCH($J1286,SorP!$B$1:$B$6261,0)),"",INDIRECT("'SorP'!$A$"&amp;MATCH($S1286&amp;$J1286,SorP!C:C,0))))</f>
        <v/>
      </c>
      <c r="U1286" s="163" t="n"/>
      <c r="V1286" s="164">
        <f>IF(C1286="",NA(),MATCH($B1286&amp;$C1286,'Smelter Look-up'!$J:$J,0))</f>
        <v/>
      </c>
      <c r="X1286" s="165">
        <f>IF(AND(C1286="Smelter not listed",OR(LEN(D1286)=0,LEN(E1286)=0)),1,0)</f>
        <v/>
      </c>
      <c r="AB1286" s="306">
        <f>IF(C1286="","",B1286)</f>
        <v/>
      </c>
      <c r="AC1286" s="165">
        <f>B1286</f>
        <v/>
      </c>
      <c r="AD1286" s="165">
        <f>IF(C1286="Smelter not listed",D1286,C1286)</f>
        <v/>
      </c>
    </row>
    <row r="1287" ht="20.1" customFormat="1" customHeight="1" s="165">
      <c r="A1287" s="150" t="n"/>
      <c r="B1287" s="296">
        <f>IF(LEN(A1287)=0,"",INDEX('Smelter Look-up'!$A:$A,MATCH($A1287,'Smelter Look-up'!$E:$E,0)))</f>
        <v/>
      </c>
      <c r="C1287" s="147">
        <f>IF(LEN(A1287)=0,"",INDEX('Smelter Look-up'!$C:$C,MATCH($A1287,'Smelter Look-up'!$E:$E,0)))</f>
        <v/>
      </c>
      <c r="D1287" s="144" t="n"/>
      <c r="E1287" s="144">
        <f>IF(ISERROR($V1287),"",OFFSET('Smelter Look-up'!$D$4,$V1287-4,0)&amp;"")</f>
        <v/>
      </c>
      <c r="F1287" s="144">
        <f>IF(ISERROR($V1287),"",OFFSET('Smelter Look-up'!$E$4,$V1287-4,0))</f>
        <v/>
      </c>
      <c r="G1287" s="144">
        <f>IF(C1287=$X$4,"Enter smelter details",IF(ISERROR($V1287),"",OFFSET('Smelter Look-up'!$F$4,$V1287-4,0)))</f>
        <v/>
      </c>
      <c r="H1287" s="200">
        <f>IF(ISERROR($V1287),"",OFFSET('Smelter Look-up'!$G$4,$V1287-4,0))</f>
        <v/>
      </c>
      <c r="I1287" s="201">
        <f>IF(ISERROR($V1287),"",OFFSET('Smelter Look-up'!$H$4,$V1287-4,0))</f>
        <v/>
      </c>
      <c r="J1287" s="201">
        <f>IF(ISERROR($V1287),"",OFFSET('Smelter Look-up'!$I$4,$V1287-4,0))</f>
        <v/>
      </c>
      <c r="K1287" s="145" t="n"/>
      <c r="L1287" s="145" t="n"/>
      <c r="M1287" s="145" t="n"/>
      <c r="N1287" s="145" t="n"/>
      <c r="O1287" s="145" t="n"/>
      <c r="P1287" s="203" t="n"/>
      <c r="Q1287" s="146" t="n"/>
      <c r="R1287" s="144">
        <f>IF(ISERROR($V1287),"",OFFSET('Smelter Look-up'!$C$4,$V1287-4,0)&amp;"")</f>
        <v/>
      </c>
      <c r="S1287" s="150">
        <f>IF(B1287="","",IF(ISERROR(MATCH($E1287,CL,0)),"Unknown",INDIRECT("'C'!$A$"&amp;MATCH($E1287,CL,0)+1)))</f>
        <v/>
      </c>
      <c r="T1287" s="150">
        <f>IF(B1287="","",IF(ISERROR(MATCH($J1287,SorP!$B$1:$B$6261,0)),"",INDIRECT("'SorP'!$A$"&amp;MATCH($S1287&amp;$J1287,SorP!C:C,0))))</f>
        <v/>
      </c>
      <c r="U1287" s="163" t="n"/>
      <c r="V1287" s="164">
        <f>IF(C1287="",NA(),MATCH($B1287&amp;$C1287,'Smelter Look-up'!$J:$J,0))</f>
        <v/>
      </c>
      <c r="X1287" s="165">
        <f>IF(AND(C1287="Smelter not listed",OR(LEN(D1287)=0,LEN(E1287)=0)),1,0)</f>
        <v/>
      </c>
      <c r="AB1287" s="306">
        <f>IF(C1287="","",B1287)</f>
        <v/>
      </c>
      <c r="AC1287" s="165">
        <f>B1287</f>
        <v/>
      </c>
      <c r="AD1287" s="165">
        <f>IF(C1287="Smelter not listed",D1287,C1287)</f>
        <v/>
      </c>
    </row>
    <row r="1288" ht="20.1" customFormat="1" customHeight="1" s="165">
      <c r="A1288" s="150" t="n"/>
      <c r="B1288" s="296">
        <f>IF(LEN(A1288)=0,"",INDEX('Smelter Look-up'!$A:$A,MATCH($A1288,'Smelter Look-up'!$E:$E,0)))</f>
        <v/>
      </c>
      <c r="C1288" s="147">
        <f>IF(LEN(A1288)=0,"",INDEX('Smelter Look-up'!$C:$C,MATCH($A1288,'Smelter Look-up'!$E:$E,0)))</f>
        <v/>
      </c>
      <c r="D1288" s="144" t="n"/>
      <c r="E1288" s="144">
        <f>IF(ISERROR($V1288),"",OFFSET('Smelter Look-up'!$D$4,$V1288-4,0)&amp;"")</f>
        <v/>
      </c>
      <c r="F1288" s="144">
        <f>IF(ISERROR($V1288),"",OFFSET('Smelter Look-up'!$E$4,$V1288-4,0))</f>
        <v/>
      </c>
      <c r="G1288" s="144">
        <f>IF(C1288=$X$4,"Enter smelter details",IF(ISERROR($V1288),"",OFFSET('Smelter Look-up'!$F$4,$V1288-4,0)))</f>
        <v/>
      </c>
      <c r="H1288" s="200">
        <f>IF(ISERROR($V1288),"",OFFSET('Smelter Look-up'!$G$4,$V1288-4,0))</f>
        <v/>
      </c>
      <c r="I1288" s="201">
        <f>IF(ISERROR($V1288),"",OFFSET('Smelter Look-up'!$H$4,$V1288-4,0))</f>
        <v/>
      </c>
      <c r="J1288" s="201">
        <f>IF(ISERROR($V1288),"",OFFSET('Smelter Look-up'!$I$4,$V1288-4,0))</f>
        <v/>
      </c>
      <c r="K1288" s="145" t="n"/>
      <c r="L1288" s="145" t="n"/>
      <c r="M1288" s="145" t="n"/>
      <c r="N1288" s="145" t="n"/>
      <c r="O1288" s="145" t="n"/>
      <c r="P1288" s="203" t="n"/>
      <c r="Q1288" s="146" t="n"/>
      <c r="R1288" s="144">
        <f>IF(ISERROR($V1288),"",OFFSET('Smelter Look-up'!$C$4,$V1288-4,0)&amp;"")</f>
        <v/>
      </c>
      <c r="S1288" s="150">
        <f>IF(B1288="","",IF(ISERROR(MATCH($E1288,CL,0)),"Unknown",INDIRECT("'C'!$A$"&amp;MATCH($E1288,CL,0)+1)))</f>
        <v/>
      </c>
      <c r="T1288" s="150">
        <f>IF(B1288="","",IF(ISERROR(MATCH($J1288,SorP!$B$1:$B$6261,0)),"",INDIRECT("'SorP'!$A$"&amp;MATCH($S1288&amp;$J1288,SorP!C:C,0))))</f>
        <v/>
      </c>
      <c r="U1288" s="163" t="n"/>
      <c r="V1288" s="164">
        <f>IF(C1288="",NA(),MATCH($B1288&amp;$C1288,'Smelter Look-up'!$J:$J,0))</f>
        <v/>
      </c>
      <c r="X1288" s="165">
        <f>IF(AND(C1288="Smelter not listed",OR(LEN(D1288)=0,LEN(E1288)=0)),1,0)</f>
        <v/>
      </c>
      <c r="AB1288" s="306">
        <f>IF(C1288="","",B1288)</f>
        <v/>
      </c>
      <c r="AC1288" s="165">
        <f>B1288</f>
        <v/>
      </c>
      <c r="AD1288" s="165">
        <f>IF(C1288="Smelter not listed",D1288,C1288)</f>
        <v/>
      </c>
    </row>
    <row r="1289" ht="20.1" customFormat="1" customHeight="1" s="165">
      <c r="A1289" s="150" t="n"/>
      <c r="B1289" s="296">
        <f>IF(LEN(A1289)=0,"",INDEX('Smelter Look-up'!$A:$A,MATCH($A1289,'Smelter Look-up'!$E:$E,0)))</f>
        <v/>
      </c>
      <c r="C1289" s="147">
        <f>IF(LEN(A1289)=0,"",INDEX('Smelter Look-up'!$C:$C,MATCH($A1289,'Smelter Look-up'!$E:$E,0)))</f>
        <v/>
      </c>
      <c r="D1289" s="144" t="n"/>
      <c r="E1289" s="144">
        <f>IF(ISERROR($V1289),"",OFFSET('Smelter Look-up'!$D$4,$V1289-4,0)&amp;"")</f>
        <v/>
      </c>
      <c r="F1289" s="144">
        <f>IF(ISERROR($V1289),"",OFFSET('Smelter Look-up'!$E$4,$V1289-4,0))</f>
        <v/>
      </c>
      <c r="G1289" s="144">
        <f>IF(C1289=$X$4,"Enter smelter details",IF(ISERROR($V1289),"",OFFSET('Smelter Look-up'!$F$4,$V1289-4,0)))</f>
        <v/>
      </c>
      <c r="H1289" s="200">
        <f>IF(ISERROR($V1289),"",OFFSET('Smelter Look-up'!$G$4,$V1289-4,0))</f>
        <v/>
      </c>
      <c r="I1289" s="201">
        <f>IF(ISERROR($V1289),"",OFFSET('Smelter Look-up'!$H$4,$V1289-4,0))</f>
        <v/>
      </c>
      <c r="J1289" s="201">
        <f>IF(ISERROR($V1289),"",OFFSET('Smelter Look-up'!$I$4,$V1289-4,0))</f>
        <v/>
      </c>
      <c r="K1289" s="145" t="n"/>
      <c r="L1289" s="145" t="n"/>
      <c r="M1289" s="145" t="n"/>
      <c r="N1289" s="145" t="n"/>
      <c r="O1289" s="145" t="n"/>
      <c r="P1289" s="203" t="n"/>
      <c r="Q1289" s="146" t="n"/>
      <c r="R1289" s="144">
        <f>IF(ISERROR($V1289),"",OFFSET('Smelter Look-up'!$C$4,$V1289-4,0)&amp;"")</f>
        <v/>
      </c>
      <c r="S1289" s="150">
        <f>IF(B1289="","",IF(ISERROR(MATCH($E1289,CL,0)),"Unknown",INDIRECT("'C'!$A$"&amp;MATCH($E1289,CL,0)+1)))</f>
        <v/>
      </c>
      <c r="T1289" s="150">
        <f>IF(B1289="","",IF(ISERROR(MATCH($J1289,SorP!$B$1:$B$6261,0)),"",INDIRECT("'SorP'!$A$"&amp;MATCH($S1289&amp;$J1289,SorP!C:C,0))))</f>
        <v/>
      </c>
      <c r="U1289" s="163" t="n"/>
      <c r="V1289" s="164">
        <f>IF(C1289="",NA(),MATCH($B1289&amp;$C1289,'Smelter Look-up'!$J:$J,0))</f>
        <v/>
      </c>
      <c r="X1289" s="165">
        <f>IF(AND(C1289="Smelter not listed",OR(LEN(D1289)=0,LEN(E1289)=0)),1,0)</f>
        <v/>
      </c>
      <c r="AB1289" s="306">
        <f>IF(C1289="","",B1289)</f>
        <v/>
      </c>
      <c r="AC1289" s="165">
        <f>B1289</f>
        <v/>
      </c>
      <c r="AD1289" s="165">
        <f>IF(C1289="Smelter not listed",D1289,C1289)</f>
        <v/>
      </c>
    </row>
    <row r="1290" ht="20.1" customFormat="1" customHeight="1" s="165">
      <c r="A1290" s="150" t="n"/>
      <c r="B1290" s="296">
        <f>IF(LEN(A1290)=0,"",INDEX('Smelter Look-up'!$A:$A,MATCH($A1290,'Smelter Look-up'!$E:$E,0)))</f>
        <v/>
      </c>
      <c r="C1290" s="147">
        <f>IF(LEN(A1290)=0,"",INDEX('Smelter Look-up'!$C:$C,MATCH($A1290,'Smelter Look-up'!$E:$E,0)))</f>
        <v/>
      </c>
      <c r="D1290" s="144" t="n"/>
      <c r="E1290" s="144">
        <f>IF(ISERROR($V1290),"",OFFSET('Smelter Look-up'!$D$4,$V1290-4,0)&amp;"")</f>
        <v/>
      </c>
      <c r="F1290" s="144">
        <f>IF(ISERROR($V1290),"",OFFSET('Smelter Look-up'!$E$4,$V1290-4,0))</f>
        <v/>
      </c>
      <c r="G1290" s="144">
        <f>IF(C1290=$X$4,"Enter smelter details",IF(ISERROR($V1290),"",OFFSET('Smelter Look-up'!$F$4,$V1290-4,0)))</f>
        <v/>
      </c>
      <c r="H1290" s="200">
        <f>IF(ISERROR($V1290),"",OFFSET('Smelter Look-up'!$G$4,$V1290-4,0))</f>
        <v/>
      </c>
      <c r="I1290" s="201">
        <f>IF(ISERROR($V1290),"",OFFSET('Smelter Look-up'!$H$4,$V1290-4,0))</f>
        <v/>
      </c>
      <c r="J1290" s="201">
        <f>IF(ISERROR($V1290),"",OFFSET('Smelter Look-up'!$I$4,$V1290-4,0))</f>
        <v/>
      </c>
      <c r="K1290" s="145" t="n"/>
      <c r="L1290" s="145" t="n"/>
      <c r="M1290" s="145" t="n"/>
      <c r="N1290" s="145" t="n"/>
      <c r="O1290" s="145" t="n"/>
      <c r="P1290" s="203" t="n"/>
      <c r="Q1290" s="146" t="n"/>
      <c r="R1290" s="144">
        <f>IF(ISERROR($V1290),"",OFFSET('Smelter Look-up'!$C$4,$V1290-4,0)&amp;"")</f>
        <v/>
      </c>
      <c r="S1290" s="150">
        <f>IF(B1290="","",IF(ISERROR(MATCH($E1290,CL,0)),"Unknown",INDIRECT("'C'!$A$"&amp;MATCH($E1290,CL,0)+1)))</f>
        <v/>
      </c>
      <c r="T1290" s="150">
        <f>IF(B1290="","",IF(ISERROR(MATCH($J1290,SorP!$B$1:$B$6261,0)),"",INDIRECT("'SorP'!$A$"&amp;MATCH($S1290&amp;$J1290,SorP!C:C,0))))</f>
        <v/>
      </c>
      <c r="U1290" s="163" t="n"/>
      <c r="V1290" s="164">
        <f>IF(C1290="",NA(),MATCH($B1290&amp;$C1290,'Smelter Look-up'!$J:$J,0))</f>
        <v/>
      </c>
      <c r="X1290" s="165">
        <f>IF(AND(C1290="Smelter not listed",OR(LEN(D1290)=0,LEN(E1290)=0)),1,0)</f>
        <v/>
      </c>
      <c r="AB1290" s="306">
        <f>IF(C1290="","",B1290)</f>
        <v/>
      </c>
      <c r="AC1290" s="165">
        <f>B1290</f>
        <v/>
      </c>
      <c r="AD1290" s="165">
        <f>IF(C1290="Smelter not listed",D1290,C1290)</f>
        <v/>
      </c>
    </row>
    <row r="1291" ht="20.1" customFormat="1" customHeight="1" s="165">
      <c r="A1291" s="150" t="n"/>
      <c r="B1291" s="296">
        <f>IF(LEN(A1291)=0,"",INDEX('Smelter Look-up'!$A:$A,MATCH($A1291,'Smelter Look-up'!$E:$E,0)))</f>
        <v/>
      </c>
      <c r="C1291" s="147">
        <f>IF(LEN(A1291)=0,"",INDEX('Smelter Look-up'!$C:$C,MATCH($A1291,'Smelter Look-up'!$E:$E,0)))</f>
        <v/>
      </c>
      <c r="D1291" s="144" t="n"/>
      <c r="E1291" s="144">
        <f>IF(ISERROR($V1291),"",OFFSET('Smelter Look-up'!$D$4,$V1291-4,0)&amp;"")</f>
        <v/>
      </c>
      <c r="F1291" s="144">
        <f>IF(ISERROR($V1291),"",OFFSET('Smelter Look-up'!$E$4,$V1291-4,0))</f>
        <v/>
      </c>
      <c r="G1291" s="144">
        <f>IF(C1291=$X$4,"Enter smelter details",IF(ISERROR($V1291),"",OFFSET('Smelter Look-up'!$F$4,$V1291-4,0)))</f>
        <v/>
      </c>
      <c r="H1291" s="200">
        <f>IF(ISERROR($V1291),"",OFFSET('Smelter Look-up'!$G$4,$V1291-4,0))</f>
        <v/>
      </c>
      <c r="I1291" s="201">
        <f>IF(ISERROR($V1291),"",OFFSET('Smelter Look-up'!$H$4,$V1291-4,0))</f>
        <v/>
      </c>
      <c r="J1291" s="201">
        <f>IF(ISERROR($V1291),"",OFFSET('Smelter Look-up'!$I$4,$V1291-4,0))</f>
        <v/>
      </c>
      <c r="K1291" s="145" t="n"/>
      <c r="L1291" s="145" t="n"/>
      <c r="M1291" s="145" t="n"/>
      <c r="N1291" s="145" t="n"/>
      <c r="O1291" s="145" t="n"/>
      <c r="P1291" s="203" t="n"/>
      <c r="Q1291" s="146" t="n"/>
      <c r="R1291" s="144">
        <f>IF(ISERROR($V1291),"",OFFSET('Smelter Look-up'!$C$4,$V1291-4,0)&amp;"")</f>
        <v/>
      </c>
      <c r="S1291" s="150">
        <f>IF(B1291="","",IF(ISERROR(MATCH($E1291,CL,0)),"Unknown",INDIRECT("'C'!$A$"&amp;MATCH($E1291,CL,0)+1)))</f>
        <v/>
      </c>
      <c r="T1291" s="150">
        <f>IF(B1291="","",IF(ISERROR(MATCH($J1291,SorP!$B$1:$B$6261,0)),"",INDIRECT("'SorP'!$A$"&amp;MATCH($S1291&amp;$J1291,SorP!C:C,0))))</f>
        <v/>
      </c>
      <c r="U1291" s="163" t="n"/>
      <c r="V1291" s="164">
        <f>IF(C1291="",NA(),MATCH($B1291&amp;$C1291,'Smelter Look-up'!$J:$J,0))</f>
        <v/>
      </c>
      <c r="X1291" s="165">
        <f>IF(AND(C1291="Smelter not listed",OR(LEN(D1291)=0,LEN(E1291)=0)),1,0)</f>
        <v/>
      </c>
      <c r="AB1291" s="306">
        <f>IF(C1291="","",B1291)</f>
        <v/>
      </c>
      <c r="AC1291" s="165">
        <f>B1291</f>
        <v/>
      </c>
      <c r="AD1291" s="165">
        <f>IF(C1291="Smelter not listed",D1291,C1291)</f>
        <v/>
      </c>
    </row>
    <row r="1292" ht="20.1" customFormat="1" customHeight="1" s="165">
      <c r="A1292" s="150" t="n"/>
      <c r="B1292" s="296">
        <f>IF(LEN(A1292)=0,"",INDEX('Smelter Look-up'!$A:$A,MATCH($A1292,'Smelter Look-up'!$E:$E,0)))</f>
        <v/>
      </c>
      <c r="C1292" s="147">
        <f>IF(LEN(A1292)=0,"",INDEX('Smelter Look-up'!$C:$C,MATCH($A1292,'Smelter Look-up'!$E:$E,0)))</f>
        <v/>
      </c>
      <c r="D1292" s="144" t="n"/>
      <c r="E1292" s="144">
        <f>IF(ISERROR($V1292),"",OFFSET('Smelter Look-up'!$D$4,$V1292-4,0)&amp;"")</f>
        <v/>
      </c>
      <c r="F1292" s="144">
        <f>IF(ISERROR($V1292),"",OFFSET('Smelter Look-up'!$E$4,$V1292-4,0))</f>
        <v/>
      </c>
      <c r="G1292" s="144">
        <f>IF(C1292=$X$4,"Enter smelter details",IF(ISERROR($V1292),"",OFFSET('Smelter Look-up'!$F$4,$V1292-4,0)))</f>
        <v/>
      </c>
      <c r="H1292" s="200">
        <f>IF(ISERROR($V1292),"",OFFSET('Smelter Look-up'!$G$4,$V1292-4,0))</f>
        <v/>
      </c>
      <c r="I1292" s="201">
        <f>IF(ISERROR($V1292),"",OFFSET('Smelter Look-up'!$H$4,$V1292-4,0))</f>
        <v/>
      </c>
      <c r="J1292" s="201">
        <f>IF(ISERROR($V1292),"",OFFSET('Smelter Look-up'!$I$4,$V1292-4,0))</f>
        <v/>
      </c>
      <c r="K1292" s="145" t="n"/>
      <c r="L1292" s="145" t="n"/>
      <c r="M1292" s="145" t="n"/>
      <c r="N1292" s="145" t="n"/>
      <c r="O1292" s="145" t="n"/>
      <c r="P1292" s="203" t="n"/>
      <c r="Q1292" s="146" t="n"/>
      <c r="R1292" s="144">
        <f>IF(ISERROR($V1292),"",OFFSET('Smelter Look-up'!$C$4,$V1292-4,0)&amp;"")</f>
        <v/>
      </c>
      <c r="S1292" s="150">
        <f>IF(B1292="","",IF(ISERROR(MATCH($E1292,CL,0)),"Unknown",INDIRECT("'C'!$A$"&amp;MATCH($E1292,CL,0)+1)))</f>
        <v/>
      </c>
      <c r="T1292" s="150">
        <f>IF(B1292="","",IF(ISERROR(MATCH($J1292,SorP!$B$1:$B$6261,0)),"",INDIRECT("'SorP'!$A$"&amp;MATCH($S1292&amp;$J1292,SorP!C:C,0))))</f>
        <v/>
      </c>
      <c r="U1292" s="163" t="n"/>
      <c r="V1292" s="164">
        <f>IF(C1292="",NA(),MATCH($B1292&amp;$C1292,'Smelter Look-up'!$J:$J,0))</f>
        <v/>
      </c>
      <c r="X1292" s="165">
        <f>IF(AND(C1292="Smelter not listed",OR(LEN(D1292)=0,LEN(E1292)=0)),1,0)</f>
        <v/>
      </c>
      <c r="AB1292" s="306">
        <f>IF(C1292="","",B1292)</f>
        <v/>
      </c>
      <c r="AC1292" s="165">
        <f>B1292</f>
        <v/>
      </c>
      <c r="AD1292" s="165">
        <f>IF(C1292="Smelter not listed",D1292,C1292)</f>
        <v/>
      </c>
    </row>
    <row r="1293" ht="20.1" customFormat="1" customHeight="1" s="165">
      <c r="A1293" s="150" t="n"/>
      <c r="B1293" s="296">
        <f>IF(LEN(A1293)=0,"",INDEX('Smelter Look-up'!$A:$A,MATCH($A1293,'Smelter Look-up'!$E:$E,0)))</f>
        <v/>
      </c>
      <c r="C1293" s="147">
        <f>IF(LEN(A1293)=0,"",INDEX('Smelter Look-up'!$C:$C,MATCH($A1293,'Smelter Look-up'!$E:$E,0)))</f>
        <v/>
      </c>
      <c r="D1293" s="144" t="n"/>
      <c r="E1293" s="144">
        <f>IF(ISERROR($V1293),"",OFFSET('Smelter Look-up'!$D$4,$V1293-4,0)&amp;"")</f>
        <v/>
      </c>
      <c r="F1293" s="144">
        <f>IF(ISERROR($V1293),"",OFFSET('Smelter Look-up'!$E$4,$V1293-4,0))</f>
        <v/>
      </c>
      <c r="G1293" s="144">
        <f>IF(C1293=$X$4,"Enter smelter details",IF(ISERROR($V1293),"",OFFSET('Smelter Look-up'!$F$4,$V1293-4,0)))</f>
        <v/>
      </c>
      <c r="H1293" s="200">
        <f>IF(ISERROR($V1293),"",OFFSET('Smelter Look-up'!$G$4,$V1293-4,0))</f>
        <v/>
      </c>
      <c r="I1293" s="201">
        <f>IF(ISERROR($V1293),"",OFFSET('Smelter Look-up'!$H$4,$V1293-4,0))</f>
        <v/>
      </c>
      <c r="J1293" s="201">
        <f>IF(ISERROR($V1293),"",OFFSET('Smelter Look-up'!$I$4,$V1293-4,0))</f>
        <v/>
      </c>
      <c r="K1293" s="145" t="n"/>
      <c r="L1293" s="145" t="n"/>
      <c r="M1293" s="145" t="n"/>
      <c r="N1293" s="145" t="n"/>
      <c r="O1293" s="145" t="n"/>
      <c r="P1293" s="203" t="n"/>
      <c r="Q1293" s="146" t="n"/>
      <c r="R1293" s="144">
        <f>IF(ISERROR($V1293),"",OFFSET('Smelter Look-up'!$C$4,$V1293-4,0)&amp;"")</f>
        <v/>
      </c>
      <c r="S1293" s="150">
        <f>IF(B1293="","",IF(ISERROR(MATCH($E1293,CL,0)),"Unknown",INDIRECT("'C'!$A$"&amp;MATCH($E1293,CL,0)+1)))</f>
        <v/>
      </c>
      <c r="T1293" s="150">
        <f>IF(B1293="","",IF(ISERROR(MATCH($J1293,SorP!$B$1:$B$6261,0)),"",INDIRECT("'SorP'!$A$"&amp;MATCH($S1293&amp;$J1293,SorP!C:C,0))))</f>
        <v/>
      </c>
      <c r="U1293" s="163" t="n"/>
      <c r="V1293" s="164">
        <f>IF(C1293="",NA(),MATCH($B1293&amp;$C1293,'Smelter Look-up'!$J:$J,0))</f>
        <v/>
      </c>
      <c r="X1293" s="165">
        <f>IF(AND(C1293="Smelter not listed",OR(LEN(D1293)=0,LEN(E1293)=0)),1,0)</f>
        <v/>
      </c>
      <c r="AB1293" s="306">
        <f>IF(C1293="","",B1293)</f>
        <v/>
      </c>
      <c r="AC1293" s="165">
        <f>B1293</f>
        <v/>
      </c>
      <c r="AD1293" s="165">
        <f>IF(C1293="Smelter not listed",D1293,C1293)</f>
        <v/>
      </c>
    </row>
    <row r="1294" ht="20.1" customFormat="1" customHeight="1" s="165">
      <c r="A1294" s="150" t="n"/>
      <c r="B1294" s="296">
        <f>IF(LEN(A1294)=0,"",INDEX('Smelter Look-up'!$A:$A,MATCH($A1294,'Smelter Look-up'!$E:$E,0)))</f>
        <v/>
      </c>
      <c r="C1294" s="147">
        <f>IF(LEN(A1294)=0,"",INDEX('Smelter Look-up'!$C:$C,MATCH($A1294,'Smelter Look-up'!$E:$E,0)))</f>
        <v/>
      </c>
      <c r="D1294" s="144" t="n"/>
      <c r="E1294" s="144">
        <f>IF(ISERROR($V1294),"",OFFSET('Smelter Look-up'!$D$4,$V1294-4,0)&amp;"")</f>
        <v/>
      </c>
      <c r="F1294" s="144">
        <f>IF(ISERROR($V1294),"",OFFSET('Smelter Look-up'!$E$4,$V1294-4,0))</f>
        <v/>
      </c>
      <c r="G1294" s="144">
        <f>IF(C1294=$X$4,"Enter smelter details",IF(ISERROR($V1294),"",OFFSET('Smelter Look-up'!$F$4,$V1294-4,0)))</f>
        <v/>
      </c>
      <c r="H1294" s="200">
        <f>IF(ISERROR($V1294),"",OFFSET('Smelter Look-up'!$G$4,$V1294-4,0))</f>
        <v/>
      </c>
      <c r="I1294" s="201">
        <f>IF(ISERROR($V1294),"",OFFSET('Smelter Look-up'!$H$4,$V1294-4,0))</f>
        <v/>
      </c>
      <c r="J1294" s="201">
        <f>IF(ISERROR($V1294),"",OFFSET('Smelter Look-up'!$I$4,$V1294-4,0))</f>
        <v/>
      </c>
      <c r="K1294" s="145" t="n"/>
      <c r="L1294" s="145" t="n"/>
      <c r="M1294" s="145" t="n"/>
      <c r="N1294" s="145" t="n"/>
      <c r="O1294" s="145" t="n"/>
      <c r="P1294" s="203" t="n"/>
      <c r="Q1294" s="146" t="n"/>
      <c r="R1294" s="144">
        <f>IF(ISERROR($V1294),"",OFFSET('Smelter Look-up'!$C$4,$V1294-4,0)&amp;"")</f>
        <v/>
      </c>
      <c r="S1294" s="150">
        <f>IF(B1294="","",IF(ISERROR(MATCH($E1294,CL,0)),"Unknown",INDIRECT("'C'!$A$"&amp;MATCH($E1294,CL,0)+1)))</f>
        <v/>
      </c>
      <c r="T1294" s="150">
        <f>IF(B1294="","",IF(ISERROR(MATCH($J1294,SorP!$B$1:$B$6261,0)),"",INDIRECT("'SorP'!$A$"&amp;MATCH($S1294&amp;$J1294,SorP!C:C,0))))</f>
        <v/>
      </c>
      <c r="U1294" s="163" t="n"/>
      <c r="V1294" s="164">
        <f>IF(C1294="",NA(),MATCH($B1294&amp;$C1294,'Smelter Look-up'!$J:$J,0))</f>
        <v/>
      </c>
      <c r="X1294" s="165">
        <f>IF(AND(C1294="Smelter not listed",OR(LEN(D1294)=0,LEN(E1294)=0)),1,0)</f>
        <v/>
      </c>
      <c r="AB1294" s="306">
        <f>IF(C1294="","",B1294)</f>
        <v/>
      </c>
      <c r="AC1294" s="165">
        <f>B1294</f>
        <v/>
      </c>
      <c r="AD1294" s="165">
        <f>IF(C1294="Smelter not listed",D1294,C1294)</f>
        <v/>
      </c>
    </row>
    <row r="1295" ht="20.1" customFormat="1" customHeight="1" s="165">
      <c r="A1295" s="150" t="n"/>
      <c r="B1295" s="296">
        <f>IF(LEN(A1295)=0,"",INDEX('Smelter Look-up'!$A:$A,MATCH($A1295,'Smelter Look-up'!$E:$E,0)))</f>
        <v/>
      </c>
      <c r="C1295" s="147">
        <f>IF(LEN(A1295)=0,"",INDEX('Smelter Look-up'!$C:$C,MATCH($A1295,'Smelter Look-up'!$E:$E,0)))</f>
        <v/>
      </c>
      <c r="D1295" s="144" t="n"/>
      <c r="E1295" s="144">
        <f>IF(ISERROR($V1295),"",OFFSET('Smelter Look-up'!$D$4,$V1295-4,0)&amp;"")</f>
        <v/>
      </c>
      <c r="F1295" s="144">
        <f>IF(ISERROR($V1295),"",OFFSET('Smelter Look-up'!$E$4,$V1295-4,0))</f>
        <v/>
      </c>
      <c r="G1295" s="144">
        <f>IF(C1295=$X$4,"Enter smelter details",IF(ISERROR($V1295),"",OFFSET('Smelter Look-up'!$F$4,$V1295-4,0)))</f>
        <v/>
      </c>
      <c r="H1295" s="200">
        <f>IF(ISERROR($V1295),"",OFFSET('Smelter Look-up'!$G$4,$V1295-4,0))</f>
        <v/>
      </c>
      <c r="I1295" s="201">
        <f>IF(ISERROR($V1295),"",OFFSET('Smelter Look-up'!$H$4,$V1295-4,0))</f>
        <v/>
      </c>
      <c r="J1295" s="201">
        <f>IF(ISERROR($V1295),"",OFFSET('Smelter Look-up'!$I$4,$V1295-4,0))</f>
        <v/>
      </c>
      <c r="K1295" s="145" t="n"/>
      <c r="L1295" s="145" t="n"/>
      <c r="M1295" s="145" t="n"/>
      <c r="N1295" s="145" t="n"/>
      <c r="O1295" s="145" t="n"/>
      <c r="P1295" s="203" t="n"/>
      <c r="Q1295" s="146" t="n"/>
      <c r="R1295" s="144">
        <f>IF(ISERROR($V1295),"",OFFSET('Smelter Look-up'!$C$4,$V1295-4,0)&amp;"")</f>
        <v/>
      </c>
      <c r="S1295" s="150">
        <f>IF(B1295="","",IF(ISERROR(MATCH($E1295,CL,0)),"Unknown",INDIRECT("'C'!$A$"&amp;MATCH($E1295,CL,0)+1)))</f>
        <v/>
      </c>
      <c r="T1295" s="150">
        <f>IF(B1295="","",IF(ISERROR(MATCH($J1295,SorP!$B$1:$B$6261,0)),"",INDIRECT("'SorP'!$A$"&amp;MATCH($S1295&amp;$J1295,SorP!C:C,0))))</f>
        <v/>
      </c>
      <c r="U1295" s="163" t="n"/>
      <c r="V1295" s="164">
        <f>IF(C1295="",NA(),MATCH($B1295&amp;$C1295,'Smelter Look-up'!$J:$J,0))</f>
        <v/>
      </c>
      <c r="X1295" s="165">
        <f>IF(AND(C1295="Smelter not listed",OR(LEN(D1295)=0,LEN(E1295)=0)),1,0)</f>
        <v/>
      </c>
      <c r="AB1295" s="306">
        <f>IF(C1295="","",B1295)</f>
        <v/>
      </c>
      <c r="AC1295" s="165">
        <f>B1295</f>
        <v/>
      </c>
      <c r="AD1295" s="165">
        <f>IF(C1295="Smelter not listed",D1295,C1295)</f>
        <v/>
      </c>
    </row>
    <row r="1296" ht="20.1" customFormat="1" customHeight="1" s="165">
      <c r="A1296" s="150" t="n"/>
      <c r="B1296" s="296">
        <f>IF(LEN(A1296)=0,"",INDEX('Smelter Look-up'!$A:$A,MATCH($A1296,'Smelter Look-up'!$E:$E,0)))</f>
        <v/>
      </c>
      <c r="C1296" s="147">
        <f>IF(LEN(A1296)=0,"",INDEX('Smelter Look-up'!$C:$C,MATCH($A1296,'Smelter Look-up'!$E:$E,0)))</f>
        <v/>
      </c>
      <c r="D1296" s="144" t="n"/>
      <c r="E1296" s="144">
        <f>IF(ISERROR($V1296),"",OFFSET('Smelter Look-up'!$D$4,$V1296-4,0)&amp;"")</f>
        <v/>
      </c>
      <c r="F1296" s="144">
        <f>IF(ISERROR($V1296),"",OFFSET('Smelter Look-up'!$E$4,$V1296-4,0))</f>
        <v/>
      </c>
      <c r="G1296" s="144">
        <f>IF(C1296=$X$4,"Enter smelter details",IF(ISERROR($V1296),"",OFFSET('Smelter Look-up'!$F$4,$V1296-4,0)))</f>
        <v/>
      </c>
      <c r="H1296" s="200">
        <f>IF(ISERROR($V1296),"",OFFSET('Smelter Look-up'!$G$4,$V1296-4,0))</f>
        <v/>
      </c>
      <c r="I1296" s="201">
        <f>IF(ISERROR($V1296),"",OFFSET('Smelter Look-up'!$H$4,$V1296-4,0))</f>
        <v/>
      </c>
      <c r="J1296" s="201">
        <f>IF(ISERROR($V1296),"",OFFSET('Smelter Look-up'!$I$4,$V1296-4,0))</f>
        <v/>
      </c>
      <c r="K1296" s="145" t="n"/>
      <c r="L1296" s="145" t="n"/>
      <c r="M1296" s="145" t="n"/>
      <c r="N1296" s="145" t="n"/>
      <c r="O1296" s="145" t="n"/>
      <c r="P1296" s="203" t="n"/>
      <c r="Q1296" s="146" t="n"/>
      <c r="R1296" s="144">
        <f>IF(ISERROR($V1296),"",OFFSET('Smelter Look-up'!$C$4,$V1296-4,0)&amp;"")</f>
        <v/>
      </c>
      <c r="S1296" s="150">
        <f>IF(B1296="","",IF(ISERROR(MATCH($E1296,CL,0)),"Unknown",INDIRECT("'C'!$A$"&amp;MATCH($E1296,CL,0)+1)))</f>
        <v/>
      </c>
      <c r="T1296" s="150">
        <f>IF(B1296="","",IF(ISERROR(MATCH($J1296,SorP!$B$1:$B$6261,0)),"",INDIRECT("'SorP'!$A$"&amp;MATCH($S1296&amp;$J1296,SorP!C:C,0))))</f>
        <v/>
      </c>
      <c r="U1296" s="163" t="n"/>
      <c r="V1296" s="164">
        <f>IF(C1296="",NA(),MATCH($B1296&amp;$C1296,'Smelter Look-up'!$J:$J,0))</f>
        <v/>
      </c>
      <c r="X1296" s="165">
        <f>IF(AND(C1296="Smelter not listed",OR(LEN(D1296)=0,LEN(E1296)=0)),1,0)</f>
        <v/>
      </c>
      <c r="AB1296" s="306">
        <f>IF(C1296="","",B1296)</f>
        <v/>
      </c>
      <c r="AC1296" s="165">
        <f>B1296</f>
        <v/>
      </c>
      <c r="AD1296" s="165">
        <f>IF(C1296="Smelter not listed",D1296,C1296)</f>
        <v/>
      </c>
    </row>
    <row r="1297" ht="20.1" customFormat="1" customHeight="1" s="165">
      <c r="A1297" s="150" t="n"/>
      <c r="B1297" s="296">
        <f>IF(LEN(A1297)=0,"",INDEX('Smelter Look-up'!$A:$A,MATCH($A1297,'Smelter Look-up'!$E:$E,0)))</f>
        <v/>
      </c>
      <c r="C1297" s="147">
        <f>IF(LEN(A1297)=0,"",INDEX('Smelter Look-up'!$C:$C,MATCH($A1297,'Smelter Look-up'!$E:$E,0)))</f>
        <v/>
      </c>
      <c r="D1297" s="144" t="n"/>
      <c r="E1297" s="144">
        <f>IF(ISERROR($V1297),"",OFFSET('Smelter Look-up'!$D$4,$V1297-4,0)&amp;"")</f>
        <v/>
      </c>
      <c r="F1297" s="144">
        <f>IF(ISERROR($V1297),"",OFFSET('Smelter Look-up'!$E$4,$V1297-4,0))</f>
        <v/>
      </c>
      <c r="G1297" s="144">
        <f>IF(C1297=$X$4,"Enter smelter details",IF(ISERROR($V1297),"",OFFSET('Smelter Look-up'!$F$4,$V1297-4,0)))</f>
        <v/>
      </c>
      <c r="H1297" s="200">
        <f>IF(ISERROR($V1297),"",OFFSET('Smelter Look-up'!$G$4,$V1297-4,0))</f>
        <v/>
      </c>
      <c r="I1297" s="201">
        <f>IF(ISERROR($V1297),"",OFFSET('Smelter Look-up'!$H$4,$V1297-4,0))</f>
        <v/>
      </c>
      <c r="J1297" s="201">
        <f>IF(ISERROR($V1297),"",OFFSET('Smelter Look-up'!$I$4,$V1297-4,0))</f>
        <v/>
      </c>
      <c r="K1297" s="145" t="n"/>
      <c r="L1297" s="145" t="n"/>
      <c r="M1297" s="145" t="n"/>
      <c r="N1297" s="145" t="n"/>
      <c r="O1297" s="145" t="n"/>
      <c r="P1297" s="203" t="n"/>
      <c r="Q1297" s="146" t="n"/>
      <c r="R1297" s="144">
        <f>IF(ISERROR($V1297),"",OFFSET('Smelter Look-up'!$C$4,$V1297-4,0)&amp;"")</f>
        <v/>
      </c>
      <c r="S1297" s="150">
        <f>IF(B1297="","",IF(ISERROR(MATCH($E1297,CL,0)),"Unknown",INDIRECT("'C'!$A$"&amp;MATCH($E1297,CL,0)+1)))</f>
        <v/>
      </c>
      <c r="T1297" s="150">
        <f>IF(B1297="","",IF(ISERROR(MATCH($J1297,SorP!$B$1:$B$6261,0)),"",INDIRECT("'SorP'!$A$"&amp;MATCH($S1297&amp;$J1297,SorP!C:C,0))))</f>
        <v/>
      </c>
      <c r="U1297" s="163" t="n"/>
      <c r="V1297" s="164">
        <f>IF(C1297="",NA(),MATCH($B1297&amp;$C1297,'Smelter Look-up'!$J:$J,0))</f>
        <v/>
      </c>
      <c r="X1297" s="165">
        <f>IF(AND(C1297="Smelter not listed",OR(LEN(D1297)=0,LEN(E1297)=0)),1,0)</f>
        <v/>
      </c>
      <c r="AB1297" s="306">
        <f>IF(C1297="","",B1297)</f>
        <v/>
      </c>
      <c r="AC1297" s="165">
        <f>B1297</f>
        <v/>
      </c>
      <c r="AD1297" s="165">
        <f>IF(C1297="Smelter not listed",D1297,C1297)</f>
        <v/>
      </c>
    </row>
    <row r="1298" ht="20.1" customFormat="1" customHeight="1" s="165">
      <c r="A1298" s="150" t="n"/>
      <c r="B1298" s="296">
        <f>IF(LEN(A1298)=0,"",INDEX('Smelter Look-up'!$A:$A,MATCH($A1298,'Smelter Look-up'!$E:$E,0)))</f>
        <v/>
      </c>
      <c r="C1298" s="147">
        <f>IF(LEN(A1298)=0,"",INDEX('Smelter Look-up'!$C:$C,MATCH($A1298,'Smelter Look-up'!$E:$E,0)))</f>
        <v/>
      </c>
      <c r="D1298" s="144" t="n"/>
      <c r="E1298" s="144">
        <f>IF(ISERROR($V1298),"",OFFSET('Smelter Look-up'!$D$4,$V1298-4,0)&amp;"")</f>
        <v/>
      </c>
      <c r="F1298" s="144">
        <f>IF(ISERROR($V1298),"",OFFSET('Smelter Look-up'!$E$4,$V1298-4,0))</f>
        <v/>
      </c>
      <c r="G1298" s="144">
        <f>IF(C1298=$X$4,"Enter smelter details",IF(ISERROR($V1298),"",OFFSET('Smelter Look-up'!$F$4,$V1298-4,0)))</f>
        <v/>
      </c>
      <c r="H1298" s="200">
        <f>IF(ISERROR($V1298),"",OFFSET('Smelter Look-up'!$G$4,$V1298-4,0))</f>
        <v/>
      </c>
      <c r="I1298" s="201">
        <f>IF(ISERROR($V1298),"",OFFSET('Smelter Look-up'!$H$4,$V1298-4,0))</f>
        <v/>
      </c>
      <c r="J1298" s="201">
        <f>IF(ISERROR($V1298),"",OFFSET('Smelter Look-up'!$I$4,$V1298-4,0))</f>
        <v/>
      </c>
      <c r="K1298" s="145" t="n"/>
      <c r="L1298" s="145" t="n"/>
      <c r="M1298" s="145" t="n"/>
      <c r="N1298" s="145" t="n"/>
      <c r="O1298" s="145" t="n"/>
      <c r="P1298" s="203" t="n"/>
      <c r="Q1298" s="146" t="n"/>
      <c r="R1298" s="144">
        <f>IF(ISERROR($V1298),"",OFFSET('Smelter Look-up'!$C$4,$V1298-4,0)&amp;"")</f>
        <v/>
      </c>
      <c r="S1298" s="150">
        <f>IF(B1298="","",IF(ISERROR(MATCH($E1298,CL,0)),"Unknown",INDIRECT("'C'!$A$"&amp;MATCH($E1298,CL,0)+1)))</f>
        <v/>
      </c>
      <c r="T1298" s="150">
        <f>IF(B1298="","",IF(ISERROR(MATCH($J1298,SorP!$B$1:$B$6261,0)),"",INDIRECT("'SorP'!$A$"&amp;MATCH($S1298&amp;$J1298,SorP!C:C,0))))</f>
        <v/>
      </c>
      <c r="U1298" s="163" t="n"/>
      <c r="V1298" s="164">
        <f>IF(C1298="",NA(),MATCH($B1298&amp;$C1298,'Smelter Look-up'!$J:$J,0))</f>
        <v/>
      </c>
      <c r="X1298" s="165">
        <f>IF(AND(C1298="Smelter not listed",OR(LEN(D1298)=0,LEN(E1298)=0)),1,0)</f>
        <v/>
      </c>
      <c r="AB1298" s="306">
        <f>IF(C1298="","",B1298)</f>
        <v/>
      </c>
      <c r="AC1298" s="165">
        <f>B1298</f>
        <v/>
      </c>
      <c r="AD1298" s="165">
        <f>IF(C1298="Smelter not listed",D1298,C1298)</f>
        <v/>
      </c>
    </row>
    <row r="1299" ht="20.1" customFormat="1" customHeight="1" s="165">
      <c r="A1299" s="150" t="n"/>
      <c r="B1299" s="296">
        <f>IF(LEN(A1299)=0,"",INDEX('Smelter Look-up'!$A:$A,MATCH($A1299,'Smelter Look-up'!$E:$E,0)))</f>
        <v/>
      </c>
      <c r="C1299" s="147">
        <f>IF(LEN(A1299)=0,"",INDEX('Smelter Look-up'!$C:$C,MATCH($A1299,'Smelter Look-up'!$E:$E,0)))</f>
        <v/>
      </c>
      <c r="D1299" s="144" t="n"/>
      <c r="E1299" s="144">
        <f>IF(ISERROR($V1299),"",OFFSET('Smelter Look-up'!$D$4,$V1299-4,0)&amp;"")</f>
        <v/>
      </c>
      <c r="F1299" s="144">
        <f>IF(ISERROR($V1299),"",OFFSET('Smelter Look-up'!$E$4,$V1299-4,0))</f>
        <v/>
      </c>
      <c r="G1299" s="144">
        <f>IF(C1299=$X$4,"Enter smelter details",IF(ISERROR($V1299),"",OFFSET('Smelter Look-up'!$F$4,$V1299-4,0)))</f>
        <v/>
      </c>
      <c r="H1299" s="200">
        <f>IF(ISERROR($V1299),"",OFFSET('Smelter Look-up'!$G$4,$V1299-4,0))</f>
        <v/>
      </c>
      <c r="I1299" s="201">
        <f>IF(ISERROR($V1299),"",OFFSET('Smelter Look-up'!$H$4,$V1299-4,0))</f>
        <v/>
      </c>
      <c r="J1299" s="201">
        <f>IF(ISERROR($V1299),"",OFFSET('Smelter Look-up'!$I$4,$V1299-4,0))</f>
        <v/>
      </c>
      <c r="K1299" s="145" t="n"/>
      <c r="L1299" s="145" t="n"/>
      <c r="M1299" s="145" t="n"/>
      <c r="N1299" s="145" t="n"/>
      <c r="O1299" s="145" t="n"/>
      <c r="P1299" s="203" t="n"/>
      <c r="Q1299" s="146" t="n"/>
      <c r="R1299" s="144">
        <f>IF(ISERROR($V1299),"",OFFSET('Smelter Look-up'!$C$4,$V1299-4,0)&amp;"")</f>
        <v/>
      </c>
      <c r="S1299" s="150">
        <f>IF(B1299="","",IF(ISERROR(MATCH($E1299,CL,0)),"Unknown",INDIRECT("'C'!$A$"&amp;MATCH($E1299,CL,0)+1)))</f>
        <v/>
      </c>
      <c r="T1299" s="150">
        <f>IF(B1299="","",IF(ISERROR(MATCH($J1299,SorP!$B$1:$B$6261,0)),"",INDIRECT("'SorP'!$A$"&amp;MATCH($S1299&amp;$J1299,SorP!C:C,0))))</f>
        <v/>
      </c>
      <c r="U1299" s="163" t="n"/>
      <c r="V1299" s="164">
        <f>IF(C1299="",NA(),MATCH($B1299&amp;$C1299,'Smelter Look-up'!$J:$J,0))</f>
        <v/>
      </c>
      <c r="X1299" s="165">
        <f>IF(AND(C1299="Smelter not listed",OR(LEN(D1299)=0,LEN(E1299)=0)),1,0)</f>
        <v/>
      </c>
      <c r="AB1299" s="306">
        <f>IF(C1299="","",B1299)</f>
        <v/>
      </c>
      <c r="AC1299" s="165">
        <f>B1299</f>
        <v/>
      </c>
      <c r="AD1299" s="165">
        <f>IF(C1299="Smelter not listed",D1299,C1299)</f>
        <v/>
      </c>
    </row>
    <row r="1300" ht="20.1" customFormat="1" customHeight="1" s="165">
      <c r="A1300" s="150" t="n"/>
      <c r="B1300" s="296">
        <f>IF(LEN(A1300)=0,"",INDEX('Smelter Look-up'!$A:$A,MATCH($A1300,'Smelter Look-up'!$E:$E,0)))</f>
        <v/>
      </c>
      <c r="C1300" s="147">
        <f>IF(LEN(A1300)=0,"",INDEX('Smelter Look-up'!$C:$C,MATCH($A1300,'Smelter Look-up'!$E:$E,0)))</f>
        <v/>
      </c>
      <c r="D1300" s="144" t="n"/>
      <c r="E1300" s="144">
        <f>IF(ISERROR($V1300),"",OFFSET('Smelter Look-up'!$D$4,$V1300-4,0)&amp;"")</f>
        <v/>
      </c>
      <c r="F1300" s="144">
        <f>IF(ISERROR($V1300),"",OFFSET('Smelter Look-up'!$E$4,$V1300-4,0))</f>
        <v/>
      </c>
      <c r="G1300" s="144">
        <f>IF(C1300=$X$4,"Enter smelter details",IF(ISERROR($V1300),"",OFFSET('Smelter Look-up'!$F$4,$V1300-4,0)))</f>
        <v/>
      </c>
      <c r="H1300" s="200">
        <f>IF(ISERROR($V1300),"",OFFSET('Smelter Look-up'!$G$4,$V1300-4,0))</f>
        <v/>
      </c>
      <c r="I1300" s="201">
        <f>IF(ISERROR($V1300),"",OFFSET('Smelter Look-up'!$H$4,$V1300-4,0))</f>
        <v/>
      </c>
      <c r="J1300" s="201">
        <f>IF(ISERROR($V1300),"",OFFSET('Smelter Look-up'!$I$4,$V1300-4,0))</f>
        <v/>
      </c>
      <c r="K1300" s="145" t="n"/>
      <c r="L1300" s="145" t="n"/>
      <c r="M1300" s="145" t="n"/>
      <c r="N1300" s="145" t="n"/>
      <c r="O1300" s="145" t="n"/>
      <c r="P1300" s="203" t="n"/>
      <c r="Q1300" s="146" t="n"/>
      <c r="R1300" s="144">
        <f>IF(ISERROR($V1300),"",OFFSET('Smelter Look-up'!$C$4,$V1300-4,0)&amp;"")</f>
        <v/>
      </c>
      <c r="S1300" s="150">
        <f>IF(B1300="","",IF(ISERROR(MATCH($E1300,CL,0)),"Unknown",INDIRECT("'C'!$A$"&amp;MATCH($E1300,CL,0)+1)))</f>
        <v/>
      </c>
      <c r="T1300" s="150">
        <f>IF(B1300="","",IF(ISERROR(MATCH($J1300,SorP!$B$1:$B$6261,0)),"",INDIRECT("'SorP'!$A$"&amp;MATCH($S1300&amp;$J1300,SorP!C:C,0))))</f>
        <v/>
      </c>
      <c r="U1300" s="163" t="n"/>
      <c r="V1300" s="164">
        <f>IF(C1300="",NA(),MATCH($B1300&amp;$C1300,'Smelter Look-up'!$J:$J,0))</f>
        <v/>
      </c>
      <c r="X1300" s="165">
        <f>IF(AND(C1300="Smelter not listed",OR(LEN(D1300)=0,LEN(E1300)=0)),1,0)</f>
        <v/>
      </c>
      <c r="AB1300" s="306">
        <f>IF(C1300="","",B1300)</f>
        <v/>
      </c>
      <c r="AC1300" s="165">
        <f>B1300</f>
        <v/>
      </c>
      <c r="AD1300" s="165">
        <f>IF(C1300="Smelter not listed",D1300,C1300)</f>
        <v/>
      </c>
    </row>
    <row r="1301" ht="20.1" customFormat="1" customHeight="1" s="165">
      <c r="A1301" s="150" t="n"/>
      <c r="B1301" s="296">
        <f>IF(LEN(A1301)=0,"",INDEX('Smelter Look-up'!$A:$A,MATCH($A1301,'Smelter Look-up'!$E:$E,0)))</f>
        <v/>
      </c>
      <c r="C1301" s="147">
        <f>IF(LEN(A1301)=0,"",INDEX('Smelter Look-up'!$C:$C,MATCH($A1301,'Smelter Look-up'!$E:$E,0)))</f>
        <v/>
      </c>
      <c r="D1301" s="144" t="n"/>
      <c r="E1301" s="144">
        <f>IF(ISERROR($V1301),"",OFFSET('Smelter Look-up'!$D$4,$V1301-4,0)&amp;"")</f>
        <v/>
      </c>
      <c r="F1301" s="144">
        <f>IF(ISERROR($V1301),"",OFFSET('Smelter Look-up'!$E$4,$V1301-4,0))</f>
        <v/>
      </c>
      <c r="G1301" s="144">
        <f>IF(C1301=$X$4,"Enter smelter details",IF(ISERROR($V1301),"",OFFSET('Smelter Look-up'!$F$4,$V1301-4,0)))</f>
        <v/>
      </c>
      <c r="H1301" s="200">
        <f>IF(ISERROR($V1301),"",OFFSET('Smelter Look-up'!$G$4,$V1301-4,0))</f>
        <v/>
      </c>
      <c r="I1301" s="201">
        <f>IF(ISERROR($V1301),"",OFFSET('Smelter Look-up'!$H$4,$V1301-4,0))</f>
        <v/>
      </c>
      <c r="J1301" s="201">
        <f>IF(ISERROR($V1301),"",OFFSET('Smelter Look-up'!$I$4,$V1301-4,0))</f>
        <v/>
      </c>
      <c r="K1301" s="145" t="n"/>
      <c r="L1301" s="145" t="n"/>
      <c r="M1301" s="145" t="n"/>
      <c r="N1301" s="145" t="n"/>
      <c r="O1301" s="145" t="n"/>
      <c r="P1301" s="203" t="n"/>
      <c r="Q1301" s="146" t="n"/>
      <c r="R1301" s="144">
        <f>IF(ISERROR($V1301),"",OFFSET('Smelter Look-up'!$C$4,$V1301-4,0)&amp;"")</f>
        <v/>
      </c>
      <c r="S1301" s="150">
        <f>IF(B1301="","",IF(ISERROR(MATCH($E1301,CL,0)),"Unknown",INDIRECT("'C'!$A$"&amp;MATCH($E1301,CL,0)+1)))</f>
        <v/>
      </c>
      <c r="T1301" s="150">
        <f>IF(B1301="","",IF(ISERROR(MATCH($J1301,SorP!$B$1:$B$6261,0)),"",INDIRECT("'SorP'!$A$"&amp;MATCH($S1301&amp;$J1301,SorP!C:C,0))))</f>
        <v/>
      </c>
      <c r="U1301" s="163" t="n"/>
      <c r="V1301" s="164">
        <f>IF(C1301="",NA(),MATCH($B1301&amp;$C1301,'Smelter Look-up'!$J:$J,0))</f>
        <v/>
      </c>
      <c r="X1301" s="165">
        <f>IF(AND(C1301="Smelter not listed",OR(LEN(D1301)=0,LEN(E1301)=0)),1,0)</f>
        <v/>
      </c>
      <c r="AB1301" s="306">
        <f>IF(C1301="","",B1301)</f>
        <v/>
      </c>
      <c r="AC1301" s="165">
        <f>B1301</f>
        <v/>
      </c>
      <c r="AD1301" s="165">
        <f>IF(C1301="Smelter not listed",D1301,C1301)</f>
        <v/>
      </c>
    </row>
    <row r="1302" ht="20.1" customFormat="1" customHeight="1" s="165">
      <c r="A1302" s="150" t="n"/>
      <c r="B1302" s="296">
        <f>IF(LEN(A1302)=0,"",INDEX('Smelter Look-up'!$A:$A,MATCH($A1302,'Smelter Look-up'!$E:$E,0)))</f>
        <v/>
      </c>
      <c r="C1302" s="147">
        <f>IF(LEN(A1302)=0,"",INDEX('Smelter Look-up'!$C:$C,MATCH($A1302,'Smelter Look-up'!$E:$E,0)))</f>
        <v/>
      </c>
      <c r="D1302" s="144" t="n"/>
      <c r="E1302" s="144">
        <f>IF(ISERROR($V1302),"",OFFSET('Smelter Look-up'!$D$4,$V1302-4,0)&amp;"")</f>
        <v/>
      </c>
      <c r="F1302" s="144">
        <f>IF(ISERROR($V1302),"",OFFSET('Smelter Look-up'!$E$4,$V1302-4,0))</f>
        <v/>
      </c>
      <c r="G1302" s="144">
        <f>IF(C1302=$X$4,"Enter smelter details",IF(ISERROR($V1302),"",OFFSET('Smelter Look-up'!$F$4,$V1302-4,0)))</f>
        <v/>
      </c>
      <c r="H1302" s="200">
        <f>IF(ISERROR($V1302),"",OFFSET('Smelter Look-up'!$G$4,$V1302-4,0))</f>
        <v/>
      </c>
      <c r="I1302" s="201">
        <f>IF(ISERROR($V1302),"",OFFSET('Smelter Look-up'!$H$4,$V1302-4,0))</f>
        <v/>
      </c>
      <c r="J1302" s="201">
        <f>IF(ISERROR($V1302),"",OFFSET('Smelter Look-up'!$I$4,$V1302-4,0))</f>
        <v/>
      </c>
      <c r="K1302" s="145" t="n"/>
      <c r="L1302" s="145" t="n"/>
      <c r="M1302" s="145" t="n"/>
      <c r="N1302" s="145" t="n"/>
      <c r="O1302" s="145" t="n"/>
      <c r="P1302" s="203" t="n"/>
      <c r="Q1302" s="146" t="n"/>
      <c r="R1302" s="144">
        <f>IF(ISERROR($V1302),"",OFFSET('Smelter Look-up'!$C$4,$V1302-4,0)&amp;"")</f>
        <v/>
      </c>
      <c r="S1302" s="150">
        <f>IF(B1302="","",IF(ISERROR(MATCH($E1302,CL,0)),"Unknown",INDIRECT("'C'!$A$"&amp;MATCH($E1302,CL,0)+1)))</f>
        <v/>
      </c>
      <c r="T1302" s="150">
        <f>IF(B1302="","",IF(ISERROR(MATCH($J1302,SorP!$B$1:$B$6261,0)),"",INDIRECT("'SorP'!$A$"&amp;MATCH($S1302&amp;$J1302,SorP!C:C,0))))</f>
        <v/>
      </c>
      <c r="U1302" s="163" t="n"/>
      <c r="V1302" s="164">
        <f>IF(C1302="",NA(),MATCH($B1302&amp;$C1302,'Smelter Look-up'!$J:$J,0))</f>
        <v/>
      </c>
      <c r="X1302" s="165">
        <f>IF(AND(C1302="Smelter not listed",OR(LEN(D1302)=0,LEN(E1302)=0)),1,0)</f>
        <v/>
      </c>
      <c r="AB1302" s="306">
        <f>IF(C1302="","",B1302)</f>
        <v/>
      </c>
      <c r="AC1302" s="165">
        <f>B1302</f>
        <v/>
      </c>
      <c r="AD1302" s="165">
        <f>IF(C1302="Smelter not listed",D1302,C1302)</f>
        <v/>
      </c>
    </row>
    <row r="1303" ht="20.1" customFormat="1" customHeight="1" s="165">
      <c r="A1303" s="150" t="n"/>
      <c r="B1303" s="296">
        <f>IF(LEN(A1303)=0,"",INDEX('Smelter Look-up'!$A:$A,MATCH($A1303,'Smelter Look-up'!$E:$E,0)))</f>
        <v/>
      </c>
      <c r="C1303" s="147">
        <f>IF(LEN(A1303)=0,"",INDEX('Smelter Look-up'!$C:$C,MATCH($A1303,'Smelter Look-up'!$E:$E,0)))</f>
        <v/>
      </c>
      <c r="D1303" s="144" t="n"/>
      <c r="E1303" s="144">
        <f>IF(ISERROR($V1303),"",OFFSET('Smelter Look-up'!$D$4,$V1303-4,0)&amp;"")</f>
        <v/>
      </c>
      <c r="F1303" s="144">
        <f>IF(ISERROR($V1303),"",OFFSET('Smelter Look-up'!$E$4,$V1303-4,0))</f>
        <v/>
      </c>
      <c r="G1303" s="144">
        <f>IF(C1303=$X$4,"Enter smelter details",IF(ISERROR($V1303),"",OFFSET('Smelter Look-up'!$F$4,$V1303-4,0)))</f>
        <v/>
      </c>
      <c r="H1303" s="200">
        <f>IF(ISERROR($V1303),"",OFFSET('Smelter Look-up'!$G$4,$V1303-4,0))</f>
        <v/>
      </c>
      <c r="I1303" s="201">
        <f>IF(ISERROR($V1303),"",OFFSET('Smelter Look-up'!$H$4,$V1303-4,0))</f>
        <v/>
      </c>
      <c r="J1303" s="201">
        <f>IF(ISERROR($V1303),"",OFFSET('Smelter Look-up'!$I$4,$V1303-4,0))</f>
        <v/>
      </c>
      <c r="K1303" s="145" t="n"/>
      <c r="L1303" s="145" t="n"/>
      <c r="M1303" s="145" t="n"/>
      <c r="N1303" s="145" t="n"/>
      <c r="O1303" s="145" t="n"/>
      <c r="P1303" s="203" t="n"/>
      <c r="Q1303" s="146" t="n"/>
      <c r="R1303" s="144">
        <f>IF(ISERROR($V1303),"",OFFSET('Smelter Look-up'!$C$4,$V1303-4,0)&amp;"")</f>
        <v/>
      </c>
      <c r="S1303" s="150">
        <f>IF(B1303="","",IF(ISERROR(MATCH($E1303,CL,0)),"Unknown",INDIRECT("'C'!$A$"&amp;MATCH($E1303,CL,0)+1)))</f>
        <v/>
      </c>
      <c r="T1303" s="150">
        <f>IF(B1303="","",IF(ISERROR(MATCH($J1303,SorP!$B$1:$B$6261,0)),"",INDIRECT("'SorP'!$A$"&amp;MATCH($S1303&amp;$J1303,SorP!C:C,0))))</f>
        <v/>
      </c>
      <c r="U1303" s="163" t="n"/>
      <c r="V1303" s="164">
        <f>IF(C1303="",NA(),MATCH($B1303&amp;$C1303,'Smelter Look-up'!$J:$J,0))</f>
        <v/>
      </c>
      <c r="X1303" s="165">
        <f>IF(AND(C1303="Smelter not listed",OR(LEN(D1303)=0,LEN(E1303)=0)),1,0)</f>
        <v/>
      </c>
      <c r="AB1303" s="306">
        <f>IF(C1303="","",B1303)</f>
        <v/>
      </c>
      <c r="AC1303" s="165">
        <f>B1303</f>
        <v/>
      </c>
      <c r="AD1303" s="165">
        <f>IF(C1303="Smelter not listed",D1303,C1303)</f>
        <v/>
      </c>
    </row>
    <row r="1304" ht="20.1" customFormat="1" customHeight="1" s="165">
      <c r="A1304" s="150" t="n"/>
      <c r="B1304" s="296">
        <f>IF(LEN(A1304)=0,"",INDEX('Smelter Look-up'!$A:$A,MATCH($A1304,'Smelter Look-up'!$E:$E,0)))</f>
        <v/>
      </c>
      <c r="C1304" s="147">
        <f>IF(LEN(A1304)=0,"",INDEX('Smelter Look-up'!$C:$C,MATCH($A1304,'Smelter Look-up'!$E:$E,0)))</f>
        <v/>
      </c>
      <c r="D1304" s="144" t="n"/>
      <c r="E1304" s="144">
        <f>IF(ISERROR($V1304),"",OFFSET('Smelter Look-up'!$D$4,$V1304-4,0)&amp;"")</f>
        <v/>
      </c>
      <c r="F1304" s="144">
        <f>IF(ISERROR($V1304),"",OFFSET('Smelter Look-up'!$E$4,$V1304-4,0))</f>
        <v/>
      </c>
      <c r="G1304" s="144">
        <f>IF(C1304=$X$4,"Enter smelter details",IF(ISERROR($V1304),"",OFFSET('Smelter Look-up'!$F$4,$V1304-4,0)))</f>
        <v/>
      </c>
      <c r="H1304" s="200">
        <f>IF(ISERROR($V1304),"",OFFSET('Smelter Look-up'!$G$4,$V1304-4,0))</f>
        <v/>
      </c>
      <c r="I1304" s="201">
        <f>IF(ISERROR($V1304),"",OFFSET('Smelter Look-up'!$H$4,$V1304-4,0))</f>
        <v/>
      </c>
      <c r="J1304" s="201">
        <f>IF(ISERROR($V1304),"",OFFSET('Smelter Look-up'!$I$4,$V1304-4,0))</f>
        <v/>
      </c>
      <c r="K1304" s="145" t="n"/>
      <c r="L1304" s="145" t="n"/>
      <c r="M1304" s="145" t="n"/>
      <c r="N1304" s="145" t="n"/>
      <c r="O1304" s="145" t="n"/>
      <c r="P1304" s="203" t="n"/>
      <c r="Q1304" s="146" t="n"/>
      <c r="R1304" s="144">
        <f>IF(ISERROR($V1304),"",OFFSET('Smelter Look-up'!$C$4,$V1304-4,0)&amp;"")</f>
        <v/>
      </c>
      <c r="S1304" s="150">
        <f>IF(B1304="","",IF(ISERROR(MATCH($E1304,CL,0)),"Unknown",INDIRECT("'C'!$A$"&amp;MATCH($E1304,CL,0)+1)))</f>
        <v/>
      </c>
      <c r="T1304" s="150">
        <f>IF(B1304="","",IF(ISERROR(MATCH($J1304,SorP!$B$1:$B$6261,0)),"",INDIRECT("'SorP'!$A$"&amp;MATCH($S1304&amp;$J1304,SorP!C:C,0))))</f>
        <v/>
      </c>
      <c r="U1304" s="163" t="n"/>
      <c r="V1304" s="164">
        <f>IF(C1304="",NA(),MATCH($B1304&amp;$C1304,'Smelter Look-up'!$J:$J,0))</f>
        <v/>
      </c>
      <c r="X1304" s="165">
        <f>IF(AND(C1304="Smelter not listed",OR(LEN(D1304)=0,LEN(E1304)=0)),1,0)</f>
        <v/>
      </c>
      <c r="AB1304" s="306">
        <f>IF(C1304="","",B1304)</f>
        <v/>
      </c>
      <c r="AC1304" s="165">
        <f>B1304</f>
        <v/>
      </c>
      <c r="AD1304" s="165">
        <f>IF(C1304="Smelter not listed",D1304,C1304)</f>
        <v/>
      </c>
    </row>
    <row r="1305" ht="20.1" customFormat="1" customHeight="1" s="165">
      <c r="A1305" s="150" t="n"/>
      <c r="B1305" s="296">
        <f>IF(LEN(A1305)=0,"",INDEX('Smelter Look-up'!$A:$A,MATCH($A1305,'Smelter Look-up'!$E:$E,0)))</f>
        <v/>
      </c>
      <c r="C1305" s="147">
        <f>IF(LEN(A1305)=0,"",INDEX('Smelter Look-up'!$C:$C,MATCH($A1305,'Smelter Look-up'!$E:$E,0)))</f>
        <v/>
      </c>
      <c r="D1305" s="144" t="n"/>
      <c r="E1305" s="144">
        <f>IF(ISERROR($V1305),"",OFFSET('Smelter Look-up'!$D$4,$V1305-4,0)&amp;"")</f>
        <v/>
      </c>
      <c r="F1305" s="144">
        <f>IF(ISERROR($V1305),"",OFFSET('Smelter Look-up'!$E$4,$V1305-4,0))</f>
        <v/>
      </c>
      <c r="G1305" s="144">
        <f>IF(C1305=$X$4,"Enter smelter details",IF(ISERROR($V1305),"",OFFSET('Smelter Look-up'!$F$4,$V1305-4,0)))</f>
        <v/>
      </c>
      <c r="H1305" s="200">
        <f>IF(ISERROR($V1305),"",OFFSET('Smelter Look-up'!$G$4,$V1305-4,0))</f>
        <v/>
      </c>
      <c r="I1305" s="201">
        <f>IF(ISERROR($V1305),"",OFFSET('Smelter Look-up'!$H$4,$V1305-4,0))</f>
        <v/>
      </c>
      <c r="J1305" s="201">
        <f>IF(ISERROR($V1305),"",OFFSET('Smelter Look-up'!$I$4,$V1305-4,0))</f>
        <v/>
      </c>
      <c r="K1305" s="145" t="n"/>
      <c r="L1305" s="145" t="n"/>
      <c r="M1305" s="145" t="n"/>
      <c r="N1305" s="145" t="n"/>
      <c r="O1305" s="145" t="n"/>
      <c r="P1305" s="203" t="n"/>
      <c r="Q1305" s="146" t="n"/>
      <c r="R1305" s="144">
        <f>IF(ISERROR($V1305),"",OFFSET('Smelter Look-up'!$C$4,$V1305-4,0)&amp;"")</f>
        <v/>
      </c>
      <c r="S1305" s="150">
        <f>IF(B1305="","",IF(ISERROR(MATCH($E1305,CL,0)),"Unknown",INDIRECT("'C'!$A$"&amp;MATCH($E1305,CL,0)+1)))</f>
        <v/>
      </c>
      <c r="T1305" s="150">
        <f>IF(B1305="","",IF(ISERROR(MATCH($J1305,SorP!$B$1:$B$6261,0)),"",INDIRECT("'SorP'!$A$"&amp;MATCH($S1305&amp;$J1305,SorP!C:C,0))))</f>
        <v/>
      </c>
      <c r="U1305" s="163" t="n"/>
      <c r="V1305" s="164">
        <f>IF(C1305="",NA(),MATCH($B1305&amp;$C1305,'Smelter Look-up'!$J:$J,0))</f>
        <v/>
      </c>
      <c r="X1305" s="165">
        <f>IF(AND(C1305="Smelter not listed",OR(LEN(D1305)=0,LEN(E1305)=0)),1,0)</f>
        <v/>
      </c>
      <c r="AB1305" s="306">
        <f>IF(C1305="","",B1305)</f>
        <v/>
      </c>
      <c r="AC1305" s="165">
        <f>B1305</f>
        <v/>
      </c>
      <c r="AD1305" s="165">
        <f>IF(C1305="Smelter not listed",D1305,C1305)</f>
        <v/>
      </c>
    </row>
    <row r="1306" ht="20.1" customFormat="1" customHeight="1" s="165">
      <c r="A1306" s="150" t="n"/>
      <c r="B1306" s="296">
        <f>IF(LEN(A1306)=0,"",INDEX('Smelter Look-up'!$A:$A,MATCH($A1306,'Smelter Look-up'!$E:$E,0)))</f>
        <v/>
      </c>
      <c r="C1306" s="147">
        <f>IF(LEN(A1306)=0,"",INDEX('Smelter Look-up'!$C:$C,MATCH($A1306,'Smelter Look-up'!$E:$E,0)))</f>
        <v/>
      </c>
      <c r="D1306" s="144" t="n"/>
      <c r="E1306" s="144">
        <f>IF(ISERROR($V1306),"",OFFSET('Smelter Look-up'!$D$4,$V1306-4,0)&amp;"")</f>
        <v/>
      </c>
      <c r="F1306" s="144">
        <f>IF(ISERROR($V1306),"",OFFSET('Smelter Look-up'!$E$4,$V1306-4,0))</f>
        <v/>
      </c>
      <c r="G1306" s="144">
        <f>IF(C1306=$X$4,"Enter smelter details",IF(ISERROR($V1306),"",OFFSET('Smelter Look-up'!$F$4,$V1306-4,0)))</f>
        <v/>
      </c>
      <c r="H1306" s="200">
        <f>IF(ISERROR($V1306),"",OFFSET('Smelter Look-up'!$G$4,$V1306-4,0))</f>
        <v/>
      </c>
      <c r="I1306" s="201">
        <f>IF(ISERROR($V1306),"",OFFSET('Smelter Look-up'!$H$4,$V1306-4,0))</f>
        <v/>
      </c>
      <c r="J1306" s="201">
        <f>IF(ISERROR($V1306),"",OFFSET('Smelter Look-up'!$I$4,$V1306-4,0))</f>
        <v/>
      </c>
      <c r="K1306" s="145" t="n"/>
      <c r="L1306" s="145" t="n"/>
      <c r="M1306" s="145" t="n"/>
      <c r="N1306" s="145" t="n"/>
      <c r="O1306" s="145" t="n"/>
      <c r="P1306" s="203" t="n"/>
      <c r="Q1306" s="146" t="n"/>
      <c r="R1306" s="144">
        <f>IF(ISERROR($V1306),"",OFFSET('Smelter Look-up'!$C$4,$V1306-4,0)&amp;"")</f>
        <v/>
      </c>
      <c r="S1306" s="150">
        <f>IF(B1306="","",IF(ISERROR(MATCH($E1306,CL,0)),"Unknown",INDIRECT("'C'!$A$"&amp;MATCH($E1306,CL,0)+1)))</f>
        <v/>
      </c>
      <c r="T1306" s="150">
        <f>IF(B1306="","",IF(ISERROR(MATCH($J1306,SorP!$B$1:$B$6261,0)),"",INDIRECT("'SorP'!$A$"&amp;MATCH($S1306&amp;$J1306,SorP!C:C,0))))</f>
        <v/>
      </c>
      <c r="U1306" s="163" t="n"/>
      <c r="V1306" s="164">
        <f>IF(C1306="",NA(),MATCH($B1306&amp;$C1306,'Smelter Look-up'!$J:$J,0))</f>
        <v/>
      </c>
      <c r="X1306" s="165">
        <f>IF(AND(C1306="Smelter not listed",OR(LEN(D1306)=0,LEN(E1306)=0)),1,0)</f>
        <v/>
      </c>
      <c r="AB1306" s="306">
        <f>IF(C1306="","",B1306)</f>
        <v/>
      </c>
      <c r="AC1306" s="165">
        <f>B1306</f>
        <v/>
      </c>
      <c r="AD1306" s="165">
        <f>IF(C1306="Smelter not listed",D1306,C1306)</f>
        <v/>
      </c>
    </row>
    <row r="1307" ht="20.1" customFormat="1" customHeight="1" s="165">
      <c r="A1307" s="150" t="n"/>
      <c r="B1307" s="296">
        <f>IF(LEN(A1307)=0,"",INDEX('Smelter Look-up'!$A:$A,MATCH($A1307,'Smelter Look-up'!$E:$E,0)))</f>
        <v/>
      </c>
      <c r="C1307" s="147">
        <f>IF(LEN(A1307)=0,"",INDEX('Smelter Look-up'!$C:$C,MATCH($A1307,'Smelter Look-up'!$E:$E,0)))</f>
        <v/>
      </c>
      <c r="D1307" s="144" t="n"/>
      <c r="E1307" s="144">
        <f>IF(ISERROR($V1307),"",OFFSET('Smelter Look-up'!$D$4,$V1307-4,0)&amp;"")</f>
        <v/>
      </c>
      <c r="F1307" s="144">
        <f>IF(ISERROR($V1307),"",OFFSET('Smelter Look-up'!$E$4,$V1307-4,0))</f>
        <v/>
      </c>
      <c r="G1307" s="144">
        <f>IF(C1307=$X$4,"Enter smelter details",IF(ISERROR($V1307),"",OFFSET('Smelter Look-up'!$F$4,$V1307-4,0)))</f>
        <v/>
      </c>
      <c r="H1307" s="200">
        <f>IF(ISERROR($V1307),"",OFFSET('Smelter Look-up'!$G$4,$V1307-4,0))</f>
        <v/>
      </c>
      <c r="I1307" s="201">
        <f>IF(ISERROR($V1307),"",OFFSET('Smelter Look-up'!$H$4,$V1307-4,0))</f>
        <v/>
      </c>
      <c r="J1307" s="201">
        <f>IF(ISERROR($V1307),"",OFFSET('Smelter Look-up'!$I$4,$V1307-4,0))</f>
        <v/>
      </c>
      <c r="K1307" s="145" t="n"/>
      <c r="L1307" s="145" t="n"/>
      <c r="M1307" s="145" t="n"/>
      <c r="N1307" s="145" t="n"/>
      <c r="O1307" s="145" t="n"/>
      <c r="P1307" s="203" t="n"/>
      <c r="Q1307" s="146" t="n"/>
      <c r="R1307" s="144">
        <f>IF(ISERROR($V1307),"",OFFSET('Smelter Look-up'!$C$4,$V1307-4,0)&amp;"")</f>
        <v/>
      </c>
      <c r="S1307" s="150">
        <f>IF(B1307="","",IF(ISERROR(MATCH($E1307,CL,0)),"Unknown",INDIRECT("'C'!$A$"&amp;MATCH($E1307,CL,0)+1)))</f>
        <v/>
      </c>
      <c r="T1307" s="150">
        <f>IF(B1307="","",IF(ISERROR(MATCH($J1307,SorP!$B$1:$B$6261,0)),"",INDIRECT("'SorP'!$A$"&amp;MATCH($S1307&amp;$J1307,SorP!C:C,0))))</f>
        <v/>
      </c>
      <c r="U1307" s="163" t="n"/>
      <c r="V1307" s="164">
        <f>IF(C1307="",NA(),MATCH($B1307&amp;$C1307,'Smelter Look-up'!$J:$J,0))</f>
        <v/>
      </c>
      <c r="X1307" s="165">
        <f>IF(AND(C1307="Smelter not listed",OR(LEN(D1307)=0,LEN(E1307)=0)),1,0)</f>
        <v/>
      </c>
      <c r="AB1307" s="306">
        <f>IF(C1307="","",B1307)</f>
        <v/>
      </c>
      <c r="AC1307" s="165">
        <f>B1307</f>
        <v/>
      </c>
      <c r="AD1307" s="165">
        <f>IF(C1307="Smelter not listed",D1307,C1307)</f>
        <v/>
      </c>
    </row>
    <row r="1308" ht="20.1" customFormat="1" customHeight="1" s="165">
      <c r="A1308" s="150" t="n"/>
      <c r="B1308" s="296">
        <f>IF(LEN(A1308)=0,"",INDEX('Smelter Look-up'!$A:$A,MATCH($A1308,'Smelter Look-up'!$E:$E,0)))</f>
        <v/>
      </c>
      <c r="C1308" s="147">
        <f>IF(LEN(A1308)=0,"",INDEX('Smelter Look-up'!$C:$C,MATCH($A1308,'Smelter Look-up'!$E:$E,0)))</f>
        <v/>
      </c>
      <c r="D1308" s="144" t="n"/>
      <c r="E1308" s="144">
        <f>IF(ISERROR($V1308),"",OFFSET('Smelter Look-up'!$D$4,$V1308-4,0)&amp;"")</f>
        <v/>
      </c>
      <c r="F1308" s="144">
        <f>IF(ISERROR($V1308),"",OFFSET('Smelter Look-up'!$E$4,$V1308-4,0))</f>
        <v/>
      </c>
      <c r="G1308" s="144">
        <f>IF(C1308=$X$4,"Enter smelter details",IF(ISERROR($V1308),"",OFFSET('Smelter Look-up'!$F$4,$V1308-4,0)))</f>
        <v/>
      </c>
      <c r="H1308" s="200">
        <f>IF(ISERROR($V1308),"",OFFSET('Smelter Look-up'!$G$4,$V1308-4,0))</f>
        <v/>
      </c>
      <c r="I1308" s="201">
        <f>IF(ISERROR($V1308),"",OFFSET('Smelter Look-up'!$H$4,$V1308-4,0))</f>
        <v/>
      </c>
      <c r="J1308" s="201">
        <f>IF(ISERROR($V1308),"",OFFSET('Smelter Look-up'!$I$4,$V1308-4,0))</f>
        <v/>
      </c>
      <c r="K1308" s="145" t="n"/>
      <c r="L1308" s="145" t="n"/>
      <c r="M1308" s="145" t="n"/>
      <c r="N1308" s="145" t="n"/>
      <c r="O1308" s="145" t="n"/>
      <c r="P1308" s="203" t="n"/>
      <c r="Q1308" s="146" t="n"/>
      <c r="R1308" s="144">
        <f>IF(ISERROR($V1308),"",OFFSET('Smelter Look-up'!$C$4,$V1308-4,0)&amp;"")</f>
        <v/>
      </c>
      <c r="S1308" s="150">
        <f>IF(B1308="","",IF(ISERROR(MATCH($E1308,CL,0)),"Unknown",INDIRECT("'C'!$A$"&amp;MATCH($E1308,CL,0)+1)))</f>
        <v/>
      </c>
      <c r="T1308" s="150">
        <f>IF(B1308="","",IF(ISERROR(MATCH($J1308,SorP!$B$1:$B$6261,0)),"",INDIRECT("'SorP'!$A$"&amp;MATCH($S1308&amp;$J1308,SorP!C:C,0))))</f>
        <v/>
      </c>
      <c r="U1308" s="163" t="n"/>
      <c r="V1308" s="164">
        <f>IF(C1308="",NA(),MATCH($B1308&amp;$C1308,'Smelter Look-up'!$J:$J,0))</f>
        <v/>
      </c>
      <c r="X1308" s="165">
        <f>IF(AND(C1308="Smelter not listed",OR(LEN(D1308)=0,LEN(E1308)=0)),1,0)</f>
        <v/>
      </c>
      <c r="AB1308" s="306">
        <f>IF(C1308="","",B1308)</f>
        <v/>
      </c>
      <c r="AC1308" s="165">
        <f>B1308</f>
        <v/>
      </c>
      <c r="AD1308" s="165">
        <f>IF(C1308="Smelter not listed",D1308,C1308)</f>
        <v/>
      </c>
    </row>
    <row r="1309" ht="20.1" customFormat="1" customHeight="1" s="165">
      <c r="A1309" s="150" t="n"/>
      <c r="B1309" s="296">
        <f>IF(LEN(A1309)=0,"",INDEX('Smelter Look-up'!$A:$A,MATCH($A1309,'Smelter Look-up'!$E:$E,0)))</f>
        <v/>
      </c>
      <c r="C1309" s="147">
        <f>IF(LEN(A1309)=0,"",INDEX('Smelter Look-up'!$C:$C,MATCH($A1309,'Smelter Look-up'!$E:$E,0)))</f>
        <v/>
      </c>
      <c r="D1309" s="144" t="n"/>
      <c r="E1309" s="144">
        <f>IF(ISERROR($V1309),"",OFFSET('Smelter Look-up'!$D$4,$V1309-4,0)&amp;"")</f>
        <v/>
      </c>
      <c r="F1309" s="144">
        <f>IF(ISERROR($V1309),"",OFFSET('Smelter Look-up'!$E$4,$V1309-4,0))</f>
        <v/>
      </c>
      <c r="G1309" s="144">
        <f>IF(C1309=$X$4,"Enter smelter details",IF(ISERROR($V1309),"",OFFSET('Smelter Look-up'!$F$4,$V1309-4,0)))</f>
        <v/>
      </c>
      <c r="H1309" s="200">
        <f>IF(ISERROR($V1309),"",OFFSET('Smelter Look-up'!$G$4,$V1309-4,0))</f>
        <v/>
      </c>
      <c r="I1309" s="201">
        <f>IF(ISERROR($V1309),"",OFFSET('Smelter Look-up'!$H$4,$V1309-4,0))</f>
        <v/>
      </c>
      <c r="J1309" s="201">
        <f>IF(ISERROR($V1309),"",OFFSET('Smelter Look-up'!$I$4,$V1309-4,0))</f>
        <v/>
      </c>
      <c r="K1309" s="145" t="n"/>
      <c r="L1309" s="145" t="n"/>
      <c r="M1309" s="145" t="n"/>
      <c r="N1309" s="145" t="n"/>
      <c r="O1309" s="145" t="n"/>
      <c r="P1309" s="203" t="n"/>
      <c r="Q1309" s="146" t="n"/>
      <c r="R1309" s="144">
        <f>IF(ISERROR($V1309),"",OFFSET('Smelter Look-up'!$C$4,$V1309-4,0)&amp;"")</f>
        <v/>
      </c>
      <c r="S1309" s="150">
        <f>IF(B1309="","",IF(ISERROR(MATCH($E1309,CL,0)),"Unknown",INDIRECT("'C'!$A$"&amp;MATCH($E1309,CL,0)+1)))</f>
        <v/>
      </c>
      <c r="T1309" s="150">
        <f>IF(B1309="","",IF(ISERROR(MATCH($J1309,SorP!$B$1:$B$6261,0)),"",INDIRECT("'SorP'!$A$"&amp;MATCH($S1309&amp;$J1309,SorP!C:C,0))))</f>
        <v/>
      </c>
      <c r="U1309" s="163" t="n"/>
      <c r="V1309" s="164">
        <f>IF(C1309="",NA(),MATCH($B1309&amp;$C1309,'Smelter Look-up'!$J:$J,0))</f>
        <v/>
      </c>
      <c r="X1309" s="165">
        <f>IF(AND(C1309="Smelter not listed",OR(LEN(D1309)=0,LEN(E1309)=0)),1,0)</f>
        <v/>
      </c>
      <c r="AB1309" s="306">
        <f>IF(C1309="","",B1309)</f>
        <v/>
      </c>
      <c r="AC1309" s="165">
        <f>B1309</f>
        <v/>
      </c>
      <c r="AD1309" s="165">
        <f>IF(C1309="Smelter not listed",D1309,C1309)</f>
        <v/>
      </c>
    </row>
    <row r="1310" ht="20.1" customFormat="1" customHeight="1" s="165">
      <c r="A1310" s="150" t="n"/>
      <c r="B1310" s="296">
        <f>IF(LEN(A1310)=0,"",INDEX('Smelter Look-up'!$A:$A,MATCH($A1310,'Smelter Look-up'!$E:$E,0)))</f>
        <v/>
      </c>
      <c r="C1310" s="147">
        <f>IF(LEN(A1310)=0,"",INDEX('Smelter Look-up'!$C:$C,MATCH($A1310,'Smelter Look-up'!$E:$E,0)))</f>
        <v/>
      </c>
      <c r="D1310" s="144" t="n"/>
      <c r="E1310" s="144">
        <f>IF(ISERROR($V1310),"",OFFSET('Smelter Look-up'!$D$4,$V1310-4,0)&amp;"")</f>
        <v/>
      </c>
      <c r="F1310" s="144">
        <f>IF(ISERROR($V1310),"",OFFSET('Smelter Look-up'!$E$4,$V1310-4,0))</f>
        <v/>
      </c>
      <c r="G1310" s="144">
        <f>IF(C1310=$X$4,"Enter smelter details",IF(ISERROR($V1310),"",OFFSET('Smelter Look-up'!$F$4,$V1310-4,0)))</f>
        <v/>
      </c>
      <c r="H1310" s="200">
        <f>IF(ISERROR($V1310),"",OFFSET('Smelter Look-up'!$G$4,$V1310-4,0))</f>
        <v/>
      </c>
      <c r="I1310" s="201">
        <f>IF(ISERROR($V1310),"",OFFSET('Smelter Look-up'!$H$4,$V1310-4,0))</f>
        <v/>
      </c>
      <c r="J1310" s="201">
        <f>IF(ISERROR($V1310),"",OFFSET('Smelter Look-up'!$I$4,$V1310-4,0))</f>
        <v/>
      </c>
      <c r="K1310" s="145" t="n"/>
      <c r="L1310" s="145" t="n"/>
      <c r="M1310" s="145" t="n"/>
      <c r="N1310" s="145" t="n"/>
      <c r="O1310" s="145" t="n"/>
      <c r="P1310" s="203" t="n"/>
      <c r="Q1310" s="146" t="n"/>
      <c r="R1310" s="144">
        <f>IF(ISERROR($V1310),"",OFFSET('Smelter Look-up'!$C$4,$V1310-4,0)&amp;"")</f>
        <v/>
      </c>
      <c r="S1310" s="150">
        <f>IF(B1310="","",IF(ISERROR(MATCH($E1310,CL,0)),"Unknown",INDIRECT("'C'!$A$"&amp;MATCH($E1310,CL,0)+1)))</f>
        <v/>
      </c>
      <c r="T1310" s="150">
        <f>IF(B1310="","",IF(ISERROR(MATCH($J1310,SorP!$B$1:$B$6261,0)),"",INDIRECT("'SorP'!$A$"&amp;MATCH($S1310&amp;$J1310,SorP!C:C,0))))</f>
        <v/>
      </c>
      <c r="U1310" s="163" t="n"/>
      <c r="V1310" s="164">
        <f>IF(C1310="",NA(),MATCH($B1310&amp;$C1310,'Smelter Look-up'!$J:$J,0))</f>
        <v/>
      </c>
      <c r="X1310" s="165">
        <f>IF(AND(C1310="Smelter not listed",OR(LEN(D1310)=0,LEN(E1310)=0)),1,0)</f>
        <v/>
      </c>
      <c r="AB1310" s="306">
        <f>IF(C1310="","",B1310)</f>
        <v/>
      </c>
      <c r="AC1310" s="165">
        <f>B1310</f>
        <v/>
      </c>
      <c r="AD1310" s="165">
        <f>IF(C1310="Smelter not listed",D1310,C1310)</f>
        <v/>
      </c>
    </row>
    <row r="1311" ht="20.1" customFormat="1" customHeight="1" s="165">
      <c r="A1311" s="150" t="n"/>
      <c r="B1311" s="296">
        <f>IF(LEN(A1311)=0,"",INDEX('Smelter Look-up'!$A:$A,MATCH($A1311,'Smelter Look-up'!$E:$E,0)))</f>
        <v/>
      </c>
      <c r="C1311" s="147">
        <f>IF(LEN(A1311)=0,"",INDEX('Smelter Look-up'!$C:$C,MATCH($A1311,'Smelter Look-up'!$E:$E,0)))</f>
        <v/>
      </c>
      <c r="D1311" s="144" t="n"/>
      <c r="E1311" s="144">
        <f>IF(ISERROR($V1311),"",OFFSET('Smelter Look-up'!$D$4,$V1311-4,0)&amp;"")</f>
        <v/>
      </c>
      <c r="F1311" s="144">
        <f>IF(ISERROR($V1311),"",OFFSET('Smelter Look-up'!$E$4,$V1311-4,0))</f>
        <v/>
      </c>
      <c r="G1311" s="144">
        <f>IF(C1311=$X$4,"Enter smelter details",IF(ISERROR($V1311),"",OFFSET('Smelter Look-up'!$F$4,$V1311-4,0)))</f>
        <v/>
      </c>
      <c r="H1311" s="200">
        <f>IF(ISERROR($V1311),"",OFFSET('Smelter Look-up'!$G$4,$V1311-4,0))</f>
        <v/>
      </c>
      <c r="I1311" s="201">
        <f>IF(ISERROR($V1311),"",OFFSET('Smelter Look-up'!$H$4,$V1311-4,0))</f>
        <v/>
      </c>
      <c r="J1311" s="201">
        <f>IF(ISERROR($V1311),"",OFFSET('Smelter Look-up'!$I$4,$V1311-4,0))</f>
        <v/>
      </c>
      <c r="K1311" s="145" t="n"/>
      <c r="L1311" s="145" t="n"/>
      <c r="M1311" s="145" t="n"/>
      <c r="N1311" s="145" t="n"/>
      <c r="O1311" s="145" t="n"/>
      <c r="P1311" s="203" t="n"/>
      <c r="Q1311" s="146" t="n"/>
      <c r="R1311" s="144">
        <f>IF(ISERROR($V1311),"",OFFSET('Smelter Look-up'!$C$4,$V1311-4,0)&amp;"")</f>
        <v/>
      </c>
      <c r="S1311" s="150">
        <f>IF(B1311="","",IF(ISERROR(MATCH($E1311,CL,0)),"Unknown",INDIRECT("'C'!$A$"&amp;MATCH($E1311,CL,0)+1)))</f>
        <v/>
      </c>
      <c r="T1311" s="150">
        <f>IF(B1311="","",IF(ISERROR(MATCH($J1311,SorP!$B$1:$B$6261,0)),"",INDIRECT("'SorP'!$A$"&amp;MATCH($S1311&amp;$J1311,SorP!C:C,0))))</f>
        <v/>
      </c>
      <c r="U1311" s="163" t="n"/>
      <c r="V1311" s="164">
        <f>IF(C1311="",NA(),MATCH($B1311&amp;$C1311,'Smelter Look-up'!$J:$J,0))</f>
        <v/>
      </c>
      <c r="X1311" s="165">
        <f>IF(AND(C1311="Smelter not listed",OR(LEN(D1311)=0,LEN(E1311)=0)),1,0)</f>
        <v/>
      </c>
      <c r="AB1311" s="306">
        <f>IF(C1311="","",B1311)</f>
        <v/>
      </c>
      <c r="AC1311" s="165">
        <f>B1311</f>
        <v/>
      </c>
      <c r="AD1311" s="165">
        <f>IF(C1311="Smelter not listed",D1311,C1311)</f>
        <v/>
      </c>
    </row>
    <row r="1312" ht="20.1" customFormat="1" customHeight="1" s="165">
      <c r="A1312" s="150" t="n"/>
      <c r="B1312" s="296">
        <f>IF(LEN(A1312)=0,"",INDEX('Smelter Look-up'!$A:$A,MATCH($A1312,'Smelter Look-up'!$E:$E,0)))</f>
        <v/>
      </c>
      <c r="C1312" s="147">
        <f>IF(LEN(A1312)=0,"",INDEX('Smelter Look-up'!$C:$C,MATCH($A1312,'Smelter Look-up'!$E:$E,0)))</f>
        <v/>
      </c>
      <c r="D1312" s="144" t="n"/>
      <c r="E1312" s="144">
        <f>IF(ISERROR($V1312),"",OFFSET('Smelter Look-up'!$D$4,$V1312-4,0)&amp;"")</f>
        <v/>
      </c>
      <c r="F1312" s="144">
        <f>IF(ISERROR($V1312),"",OFFSET('Smelter Look-up'!$E$4,$V1312-4,0))</f>
        <v/>
      </c>
      <c r="G1312" s="144">
        <f>IF(C1312=$X$4,"Enter smelter details",IF(ISERROR($V1312),"",OFFSET('Smelter Look-up'!$F$4,$V1312-4,0)))</f>
        <v/>
      </c>
      <c r="H1312" s="200">
        <f>IF(ISERROR($V1312),"",OFFSET('Smelter Look-up'!$G$4,$V1312-4,0))</f>
        <v/>
      </c>
      <c r="I1312" s="201">
        <f>IF(ISERROR($V1312),"",OFFSET('Smelter Look-up'!$H$4,$V1312-4,0))</f>
        <v/>
      </c>
      <c r="J1312" s="201">
        <f>IF(ISERROR($V1312),"",OFFSET('Smelter Look-up'!$I$4,$V1312-4,0))</f>
        <v/>
      </c>
      <c r="K1312" s="145" t="n"/>
      <c r="L1312" s="145" t="n"/>
      <c r="M1312" s="145" t="n"/>
      <c r="N1312" s="145" t="n"/>
      <c r="O1312" s="145" t="n"/>
      <c r="P1312" s="203" t="n"/>
      <c r="Q1312" s="146" t="n"/>
      <c r="R1312" s="144">
        <f>IF(ISERROR($V1312),"",OFFSET('Smelter Look-up'!$C$4,$V1312-4,0)&amp;"")</f>
        <v/>
      </c>
      <c r="S1312" s="150">
        <f>IF(B1312="","",IF(ISERROR(MATCH($E1312,CL,0)),"Unknown",INDIRECT("'C'!$A$"&amp;MATCH($E1312,CL,0)+1)))</f>
        <v/>
      </c>
      <c r="T1312" s="150">
        <f>IF(B1312="","",IF(ISERROR(MATCH($J1312,SorP!$B$1:$B$6261,0)),"",INDIRECT("'SorP'!$A$"&amp;MATCH($S1312&amp;$J1312,SorP!C:C,0))))</f>
        <v/>
      </c>
      <c r="U1312" s="163" t="n"/>
      <c r="V1312" s="164">
        <f>IF(C1312="",NA(),MATCH($B1312&amp;$C1312,'Smelter Look-up'!$J:$J,0))</f>
        <v/>
      </c>
      <c r="X1312" s="165">
        <f>IF(AND(C1312="Smelter not listed",OR(LEN(D1312)=0,LEN(E1312)=0)),1,0)</f>
        <v/>
      </c>
      <c r="AB1312" s="306">
        <f>IF(C1312="","",B1312)</f>
        <v/>
      </c>
      <c r="AC1312" s="165">
        <f>B1312</f>
        <v/>
      </c>
      <c r="AD1312" s="165">
        <f>IF(C1312="Smelter not listed",D1312,C1312)</f>
        <v/>
      </c>
    </row>
    <row r="1313" ht="20.1" customFormat="1" customHeight="1" s="165">
      <c r="A1313" s="150" t="n"/>
      <c r="B1313" s="296">
        <f>IF(LEN(A1313)=0,"",INDEX('Smelter Look-up'!$A:$A,MATCH($A1313,'Smelter Look-up'!$E:$E,0)))</f>
        <v/>
      </c>
      <c r="C1313" s="147">
        <f>IF(LEN(A1313)=0,"",INDEX('Smelter Look-up'!$C:$C,MATCH($A1313,'Smelter Look-up'!$E:$E,0)))</f>
        <v/>
      </c>
      <c r="D1313" s="144" t="n"/>
      <c r="E1313" s="144">
        <f>IF(ISERROR($V1313),"",OFFSET('Smelter Look-up'!$D$4,$V1313-4,0)&amp;"")</f>
        <v/>
      </c>
      <c r="F1313" s="144">
        <f>IF(ISERROR($V1313),"",OFFSET('Smelter Look-up'!$E$4,$V1313-4,0))</f>
        <v/>
      </c>
      <c r="G1313" s="144">
        <f>IF(C1313=$X$4,"Enter smelter details",IF(ISERROR($V1313),"",OFFSET('Smelter Look-up'!$F$4,$V1313-4,0)))</f>
        <v/>
      </c>
      <c r="H1313" s="200">
        <f>IF(ISERROR($V1313),"",OFFSET('Smelter Look-up'!$G$4,$V1313-4,0))</f>
        <v/>
      </c>
      <c r="I1313" s="201">
        <f>IF(ISERROR($V1313),"",OFFSET('Smelter Look-up'!$H$4,$V1313-4,0))</f>
        <v/>
      </c>
      <c r="J1313" s="201">
        <f>IF(ISERROR($V1313),"",OFFSET('Smelter Look-up'!$I$4,$V1313-4,0))</f>
        <v/>
      </c>
      <c r="K1313" s="145" t="n"/>
      <c r="L1313" s="145" t="n"/>
      <c r="M1313" s="145" t="n"/>
      <c r="N1313" s="145" t="n"/>
      <c r="O1313" s="145" t="n"/>
      <c r="P1313" s="203" t="n"/>
      <c r="Q1313" s="146" t="n"/>
      <c r="R1313" s="144">
        <f>IF(ISERROR($V1313),"",OFFSET('Smelter Look-up'!$C$4,$V1313-4,0)&amp;"")</f>
        <v/>
      </c>
      <c r="S1313" s="150">
        <f>IF(B1313="","",IF(ISERROR(MATCH($E1313,CL,0)),"Unknown",INDIRECT("'C'!$A$"&amp;MATCH($E1313,CL,0)+1)))</f>
        <v/>
      </c>
      <c r="T1313" s="150">
        <f>IF(B1313="","",IF(ISERROR(MATCH($J1313,SorP!$B$1:$B$6261,0)),"",INDIRECT("'SorP'!$A$"&amp;MATCH($S1313&amp;$J1313,SorP!C:C,0))))</f>
        <v/>
      </c>
      <c r="U1313" s="163" t="n"/>
      <c r="V1313" s="164">
        <f>IF(C1313="",NA(),MATCH($B1313&amp;$C1313,'Smelter Look-up'!$J:$J,0))</f>
        <v/>
      </c>
      <c r="X1313" s="165">
        <f>IF(AND(C1313="Smelter not listed",OR(LEN(D1313)=0,LEN(E1313)=0)),1,0)</f>
        <v/>
      </c>
      <c r="AB1313" s="306">
        <f>IF(C1313="","",B1313)</f>
        <v/>
      </c>
      <c r="AC1313" s="165">
        <f>B1313</f>
        <v/>
      </c>
      <c r="AD1313" s="165">
        <f>IF(C1313="Smelter not listed",D1313,C1313)</f>
        <v/>
      </c>
    </row>
    <row r="1314" ht="20.1" customFormat="1" customHeight="1" s="165">
      <c r="A1314" s="150" t="n"/>
      <c r="B1314" s="296">
        <f>IF(LEN(A1314)=0,"",INDEX('Smelter Look-up'!$A:$A,MATCH($A1314,'Smelter Look-up'!$E:$E,0)))</f>
        <v/>
      </c>
      <c r="C1314" s="147">
        <f>IF(LEN(A1314)=0,"",INDEX('Smelter Look-up'!$C:$C,MATCH($A1314,'Smelter Look-up'!$E:$E,0)))</f>
        <v/>
      </c>
      <c r="D1314" s="144" t="n"/>
      <c r="E1314" s="144">
        <f>IF(ISERROR($V1314),"",OFFSET('Smelter Look-up'!$D$4,$V1314-4,0)&amp;"")</f>
        <v/>
      </c>
      <c r="F1314" s="144">
        <f>IF(ISERROR($V1314),"",OFFSET('Smelter Look-up'!$E$4,$V1314-4,0))</f>
        <v/>
      </c>
      <c r="G1314" s="144">
        <f>IF(C1314=$X$4,"Enter smelter details",IF(ISERROR($V1314),"",OFFSET('Smelter Look-up'!$F$4,$V1314-4,0)))</f>
        <v/>
      </c>
      <c r="H1314" s="200">
        <f>IF(ISERROR($V1314),"",OFFSET('Smelter Look-up'!$G$4,$V1314-4,0))</f>
        <v/>
      </c>
      <c r="I1314" s="201">
        <f>IF(ISERROR($V1314),"",OFFSET('Smelter Look-up'!$H$4,$V1314-4,0))</f>
        <v/>
      </c>
      <c r="J1314" s="201">
        <f>IF(ISERROR($V1314),"",OFFSET('Smelter Look-up'!$I$4,$V1314-4,0))</f>
        <v/>
      </c>
      <c r="K1314" s="145" t="n"/>
      <c r="L1314" s="145" t="n"/>
      <c r="M1314" s="145" t="n"/>
      <c r="N1314" s="145" t="n"/>
      <c r="O1314" s="145" t="n"/>
      <c r="P1314" s="203" t="n"/>
      <c r="Q1314" s="146" t="n"/>
      <c r="R1314" s="144">
        <f>IF(ISERROR($V1314),"",OFFSET('Smelter Look-up'!$C$4,$V1314-4,0)&amp;"")</f>
        <v/>
      </c>
      <c r="S1314" s="150">
        <f>IF(B1314="","",IF(ISERROR(MATCH($E1314,CL,0)),"Unknown",INDIRECT("'C'!$A$"&amp;MATCH($E1314,CL,0)+1)))</f>
        <v/>
      </c>
      <c r="T1314" s="150">
        <f>IF(B1314="","",IF(ISERROR(MATCH($J1314,SorP!$B$1:$B$6261,0)),"",INDIRECT("'SorP'!$A$"&amp;MATCH($S1314&amp;$J1314,SorP!C:C,0))))</f>
        <v/>
      </c>
      <c r="U1314" s="163" t="n"/>
      <c r="V1314" s="164">
        <f>IF(C1314="",NA(),MATCH($B1314&amp;$C1314,'Smelter Look-up'!$J:$J,0))</f>
        <v/>
      </c>
      <c r="X1314" s="165">
        <f>IF(AND(C1314="Smelter not listed",OR(LEN(D1314)=0,LEN(E1314)=0)),1,0)</f>
        <v/>
      </c>
      <c r="AB1314" s="306">
        <f>IF(C1314="","",B1314)</f>
        <v/>
      </c>
      <c r="AC1314" s="165">
        <f>B1314</f>
        <v/>
      </c>
      <c r="AD1314" s="165">
        <f>IF(C1314="Smelter not listed",D1314,C1314)</f>
        <v/>
      </c>
    </row>
    <row r="1315" ht="20.1" customFormat="1" customHeight="1" s="165">
      <c r="A1315" s="150" t="n"/>
      <c r="B1315" s="296">
        <f>IF(LEN(A1315)=0,"",INDEX('Smelter Look-up'!$A:$A,MATCH($A1315,'Smelter Look-up'!$E:$E,0)))</f>
        <v/>
      </c>
      <c r="C1315" s="147">
        <f>IF(LEN(A1315)=0,"",INDEX('Smelter Look-up'!$C:$C,MATCH($A1315,'Smelter Look-up'!$E:$E,0)))</f>
        <v/>
      </c>
      <c r="D1315" s="144" t="n"/>
      <c r="E1315" s="144">
        <f>IF(ISERROR($V1315),"",OFFSET('Smelter Look-up'!$D$4,$V1315-4,0)&amp;"")</f>
        <v/>
      </c>
      <c r="F1315" s="144">
        <f>IF(ISERROR($V1315),"",OFFSET('Smelter Look-up'!$E$4,$V1315-4,0))</f>
        <v/>
      </c>
      <c r="G1315" s="144">
        <f>IF(C1315=$X$4,"Enter smelter details",IF(ISERROR($V1315),"",OFFSET('Smelter Look-up'!$F$4,$V1315-4,0)))</f>
        <v/>
      </c>
      <c r="H1315" s="200">
        <f>IF(ISERROR($V1315),"",OFFSET('Smelter Look-up'!$G$4,$V1315-4,0))</f>
        <v/>
      </c>
      <c r="I1315" s="201">
        <f>IF(ISERROR($V1315),"",OFFSET('Smelter Look-up'!$H$4,$V1315-4,0))</f>
        <v/>
      </c>
      <c r="J1315" s="201">
        <f>IF(ISERROR($V1315),"",OFFSET('Smelter Look-up'!$I$4,$V1315-4,0))</f>
        <v/>
      </c>
      <c r="K1315" s="145" t="n"/>
      <c r="L1315" s="145" t="n"/>
      <c r="M1315" s="145" t="n"/>
      <c r="N1315" s="145" t="n"/>
      <c r="O1315" s="145" t="n"/>
      <c r="P1315" s="203" t="n"/>
      <c r="Q1315" s="146" t="n"/>
      <c r="R1315" s="144">
        <f>IF(ISERROR($V1315),"",OFFSET('Smelter Look-up'!$C$4,$V1315-4,0)&amp;"")</f>
        <v/>
      </c>
      <c r="S1315" s="150">
        <f>IF(B1315="","",IF(ISERROR(MATCH($E1315,CL,0)),"Unknown",INDIRECT("'C'!$A$"&amp;MATCH($E1315,CL,0)+1)))</f>
        <v/>
      </c>
      <c r="T1315" s="150">
        <f>IF(B1315="","",IF(ISERROR(MATCH($J1315,SorP!$B$1:$B$6261,0)),"",INDIRECT("'SorP'!$A$"&amp;MATCH($S1315&amp;$J1315,SorP!C:C,0))))</f>
        <v/>
      </c>
      <c r="U1315" s="163" t="n"/>
      <c r="V1315" s="164">
        <f>IF(C1315="",NA(),MATCH($B1315&amp;$C1315,'Smelter Look-up'!$J:$J,0))</f>
        <v/>
      </c>
      <c r="X1315" s="165">
        <f>IF(AND(C1315="Smelter not listed",OR(LEN(D1315)=0,LEN(E1315)=0)),1,0)</f>
        <v/>
      </c>
      <c r="AB1315" s="306">
        <f>IF(C1315="","",B1315)</f>
        <v/>
      </c>
      <c r="AC1315" s="165">
        <f>B1315</f>
        <v/>
      </c>
      <c r="AD1315" s="165">
        <f>IF(C1315="Smelter not listed",D1315,C1315)</f>
        <v/>
      </c>
    </row>
    <row r="1316" ht="20.1" customFormat="1" customHeight="1" s="165">
      <c r="A1316" s="150" t="n"/>
      <c r="B1316" s="296">
        <f>IF(LEN(A1316)=0,"",INDEX('Smelter Look-up'!$A:$A,MATCH($A1316,'Smelter Look-up'!$E:$E,0)))</f>
        <v/>
      </c>
      <c r="C1316" s="147">
        <f>IF(LEN(A1316)=0,"",INDEX('Smelter Look-up'!$C:$C,MATCH($A1316,'Smelter Look-up'!$E:$E,0)))</f>
        <v/>
      </c>
      <c r="D1316" s="144" t="n"/>
      <c r="E1316" s="144">
        <f>IF(ISERROR($V1316),"",OFFSET('Smelter Look-up'!$D$4,$V1316-4,0)&amp;"")</f>
        <v/>
      </c>
      <c r="F1316" s="144">
        <f>IF(ISERROR($V1316),"",OFFSET('Smelter Look-up'!$E$4,$V1316-4,0))</f>
        <v/>
      </c>
      <c r="G1316" s="144">
        <f>IF(C1316=$X$4,"Enter smelter details",IF(ISERROR($V1316),"",OFFSET('Smelter Look-up'!$F$4,$V1316-4,0)))</f>
        <v/>
      </c>
      <c r="H1316" s="200">
        <f>IF(ISERROR($V1316),"",OFFSET('Smelter Look-up'!$G$4,$V1316-4,0))</f>
        <v/>
      </c>
      <c r="I1316" s="201">
        <f>IF(ISERROR($V1316),"",OFFSET('Smelter Look-up'!$H$4,$V1316-4,0))</f>
        <v/>
      </c>
      <c r="J1316" s="201">
        <f>IF(ISERROR($V1316),"",OFFSET('Smelter Look-up'!$I$4,$V1316-4,0))</f>
        <v/>
      </c>
      <c r="K1316" s="145" t="n"/>
      <c r="L1316" s="145" t="n"/>
      <c r="M1316" s="145" t="n"/>
      <c r="N1316" s="145" t="n"/>
      <c r="O1316" s="145" t="n"/>
      <c r="P1316" s="203" t="n"/>
      <c r="Q1316" s="146" t="n"/>
      <c r="R1316" s="144">
        <f>IF(ISERROR($V1316),"",OFFSET('Smelter Look-up'!$C$4,$V1316-4,0)&amp;"")</f>
        <v/>
      </c>
      <c r="S1316" s="150">
        <f>IF(B1316="","",IF(ISERROR(MATCH($E1316,CL,0)),"Unknown",INDIRECT("'C'!$A$"&amp;MATCH($E1316,CL,0)+1)))</f>
        <v/>
      </c>
      <c r="T1316" s="150">
        <f>IF(B1316="","",IF(ISERROR(MATCH($J1316,SorP!$B$1:$B$6261,0)),"",INDIRECT("'SorP'!$A$"&amp;MATCH($S1316&amp;$J1316,SorP!C:C,0))))</f>
        <v/>
      </c>
      <c r="U1316" s="163" t="n"/>
      <c r="V1316" s="164">
        <f>IF(C1316="",NA(),MATCH($B1316&amp;$C1316,'Smelter Look-up'!$J:$J,0))</f>
        <v/>
      </c>
      <c r="X1316" s="165">
        <f>IF(AND(C1316="Smelter not listed",OR(LEN(D1316)=0,LEN(E1316)=0)),1,0)</f>
        <v/>
      </c>
      <c r="AB1316" s="306">
        <f>IF(C1316="","",B1316)</f>
        <v/>
      </c>
      <c r="AC1316" s="165">
        <f>B1316</f>
        <v/>
      </c>
      <c r="AD1316" s="165">
        <f>IF(C1316="Smelter not listed",D1316,C1316)</f>
        <v/>
      </c>
    </row>
    <row r="1317" ht="20.1" customFormat="1" customHeight="1" s="165">
      <c r="A1317" s="150" t="n"/>
      <c r="B1317" s="296">
        <f>IF(LEN(A1317)=0,"",INDEX('Smelter Look-up'!$A:$A,MATCH($A1317,'Smelter Look-up'!$E:$E,0)))</f>
        <v/>
      </c>
      <c r="C1317" s="147">
        <f>IF(LEN(A1317)=0,"",INDEX('Smelter Look-up'!$C:$C,MATCH($A1317,'Smelter Look-up'!$E:$E,0)))</f>
        <v/>
      </c>
      <c r="D1317" s="144" t="n"/>
      <c r="E1317" s="144">
        <f>IF(ISERROR($V1317),"",OFFSET('Smelter Look-up'!$D$4,$V1317-4,0)&amp;"")</f>
        <v/>
      </c>
      <c r="F1317" s="144">
        <f>IF(ISERROR($V1317),"",OFFSET('Smelter Look-up'!$E$4,$V1317-4,0))</f>
        <v/>
      </c>
      <c r="G1317" s="144">
        <f>IF(C1317=$X$4,"Enter smelter details",IF(ISERROR($V1317),"",OFFSET('Smelter Look-up'!$F$4,$V1317-4,0)))</f>
        <v/>
      </c>
      <c r="H1317" s="200">
        <f>IF(ISERROR($V1317),"",OFFSET('Smelter Look-up'!$G$4,$V1317-4,0))</f>
        <v/>
      </c>
      <c r="I1317" s="201">
        <f>IF(ISERROR($V1317),"",OFFSET('Smelter Look-up'!$H$4,$V1317-4,0))</f>
        <v/>
      </c>
      <c r="J1317" s="201">
        <f>IF(ISERROR($V1317),"",OFFSET('Smelter Look-up'!$I$4,$V1317-4,0))</f>
        <v/>
      </c>
      <c r="K1317" s="145" t="n"/>
      <c r="L1317" s="145" t="n"/>
      <c r="M1317" s="145" t="n"/>
      <c r="N1317" s="145" t="n"/>
      <c r="O1317" s="145" t="n"/>
      <c r="P1317" s="203" t="n"/>
      <c r="Q1317" s="146" t="n"/>
      <c r="R1317" s="144">
        <f>IF(ISERROR($V1317),"",OFFSET('Smelter Look-up'!$C$4,$V1317-4,0)&amp;"")</f>
        <v/>
      </c>
      <c r="S1317" s="150">
        <f>IF(B1317="","",IF(ISERROR(MATCH($E1317,CL,0)),"Unknown",INDIRECT("'C'!$A$"&amp;MATCH($E1317,CL,0)+1)))</f>
        <v/>
      </c>
      <c r="T1317" s="150">
        <f>IF(B1317="","",IF(ISERROR(MATCH($J1317,SorP!$B$1:$B$6261,0)),"",INDIRECT("'SorP'!$A$"&amp;MATCH($S1317&amp;$J1317,SorP!C:C,0))))</f>
        <v/>
      </c>
      <c r="U1317" s="163" t="n"/>
      <c r="V1317" s="164">
        <f>IF(C1317="",NA(),MATCH($B1317&amp;$C1317,'Smelter Look-up'!$J:$J,0))</f>
        <v/>
      </c>
      <c r="X1317" s="165">
        <f>IF(AND(C1317="Smelter not listed",OR(LEN(D1317)=0,LEN(E1317)=0)),1,0)</f>
        <v/>
      </c>
      <c r="AB1317" s="306">
        <f>IF(C1317="","",B1317)</f>
        <v/>
      </c>
      <c r="AC1317" s="165">
        <f>B1317</f>
        <v/>
      </c>
      <c r="AD1317" s="165">
        <f>IF(C1317="Smelter not listed",D1317,C1317)</f>
        <v/>
      </c>
    </row>
    <row r="1318" ht="20.1" customFormat="1" customHeight="1" s="165">
      <c r="A1318" s="150" t="n"/>
      <c r="B1318" s="296">
        <f>IF(LEN(A1318)=0,"",INDEX('Smelter Look-up'!$A:$A,MATCH($A1318,'Smelter Look-up'!$E:$E,0)))</f>
        <v/>
      </c>
      <c r="C1318" s="147">
        <f>IF(LEN(A1318)=0,"",INDEX('Smelter Look-up'!$C:$C,MATCH($A1318,'Smelter Look-up'!$E:$E,0)))</f>
        <v/>
      </c>
      <c r="D1318" s="144" t="n"/>
      <c r="E1318" s="144">
        <f>IF(ISERROR($V1318),"",OFFSET('Smelter Look-up'!$D$4,$V1318-4,0)&amp;"")</f>
        <v/>
      </c>
      <c r="F1318" s="144">
        <f>IF(ISERROR($V1318),"",OFFSET('Smelter Look-up'!$E$4,$V1318-4,0))</f>
        <v/>
      </c>
      <c r="G1318" s="144">
        <f>IF(C1318=$X$4,"Enter smelter details",IF(ISERROR($V1318),"",OFFSET('Smelter Look-up'!$F$4,$V1318-4,0)))</f>
        <v/>
      </c>
      <c r="H1318" s="200">
        <f>IF(ISERROR($V1318),"",OFFSET('Smelter Look-up'!$G$4,$V1318-4,0))</f>
        <v/>
      </c>
      <c r="I1318" s="201">
        <f>IF(ISERROR($V1318),"",OFFSET('Smelter Look-up'!$H$4,$V1318-4,0))</f>
        <v/>
      </c>
      <c r="J1318" s="201">
        <f>IF(ISERROR($V1318),"",OFFSET('Smelter Look-up'!$I$4,$V1318-4,0))</f>
        <v/>
      </c>
      <c r="K1318" s="145" t="n"/>
      <c r="L1318" s="145" t="n"/>
      <c r="M1318" s="145" t="n"/>
      <c r="N1318" s="145" t="n"/>
      <c r="O1318" s="145" t="n"/>
      <c r="P1318" s="203" t="n"/>
      <c r="Q1318" s="146" t="n"/>
      <c r="R1318" s="144">
        <f>IF(ISERROR($V1318),"",OFFSET('Smelter Look-up'!$C$4,$V1318-4,0)&amp;"")</f>
        <v/>
      </c>
      <c r="S1318" s="150">
        <f>IF(B1318="","",IF(ISERROR(MATCH($E1318,CL,0)),"Unknown",INDIRECT("'C'!$A$"&amp;MATCH($E1318,CL,0)+1)))</f>
        <v/>
      </c>
      <c r="T1318" s="150">
        <f>IF(B1318="","",IF(ISERROR(MATCH($J1318,SorP!$B$1:$B$6261,0)),"",INDIRECT("'SorP'!$A$"&amp;MATCH($S1318&amp;$J1318,SorP!C:C,0))))</f>
        <v/>
      </c>
      <c r="U1318" s="163" t="n"/>
      <c r="V1318" s="164">
        <f>IF(C1318="",NA(),MATCH($B1318&amp;$C1318,'Smelter Look-up'!$J:$J,0))</f>
        <v/>
      </c>
      <c r="X1318" s="165">
        <f>IF(AND(C1318="Smelter not listed",OR(LEN(D1318)=0,LEN(E1318)=0)),1,0)</f>
        <v/>
      </c>
      <c r="AB1318" s="306">
        <f>IF(C1318="","",B1318)</f>
        <v/>
      </c>
      <c r="AC1318" s="165">
        <f>B1318</f>
        <v/>
      </c>
      <c r="AD1318" s="165">
        <f>IF(C1318="Smelter not listed",D1318,C1318)</f>
        <v/>
      </c>
    </row>
    <row r="1319" ht="20.1" customFormat="1" customHeight="1" s="165">
      <c r="A1319" s="150" t="n"/>
      <c r="B1319" s="296">
        <f>IF(LEN(A1319)=0,"",INDEX('Smelter Look-up'!$A:$A,MATCH($A1319,'Smelter Look-up'!$E:$E,0)))</f>
        <v/>
      </c>
      <c r="C1319" s="147">
        <f>IF(LEN(A1319)=0,"",INDEX('Smelter Look-up'!$C:$C,MATCH($A1319,'Smelter Look-up'!$E:$E,0)))</f>
        <v/>
      </c>
      <c r="D1319" s="144" t="n"/>
      <c r="E1319" s="144">
        <f>IF(ISERROR($V1319),"",OFFSET('Smelter Look-up'!$D$4,$V1319-4,0)&amp;"")</f>
        <v/>
      </c>
      <c r="F1319" s="144">
        <f>IF(ISERROR($V1319),"",OFFSET('Smelter Look-up'!$E$4,$V1319-4,0))</f>
        <v/>
      </c>
      <c r="G1319" s="144">
        <f>IF(C1319=$X$4,"Enter smelter details",IF(ISERROR($V1319),"",OFFSET('Smelter Look-up'!$F$4,$V1319-4,0)))</f>
        <v/>
      </c>
      <c r="H1319" s="200">
        <f>IF(ISERROR($V1319),"",OFFSET('Smelter Look-up'!$G$4,$V1319-4,0))</f>
        <v/>
      </c>
      <c r="I1319" s="201">
        <f>IF(ISERROR($V1319),"",OFFSET('Smelter Look-up'!$H$4,$V1319-4,0))</f>
        <v/>
      </c>
      <c r="J1319" s="201">
        <f>IF(ISERROR($V1319),"",OFFSET('Smelter Look-up'!$I$4,$V1319-4,0))</f>
        <v/>
      </c>
      <c r="K1319" s="145" t="n"/>
      <c r="L1319" s="145" t="n"/>
      <c r="M1319" s="145" t="n"/>
      <c r="N1319" s="145" t="n"/>
      <c r="O1319" s="145" t="n"/>
      <c r="P1319" s="203" t="n"/>
      <c r="Q1319" s="146" t="n"/>
      <c r="R1319" s="144">
        <f>IF(ISERROR($V1319),"",OFFSET('Smelter Look-up'!$C$4,$V1319-4,0)&amp;"")</f>
        <v/>
      </c>
      <c r="S1319" s="150">
        <f>IF(B1319="","",IF(ISERROR(MATCH($E1319,CL,0)),"Unknown",INDIRECT("'C'!$A$"&amp;MATCH($E1319,CL,0)+1)))</f>
        <v/>
      </c>
      <c r="T1319" s="150">
        <f>IF(B1319="","",IF(ISERROR(MATCH($J1319,SorP!$B$1:$B$6261,0)),"",INDIRECT("'SorP'!$A$"&amp;MATCH($S1319&amp;$J1319,SorP!C:C,0))))</f>
        <v/>
      </c>
      <c r="U1319" s="163" t="n"/>
      <c r="V1319" s="164">
        <f>IF(C1319="",NA(),MATCH($B1319&amp;$C1319,'Smelter Look-up'!$J:$J,0))</f>
        <v/>
      </c>
      <c r="X1319" s="165">
        <f>IF(AND(C1319="Smelter not listed",OR(LEN(D1319)=0,LEN(E1319)=0)),1,0)</f>
        <v/>
      </c>
      <c r="AB1319" s="306">
        <f>IF(C1319="","",B1319)</f>
        <v/>
      </c>
      <c r="AC1319" s="165">
        <f>B1319</f>
        <v/>
      </c>
      <c r="AD1319" s="165">
        <f>IF(C1319="Smelter not listed",D1319,C1319)</f>
        <v/>
      </c>
    </row>
    <row r="1320" ht="20.1" customFormat="1" customHeight="1" s="165">
      <c r="A1320" s="150" t="n"/>
      <c r="B1320" s="296">
        <f>IF(LEN(A1320)=0,"",INDEX('Smelter Look-up'!$A:$A,MATCH($A1320,'Smelter Look-up'!$E:$E,0)))</f>
        <v/>
      </c>
      <c r="C1320" s="147">
        <f>IF(LEN(A1320)=0,"",INDEX('Smelter Look-up'!$C:$C,MATCH($A1320,'Smelter Look-up'!$E:$E,0)))</f>
        <v/>
      </c>
      <c r="D1320" s="144" t="n"/>
      <c r="E1320" s="144">
        <f>IF(ISERROR($V1320),"",OFFSET('Smelter Look-up'!$D$4,$V1320-4,0)&amp;"")</f>
        <v/>
      </c>
      <c r="F1320" s="144">
        <f>IF(ISERROR($V1320),"",OFFSET('Smelter Look-up'!$E$4,$V1320-4,0))</f>
        <v/>
      </c>
      <c r="G1320" s="144">
        <f>IF(C1320=$X$4,"Enter smelter details",IF(ISERROR($V1320),"",OFFSET('Smelter Look-up'!$F$4,$V1320-4,0)))</f>
        <v/>
      </c>
      <c r="H1320" s="200">
        <f>IF(ISERROR($V1320),"",OFFSET('Smelter Look-up'!$G$4,$V1320-4,0))</f>
        <v/>
      </c>
      <c r="I1320" s="201">
        <f>IF(ISERROR($V1320),"",OFFSET('Smelter Look-up'!$H$4,$V1320-4,0))</f>
        <v/>
      </c>
      <c r="J1320" s="201">
        <f>IF(ISERROR($V1320),"",OFFSET('Smelter Look-up'!$I$4,$V1320-4,0))</f>
        <v/>
      </c>
      <c r="K1320" s="145" t="n"/>
      <c r="L1320" s="145" t="n"/>
      <c r="M1320" s="145" t="n"/>
      <c r="N1320" s="145" t="n"/>
      <c r="O1320" s="145" t="n"/>
      <c r="P1320" s="203" t="n"/>
      <c r="Q1320" s="146" t="n"/>
      <c r="R1320" s="144">
        <f>IF(ISERROR($V1320),"",OFFSET('Smelter Look-up'!$C$4,$V1320-4,0)&amp;"")</f>
        <v/>
      </c>
      <c r="S1320" s="150">
        <f>IF(B1320="","",IF(ISERROR(MATCH($E1320,CL,0)),"Unknown",INDIRECT("'C'!$A$"&amp;MATCH($E1320,CL,0)+1)))</f>
        <v/>
      </c>
      <c r="T1320" s="150">
        <f>IF(B1320="","",IF(ISERROR(MATCH($J1320,SorP!$B$1:$B$6261,0)),"",INDIRECT("'SorP'!$A$"&amp;MATCH($S1320&amp;$J1320,SorP!C:C,0))))</f>
        <v/>
      </c>
      <c r="U1320" s="163" t="n"/>
      <c r="V1320" s="164">
        <f>IF(C1320="",NA(),MATCH($B1320&amp;$C1320,'Smelter Look-up'!$J:$J,0))</f>
        <v/>
      </c>
      <c r="X1320" s="165">
        <f>IF(AND(C1320="Smelter not listed",OR(LEN(D1320)=0,LEN(E1320)=0)),1,0)</f>
        <v/>
      </c>
      <c r="AB1320" s="306">
        <f>IF(C1320="","",B1320)</f>
        <v/>
      </c>
      <c r="AC1320" s="165">
        <f>B1320</f>
        <v/>
      </c>
      <c r="AD1320" s="165">
        <f>IF(C1320="Smelter not listed",D1320,C1320)</f>
        <v/>
      </c>
    </row>
    <row r="1321" ht="20.1" customFormat="1" customHeight="1" s="165">
      <c r="A1321" s="150" t="n"/>
      <c r="B1321" s="296">
        <f>IF(LEN(A1321)=0,"",INDEX('Smelter Look-up'!$A:$A,MATCH($A1321,'Smelter Look-up'!$E:$E,0)))</f>
        <v/>
      </c>
      <c r="C1321" s="147">
        <f>IF(LEN(A1321)=0,"",INDEX('Smelter Look-up'!$C:$C,MATCH($A1321,'Smelter Look-up'!$E:$E,0)))</f>
        <v/>
      </c>
      <c r="D1321" s="144" t="n"/>
      <c r="E1321" s="144">
        <f>IF(ISERROR($V1321),"",OFFSET('Smelter Look-up'!$D$4,$V1321-4,0)&amp;"")</f>
        <v/>
      </c>
      <c r="F1321" s="144">
        <f>IF(ISERROR($V1321),"",OFFSET('Smelter Look-up'!$E$4,$V1321-4,0))</f>
        <v/>
      </c>
      <c r="G1321" s="144">
        <f>IF(C1321=$X$4,"Enter smelter details",IF(ISERROR($V1321),"",OFFSET('Smelter Look-up'!$F$4,$V1321-4,0)))</f>
        <v/>
      </c>
      <c r="H1321" s="200">
        <f>IF(ISERROR($V1321),"",OFFSET('Smelter Look-up'!$G$4,$V1321-4,0))</f>
        <v/>
      </c>
      <c r="I1321" s="201">
        <f>IF(ISERROR($V1321),"",OFFSET('Smelter Look-up'!$H$4,$V1321-4,0))</f>
        <v/>
      </c>
      <c r="J1321" s="201">
        <f>IF(ISERROR($V1321),"",OFFSET('Smelter Look-up'!$I$4,$V1321-4,0))</f>
        <v/>
      </c>
      <c r="K1321" s="145" t="n"/>
      <c r="L1321" s="145" t="n"/>
      <c r="M1321" s="145" t="n"/>
      <c r="N1321" s="145" t="n"/>
      <c r="O1321" s="145" t="n"/>
      <c r="P1321" s="203" t="n"/>
      <c r="Q1321" s="146" t="n"/>
      <c r="R1321" s="144">
        <f>IF(ISERROR($V1321),"",OFFSET('Smelter Look-up'!$C$4,$V1321-4,0)&amp;"")</f>
        <v/>
      </c>
      <c r="S1321" s="150">
        <f>IF(B1321="","",IF(ISERROR(MATCH($E1321,CL,0)),"Unknown",INDIRECT("'C'!$A$"&amp;MATCH($E1321,CL,0)+1)))</f>
        <v/>
      </c>
      <c r="T1321" s="150">
        <f>IF(B1321="","",IF(ISERROR(MATCH($J1321,SorP!$B$1:$B$6261,0)),"",INDIRECT("'SorP'!$A$"&amp;MATCH($S1321&amp;$J1321,SorP!C:C,0))))</f>
        <v/>
      </c>
      <c r="U1321" s="163" t="n"/>
      <c r="V1321" s="164">
        <f>IF(C1321="",NA(),MATCH($B1321&amp;$C1321,'Smelter Look-up'!$J:$J,0))</f>
        <v/>
      </c>
      <c r="X1321" s="165">
        <f>IF(AND(C1321="Smelter not listed",OR(LEN(D1321)=0,LEN(E1321)=0)),1,0)</f>
        <v/>
      </c>
      <c r="AB1321" s="306">
        <f>IF(C1321="","",B1321)</f>
        <v/>
      </c>
      <c r="AC1321" s="165">
        <f>B1321</f>
        <v/>
      </c>
      <c r="AD1321" s="165">
        <f>IF(C1321="Smelter not listed",D1321,C1321)</f>
        <v/>
      </c>
    </row>
    <row r="1322" ht="20.1" customFormat="1" customHeight="1" s="165">
      <c r="A1322" s="150" t="n"/>
      <c r="B1322" s="296">
        <f>IF(LEN(A1322)=0,"",INDEX('Smelter Look-up'!$A:$A,MATCH($A1322,'Smelter Look-up'!$E:$E,0)))</f>
        <v/>
      </c>
      <c r="C1322" s="147">
        <f>IF(LEN(A1322)=0,"",INDEX('Smelter Look-up'!$C:$C,MATCH($A1322,'Smelter Look-up'!$E:$E,0)))</f>
        <v/>
      </c>
      <c r="D1322" s="144" t="n"/>
      <c r="E1322" s="144">
        <f>IF(ISERROR($V1322),"",OFFSET('Smelter Look-up'!$D$4,$V1322-4,0)&amp;"")</f>
        <v/>
      </c>
      <c r="F1322" s="144">
        <f>IF(ISERROR($V1322),"",OFFSET('Smelter Look-up'!$E$4,$V1322-4,0))</f>
        <v/>
      </c>
      <c r="G1322" s="144">
        <f>IF(C1322=$X$4,"Enter smelter details",IF(ISERROR($V1322),"",OFFSET('Smelter Look-up'!$F$4,$V1322-4,0)))</f>
        <v/>
      </c>
      <c r="H1322" s="200">
        <f>IF(ISERROR($V1322),"",OFFSET('Smelter Look-up'!$G$4,$V1322-4,0))</f>
        <v/>
      </c>
      <c r="I1322" s="201">
        <f>IF(ISERROR($V1322),"",OFFSET('Smelter Look-up'!$H$4,$V1322-4,0))</f>
        <v/>
      </c>
      <c r="J1322" s="201">
        <f>IF(ISERROR($V1322),"",OFFSET('Smelter Look-up'!$I$4,$V1322-4,0))</f>
        <v/>
      </c>
      <c r="K1322" s="145" t="n"/>
      <c r="L1322" s="145" t="n"/>
      <c r="M1322" s="145" t="n"/>
      <c r="N1322" s="145" t="n"/>
      <c r="O1322" s="145" t="n"/>
      <c r="P1322" s="203" t="n"/>
      <c r="Q1322" s="146" t="n"/>
      <c r="R1322" s="144">
        <f>IF(ISERROR($V1322),"",OFFSET('Smelter Look-up'!$C$4,$V1322-4,0)&amp;"")</f>
        <v/>
      </c>
      <c r="S1322" s="150">
        <f>IF(B1322="","",IF(ISERROR(MATCH($E1322,CL,0)),"Unknown",INDIRECT("'C'!$A$"&amp;MATCH($E1322,CL,0)+1)))</f>
        <v/>
      </c>
      <c r="T1322" s="150">
        <f>IF(B1322="","",IF(ISERROR(MATCH($J1322,SorP!$B$1:$B$6261,0)),"",INDIRECT("'SorP'!$A$"&amp;MATCH($S1322&amp;$J1322,SorP!C:C,0))))</f>
        <v/>
      </c>
      <c r="U1322" s="163" t="n"/>
      <c r="V1322" s="164">
        <f>IF(C1322="",NA(),MATCH($B1322&amp;$C1322,'Smelter Look-up'!$J:$J,0))</f>
        <v/>
      </c>
      <c r="X1322" s="165">
        <f>IF(AND(C1322="Smelter not listed",OR(LEN(D1322)=0,LEN(E1322)=0)),1,0)</f>
        <v/>
      </c>
      <c r="AB1322" s="306">
        <f>IF(C1322="","",B1322)</f>
        <v/>
      </c>
      <c r="AC1322" s="165">
        <f>B1322</f>
        <v/>
      </c>
      <c r="AD1322" s="165">
        <f>IF(C1322="Smelter not listed",D1322,C1322)</f>
        <v/>
      </c>
    </row>
    <row r="1323" ht="20.1" customFormat="1" customHeight="1" s="165">
      <c r="A1323" s="150" t="n"/>
      <c r="B1323" s="296">
        <f>IF(LEN(A1323)=0,"",INDEX('Smelter Look-up'!$A:$A,MATCH($A1323,'Smelter Look-up'!$E:$E,0)))</f>
        <v/>
      </c>
      <c r="C1323" s="147">
        <f>IF(LEN(A1323)=0,"",INDEX('Smelter Look-up'!$C:$C,MATCH($A1323,'Smelter Look-up'!$E:$E,0)))</f>
        <v/>
      </c>
      <c r="D1323" s="144" t="n"/>
      <c r="E1323" s="144">
        <f>IF(ISERROR($V1323),"",OFFSET('Smelter Look-up'!$D$4,$V1323-4,0)&amp;"")</f>
        <v/>
      </c>
      <c r="F1323" s="144">
        <f>IF(ISERROR($V1323),"",OFFSET('Smelter Look-up'!$E$4,$V1323-4,0))</f>
        <v/>
      </c>
      <c r="G1323" s="144">
        <f>IF(C1323=$X$4,"Enter smelter details",IF(ISERROR($V1323),"",OFFSET('Smelter Look-up'!$F$4,$V1323-4,0)))</f>
        <v/>
      </c>
      <c r="H1323" s="200">
        <f>IF(ISERROR($V1323),"",OFFSET('Smelter Look-up'!$G$4,$V1323-4,0))</f>
        <v/>
      </c>
      <c r="I1323" s="201">
        <f>IF(ISERROR($V1323),"",OFFSET('Smelter Look-up'!$H$4,$V1323-4,0))</f>
        <v/>
      </c>
      <c r="J1323" s="201">
        <f>IF(ISERROR($V1323),"",OFFSET('Smelter Look-up'!$I$4,$V1323-4,0))</f>
        <v/>
      </c>
      <c r="K1323" s="145" t="n"/>
      <c r="L1323" s="145" t="n"/>
      <c r="M1323" s="145" t="n"/>
      <c r="N1323" s="145" t="n"/>
      <c r="O1323" s="145" t="n"/>
      <c r="P1323" s="203" t="n"/>
      <c r="Q1323" s="146" t="n"/>
      <c r="R1323" s="144">
        <f>IF(ISERROR($V1323),"",OFFSET('Smelter Look-up'!$C$4,$V1323-4,0)&amp;"")</f>
        <v/>
      </c>
      <c r="S1323" s="150">
        <f>IF(B1323="","",IF(ISERROR(MATCH($E1323,CL,0)),"Unknown",INDIRECT("'C'!$A$"&amp;MATCH($E1323,CL,0)+1)))</f>
        <v/>
      </c>
      <c r="T1323" s="150">
        <f>IF(B1323="","",IF(ISERROR(MATCH($J1323,SorP!$B$1:$B$6261,0)),"",INDIRECT("'SorP'!$A$"&amp;MATCH($S1323&amp;$J1323,SorP!C:C,0))))</f>
        <v/>
      </c>
      <c r="U1323" s="163" t="n"/>
      <c r="V1323" s="164">
        <f>IF(C1323="",NA(),MATCH($B1323&amp;$C1323,'Smelter Look-up'!$J:$J,0))</f>
        <v/>
      </c>
      <c r="X1323" s="165">
        <f>IF(AND(C1323="Smelter not listed",OR(LEN(D1323)=0,LEN(E1323)=0)),1,0)</f>
        <v/>
      </c>
      <c r="AB1323" s="306">
        <f>IF(C1323="","",B1323)</f>
        <v/>
      </c>
      <c r="AC1323" s="165">
        <f>B1323</f>
        <v/>
      </c>
      <c r="AD1323" s="165">
        <f>IF(C1323="Smelter not listed",D1323,C1323)</f>
        <v/>
      </c>
    </row>
    <row r="1324" ht="20.1" customFormat="1" customHeight="1" s="165">
      <c r="A1324" s="150" t="n"/>
      <c r="B1324" s="296">
        <f>IF(LEN(A1324)=0,"",INDEX('Smelter Look-up'!$A:$A,MATCH($A1324,'Smelter Look-up'!$E:$E,0)))</f>
        <v/>
      </c>
      <c r="C1324" s="147">
        <f>IF(LEN(A1324)=0,"",INDEX('Smelter Look-up'!$C:$C,MATCH($A1324,'Smelter Look-up'!$E:$E,0)))</f>
        <v/>
      </c>
      <c r="D1324" s="144" t="n"/>
      <c r="E1324" s="144">
        <f>IF(ISERROR($V1324),"",OFFSET('Smelter Look-up'!$D$4,$V1324-4,0)&amp;"")</f>
        <v/>
      </c>
      <c r="F1324" s="144">
        <f>IF(ISERROR($V1324),"",OFFSET('Smelter Look-up'!$E$4,$V1324-4,0))</f>
        <v/>
      </c>
      <c r="G1324" s="144">
        <f>IF(C1324=$X$4,"Enter smelter details",IF(ISERROR($V1324),"",OFFSET('Smelter Look-up'!$F$4,$V1324-4,0)))</f>
        <v/>
      </c>
      <c r="H1324" s="200">
        <f>IF(ISERROR($V1324),"",OFFSET('Smelter Look-up'!$G$4,$V1324-4,0))</f>
        <v/>
      </c>
      <c r="I1324" s="201">
        <f>IF(ISERROR($V1324),"",OFFSET('Smelter Look-up'!$H$4,$V1324-4,0))</f>
        <v/>
      </c>
      <c r="J1324" s="201">
        <f>IF(ISERROR($V1324),"",OFFSET('Smelter Look-up'!$I$4,$V1324-4,0))</f>
        <v/>
      </c>
      <c r="K1324" s="145" t="n"/>
      <c r="L1324" s="145" t="n"/>
      <c r="M1324" s="145" t="n"/>
      <c r="N1324" s="145" t="n"/>
      <c r="O1324" s="145" t="n"/>
      <c r="P1324" s="203" t="n"/>
      <c r="Q1324" s="146" t="n"/>
      <c r="R1324" s="144">
        <f>IF(ISERROR($V1324),"",OFFSET('Smelter Look-up'!$C$4,$V1324-4,0)&amp;"")</f>
        <v/>
      </c>
      <c r="S1324" s="150">
        <f>IF(B1324="","",IF(ISERROR(MATCH($E1324,CL,0)),"Unknown",INDIRECT("'C'!$A$"&amp;MATCH($E1324,CL,0)+1)))</f>
        <v/>
      </c>
      <c r="T1324" s="150">
        <f>IF(B1324="","",IF(ISERROR(MATCH($J1324,SorP!$B$1:$B$6261,0)),"",INDIRECT("'SorP'!$A$"&amp;MATCH($S1324&amp;$J1324,SorP!C:C,0))))</f>
        <v/>
      </c>
      <c r="U1324" s="163" t="n"/>
      <c r="V1324" s="164">
        <f>IF(C1324="",NA(),MATCH($B1324&amp;$C1324,'Smelter Look-up'!$J:$J,0))</f>
        <v/>
      </c>
      <c r="X1324" s="165">
        <f>IF(AND(C1324="Smelter not listed",OR(LEN(D1324)=0,LEN(E1324)=0)),1,0)</f>
        <v/>
      </c>
      <c r="AB1324" s="306">
        <f>IF(C1324="","",B1324)</f>
        <v/>
      </c>
      <c r="AC1324" s="165">
        <f>B1324</f>
        <v/>
      </c>
      <c r="AD1324" s="165">
        <f>IF(C1324="Smelter not listed",D1324,C1324)</f>
        <v/>
      </c>
    </row>
    <row r="1325" ht="20.1" customFormat="1" customHeight="1" s="165">
      <c r="A1325" s="150" t="n"/>
      <c r="B1325" s="296">
        <f>IF(LEN(A1325)=0,"",INDEX('Smelter Look-up'!$A:$A,MATCH($A1325,'Smelter Look-up'!$E:$E,0)))</f>
        <v/>
      </c>
      <c r="C1325" s="147">
        <f>IF(LEN(A1325)=0,"",INDEX('Smelter Look-up'!$C:$C,MATCH($A1325,'Smelter Look-up'!$E:$E,0)))</f>
        <v/>
      </c>
      <c r="D1325" s="144" t="n"/>
      <c r="E1325" s="144">
        <f>IF(ISERROR($V1325),"",OFFSET('Smelter Look-up'!$D$4,$V1325-4,0)&amp;"")</f>
        <v/>
      </c>
      <c r="F1325" s="144">
        <f>IF(ISERROR($V1325),"",OFFSET('Smelter Look-up'!$E$4,$V1325-4,0))</f>
        <v/>
      </c>
      <c r="G1325" s="144">
        <f>IF(C1325=$X$4,"Enter smelter details",IF(ISERROR($V1325),"",OFFSET('Smelter Look-up'!$F$4,$V1325-4,0)))</f>
        <v/>
      </c>
      <c r="H1325" s="200">
        <f>IF(ISERROR($V1325),"",OFFSET('Smelter Look-up'!$G$4,$V1325-4,0))</f>
        <v/>
      </c>
      <c r="I1325" s="201">
        <f>IF(ISERROR($V1325),"",OFFSET('Smelter Look-up'!$H$4,$V1325-4,0))</f>
        <v/>
      </c>
      <c r="J1325" s="201">
        <f>IF(ISERROR($V1325),"",OFFSET('Smelter Look-up'!$I$4,$V1325-4,0))</f>
        <v/>
      </c>
      <c r="K1325" s="145" t="n"/>
      <c r="L1325" s="145" t="n"/>
      <c r="M1325" s="145" t="n"/>
      <c r="N1325" s="145" t="n"/>
      <c r="O1325" s="145" t="n"/>
      <c r="P1325" s="203" t="n"/>
      <c r="Q1325" s="146" t="n"/>
      <c r="R1325" s="144">
        <f>IF(ISERROR($V1325),"",OFFSET('Smelter Look-up'!$C$4,$V1325-4,0)&amp;"")</f>
        <v/>
      </c>
      <c r="S1325" s="150">
        <f>IF(B1325="","",IF(ISERROR(MATCH($E1325,CL,0)),"Unknown",INDIRECT("'C'!$A$"&amp;MATCH($E1325,CL,0)+1)))</f>
        <v/>
      </c>
      <c r="T1325" s="150">
        <f>IF(B1325="","",IF(ISERROR(MATCH($J1325,SorP!$B$1:$B$6261,0)),"",INDIRECT("'SorP'!$A$"&amp;MATCH($S1325&amp;$J1325,SorP!C:C,0))))</f>
        <v/>
      </c>
      <c r="U1325" s="163" t="n"/>
      <c r="V1325" s="164">
        <f>IF(C1325="",NA(),MATCH($B1325&amp;$C1325,'Smelter Look-up'!$J:$J,0))</f>
        <v/>
      </c>
      <c r="X1325" s="165">
        <f>IF(AND(C1325="Smelter not listed",OR(LEN(D1325)=0,LEN(E1325)=0)),1,0)</f>
        <v/>
      </c>
      <c r="AB1325" s="306">
        <f>IF(C1325="","",B1325)</f>
        <v/>
      </c>
      <c r="AC1325" s="165">
        <f>B1325</f>
        <v/>
      </c>
      <c r="AD1325" s="165">
        <f>IF(C1325="Smelter not listed",D1325,C1325)</f>
        <v/>
      </c>
    </row>
    <row r="1326" ht="20.1" customFormat="1" customHeight="1" s="165">
      <c r="A1326" s="150" t="n"/>
      <c r="B1326" s="296">
        <f>IF(LEN(A1326)=0,"",INDEX('Smelter Look-up'!$A:$A,MATCH($A1326,'Smelter Look-up'!$E:$E,0)))</f>
        <v/>
      </c>
      <c r="C1326" s="147">
        <f>IF(LEN(A1326)=0,"",INDEX('Smelter Look-up'!$C:$C,MATCH($A1326,'Smelter Look-up'!$E:$E,0)))</f>
        <v/>
      </c>
      <c r="D1326" s="144" t="n"/>
      <c r="E1326" s="144">
        <f>IF(ISERROR($V1326),"",OFFSET('Smelter Look-up'!$D$4,$V1326-4,0)&amp;"")</f>
        <v/>
      </c>
      <c r="F1326" s="144">
        <f>IF(ISERROR($V1326),"",OFFSET('Smelter Look-up'!$E$4,$V1326-4,0))</f>
        <v/>
      </c>
      <c r="G1326" s="144">
        <f>IF(C1326=$X$4,"Enter smelter details",IF(ISERROR($V1326),"",OFFSET('Smelter Look-up'!$F$4,$V1326-4,0)))</f>
        <v/>
      </c>
      <c r="H1326" s="200">
        <f>IF(ISERROR($V1326),"",OFFSET('Smelter Look-up'!$G$4,$V1326-4,0))</f>
        <v/>
      </c>
      <c r="I1326" s="201">
        <f>IF(ISERROR($V1326),"",OFFSET('Smelter Look-up'!$H$4,$V1326-4,0))</f>
        <v/>
      </c>
      <c r="J1326" s="201">
        <f>IF(ISERROR($V1326),"",OFFSET('Smelter Look-up'!$I$4,$V1326-4,0))</f>
        <v/>
      </c>
      <c r="K1326" s="145" t="n"/>
      <c r="L1326" s="145" t="n"/>
      <c r="M1326" s="145" t="n"/>
      <c r="N1326" s="145" t="n"/>
      <c r="O1326" s="145" t="n"/>
      <c r="P1326" s="203" t="n"/>
      <c r="Q1326" s="146" t="n"/>
      <c r="R1326" s="144">
        <f>IF(ISERROR($V1326),"",OFFSET('Smelter Look-up'!$C$4,$V1326-4,0)&amp;"")</f>
        <v/>
      </c>
      <c r="S1326" s="150">
        <f>IF(B1326="","",IF(ISERROR(MATCH($E1326,CL,0)),"Unknown",INDIRECT("'C'!$A$"&amp;MATCH($E1326,CL,0)+1)))</f>
        <v/>
      </c>
      <c r="T1326" s="150">
        <f>IF(B1326="","",IF(ISERROR(MATCH($J1326,SorP!$B$1:$B$6261,0)),"",INDIRECT("'SorP'!$A$"&amp;MATCH($S1326&amp;$J1326,SorP!C:C,0))))</f>
        <v/>
      </c>
      <c r="U1326" s="163" t="n"/>
      <c r="V1326" s="164">
        <f>IF(C1326="",NA(),MATCH($B1326&amp;$C1326,'Smelter Look-up'!$J:$J,0))</f>
        <v/>
      </c>
      <c r="X1326" s="165">
        <f>IF(AND(C1326="Smelter not listed",OR(LEN(D1326)=0,LEN(E1326)=0)),1,0)</f>
        <v/>
      </c>
      <c r="AB1326" s="306">
        <f>IF(C1326="","",B1326)</f>
        <v/>
      </c>
      <c r="AC1326" s="165">
        <f>B1326</f>
        <v/>
      </c>
      <c r="AD1326" s="165">
        <f>IF(C1326="Smelter not listed",D1326,C1326)</f>
        <v/>
      </c>
    </row>
    <row r="1327" ht="20.1" customFormat="1" customHeight="1" s="165">
      <c r="A1327" s="150" t="n"/>
      <c r="B1327" s="296">
        <f>IF(LEN(A1327)=0,"",INDEX('Smelter Look-up'!$A:$A,MATCH($A1327,'Smelter Look-up'!$E:$E,0)))</f>
        <v/>
      </c>
      <c r="C1327" s="147">
        <f>IF(LEN(A1327)=0,"",INDEX('Smelter Look-up'!$C:$C,MATCH($A1327,'Smelter Look-up'!$E:$E,0)))</f>
        <v/>
      </c>
      <c r="D1327" s="144" t="n"/>
      <c r="E1327" s="144">
        <f>IF(ISERROR($V1327),"",OFFSET('Smelter Look-up'!$D$4,$V1327-4,0)&amp;"")</f>
        <v/>
      </c>
      <c r="F1327" s="144">
        <f>IF(ISERROR($V1327),"",OFFSET('Smelter Look-up'!$E$4,$V1327-4,0))</f>
        <v/>
      </c>
      <c r="G1327" s="144">
        <f>IF(C1327=$X$4,"Enter smelter details",IF(ISERROR($V1327),"",OFFSET('Smelter Look-up'!$F$4,$V1327-4,0)))</f>
        <v/>
      </c>
      <c r="H1327" s="200">
        <f>IF(ISERROR($V1327),"",OFFSET('Smelter Look-up'!$G$4,$V1327-4,0))</f>
        <v/>
      </c>
      <c r="I1327" s="201">
        <f>IF(ISERROR($V1327),"",OFFSET('Smelter Look-up'!$H$4,$V1327-4,0))</f>
        <v/>
      </c>
      <c r="J1327" s="201">
        <f>IF(ISERROR($V1327),"",OFFSET('Smelter Look-up'!$I$4,$V1327-4,0))</f>
        <v/>
      </c>
      <c r="K1327" s="145" t="n"/>
      <c r="L1327" s="145" t="n"/>
      <c r="M1327" s="145" t="n"/>
      <c r="N1327" s="145" t="n"/>
      <c r="O1327" s="145" t="n"/>
      <c r="P1327" s="203" t="n"/>
      <c r="Q1327" s="146" t="n"/>
      <c r="R1327" s="144">
        <f>IF(ISERROR($V1327),"",OFFSET('Smelter Look-up'!$C$4,$V1327-4,0)&amp;"")</f>
        <v/>
      </c>
      <c r="S1327" s="150">
        <f>IF(B1327="","",IF(ISERROR(MATCH($E1327,CL,0)),"Unknown",INDIRECT("'C'!$A$"&amp;MATCH($E1327,CL,0)+1)))</f>
        <v/>
      </c>
      <c r="T1327" s="150">
        <f>IF(B1327="","",IF(ISERROR(MATCH($J1327,SorP!$B$1:$B$6261,0)),"",INDIRECT("'SorP'!$A$"&amp;MATCH($S1327&amp;$J1327,SorP!C:C,0))))</f>
        <v/>
      </c>
      <c r="U1327" s="163" t="n"/>
      <c r="V1327" s="164">
        <f>IF(C1327="",NA(),MATCH($B1327&amp;$C1327,'Smelter Look-up'!$J:$J,0))</f>
        <v/>
      </c>
      <c r="X1327" s="165">
        <f>IF(AND(C1327="Smelter not listed",OR(LEN(D1327)=0,LEN(E1327)=0)),1,0)</f>
        <v/>
      </c>
      <c r="AB1327" s="306">
        <f>IF(C1327="","",B1327)</f>
        <v/>
      </c>
      <c r="AC1327" s="165">
        <f>B1327</f>
        <v/>
      </c>
      <c r="AD1327" s="165">
        <f>IF(C1327="Smelter not listed",D1327,C1327)</f>
        <v/>
      </c>
    </row>
    <row r="1328" ht="20.1" customFormat="1" customHeight="1" s="165">
      <c r="A1328" s="150" t="n"/>
      <c r="B1328" s="296">
        <f>IF(LEN(A1328)=0,"",INDEX('Smelter Look-up'!$A:$A,MATCH($A1328,'Smelter Look-up'!$E:$E,0)))</f>
        <v/>
      </c>
      <c r="C1328" s="147">
        <f>IF(LEN(A1328)=0,"",INDEX('Smelter Look-up'!$C:$C,MATCH($A1328,'Smelter Look-up'!$E:$E,0)))</f>
        <v/>
      </c>
      <c r="D1328" s="144" t="n"/>
      <c r="E1328" s="144">
        <f>IF(ISERROR($V1328),"",OFFSET('Smelter Look-up'!$D$4,$V1328-4,0)&amp;"")</f>
        <v/>
      </c>
      <c r="F1328" s="144">
        <f>IF(ISERROR($V1328),"",OFFSET('Smelter Look-up'!$E$4,$V1328-4,0))</f>
        <v/>
      </c>
      <c r="G1328" s="144">
        <f>IF(C1328=$X$4,"Enter smelter details",IF(ISERROR($V1328),"",OFFSET('Smelter Look-up'!$F$4,$V1328-4,0)))</f>
        <v/>
      </c>
      <c r="H1328" s="200">
        <f>IF(ISERROR($V1328),"",OFFSET('Smelter Look-up'!$G$4,$V1328-4,0))</f>
        <v/>
      </c>
      <c r="I1328" s="201">
        <f>IF(ISERROR($V1328),"",OFFSET('Smelter Look-up'!$H$4,$V1328-4,0))</f>
        <v/>
      </c>
      <c r="J1328" s="201">
        <f>IF(ISERROR($V1328),"",OFFSET('Smelter Look-up'!$I$4,$V1328-4,0))</f>
        <v/>
      </c>
      <c r="K1328" s="145" t="n"/>
      <c r="L1328" s="145" t="n"/>
      <c r="M1328" s="145" t="n"/>
      <c r="N1328" s="145" t="n"/>
      <c r="O1328" s="145" t="n"/>
      <c r="P1328" s="203" t="n"/>
      <c r="Q1328" s="146" t="n"/>
      <c r="R1328" s="144">
        <f>IF(ISERROR($V1328),"",OFFSET('Smelter Look-up'!$C$4,$V1328-4,0)&amp;"")</f>
        <v/>
      </c>
      <c r="S1328" s="150">
        <f>IF(B1328="","",IF(ISERROR(MATCH($E1328,CL,0)),"Unknown",INDIRECT("'C'!$A$"&amp;MATCH($E1328,CL,0)+1)))</f>
        <v/>
      </c>
      <c r="T1328" s="150">
        <f>IF(B1328="","",IF(ISERROR(MATCH($J1328,SorP!$B$1:$B$6261,0)),"",INDIRECT("'SorP'!$A$"&amp;MATCH($S1328&amp;$J1328,SorP!C:C,0))))</f>
        <v/>
      </c>
      <c r="U1328" s="163" t="n"/>
      <c r="V1328" s="164">
        <f>IF(C1328="",NA(),MATCH($B1328&amp;$C1328,'Smelter Look-up'!$J:$J,0))</f>
        <v/>
      </c>
      <c r="X1328" s="165">
        <f>IF(AND(C1328="Smelter not listed",OR(LEN(D1328)=0,LEN(E1328)=0)),1,0)</f>
        <v/>
      </c>
      <c r="AB1328" s="306">
        <f>IF(C1328="","",B1328)</f>
        <v/>
      </c>
      <c r="AC1328" s="165">
        <f>B1328</f>
        <v/>
      </c>
      <c r="AD1328" s="165">
        <f>IF(C1328="Smelter not listed",D1328,C1328)</f>
        <v/>
      </c>
    </row>
    <row r="1329" ht="20.1" customFormat="1" customHeight="1" s="165">
      <c r="A1329" s="150" t="n"/>
      <c r="B1329" s="296">
        <f>IF(LEN(A1329)=0,"",INDEX('Smelter Look-up'!$A:$A,MATCH($A1329,'Smelter Look-up'!$E:$E,0)))</f>
        <v/>
      </c>
      <c r="C1329" s="147">
        <f>IF(LEN(A1329)=0,"",INDEX('Smelter Look-up'!$C:$C,MATCH($A1329,'Smelter Look-up'!$E:$E,0)))</f>
        <v/>
      </c>
      <c r="D1329" s="144" t="n"/>
      <c r="E1329" s="144">
        <f>IF(ISERROR($V1329),"",OFFSET('Smelter Look-up'!$D$4,$V1329-4,0)&amp;"")</f>
        <v/>
      </c>
      <c r="F1329" s="144">
        <f>IF(ISERROR($V1329),"",OFFSET('Smelter Look-up'!$E$4,$V1329-4,0))</f>
        <v/>
      </c>
      <c r="G1329" s="144">
        <f>IF(C1329=$X$4,"Enter smelter details",IF(ISERROR($V1329),"",OFFSET('Smelter Look-up'!$F$4,$V1329-4,0)))</f>
        <v/>
      </c>
      <c r="H1329" s="200">
        <f>IF(ISERROR($V1329),"",OFFSET('Smelter Look-up'!$G$4,$V1329-4,0))</f>
        <v/>
      </c>
      <c r="I1329" s="201">
        <f>IF(ISERROR($V1329),"",OFFSET('Smelter Look-up'!$H$4,$V1329-4,0))</f>
        <v/>
      </c>
      <c r="J1329" s="201">
        <f>IF(ISERROR($V1329),"",OFFSET('Smelter Look-up'!$I$4,$V1329-4,0))</f>
        <v/>
      </c>
      <c r="K1329" s="145" t="n"/>
      <c r="L1329" s="145" t="n"/>
      <c r="M1329" s="145" t="n"/>
      <c r="N1329" s="145" t="n"/>
      <c r="O1329" s="145" t="n"/>
      <c r="P1329" s="203" t="n"/>
      <c r="Q1329" s="146" t="n"/>
      <c r="R1329" s="144">
        <f>IF(ISERROR($V1329),"",OFFSET('Smelter Look-up'!$C$4,$V1329-4,0)&amp;"")</f>
        <v/>
      </c>
      <c r="S1329" s="150">
        <f>IF(B1329="","",IF(ISERROR(MATCH($E1329,CL,0)),"Unknown",INDIRECT("'C'!$A$"&amp;MATCH($E1329,CL,0)+1)))</f>
        <v/>
      </c>
      <c r="T1329" s="150">
        <f>IF(B1329="","",IF(ISERROR(MATCH($J1329,SorP!$B$1:$B$6261,0)),"",INDIRECT("'SorP'!$A$"&amp;MATCH($S1329&amp;$J1329,SorP!C:C,0))))</f>
        <v/>
      </c>
      <c r="U1329" s="163" t="n"/>
      <c r="V1329" s="164">
        <f>IF(C1329="",NA(),MATCH($B1329&amp;$C1329,'Smelter Look-up'!$J:$J,0))</f>
        <v/>
      </c>
      <c r="X1329" s="165">
        <f>IF(AND(C1329="Smelter not listed",OR(LEN(D1329)=0,LEN(E1329)=0)),1,0)</f>
        <v/>
      </c>
      <c r="AB1329" s="306">
        <f>IF(C1329="","",B1329)</f>
        <v/>
      </c>
      <c r="AC1329" s="165">
        <f>B1329</f>
        <v/>
      </c>
      <c r="AD1329" s="165">
        <f>IF(C1329="Smelter not listed",D1329,C1329)</f>
        <v/>
      </c>
    </row>
    <row r="1330" ht="20.1" customFormat="1" customHeight="1" s="165">
      <c r="A1330" s="150" t="n"/>
      <c r="B1330" s="296">
        <f>IF(LEN(A1330)=0,"",INDEX('Smelter Look-up'!$A:$A,MATCH($A1330,'Smelter Look-up'!$E:$E,0)))</f>
        <v/>
      </c>
      <c r="C1330" s="147">
        <f>IF(LEN(A1330)=0,"",INDEX('Smelter Look-up'!$C:$C,MATCH($A1330,'Smelter Look-up'!$E:$E,0)))</f>
        <v/>
      </c>
      <c r="D1330" s="144" t="n"/>
      <c r="E1330" s="144">
        <f>IF(ISERROR($V1330),"",OFFSET('Smelter Look-up'!$D$4,$V1330-4,0)&amp;"")</f>
        <v/>
      </c>
      <c r="F1330" s="144">
        <f>IF(ISERROR($V1330),"",OFFSET('Smelter Look-up'!$E$4,$V1330-4,0))</f>
        <v/>
      </c>
      <c r="G1330" s="144">
        <f>IF(C1330=$X$4,"Enter smelter details",IF(ISERROR($V1330),"",OFFSET('Smelter Look-up'!$F$4,$V1330-4,0)))</f>
        <v/>
      </c>
      <c r="H1330" s="200">
        <f>IF(ISERROR($V1330),"",OFFSET('Smelter Look-up'!$G$4,$V1330-4,0))</f>
        <v/>
      </c>
      <c r="I1330" s="201">
        <f>IF(ISERROR($V1330),"",OFFSET('Smelter Look-up'!$H$4,$V1330-4,0))</f>
        <v/>
      </c>
      <c r="J1330" s="201">
        <f>IF(ISERROR($V1330),"",OFFSET('Smelter Look-up'!$I$4,$V1330-4,0))</f>
        <v/>
      </c>
      <c r="K1330" s="145" t="n"/>
      <c r="L1330" s="145" t="n"/>
      <c r="M1330" s="145" t="n"/>
      <c r="N1330" s="145" t="n"/>
      <c r="O1330" s="145" t="n"/>
      <c r="P1330" s="203" t="n"/>
      <c r="Q1330" s="146" t="n"/>
      <c r="R1330" s="144">
        <f>IF(ISERROR($V1330),"",OFFSET('Smelter Look-up'!$C$4,$V1330-4,0)&amp;"")</f>
        <v/>
      </c>
      <c r="S1330" s="150">
        <f>IF(B1330="","",IF(ISERROR(MATCH($E1330,CL,0)),"Unknown",INDIRECT("'C'!$A$"&amp;MATCH($E1330,CL,0)+1)))</f>
        <v/>
      </c>
      <c r="T1330" s="150">
        <f>IF(B1330="","",IF(ISERROR(MATCH($J1330,SorP!$B$1:$B$6261,0)),"",INDIRECT("'SorP'!$A$"&amp;MATCH($S1330&amp;$J1330,SorP!C:C,0))))</f>
        <v/>
      </c>
      <c r="U1330" s="163" t="n"/>
      <c r="V1330" s="164">
        <f>IF(C1330="",NA(),MATCH($B1330&amp;$C1330,'Smelter Look-up'!$J:$J,0))</f>
        <v/>
      </c>
      <c r="X1330" s="165">
        <f>IF(AND(C1330="Smelter not listed",OR(LEN(D1330)=0,LEN(E1330)=0)),1,0)</f>
        <v/>
      </c>
      <c r="AB1330" s="306">
        <f>IF(C1330="","",B1330)</f>
        <v/>
      </c>
      <c r="AC1330" s="165">
        <f>B1330</f>
        <v/>
      </c>
      <c r="AD1330" s="165">
        <f>IF(C1330="Smelter not listed",D1330,C1330)</f>
        <v/>
      </c>
    </row>
    <row r="1331" ht="20.1" customFormat="1" customHeight="1" s="165">
      <c r="A1331" s="150" t="n"/>
      <c r="B1331" s="296">
        <f>IF(LEN(A1331)=0,"",INDEX('Smelter Look-up'!$A:$A,MATCH($A1331,'Smelter Look-up'!$E:$E,0)))</f>
        <v/>
      </c>
      <c r="C1331" s="147">
        <f>IF(LEN(A1331)=0,"",INDEX('Smelter Look-up'!$C:$C,MATCH($A1331,'Smelter Look-up'!$E:$E,0)))</f>
        <v/>
      </c>
      <c r="D1331" s="144" t="n"/>
      <c r="E1331" s="144">
        <f>IF(ISERROR($V1331),"",OFFSET('Smelter Look-up'!$D$4,$V1331-4,0)&amp;"")</f>
        <v/>
      </c>
      <c r="F1331" s="144">
        <f>IF(ISERROR($V1331),"",OFFSET('Smelter Look-up'!$E$4,$V1331-4,0))</f>
        <v/>
      </c>
      <c r="G1331" s="144">
        <f>IF(C1331=$X$4,"Enter smelter details",IF(ISERROR($V1331),"",OFFSET('Smelter Look-up'!$F$4,$V1331-4,0)))</f>
        <v/>
      </c>
      <c r="H1331" s="200">
        <f>IF(ISERROR($V1331),"",OFFSET('Smelter Look-up'!$G$4,$V1331-4,0))</f>
        <v/>
      </c>
      <c r="I1331" s="201">
        <f>IF(ISERROR($V1331),"",OFFSET('Smelter Look-up'!$H$4,$V1331-4,0))</f>
        <v/>
      </c>
      <c r="J1331" s="201">
        <f>IF(ISERROR($V1331),"",OFFSET('Smelter Look-up'!$I$4,$V1331-4,0))</f>
        <v/>
      </c>
      <c r="K1331" s="145" t="n"/>
      <c r="L1331" s="145" t="n"/>
      <c r="M1331" s="145" t="n"/>
      <c r="N1331" s="145" t="n"/>
      <c r="O1331" s="145" t="n"/>
      <c r="P1331" s="203" t="n"/>
      <c r="Q1331" s="146" t="n"/>
      <c r="R1331" s="144">
        <f>IF(ISERROR($V1331),"",OFFSET('Smelter Look-up'!$C$4,$V1331-4,0)&amp;"")</f>
        <v/>
      </c>
      <c r="S1331" s="150">
        <f>IF(B1331="","",IF(ISERROR(MATCH($E1331,CL,0)),"Unknown",INDIRECT("'C'!$A$"&amp;MATCH($E1331,CL,0)+1)))</f>
        <v/>
      </c>
      <c r="T1331" s="150">
        <f>IF(B1331="","",IF(ISERROR(MATCH($J1331,SorP!$B$1:$B$6261,0)),"",INDIRECT("'SorP'!$A$"&amp;MATCH($S1331&amp;$J1331,SorP!C:C,0))))</f>
        <v/>
      </c>
      <c r="U1331" s="163" t="n"/>
      <c r="V1331" s="164">
        <f>IF(C1331="",NA(),MATCH($B1331&amp;$C1331,'Smelter Look-up'!$J:$J,0))</f>
        <v/>
      </c>
      <c r="X1331" s="165">
        <f>IF(AND(C1331="Smelter not listed",OR(LEN(D1331)=0,LEN(E1331)=0)),1,0)</f>
        <v/>
      </c>
      <c r="AB1331" s="306">
        <f>IF(C1331="","",B1331)</f>
        <v/>
      </c>
      <c r="AC1331" s="165">
        <f>B1331</f>
        <v/>
      </c>
      <c r="AD1331" s="165">
        <f>IF(C1331="Smelter not listed",D1331,C1331)</f>
        <v/>
      </c>
    </row>
    <row r="1332" ht="20.1" customFormat="1" customHeight="1" s="165">
      <c r="A1332" s="150" t="n"/>
      <c r="B1332" s="296">
        <f>IF(LEN(A1332)=0,"",INDEX('Smelter Look-up'!$A:$A,MATCH($A1332,'Smelter Look-up'!$E:$E,0)))</f>
        <v/>
      </c>
      <c r="C1332" s="147">
        <f>IF(LEN(A1332)=0,"",INDEX('Smelter Look-up'!$C:$C,MATCH($A1332,'Smelter Look-up'!$E:$E,0)))</f>
        <v/>
      </c>
      <c r="D1332" s="144" t="n"/>
      <c r="E1332" s="144">
        <f>IF(ISERROR($V1332),"",OFFSET('Smelter Look-up'!$D$4,$V1332-4,0)&amp;"")</f>
        <v/>
      </c>
      <c r="F1332" s="144">
        <f>IF(ISERROR($V1332),"",OFFSET('Smelter Look-up'!$E$4,$V1332-4,0))</f>
        <v/>
      </c>
      <c r="G1332" s="144">
        <f>IF(C1332=$X$4,"Enter smelter details",IF(ISERROR($V1332),"",OFFSET('Smelter Look-up'!$F$4,$V1332-4,0)))</f>
        <v/>
      </c>
      <c r="H1332" s="200">
        <f>IF(ISERROR($V1332),"",OFFSET('Smelter Look-up'!$G$4,$V1332-4,0))</f>
        <v/>
      </c>
      <c r="I1332" s="201">
        <f>IF(ISERROR($V1332),"",OFFSET('Smelter Look-up'!$H$4,$V1332-4,0))</f>
        <v/>
      </c>
      <c r="J1332" s="201">
        <f>IF(ISERROR($V1332),"",OFFSET('Smelter Look-up'!$I$4,$V1332-4,0))</f>
        <v/>
      </c>
      <c r="K1332" s="145" t="n"/>
      <c r="L1332" s="145" t="n"/>
      <c r="M1332" s="145" t="n"/>
      <c r="N1332" s="145" t="n"/>
      <c r="O1332" s="145" t="n"/>
      <c r="P1332" s="203" t="n"/>
      <c r="Q1332" s="146" t="n"/>
      <c r="R1332" s="144">
        <f>IF(ISERROR($V1332),"",OFFSET('Smelter Look-up'!$C$4,$V1332-4,0)&amp;"")</f>
        <v/>
      </c>
      <c r="S1332" s="150">
        <f>IF(B1332="","",IF(ISERROR(MATCH($E1332,CL,0)),"Unknown",INDIRECT("'C'!$A$"&amp;MATCH($E1332,CL,0)+1)))</f>
        <v/>
      </c>
      <c r="T1332" s="150">
        <f>IF(B1332="","",IF(ISERROR(MATCH($J1332,SorP!$B$1:$B$6261,0)),"",INDIRECT("'SorP'!$A$"&amp;MATCH($S1332&amp;$J1332,SorP!C:C,0))))</f>
        <v/>
      </c>
      <c r="U1332" s="163" t="n"/>
      <c r="V1332" s="164">
        <f>IF(C1332="",NA(),MATCH($B1332&amp;$C1332,'Smelter Look-up'!$J:$J,0))</f>
        <v/>
      </c>
      <c r="X1332" s="165">
        <f>IF(AND(C1332="Smelter not listed",OR(LEN(D1332)=0,LEN(E1332)=0)),1,0)</f>
        <v/>
      </c>
      <c r="AB1332" s="306">
        <f>IF(C1332="","",B1332)</f>
        <v/>
      </c>
      <c r="AC1332" s="165">
        <f>B1332</f>
        <v/>
      </c>
      <c r="AD1332" s="165">
        <f>IF(C1332="Smelter not listed",D1332,C1332)</f>
        <v/>
      </c>
    </row>
    <row r="1333" ht="20.1" customFormat="1" customHeight="1" s="165">
      <c r="A1333" s="150" t="n"/>
      <c r="B1333" s="296">
        <f>IF(LEN(A1333)=0,"",INDEX('Smelter Look-up'!$A:$A,MATCH($A1333,'Smelter Look-up'!$E:$E,0)))</f>
        <v/>
      </c>
      <c r="C1333" s="147">
        <f>IF(LEN(A1333)=0,"",INDEX('Smelter Look-up'!$C:$C,MATCH($A1333,'Smelter Look-up'!$E:$E,0)))</f>
        <v/>
      </c>
      <c r="D1333" s="144" t="n"/>
      <c r="E1333" s="144">
        <f>IF(ISERROR($V1333),"",OFFSET('Smelter Look-up'!$D$4,$V1333-4,0)&amp;"")</f>
        <v/>
      </c>
      <c r="F1333" s="144">
        <f>IF(ISERROR($V1333),"",OFFSET('Smelter Look-up'!$E$4,$V1333-4,0))</f>
        <v/>
      </c>
      <c r="G1333" s="144">
        <f>IF(C1333=$X$4,"Enter smelter details",IF(ISERROR($V1333),"",OFFSET('Smelter Look-up'!$F$4,$V1333-4,0)))</f>
        <v/>
      </c>
      <c r="H1333" s="200">
        <f>IF(ISERROR($V1333),"",OFFSET('Smelter Look-up'!$G$4,$V1333-4,0))</f>
        <v/>
      </c>
      <c r="I1333" s="201">
        <f>IF(ISERROR($V1333),"",OFFSET('Smelter Look-up'!$H$4,$V1333-4,0))</f>
        <v/>
      </c>
      <c r="J1333" s="201">
        <f>IF(ISERROR($V1333),"",OFFSET('Smelter Look-up'!$I$4,$V1333-4,0))</f>
        <v/>
      </c>
      <c r="K1333" s="145" t="n"/>
      <c r="L1333" s="145" t="n"/>
      <c r="M1333" s="145" t="n"/>
      <c r="N1333" s="145" t="n"/>
      <c r="O1333" s="145" t="n"/>
      <c r="P1333" s="203" t="n"/>
      <c r="Q1333" s="146" t="n"/>
      <c r="R1333" s="144">
        <f>IF(ISERROR($V1333),"",OFFSET('Smelter Look-up'!$C$4,$V1333-4,0)&amp;"")</f>
        <v/>
      </c>
      <c r="S1333" s="150">
        <f>IF(B1333="","",IF(ISERROR(MATCH($E1333,CL,0)),"Unknown",INDIRECT("'C'!$A$"&amp;MATCH($E1333,CL,0)+1)))</f>
        <v/>
      </c>
      <c r="T1333" s="150">
        <f>IF(B1333="","",IF(ISERROR(MATCH($J1333,SorP!$B$1:$B$6261,0)),"",INDIRECT("'SorP'!$A$"&amp;MATCH($S1333&amp;$J1333,SorP!C:C,0))))</f>
        <v/>
      </c>
      <c r="U1333" s="163" t="n"/>
      <c r="V1333" s="164">
        <f>IF(C1333="",NA(),MATCH($B1333&amp;$C1333,'Smelter Look-up'!$J:$J,0))</f>
        <v/>
      </c>
      <c r="X1333" s="165">
        <f>IF(AND(C1333="Smelter not listed",OR(LEN(D1333)=0,LEN(E1333)=0)),1,0)</f>
        <v/>
      </c>
      <c r="AB1333" s="306">
        <f>IF(C1333="","",B1333)</f>
        <v/>
      </c>
      <c r="AC1333" s="165">
        <f>B1333</f>
        <v/>
      </c>
      <c r="AD1333" s="165">
        <f>IF(C1333="Smelter not listed",D1333,C1333)</f>
        <v/>
      </c>
    </row>
    <row r="1334" ht="20.1" customFormat="1" customHeight="1" s="165">
      <c r="A1334" s="150" t="n"/>
      <c r="B1334" s="296">
        <f>IF(LEN(A1334)=0,"",INDEX('Smelter Look-up'!$A:$A,MATCH($A1334,'Smelter Look-up'!$E:$E,0)))</f>
        <v/>
      </c>
      <c r="C1334" s="147">
        <f>IF(LEN(A1334)=0,"",INDEX('Smelter Look-up'!$C:$C,MATCH($A1334,'Smelter Look-up'!$E:$E,0)))</f>
        <v/>
      </c>
      <c r="D1334" s="144" t="n"/>
      <c r="E1334" s="144">
        <f>IF(ISERROR($V1334),"",OFFSET('Smelter Look-up'!$D$4,$V1334-4,0)&amp;"")</f>
        <v/>
      </c>
      <c r="F1334" s="144">
        <f>IF(ISERROR($V1334),"",OFFSET('Smelter Look-up'!$E$4,$V1334-4,0))</f>
        <v/>
      </c>
      <c r="G1334" s="144">
        <f>IF(C1334=$X$4,"Enter smelter details",IF(ISERROR($V1334),"",OFFSET('Smelter Look-up'!$F$4,$V1334-4,0)))</f>
        <v/>
      </c>
      <c r="H1334" s="200">
        <f>IF(ISERROR($V1334),"",OFFSET('Smelter Look-up'!$G$4,$V1334-4,0))</f>
        <v/>
      </c>
      <c r="I1334" s="201">
        <f>IF(ISERROR($V1334),"",OFFSET('Smelter Look-up'!$H$4,$V1334-4,0))</f>
        <v/>
      </c>
      <c r="J1334" s="201">
        <f>IF(ISERROR($V1334),"",OFFSET('Smelter Look-up'!$I$4,$V1334-4,0))</f>
        <v/>
      </c>
      <c r="K1334" s="145" t="n"/>
      <c r="L1334" s="145" t="n"/>
      <c r="M1334" s="145" t="n"/>
      <c r="N1334" s="145" t="n"/>
      <c r="O1334" s="145" t="n"/>
      <c r="P1334" s="203" t="n"/>
      <c r="Q1334" s="146" t="n"/>
      <c r="R1334" s="144">
        <f>IF(ISERROR($V1334),"",OFFSET('Smelter Look-up'!$C$4,$V1334-4,0)&amp;"")</f>
        <v/>
      </c>
      <c r="S1334" s="150">
        <f>IF(B1334="","",IF(ISERROR(MATCH($E1334,CL,0)),"Unknown",INDIRECT("'C'!$A$"&amp;MATCH($E1334,CL,0)+1)))</f>
        <v/>
      </c>
      <c r="T1334" s="150">
        <f>IF(B1334="","",IF(ISERROR(MATCH($J1334,SorP!$B$1:$B$6261,0)),"",INDIRECT("'SorP'!$A$"&amp;MATCH($S1334&amp;$J1334,SorP!C:C,0))))</f>
        <v/>
      </c>
      <c r="U1334" s="163" t="n"/>
      <c r="V1334" s="164">
        <f>IF(C1334="",NA(),MATCH($B1334&amp;$C1334,'Smelter Look-up'!$J:$J,0))</f>
        <v/>
      </c>
      <c r="X1334" s="165">
        <f>IF(AND(C1334="Smelter not listed",OR(LEN(D1334)=0,LEN(E1334)=0)),1,0)</f>
        <v/>
      </c>
      <c r="AB1334" s="306">
        <f>IF(C1334="","",B1334)</f>
        <v/>
      </c>
      <c r="AC1334" s="165">
        <f>B1334</f>
        <v/>
      </c>
      <c r="AD1334" s="165">
        <f>IF(C1334="Smelter not listed",D1334,C1334)</f>
        <v/>
      </c>
    </row>
    <row r="1335" ht="20.1" customFormat="1" customHeight="1" s="165">
      <c r="A1335" s="150" t="n"/>
      <c r="B1335" s="296">
        <f>IF(LEN(A1335)=0,"",INDEX('Smelter Look-up'!$A:$A,MATCH($A1335,'Smelter Look-up'!$E:$E,0)))</f>
        <v/>
      </c>
      <c r="C1335" s="147">
        <f>IF(LEN(A1335)=0,"",INDEX('Smelter Look-up'!$C:$C,MATCH($A1335,'Smelter Look-up'!$E:$E,0)))</f>
        <v/>
      </c>
      <c r="D1335" s="144" t="n"/>
      <c r="E1335" s="144">
        <f>IF(ISERROR($V1335),"",OFFSET('Smelter Look-up'!$D$4,$V1335-4,0)&amp;"")</f>
        <v/>
      </c>
      <c r="F1335" s="144">
        <f>IF(ISERROR($V1335),"",OFFSET('Smelter Look-up'!$E$4,$V1335-4,0))</f>
        <v/>
      </c>
      <c r="G1335" s="144">
        <f>IF(C1335=$X$4,"Enter smelter details",IF(ISERROR($V1335),"",OFFSET('Smelter Look-up'!$F$4,$V1335-4,0)))</f>
        <v/>
      </c>
      <c r="H1335" s="200">
        <f>IF(ISERROR($V1335),"",OFFSET('Smelter Look-up'!$G$4,$V1335-4,0))</f>
        <v/>
      </c>
      <c r="I1335" s="201">
        <f>IF(ISERROR($V1335),"",OFFSET('Smelter Look-up'!$H$4,$V1335-4,0))</f>
        <v/>
      </c>
      <c r="J1335" s="201">
        <f>IF(ISERROR($V1335),"",OFFSET('Smelter Look-up'!$I$4,$V1335-4,0))</f>
        <v/>
      </c>
      <c r="K1335" s="145" t="n"/>
      <c r="L1335" s="145" t="n"/>
      <c r="M1335" s="145" t="n"/>
      <c r="N1335" s="145" t="n"/>
      <c r="O1335" s="145" t="n"/>
      <c r="P1335" s="203" t="n"/>
      <c r="Q1335" s="146" t="n"/>
      <c r="R1335" s="144">
        <f>IF(ISERROR($V1335),"",OFFSET('Smelter Look-up'!$C$4,$V1335-4,0)&amp;"")</f>
        <v/>
      </c>
      <c r="S1335" s="150">
        <f>IF(B1335="","",IF(ISERROR(MATCH($E1335,CL,0)),"Unknown",INDIRECT("'C'!$A$"&amp;MATCH($E1335,CL,0)+1)))</f>
        <v/>
      </c>
      <c r="T1335" s="150">
        <f>IF(B1335="","",IF(ISERROR(MATCH($J1335,SorP!$B$1:$B$6261,0)),"",INDIRECT("'SorP'!$A$"&amp;MATCH($S1335&amp;$J1335,SorP!C:C,0))))</f>
        <v/>
      </c>
      <c r="U1335" s="163" t="n"/>
      <c r="V1335" s="164">
        <f>IF(C1335="",NA(),MATCH($B1335&amp;$C1335,'Smelter Look-up'!$J:$J,0))</f>
        <v/>
      </c>
      <c r="X1335" s="165">
        <f>IF(AND(C1335="Smelter not listed",OR(LEN(D1335)=0,LEN(E1335)=0)),1,0)</f>
        <v/>
      </c>
      <c r="AB1335" s="306">
        <f>IF(C1335="","",B1335)</f>
        <v/>
      </c>
      <c r="AC1335" s="165">
        <f>B1335</f>
        <v/>
      </c>
      <c r="AD1335" s="165">
        <f>IF(C1335="Smelter not listed",D1335,C1335)</f>
        <v/>
      </c>
    </row>
    <row r="1336" ht="20.1" customFormat="1" customHeight="1" s="165">
      <c r="A1336" s="150" t="n"/>
      <c r="B1336" s="296">
        <f>IF(LEN(A1336)=0,"",INDEX('Smelter Look-up'!$A:$A,MATCH($A1336,'Smelter Look-up'!$E:$E,0)))</f>
        <v/>
      </c>
      <c r="C1336" s="147">
        <f>IF(LEN(A1336)=0,"",INDEX('Smelter Look-up'!$C:$C,MATCH($A1336,'Smelter Look-up'!$E:$E,0)))</f>
        <v/>
      </c>
      <c r="D1336" s="144" t="n"/>
      <c r="E1336" s="144">
        <f>IF(ISERROR($V1336),"",OFFSET('Smelter Look-up'!$D$4,$V1336-4,0)&amp;"")</f>
        <v/>
      </c>
      <c r="F1336" s="144">
        <f>IF(ISERROR($V1336),"",OFFSET('Smelter Look-up'!$E$4,$V1336-4,0))</f>
        <v/>
      </c>
      <c r="G1336" s="144">
        <f>IF(C1336=$X$4,"Enter smelter details",IF(ISERROR($V1336),"",OFFSET('Smelter Look-up'!$F$4,$V1336-4,0)))</f>
        <v/>
      </c>
      <c r="H1336" s="200">
        <f>IF(ISERROR($V1336),"",OFFSET('Smelter Look-up'!$G$4,$V1336-4,0))</f>
        <v/>
      </c>
      <c r="I1336" s="201">
        <f>IF(ISERROR($V1336),"",OFFSET('Smelter Look-up'!$H$4,$V1336-4,0))</f>
        <v/>
      </c>
      <c r="J1336" s="201">
        <f>IF(ISERROR($V1336),"",OFFSET('Smelter Look-up'!$I$4,$V1336-4,0))</f>
        <v/>
      </c>
      <c r="K1336" s="145" t="n"/>
      <c r="L1336" s="145" t="n"/>
      <c r="M1336" s="145" t="n"/>
      <c r="N1336" s="145" t="n"/>
      <c r="O1336" s="145" t="n"/>
      <c r="P1336" s="203" t="n"/>
      <c r="Q1336" s="146" t="n"/>
      <c r="R1336" s="144">
        <f>IF(ISERROR($V1336),"",OFFSET('Smelter Look-up'!$C$4,$V1336-4,0)&amp;"")</f>
        <v/>
      </c>
      <c r="S1336" s="150">
        <f>IF(B1336="","",IF(ISERROR(MATCH($E1336,CL,0)),"Unknown",INDIRECT("'C'!$A$"&amp;MATCH($E1336,CL,0)+1)))</f>
        <v/>
      </c>
      <c r="T1336" s="150">
        <f>IF(B1336="","",IF(ISERROR(MATCH($J1336,SorP!$B$1:$B$6261,0)),"",INDIRECT("'SorP'!$A$"&amp;MATCH($S1336&amp;$J1336,SorP!C:C,0))))</f>
        <v/>
      </c>
      <c r="U1336" s="163" t="n"/>
      <c r="V1336" s="164">
        <f>IF(C1336="",NA(),MATCH($B1336&amp;$C1336,'Smelter Look-up'!$J:$J,0))</f>
        <v/>
      </c>
      <c r="X1336" s="165">
        <f>IF(AND(C1336="Smelter not listed",OR(LEN(D1336)=0,LEN(E1336)=0)),1,0)</f>
        <v/>
      </c>
      <c r="AB1336" s="306">
        <f>IF(C1336="","",B1336)</f>
        <v/>
      </c>
      <c r="AC1336" s="165">
        <f>B1336</f>
        <v/>
      </c>
      <c r="AD1336" s="165">
        <f>IF(C1336="Smelter not listed",D1336,C1336)</f>
        <v/>
      </c>
    </row>
    <row r="1337" ht="20.1" customFormat="1" customHeight="1" s="165">
      <c r="A1337" s="150" t="n"/>
      <c r="B1337" s="296">
        <f>IF(LEN(A1337)=0,"",INDEX('Smelter Look-up'!$A:$A,MATCH($A1337,'Smelter Look-up'!$E:$E,0)))</f>
        <v/>
      </c>
      <c r="C1337" s="147">
        <f>IF(LEN(A1337)=0,"",INDEX('Smelter Look-up'!$C:$C,MATCH($A1337,'Smelter Look-up'!$E:$E,0)))</f>
        <v/>
      </c>
      <c r="D1337" s="144" t="n"/>
      <c r="E1337" s="144">
        <f>IF(ISERROR($V1337),"",OFFSET('Smelter Look-up'!$D$4,$V1337-4,0)&amp;"")</f>
        <v/>
      </c>
      <c r="F1337" s="144">
        <f>IF(ISERROR($V1337),"",OFFSET('Smelter Look-up'!$E$4,$V1337-4,0))</f>
        <v/>
      </c>
      <c r="G1337" s="144">
        <f>IF(C1337=$X$4,"Enter smelter details",IF(ISERROR($V1337),"",OFFSET('Smelter Look-up'!$F$4,$V1337-4,0)))</f>
        <v/>
      </c>
      <c r="H1337" s="200">
        <f>IF(ISERROR($V1337),"",OFFSET('Smelter Look-up'!$G$4,$V1337-4,0))</f>
        <v/>
      </c>
      <c r="I1337" s="201">
        <f>IF(ISERROR($V1337),"",OFFSET('Smelter Look-up'!$H$4,$V1337-4,0))</f>
        <v/>
      </c>
      <c r="J1337" s="201">
        <f>IF(ISERROR($V1337),"",OFFSET('Smelter Look-up'!$I$4,$V1337-4,0))</f>
        <v/>
      </c>
      <c r="K1337" s="145" t="n"/>
      <c r="L1337" s="145" t="n"/>
      <c r="M1337" s="145" t="n"/>
      <c r="N1337" s="145" t="n"/>
      <c r="O1337" s="145" t="n"/>
      <c r="P1337" s="203" t="n"/>
      <c r="Q1337" s="146" t="n"/>
      <c r="R1337" s="144">
        <f>IF(ISERROR($V1337),"",OFFSET('Smelter Look-up'!$C$4,$V1337-4,0)&amp;"")</f>
        <v/>
      </c>
      <c r="S1337" s="150">
        <f>IF(B1337="","",IF(ISERROR(MATCH($E1337,CL,0)),"Unknown",INDIRECT("'C'!$A$"&amp;MATCH($E1337,CL,0)+1)))</f>
        <v/>
      </c>
      <c r="T1337" s="150">
        <f>IF(B1337="","",IF(ISERROR(MATCH($J1337,SorP!$B$1:$B$6261,0)),"",INDIRECT("'SorP'!$A$"&amp;MATCH($S1337&amp;$J1337,SorP!C:C,0))))</f>
        <v/>
      </c>
      <c r="U1337" s="163" t="n"/>
      <c r="V1337" s="164">
        <f>IF(C1337="",NA(),MATCH($B1337&amp;$C1337,'Smelter Look-up'!$J:$J,0))</f>
        <v/>
      </c>
      <c r="X1337" s="165">
        <f>IF(AND(C1337="Smelter not listed",OR(LEN(D1337)=0,LEN(E1337)=0)),1,0)</f>
        <v/>
      </c>
      <c r="AB1337" s="306">
        <f>IF(C1337="","",B1337)</f>
        <v/>
      </c>
      <c r="AC1337" s="165">
        <f>B1337</f>
        <v/>
      </c>
      <c r="AD1337" s="165">
        <f>IF(C1337="Smelter not listed",D1337,C1337)</f>
        <v/>
      </c>
    </row>
    <row r="1338" ht="20.1" customFormat="1" customHeight="1" s="165">
      <c r="A1338" s="150" t="n"/>
      <c r="B1338" s="296">
        <f>IF(LEN(A1338)=0,"",INDEX('Smelter Look-up'!$A:$A,MATCH($A1338,'Smelter Look-up'!$E:$E,0)))</f>
        <v/>
      </c>
      <c r="C1338" s="147">
        <f>IF(LEN(A1338)=0,"",INDEX('Smelter Look-up'!$C:$C,MATCH($A1338,'Smelter Look-up'!$E:$E,0)))</f>
        <v/>
      </c>
      <c r="D1338" s="144" t="n"/>
      <c r="E1338" s="144">
        <f>IF(ISERROR($V1338),"",OFFSET('Smelter Look-up'!$D$4,$V1338-4,0)&amp;"")</f>
        <v/>
      </c>
      <c r="F1338" s="144">
        <f>IF(ISERROR($V1338),"",OFFSET('Smelter Look-up'!$E$4,$V1338-4,0))</f>
        <v/>
      </c>
      <c r="G1338" s="144">
        <f>IF(C1338=$X$4,"Enter smelter details",IF(ISERROR($V1338),"",OFFSET('Smelter Look-up'!$F$4,$V1338-4,0)))</f>
        <v/>
      </c>
      <c r="H1338" s="200">
        <f>IF(ISERROR($V1338),"",OFFSET('Smelter Look-up'!$G$4,$V1338-4,0))</f>
        <v/>
      </c>
      <c r="I1338" s="201">
        <f>IF(ISERROR($V1338),"",OFFSET('Smelter Look-up'!$H$4,$V1338-4,0))</f>
        <v/>
      </c>
      <c r="J1338" s="201">
        <f>IF(ISERROR($V1338),"",OFFSET('Smelter Look-up'!$I$4,$V1338-4,0))</f>
        <v/>
      </c>
      <c r="K1338" s="145" t="n"/>
      <c r="L1338" s="145" t="n"/>
      <c r="M1338" s="145" t="n"/>
      <c r="N1338" s="145" t="n"/>
      <c r="O1338" s="145" t="n"/>
      <c r="P1338" s="203" t="n"/>
      <c r="Q1338" s="146" t="n"/>
      <c r="R1338" s="144">
        <f>IF(ISERROR($V1338),"",OFFSET('Smelter Look-up'!$C$4,$V1338-4,0)&amp;"")</f>
        <v/>
      </c>
      <c r="S1338" s="150">
        <f>IF(B1338="","",IF(ISERROR(MATCH($E1338,CL,0)),"Unknown",INDIRECT("'C'!$A$"&amp;MATCH($E1338,CL,0)+1)))</f>
        <v/>
      </c>
      <c r="T1338" s="150">
        <f>IF(B1338="","",IF(ISERROR(MATCH($J1338,SorP!$B$1:$B$6261,0)),"",INDIRECT("'SorP'!$A$"&amp;MATCH($S1338&amp;$J1338,SorP!C:C,0))))</f>
        <v/>
      </c>
      <c r="U1338" s="163" t="n"/>
      <c r="V1338" s="164">
        <f>IF(C1338="",NA(),MATCH($B1338&amp;$C1338,'Smelter Look-up'!$J:$J,0))</f>
        <v/>
      </c>
      <c r="X1338" s="165">
        <f>IF(AND(C1338="Smelter not listed",OR(LEN(D1338)=0,LEN(E1338)=0)),1,0)</f>
        <v/>
      </c>
      <c r="AB1338" s="306">
        <f>IF(C1338="","",B1338)</f>
        <v/>
      </c>
      <c r="AC1338" s="165">
        <f>B1338</f>
        <v/>
      </c>
      <c r="AD1338" s="165">
        <f>IF(C1338="Smelter not listed",D1338,C1338)</f>
        <v/>
      </c>
    </row>
    <row r="1339" ht="20.1" customFormat="1" customHeight="1" s="165">
      <c r="A1339" s="150" t="n"/>
      <c r="B1339" s="296">
        <f>IF(LEN(A1339)=0,"",INDEX('Smelter Look-up'!$A:$A,MATCH($A1339,'Smelter Look-up'!$E:$E,0)))</f>
        <v/>
      </c>
      <c r="C1339" s="147">
        <f>IF(LEN(A1339)=0,"",INDEX('Smelter Look-up'!$C:$C,MATCH($A1339,'Smelter Look-up'!$E:$E,0)))</f>
        <v/>
      </c>
      <c r="D1339" s="144" t="n"/>
      <c r="E1339" s="144">
        <f>IF(ISERROR($V1339),"",OFFSET('Smelter Look-up'!$D$4,$V1339-4,0)&amp;"")</f>
        <v/>
      </c>
      <c r="F1339" s="144">
        <f>IF(ISERROR($V1339),"",OFFSET('Smelter Look-up'!$E$4,$V1339-4,0))</f>
        <v/>
      </c>
      <c r="G1339" s="144">
        <f>IF(C1339=$X$4,"Enter smelter details",IF(ISERROR($V1339),"",OFFSET('Smelter Look-up'!$F$4,$V1339-4,0)))</f>
        <v/>
      </c>
      <c r="H1339" s="200">
        <f>IF(ISERROR($V1339),"",OFFSET('Smelter Look-up'!$G$4,$V1339-4,0))</f>
        <v/>
      </c>
      <c r="I1339" s="201">
        <f>IF(ISERROR($V1339),"",OFFSET('Smelter Look-up'!$H$4,$V1339-4,0))</f>
        <v/>
      </c>
      <c r="J1339" s="201">
        <f>IF(ISERROR($V1339),"",OFFSET('Smelter Look-up'!$I$4,$V1339-4,0))</f>
        <v/>
      </c>
      <c r="K1339" s="145" t="n"/>
      <c r="L1339" s="145" t="n"/>
      <c r="M1339" s="145" t="n"/>
      <c r="N1339" s="145" t="n"/>
      <c r="O1339" s="145" t="n"/>
      <c r="P1339" s="203" t="n"/>
      <c r="Q1339" s="146" t="n"/>
      <c r="R1339" s="144">
        <f>IF(ISERROR($V1339),"",OFFSET('Smelter Look-up'!$C$4,$V1339-4,0)&amp;"")</f>
        <v/>
      </c>
      <c r="S1339" s="150">
        <f>IF(B1339="","",IF(ISERROR(MATCH($E1339,CL,0)),"Unknown",INDIRECT("'C'!$A$"&amp;MATCH($E1339,CL,0)+1)))</f>
        <v/>
      </c>
      <c r="T1339" s="150">
        <f>IF(B1339="","",IF(ISERROR(MATCH($J1339,SorP!$B$1:$B$6261,0)),"",INDIRECT("'SorP'!$A$"&amp;MATCH($S1339&amp;$J1339,SorP!C:C,0))))</f>
        <v/>
      </c>
      <c r="U1339" s="163" t="n"/>
      <c r="V1339" s="164">
        <f>IF(C1339="",NA(),MATCH($B1339&amp;$C1339,'Smelter Look-up'!$J:$J,0))</f>
        <v/>
      </c>
      <c r="X1339" s="165">
        <f>IF(AND(C1339="Smelter not listed",OR(LEN(D1339)=0,LEN(E1339)=0)),1,0)</f>
        <v/>
      </c>
      <c r="AB1339" s="306">
        <f>IF(C1339="","",B1339)</f>
        <v/>
      </c>
      <c r="AC1339" s="165">
        <f>B1339</f>
        <v/>
      </c>
      <c r="AD1339" s="165">
        <f>IF(C1339="Smelter not listed",D1339,C1339)</f>
        <v/>
      </c>
    </row>
    <row r="1340" ht="20.1" customFormat="1" customHeight="1" s="165">
      <c r="A1340" s="150" t="n"/>
      <c r="B1340" s="296">
        <f>IF(LEN(A1340)=0,"",INDEX('Smelter Look-up'!$A:$A,MATCH($A1340,'Smelter Look-up'!$E:$E,0)))</f>
        <v/>
      </c>
      <c r="C1340" s="147">
        <f>IF(LEN(A1340)=0,"",INDEX('Smelter Look-up'!$C:$C,MATCH($A1340,'Smelter Look-up'!$E:$E,0)))</f>
        <v/>
      </c>
      <c r="D1340" s="144" t="n"/>
      <c r="E1340" s="144">
        <f>IF(ISERROR($V1340),"",OFFSET('Smelter Look-up'!$D$4,$V1340-4,0)&amp;"")</f>
        <v/>
      </c>
      <c r="F1340" s="144">
        <f>IF(ISERROR($V1340),"",OFFSET('Smelter Look-up'!$E$4,$V1340-4,0))</f>
        <v/>
      </c>
      <c r="G1340" s="144">
        <f>IF(C1340=$X$4,"Enter smelter details",IF(ISERROR($V1340),"",OFFSET('Smelter Look-up'!$F$4,$V1340-4,0)))</f>
        <v/>
      </c>
      <c r="H1340" s="200">
        <f>IF(ISERROR($V1340),"",OFFSET('Smelter Look-up'!$G$4,$V1340-4,0))</f>
        <v/>
      </c>
      <c r="I1340" s="201">
        <f>IF(ISERROR($V1340),"",OFFSET('Smelter Look-up'!$H$4,$V1340-4,0))</f>
        <v/>
      </c>
      <c r="J1340" s="201">
        <f>IF(ISERROR($V1340),"",OFFSET('Smelter Look-up'!$I$4,$V1340-4,0))</f>
        <v/>
      </c>
      <c r="K1340" s="145" t="n"/>
      <c r="L1340" s="145" t="n"/>
      <c r="M1340" s="145" t="n"/>
      <c r="N1340" s="145" t="n"/>
      <c r="O1340" s="145" t="n"/>
      <c r="P1340" s="203" t="n"/>
      <c r="Q1340" s="146" t="n"/>
      <c r="R1340" s="144">
        <f>IF(ISERROR($V1340),"",OFFSET('Smelter Look-up'!$C$4,$V1340-4,0)&amp;"")</f>
        <v/>
      </c>
      <c r="S1340" s="150">
        <f>IF(B1340="","",IF(ISERROR(MATCH($E1340,CL,0)),"Unknown",INDIRECT("'C'!$A$"&amp;MATCH($E1340,CL,0)+1)))</f>
        <v/>
      </c>
      <c r="T1340" s="150">
        <f>IF(B1340="","",IF(ISERROR(MATCH($J1340,SorP!$B$1:$B$6261,0)),"",INDIRECT("'SorP'!$A$"&amp;MATCH($S1340&amp;$J1340,SorP!C:C,0))))</f>
        <v/>
      </c>
      <c r="U1340" s="163" t="n"/>
      <c r="V1340" s="164">
        <f>IF(C1340="",NA(),MATCH($B1340&amp;$C1340,'Smelter Look-up'!$J:$J,0))</f>
        <v/>
      </c>
      <c r="X1340" s="165">
        <f>IF(AND(C1340="Smelter not listed",OR(LEN(D1340)=0,LEN(E1340)=0)),1,0)</f>
        <v/>
      </c>
      <c r="AB1340" s="306">
        <f>IF(C1340="","",B1340)</f>
        <v/>
      </c>
      <c r="AC1340" s="165">
        <f>B1340</f>
        <v/>
      </c>
      <c r="AD1340" s="165">
        <f>IF(C1340="Smelter not listed",D1340,C1340)</f>
        <v/>
      </c>
    </row>
    <row r="1341" ht="20.1" customFormat="1" customHeight="1" s="165">
      <c r="A1341" s="150" t="n"/>
      <c r="B1341" s="296">
        <f>IF(LEN(A1341)=0,"",INDEX('Smelter Look-up'!$A:$A,MATCH($A1341,'Smelter Look-up'!$E:$E,0)))</f>
        <v/>
      </c>
      <c r="C1341" s="147">
        <f>IF(LEN(A1341)=0,"",INDEX('Smelter Look-up'!$C:$C,MATCH($A1341,'Smelter Look-up'!$E:$E,0)))</f>
        <v/>
      </c>
      <c r="D1341" s="144" t="n"/>
      <c r="E1341" s="144">
        <f>IF(ISERROR($V1341),"",OFFSET('Smelter Look-up'!$D$4,$V1341-4,0)&amp;"")</f>
        <v/>
      </c>
      <c r="F1341" s="144">
        <f>IF(ISERROR($V1341),"",OFFSET('Smelter Look-up'!$E$4,$V1341-4,0))</f>
        <v/>
      </c>
      <c r="G1341" s="144">
        <f>IF(C1341=$X$4,"Enter smelter details",IF(ISERROR($V1341),"",OFFSET('Smelter Look-up'!$F$4,$V1341-4,0)))</f>
        <v/>
      </c>
      <c r="H1341" s="200">
        <f>IF(ISERROR($V1341),"",OFFSET('Smelter Look-up'!$G$4,$V1341-4,0))</f>
        <v/>
      </c>
      <c r="I1341" s="201">
        <f>IF(ISERROR($V1341),"",OFFSET('Smelter Look-up'!$H$4,$V1341-4,0))</f>
        <v/>
      </c>
      <c r="J1341" s="201">
        <f>IF(ISERROR($V1341),"",OFFSET('Smelter Look-up'!$I$4,$V1341-4,0))</f>
        <v/>
      </c>
      <c r="K1341" s="145" t="n"/>
      <c r="L1341" s="145" t="n"/>
      <c r="M1341" s="145" t="n"/>
      <c r="N1341" s="145" t="n"/>
      <c r="O1341" s="145" t="n"/>
      <c r="P1341" s="203" t="n"/>
      <c r="Q1341" s="146" t="n"/>
      <c r="R1341" s="144">
        <f>IF(ISERROR($V1341),"",OFFSET('Smelter Look-up'!$C$4,$V1341-4,0)&amp;"")</f>
        <v/>
      </c>
      <c r="S1341" s="150">
        <f>IF(B1341="","",IF(ISERROR(MATCH($E1341,CL,0)),"Unknown",INDIRECT("'C'!$A$"&amp;MATCH($E1341,CL,0)+1)))</f>
        <v/>
      </c>
      <c r="T1341" s="150">
        <f>IF(B1341="","",IF(ISERROR(MATCH($J1341,SorP!$B$1:$B$6261,0)),"",INDIRECT("'SorP'!$A$"&amp;MATCH($S1341&amp;$J1341,SorP!C:C,0))))</f>
        <v/>
      </c>
      <c r="U1341" s="163" t="n"/>
      <c r="V1341" s="164">
        <f>IF(C1341="",NA(),MATCH($B1341&amp;$C1341,'Smelter Look-up'!$J:$J,0))</f>
        <v/>
      </c>
      <c r="X1341" s="165">
        <f>IF(AND(C1341="Smelter not listed",OR(LEN(D1341)=0,LEN(E1341)=0)),1,0)</f>
        <v/>
      </c>
      <c r="AB1341" s="306">
        <f>IF(C1341="","",B1341)</f>
        <v/>
      </c>
      <c r="AC1341" s="165">
        <f>B1341</f>
        <v/>
      </c>
      <c r="AD1341" s="165">
        <f>IF(C1341="Smelter not listed",D1341,C1341)</f>
        <v/>
      </c>
    </row>
    <row r="1342" ht="20.1" customFormat="1" customHeight="1" s="165">
      <c r="A1342" s="150" t="n"/>
      <c r="B1342" s="296">
        <f>IF(LEN(A1342)=0,"",INDEX('Smelter Look-up'!$A:$A,MATCH($A1342,'Smelter Look-up'!$E:$E,0)))</f>
        <v/>
      </c>
      <c r="C1342" s="147">
        <f>IF(LEN(A1342)=0,"",INDEX('Smelter Look-up'!$C:$C,MATCH($A1342,'Smelter Look-up'!$E:$E,0)))</f>
        <v/>
      </c>
      <c r="D1342" s="144" t="n"/>
      <c r="E1342" s="144">
        <f>IF(ISERROR($V1342),"",OFFSET('Smelter Look-up'!$D$4,$V1342-4,0)&amp;"")</f>
        <v/>
      </c>
      <c r="F1342" s="144">
        <f>IF(ISERROR($V1342),"",OFFSET('Smelter Look-up'!$E$4,$V1342-4,0))</f>
        <v/>
      </c>
      <c r="G1342" s="144">
        <f>IF(C1342=$X$4,"Enter smelter details",IF(ISERROR($V1342),"",OFFSET('Smelter Look-up'!$F$4,$V1342-4,0)))</f>
        <v/>
      </c>
      <c r="H1342" s="200">
        <f>IF(ISERROR($V1342),"",OFFSET('Smelter Look-up'!$G$4,$V1342-4,0))</f>
        <v/>
      </c>
      <c r="I1342" s="201">
        <f>IF(ISERROR($V1342),"",OFFSET('Smelter Look-up'!$H$4,$V1342-4,0))</f>
        <v/>
      </c>
      <c r="J1342" s="201">
        <f>IF(ISERROR($V1342),"",OFFSET('Smelter Look-up'!$I$4,$V1342-4,0))</f>
        <v/>
      </c>
      <c r="K1342" s="145" t="n"/>
      <c r="L1342" s="145" t="n"/>
      <c r="M1342" s="145" t="n"/>
      <c r="N1342" s="145" t="n"/>
      <c r="O1342" s="145" t="n"/>
      <c r="P1342" s="203" t="n"/>
      <c r="Q1342" s="146" t="n"/>
      <c r="R1342" s="144">
        <f>IF(ISERROR($V1342),"",OFFSET('Smelter Look-up'!$C$4,$V1342-4,0)&amp;"")</f>
        <v/>
      </c>
      <c r="S1342" s="150">
        <f>IF(B1342="","",IF(ISERROR(MATCH($E1342,CL,0)),"Unknown",INDIRECT("'C'!$A$"&amp;MATCH($E1342,CL,0)+1)))</f>
        <v/>
      </c>
      <c r="T1342" s="150">
        <f>IF(B1342="","",IF(ISERROR(MATCH($J1342,SorP!$B$1:$B$6261,0)),"",INDIRECT("'SorP'!$A$"&amp;MATCH($S1342&amp;$J1342,SorP!C:C,0))))</f>
        <v/>
      </c>
      <c r="U1342" s="163" t="n"/>
      <c r="V1342" s="164">
        <f>IF(C1342="",NA(),MATCH($B1342&amp;$C1342,'Smelter Look-up'!$J:$J,0))</f>
        <v/>
      </c>
      <c r="X1342" s="165">
        <f>IF(AND(C1342="Smelter not listed",OR(LEN(D1342)=0,LEN(E1342)=0)),1,0)</f>
        <v/>
      </c>
      <c r="AB1342" s="306">
        <f>IF(C1342="","",B1342)</f>
        <v/>
      </c>
      <c r="AC1342" s="165">
        <f>B1342</f>
        <v/>
      </c>
      <c r="AD1342" s="165">
        <f>IF(C1342="Smelter not listed",D1342,C1342)</f>
        <v/>
      </c>
    </row>
    <row r="1343" ht="20.1" customFormat="1" customHeight="1" s="165">
      <c r="A1343" s="150" t="n"/>
      <c r="B1343" s="296">
        <f>IF(LEN(A1343)=0,"",INDEX('Smelter Look-up'!$A:$A,MATCH($A1343,'Smelter Look-up'!$E:$E,0)))</f>
        <v/>
      </c>
      <c r="C1343" s="147">
        <f>IF(LEN(A1343)=0,"",INDEX('Smelter Look-up'!$C:$C,MATCH($A1343,'Smelter Look-up'!$E:$E,0)))</f>
        <v/>
      </c>
      <c r="D1343" s="144" t="n"/>
      <c r="E1343" s="144">
        <f>IF(ISERROR($V1343),"",OFFSET('Smelter Look-up'!$D$4,$V1343-4,0)&amp;"")</f>
        <v/>
      </c>
      <c r="F1343" s="144">
        <f>IF(ISERROR($V1343),"",OFFSET('Smelter Look-up'!$E$4,$V1343-4,0))</f>
        <v/>
      </c>
      <c r="G1343" s="144">
        <f>IF(C1343=$X$4,"Enter smelter details",IF(ISERROR($V1343),"",OFFSET('Smelter Look-up'!$F$4,$V1343-4,0)))</f>
        <v/>
      </c>
      <c r="H1343" s="200">
        <f>IF(ISERROR($V1343),"",OFFSET('Smelter Look-up'!$G$4,$V1343-4,0))</f>
        <v/>
      </c>
      <c r="I1343" s="201">
        <f>IF(ISERROR($V1343),"",OFFSET('Smelter Look-up'!$H$4,$V1343-4,0))</f>
        <v/>
      </c>
      <c r="J1343" s="201">
        <f>IF(ISERROR($V1343),"",OFFSET('Smelter Look-up'!$I$4,$V1343-4,0))</f>
        <v/>
      </c>
      <c r="K1343" s="145" t="n"/>
      <c r="L1343" s="145" t="n"/>
      <c r="M1343" s="145" t="n"/>
      <c r="N1343" s="145" t="n"/>
      <c r="O1343" s="145" t="n"/>
      <c r="P1343" s="203" t="n"/>
      <c r="Q1343" s="146" t="n"/>
      <c r="R1343" s="144">
        <f>IF(ISERROR($V1343),"",OFFSET('Smelter Look-up'!$C$4,$V1343-4,0)&amp;"")</f>
        <v/>
      </c>
      <c r="S1343" s="150">
        <f>IF(B1343="","",IF(ISERROR(MATCH($E1343,CL,0)),"Unknown",INDIRECT("'C'!$A$"&amp;MATCH($E1343,CL,0)+1)))</f>
        <v/>
      </c>
      <c r="T1343" s="150">
        <f>IF(B1343="","",IF(ISERROR(MATCH($J1343,SorP!$B$1:$B$6261,0)),"",INDIRECT("'SorP'!$A$"&amp;MATCH($S1343&amp;$J1343,SorP!C:C,0))))</f>
        <v/>
      </c>
      <c r="U1343" s="163" t="n"/>
      <c r="V1343" s="164">
        <f>IF(C1343="",NA(),MATCH($B1343&amp;$C1343,'Smelter Look-up'!$J:$J,0))</f>
        <v/>
      </c>
      <c r="X1343" s="165">
        <f>IF(AND(C1343="Smelter not listed",OR(LEN(D1343)=0,LEN(E1343)=0)),1,0)</f>
        <v/>
      </c>
      <c r="AB1343" s="306">
        <f>IF(C1343="","",B1343)</f>
        <v/>
      </c>
      <c r="AC1343" s="165">
        <f>B1343</f>
        <v/>
      </c>
      <c r="AD1343" s="165">
        <f>IF(C1343="Smelter not listed",D1343,C1343)</f>
        <v/>
      </c>
    </row>
    <row r="1344" ht="20.1" customFormat="1" customHeight="1" s="165">
      <c r="A1344" s="150" t="n"/>
      <c r="B1344" s="296">
        <f>IF(LEN(A1344)=0,"",INDEX('Smelter Look-up'!$A:$A,MATCH($A1344,'Smelter Look-up'!$E:$E,0)))</f>
        <v/>
      </c>
      <c r="C1344" s="147">
        <f>IF(LEN(A1344)=0,"",INDEX('Smelter Look-up'!$C:$C,MATCH($A1344,'Smelter Look-up'!$E:$E,0)))</f>
        <v/>
      </c>
      <c r="D1344" s="144" t="n"/>
      <c r="E1344" s="144">
        <f>IF(ISERROR($V1344),"",OFFSET('Smelter Look-up'!$D$4,$V1344-4,0)&amp;"")</f>
        <v/>
      </c>
      <c r="F1344" s="144">
        <f>IF(ISERROR($V1344),"",OFFSET('Smelter Look-up'!$E$4,$V1344-4,0))</f>
        <v/>
      </c>
      <c r="G1344" s="144">
        <f>IF(C1344=$X$4,"Enter smelter details",IF(ISERROR($V1344),"",OFFSET('Smelter Look-up'!$F$4,$V1344-4,0)))</f>
        <v/>
      </c>
      <c r="H1344" s="200">
        <f>IF(ISERROR($V1344),"",OFFSET('Smelter Look-up'!$G$4,$V1344-4,0))</f>
        <v/>
      </c>
      <c r="I1344" s="201">
        <f>IF(ISERROR($V1344),"",OFFSET('Smelter Look-up'!$H$4,$V1344-4,0))</f>
        <v/>
      </c>
      <c r="J1344" s="201">
        <f>IF(ISERROR($V1344),"",OFFSET('Smelter Look-up'!$I$4,$V1344-4,0))</f>
        <v/>
      </c>
      <c r="K1344" s="145" t="n"/>
      <c r="L1344" s="145" t="n"/>
      <c r="M1344" s="145" t="n"/>
      <c r="N1344" s="145" t="n"/>
      <c r="O1344" s="145" t="n"/>
      <c r="P1344" s="203" t="n"/>
      <c r="Q1344" s="146" t="n"/>
      <c r="R1344" s="144">
        <f>IF(ISERROR($V1344),"",OFFSET('Smelter Look-up'!$C$4,$V1344-4,0)&amp;"")</f>
        <v/>
      </c>
      <c r="S1344" s="150">
        <f>IF(B1344="","",IF(ISERROR(MATCH($E1344,CL,0)),"Unknown",INDIRECT("'C'!$A$"&amp;MATCH($E1344,CL,0)+1)))</f>
        <v/>
      </c>
      <c r="T1344" s="150">
        <f>IF(B1344="","",IF(ISERROR(MATCH($J1344,SorP!$B$1:$B$6261,0)),"",INDIRECT("'SorP'!$A$"&amp;MATCH($S1344&amp;$J1344,SorP!C:C,0))))</f>
        <v/>
      </c>
      <c r="U1344" s="163" t="n"/>
      <c r="V1344" s="164">
        <f>IF(C1344="",NA(),MATCH($B1344&amp;$C1344,'Smelter Look-up'!$J:$J,0))</f>
        <v/>
      </c>
      <c r="X1344" s="165">
        <f>IF(AND(C1344="Smelter not listed",OR(LEN(D1344)=0,LEN(E1344)=0)),1,0)</f>
        <v/>
      </c>
      <c r="AB1344" s="306">
        <f>IF(C1344="","",B1344)</f>
        <v/>
      </c>
      <c r="AC1344" s="165">
        <f>B1344</f>
        <v/>
      </c>
      <c r="AD1344" s="165">
        <f>IF(C1344="Smelter not listed",D1344,C1344)</f>
        <v/>
      </c>
    </row>
    <row r="1345" ht="20.1" customFormat="1" customHeight="1" s="165">
      <c r="A1345" s="150" t="n"/>
      <c r="B1345" s="296">
        <f>IF(LEN(A1345)=0,"",INDEX('Smelter Look-up'!$A:$A,MATCH($A1345,'Smelter Look-up'!$E:$E,0)))</f>
        <v/>
      </c>
      <c r="C1345" s="147">
        <f>IF(LEN(A1345)=0,"",INDEX('Smelter Look-up'!$C:$C,MATCH($A1345,'Smelter Look-up'!$E:$E,0)))</f>
        <v/>
      </c>
      <c r="D1345" s="144" t="n"/>
      <c r="E1345" s="144">
        <f>IF(ISERROR($V1345),"",OFFSET('Smelter Look-up'!$D$4,$V1345-4,0)&amp;"")</f>
        <v/>
      </c>
      <c r="F1345" s="144">
        <f>IF(ISERROR($V1345),"",OFFSET('Smelter Look-up'!$E$4,$V1345-4,0))</f>
        <v/>
      </c>
      <c r="G1345" s="144">
        <f>IF(C1345=$X$4,"Enter smelter details",IF(ISERROR($V1345),"",OFFSET('Smelter Look-up'!$F$4,$V1345-4,0)))</f>
        <v/>
      </c>
      <c r="H1345" s="200">
        <f>IF(ISERROR($V1345),"",OFFSET('Smelter Look-up'!$G$4,$V1345-4,0))</f>
        <v/>
      </c>
      <c r="I1345" s="201">
        <f>IF(ISERROR($V1345),"",OFFSET('Smelter Look-up'!$H$4,$V1345-4,0))</f>
        <v/>
      </c>
      <c r="J1345" s="201">
        <f>IF(ISERROR($V1345),"",OFFSET('Smelter Look-up'!$I$4,$V1345-4,0))</f>
        <v/>
      </c>
      <c r="K1345" s="145" t="n"/>
      <c r="L1345" s="145" t="n"/>
      <c r="M1345" s="145" t="n"/>
      <c r="N1345" s="145" t="n"/>
      <c r="O1345" s="145" t="n"/>
      <c r="P1345" s="203" t="n"/>
      <c r="Q1345" s="146" t="n"/>
      <c r="R1345" s="144">
        <f>IF(ISERROR($V1345),"",OFFSET('Smelter Look-up'!$C$4,$V1345-4,0)&amp;"")</f>
        <v/>
      </c>
      <c r="S1345" s="150">
        <f>IF(B1345="","",IF(ISERROR(MATCH($E1345,CL,0)),"Unknown",INDIRECT("'C'!$A$"&amp;MATCH($E1345,CL,0)+1)))</f>
        <v/>
      </c>
      <c r="T1345" s="150">
        <f>IF(B1345="","",IF(ISERROR(MATCH($J1345,SorP!$B$1:$B$6261,0)),"",INDIRECT("'SorP'!$A$"&amp;MATCH($S1345&amp;$J1345,SorP!C:C,0))))</f>
        <v/>
      </c>
      <c r="U1345" s="163" t="n"/>
      <c r="V1345" s="164">
        <f>IF(C1345="",NA(),MATCH($B1345&amp;$C1345,'Smelter Look-up'!$J:$J,0))</f>
        <v/>
      </c>
      <c r="X1345" s="165">
        <f>IF(AND(C1345="Smelter not listed",OR(LEN(D1345)=0,LEN(E1345)=0)),1,0)</f>
        <v/>
      </c>
      <c r="AB1345" s="306">
        <f>IF(C1345="","",B1345)</f>
        <v/>
      </c>
      <c r="AC1345" s="165">
        <f>B1345</f>
        <v/>
      </c>
      <c r="AD1345" s="165">
        <f>IF(C1345="Smelter not listed",D1345,C1345)</f>
        <v/>
      </c>
    </row>
    <row r="1346" ht="20.1" customFormat="1" customHeight="1" s="165">
      <c r="A1346" s="150" t="n"/>
      <c r="B1346" s="296">
        <f>IF(LEN(A1346)=0,"",INDEX('Smelter Look-up'!$A:$A,MATCH($A1346,'Smelter Look-up'!$E:$E,0)))</f>
        <v/>
      </c>
      <c r="C1346" s="147">
        <f>IF(LEN(A1346)=0,"",INDEX('Smelter Look-up'!$C:$C,MATCH($A1346,'Smelter Look-up'!$E:$E,0)))</f>
        <v/>
      </c>
      <c r="D1346" s="144" t="n"/>
      <c r="E1346" s="144">
        <f>IF(ISERROR($V1346),"",OFFSET('Smelter Look-up'!$D$4,$V1346-4,0)&amp;"")</f>
        <v/>
      </c>
      <c r="F1346" s="144">
        <f>IF(ISERROR($V1346),"",OFFSET('Smelter Look-up'!$E$4,$V1346-4,0))</f>
        <v/>
      </c>
      <c r="G1346" s="144">
        <f>IF(C1346=$X$4,"Enter smelter details",IF(ISERROR($V1346),"",OFFSET('Smelter Look-up'!$F$4,$V1346-4,0)))</f>
        <v/>
      </c>
      <c r="H1346" s="200">
        <f>IF(ISERROR($V1346),"",OFFSET('Smelter Look-up'!$G$4,$V1346-4,0))</f>
        <v/>
      </c>
      <c r="I1346" s="201">
        <f>IF(ISERROR($V1346),"",OFFSET('Smelter Look-up'!$H$4,$V1346-4,0))</f>
        <v/>
      </c>
      <c r="J1346" s="201">
        <f>IF(ISERROR($V1346),"",OFFSET('Smelter Look-up'!$I$4,$V1346-4,0))</f>
        <v/>
      </c>
      <c r="K1346" s="145" t="n"/>
      <c r="L1346" s="145" t="n"/>
      <c r="M1346" s="145" t="n"/>
      <c r="N1346" s="145" t="n"/>
      <c r="O1346" s="145" t="n"/>
      <c r="P1346" s="203" t="n"/>
      <c r="Q1346" s="146" t="n"/>
      <c r="R1346" s="144">
        <f>IF(ISERROR($V1346),"",OFFSET('Smelter Look-up'!$C$4,$V1346-4,0)&amp;"")</f>
        <v/>
      </c>
      <c r="S1346" s="150">
        <f>IF(B1346="","",IF(ISERROR(MATCH($E1346,CL,0)),"Unknown",INDIRECT("'C'!$A$"&amp;MATCH($E1346,CL,0)+1)))</f>
        <v/>
      </c>
      <c r="T1346" s="150">
        <f>IF(B1346="","",IF(ISERROR(MATCH($J1346,SorP!$B$1:$B$6261,0)),"",INDIRECT("'SorP'!$A$"&amp;MATCH($S1346&amp;$J1346,SorP!C:C,0))))</f>
        <v/>
      </c>
      <c r="U1346" s="163" t="n"/>
      <c r="V1346" s="164">
        <f>IF(C1346="",NA(),MATCH($B1346&amp;$C1346,'Smelter Look-up'!$J:$J,0))</f>
        <v/>
      </c>
      <c r="X1346" s="165">
        <f>IF(AND(C1346="Smelter not listed",OR(LEN(D1346)=0,LEN(E1346)=0)),1,0)</f>
        <v/>
      </c>
      <c r="AB1346" s="306">
        <f>IF(C1346="","",B1346)</f>
        <v/>
      </c>
      <c r="AC1346" s="165">
        <f>B1346</f>
        <v/>
      </c>
      <c r="AD1346" s="165">
        <f>IF(C1346="Smelter not listed",D1346,C1346)</f>
        <v/>
      </c>
    </row>
    <row r="1347" ht="20.1" customFormat="1" customHeight="1" s="165">
      <c r="A1347" s="150" t="n"/>
      <c r="B1347" s="296">
        <f>IF(LEN(A1347)=0,"",INDEX('Smelter Look-up'!$A:$A,MATCH($A1347,'Smelter Look-up'!$E:$E,0)))</f>
        <v/>
      </c>
      <c r="C1347" s="147">
        <f>IF(LEN(A1347)=0,"",INDEX('Smelter Look-up'!$C:$C,MATCH($A1347,'Smelter Look-up'!$E:$E,0)))</f>
        <v/>
      </c>
      <c r="D1347" s="144" t="n"/>
      <c r="E1347" s="144">
        <f>IF(ISERROR($V1347),"",OFFSET('Smelter Look-up'!$D$4,$V1347-4,0)&amp;"")</f>
        <v/>
      </c>
      <c r="F1347" s="144">
        <f>IF(ISERROR($V1347),"",OFFSET('Smelter Look-up'!$E$4,$V1347-4,0))</f>
        <v/>
      </c>
      <c r="G1347" s="144">
        <f>IF(C1347=$X$4,"Enter smelter details",IF(ISERROR($V1347),"",OFFSET('Smelter Look-up'!$F$4,$V1347-4,0)))</f>
        <v/>
      </c>
      <c r="H1347" s="200">
        <f>IF(ISERROR($V1347),"",OFFSET('Smelter Look-up'!$G$4,$V1347-4,0))</f>
        <v/>
      </c>
      <c r="I1347" s="201">
        <f>IF(ISERROR($V1347),"",OFFSET('Smelter Look-up'!$H$4,$V1347-4,0))</f>
        <v/>
      </c>
      <c r="J1347" s="201">
        <f>IF(ISERROR($V1347),"",OFFSET('Smelter Look-up'!$I$4,$V1347-4,0))</f>
        <v/>
      </c>
      <c r="K1347" s="145" t="n"/>
      <c r="L1347" s="145" t="n"/>
      <c r="M1347" s="145" t="n"/>
      <c r="N1347" s="145" t="n"/>
      <c r="O1347" s="145" t="n"/>
      <c r="P1347" s="203" t="n"/>
      <c r="Q1347" s="146" t="n"/>
      <c r="R1347" s="144">
        <f>IF(ISERROR($V1347),"",OFFSET('Smelter Look-up'!$C$4,$V1347-4,0)&amp;"")</f>
        <v/>
      </c>
      <c r="S1347" s="150">
        <f>IF(B1347="","",IF(ISERROR(MATCH($E1347,CL,0)),"Unknown",INDIRECT("'C'!$A$"&amp;MATCH($E1347,CL,0)+1)))</f>
        <v/>
      </c>
      <c r="T1347" s="150">
        <f>IF(B1347="","",IF(ISERROR(MATCH($J1347,SorP!$B$1:$B$6261,0)),"",INDIRECT("'SorP'!$A$"&amp;MATCH($S1347&amp;$J1347,SorP!C:C,0))))</f>
        <v/>
      </c>
      <c r="U1347" s="163" t="n"/>
      <c r="V1347" s="164">
        <f>IF(C1347="",NA(),MATCH($B1347&amp;$C1347,'Smelter Look-up'!$J:$J,0))</f>
        <v/>
      </c>
      <c r="X1347" s="165">
        <f>IF(AND(C1347="Smelter not listed",OR(LEN(D1347)=0,LEN(E1347)=0)),1,0)</f>
        <v/>
      </c>
      <c r="AB1347" s="306">
        <f>IF(C1347="","",B1347)</f>
        <v/>
      </c>
      <c r="AC1347" s="165">
        <f>B1347</f>
        <v/>
      </c>
      <c r="AD1347" s="165">
        <f>IF(C1347="Smelter not listed",D1347,C1347)</f>
        <v/>
      </c>
    </row>
    <row r="1348" ht="20.1" customFormat="1" customHeight="1" s="165">
      <c r="A1348" s="150" t="n"/>
      <c r="B1348" s="296">
        <f>IF(LEN(A1348)=0,"",INDEX('Smelter Look-up'!$A:$A,MATCH($A1348,'Smelter Look-up'!$E:$E,0)))</f>
        <v/>
      </c>
      <c r="C1348" s="147">
        <f>IF(LEN(A1348)=0,"",INDEX('Smelter Look-up'!$C:$C,MATCH($A1348,'Smelter Look-up'!$E:$E,0)))</f>
        <v/>
      </c>
      <c r="D1348" s="144" t="n"/>
      <c r="E1348" s="144">
        <f>IF(ISERROR($V1348),"",OFFSET('Smelter Look-up'!$D$4,$V1348-4,0)&amp;"")</f>
        <v/>
      </c>
      <c r="F1348" s="144">
        <f>IF(ISERROR($V1348),"",OFFSET('Smelter Look-up'!$E$4,$V1348-4,0))</f>
        <v/>
      </c>
      <c r="G1348" s="144">
        <f>IF(C1348=$X$4,"Enter smelter details",IF(ISERROR($V1348),"",OFFSET('Smelter Look-up'!$F$4,$V1348-4,0)))</f>
        <v/>
      </c>
      <c r="H1348" s="200">
        <f>IF(ISERROR($V1348),"",OFFSET('Smelter Look-up'!$G$4,$V1348-4,0))</f>
        <v/>
      </c>
      <c r="I1348" s="201">
        <f>IF(ISERROR($V1348),"",OFFSET('Smelter Look-up'!$H$4,$V1348-4,0))</f>
        <v/>
      </c>
      <c r="J1348" s="201">
        <f>IF(ISERROR($V1348),"",OFFSET('Smelter Look-up'!$I$4,$V1348-4,0))</f>
        <v/>
      </c>
      <c r="K1348" s="145" t="n"/>
      <c r="L1348" s="145" t="n"/>
      <c r="M1348" s="145" t="n"/>
      <c r="N1348" s="145" t="n"/>
      <c r="O1348" s="145" t="n"/>
      <c r="P1348" s="203" t="n"/>
      <c r="Q1348" s="146" t="n"/>
      <c r="R1348" s="144">
        <f>IF(ISERROR($V1348),"",OFFSET('Smelter Look-up'!$C$4,$V1348-4,0)&amp;"")</f>
        <v/>
      </c>
      <c r="S1348" s="150">
        <f>IF(B1348="","",IF(ISERROR(MATCH($E1348,CL,0)),"Unknown",INDIRECT("'C'!$A$"&amp;MATCH($E1348,CL,0)+1)))</f>
        <v/>
      </c>
      <c r="T1348" s="150">
        <f>IF(B1348="","",IF(ISERROR(MATCH($J1348,SorP!$B$1:$B$6261,0)),"",INDIRECT("'SorP'!$A$"&amp;MATCH($S1348&amp;$J1348,SorP!C:C,0))))</f>
        <v/>
      </c>
      <c r="U1348" s="163" t="n"/>
      <c r="V1348" s="164">
        <f>IF(C1348="",NA(),MATCH($B1348&amp;$C1348,'Smelter Look-up'!$J:$J,0))</f>
        <v/>
      </c>
      <c r="X1348" s="165">
        <f>IF(AND(C1348="Smelter not listed",OR(LEN(D1348)=0,LEN(E1348)=0)),1,0)</f>
        <v/>
      </c>
      <c r="AB1348" s="306">
        <f>IF(C1348="","",B1348)</f>
        <v/>
      </c>
      <c r="AC1348" s="165">
        <f>B1348</f>
        <v/>
      </c>
      <c r="AD1348" s="165">
        <f>IF(C1348="Smelter not listed",D1348,C1348)</f>
        <v/>
      </c>
    </row>
    <row r="1349" ht="20.1" customFormat="1" customHeight="1" s="165">
      <c r="A1349" s="150" t="n"/>
      <c r="B1349" s="296">
        <f>IF(LEN(A1349)=0,"",INDEX('Smelter Look-up'!$A:$A,MATCH($A1349,'Smelter Look-up'!$E:$E,0)))</f>
        <v/>
      </c>
      <c r="C1349" s="147">
        <f>IF(LEN(A1349)=0,"",INDEX('Smelter Look-up'!$C:$C,MATCH($A1349,'Smelter Look-up'!$E:$E,0)))</f>
        <v/>
      </c>
      <c r="D1349" s="144" t="n"/>
      <c r="E1349" s="144">
        <f>IF(ISERROR($V1349),"",OFFSET('Smelter Look-up'!$D$4,$V1349-4,0)&amp;"")</f>
        <v/>
      </c>
      <c r="F1349" s="144">
        <f>IF(ISERROR($V1349),"",OFFSET('Smelter Look-up'!$E$4,$V1349-4,0))</f>
        <v/>
      </c>
      <c r="G1349" s="144">
        <f>IF(C1349=$X$4,"Enter smelter details",IF(ISERROR($V1349),"",OFFSET('Smelter Look-up'!$F$4,$V1349-4,0)))</f>
        <v/>
      </c>
      <c r="H1349" s="200">
        <f>IF(ISERROR($V1349),"",OFFSET('Smelter Look-up'!$G$4,$V1349-4,0))</f>
        <v/>
      </c>
      <c r="I1349" s="201">
        <f>IF(ISERROR($V1349),"",OFFSET('Smelter Look-up'!$H$4,$V1349-4,0))</f>
        <v/>
      </c>
      <c r="J1349" s="201">
        <f>IF(ISERROR($V1349),"",OFFSET('Smelter Look-up'!$I$4,$V1349-4,0))</f>
        <v/>
      </c>
      <c r="K1349" s="145" t="n"/>
      <c r="L1349" s="145" t="n"/>
      <c r="M1349" s="145" t="n"/>
      <c r="N1349" s="145" t="n"/>
      <c r="O1349" s="145" t="n"/>
      <c r="P1349" s="203" t="n"/>
      <c r="Q1349" s="146" t="n"/>
      <c r="R1349" s="144">
        <f>IF(ISERROR($V1349),"",OFFSET('Smelter Look-up'!$C$4,$V1349-4,0)&amp;"")</f>
        <v/>
      </c>
      <c r="S1349" s="150">
        <f>IF(B1349="","",IF(ISERROR(MATCH($E1349,CL,0)),"Unknown",INDIRECT("'C'!$A$"&amp;MATCH($E1349,CL,0)+1)))</f>
        <v/>
      </c>
      <c r="T1349" s="150">
        <f>IF(B1349="","",IF(ISERROR(MATCH($J1349,SorP!$B$1:$B$6261,0)),"",INDIRECT("'SorP'!$A$"&amp;MATCH($S1349&amp;$J1349,SorP!C:C,0))))</f>
        <v/>
      </c>
      <c r="U1349" s="163" t="n"/>
      <c r="V1349" s="164">
        <f>IF(C1349="",NA(),MATCH($B1349&amp;$C1349,'Smelter Look-up'!$J:$J,0))</f>
        <v/>
      </c>
      <c r="X1349" s="165">
        <f>IF(AND(C1349="Smelter not listed",OR(LEN(D1349)=0,LEN(E1349)=0)),1,0)</f>
        <v/>
      </c>
      <c r="AB1349" s="306">
        <f>IF(C1349="","",B1349)</f>
        <v/>
      </c>
      <c r="AC1349" s="165">
        <f>B1349</f>
        <v/>
      </c>
      <c r="AD1349" s="165">
        <f>IF(C1349="Smelter not listed",D1349,C1349)</f>
        <v/>
      </c>
    </row>
    <row r="1350" ht="20.1" customFormat="1" customHeight="1" s="165">
      <c r="A1350" s="150" t="n"/>
      <c r="B1350" s="296">
        <f>IF(LEN(A1350)=0,"",INDEX('Smelter Look-up'!$A:$A,MATCH($A1350,'Smelter Look-up'!$E:$E,0)))</f>
        <v/>
      </c>
      <c r="C1350" s="147">
        <f>IF(LEN(A1350)=0,"",INDEX('Smelter Look-up'!$C:$C,MATCH($A1350,'Smelter Look-up'!$E:$E,0)))</f>
        <v/>
      </c>
      <c r="D1350" s="144" t="n"/>
      <c r="E1350" s="144">
        <f>IF(ISERROR($V1350),"",OFFSET('Smelter Look-up'!$D$4,$V1350-4,0)&amp;"")</f>
        <v/>
      </c>
      <c r="F1350" s="144">
        <f>IF(ISERROR($V1350),"",OFFSET('Smelter Look-up'!$E$4,$V1350-4,0))</f>
        <v/>
      </c>
      <c r="G1350" s="144">
        <f>IF(C1350=$X$4,"Enter smelter details",IF(ISERROR($V1350),"",OFFSET('Smelter Look-up'!$F$4,$V1350-4,0)))</f>
        <v/>
      </c>
      <c r="H1350" s="200">
        <f>IF(ISERROR($V1350),"",OFFSET('Smelter Look-up'!$G$4,$V1350-4,0))</f>
        <v/>
      </c>
      <c r="I1350" s="201">
        <f>IF(ISERROR($V1350),"",OFFSET('Smelter Look-up'!$H$4,$V1350-4,0))</f>
        <v/>
      </c>
      <c r="J1350" s="201">
        <f>IF(ISERROR($V1350),"",OFFSET('Smelter Look-up'!$I$4,$V1350-4,0))</f>
        <v/>
      </c>
      <c r="K1350" s="145" t="n"/>
      <c r="L1350" s="145" t="n"/>
      <c r="M1350" s="145" t="n"/>
      <c r="N1350" s="145" t="n"/>
      <c r="O1350" s="145" t="n"/>
      <c r="P1350" s="203" t="n"/>
      <c r="Q1350" s="146" t="n"/>
      <c r="R1350" s="144">
        <f>IF(ISERROR($V1350),"",OFFSET('Smelter Look-up'!$C$4,$V1350-4,0)&amp;"")</f>
        <v/>
      </c>
      <c r="S1350" s="150">
        <f>IF(B1350="","",IF(ISERROR(MATCH($E1350,CL,0)),"Unknown",INDIRECT("'C'!$A$"&amp;MATCH($E1350,CL,0)+1)))</f>
        <v/>
      </c>
      <c r="T1350" s="150">
        <f>IF(B1350="","",IF(ISERROR(MATCH($J1350,SorP!$B$1:$B$6261,0)),"",INDIRECT("'SorP'!$A$"&amp;MATCH($S1350&amp;$J1350,SorP!C:C,0))))</f>
        <v/>
      </c>
      <c r="U1350" s="163" t="n"/>
      <c r="V1350" s="164">
        <f>IF(C1350="",NA(),MATCH($B1350&amp;$C1350,'Smelter Look-up'!$J:$J,0))</f>
        <v/>
      </c>
      <c r="X1350" s="165">
        <f>IF(AND(C1350="Smelter not listed",OR(LEN(D1350)=0,LEN(E1350)=0)),1,0)</f>
        <v/>
      </c>
      <c r="AB1350" s="306">
        <f>IF(C1350="","",B1350)</f>
        <v/>
      </c>
      <c r="AC1350" s="165">
        <f>B1350</f>
        <v/>
      </c>
      <c r="AD1350" s="165">
        <f>IF(C1350="Smelter not listed",D1350,C1350)</f>
        <v/>
      </c>
    </row>
    <row r="1351" ht="20.1" customFormat="1" customHeight="1" s="165">
      <c r="A1351" s="150" t="n"/>
      <c r="B1351" s="296">
        <f>IF(LEN(A1351)=0,"",INDEX('Smelter Look-up'!$A:$A,MATCH($A1351,'Smelter Look-up'!$E:$E,0)))</f>
        <v/>
      </c>
      <c r="C1351" s="147">
        <f>IF(LEN(A1351)=0,"",INDEX('Smelter Look-up'!$C:$C,MATCH($A1351,'Smelter Look-up'!$E:$E,0)))</f>
        <v/>
      </c>
      <c r="D1351" s="144" t="n"/>
      <c r="E1351" s="144">
        <f>IF(ISERROR($V1351),"",OFFSET('Smelter Look-up'!$D$4,$V1351-4,0)&amp;"")</f>
        <v/>
      </c>
      <c r="F1351" s="144">
        <f>IF(ISERROR($V1351),"",OFFSET('Smelter Look-up'!$E$4,$V1351-4,0))</f>
        <v/>
      </c>
      <c r="G1351" s="144">
        <f>IF(C1351=$X$4,"Enter smelter details",IF(ISERROR($V1351),"",OFFSET('Smelter Look-up'!$F$4,$V1351-4,0)))</f>
        <v/>
      </c>
      <c r="H1351" s="200">
        <f>IF(ISERROR($V1351),"",OFFSET('Smelter Look-up'!$G$4,$V1351-4,0))</f>
        <v/>
      </c>
      <c r="I1351" s="201">
        <f>IF(ISERROR($V1351),"",OFFSET('Smelter Look-up'!$H$4,$V1351-4,0))</f>
        <v/>
      </c>
      <c r="J1351" s="201">
        <f>IF(ISERROR($V1351),"",OFFSET('Smelter Look-up'!$I$4,$V1351-4,0))</f>
        <v/>
      </c>
      <c r="K1351" s="145" t="n"/>
      <c r="L1351" s="145" t="n"/>
      <c r="M1351" s="145" t="n"/>
      <c r="N1351" s="145" t="n"/>
      <c r="O1351" s="145" t="n"/>
      <c r="P1351" s="203" t="n"/>
      <c r="Q1351" s="146" t="n"/>
      <c r="R1351" s="144">
        <f>IF(ISERROR($V1351),"",OFFSET('Smelter Look-up'!$C$4,$V1351-4,0)&amp;"")</f>
        <v/>
      </c>
      <c r="S1351" s="150">
        <f>IF(B1351="","",IF(ISERROR(MATCH($E1351,CL,0)),"Unknown",INDIRECT("'C'!$A$"&amp;MATCH($E1351,CL,0)+1)))</f>
        <v/>
      </c>
      <c r="T1351" s="150">
        <f>IF(B1351="","",IF(ISERROR(MATCH($J1351,SorP!$B$1:$B$6261,0)),"",INDIRECT("'SorP'!$A$"&amp;MATCH($S1351&amp;$J1351,SorP!C:C,0))))</f>
        <v/>
      </c>
      <c r="U1351" s="163" t="n"/>
      <c r="V1351" s="164">
        <f>IF(C1351="",NA(),MATCH($B1351&amp;$C1351,'Smelter Look-up'!$J:$J,0))</f>
        <v/>
      </c>
      <c r="X1351" s="165">
        <f>IF(AND(C1351="Smelter not listed",OR(LEN(D1351)=0,LEN(E1351)=0)),1,0)</f>
        <v/>
      </c>
      <c r="AB1351" s="306">
        <f>IF(C1351="","",B1351)</f>
        <v/>
      </c>
      <c r="AC1351" s="165">
        <f>B1351</f>
        <v/>
      </c>
      <c r="AD1351" s="165">
        <f>IF(C1351="Smelter not listed",D1351,C1351)</f>
        <v/>
      </c>
    </row>
    <row r="1352" ht="20.1" customFormat="1" customHeight="1" s="165">
      <c r="A1352" s="150" t="n"/>
      <c r="B1352" s="296">
        <f>IF(LEN(A1352)=0,"",INDEX('Smelter Look-up'!$A:$A,MATCH($A1352,'Smelter Look-up'!$E:$E,0)))</f>
        <v/>
      </c>
      <c r="C1352" s="147">
        <f>IF(LEN(A1352)=0,"",INDEX('Smelter Look-up'!$C:$C,MATCH($A1352,'Smelter Look-up'!$E:$E,0)))</f>
        <v/>
      </c>
      <c r="D1352" s="144" t="n"/>
      <c r="E1352" s="144">
        <f>IF(ISERROR($V1352),"",OFFSET('Smelter Look-up'!$D$4,$V1352-4,0)&amp;"")</f>
        <v/>
      </c>
      <c r="F1352" s="144">
        <f>IF(ISERROR($V1352),"",OFFSET('Smelter Look-up'!$E$4,$V1352-4,0))</f>
        <v/>
      </c>
      <c r="G1352" s="144">
        <f>IF(C1352=$X$4,"Enter smelter details",IF(ISERROR($V1352),"",OFFSET('Smelter Look-up'!$F$4,$V1352-4,0)))</f>
        <v/>
      </c>
      <c r="H1352" s="200">
        <f>IF(ISERROR($V1352),"",OFFSET('Smelter Look-up'!$G$4,$V1352-4,0))</f>
        <v/>
      </c>
      <c r="I1352" s="201">
        <f>IF(ISERROR($V1352),"",OFFSET('Smelter Look-up'!$H$4,$V1352-4,0))</f>
        <v/>
      </c>
      <c r="J1352" s="201">
        <f>IF(ISERROR($V1352),"",OFFSET('Smelter Look-up'!$I$4,$V1352-4,0))</f>
        <v/>
      </c>
      <c r="K1352" s="145" t="n"/>
      <c r="L1352" s="145" t="n"/>
      <c r="M1352" s="145" t="n"/>
      <c r="N1352" s="145" t="n"/>
      <c r="O1352" s="145" t="n"/>
      <c r="P1352" s="203" t="n"/>
      <c r="Q1352" s="146" t="n"/>
      <c r="R1352" s="144">
        <f>IF(ISERROR($V1352),"",OFFSET('Smelter Look-up'!$C$4,$V1352-4,0)&amp;"")</f>
        <v/>
      </c>
      <c r="S1352" s="150">
        <f>IF(B1352="","",IF(ISERROR(MATCH($E1352,CL,0)),"Unknown",INDIRECT("'C'!$A$"&amp;MATCH($E1352,CL,0)+1)))</f>
        <v/>
      </c>
      <c r="T1352" s="150">
        <f>IF(B1352="","",IF(ISERROR(MATCH($J1352,SorP!$B$1:$B$6261,0)),"",INDIRECT("'SorP'!$A$"&amp;MATCH($S1352&amp;$J1352,SorP!C:C,0))))</f>
        <v/>
      </c>
      <c r="U1352" s="163" t="n"/>
      <c r="V1352" s="164">
        <f>IF(C1352="",NA(),MATCH($B1352&amp;$C1352,'Smelter Look-up'!$J:$J,0))</f>
        <v/>
      </c>
      <c r="X1352" s="165">
        <f>IF(AND(C1352="Smelter not listed",OR(LEN(D1352)=0,LEN(E1352)=0)),1,0)</f>
        <v/>
      </c>
      <c r="AB1352" s="306">
        <f>IF(C1352="","",B1352)</f>
        <v/>
      </c>
      <c r="AC1352" s="165">
        <f>B1352</f>
        <v/>
      </c>
      <c r="AD1352" s="165">
        <f>IF(C1352="Smelter not listed",D1352,C1352)</f>
        <v/>
      </c>
    </row>
    <row r="1353" ht="20.1" customFormat="1" customHeight="1" s="165">
      <c r="A1353" s="150" t="n"/>
      <c r="B1353" s="296">
        <f>IF(LEN(A1353)=0,"",INDEX('Smelter Look-up'!$A:$A,MATCH($A1353,'Smelter Look-up'!$E:$E,0)))</f>
        <v/>
      </c>
      <c r="C1353" s="147">
        <f>IF(LEN(A1353)=0,"",INDEX('Smelter Look-up'!$C:$C,MATCH($A1353,'Smelter Look-up'!$E:$E,0)))</f>
        <v/>
      </c>
      <c r="D1353" s="144" t="n"/>
      <c r="E1353" s="144">
        <f>IF(ISERROR($V1353),"",OFFSET('Smelter Look-up'!$D$4,$V1353-4,0)&amp;"")</f>
        <v/>
      </c>
      <c r="F1353" s="144">
        <f>IF(ISERROR($V1353),"",OFFSET('Smelter Look-up'!$E$4,$V1353-4,0))</f>
        <v/>
      </c>
      <c r="G1353" s="144">
        <f>IF(C1353=$X$4,"Enter smelter details",IF(ISERROR($V1353),"",OFFSET('Smelter Look-up'!$F$4,$V1353-4,0)))</f>
        <v/>
      </c>
      <c r="H1353" s="200">
        <f>IF(ISERROR($V1353),"",OFFSET('Smelter Look-up'!$G$4,$V1353-4,0))</f>
        <v/>
      </c>
      <c r="I1353" s="201">
        <f>IF(ISERROR($V1353),"",OFFSET('Smelter Look-up'!$H$4,$V1353-4,0))</f>
        <v/>
      </c>
      <c r="J1353" s="201">
        <f>IF(ISERROR($V1353),"",OFFSET('Smelter Look-up'!$I$4,$V1353-4,0))</f>
        <v/>
      </c>
      <c r="K1353" s="145" t="n"/>
      <c r="L1353" s="145" t="n"/>
      <c r="M1353" s="145" t="n"/>
      <c r="N1353" s="145" t="n"/>
      <c r="O1353" s="145" t="n"/>
      <c r="P1353" s="203" t="n"/>
      <c r="Q1353" s="146" t="n"/>
      <c r="R1353" s="144">
        <f>IF(ISERROR($V1353),"",OFFSET('Smelter Look-up'!$C$4,$V1353-4,0)&amp;"")</f>
        <v/>
      </c>
      <c r="S1353" s="150">
        <f>IF(B1353="","",IF(ISERROR(MATCH($E1353,CL,0)),"Unknown",INDIRECT("'C'!$A$"&amp;MATCH($E1353,CL,0)+1)))</f>
        <v/>
      </c>
      <c r="T1353" s="150">
        <f>IF(B1353="","",IF(ISERROR(MATCH($J1353,SorP!$B$1:$B$6261,0)),"",INDIRECT("'SorP'!$A$"&amp;MATCH($S1353&amp;$J1353,SorP!C:C,0))))</f>
        <v/>
      </c>
      <c r="U1353" s="163" t="n"/>
      <c r="V1353" s="164">
        <f>IF(C1353="",NA(),MATCH($B1353&amp;$C1353,'Smelter Look-up'!$J:$J,0))</f>
        <v/>
      </c>
      <c r="X1353" s="165">
        <f>IF(AND(C1353="Smelter not listed",OR(LEN(D1353)=0,LEN(E1353)=0)),1,0)</f>
        <v/>
      </c>
      <c r="AB1353" s="306">
        <f>IF(C1353="","",B1353)</f>
        <v/>
      </c>
      <c r="AC1353" s="165">
        <f>B1353</f>
        <v/>
      </c>
      <c r="AD1353" s="165">
        <f>IF(C1353="Smelter not listed",D1353,C1353)</f>
        <v/>
      </c>
    </row>
    <row r="1354" ht="20.1" customFormat="1" customHeight="1" s="165">
      <c r="A1354" s="150" t="n"/>
      <c r="B1354" s="296">
        <f>IF(LEN(A1354)=0,"",INDEX('Smelter Look-up'!$A:$A,MATCH($A1354,'Smelter Look-up'!$E:$E,0)))</f>
        <v/>
      </c>
      <c r="C1354" s="147">
        <f>IF(LEN(A1354)=0,"",INDEX('Smelter Look-up'!$C:$C,MATCH($A1354,'Smelter Look-up'!$E:$E,0)))</f>
        <v/>
      </c>
      <c r="D1354" s="144" t="n"/>
      <c r="E1354" s="144">
        <f>IF(ISERROR($V1354),"",OFFSET('Smelter Look-up'!$D$4,$V1354-4,0)&amp;"")</f>
        <v/>
      </c>
      <c r="F1354" s="144">
        <f>IF(ISERROR($V1354),"",OFFSET('Smelter Look-up'!$E$4,$V1354-4,0))</f>
        <v/>
      </c>
      <c r="G1354" s="144">
        <f>IF(C1354=$X$4,"Enter smelter details",IF(ISERROR($V1354),"",OFFSET('Smelter Look-up'!$F$4,$V1354-4,0)))</f>
        <v/>
      </c>
      <c r="H1354" s="200">
        <f>IF(ISERROR($V1354),"",OFFSET('Smelter Look-up'!$G$4,$V1354-4,0))</f>
        <v/>
      </c>
      <c r="I1354" s="201">
        <f>IF(ISERROR($V1354),"",OFFSET('Smelter Look-up'!$H$4,$V1354-4,0))</f>
        <v/>
      </c>
      <c r="J1354" s="201">
        <f>IF(ISERROR($V1354),"",OFFSET('Smelter Look-up'!$I$4,$V1354-4,0))</f>
        <v/>
      </c>
      <c r="K1354" s="145" t="n"/>
      <c r="L1354" s="145" t="n"/>
      <c r="M1354" s="145" t="n"/>
      <c r="N1354" s="145" t="n"/>
      <c r="O1354" s="145" t="n"/>
      <c r="P1354" s="203" t="n"/>
      <c r="Q1354" s="146" t="n"/>
      <c r="R1354" s="144">
        <f>IF(ISERROR($V1354),"",OFFSET('Smelter Look-up'!$C$4,$V1354-4,0)&amp;"")</f>
        <v/>
      </c>
      <c r="S1354" s="150">
        <f>IF(B1354="","",IF(ISERROR(MATCH($E1354,CL,0)),"Unknown",INDIRECT("'C'!$A$"&amp;MATCH($E1354,CL,0)+1)))</f>
        <v/>
      </c>
      <c r="T1354" s="150">
        <f>IF(B1354="","",IF(ISERROR(MATCH($J1354,SorP!$B$1:$B$6261,0)),"",INDIRECT("'SorP'!$A$"&amp;MATCH($S1354&amp;$J1354,SorP!C:C,0))))</f>
        <v/>
      </c>
      <c r="U1354" s="163" t="n"/>
      <c r="V1354" s="164">
        <f>IF(C1354="",NA(),MATCH($B1354&amp;$C1354,'Smelter Look-up'!$J:$J,0))</f>
        <v/>
      </c>
      <c r="X1354" s="165">
        <f>IF(AND(C1354="Smelter not listed",OR(LEN(D1354)=0,LEN(E1354)=0)),1,0)</f>
        <v/>
      </c>
      <c r="AB1354" s="306">
        <f>IF(C1354="","",B1354)</f>
        <v/>
      </c>
      <c r="AC1354" s="165">
        <f>B1354</f>
        <v/>
      </c>
      <c r="AD1354" s="165">
        <f>IF(C1354="Smelter not listed",D1354,C1354)</f>
        <v/>
      </c>
    </row>
    <row r="1355" ht="20.1" customFormat="1" customHeight="1" s="165">
      <c r="A1355" s="150" t="n"/>
      <c r="B1355" s="296">
        <f>IF(LEN(A1355)=0,"",INDEX('Smelter Look-up'!$A:$A,MATCH($A1355,'Smelter Look-up'!$E:$E,0)))</f>
        <v/>
      </c>
      <c r="C1355" s="147">
        <f>IF(LEN(A1355)=0,"",INDEX('Smelter Look-up'!$C:$C,MATCH($A1355,'Smelter Look-up'!$E:$E,0)))</f>
        <v/>
      </c>
      <c r="D1355" s="144" t="n"/>
      <c r="E1355" s="144">
        <f>IF(ISERROR($V1355),"",OFFSET('Smelter Look-up'!$D$4,$V1355-4,0)&amp;"")</f>
        <v/>
      </c>
      <c r="F1355" s="144">
        <f>IF(ISERROR($V1355),"",OFFSET('Smelter Look-up'!$E$4,$V1355-4,0))</f>
        <v/>
      </c>
      <c r="G1355" s="144">
        <f>IF(C1355=$X$4,"Enter smelter details",IF(ISERROR($V1355),"",OFFSET('Smelter Look-up'!$F$4,$V1355-4,0)))</f>
        <v/>
      </c>
      <c r="H1355" s="200">
        <f>IF(ISERROR($V1355),"",OFFSET('Smelter Look-up'!$G$4,$V1355-4,0))</f>
        <v/>
      </c>
      <c r="I1355" s="201">
        <f>IF(ISERROR($V1355),"",OFFSET('Smelter Look-up'!$H$4,$V1355-4,0))</f>
        <v/>
      </c>
      <c r="J1355" s="201">
        <f>IF(ISERROR($V1355),"",OFFSET('Smelter Look-up'!$I$4,$V1355-4,0))</f>
        <v/>
      </c>
      <c r="K1355" s="145" t="n"/>
      <c r="L1355" s="145" t="n"/>
      <c r="M1355" s="145" t="n"/>
      <c r="N1355" s="145" t="n"/>
      <c r="O1355" s="145" t="n"/>
      <c r="P1355" s="203" t="n"/>
      <c r="Q1355" s="146" t="n"/>
      <c r="R1355" s="144">
        <f>IF(ISERROR($V1355),"",OFFSET('Smelter Look-up'!$C$4,$V1355-4,0)&amp;"")</f>
        <v/>
      </c>
      <c r="S1355" s="150">
        <f>IF(B1355="","",IF(ISERROR(MATCH($E1355,CL,0)),"Unknown",INDIRECT("'C'!$A$"&amp;MATCH($E1355,CL,0)+1)))</f>
        <v/>
      </c>
      <c r="T1355" s="150">
        <f>IF(B1355="","",IF(ISERROR(MATCH($J1355,SorP!$B$1:$B$6261,0)),"",INDIRECT("'SorP'!$A$"&amp;MATCH($S1355&amp;$J1355,SorP!C:C,0))))</f>
        <v/>
      </c>
      <c r="U1355" s="163" t="n"/>
      <c r="V1355" s="164">
        <f>IF(C1355="",NA(),MATCH($B1355&amp;$C1355,'Smelter Look-up'!$J:$J,0))</f>
        <v/>
      </c>
      <c r="X1355" s="165">
        <f>IF(AND(C1355="Smelter not listed",OR(LEN(D1355)=0,LEN(E1355)=0)),1,0)</f>
        <v/>
      </c>
      <c r="AB1355" s="306">
        <f>IF(C1355="","",B1355)</f>
        <v/>
      </c>
      <c r="AC1355" s="165">
        <f>B1355</f>
        <v/>
      </c>
      <c r="AD1355" s="165">
        <f>IF(C1355="Smelter not listed",D1355,C1355)</f>
        <v/>
      </c>
    </row>
    <row r="1356" ht="20.1" customFormat="1" customHeight="1" s="165">
      <c r="A1356" s="150" t="n"/>
      <c r="B1356" s="296">
        <f>IF(LEN(A1356)=0,"",INDEX('Smelter Look-up'!$A:$A,MATCH($A1356,'Smelter Look-up'!$E:$E,0)))</f>
        <v/>
      </c>
      <c r="C1356" s="147">
        <f>IF(LEN(A1356)=0,"",INDEX('Smelter Look-up'!$C:$C,MATCH($A1356,'Smelter Look-up'!$E:$E,0)))</f>
        <v/>
      </c>
      <c r="D1356" s="144" t="n"/>
      <c r="E1356" s="144">
        <f>IF(ISERROR($V1356),"",OFFSET('Smelter Look-up'!$D$4,$V1356-4,0)&amp;"")</f>
        <v/>
      </c>
      <c r="F1356" s="144">
        <f>IF(ISERROR($V1356),"",OFFSET('Smelter Look-up'!$E$4,$V1356-4,0))</f>
        <v/>
      </c>
      <c r="G1356" s="144">
        <f>IF(C1356=$X$4,"Enter smelter details",IF(ISERROR($V1356),"",OFFSET('Smelter Look-up'!$F$4,$V1356-4,0)))</f>
        <v/>
      </c>
      <c r="H1356" s="200">
        <f>IF(ISERROR($V1356),"",OFFSET('Smelter Look-up'!$G$4,$V1356-4,0))</f>
        <v/>
      </c>
      <c r="I1356" s="201">
        <f>IF(ISERROR($V1356),"",OFFSET('Smelter Look-up'!$H$4,$V1356-4,0))</f>
        <v/>
      </c>
      <c r="J1356" s="201">
        <f>IF(ISERROR($V1356),"",OFFSET('Smelter Look-up'!$I$4,$V1356-4,0))</f>
        <v/>
      </c>
      <c r="K1356" s="145" t="n"/>
      <c r="L1356" s="145" t="n"/>
      <c r="M1356" s="145" t="n"/>
      <c r="N1356" s="145" t="n"/>
      <c r="O1356" s="145" t="n"/>
      <c r="P1356" s="203" t="n"/>
      <c r="Q1356" s="146" t="n"/>
      <c r="R1356" s="144">
        <f>IF(ISERROR($V1356),"",OFFSET('Smelter Look-up'!$C$4,$V1356-4,0)&amp;"")</f>
        <v/>
      </c>
      <c r="S1356" s="150">
        <f>IF(B1356="","",IF(ISERROR(MATCH($E1356,CL,0)),"Unknown",INDIRECT("'C'!$A$"&amp;MATCH($E1356,CL,0)+1)))</f>
        <v/>
      </c>
      <c r="T1356" s="150">
        <f>IF(B1356="","",IF(ISERROR(MATCH($J1356,SorP!$B$1:$B$6261,0)),"",INDIRECT("'SorP'!$A$"&amp;MATCH($S1356&amp;$J1356,SorP!C:C,0))))</f>
        <v/>
      </c>
      <c r="U1356" s="163" t="n"/>
      <c r="V1356" s="164">
        <f>IF(C1356="",NA(),MATCH($B1356&amp;$C1356,'Smelter Look-up'!$J:$J,0))</f>
        <v/>
      </c>
      <c r="X1356" s="165">
        <f>IF(AND(C1356="Smelter not listed",OR(LEN(D1356)=0,LEN(E1356)=0)),1,0)</f>
        <v/>
      </c>
      <c r="AB1356" s="306">
        <f>IF(C1356="","",B1356)</f>
        <v/>
      </c>
      <c r="AC1356" s="165">
        <f>B1356</f>
        <v/>
      </c>
      <c r="AD1356" s="165">
        <f>IF(C1356="Smelter not listed",D1356,C1356)</f>
        <v/>
      </c>
    </row>
    <row r="1357" ht="20.1" customFormat="1" customHeight="1" s="165">
      <c r="A1357" s="150" t="n"/>
      <c r="B1357" s="296">
        <f>IF(LEN(A1357)=0,"",INDEX('Smelter Look-up'!$A:$A,MATCH($A1357,'Smelter Look-up'!$E:$E,0)))</f>
        <v/>
      </c>
      <c r="C1357" s="147">
        <f>IF(LEN(A1357)=0,"",INDEX('Smelter Look-up'!$C:$C,MATCH($A1357,'Smelter Look-up'!$E:$E,0)))</f>
        <v/>
      </c>
      <c r="D1357" s="144" t="n"/>
      <c r="E1357" s="144">
        <f>IF(ISERROR($V1357),"",OFFSET('Smelter Look-up'!$D$4,$V1357-4,0)&amp;"")</f>
        <v/>
      </c>
      <c r="F1357" s="144">
        <f>IF(ISERROR($V1357),"",OFFSET('Smelter Look-up'!$E$4,$V1357-4,0))</f>
        <v/>
      </c>
      <c r="G1357" s="144">
        <f>IF(C1357=$X$4,"Enter smelter details",IF(ISERROR($V1357),"",OFFSET('Smelter Look-up'!$F$4,$V1357-4,0)))</f>
        <v/>
      </c>
      <c r="H1357" s="200">
        <f>IF(ISERROR($V1357),"",OFFSET('Smelter Look-up'!$G$4,$V1357-4,0))</f>
        <v/>
      </c>
      <c r="I1357" s="201">
        <f>IF(ISERROR($V1357),"",OFFSET('Smelter Look-up'!$H$4,$V1357-4,0))</f>
        <v/>
      </c>
      <c r="J1357" s="201">
        <f>IF(ISERROR($V1357),"",OFFSET('Smelter Look-up'!$I$4,$V1357-4,0))</f>
        <v/>
      </c>
      <c r="K1357" s="145" t="n"/>
      <c r="L1357" s="145" t="n"/>
      <c r="M1357" s="145" t="n"/>
      <c r="N1357" s="145" t="n"/>
      <c r="O1357" s="145" t="n"/>
      <c r="P1357" s="203" t="n"/>
      <c r="Q1357" s="146" t="n"/>
      <c r="R1357" s="144">
        <f>IF(ISERROR($V1357),"",OFFSET('Smelter Look-up'!$C$4,$V1357-4,0)&amp;"")</f>
        <v/>
      </c>
      <c r="S1357" s="150">
        <f>IF(B1357="","",IF(ISERROR(MATCH($E1357,CL,0)),"Unknown",INDIRECT("'C'!$A$"&amp;MATCH($E1357,CL,0)+1)))</f>
        <v/>
      </c>
      <c r="T1357" s="150">
        <f>IF(B1357="","",IF(ISERROR(MATCH($J1357,SorP!$B$1:$B$6261,0)),"",INDIRECT("'SorP'!$A$"&amp;MATCH($S1357&amp;$J1357,SorP!C:C,0))))</f>
        <v/>
      </c>
      <c r="U1357" s="163" t="n"/>
      <c r="V1357" s="164">
        <f>IF(C1357="",NA(),MATCH($B1357&amp;$C1357,'Smelter Look-up'!$J:$J,0))</f>
        <v/>
      </c>
      <c r="X1357" s="165">
        <f>IF(AND(C1357="Smelter not listed",OR(LEN(D1357)=0,LEN(E1357)=0)),1,0)</f>
        <v/>
      </c>
      <c r="AB1357" s="306">
        <f>IF(C1357="","",B1357)</f>
        <v/>
      </c>
      <c r="AC1357" s="165">
        <f>B1357</f>
        <v/>
      </c>
      <c r="AD1357" s="165">
        <f>IF(C1357="Smelter not listed",D1357,C1357)</f>
        <v/>
      </c>
    </row>
    <row r="1358" ht="20.1" customFormat="1" customHeight="1" s="165">
      <c r="A1358" s="150" t="n"/>
      <c r="B1358" s="296">
        <f>IF(LEN(A1358)=0,"",INDEX('Smelter Look-up'!$A:$A,MATCH($A1358,'Smelter Look-up'!$E:$E,0)))</f>
        <v/>
      </c>
      <c r="C1358" s="147">
        <f>IF(LEN(A1358)=0,"",INDEX('Smelter Look-up'!$C:$C,MATCH($A1358,'Smelter Look-up'!$E:$E,0)))</f>
        <v/>
      </c>
      <c r="D1358" s="144" t="n"/>
      <c r="E1358" s="144">
        <f>IF(ISERROR($V1358),"",OFFSET('Smelter Look-up'!$D$4,$V1358-4,0)&amp;"")</f>
        <v/>
      </c>
      <c r="F1358" s="144">
        <f>IF(ISERROR($V1358),"",OFFSET('Smelter Look-up'!$E$4,$V1358-4,0))</f>
        <v/>
      </c>
      <c r="G1358" s="144">
        <f>IF(C1358=$X$4,"Enter smelter details",IF(ISERROR($V1358),"",OFFSET('Smelter Look-up'!$F$4,$V1358-4,0)))</f>
        <v/>
      </c>
      <c r="H1358" s="200">
        <f>IF(ISERROR($V1358),"",OFFSET('Smelter Look-up'!$G$4,$V1358-4,0))</f>
        <v/>
      </c>
      <c r="I1358" s="201">
        <f>IF(ISERROR($V1358),"",OFFSET('Smelter Look-up'!$H$4,$V1358-4,0))</f>
        <v/>
      </c>
      <c r="J1358" s="201">
        <f>IF(ISERROR($V1358),"",OFFSET('Smelter Look-up'!$I$4,$V1358-4,0))</f>
        <v/>
      </c>
      <c r="K1358" s="145" t="n"/>
      <c r="L1358" s="145" t="n"/>
      <c r="M1358" s="145" t="n"/>
      <c r="N1358" s="145" t="n"/>
      <c r="O1358" s="145" t="n"/>
      <c r="P1358" s="203" t="n"/>
      <c r="Q1358" s="146" t="n"/>
      <c r="R1358" s="144">
        <f>IF(ISERROR($V1358),"",OFFSET('Smelter Look-up'!$C$4,$V1358-4,0)&amp;"")</f>
        <v/>
      </c>
      <c r="S1358" s="150">
        <f>IF(B1358="","",IF(ISERROR(MATCH($E1358,CL,0)),"Unknown",INDIRECT("'C'!$A$"&amp;MATCH($E1358,CL,0)+1)))</f>
        <v/>
      </c>
      <c r="T1358" s="150">
        <f>IF(B1358="","",IF(ISERROR(MATCH($J1358,SorP!$B$1:$B$6261,0)),"",INDIRECT("'SorP'!$A$"&amp;MATCH($S1358&amp;$J1358,SorP!C:C,0))))</f>
        <v/>
      </c>
      <c r="U1358" s="163" t="n"/>
      <c r="V1358" s="164">
        <f>IF(C1358="",NA(),MATCH($B1358&amp;$C1358,'Smelter Look-up'!$J:$J,0))</f>
        <v/>
      </c>
      <c r="X1358" s="165">
        <f>IF(AND(C1358="Smelter not listed",OR(LEN(D1358)=0,LEN(E1358)=0)),1,0)</f>
        <v/>
      </c>
      <c r="AB1358" s="306">
        <f>IF(C1358="","",B1358)</f>
        <v/>
      </c>
      <c r="AC1358" s="165">
        <f>B1358</f>
        <v/>
      </c>
      <c r="AD1358" s="165">
        <f>IF(C1358="Smelter not listed",D1358,C1358)</f>
        <v/>
      </c>
    </row>
    <row r="1359" ht="20.1" customFormat="1" customHeight="1" s="165">
      <c r="A1359" s="150" t="n"/>
      <c r="B1359" s="296">
        <f>IF(LEN(A1359)=0,"",INDEX('Smelter Look-up'!$A:$A,MATCH($A1359,'Smelter Look-up'!$E:$E,0)))</f>
        <v/>
      </c>
      <c r="C1359" s="147">
        <f>IF(LEN(A1359)=0,"",INDEX('Smelter Look-up'!$C:$C,MATCH($A1359,'Smelter Look-up'!$E:$E,0)))</f>
        <v/>
      </c>
      <c r="D1359" s="144" t="n"/>
      <c r="E1359" s="144">
        <f>IF(ISERROR($V1359),"",OFFSET('Smelter Look-up'!$D$4,$V1359-4,0)&amp;"")</f>
        <v/>
      </c>
      <c r="F1359" s="144">
        <f>IF(ISERROR($V1359),"",OFFSET('Smelter Look-up'!$E$4,$V1359-4,0))</f>
        <v/>
      </c>
      <c r="G1359" s="144">
        <f>IF(C1359=$X$4,"Enter smelter details",IF(ISERROR($V1359),"",OFFSET('Smelter Look-up'!$F$4,$V1359-4,0)))</f>
        <v/>
      </c>
      <c r="H1359" s="200">
        <f>IF(ISERROR($V1359),"",OFFSET('Smelter Look-up'!$G$4,$V1359-4,0))</f>
        <v/>
      </c>
      <c r="I1359" s="201">
        <f>IF(ISERROR($V1359),"",OFFSET('Smelter Look-up'!$H$4,$V1359-4,0))</f>
        <v/>
      </c>
      <c r="J1359" s="201">
        <f>IF(ISERROR($V1359),"",OFFSET('Smelter Look-up'!$I$4,$V1359-4,0))</f>
        <v/>
      </c>
      <c r="K1359" s="145" t="n"/>
      <c r="L1359" s="145" t="n"/>
      <c r="M1359" s="145" t="n"/>
      <c r="N1359" s="145" t="n"/>
      <c r="O1359" s="145" t="n"/>
      <c r="P1359" s="203" t="n"/>
      <c r="Q1359" s="146" t="n"/>
      <c r="R1359" s="144">
        <f>IF(ISERROR($V1359),"",OFFSET('Smelter Look-up'!$C$4,$V1359-4,0)&amp;"")</f>
        <v/>
      </c>
      <c r="S1359" s="150">
        <f>IF(B1359="","",IF(ISERROR(MATCH($E1359,CL,0)),"Unknown",INDIRECT("'C'!$A$"&amp;MATCH($E1359,CL,0)+1)))</f>
        <v/>
      </c>
      <c r="T1359" s="150">
        <f>IF(B1359="","",IF(ISERROR(MATCH($J1359,SorP!$B$1:$B$6261,0)),"",INDIRECT("'SorP'!$A$"&amp;MATCH($S1359&amp;$J1359,SorP!C:C,0))))</f>
        <v/>
      </c>
      <c r="U1359" s="163" t="n"/>
      <c r="V1359" s="164">
        <f>IF(C1359="",NA(),MATCH($B1359&amp;$C1359,'Smelter Look-up'!$J:$J,0))</f>
        <v/>
      </c>
      <c r="X1359" s="165">
        <f>IF(AND(C1359="Smelter not listed",OR(LEN(D1359)=0,LEN(E1359)=0)),1,0)</f>
        <v/>
      </c>
      <c r="AB1359" s="306">
        <f>IF(C1359="","",B1359)</f>
        <v/>
      </c>
      <c r="AC1359" s="165">
        <f>B1359</f>
        <v/>
      </c>
      <c r="AD1359" s="165">
        <f>IF(C1359="Smelter not listed",D1359,C1359)</f>
        <v/>
      </c>
    </row>
    <row r="1360" ht="20.1" customFormat="1" customHeight="1" s="165">
      <c r="A1360" s="150" t="n"/>
      <c r="B1360" s="296">
        <f>IF(LEN(A1360)=0,"",INDEX('Smelter Look-up'!$A:$A,MATCH($A1360,'Smelter Look-up'!$E:$E,0)))</f>
        <v/>
      </c>
      <c r="C1360" s="147">
        <f>IF(LEN(A1360)=0,"",INDEX('Smelter Look-up'!$C:$C,MATCH($A1360,'Smelter Look-up'!$E:$E,0)))</f>
        <v/>
      </c>
      <c r="D1360" s="144" t="n"/>
      <c r="E1360" s="144">
        <f>IF(ISERROR($V1360),"",OFFSET('Smelter Look-up'!$D$4,$V1360-4,0)&amp;"")</f>
        <v/>
      </c>
      <c r="F1360" s="144">
        <f>IF(ISERROR($V1360),"",OFFSET('Smelter Look-up'!$E$4,$V1360-4,0))</f>
        <v/>
      </c>
      <c r="G1360" s="144">
        <f>IF(C1360=$X$4,"Enter smelter details",IF(ISERROR($V1360),"",OFFSET('Smelter Look-up'!$F$4,$V1360-4,0)))</f>
        <v/>
      </c>
      <c r="H1360" s="200">
        <f>IF(ISERROR($V1360),"",OFFSET('Smelter Look-up'!$G$4,$V1360-4,0))</f>
        <v/>
      </c>
      <c r="I1360" s="201">
        <f>IF(ISERROR($V1360),"",OFFSET('Smelter Look-up'!$H$4,$V1360-4,0))</f>
        <v/>
      </c>
      <c r="J1360" s="201">
        <f>IF(ISERROR($V1360),"",OFFSET('Smelter Look-up'!$I$4,$V1360-4,0))</f>
        <v/>
      </c>
      <c r="K1360" s="145" t="n"/>
      <c r="L1360" s="145" t="n"/>
      <c r="M1360" s="145" t="n"/>
      <c r="N1360" s="145" t="n"/>
      <c r="O1360" s="145" t="n"/>
      <c r="P1360" s="203" t="n"/>
      <c r="Q1360" s="146" t="n"/>
      <c r="R1360" s="144">
        <f>IF(ISERROR($V1360),"",OFFSET('Smelter Look-up'!$C$4,$V1360-4,0)&amp;"")</f>
        <v/>
      </c>
      <c r="S1360" s="150">
        <f>IF(B1360="","",IF(ISERROR(MATCH($E1360,CL,0)),"Unknown",INDIRECT("'C'!$A$"&amp;MATCH($E1360,CL,0)+1)))</f>
        <v/>
      </c>
      <c r="T1360" s="150">
        <f>IF(B1360="","",IF(ISERROR(MATCH($J1360,SorP!$B$1:$B$6261,0)),"",INDIRECT("'SorP'!$A$"&amp;MATCH($S1360&amp;$J1360,SorP!C:C,0))))</f>
        <v/>
      </c>
      <c r="U1360" s="163" t="n"/>
      <c r="V1360" s="164">
        <f>IF(C1360="",NA(),MATCH($B1360&amp;$C1360,'Smelter Look-up'!$J:$J,0))</f>
        <v/>
      </c>
      <c r="X1360" s="165">
        <f>IF(AND(C1360="Smelter not listed",OR(LEN(D1360)=0,LEN(E1360)=0)),1,0)</f>
        <v/>
      </c>
      <c r="AB1360" s="306">
        <f>IF(C1360="","",B1360)</f>
        <v/>
      </c>
      <c r="AC1360" s="165">
        <f>B1360</f>
        <v/>
      </c>
      <c r="AD1360" s="165">
        <f>IF(C1360="Smelter not listed",D1360,C1360)</f>
        <v/>
      </c>
    </row>
    <row r="1361" ht="20.1" customFormat="1" customHeight="1" s="165">
      <c r="A1361" s="150" t="n"/>
      <c r="B1361" s="296">
        <f>IF(LEN(A1361)=0,"",INDEX('Smelter Look-up'!$A:$A,MATCH($A1361,'Smelter Look-up'!$E:$E,0)))</f>
        <v/>
      </c>
      <c r="C1361" s="147">
        <f>IF(LEN(A1361)=0,"",INDEX('Smelter Look-up'!$C:$C,MATCH($A1361,'Smelter Look-up'!$E:$E,0)))</f>
        <v/>
      </c>
      <c r="D1361" s="144" t="n"/>
      <c r="E1361" s="144">
        <f>IF(ISERROR($V1361),"",OFFSET('Smelter Look-up'!$D$4,$V1361-4,0)&amp;"")</f>
        <v/>
      </c>
      <c r="F1361" s="144">
        <f>IF(ISERROR($V1361),"",OFFSET('Smelter Look-up'!$E$4,$V1361-4,0))</f>
        <v/>
      </c>
      <c r="G1361" s="144">
        <f>IF(C1361=$X$4,"Enter smelter details",IF(ISERROR($V1361),"",OFFSET('Smelter Look-up'!$F$4,$V1361-4,0)))</f>
        <v/>
      </c>
      <c r="H1361" s="200">
        <f>IF(ISERROR($V1361),"",OFFSET('Smelter Look-up'!$G$4,$V1361-4,0))</f>
        <v/>
      </c>
      <c r="I1361" s="201">
        <f>IF(ISERROR($V1361),"",OFFSET('Smelter Look-up'!$H$4,$V1361-4,0))</f>
        <v/>
      </c>
      <c r="J1361" s="201">
        <f>IF(ISERROR($V1361),"",OFFSET('Smelter Look-up'!$I$4,$V1361-4,0))</f>
        <v/>
      </c>
      <c r="K1361" s="145" t="n"/>
      <c r="L1361" s="145" t="n"/>
      <c r="M1361" s="145" t="n"/>
      <c r="N1361" s="145" t="n"/>
      <c r="O1361" s="145" t="n"/>
      <c r="P1361" s="203" t="n"/>
      <c r="Q1361" s="146" t="n"/>
      <c r="R1361" s="144">
        <f>IF(ISERROR($V1361),"",OFFSET('Smelter Look-up'!$C$4,$V1361-4,0)&amp;"")</f>
        <v/>
      </c>
      <c r="S1361" s="150">
        <f>IF(B1361="","",IF(ISERROR(MATCH($E1361,CL,0)),"Unknown",INDIRECT("'C'!$A$"&amp;MATCH($E1361,CL,0)+1)))</f>
        <v/>
      </c>
      <c r="T1361" s="150">
        <f>IF(B1361="","",IF(ISERROR(MATCH($J1361,SorP!$B$1:$B$6261,0)),"",INDIRECT("'SorP'!$A$"&amp;MATCH($S1361&amp;$J1361,SorP!C:C,0))))</f>
        <v/>
      </c>
      <c r="U1361" s="163" t="n"/>
      <c r="V1361" s="164">
        <f>IF(C1361="",NA(),MATCH($B1361&amp;$C1361,'Smelter Look-up'!$J:$J,0))</f>
        <v/>
      </c>
      <c r="X1361" s="165">
        <f>IF(AND(C1361="Smelter not listed",OR(LEN(D1361)=0,LEN(E1361)=0)),1,0)</f>
        <v/>
      </c>
      <c r="AB1361" s="306">
        <f>IF(C1361="","",B1361)</f>
        <v/>
      </c>
      <c r="AC1361" s="165">
        <f>B1361</f>
        <v/>
      </c>
      <c r="AD1361" s="165">
        <f>IF(C1361="Smelter not listed",D1361,C1361)</f>
        <v/>
      </c>
    </row>
    <row r="1362" ht="20.1" customFormat="1" customHeight="1" s="165">
      <c r="A1362" s="150" t="n"/>
      <c r="B1362" s="296">
        <f>IF(LEN(A1362)=0,"",INDEX('Smelter Look-up'!$A:$A,MATCH($A1362,'Smelter Look-up'!$E:$E,0)))</f>
        <v/>
      </c>
      <c r="C1362" s="147">
        <f>IF(LEN(A1362)=0,"",INDEX('Smelter Look-up'!$C:$C,MATCH($A1362,'Smelter Look-up'!$E:$E,0)))</f>
        <v/>
      </c>
      <c r="D1362" s="144" t="n"/>
      <c r="E1362" s="144">
        <f>IF(ISERROR($V1362),"",OFFSET('Smelter Look-up'!$D$4,$V1362-4,0)&amp;"")</f>
        <v/>
      </c>
      <c r="F1362" s="144">
        <f>IF(ISERROR($V1362),"",OFFSET('Smelter Look-up'!$E$4,$V1362-4,0))</f>
        <v/>
      </c>
      <c r="G1362" s="144">
        <f>IF(C1362=$X$4,"Enter smelter details",IF(ISERROR($V1362),"",OFFSET('Smelter Look-up'!$F$4,$V1362-4,0)))</f>
        <v/>
      </c>
      <c r="H1362" s="200">
        <f>IF(ISERROR($V1362),"",OFFSET('Smelter Look-up'!$G$4,$V1362-4,0))</f>
        <v/>
      </c>
      <c r="I1362" s="201">
        <f>IF(ISERROR($V1362),"",OFFSET('Smelter Look-up'!$H$4,$V1362-4,0))</f>
        <v/>
      </c>
      <c r="J1362" s="201">
        <f>IF(ISERROR($V1362),"",OFFSET('Smelter Look-up'!$I$4,$V1362-4,0))</f>
        <v/>
      </c>
      <c r="K1362" s="145" t="n"/>
      <c r="L1362" s="145" t="n"/>
      <c r="M1362" s="145" t="n"/>
      <c r="N1362" s="145" t="n"/>
      <c r="O1362" s="145" t="n"/>
      <c r="P1362" s="203" t="n"/>
      <c r="Q1362" s="146" t="n"/>
      <c r="R1362" s="144">
        <f>IF(ISERROR($V1362),"",OFFSET('Smelter Look-up'!$C$4,$V1362-4,0)&amp;"")</f>
        <v/>
      </c>
      <c r="S1362" s="150">
        <f>IF(B1362="","",IF(ISERROR(MATCH($E1362,CL,0)),"Unknown",INDIRECT("'C'!$A$"&amp;MATCH($E1362,CL,0)+1)))</f>
        <v/>
      </c>
      <c r="T1362" s="150">
        <f>IF(B1362="","",IF(ISERROR(MATCH($J1362,SorP!$B$1:$B$6261,0)),"",INDIRECT("'SorP'!$A$"&amp;MATCH($S1362&amp;$J1362,SorP!C:C,0))))</f>
        <v/>
      </c>
      <c r="U1362" s="163" t="n"/>
      <c r="V1362" s="164">
        <f>IF(C1362="",NA(),MATCH($B1362&amp;$C1362,'Smelter Look-up'!$J:$J,0))</f>
        <v/>
      </c>
      <c r="X1362" s="165">
        <f>IF(AND(C1362="Smelter not listed",OR(LEN(D1362)=0,LEN(E1362)=0)),1,0)</f>
        <v/>
      </c>
      <c r="AB1362" s="306">
        <f>IF(C1362="","",B1362)</f>
        <v/>
      </c>
      <c r="AC1362" s="165">
        <f>B1362</f>
        <v/>
      </c>
      <c r="AD1362" s="165">
        <f>IF(C1362="Smelter not listed",D1362,C1362)</f>
        <v/>
      </c>
    </row>
    <row r="1363" ht="20.1" customFormat="1" customHeight="1" s="165">
      <c r="A1363" s="150" t="n"/>
      <c r="B1363" s="296">
        <f>IF(LEN(A1363)=0,"",INDEX('Smelter Look-up'!$A:$A,MATCH($A1363,'Smelter Look-up'!$E:$E,0)))</f>
        <v/>
      </c>
      <c r="C1363" s="147">
        <f>IF(LEN(A1363)=0,"",INDEX('Smelter Look-up'!$C:$C,MATCH($A1363,'Smelter Look-up'!$E:$E,0)))</f>
        <v/>
      </c>
      <c r="D1363" s="144" t="n"/>
      <c r="E1363" s="144">
        <f>IF(ISERROR($V1363),"",OFFSET('Smelter Look-up'!$D$4,$V1363-4,0)&amp;"")</f>
        <v/>
      </c>
      <c r="F1363" s="144">
        <f>IF(ISERROR($V1363),"",OFFSET('Smelter Look-up'!$E$4,$V1363-4,0))</f>
        <v/>
      </c>
      <c r="G1363" s="144">
        <f>IF(C1363=$X$4,"Enter smelter details",IF(ISERROR($V1363),"",OFFSET('Smelter Look-up'!$F$4,$V1363-4,0)))</f>
        <v/>
      </c>
      <c r="H1363" s="200">
        <f>IF(ISERROR($V1363),"",OFFSET('Smelter Look-up'!$G$4,$V1363-4,0))</f>
        <v/>
      </c>
      <c r="I1363" s="201">
        <f>IF(ISERROR($V1363),"",OFFSET('Smelter Look-up'!$H$4,$V1363-4,0))</f>
        <v/>
      </c>
      <c r="J1363" s="201">
        <f>IF(ISERROR($V1363),"",OFFSET('Smelter Look-up'!$I$4,$V1363-4,0))</f>
        <v/>
      </c>
      <c r="K1363" s="145" t="n"/>
      <c r="L1363" s="145" t="n"/>
      <c r="M1363" s="145" t="n"/>
      <c r="N1363" s="145" t="n"/>
      <c r="O1363" s="145" t="n"/>
      <c r="P1363" s="203" t="n"/>
      <c r="Q1363" s="146" t="n"/>
      <c r="R1363" s="144">
        <f>IF(ISERROR($V1363),"",OFFSET('Smelter Look-up'!$C$4,$V1363-4,0)&amp;"")</f>
        <v/>
      </c>
      <c r="S1363" s="150">
        <f>IF(B1363="","",IF(ISERROR(MATCH($E1363,CL,0)),"Unknown",INDIRECT("'C'!$A$"&amp;MATCH($E1363,CL,0)+1)))</f>
        <v/>
      </c>
      <c r="T1363" s="150">
        <f>IF(B1363="","",IF(ISERROR(MATCH($J1363,SorP!$B$1:$B$6261,0)),"",INDIRECT("'SorP'!$A$"&amp;MATCH($S1363&amp;$J1363,SorP!C:C,0))))</f>
        <v/>
      </c>
      <c r="U1363" s="163" t="n"/>
      <c r="V1363" s="164">
        <f>IF(C1363="",NA(),MATCH($B1363&amp;$C1363,'Smelter Look-up'!$J:$J,0))</f>
        <v/>
      </c>
      <c r="X1363" s="165">
        <f>IF(AND(C1363="Smelter not listed",OR(LEN(D1363)=0,LEN(E1363)=0)),1,0)</f>
        <v/>
      </c>
      <c r="AB1363" s="306">
        <f>IF(C1363="","",B1363)</f>
        <v/>
      </c>
      <c r="AC1363" s="165">
        <f>B1363</f>
        <v/>
      </c>
      <c r="AD1363" s="165">
        <f>IF(C1363="Smelter not listed",D1363,C1363)</f>
        <v/>
      </c>
    </row>
    <row r="1364" ht="20.1" customFormat="1" customHeight="1" s="165">
      <c r="A1364" s="150" t="n"/>
      <c r="B1364" s="296">
        <f>IF(LEN(A1364)=0,"",INDEX('Smelter Look-up'!$A:$A,MATCH($A1364,'Smelter Look-up'!$E:$E,0)))</f>
        <v/>
      </c>
      <c r="C1364" s="147">
        <f>IF(LEN(A1364)=0,"",INDEX('Smelter Look-up'!$C:$C,MATCH($A1364,'Smelter Look-up'!$E:$E,0)))</f>
        <v/>
      </c>
      <c r="D1364" s="144" t="n"/>
      <c r="E1364" s="144">
        <f>IF(ISERROR($V1364),"",OFFSET('Smelter Look-up'!$D$4,$V1364-4,0)&amp;"")</f>
        <v/>
      </c>
      <c r="F1364" s="144">
        <f>IF(ISERROR($V1364),"",OFFSET('Smelter Look-up'!$E$4,$V1364-4,0))</f>
        <v/>
      </c>
      <c r="G1364" s="144">
        <f>IF(C1364=$X$4,"Enter smelter details",IF(ISERROR($V1364),"",OFFSET('Smelter Look-up'!$F$4,$V1364-4,0)))</f>
        <v/>
      </c>
      <c r="H1364" s="200">
        <f>IF(ISERROR($V1364),"",OFFSET('Smelter Look-up'!$G$4,$V1364-4,0))</f>
        <v/>
      </c>
      <c r="I1364" s="201">
        <f>IF(ISERROR($V1364),"",OFFSET('Smelter Look-up'!$H$4,$V1364-4,0))</f>
        <v/>
      </c>
      <c r="J1364" s="201">
        <f>IF(ISERROR($V1364),"",OFFSET('Smelter Look-up'!$I$4,$V1364-4,0))</f>
        <v/>
      </c>
      <c r="K1364" s="145" t="n"/>
      <c r="L1364" s="145" t="n"/>
      <c r="M1364" s="145" t="n"/>
      <c r="N1364" s="145" t="n"/>
      <c r="O1364" s="145" t="n"/>
      <c r="P1364" s="203" t="n"/>
      <c r="Q1364" s="146" t="n"/>
      <c r="R1364" s="144">
        <f>IF(ISERROR($V1364),"",OFFSET('Smelter Look-up'!$C$4,$V1364-4,0)&amp;"")</f>
        <v/>
      </c>
      <c r="S1364" s="150">
        <f>IF(B1364="","",IF(ISERROR(MATCH($E1364,CL,0)),"Unknown",INDIRECT("'C'!$A$"&amp;MATCH($E1364,CL,0)+1)))</f>
        <v/>
      </c>
      <c r="T1364" s="150">
        <f>IF(B1364="","",IF(ISERROR(MATCH($J1364,SorP!$B$1:$B$6261,0)),"",INDIRECT("'SorP'!$A$"&amp;MATCH($S1364&amp;$J1364,SorP!C:C,0))))</f>
        <v/>
      </c>
      <c r="U1364" s="163" t="n"/>
      <c r="V1364" s="164">
        <f>IF(C1364="",NA(),MATCH($B1364&amp;$C1364,'Smelter Look-up'!$J:$J,0))</f>
        <v/>
      </c>
      <c r="X1364" s="165">
        <f>IF(AND(C1364="Smelter not listed",OR(LEN(D1364)=0,LEN(E1364)=0)),1,0)</f>
        <v/>
      </c>
      <c r="AB1364" s="306">
        <f>IF(C1364="","",B1364)</f>
        <v/>
      </c>
      <c r="AC1364" s="165">
        <f>B1364</f>
        <v/>
      </c>
      <c r="AD1364" s="165">
        <f>IF(C1364="Smelter not listed",D1364,C1364)</f>
        <v/>
      </c>
    </row>
    <row r="1365" ht="20.1" customFormat="1" customHeight="1" s="165">
      <c r="A1365" s="150" t="n"/>
      <c r="B1365" s="296">
        <f>IF(LEN(A1365)=0,"",INDEX('Smelter Look-up'!$A:$A,MATCH($A1365,'Smelter Look-up'!$E:$E,0)))</f>
        <v/>
      </c>
      <c r="C1365" s="147">
        <f>IF(LEN(A1365)=0,"",INDEX('Smelter Look-up'!$C:$C,MATCH($A1365,'Smelter Look-up'!$E:$E,0)))</f>
        <v/>
      </c>
      <c r="D1365" s="144" t="n"/>
      <c r="E1365" s="144">
        <f>IF(ISERROR($V1365),"",OFFSET('Smelter Look-up'!$D$4,$V1365-4,0)&amp;"")</f>
        <v/>
      </c>
      <c r="F1365" s="144">
        <f>IF(ISERROR($V1365),"",OFFSET('Smelter Look-up'!$E$4,$V1365-4,0))</f>
        <v/>
      </c>
      <c r="G1365" s="144">
        <f>IF(C1365=$X$4,"Enter smelter details",IF(ISERROR($V1365),"",OFFSET('Smelter Look-up'!$F$4,$V1365-4,0)))</f>
        <v/>
      </c>
      <c r="H1365" s="200">
        <f>IF(ISERROR($V1365),"",OFFSET('Smelter Look-up'!$G$4,$V1365-4,0))</f>
        <v/>
      </c>
      <c r="I1365" s="201">
        <f>IF(ISERROR($V1365),"",OFFSET('Smelter Look-up'!$H$4,$V1365-4,0))</f>
        <v/>
      </c>
      <c r="J1365" s="201">
        <f>IF(ISERROR($V1365),"",OFFSET('Smelter Look-up'!$I$4,$V1365-4,0))</f>
        <v/>
      </c>
      <c r="K1365" s="145" t="n"/>
      <c r="L1365" s="145" t="n"/>
      <c r="M1365" s="145" t="n"/>
      <c r="N1365" s="145" t="n"/>
      <c r="O1365" s="145" t="n"/>
      <c r="P1365" s="203" t="n"/>
      <c r="Q1365" s="146" t="n"/>
      <c r="R1365" s="144">
        <f>IF(ISERROR($V1365),"",OFFSET('Smelter Look-up'!$C$4,$V1365-4,0)&amp;"")</f>
        <v/>
      </c>
      <c r="S1365" s="150">
        <f>IF(B1365="","",IF(ISERROR(MATCH($E1365,CL,0)),"Unknown",INDIRECT("'C'!$A$"&amp;MATCH($E1365,CL,0)+1)))</f>
        <v/>
      </c>
      <c r="T1365" s="150">
        <f>IF(B1365="","",IF(ISERROR(MATCH($J1365,SorP!$B$1:$B$6261,0)),"",INDIRECT("'SorP'!$A$"&amp;MATCH($S1365&amp;$J1365,SorP!C:C,0))))</f>
        <v/>
      </c>
      <c r="U1365" s="163" t="n"/>
      <c r="V1365" s="164">
        <f>IF(C1365="",NA(),MATCH($B1365&amp;$C1365,'Smelter Look-up'!$J:$J,0))</f>
        <v/>
      </c>
      <c r="X1365" s="165">
        <f>IF(AND(C1365="Smelter not listed",OR(LEN(D1365)=0,LEN(E1365)=0)),1,0)</f>
        <v/>
      </c>
      <c r="AB1365" s="306">
        <f>IF(C1365="","",B1365)</f>
        <v/>
      </c>
      <c r="AC1365" s="165">
        <f>B1365</f>
        <v/>
      </c>
      <c r="AD1365" s="165">
        <f>IF(C1365="Smelter not listed",D1365,C1365)</f>
        <v/>
      </c>
    </row>
    <row r="1366" ht="20.1" customFormat="1" customHeight="1" s="165">
      <c r="A1366" s="150" t="n"/>
      <c r="B1366" s="296">
        <f>IF(LEN(A1366)=0,"",INDEX('Smelter Look-up'!$A:$A,MATCH($A1366,'Smelter Look-up'!$E:$E,0)))</f>
        <v/>
      </c>
      <c r="C1366" s="147">
        <f>IF(LEN(A1366)=0,"",INDEX('Smelter Look-up'!$C:$C,MATCH($A1366,'Smelter Look-up'!$E:$E,0)))</f>
        <v/>
      </c>
      <c r="D1366" s="144" t="n"/>
      <c r="E1366" s="144">
        <f>IF(ISERROR($V1366),"",OFFSET('Smelter Look-up'!$D$4,$V1366-4,0)&amp;"")</f>
        <v/>
      </c>
      <c r="F1366" s="144">
        <f>IF(ISERROR($V1366),"",OFFSET('Smelter Look-up'!$E$4,$V1366-4,0))</f>
        <v/>
      </c>
      <c r="G1366" s="144">
        <f>IF(C1366=$X$4,"Enter smelter details",IF(ISERROR($V1366),"",OFFSET('Smelter Look-up'!$F$4,$V1366-4,0)))</f>
        <v/>
      </c>
      <c r="H1366" s="200">
        <f>IF(ISERROR($V1366),"",OFFSET('Smelter Look-up'!$G$4,$V1366-4,0))</f>
        <v/>
      </c>
      <c r="I1366" s="201">
        <f>IF(ISERROR($V1366),"",OFFSET('Smelter Look-up'!$H$4,$V1366-4,0))</f>
        <v/>
      </c>
      <c r="J1366" s="201">
        <f>IF(ISERROR($V1366),"",OFFSET('Smelter Look-up'!$I$4,$V1366-4,0))</f>
        <v/>
      </c>
      <c r="K1366" s="145" t="n"/>
      <c r="L1366" s="145" t="n"/>
      <c r="M1366" s="145" t="n"/>
      <c r="N1366" s="145" t="n"/>
      <c r="O1366" s="145" t="n"/>
      <c r="P1366" s="203" t="n"/>
      <c r="Q1366" s="146" t="n"/>
      <c r="R1366" s="144">
        <f>IF(ISERROR($V1366),"",OFFSET('Smelter Look-up'!$C$4,$V1366-4,0)&amp;"")</f>
        <v/>
      </c>
      <c r="S1366" s="150">
        <f>IF(B1366="","",IF(ISERROR(MATCH($E1366,CL,0)),"Unknown",INDIRECT("'C'!$A$"&amp;MATCH($E1366,CL,0)+1)))</f>
        <v/>
      </c>
      <c r="T1366" s="150">
        <f>IF(B1366="","",IF(ISERROR(MATCH($J1366,SorP!$B$1:$B$6261,0)),"",INDIRECT("'SorP'!$A$"&amp;MATCH($S1366&amp;$J1366,SorP!C:C,0))))</f>
        <v/>
      </c>
      <c r="U1366" s="163" t="n"/>
      <c r="V1366" s="164">
        <f>IF(C1366="",NA(),MATCH($B1366&amp;$C1366,'Smelter Look-up'!$J:$J,0))</f>
        <v/>
      </c>
      <c r="X1366" s="165">
        <f>IF(AND(C1366="Smelter not listed",OR(LEN(D1366)=0,LEN(E1366)=0)),1,0)</f>
        <v/>
      </c>
      <c r="AB1366" s="306">
        <f>IF(C1366="","",B1366)</f>
        <v/>
      </c>
      <c r="AC1366" s="165">
        <f>B1366</f>
        <v/>
      </c>
      <c r="AD1366" s="165">
        <f>IF(C1366="Smelter not listed",D1366,C1366)</f>
        <v/>
      </c>
    </row>
    <row r="1367" ht="20.1" customFormat="1" customHeight="1" s="165">
      <c r="A1367" s="150" t="n"/>
      <c r="B1367" s="296">
        <f>IF(LEN(A1367)=0,"",INDEX('Smelter Look-up'!$A:$A,MATCH($A1367,'Smelter Look-up'!$E:$E,0)))</f>
        <v/>
      </c>
      <c r="C1367" s="147">
        <f>IF(LEN(A1367)=0,"",INDEX('Smelter Look-up'!$C:$C,MATCH($A1367,'Smelter Look-up'!$E:$E,0)))</f>
        <v/>
      </c>
      <c r="D1367" s="144" t="n"/>
      <c r="E1367" s="144">
        <f>IF(ISERROR($V1367),"",OFFSET('Smelter Look-up'!$D$4,$V1367-4,0)&amp;"")</f>
        <v/>
      </c>
      <c r="F1367" s="144">
        <f>IF(ISERROR($V1367),"",OFFSET('Smelter Look-up'!$E$4,$V1367-4,0))</f>
        <v/>
      </c>
      <c r="G1367" s="144">
        <f>IF(C1367=$X$4,"Enter smelter details",IF(ISERROR($V1367),"",OFFSET('Smelter Look-up'!$F$4,$V1367-4,0)))</f>
        <v/>
      </c>
      <c r="H1367" s="200">
        <f>IF(ISERROR($V1367),"",OFFSET('Smelter Look-up'!$G$4,$V1367-4,0))</f>
        <v/>
      </c>
      <c r="I1367" s="201">
        <f>IF(ISERROR($V1367),"",OFFSET('Smelter Look-up'!$H$4,$V1367-4,0))</f>
        <v/>
      </c>
      <c r="J1367" s="201">
        <f>IF(ISERROR($V1367),"",OFFSET('Smelter Look-up'!$I$4,$V1367-4,0))</f>
        <v/>
      </c>
      <c r="K1367" s="145" t="n"/>
      <c r="L1367" s="145" t="n"/>
      <c r="M1367" s="145" t="n"/>
      <c r="N1367" s="145" t="n"/>
      <c r="O1367" s="145" t="n"/>
      <c r="P1367" s="203" t="n"/>
      <c r="Q1367" s="146" t="n"/>
      <c r="R1367" s="144">
        <f>IF(ISERROR($V1367),"",OFFSET('Smelter Look-up'!$C$4,$V1367-4,0)&amp;"")</f>
        <v/>
      </c>
      <c r="S1367" s="150">
        <f>IF(B1367="","",IF(ISERROR(MATCH($E1367,CL,0)),"Unknown",INDIRECT("'C'!$A$"&amp;MATCH($E1367,CL,0)+1)))</f>
        <v/>
      </c>
      <c r="T1367" s="150">
        <f>IF(B1367="","",IF(ISERROR(MATCH($J1367,SorP!$B$1:$B$6261,0)),"",INDIRECT("'SorP'!$A$"&amp;MATCH($S1367&amp;$J1367,SorP!C:C,0))))</f>
        <v/>
      </c>
      <c r="U1367" s="163" t="n"/>
      <c r="V1367" s="164">
        <f>IF(C1367="",NA(),MATCH($B1367&amp;$C1367,'Smelter Look-up'!$J:$J,0))</f>
        <v/>
      </c>
      <c r="X1367" s="165">
        <f>IF(AND(C1367="Smelter not listed",OR(LEN(D1367)=0,LEN(E1367)=0)),1,0)</f>
        <v/>
      </c>
      <c r="AB1367" s="306">
        <f>IF(C1367="","",B1367)</f>
        <v/>
      </c>
      <c r="AC1367" s="165">
        <f>B1367</f>
        <v/>
      </c>
      <c r="AD1367" s="165">
        <f>IF(C1367="Smelter not listed",D1367,C1367)</f>
        <v/>
      </c>
    </row>
    <row r="1368" ht="20.1" customFormat="1" customHeight="1" s="165">
      <c r="A1368" s="150" t="n"/>
      <c r="B1368" s="296">
        <f>IF(LEN(A1368)=0,"",INDEX('Smelter Look-up'!$A:$A,MATCH($A1368,'Smelter Look-up'!$E:$E,0)))</f>
        <v/>
      </c>
      <c r="C1368" s="147">
        <f>IF(LEN(A1368)=0,"",INDEX('Smelter Look-up'!$C:$C,MATCH($A1368,'Smelter Look-up'!$E:$E,0)))</f>
        <v/>
      </c>
      <c r="D1368" s="144" t="n"/>
      <c r="E1368" s="144">
        <f>IF(ISERROR($V1368),"",OFFSET('Smelter Look-up'!$D$4,$V1368-4,0)&amp;"")</f>
        <v/>
      </c>
      <c r="F1368" s="144">
        <f>IF(ISERROR($V1368),"",OFFSET('Smelter Look-up'!$E$4,$V1368-4,0))</f>
        <v/>
      </c>
      <c r="G1368" s="144">
        <f>IF(C1368=$X$4,"Enter smelter details",IF(ISERROR($V1368),"",OFFSET('Smelter Look-up'!$F$4,$V1368-4,0)))</f>
        <v/>
      </c>
      <c r="H1368" s="200">
        <f>IF(ISERROR($V1368),"",OFFSET('Smelter Look-up'!$G$4,$V1368-4,0))</f>
        <v/>
      </c>
      <c r="I1368" s="201">
        <f>IF(ISERROR($V1368),"",OFFSET('Smelter Look-up'!$H$4,$V1368-4,0))</f>
        <v/>
      </c>
      <c r="J1368" s="201">
        <f>IF(ISERROR($V1368),"",OFFSET('Smelter Look-up'!$I$4,$V1368-4,0))</f>
        <v/>
      </c>
      <c r="K1368" s="145" t="n"/>
      <c r="L1368" s="145" t="n"/>
      <c r="M1368" s="145" t="n"/>
      <c r="N1368" s="145" t="n"/>
      <c r="O1368" s="145" t="n"/>
      <c r="P1368" s="203" t="n"/>
      <c r="Q1368" s="146" t="n"/>
      <c r="R1368" s="144">
        <f>IF(ISERROR($V1368),"",OFFSET('Smelter Look-up'!$C$4,$V1368-4,0)&amp;"")</f>
        <v/>
      </c>
      <c r="S1368" s="150">
        <f>IF(B1368="","",IF(ISERROR(MATCH($E1368,CL,0)),"Unknown",INDIRECT("'C'!$A$"&amp;MATCH($E1368,CL,0)+1)))</f>
        <v/>
      </c>
      <c r="T1368" s="150">
        <f>IF(B1368="","",IF(ISERROR(MATCH($J1368,SorP!$B$1:$B$6261,0)),"",INDIRECT("'SorP'!$A$"&amp;MATCH($S1368&amp;$J1368,SorP!C:C,0))))</f>
        <v/>
      </c>
      <c r="U1368" s="163" t="n"/>
      <c r="V1368" s="164">
        <f>IF(C1368="",NA(),MATCH($B1368&amp;$C1368,'Smelter Look-up'!$J:$J,0))</f>
        <v/>
      </c>
      <c r="X1368" s="165">
        <f>IF(AND(C1368="Smelter not listed",OR(LEN(D1368)=0,LEN(E1368)=0)),1,0)</f>
        <v/>
      </c>
      <c r="AB1368" s="306">
        <f>IF(C1368="","",B1368)</f>
        <v/>
      </c>
      <c r="AC1368" s="165">
        <f>B1368</f>
        <v/>
      </c>
      <c r="AD1368" s="165">
        <f>IF(C1368="Smelter not listed",D1368,C1368)</f>
        <v/>
      </c>
    </row>
    <row r="1369" ht="20.1" customFormat="1" customHeight="1" s="165">
      <c r="A1369" s="150" t="n"/>
      <c r="B1369" s="296">
        <f>IF(LEN(A1369)=0,"",INDEX('Smelter Look-up'!$A:$A,MATCH($A1369,'Smelter Look-up'!$E:$E,0)))</f>
        <v/>
      </c>
      <c r="C1369" s="147">
        <f>IF(LEN(A1369)=0,"",INDEX('Smelter Look-up'!$C:$C,MATCH($A1369,'Smelter Look-up'!$E:$E,0)))</f>
        <v/>
      </c>
      <c r="D1369" s="144" t="n"/>
      <c r="E1369" s="144">
        <f>IF(ISERROR($V1369),"",OFFSET('Smelter Look-up'!$D$4,$V1369-4,0)&amp;"")</f>
        <v/>
      </c>
      <c r="F1369" s="144">
        <f>IF(ISERROR($V1369),"",OFFSET('Smelter Look-up'!$E$4,$V1369-4,0))</f>
        <v/>
      </c>
      <c r="G1369" s="144">
        <f>IF(C1369=$X$4,"Enter smelter details",IF(ISERROR($V1369),"",OFFSET('Smelter Look-up'!$F$4,$V1369-4,0)))</f>
        <v/>
      </c>
      <c r="H1369" s="200">
        <f>IF(ISERROR($V1369),"",OFFSET('Smelter Look-up'!$G$4,$V1369-4,0))</f>
        <v/>
      </c>
      <c r="I1369" s="201">
        <f>IF(ISERROR($V1369),"",OFFSET('Smelter Look-up'!$H$4,$V1369-4,0))</f>
        <v/>
      </c>
      <c r="J1369" s="201">
        <f>IF(ISERROR($V1369),"",OFFSET('Smelter Look-up'!$I$4,$V1369-4,0))</f>
        <v/>
      </c>
      <c r="K1369" s="145" t="n"/>
      <c r="L1369" s="145" t="n"/>
      <c r="M1369" s="145" t="n"/>
      <c r="N1369" s="145" t="n"/>
      <c r="O1369" s="145" t="n"/>
      <c r="P1369" s="203" t="n"/>
      <c r="Q1369" s="146" t="n"/>
      <c r="R1369" s="144">
        <f>IF(ISERROR($V1369),"",OFFSET('Smelter Look-up'!$C$4,$V1369-4,0)&amp;"")</f>
        <v/>
      </c>
      <c r="S1369" s="150">
        <f>IF(B1369="","",IF(ISERROR(MATCH($E1369,CL,0)),"Unknown",INDIRECT("'C'!$A$"&amp;MATCH($E1369,CL,0)+1)))</f>
        <v/>
      </c>
      <c r="T1369" s="150">
        <f>IF(B1369="","",IF(ISERROR(MATCH($J1369,SorP!$B$1:$B$6261,0)),"",INDIRECT("'SorP'!$A$"&amp;MATCH($S1369&amp;$J1369,SorP!C:C,0))))</f>
        <v/>
      </c>
      <c r="U1369" s="163" t="n"/>
      <c r="V1369" s="164">
        <f>IF(C1369="",NA(),MATCH($B1369&amp;$C1369,'Smelter Look-up'!$J:$J,0))</f>
        <v/>
      </c>
      <c r="X1369" s="165">
        <f>IF(AND(C1369="Smelter not listed",OR(LEN(D1369)=0,LEN(E1369)=0)),1,0)</f>
        <v/>
      </c>
      <c r="AB1369" s="306">
        <f>IF(C1369="","",B1369)</f>
        <v/>
      </c>
      <c r="AC1369" s="165">
        <f>B1369</f>
        <v/>
      </c>
      <c r="AD1369" s="165">
        <f>IF(C1369="Smelter not listed",D1369,C1369)</f>
        <v/>
      </c>
    </row>
    <row r="1370" ht="20.1" customFormat="1" customHeight="1" s="165">
      <c r="A1370" s="150" t="n"/>
      <c r="B1370" s="296">
        <f>IF(LEN(A1370)=0,"",INDEX('Smelter Look-up'!$A:$A,MATCH($A1370,'Smelter Look-up'!$E:$E,0)))</f>
        <v/>
      </c>
      <c r="C1370" s="147">
        <f>IF(LEN(A1370)=0,"",INDEX('Smelter Look-up'!$C:$C,MATCH($A1370,'Smelter Look-up'!$E:$E,0)))</f>
        <v/>
      </c>
      <c r="D1370" s="144" t="n"/>
      <c r="E1370" s="144">
        <f>IF(ISERROR($V1370),"",OFFSET('Smelter Look-up'!$D$4,$V1370-4,0)&amp;"")</f>
        <v/>
      </c>
      <c r="F1370" s="144">
        <f>IF(ISERROR($V1370),"",OFFSET('Smelter Look-up'!$E$4,$V1370-4,0))</f>
        <v/>
      </c>
      <c r="G1370" s="144">
        <f>IF(C1370=$X$4,"Enter smelter details",IF(ISERROR($V1370),"",OFFSET('Smelter Look-up'!$F$4,$V1370-4,0)))</f>
        <v/>
      </c>
      <c r="H1370" s="200">
        <f>IF(ISERROR($V1370),"",OFFSET('Smelter Look-up'!$G$4,$V1370-4,0))</f>
        <v/>
      </c>
      <c r="I1370" s="201">
        <f>IF(ISERROR($V1370),"",OFFSET('Smelter Look-up'!$H$4,$V1370-4,0))</f>
        <v/>
      </c>
      <c r="J1370" s="201">
        <f>IF(ISERROR($V1370),"",OFFSET('Smelter Look-up'!$I$4,$V1370-4,0))</f>
        <v/>
      </c>
      <c r="K1370" s="145" t="n"/>
      <c r="L1370" s="145" t="n"/>
      <c r="M1370" s="145" t="n"/>
      <c r="N1370" s="145" t="n"/>
      <c r="O1370" s="145" t="n"/>
      <c r="P1370" s="203" t="n"/>
      <c r="Q1370" s="146" t="n"/>
      <c r="R1370" s="144">
        <f>IF(ISERROR($V1370),"",OFFSET('Smelter Look-up'!$C$4,$V1370-4,0)&amp;"")</f>
        <v/>
      </c>
      <c r="S1370" s="150">
        <f>IF(B1370="","",IF(ISERROR(MATCH($E1370,CL,0)),"Unknown",INDIRECT("'C'!$A$"&amp;MATCH($E1370,CL,0)+1)))</f>
        <v/>
      </c>
      <c r="T1370" s="150">
        <f>IF(B1370="","",IF(ISERROR(MATCH($J1370,SorP!$B$1:$B$6261,0)),"",INDIRECT("'SorP'!$A$"&amp;MATCH($S1370&amp;$J1370,SorP!C:C,0))))</f>
        <v/>
      </c>
      <c r="U1370" s="163" t="n"/>
      <c r="V1370" s="164">
        <f>IF(C1370="",NA(),MATCH($B1370&amp;$C1370,'Smelter Look-up'!$J:$J,0))</f>
        <v/>
      </c>
      <c r="X1370" s="165">
        <f>IF(AND(C1370="Smelter not listed",OR(LEN(D1370)=0,LEN(E1370)=0)),1,0)</f>
        <v/>
      </c>
      <c r="AB1370" s="306">
        <f>IF(C1370="","",B1370)</f>
        <v/>
      </c>
      <c r="AC1370" s="165">
        <f>B1370</f>
        <v/>
      </c>
      <c r="AD1370" s="165">
        <f>IF(C1370="Smelter not listed",D1370,C1370)</f>
        <v/>
      </c>
    </row>
    <row r="1371" ht="20.1" customFormat="1" customHeight="1" s="165">
      <c r="A1371" s="150" t="n"/>
      <c r="B1371" s="296">
        <f>IF(LEN(A1371)=0,"",INDEX('Smelter Look-up'!$A:$A,MATCH($A1371,'Smelter Look-up'!$E:$E,0)))</f>
        <v/>
      </c>
      <c r="C1371" s="147">
        <f>IF(LEN(A1371)=0,"",INDEX('Smelter Look-up'!$C:$C,MATCH($A1371,'Smelter Look-up'!$E:$E,0)))</f>
        <v/>
      </c>
      <c r="D1371" s="144" t="n"/>
      <c r="E1371" s="144">
        <f>IF(ISERROR($V1371),"",OFFSET('Smelter Look-up'!$D$4,$V1371-4,0)&amp;"")</f>
        <v/>
      </c>
      <c r="F1371" s="144">
        <f>IF(ISERROR($V1371),"",OFFSET('Smelter Look-up'!$E$4,$V1371-4,0))</f>
        <v/>
      </c>
      <c r="G1371" s="144">
        <f>IF(C1371=$X$4,"Enter smelter details",IF(ISERROR($V1371),"",OFFSET('Smelter Look-up'!$F$4,$V1371-4,0)))</f>
        <v/>
      </c>
      <c r="H1371" s="200">
        <f>IF(ISERROR($V1371),"",OFFSET('Smelter Look-up'!$G$4,$V1371-4,0))</f>
        <v/>
      </c>
      <c r="I1371" s="201">
        <f>IF(ISERROR($V1371),"",OFFSET('Smelter Look-up'!$H$4,$V1371-4,0))</f>
        <v/>
      </c>
      <c r="J1371" s="201">
        <f>IF(ISERROR($V1371),"",OFFSET('Smelter Look-up'!$I$4,$V1371-4,0))</f>
        <v/>
      </c>
      <c r="K1371" s="145" t="n"/>
      <c r="L1371" s="145" t="n"/>
      <c r="M1371" s="145" t="n"/>
      <c r="N1371" s="145" t="n"/>
      <c r="O1371" s="145" t="n"/>
      <c r="P1371" s="203" t="n"/>
      <c r="Q1371" s="146" t="n"/>
      <c r="R1371" s="144">
        <f>IF(ISERROR($V1371),"",OFFSET('Smelter Look-up'!$C$4,$V1371-4,0)&amp;"")</f>
        <v/>
      </c>
      <c r="S1371" s="150">
        <f>IF(B1371="","",IF(ISERROR(MATCH($E1371,CL,0)),"Unknown",INDIRECT("'C'!$A$"&amp;MATCH($E1371,CL,0)+1)))</f>
        <v/>
      </c>
      <c r="T1371" s="150">
        <f>IF(B1371="","",IF(ISERROR(MATCH($J1371,SorP!$B$1:$B$6261,0)),"",INDIRECT("'SorP'!$A$"&amp;MATCH($S1371&amp;$J1371,SorP!C:C,0))))</f>
        <v/>
      </c>
      <c r="U1371" s="163" t="n"/>
      <c r="V1371" s="164">
        <f>IF(C1371="",NA(),MATCH($B1371&amp;$C1371,'Smelter Look-up'!$J:$J,0))</f>
        <v/>
      </c>
      <c r="X1371" s="165">
        <f>IF(AND(C1371="Smelter not listed",OR(LEN(D1371)=0,LEN(E1371)=0)),1,0)</f>
        <v/>
      </c>
      <c r="AB1371" s="306">
        <f>IF(C1371="","",B1371)</f>
        <v/>
      </c>
      <c r="AC1371" s="165">
        <f>B1371</f>
        <v/>
      </c>
      <c r="AD1371" s="165">
        <f>IF(C1371="Smelter not listed",D1371,C1371)</f>
        <v/>
      </c>
    </row>
    <row r="1372" ht="20.1" customFormat="1" customHeight="1" s="165">
      <c r="A1372" s="150" t="n"/>
      <c r="B1372" s="296">
        <f>IF(LEN(A1372)=0,"",INDEX('Smelter Look-up'!$A:$A,MATCH($A1372,'Smelter Look-up'!$E:$E,0)))</f>
        <v/>
      </c>
      <c r="C1372" s="147">
        <f>IF(LEN(A1372)=0,"",INDEX('Smelter Look-up'!$C:$C,MATCH($A1372,'Smelter Look-up'!$E:$E,0)))</f>
        <v/>
      </c>
      <c r="D1372" s="144" t="n"/>
      <c r="E1372" s="144">
        <f>IF(ISERROR($V1372),"",OFFSET('Smelter Look-up'!$D$4,$V1372-4,0)&amp;"")</f>
        <v/>
      </c>
      <c r="F1372" s="144">
        <f>IF(ISERROR($V1372),"",OFFSET('Smelter Look-up'!$E$4,$V1372-4,0))</f>
        <v/>
      </c>
      <c r="G1372" s="144">
        <f>IF(C1372=$X$4,"Enter smelter details",IF(ISERROR($V1372),"",OFFSET('Smelter Look-up'!$F$4,$V1372-4,0)))</f>
        <v/>
      </c>
      <c r="H1372" s="200">
        <f>IF(ISERROR($V1372),"",OFFSET('Smelter Look-up'!$G$4,$V1372-4,0))</f>
        <v/>
      </c>
      <c r="I1372" s="201">
        <f>IF(ISERROR($V1372),"",OFFSET('Smelter Look-up'!$H$4,$V1372-4,0))</f>
        <v/>
      </c>
      <c r="J1372" s="201">
        <f>IF(ISERROR($V1372),"",OFFSET('Smelter Look-up'!$I$4,$V1372-4,0))</f>
        <v/>
      </c>
      <c r="K1372" s="145" t="n"/>
      <c r="L1372" s="145" t="n"/>
      <c r="M1372" s="145" t="n"/>
      <c r="N1372" s="145" t="n"/>
      <c r="O1372" s="145" t="n"/>
      <c r="P1372" s="203" t="n"/>
      <c r="Q1372" s="146" t="n"/>
      <c r="R1372" s="144">
        <f>IF(ISERROR($V1372),"",OFFSET('Smelter Look-up'!$C$4,$V1372-4,0)&amp;"")</f>
        <v/>
      </c>
      <c r="S1372" s="150">
        <f>IF(B1372="","",IF(ISERROR(MATCH($E1372,CL,0)),"Unknown",INDIRECT("'C'!$A$"&amp;MATCH($E1372,CL,0)+1)))</f>
        <v/>
      </c>
      <c r="T1372" s="150">
        <f>IF(B1372="","",IF(ISERROR(MATCH($J1372,SorP!$B$1:$B$6261,0)),"",INDIRECT("'SorP'!$A$"&amp;MATCH($S1372&amp;$J1372,SorP!C:C,0))))</f>
        <v/>
      </c>
      <c r="U1372" s="163" t="n"/>
      <c r="V1372" s="164">
        <f>IF(C1372="",NA(),MATCH($B1372&amp;$C1372,'Smelter Look-up'!$J:$J,0))</f>
        <v/>
      </c>
      <c r="X1372" s="165">
        <f>IF(AND(C1372="Smelter not listed",OR(LEN(D1372)=0,LEN(E1372)=0)),1,0)</f>
        <v/>
      </c>
      <c r="AB1372" s="306">
        <f>IF(C1372="","",B1372)</f>
        <v/>
      </c>
      <c r="AC1372" s="165">
        <f>B1372</f>
        <v/>
      </c>
      <c r="AD1372" s="165">
        <f>IF(C1372="Smelter not listed",D1372,C1372)</f>
        <v/>
      </c>
    </row>
    <row r="1373" ht="20.1" customFormat="1" customHeight="1" s="165">
      <c r="A1373" s="150" t="n"/>
      <c r="B1373" s="296">
        <f>IF(LEN(A1373)=0,"",INDEX('Smelter Look-up'!$A:$A,MATCH($A1373,'Smelter Look-up'!$E:$E,0)))</f>
        <v/>
      </c>
      <c r="C1373" s="147">
        <f>IF(LEN(A1373)=0,"",INDEX('Smelter Look-up'!$C:$C,MATCH($A1373,'Smelter Look-up'!$E:$E,0)))</f>
        <v/>
      </c>
      <c r="D1373" s="144" t="n"/>
      <c r="E1373" s="144">
        <f>IF(ISERROR($V1373),"",OFFSET('Smelter Look-up'!$D$4,$V1373-4,0)&amp;"")</f>
        <v/>
      </c>
      <c r="F1373" s="144">
        <f>IF(ISERROR($V1373),"",OFFSET('Smelter Look-up'!$E$4,$V1373-4,0))</f>
        <v/>
      </c>
      <c r="G1373" s="144">
        <f>IF(C1373=$X$4,"Enter smelter details",IF(ISERROR($V1373),"",OFFSET('Smelter Look-up'!$F$4,$V1373-4,0)))</f>
        <v/>
      </c>
      <c r="H1373" s="200">
        <f>IF(ISERROR($V1373),"",OFFSET('Smelter Look-up'!$G$4,$V1373-4,0))</f>
        <v/>
      </c>
      <c r="I1373" s="201">
        <f>IF(ISERROR($V1373),"",OFFSET('Smelter Look-up'!$H$4,$V1373-4,0))</f>
        <v/>
      </c>
      <c r="J1373" s="201">
        <f>IF(ISERROR($V1373),"",OFFSET('Smelter Look-up'!$I$4,$V1373-4,0))</f>
        <v/>
      </c>
      <c r="K1373" s="145" t="n"/>
      <c r="L1373" s="145" t="n"/>
      <c r="M1373" s="145" t="n"/>
      <c r="N1373" s="145" t="n"/>
      <c r="O1373" s="145" t="n"/>
      <c r="P1373" s="203" t="n"/>
      <c r="Q1373" s="146" t="n"/>
      <c r="R1373" s="144">
        <f>IF(ISERROR($V1373),"",OFFSET('Smelter Look-up'!$C$4,$V1373-4,0)&amp;"")</f>
        <v/>
      </c>
      <c r="S1373" s="150">
        <f>IF(B1373="","",IF(ISERROR(MATCH($E1373,CL,0)),"Unknown",INDIRECT("'C'!$A$"&amp;MATCH($E1373,CL,0)+1)))</f>
        <v/>
      </c>
      <c r="T1373" s="150">
        <f>IF(B1373="","",IF(ISERROR(MATCH($J1373,SorP!$B$1:$B$6261,0)),"",INDIRECT("'SorP'!$A$"&amp;MATCH($S1373&amp;$J1373,SorP!C:C,0))))</f>
        <v/>
      </c>
      <c r="U1373" s="163" t="n"/>
      <c r="V1373" s="164">
        <f>IF(C1373="",NA(),MATCH($B1373&amp;$C1373,'Smelter Look-up'!$J:$J,0))</f>
        <v/>
      </c>
      <c r="X1373" s="165">
        <f>IF(AND(C1373="Smelter not listed",OR(LEN(D1373)=0,LEN(E1373)=0)),1,0)</f>
        <v/>
      </c>
      <c r="AB1373" s="306">
        <f>IF(C1373="","",B1373)</f>
        <v/>
      </c>
      <c r="AC1373" s="165">
        <f>B1373</f>
        <v/>
      </c>
      <c r="AD1373" s="165">
        <f>IF(C1373="Smelter not listed",D1373,C1373)</f>
        <v/>
      </c>
    </row>
    <row r="1374" ht="20.1" customFormat="1" customHeight="1" s="165">
      <c r="A1374" s="150" t="n"/>
      <c r="B1374" s="296">
        <f>IF(LEN(A1374)=0,"",INDEX('Smelter Look-up'!$A:$A,MATCH($A1374,'Smelter Look-up'!$E:$E,0)))</f>
        <v/>
      </c>
      <c r="C1374" s="147">
        <f>IF(LEN(A1374)=0,"",INDEX('Smelter Look-up'!$C:$C,MATCH($A1374,'Smelter Look-up'!$E:$E,0)))</f>
        <v/>
      </c>
      <c r="D1374" s="144" t="n"/>
      <c r="E1374" s="144">
        <f>IF(ISERROR($V1374),"",OFFSET('Smelter Look-up'!$D$4,$V1374-4,0)&amp;"")</f>
        <v/>
      </c>
      <c r="F1374" s="144">
        <f>IF(ISERROR($V1374),"",OFFSET('Smelter Look-up'!$E$4,$V1374-4,0))</f>
        <v/>
      </c>
      <c r="G1374" s="144">
        <f>IF(C1374=$X$4,"Enter smelter details",IF(ISERROR($V1374),"",OFFSET('Smelter Look-up'!$F$4,$V1374-4,0)))</f>
        <v/>
      </c>
      <c r="H1374" s="200">
        <f>IF(ISERROR($V1374),"",OFFSET('Smelter Look-up'!$G$4,$V1374-4,0))</f>
        <v/>
      </c>
      <c r="I1374" s="201">
        <f>IF(ISERROR($V1374),"",OFFSET('Smelter Look-up'!$H$4,$V1374-4,0))</f>
        <v/>
      </c>
      <c r="J1374" s="201">
        <f>IF(ISERROR($V1374),"",OFFSET('Smelter Look-up'!$I$4,$V1374-4,0))</f>
        <v/>
      </c>
      <c r="K1374" s="145" t="n"/>
      <c r="L1374" s="145" t="n"/>
      <c r="M1374" s="145" t="n"/>
      <c r="N1374" s="145" t="n"/>
      <c r="O1374" s="145" t="n"/>
      <c r="P1374" s="203" t="n"/>
      <c r="Q1374" s="146" t="n"/>
      <c r="R1374" s="144">
        <f>IF(ISERROR($V1374),"",OFFSET('Smelter Look-up'!$C$4,$V1374-4,0)&amp;"")</f>
        <v/>
      </c>
      <c r="S1374" s="150">
        <f>IF(B1374="","",IF(ISERROR(MATCH($E1374,CL,0)),"Unknown",INDIRECT("'C'!$A$"&amp;MATCH($E1374,CL,0)+1)))</f>
        <v/>
      </c>
      <c r="T1374" s="150">
        <f>IF(B1374="","",IF(ISERROR(MATCH($J1374,SorP!$B$1:$B$6261,0)),"",INDIRECT("'SorP'!$A$"&amp;MATCH($S1374&amp;$J1374,SorP!C:C,0))))</f>
        <v/>
      </c>
      <c r="U1374" s="163" t="n"/>
      <c r="V1374" s="164">
        <f>IF(C1374="",NA(),MATCH($B1374&amp;$C1374,'Smelter Look-up'!$J:$J,0))</f>
        <v/>
      </c>
      <c r="X1374" s="165">
        <f>IF(AND(C1374="Smelter not listed",OR(LEN(D1374)=0,LEN(E1374)=0)),1,0)</f>
        <v/>
      </c>
      <c r="AB1374" s="306">
        <f>IF(C1374="","",B1374)</f>
        <v/>
      </c>
      <c r="AC1374" s="165">
        <f>B1374</f>
        <v/>
      </c>
      <c r="AD1374" s="165">
        <f>IF(C1374="Smelter not listed",D1374,C1374)</f>
        <v/>
      </c>
    </row>
    <row r="1375" ht="20.1" customFormat="1" customHeight="1" s="165">
      <c r="A1375" s="150" t="n"/>
      <c r="B1375" s="296">
        <f>IF(LEN(A1375)=0,"",INDEX('Smelter Look-up'!$A:$A,MATCH($A1375,'Smelter Look-up'!$E:$E,0)))</f>
        <v/>
      </c>
      <c r="C1375" s="147">
        <f>IF(LEN(A1375)=0,"",INDEX('Smelter Look-up'!$C:$C,MATCH($A1375,'Smelter Look-up'!$E:$E,0)))</f>
        <v/>
      </c>
      <c r="D1375" s="144" t="n"/>
      <c r="E1375" s="144">
        <f>IF(ISERROR($V1375),"",OFFSET('Smelter Look-up'!$D$4,$V1375-4,0)&amp;"")</f>
        <v/>
      </c>
      <c r="F1375" s="144">
        <f>IF(ISERROR($V1375),"",OFFSET('Smelter Look-up'!$E$4,$V1375-4,0))</f>
        <v/>
      </c>
      <c r="G1375" s="144">
        <f>IF(C1375=$X$4,"Enter smelter details",IF(ISERROR($V1375),"",OFFSET('Smelter Look-up'!$F$4,$V1375-4,0)))</f>
        <v/>
      </c>
      <c r="H1375" s="200">
        <f>IF(ISERROR($V1375),"",OFFSET('Smelter Look-up'!$G$4,$V1375-4,0))</f>
        <v/>
      </c>
      <c r="I1375" s="201">
        <f>IF(ISERROR($V1375),"",OFFSET('Smelter Look-up'!$H$4,$V1375-4,0))</f>
        <v/>
      </c>
      <c r="J1375" s="201">
        <f>IF(ISERROR($V1375),"",OFFSET('Smelter Look-up'!$I$4,$V1375-4,0))</f>
        <v/>
      </c>
      <c r="K1375" s="145" t="n"/>
      <c r="L1375" s="145" t="n"/>
      <c r="M1375" s="145" t="n"/>
      <c r="N1375" s="145" t="n"/>
      <c r="O1375" s="145" t="n"/>
      <c r="P1375" s="203" t="n"/>
      <c r="Q1375" s="146" t="n"/>
      <c r="R1375" s="144">
        <f>IF(ISERROR($V1375),"",OFFSET('Smelter Look-up'!$C$4,$V1375-4,0)&amp;"")</f>
        <v/>
      </c>
      <c r="S1375" s="150">
        <f>IF(B1375="","",IF(ISERROR(MATCH($E1375,CL,0)),"Unknown",INDIRECT("'C'!$A$"&amp;MATCH($E1375,CL,0)+1)))</f>
        <v/>
      </c>
      <c r="T1375" s="150">
        <f>IF(B1375="","",IF(ISERROR(MATCH($J1375,SorP!$B$1:$B$6261,0)),"",INDIRECT("'SorP'!$A$"&amp;MATCH($S1375&amp;$J1375,SorP!C:C,0))))</f>
        <v/>
      </c>
      <c r="U1375" s="163" t="n"/>
      <c r="V1375" s="164">
        <f>IF(C1375="",NA(),MATCH($B1375&amp;$C1375,'Smelter Look-up'!$J:$J,0))</f>
        <v/>
      </c>
      <c r="X1375" s="165">
        <f>IF(AND(C1375="Smelter not listed",OR(LEN(D1375)=0,LEN(E1375)=0)),1,0)</f>
        <v/>
      </c>
      <c r="AB1375" s="306">
        <f>IF(C1375="","",B1375)</f>
        <v/>
      </c>
      <c r="AC1375" s="165">
        <f>B1375</f>
        <v/>
      </c>
      <c r="AD1375" s="165">
        <f>IF(C1375="Smelter not listed",D1375,C1375)</f>
        <v/>
      </c>
    </row>
    <row r="1376" ht="20.1" customFormat="1" customHeight="1" s="165">
      <c r="A1376" s="150" t="n"/>
      <c r="B1376" s="296">
        <f>IF(LEN(A1376)=0,"",INDEX('Smelter Look-up'!$A:$A,MATCH($A1376,'Smelter Look-up'!$E:$E,0)))</f>
        <v/>
      </c>
      <c r="C1376" s="147">
        <f>IF(LEN(A1376)=0,"",INDEX('Smelter Look-up'!$C:$C,MATCH($A1376,'Smelter Look-up'!$E:$E,0)))</f>
        <v/>
      </c>
      <c r="D1376" s="144" t="n"/>
      <c r="E1376" s="144">
        <f>IF(ISERROR($V1376),"",OFFSET('Smelter Look-up'!$D$4,$V1376-4,0)&amp;"")</f>
        <v/>
      </c>
      <c r="F1376" s="144">
        <f>IF(ISERROR($V1376),"",OFFSET('Smelter Look-up'!$E$4,$V1376-4,0))</f>
        <v/>
      </c>
      <c r="G1376" s="144">
        <f>IF(C1376=$X$4,"Enter smelter details",IF(ISERROR($V1376),"",OFFSET('Smelter Look-up'!$F$4,$V1376-4,0)))</f>
        <v/>
      </c>
      <c r="H1376" s="200">
        <f>IF(ISERROR($V1376),"",OFFSET('Smelter Look-up'!$G$4,$V1376-4,0))</f>
        <v/>
      </c>
      <c r="I1376" s="201">
        <f>IF(ISERROR($V1376),"",OFFSET('Smelter Look-up'!$H$4,$V1376-4,0))</f>
        <v/>
      </c>
      <c r="J1376" s="201">
        <f>IF(ISERROR($V1376),"",OFFSET('Smelter Look-up'!$I$4,$V1376-4,0))</f>
        <v/>
      </c>
      <c r="K1376" s="145" t="n"/>
      <c r="L1376" s="145" t="n"/>
      <c r="M1376" s="145" t="n"/>
      <c r="N1376" s="145" t="n"/>
      <c r="O1376" s="145" t="n"/>
      <c r="P1376" s="203" t="n"/>
      <c r="Q1376" s="146" t="n"/>
      <c r="R1376" s="144">
        <f>IF(ISERROR($V1376),"",OFFSET('Smelter Look-up'!$C$4,$V1376-4,0)&amp;"")</f>
        <v/>
      </c>
      <c r="S1376" s="150">
        <f>IF(B1376="","",IF(ISERROR(MATCH($E1376,CL,0)),"Unknown",INDIRECT("'C'!$A$"&amp;MATCH($E1376,CL,0)+1)))</f>
        <v/>
      </c>
      <c r="T1376" s="150">
        <f>IF(B1376="","",IF(ISERROR(MATCH($J1376,SorP!$B$1:$B$6261,0)),"",INDIRECT("'SorP'!$A$"&amp;MATCH($S1376&amp;$J1376,SorP!C:C,0))))</f>
        <v/>
      </c>
      <c r="U1376" s="163" t="n"/>
      <c r="V1376" s="164">
        <f>IF(C1376="",NA(),MATCH($B1376&amp;$C1376,'Smelter Look-up'!$J:$J,0))</f>
        <v/>
      </c>
      <c r="X1376" s="165">
        <f>IF(AND(C1376="Smelter not listed",OR(LEN(D1376)=0,LEN(E1376)=0)),1,0)</f>
        <v/>
      </c>
      <c r="AB1376" s="306">
        <f>IF(C1376="","",B1376)</f>
        <v/>
      </c>
      <c r="AC1376" s="165">
        <f>B1376</f>
        <v/>
      </c>
      <c r="AD1376" s="165">
        <f>IF(C1376="Smelter not listed",D1376,C1376)</f>
        <v/>
      </c>
    </row>
    <row r="1377" ht="20.1" customFormat="1" customHeight="1" s="165">
      <c r="A1377" s="150" t="n"/>
      <c r="B1377" s="296">
        <f>IF(LEN(A1377)=0,"",INDEX('Smelter Look-up'!$A:$A,MATCH($A1377,'Smelter Look-up'!$E:$E,0)))</f>
        <v/>
      </c>
      <c r="C1377" s="147">
        <f>IF(LEN(A1377)=0,"",INDEX('Smelter Look-up'!$C:$C,MATCH($A1377,'Smelter Look-up'!$E:$E,0)))</f>
        <v/>
      </c>
      <c r="D1377" s="144" t="n"/>
      <c r="E1377" s="144">
        <f>IF(ISERROR($V1377),"",OFFSET('Smelter Look-up'!$D$4,$V1377-4,0)&amp;"")</f>
        <v/>
      </c>
      <c r="F1377" s="144">
        <f>IF(ISERROR($V1377),"",OFFSET('Smelter Look-up'!$E$4,$V1377-4,0))</f>
        <v/>
      </c>
      <c r="G1377" s="144">
        <f>IF(C1377=$X$4,"Enter smelter details",IF(ISERROR($V1377),"",OFFSET('Smelter Look-up'!$F$4,$V1377-4,0)))</f>
        <v/>
      </c>
      <c r="H1377" s="200">
        <f>IF(ISERROR($V1377),"",OFFSET('Smelter Look-up'!$G$4,$V1377-4,0))</f>
        <v/>
      </c>
      <c r="I1377" s="201">
        <f>IF(ISERROR($V1377),"",OFFSET('Smelter Look-up'!$H$4,$V1377-4,0))</f>
        <v/>
      </c>
      <c r="J1377" s="201">
        <f>IF(ISERROR($V1377),"",OFFSET('Smelter Look-up'!$I$4,$V1377-4,0))</f>
        <v/>
      </c>
      <c r="K1377" s="145" t="n"/>
      <c r="L1377" s="145" t="n"/>
      <c r="M1377" s="145" t="n"/>
      <c r="N1377" s="145" t="n"/>
      <c r="O1377" s="145" t="n"/>
      <c r="P1377" s="203" t="n"/>
      <c r="Q1377" s="146" t="n"/>
      <c r="R1377" s="144">
        <f>IF(ISERROR($V1377),"",OFFSET('Smelter Look-up'!$C$4,$V1377-4,0)&amp;"")</f>
        <v/>
      </c>
      <c r="S1377" s="150">
        <f>IF(B1377="","",IF(ISERROR(MATCH($E1377,CL,0)),"Unknown",INDIRECT("'C'!$A$"&amp;MATCH($E1377,CL,0)+1)))</f>
        <v/>
      </c>
      <c r="T1377" s="150">
        <f>IF(B1377="","",IF(ISERROR(MATCH($J1377,SorP!$B$1:$B$6261,0)),"",INDIRECT("'SorP'!$A$"&amp;MATCH($S1377&amp;$J1377,SorP!C:C,0))))</f>
        <v/>
      </c>
      <c r="U1377" s="163" t="n"/>
      <c r="V1377" s="164">
        <f>IF(C1377="",NA(),MATCH($B1377&amp;$C1377,'Smelter Look-up'!$J:$J,0))</f>
        <v/>
      </c>
      <c r="X1377" s="165">
        <f>IF(AND(C1377="Smelter not listed",OR(LEN(D1377)=0,LEN(E1377)=0)),1,0)</f>
        <v/>
      </c>
      <c r="AB1377" s="306">
        <f>IF(C1377="","",B1377)</f>
        <v/>
      </c>
      <c r="AC1377" s="165">
        <f>B1377</f>
        <v/>
      </c>
      <c r="AD1377" s="165">
        <f>IF(C1377="Smelter not listed",D1377,C1377)</f>
        <v/>
      </c>
    </row>
    <row r="1378" ht="20.1" customFormat="1" customHeight="1" s="165">
      <c r="A1378" s="150" t="n"/>
      <c r="B1378" s="296">
        <f>IF(LEN(A1378)=0,"",INDEX('Smelter Look-up'!$A:$A,MATCH($A1378,'Smelter Look-up'!$E:$E,0)))</f>
        <v/>
      </c>
      <c r="C1378" s="147">
        <f>IF(LEN(A1378)=0,"",INDEX('Smelter Look-up'!$C:$C,MATCH($A1378,'Smelter Look-up'!$E:$E,0)))</f>
        <v/>
      </c>
      <c r="D1378" s="144" t="n"/>
      <c r="E1378" s="144">
        <f>IF(ISERROR($V1378),"",OFFSET('Smelter Look-up'!$D$4,$V1378-4,0)&amp;"")</f>
        <v/>
      </c>
      <c r="F1378" s="144">
        <f>IF(ISERROR($V1378),"",OFFSET('Smelter Look-up'!$E$4,$V1378-4,0))</f>
        <v/>
      </c>
      <c r="G1378" s="144">
        <f>IF(C1378=$X$4,"Enter smelter details",IF(ISERROR($V1378),"",OFFSET('Smelter Look-up'!$F$4,$V1378-4,0)))</f>
        <v/>
      </c>
      <c r="H1378" s="200">
        <f>IF(ISERROR($V1378),"",OFFSET('Smelter Look-up'!$G$4,$V1378-4,0))</f>
        <v/>
      </c>
      <c r="I1378" s="201">
        <f>IF(ISERROR($V1378),"",OFFSET('Smelter Look-up'!$H$4,$V1378-4,0))</f>
        <v/>
      </c>
      <c r="J1378" s="201">
        <f>IF(ISERROR($V1378),"",OFFSET('Smelter Look-up'!$I$4,$V1378-4,0))</f>
        <v/>
      </c>
      <c r="K1378" s="145" t="n"/>
      <c r="L1378" s="145" t="n"/>
      <c r="M1378" s="145" t="n"/>
      <c r="N1378" s="145" t="n"/>
      <c r="O1378" s="145" t="n"/>
      <c r="P1378" s="203" t="n"/>
      <c r="Q1378" s="146" t="n"/>
      <c r="R1378" s="144">
        <f>IF(ISERROR($V1378),"",OFFSET('Smelter Look-up'!$C$4,$V1378-4,0)&amp;"")</f>
        <v/>
      </c>
      <c r="S1378" s="150">
        <f>IF(B1378="","",IF(ISERROR(MATCH($E1378,CL,0)),"Unknown",INDIRECT("'C'!$A$"&amp;MATCH($E1378,CL,0)+1)))</f>
        <v/>
      </c>
      <c r="T1378" s="150">
        <f>IF(B1378="","",IF(ISERROR(MATCH($J1378,SorP!$B$1:$B$6261,0)),"",INDIRECT("'SorP'!$A$"&amp;MATCH($S1378&amp;$J1378,SorP!C:C,0))))</f>
        <v/>
      </c>
      <c r="U1378" s="163" t="n"/>
      <c r="V1378" s="164">
        <f>IF(C1378="",NA(),MATCH($B1378&amp;$C1378,'Smelter Look-up'!$J:$J,0))</f>
        <v/>
      </c>
      <c r="X1378" s="165">
        <f>IF(AND(C1378="Smelter not listed",OR(LEN(D1378)=0,LEN(E1378)=0)),1,0)</f>
        <v/>
      </c>
      <c r="AB1378" s="306">
        <f>IF(C1378="","",B1378)</f>
        <v/>
      </c>
      <c r="AC1378" s="165">
        <f>B1378</f>
        <v/>
      </c>
      <c r="AD1378" s="165">
        <f>IF(C1378="Smelter not listed",D1378,C1378)</f>
        <v/>
      </c>
    </row>
    <row r="1379" ht="20.1" customFormat="1" customHeight="1" s="165">
      <c r="A1379" s="150" t="n"/>
      <c r="B1379" s="296">
        <f>IF(LEN(A1379)=0,"",INDEX('Smelter Look-up'!$A:$A,MATCH($A1379,'Smelter Look-up'!$E:$E,0)))</f>
        <v/>
      </c>
      <c r="C1379" s="147">
        <f>IF(LEN(A1379)=0,"",INDEX('Smelter Look-up'!$C:$C,MATCH($A1379,'Smelter Look-up'!$E:$E,0)))</f>
        <v/>
      </c>
      <c r="D1379" s="144" t="n"/>
      <c r="E1379" s="144">
        <f>IF(ISERROR($V1379),"",OFFSET('Smelter Look-up'!$D$4,$V1379-4,0)&amp;"")</f>
        <v/>
      </c>
      <c r="F1379" s="144">
        <f>IF(ISERROR($V1379),"",OFFSET('Smelter Look-up'!$E$4,$V1379-4,0))</f>
        <v/>
      </c>
      <c r="G1379" s="144">
        <f>IF(C1379=$X$4,"Enter smelter details",IF(ISERROR($V1379),"",OFFSET('Smelter Look-up'!$F$4,$V1379-4,0)))</f>
        <v/>
      </c>
      <c r="H1379" s="200">
        <f>IF(ISERROR($V1379),"",OFFSET('Smelter Look-up'!$G$4,$V1379-4,0))</f>
        <v/>
      </c>
      <c r="I1379" s="201">
        <f>IF(ISERROR($V1379),"",OFFSET('Smelter Look-up'!$H$4,$V1379-4,0))</f>
        <v/>
      </c>
      <c r="J1379" s="201">
        <f>IF(ISERROR($V1379),"",OFFSET('Smelter Look-up'!$I$4,$V1379-4,0))</f>
        <v/>
      </c>
      <c r="K1379" s="145" t="n"/>
      <c r="L1379" s="145" t="n"/>
      <c r="M1379" s="145" t="n"/>
      <c r="N1379" s="145" t="n"/>
      <c r="O1379" s="145" t="n"/>
      <c r="P1379" s="203" t="n"/>
      <c r="Q1379" s="146" t="n"/>
      <c r="R1379" s="144">
        <f>IF(ISERROR($V1379),"",OFFSET('Smelter Look-up'!$C$4,$V1379-4,0)&amp;"")</f>
        <v/>
      </c>
      <c r="S1379" s="150">
        <f>IF(B1379="","",IF(ISERROR(MATCH($E1379,CL,0)),"Unknown",INDIRECT("'C'!$A$"&amp;MATCH($E1379,CL,0)+1)))</f>
        <v/>
      </c>
      <c r="T1379" s="150">
        <f>IF(B1379="","",IF(ISERROR(MATCH($J1379,SorP!$B$1:$B$6261,0)),"",INDIRECT("'SorP'!$A$"&amp;MATCH($S1379&amp;$J1379,SorP!C:C,0))))</f>
        <v/>
      </c>
      <c r="U1379" s="163" t="n"/>
      <c r="V1379" s="164">
        <f>IF(C1379="",NA(),MATCH($B1379&amp;$C1379,'Smelter Look-up'!$J:$J,0))</f>
        <v/>
      </c>
      <c r="X1379" s="165">
        <f>IF(AND(C1379="Smelter not listed",OR(LEN(D1379)=0,LEN(E1379)=0)),1,0)</f>
        <v/>
      </c>
      <c r="AB1379" s="306">
        <f>IF(C1379="","",B1379)</f>
        <v/>
      </c>
      <c r="AC1379" s="165">
        <f>B1379</f>
        <v/>
      </c>
      <c r="AD1379" s="165">
        <f>IF(C1379="Smelter not listed",D1379,C1379)</f>
        <v/>
      </c>
    </row>
    <row r="1380" ht="20.1" customFormat="1" customHeight="1" s="165">
      <c r="A1380" s="150" t="n"/>
      <c r="B1380" s="296">
        <f>IF(LEN(A1380)=0,"",INDEX('Smelter Look-up'!$A:$A,MATCH($A1380,'Smelter Look-up'!$E:$E,0)))</f>
        <v/>
      </c>
      <c r="C1380" s="147">
        <f>IF(LEN(A1380)=0,"",INDEX('Smelter Look-up'!$C:$C,MATCH($A1380,'Smelter Look-up'!$E:$E,0)))</f>
        <v/>
      </c>
      <c r="D1380" s="144" t="n"/>
      <c r="E1380" s="144">
        <f>IF(ISERROR($V1380),"",OFFSET('Smelter Look-up'!$D$4,$V1380-4,0)&amp;"")</f>
        <v/>
      </c>
      <c r="F1380" s="144">
        <f>IF(ISERROR($V1380),"",OFFSET('Smelter Look-up'!$E$4,$V1380-4,0))</f>
        <v/>
      </c>
      <c r="G1380" s="144">
        <f>IF(C1380=$X$4,"Enter smelter details",IF(ISERROR($V1380),"",OFFSET('Smelter Look-up'!$F$4,$V1380-4,0)))</f>
        <v/>
      </c>
      <c r="H1380" s="200">
        <f>IF(ISERROR($V1380),"",OFFSET('Smelter Look-up'!$G$4,$V1380-4,0))</f>
        <v/>
      </c>
      <c r="I1380" s="201">
        <f>IF(ISERROR($V1380),"",OFFSET('Smelter Look-up'!$H$4,$V1380-4,0))</f>
        <v/>
      </c>
      <c r="J1380" s="201">
        <f>IF(ISERROR($V1380),"",OFFSET('Smelter Look-up'!$I$4,$V1380-4,0))</f>
        <v/>
      </c>
      <c r="K1380" s="145" t="n"/>
      <c r="L1380" s="145" t="n"/>
      <c r="M1380" s="145" t="n"/>
      <c r="N1380" s="145" t="n"/>
      <c r="O1380" s="145" t="n"/>
      <c r="P1380" s="203" t="n"/>
      <c r="Q1380" s="146" t="n"/>
      <c r="R1380" s="144">
        <f>IF(ISERROR($V1380),"",OFFSET('Smelter Look-up'!$C$4,$V1380-4,0)&amp;"")</f>
        <v/>
      </c>
      <c r="S1380" s="150">
        <f>IF(B1380="","",IF(ISERROR(MATCH($E1380,CL,0)),"Unknown",INDIRECT("'C'!$A$"&amp;MATCH($E1380,CL,0)+1)))</f>
        <v/>
      </c>
      <c r="T1380" s="150">
        <f>IF(B1380="","",IF(ISERROR(MATCH($J1380,SorP!$B$1:$B$6261,0)),"",INDIRECT("'SorP'!$A$"&amp;MATCH($S1380&amp;$J1380,SorP!C:C,0))))</f>
        <v/>
      </c>
      <c r="U1380" s="163" t="n"/>
      <c r="V1380" s="164">
        <f>IF(C1380="",NA(),MATCH($B1380&amp;$C1380,'Smelter Look-up'!$J:$J,0))</f>
        <v/>
      </c>
      <c r="X1380" s="165">
        <f>IF(AND(C1380="Smelter not listed",OR(LEN(D1380)=0,LEN(E1380)=0)),1,0)</f>
        <v/>
      </c>
      <c r="AB1380" s="306">
        <f>IF(C1380="","",B1380)</f>
        <v/>
      </c>
      <c r="AC1380" s="165">
        <f>B1380</f>
        <v/>
      </c>
      <c r="AD1380" s="165">
        <f>IF(C1380="Smelter not listed",D1380,C1380)</f>
        <v/>
      </c>
    </row>
    <row r="1381" ht="20.1" customFormat="1" customHeight="1" s="165">
      <c r="A1381" s="150" t="n"/>
      <c r="B1381" s="296">
        <f>IF(LEN(A1381)=0,"",INDEX('Smelter Look-up'!$A:$A,MATCH($A1381,'Smelter Look-up'!$E:$E,0)))</f>
        <v/>
      </c>
      <c r="C1381" s="147">
        <f>IF(LEN(A1381)=0,"",INDEX('Smelter Look-up'!$C:$C,MATCH($A1381,'Smelter Look-up'!$E:$E,0)))</f>
        <v/>
      </c>
      <c r="D1381" s="144" t="n"/>
      <c r="E1381" s="144">
        <f>IF(ISERROR($V1381),"",OFFSET('Smelter Look-up'!$D$4,$V1381-4,0)&amp;"")</f>
        <v/>
      </c>
      <c r="F1381" s="144">
        <f>IF(ISERROR($V1381),"",OFFSET('Smelter Look-up'!$E$4,$V1381-4,0))</f>
        <v/>
      </c>
      <c r="G1381" s="144">
        <f>IF(C1381=$X$4,"Enter smelter details",IF(ISERROR($V1381),"",OFFSET('Smelter Look-up'!$F$4,$V1381-4,0)))</f>
        <v/>
      </c>
      <c r="H1381" s="200">
        <f>IF(ISERROR($V1381),"",OFFSET('Smelter Look-up'!$G$4,$V1381-4,0))</f>
        <v/>
      </c>
      <c r="I1381" s="201">
        <f>IF(ISERROR($V1381),"",OFFSET('Smelter Look-up'!$H$4,$V1381-4,0))</f>
        <v/>
      </c>
      <c r="J1381" s="201">
        <f>IF(ISERROR($V1381),"",OFFSET('Smelter Look-up'!$I$4,$V1381-4,0))</f>
        <v/>
      </c>
      <c r="K1381" s="145" t="n"/>
      <c r="L1381" s="145" t="n"/>
      <c r="M1381" s="145" t="n"/>
      <c r="N1381" s="145" t="n"/>
      <c r="O1381" s="145" t="n"/>
      <c r="P1381" s="203" t="n"/>
      <c r="Q1381" s="146" t="n"/>
      <c r="R1381" s="144">
        <f>IF(ISERROR($V1381),"",OFFSET('Smelter Look-up'!$C$4,$V1381-4,0)&amp;"")</f>
        <v/>
      </c>
      <c r="S1381" s="150">
        <f>IF(B1381="","",IF(ISERROR(MATCH($E1381,CL,0)),"Unknown",INDIRECT("'C'!$A$"&amp;MATCH($E1381,CL,0)+1)))</f>
        <v/>
      </c>
      <c r="T1381" s="150">
        <f>IF(B1381="","",IF(ISERROR(MATCH($J1381,SorP!$B$1:$B$6261,0)),"",INDIRECT("'SorP'!$A$"&amp;MATCH($S1381&amp;$J1381,SorP!C:C,0))))</f>
        <v/>
      </c>
      <c r="U1381" s="163" t="n"/>
      <c r="V1381" s="164">
        <f>IF(C1381="",NA(),MATCH($B1381&amp;$C1381,'Smelter Look-up'!$J:$J,0))</f>
        <v/>
      </c>
      <c r="X1381" s="165">
        <f>IF(AND(C1381="Smelter not listed",OR(LEN(D1381)=0,LEN(E1381)=0)),1,0)</f>
        <v/>
      </c>
      <c r="AB1381" s="306">
        <f>IF(C1381="","",B1381)</f>
        <v/>
      </c>
      <c r="AC1381" s="165">
        <f>B1381</f>
        <v/>
      </c>
      <c r="AD1381" s="165">
        <f>IF(C1381="Smelter not listed",D1381,C1381)</f>
        <v/>
      </c>
    </row>
    <row r="1382" ht="20.1" customFormat="1" customHeight="1" s="165">
      <c r="A1382" s="150" t="n"/>
      <c r="B1382" s="296">
        <f>IF(LEN(A1382)=0,"",INDEX('Smelter Look-up'!$A:$A,MATCH($A1382,'Smelter Look-up'!$E:$E,0)))</f>
        <v/>
      </c>
      <c r="C1382" s="147">
        <f>IF(LEN(A1382)=0,"",INDEX('Smelter Look-up'!$C:$C,MATCH($A1382,'Smelter Look-up'!$E:$E,0)))</f>
        <v/>
      </c>
      <c r="D1382" s="144" t="n"/>
      <c r="E1382" s="144">
        <f>IF(ISERROR($V1382),"",OFFSET('Smelter Look-up'!$D$4,$V1382-4,0)&amp;"")</f>
        <v/>
      </c>
      <c r="F1382" s="144">
        <f>IF(ISERROR($V1382),"",OFFSET('Smelter Look-up'!$E$4,$V1382-4,0))</f>
        <v/>
      </c>
      <c r="G1382" s="144">
        <f>IF(C1382=$X$4,"Enter smelter details",IF(ISERROR($V1382),"",OFFSET('Smelter Look-up'!$F$4,$V1382-4,0)))</f>
        <v/>
      </c>
      <c r="H1382" s="200">
        <f>IF(ISERROR($V1382),"",OFFSET('Smelter Look-up'!$G$4,$V1382-4,0))</f>
        <v/>
      </c>
      <c r="I1382" s="201">
        <f>IF(ISERROR($V1382),"",OFFSET('Smelter Look-up'!$H$4,$V1382-4,0))</f>
        <v/>
      </c>
      <c r="J1382" s="201">
        <f>IF(ISERROR($V1382),"",OFFSET('Smelter Look-up'!$I$4,$V1382-4,0))</f>
        <v/>
      </c>
      <c r="K1382" s="145" t="n"/>
      <c r="L1382" s="145" t="n"/>
      <c r="M1382" s="145" t="n"/>
      <c r="N1382" s="145" t="n"/>
      <c r="O1382" s="145" t="n"/>
      <c r="P1382" s="203" t="n"/>
      <c r="Q1382" s="146" t="n"/>
      <c r="R1382" s="144">
        <f>IF(ISERROR($V1382),"",OFFSET('Smelter Look-up'!$C$4,$V1382-4,0)&amp;"")</f>
        <v/>
      </c>
      <c r="S1382" s="150">
        <f>IF(B1382="","",IF(ISERROR(MATCH($E1382,CL,0)),"Unknown",INDIRECT("'C'!$A$"&amp;MATCH($E1382,CL,0)+1)))</f>
        <v/>
      </c>
      <c r="T1382" s="150">
        <f>IF(B1382="","",IF(ISERROR(MATCH($J1382,SorP!$B$1:$B$6261,0)),"",INDIRECT("'SorP'!$A$"&amp;MATCH($S1382&amp;$J1382,SorP!C:C,0))))</f>
        <v/>
      </c>
      <c r="U1382" s="163" t="n"/>
      <c r="V1382" s="164">
        <f>IF(C1382="",NA(),MATCH($B1382&amp;$C1382,'Smelter Look-up'!$J:$J,0))</f>
        <v/>
      </c>
      <c r="X1382" s="165">
        <f>IF(AND(C1382="Smelter not listed",OR(LEN(D1382)=0,LEN(E1382)=0)),1,0)</f>
        <v/>
      </c>
      <c r="AB1382" s="306">
        <f>IF(C1382="","",B1382)</f>
        <v/>
      </c>
      <c r="AC1382" s="165">
        <f>B1382</f>
        <v/>
      </c>
      <c r="AD1382" s="165">
        <f>IF(C1382="Smelter not listed",D1382,C1382)</f>
        <v/>
      </c>
    </row>
    <row r="1383" ht="20.1" customFormat="1" customHeight="1" s="165">
      <c r="A1383" s="150" t="n"/>
      <c r="B1383" s="296">
        <f>IF(LEN(A1383)=0,"",INDEX('Smelter Look-up'!$A:$A,MATCH($A1383,'Smelter Look-up'!$E:$E,0)))</f>
        <v/>
      </c>
      <c r="C1383" s="147">
        <f>IF(LEN(A1383)=0,"",INDEX('Smelter Look-up'!$C:$C,MATCH($A1383,'Smelter Look-up'!$E:$E,0)))</f>
        <v/>
      </c>
      <c r="D1383" s="144" t="n"/>
      <c r="E1383" s="144">
        <f>IF(ISERROR($V1383),"",OFFSET('Smelter Look-up'!$D$4,$V1383-4,0)&amp;"")</f>
        <v/>
      </c>
      <c r="F1383" s="144">
        <f>IF(ISERROR($V1383),"",OFFSET('Smelter Look-up'!$E$4,$V1383-4,0))</f>
        <v/>
      </c>
      <c r="G1383" s="144">
        <f>IF(C1383=$X$4,"Enter smelter details",IF(ISERROR($V1383),"",OFFSET('Smelter Look-up'!$F$4,$V1383-4,0)))</f>
        <v/>
      </c>
      <c r="H1383" s="200">
        <f>IF(ISERROR($V1383),"",OFFSET('Smelter Look-up'!$G$4,$V1383-4,0))</f>
        <v/>
      </c>
      <c r="I1383" s="201">
        <f>IF(ISERROR($V1383),"",OFFSET('Smelter Look-up'!$H$4,$V1383-4,0))</f>
        <v/>
      </c>
      <c r="J1383" s="201">
        <f>IF(ISERROR($V1383),"",OFFSET('Smelter Look-up'!$I$4,$V1383-4,0))</f>
        <v/>
      </c>
      <c r="K1383" s="145" t="n"/>
      <c r="L1383" s="145" t="n"/>
      <c r="M1383" s="145" t="n"/>
      <c r="N1383" s="145" t="n"/>
      <c r="O1383" s="145" t="n"/>
      <c r="P1383" s="203" t="n"/>
      <c r="Q1383" s="146" t="n"/>
      <c r="R1383" s="144">
        <f>IF(ISERROR($V1383),"",OFFSET('Smelter Look-up'!$C$4,$V1383-4,0)&amp;"")</f>
        <v/>
      </c>
      <c r="S1383" s="150">
        <f>IF(B1383="","",IF(ISERROR(MATCH($E1383,CL,0)),"Unknown",INDIRECT("'C'!$A$"&amp;MATCH($E1383,CL,0)+1)))</f>
        <v/>
      </c>
      <c r="T1383" s="150">
        <f>IF(B1383="","",IF(ISERROR(MATCH($J1383,SorP!$B$1:$B$6261,0)),"",INDIRECT("'SorP'!$A$"&amp;MATCH($S1383&amp;$J1383,SorP!C:C,0))))</f>
        <v/>
      </c>
      <c r="U1383" s="163" t="n"/>
      <c r="V1383" s="164">
        <f>IF(C1383="",NA(),MATCH($B1383&amp;$C1383,'Smelter Look-up'!$J:$J,0))</f>
        <v/>
      </c>
      <c r="X1383" s="165">
        <f>IF(AND(C1383="Smelter not listed",OR(LEN(D1383)=0,LEN(E1383)=0)),1,0)</f>
        <v/>
      </c>
      <c r="AB1383" s="306">
        <f>IF(C1383="","",B1383)</f>
        <v/>
      </c>
      <c r="AC1383" s="165">
        <f>B1383</f>
        <v/>
      </c>
      <c r="AD1383" s="165">
        <f>IF(C1383="Smelter not listed",D1383,C1383)</f>
        <v/>
      </c>
    </row>
    <row r="1384" ht="20.1" customFormat="1" customHeight="1" s="165">
      <c r="A1384" s="150" t="n"/>
      <c r="B1384" s="296">
        <f>IF(LEN(A1384)=0,"",INDEX('Smelter Look-up'!$A:$A,MATCH($A1384,'Smelter Look-up'!$E:$E,0)))</f>
        <v/>
      </c>
      <c r="C1384" s="147">
        <f>IF(LEN(A1384)=0,"",INDEX('Smelter Look-up'!$C:$C,MATCH($A1384,'Smelter Look-up'!$E:$E,0)))</f>
        <v/>
      </c>
      <c r="D1384" s="144" t="n"/>
      <c r="E1384" s="144">
        <f>IF(ISERROR($V1384),"",OFFSET('Smelter Look-up'!$D$4,$V1384-4,0)&amp;"")</f>
        <v/>
      </c>
      <c r="F1384" s="144">
        <f>IF(ISERROR($V1384),"",OFFSET('Smelter Look-up'!$E$4,$V1384-4,0))</f>
        <v/>
      </c>
      <c r="G1384" s="144">
        <f>IF(C1384=$X$4,"Enter smelter details",IF(ISERROR($V1384),"",OFFSET('Smelter Look-up'!$F$4,$V1384-4,0)))</f>
        <v/>
      </c>
      <c r="H1384" s="200">
        <f>IF(ISERROR($V1384),"",OFFSET('Smelter Look-up'!$G$4,$V1384-4,0))</f>
        <v/>
      </c>
      <c r="I1384" s="201">
        <f>IF(ISERROR($V1384),"",OFFSET('Smelter Look-up'!$H$4,$V1384-4,0))</f>
        <v/>
      </c>
      <c r="J1384" s="201">
        <f>IF(ISERROR($V1384),"",OFFSET('Smelter Look-up'!$I$4,$V1384-4,0))</f>
        <v/>
      </c>
      <c r="K1384" s="145" t="n"/>
      <c r="L1384" s="145" t="n"/>
      <c r="M1384" s="145" t="n"/>
      <c r="N1384" s="145" t="n"/>
      <c r="O1384" s="145" t="n"/>
      <c r="P1384" s="203" t="n"/>
      <c r="Q1384" s="146" t="n"/>
      <c r="R1384" s="144">
        <f>IF(ISERROR($V1384),"",OFFSET('Smelter Look-up'!$C$4,$V1384-4,0)&amp;"")</f>
        <v/>
      </c>
      <c r="S1384" s="150">
        <f>IF(B1384="","",IF(ISERROR(MATCH($E1384,CL,0)),"Unknown",INDIRECT("'C'!$A$"&amp;MATCH($E1384,CL,0)+1)))</f>
        <v/>
      </c>
      <c r="T1384" s="150">
        <f>IF(B1384="","",IF(ISERROR(MATCH($J1384,SorP!$B$1:$B$6261,0)),"",INDIRECT("'SorP'!$A$"&amp;MATCH($S1384&amp;$J1384,SorP!C:C,0))))</f>
        <v/>
      </c>
      <c r="U1384" s="163" t="n"/>
      <c r="V1384" s="164">
        <f>IF(C1384="",NA(),MATCH($B1384&amp;$C1384,'Smelter Look-up'!$J:$J,0))</f>
        <v/>
      </c>
      <c r="X1384" s="165">
        <f>IF(AND(C1384="Smelter not listed",OR(LEN(D1384)=0,LEN(E1384)=0)),1,0)</f>
        <v/>
      </c>
      <c r="AB1384" s="306">
        <f>IF(C1384="","",B1384)</f>
        <v/>
      </c>
      <c r="AC1384" s="165">
        <f>B1384</f>
        <v/>
      </c>
      <c r="AD1384" s="165">
        <f>IF(C1384="Smelter not listed",D1384,C1384)</f>
        <v/>
      </c>
    </row>
    <row r="1385" ht="20.1" customFormat="1" customHeight="1" s="165">
      <c r="A1385" s="150" t="n"/>
      <c r="B1385" s="296">
        <f>IF(LEN(A1385)=0,"",INDEX('Smelter Look-up'!$A:$A,MATCH($A1385,'Smelter Look-up'!$E:$E,0)))</f>
        <v/>
      </c>
      <c r="C1385" s="147">
        <f>IF(LEN(A1385)=0,"",INDEX('Smelter Look-up'!$C:$C,MATCH($A1385,'Smelter Look-up'!$E:$E,0)))</f>
        <v/>
      </c>
      <c r="D1385" s="144" t="n"/>
      <c r="E1385" s="144">
        <f>IF(ISERROR($V1385),"",OFFSET('Smelter Look-up'!$D$4,$V1385-4,0)&amp;"")</f>
        <v/>
      </c>
      <c r="F1385" s="144">
        <f>IF(ISERROR($V1385),"",OFFSET('Smelter Look-up'!$E$4,$V1385-4,0))</f>
        <v/>
      </c>
      <c r="G1385" s="144">
        <f>IF(C1385=$X$4,"Enter smelter details",IF(ISERROR($V1385),"",OFFSET('Smelter Look-up'!$F$4,$V1385-4,0)))</f>
        <v/>
      </c>
      <c r="H1385" s="200">
        <f>IF(ISERROR($V1385),"",OFFSET('Smelter Look-up'!$G$4,$V1385-4,0))</f>
        <v/>
      </c>
      <c r="I1385" s="201">
        <f>IF(ISERROR($V1385),"",OFFSET('Smelter Look-up'!$H$4,$V1385-4,0))</f>
        <v/>
      </c>
      <c r="J1385" s="201">
        <f>IF(ISERROR($V1385),"",OFFSET('Smelter Look-up'!$I$4,$V1385-4,0))</f>
        <v/>
      </c>
      <c r="K1385" s="145" t="n"/>
      <c r="L1385" s="145" t="n"/>
      <c r="M1385" s="145" t="n"/>
      <c r="N1385" s="145" t="n"/>
      <c r="O1385" s="145" t="n"/>
      <c r="P1385" s="203" t="n"/>
      <c r="Q1385" s="146" t="n"/>
      <c r="R1385" s="144">
        <f>IF(ISERROR($V1385),"",OFFSET('Smelter Look-up'!$C$4,$V1385-4,0)&amp;"")</f>
        <v/>
      </c>
      <c r="S1385" s="150">
        <f>IF(B1385="","",IF(ISERROR(MATCH($E1385,CL,0)),"Unknown",INDIRECT("'C'!$A$"&amp;MATCH($E1385,CL,0)+1)))</f>
        <v/>
      </c>
      <c r="T1385" s="150">
        <f>IF(B1385="","",IF(ISERROR(MATCH($J1385,SorP!$B$1:$B$6261,0)),"",INDIRECT("'SorP'!$A$"&amp;MATCH($S1385&amp;$J1385,SorP!C:C,0))))</f>
        <v/>
      </c>
      <c r="U1385" s="163" t="n"/>
      <c r="V1385" s="164">
        <f>IF(C1385="",NA(),MATCH($B1385&amp;$C1385,'Smelter Look-up'!$J:$J,0))</f>
        <v/>
      </c>
      <c r="X1385" s="165">
        <f>IF(AND(C1385="Smelter not listed",OR(LEN(D1385)=0,LEN(E1385)=0)),1,0)</f>
        <v/>
      </c>
      <c r="AB1385" s="306">
        <f>IF(C1385="","",B1385)</f>
        <v/>
      </c>
      <c r="AC1385" s="165">
        <f>B1385</f>
        <v/>
      </c>
      <c r="AD1385" s="165">
        <f>IF(C1385="Smelter not listed",D1385,C1385)</f>
        <v/>
      </c>
    </row>
    <row r="1386" ht="20.1" customFormat="1" customHeight="1" s="165">
      <c r="A1386" s="150" t="n"/>
      <c r="B1386" s="296">
        <f>IF(LEN(A1386)=0,"",INDEX('Smelter Look-up'!$A:$A,MATCH($A1386,'Smelter Look-up'!$E:$E,0)))</f>
        <v/>
      </c>
      <c r="C1386" s="147">
        <f>IF(LEN(A1386)=0,"",INDEX('Smelter Look-up'!$C:$C,MATCH($A1386,'Smelter Look-up'!$E:$E,0)))</f>
        <v/>
      </c>
      <c r="D1386" s="144" t="n"/>
      <c r="E1386" s="144">
        <f>IF(ISERROR($V1386),"",OFFSET('Smelter Look-up'!$D$4,$V1386-4,0)&amp;"")</f>
        <v/>
      </c>
      <c r="F1386" s="144">
        <f>IF(ISERROR($V1386),"",OFFSET('Smelter Look-up'!$E$4,$V1386-4,0))</f>
        <v/>
      </c>
      <c r="G1386" s="144">
        <f>IF(C1386=$X$4,"Enter smelter details",IF(ISERROR($V1386),"",OFFSET('Smelter Look-up'!$F$4,$V1386-4,0)))</f>
        <v/>
      </c>
      <c r="H1386" s="200">
        <f>IF(ISERROR($V1386),"",OFFSET('Smelter Look-up'!$G$4,$V1386-4,0))</f>
        <v/>
      </c>
      <c r="I1386" s="201">
        <f>IF(ISERROR($V1386),"",OFFSET('Smelter Look-up'!$H$4,$V1386-4,0))</f>
        <v/>
      </c>
      <c r="J1386" s="201">
        <f>IF(ISERROR($V1386),"",OFFSET('Smelter Look-up'!$I$4,$V1386-4,0))</f>
        <v/>
      </c>
      <c r="K1386" s="145" t="n"/>
      <c r="L1386" s="145" t="n"/>
      <c r="M1386" s="145" t="n"/>
      <c r="N1386" s="145" t="n"/>
      <c r="O1386" s="145" t="n"/>
      <c r="P1386" s="203" t="n"/>
      <c r="Q1386" s="146" t="n"/>
      <c r="R1386" s="144">
        <f>IF(ISERROR($V1386),"",OFFSET('Smelter Look-up'!$C$4,$V1386-4,0)&amp;"")</f>
        <v/>
      </c>
      <c r="S1386" s="150">
        <f>IF(B1386="","",IF(ISERROR(MATCH($E1386,CL,0)),"Unknown",INDIRECT("'C'!$A$"&amp;MATCH($E1386,CL,0)+1)))</f>
        <v/>
      </c>
      <c r="T1386" s="150">
        <f>IF(B1386="","",IF(ISERROR(MATCH($J1386,SorP!$B$1:$B$6261,0)),"",INDIRECT("'SorP'!$A$"&amp;MATCH($S1386&amp;$J1386,SorP!C:C,0))))</f>
        <v/>
      </c>
      <c r="U1386" s="163" t="n"/>
      <c r="V1386" s="164">
        <f>IF(C1386="",NA(),MATCH($B1386&amp;$C1386,'Smelter Look-up'!$J:$J,0))</f>
        <v/>
      </c>
      <c r="X1386" s="165">
        <f>IF(AND(C1386="Smelter not listed",OR(LEN(D1386)=0,LEN(E1386)=0)),1,0)</f>
        <v/>
      </c>
      <c r="AB1386" s="306">
        <f>IF(C1386="","",B1386)</f>
        <v/>
      </c>
      <c r="AC1386" s="165">
        <f>B1386</f>
        <v/>
      </c>
      <c r="AD1386" s="165">
        <f>IF(C1386="Smelter not listed",D1386,C1386)</f>
        <v/>
      </c>
    </row>
    <row r="1387" ht="20.1" customFormat="1" customHeight="1" s="165">
      <c r="A1387" s="150" t="n"/>
      <c r="B1387" s="296">
        <f>IF(LEN(A1387)=0,"",INDEX('Smelter Look-up'!$A:$A,MATCH($A1387,'Smelter Look-up'!$E:$E,0)))</f>
        <v/>
      </c>
      <c r="C1387" s="147">
        <f>IF(LEN(A1387)=0,"",INDEX('Smelter Look-up'!$C:$C,MATCH($A1387,'Smelter Look-up'!$E:$E,0)))</f>
        <v/>
      </c>
      <c r="D1387" s="144" t="n"/>
      <c r="E1387" s="144">
        <f>IF(ISERROR($V1387),"",OFFSET('Smelter Look-up'!$D$4,$V1387-4,0)&amp;"")</f>
        <v/>
      </c>
      <c r="F1387" s="144">
        <f>IF(ISERROR($V1387),"",OFFSET('Smelter Look-up'!$E$4,$V1387-4,0))</f>
        <v/>
      </c>
      <c r="G1387" s="144">
        <f>IF(C1387=$X$4,"Enter smelter details",IF(ISERROR($V1387),"",OFFSET('Smelter Look-up'!$F$4,$V1387-4,0)))</f>
        <v/>
      </c>
      <c r="H1387" s="200">
        <f>IF(ISERROR($V1387),"",OFFSET('Smelter Look-up'!$G$4,$V1387-4,0))</f>
        <v/>
      </c>
      <c r="I1387" s="201">
        <f>IF(ISERROR($V1387),"",OFFSET('Smelter Look-up'!$H$4,$V1387-4,0))</f>
        <v/>
      </c>
      <c r="J1387" s="201">
        <f>IF(ISERROR($V1387),"",OFFSET('Smelter Look-up'!$I$4,$V1387-4,0))</f>
        <v/>
      </c>
      <c r="K1387" s="145" t="n"/>
      <c r="L1387" s="145" t="n"/>
      <c r="M1387" s="145" t="n"/>
      <c r="N1387" s="145" t="n"/>
      <c r="O1387" s="145" t="n"/>
      <c r="P1387" s="203" t="n"/>
      <c r="Q1387" s="146" t="n"/>
      <c r="R1387" s="144">
        <f>IF(ISERROR($V1387),"",OFFSET('Smelter Look-up'!$C$4,$V1387-4,0)&amp;"")</f>
        <v/>
      </c>
      <c r="S1387" s="150">
        <f>IF(B1387="","",IF(ISERROR(MATCH($E1387,CL,0)),"Unknown",INDIRECT("'C'!$A$"&amp;MATCH($E1387,CL,0)+1)))</f>
        <v/>
      </c>
      <c r="T1387" s="150">
        <f>IF(B1387="","",IF(ISERROR(MATCH($J1387,SorP!$B$1:$B$6261,0)),"",INDIRECT("'SorP'!$A$"&amp;MATCH($S1387&amp;$J1387,SorP!C:C,0))))</f>
        <v/>
      </c>
      <c r="U1387" s="163" t="n"/>
      <c r="V1387" s="164">
        <f>IF(C1387="",NA(),MATCH($B1387&amp;$C1387,'Smelter Look-up'!$J:$J,0))</f>
        <v/>
      </c>
      <c r="X1387" s="165">
        <f>IF(AND(C1387="Smelter not listed",OR(LEN(D1387)=0,LEN(E1387)=0)),1,0)</f>
        <v/>
      </c>
      <c r="AB1387" s="306">
        <f>IF(C1387="","",B1387)</f>
        <v/>
      </c>
      <c r="AC1387" s="165">
        <f>B1387</f>
        <v/>
      </c>
      <c r="AD1387" s="165">
        <f>IF(C1387="Smelter not listed",D1387,C1387)</f>
        <v/>
      </c>
    </row>
    <row r="1388" ht="20.1" customFormat="1" customHeight="1" s="165">
      <c r="A1388" s="150" t="n"/>
      <c r="B1388" s="296">
        <f>IF(LEN(A1388)=0,"",INDEX('Smelter Look-up'!$A:$A,MATCH($A1388,'Smelter Look-up'!$E:$E,0)))</f>
        <v/>
      </c>
      <c r="C1388" s="147">
        <f>IF(LEN(A1388)=0,"",INDEX('Smelter Look-up'!$C:$C,MATCH($A1388,'Smelter Look-up'!$E:$E,0)))</f>
        <v/>
      </c>
      <c r="D1388" s="144" t="n"/>
      <c r="E1388" s="144">
        <f>IF(ISERROR($V1388),"",OFFSET('Smelter Look-up'!$D$4,$V1388-4,0)&amp;"")</f>
        <v/>
      </c>
      <c r="F1388" s="144">
        <f>IF(ISERROR($V1388),"",OFFSET('Smelter Look-up'!$E$4,$V1388-4,0))</f>
        <v/>
      </c>
      <c r="G1388" s="144">
        <f>IF(C1388=$X$4,"Enter smelter details",IF(ISERROR($V1388),"",OFFSET('Smelter Look-up'!$F$4,$V1388-4,0)))</f>
        <v/>
      </c>
      <c r="H1388" s="200">
        <f>IF(ISERROR($V1388),"",OFFSET('Smelter Look-up'!$G$4,$V1388-4,0))</f>
        <v/>
      </c>
      <c r="I1388" s="201">
        <f>IF(ISERROR($V1388),"",OFFSET('Smelter Look-up'!$H$4,$V1388-4,0))</f>
        <v/>
      </c>
      <c r="J1388" s="201">
        <f>IF(ISERROR($V1388),"",OFFSET('Smelter Look-up'!$I$4,$V1388-4,0))</f>
        <v/>
      </c>
      <c r="K1388" s="145" t="n"/>
      <c r="L1388" s="145" t="n"/>
      <c r="M1388" s="145" t="n"/>
      <c r="N1388" s="145" t="n"/>
      <c r="O1388" s="145" t="n"/>
      <c r="P1388" s="203" t="n"/>
      <c r="Q1388" s="146" t="n"/>
      <c r="R1388" s="144">
        <f>IF(ISERROR($V1388),"",OFFSET('Smelter Look-up'!$C$4,$V1388-4,0)&amp;"")</f>
        <v/>
      </c>
      <c r="S1388" s="150">
        <f>IF(B1388="","",IF(ISERROR(MATCH($E1388,CL,0)),"Unknown",INDIRECT("'C'!$A$"&amp;MATCH($E1388,CL,0)+1)))</f>
        <v/>
      </c>
      <c r="T1388" s="150">
        <f>IF(B1388="","",IF(ISERROR(MATCH($J1388,SorP!$B$1:$B$6261,0)),"",INDIRECT("'SorP'!$A$"&amp;MATCH($S1388&amp;$J1388,SorP!C:C,0))))</f>
        <v/>
      </c>
      <c r="U1388" s="163" t="n"/>
      <c r="V1388" s="164">
        <f>IF(C1388="",NA(),MATCH($B1388&amp;$C1388,'Smelter Look-up'!$J:$J,0))</f>
        <v/>
      </c>
      <c r="X1388" s="165">
        <f>IF(AND(C1388="Smelter not listed",OR(LEN(D1388)=0,LEN(E1388)=0)),1,0)</f>
        <v/>
      </c>
      <c r="AB1388" s="306">
        <f>IF(C1388="","",B1388)</f>
        <v/>
      </c>
      <c r="AC1388" s="165">
        <f>B1388</f>
        <v/>
      </c>
      <c r="AD1388" s="165">
        <f>IF(C1388="Smelter not listed",D1388,C1388)</f>
        <v/>
      </c>
    </row>
    <row r="1389" ht="20.1" customFormat="1" customHeight="1" s="165">
      <c r="A1389" s="150" t="n"/>
      <c r="B1389" s="296">
        <f>IF(LEN(A1389)=0,"",INDEX('Smelter Look-up'!$A:$A,MATCH($A1389,'Smelter Look-up'!$E:$E,0)))</f>
        <v/>
      </c>
      <c r="C1389" s="147">
        <f>IF(LEN(A1389)=0,"",INDEX('Smelter Look-up'!$C:$C,MATCH($A1389,'Smelter Look-up'!$E:$E,0)))</f>
        <v/>
      </c>
      <c r="D1389" s="144" t="n"/>
      <c r="E1389" s="144">
        <f>IF(ISERROR($V1389),"",OFFSET('Smelter Look-up'!$D$4,$V1389-4,0)&amp;"")</f>
        <v/>
      </c>
      <c r="F1389" s="144">
        <f>IF(ISERROR($V1389),"",OFFSET('Smelter Look-up'!$E$4,$V1389-4,0))</f>
        <v/>
      </c>
      <c r="G1389" s="144">
        <f>IF(C1389=$X$4,"Enter smelter details",IF(ISERROR($V1389),"",OFFSET('Smelter Look-up'!$F$4,$V1389-4,0)))</f>
        <v/>
      </c>
      <c r="H1389" s="200">
        <f>IF(ISERROR($V1389),"",OFFSET('Smelter Look-up'!$G$4,$V1389-4,0))</f>
        <v/>
      </c>
      <c r="I1389" s="201">
        <f>IF(ISERROR($V1389),"",OFFSET('Smelter Look-up'!$H$4,$V1389-4,0))</f>
        <v/>
      </c>
      <c r="J1389" s="201">
        <f>IF(ISERROR($V1389),"",OFFSET('Smelter Look-up'!$I$4,$V1389-4,0))</f>
        <v/>
      </c>
      <c r="K1389" s="145" t="n"/>
      <c r="L1389" s="145" t="n"/>
      <c r="M1389" s="145" t="n"/>
      <c r="N1389" s="145" t="n"/>
      <c r="O1389" s="145" t="n"/>
      <c r="P1389" s="203" t="n"/>
      <c r="Q1389" s="146" t="n"/>
      <c r="R1389" s="144">
        <f>IF(ISERROR($V1389),"",OFFSET('Smelter Look-up'!$C$4,$V1389-4,0)&amp;"")</f>
        <v/>
      </c>
      <c r="S1389" s="150">
        <f>IF(B1389="","",IF(ISERROR(MATCH($E1389,CL,0)),"Unknown",INDIRECT("'C'!$A$"&amp;MATCH($E1389,CL,0)+1)))</f>
        <v/>
      </c>
      <c r="T1389" s="150">
        <f>IF(B1389="","",IF(ISERROR(MATCH($J1389,SorP!$B$1:$B$6261,0)),"",INDIRECT("'SorP'!$A$"&amp;MATCH($S1389&amp;$J1389,SorP!C:C,0))))</f>
        <v/>
      </c>
      <c r="U1389" s="163" t="n"/>
      <c r="V1389" s="164">
        <f>IF(C1389="",NA(),MATCH($B1389&amp;$C1389,'Smelter Look-up'!$J:$J,0))</f>
        <v/>
      </c>
      <c r="X1389" s="165">
        <f>IF(AND(C1389="Smelter not listed",OR(LEN(D1389)=0,LEN(E1389)=0)),1,0)</f>
        <v/>
      </c>
      <c r="AB1389" s="306">
        <f>IF(C1389="","",B1389)</f>
        <v/>
      </c>
      <c r="AC1389" s="165">
        <f>B1389</f>
        <v/>
      </c>
      <c r="AD1389" s="165">
        <f>IF(C1389="Smelter not listed",D1389,C1389)</f>
        <v/>
      </c>
    </row>
    <row r="1390" ht="20.1" customFormat="1" customHeight="1" s="165">
      <c r="A1390" s="150" t="n"/>
      <c r="B1390" s="296">
        <f>IF(LEN(A1390)=0,"",INDEX('Smelter Look-up'!$A:$A,MATCH($A1390,'Smelter Look-up'!$E:$E,0)))</f>
        <v/>
      </c>
      <c r="C1390" s="147">
        <f>IF(LEN(A1390)=0,"",INDEX('Smelter Look-up'!$C:$C,MATCH($A1390,'Smelter Look-up'!$E:$E,0)))</f>
        <v/>
      </c>
      <c r="D1390" s="144" t="n"/>
      <c r="E1390" s="144">
        <f>IF(ISERROR($V1390),"",OFFSET('Smelter Look-up'!$D$4,$V1390-4,0)&amp;"")</f>
        <v/>
      </c>
      <c r="F1390" s="144">
        <f>IF(ISERROR($V1390),"",OFFSET('Smelter Look-up'!$E$4,$V1390-4,0))</f>
        <v/>
      </c>
      <c r="G1390" s="144">
        <f>IF(C1390=$X$4,"Enter smelter details",IF(ISERROR($V1390),"",OFFSET('Smelter Look-up'!$F$4,$V1390-4,0)))</f>
        <v/>
      </c>
      <c r="H1390" s="200">
        <f>IF(ISERROR($V1390),"",OFFSET('Smelter Look-up'!$G$4,$V1390-4,0))</f>
        <v/>
      </c>
      <c r="I1390" s="201">
        <f>IF(ISERROR($V1390),"",OFFSET('Smelter Look-up'!$H$4,$V1390-4,0))</f>
        <v/>
      </c>
      <c r="J1390" s="201">
        <f>IF(ISERROR($V1390),"",OFFSET('Smelter Look-up'!$I$4,$V1390-4,0))</f>
        <v/>
      </c>
      <c r="K1390" s="145" t="n"/>
      <c r="L1390" s="145" t="n"/>
      <c r="M1390" s="145" t="n"/>
      <c r="N1390" s="145" t="n"/>
      <c r="O1390" s="145" t="n"/>
      <c r="P1390" s="203" t="n"/>
      <c r="Q1390" s="146" t="n"/>
      <c r="R1390" s="144">
        <f>IF(ISERROR($V1390),"",OFFSET('Smelter Look-up'!$C$4,$V1390-4,0)&amp;"")</f>
        <v/>
      </c>
      <c r="S1390" s="150">
        <f>IF(B1390="","",IF(ISERROR(MATCH($E1390,CL,0)),"Unknown",INDIRECT("'C'!$A$"&amp;MATCH($E1390,CL,0)+1)))</f>
        <v/>
      </c>
      <c r="T1390" s="150">
        <f>IF(B1390="","",IF(ISERROR(MATCH($J1390,SorP!$B$1:$B$6261,0)),"",INDIRECT("'SorP'!$A$"&amp;MATCH($S1390&amp;$J1390,SorP!C:C,0))))</f>
        <v/>
      </c>
      <c r="U1390" s="163" t="n"/>
      <c r="V1390" s="164">
        <f>IF(C1390="",NA(),MATCH($B1390&amp;$C1390,'Smelter Look-up'!$J:$J,0))</f>
        <v/>
      </c>
      <c r="X1390" s="165">
        <f>IF(AND(C1390="Smelter not listed",OR(LEN(D1390)=0,LEN(E1390)=0)),1,0)</f>
        <v/>
      </c>
      <c r="AB1390" s="306">
        <f>IF(C1390="","",B1390)</f>
        <v/>
      </c>
      <c r="AC1390" s="165">
        <f>B1390</f>
        <v/>
      </c>
      <c r="AD1390" s="165">
        <f>IF(C1390="Smelter not listed",D1390,C1390)</f>
        <v/>
      </c>
    </row>
    <row r="1391" ht="20.1" customFormat="1" customHeight="1" s="165">
      <c r="A1391" s="150" t="n"/>
      <c r="B1391" s="296">
        <f>IF(LEN(A1391)=0,"",INDEX('Smelter Look-up'!$A:$A,MATCH($A1391,'Smelter Look-up'!$E:$E,0)))</f>
        <v/>
      </c>
      <c r="C1391" s="147">
        <f>IF(LEN(A1391)=0,"",INDEX('Smelter Look-up'!$C:$C,MATCH($A1391,'Smelter Look-up'!$E:$E,0)))</f>
        <v/>
      </c>
      <c r="D1391" s="144" t="n"/>
      <c r="E1391" s="144">
        <f>IF(ISERROR($V1391),"",OFFSET('Smelter Look-up'!$D$4,$V1391-4,0)&amp;"")</f>
        <v/>
      </c>
      <c r="F1391" s="144">
        <f>IF(ISERROR($V1391),"",OFFSET('Smelter Look-up'!$E$4,$V1391-4,0))</f>
        <v/>
      </c>
      <c r="G1391" s="144">
        <f>IF(C1391=$X$4,"Enter smelter details",IF(ISERROR($V1391),"",OFFSET('Smelter Look-up'!$F$4,$V1391-4,0)))</f>
        <v/>
      </c>
      <c r="H1391" s="200">
        <f>IF(ISERROR($V1391),"",OFFSET('Smelter Look-up'!$G$4,$V1391-4,0))</f>
        <v/>
      </c>
      <c r="I1391" s="201">
        <f>IF(ISERROR($V1391),"",OFFSET('Smelter Look-up'!$H$4,$V1391-4,0))</f>
        <v/>
      </c>
      <c r="J1391" s="201">
        <f>IF(ISERROR($V1391),"",OFFSET('Smelter Look-up'!$I$4,$V1391-4,0))</f>
        <v/>
      </c>
      <c r="K1391" s="145" t="n"/>
      <c r="L1391" s="145" t="n"/>
      <c r="M1391" s="145" t="n"/>
      <c r="N1391" s="145" t="n"/>
      <c r="O1391" s="145" t="n"/>
      <c r="P1391" s="203" t="n"/>
      <c r="Q1391" s="146" t="n"/>
      <c r="R1391" s="144">
        <f>IF(ISERROR($V1391),"",OFFSET('Smelter Look-up'!$C$4,$V1391-4,0)&amp;"")</f>
        <v/>
      </c>
      <c r="S1391" s="150">
        <f>IF(B1391="","",IF(ISERROR(MATCH($E1391,CL,0)),"Unknown",INDIRECT("'C'!$A$"&amp;MATCH($E1391,CL,0)+1)))</f>
        <v/>
      </c>
      <c r="T1391" s="150">
        <f>IF(B1391="","",IF(ISERROR(MATCH($J1391,SorP!$B$1:$B$6261,0)),"",INDIRECT("'SorP'!$A$"&amp;MATCH($S1391&amp;$J1391,SorP!C:C,0))))</f>
        <v/>
      </c>
      <c r="U1391" s="163" t="n"/>
      <c r="V1391" s="164">
        <f>IF(C1391="",NA(),MATCH($B1391&amp;$C1391,'Smelter Look-up'!$J:$J,0))</f>
        <v/>
      </c>
      <c r="X1391" s="165">
        <f>IF(AND(C1391="Smelter not listed",OR(LEN(D1391)=0,LEN(E1391)=0)),1,0)</f>
        <v/>
      </c>
      <c r="AB1391" s="306">
        <f>IF(C1391="","",B1391)</f>
        <v/>
      </c>
      <c r="AC1391" s="165">
        <f>B1391</f>
        <v/>
      </c>
      <c r="AD1391" s="165">
        <f>IF(C1391="Smelter not listed",D1391,C1391)</f>
        <v/>
      </c>
    </row>
    <row r="1392" ht="20.1" customFormat="1" customHeight="1" s="165">
      <c r="A1392" s="150" t="n"/>
      <c r="B1392" s="296">
        <f>IF(LEN(A1392)=0,"",INDEX('Smelter Look-up'!$A:$A,MATCH($A1392,'Smelter Look-up'!$E:$E,0)))</f>
        <v/>
      </c>
      <c r="C1392" s="147">
        <f>IF(LEN(A1392)=0,"",INDEX('Smelter Look-up'!$C:$C,MATCH($A1392,'Smelter Look-up'!$E:$E,0)))</f>
        <v/>
      </c>
      <c r="D1392" s="144" t="n"/>
      <c r="E1392" s="144">
        <f>IF(ISERROR($V1392),"",OFFSET('Smelter Look-up'!$D$4,$V1392-4,0)&amp;"")</f>
        <v/>
      </c>
      <c r="F1392" s="144">
        <f>IF(ISERROR($V1392),"",OFFSET('Smelter Look-up'!$E$4,$V1392-4,0))</f>
        <v/>
      </c>
      <c r="G1392" s="144">
        <f>IF(C1392=$X$4,"Enter smelter details",IF(ISERROR($V1392),"",OFFSET('Smelter Look-up'!$F$4,$V1392-4,0)))</f>
        <v/>
      </c>
      <c r="H1392" s="200">
        <f>IF(ISERROR($V1392),"",OFFSET('Smelter Look-up'!$G$4,$V1392-4,0))</f>
        <v/>
      </c>
      <c r="I1392" s="201">
        <f>IF(ISERROR($V1392),"",OFFSET('Smelter Look-up'!$H$4,$V1392-4,0))</f>
        <v/>
      </c>
      <c r="J1392" s="201">
        <f>IF(ISERROR($V1392),"",OFFSET('Smelter Look-up'!$I$4,$V1392-4,0))</f>
        <v/>
      </c>
      <c r="K1392" s="145" t="n"/>
      <c r="L1392" s="145" t="n"/>
      <c r="M1392" s="145" t="n"/>
      <c r="N1392" s="145" t="n"/>
      <c r="O1392" s="145" t="n"/>
      <c r="P1392" s="203" t="n"/>
      <c r="Q1392" s="146" t="n"/>
      <c r="R1392" s="144">
        <f>IF(ISERROR($V1392),"",OFFSET('Smelter Look-up'!$C$4,$V1392-4,0)&amp;"")</f>
        <v/>
      </c>
      <c r="S1392" s="150">
        <f>IF(B1392="","",IF(ISERROR(MATCH($E1392,CL,0)),"Unknown",INDIRECT("'C'!$A$"&amp;MATCH($E1392,CL,0)+1)))</f>
        <v/>
      </c>
      <c r="T1392" s="150">
        <f>IF(B1392="","",IF(ISERROR(MATCH($J1392,SorP!$B$1:$B$6261,0)),"",INDIRECT("'SorP'!$A$"&amp;MATCH($S1392&amp;$J1392,SorP!C:C,0))))</f>
        <v/>
      </c>
      <c r="U1392" s="163" t="n"/>
      <c r="V1392" s="164">
        <f>IF(C1392="",NA(),MATCH($B1392&amp;$C1392,'Smelter Look-up'!$J:$J,0))</f>
        <v/>
      </c>
      <c r="X1392" s="165">
        <f>IF(AND(C1392="Smelter not listed",OR(LEN(D1392)=0,LEN(E1392)=0)),1,0)</f>
        <v/>
      </c>
      <c r="AB1392" s="306">
        <f>IF(C1392="","",B1392)</f>
        <v/>
      </c>
      <c r="AC1392" s="165">
        <f>B1392</f>
        <v/>
      </c>
      <c r="AD1392" s="165">
        <f>IF(C1392="Smelter not listed",D1392,C1392)</f>
        <v/>
      </c>
    </row>
    <row r="1393" ht="20.1" customFormat="1" customHeight="1" s="165">
      <c r="A1393" s="150" t="n"/>
      <c r="B1393" s="296">
        <f>IF(LEN(A1393)=0,"",INDEX('Smelter Look-up'!$A:$A,MATCH($A1393,'Smelter Look-up'!$E:$E,0)))</f>
        <v/>
      </c>
      <c r="C1393" s="147">
        <f>IF(LEN(A1393)=0,"",INDEX('Smelter Look-up'!$C:$C,MATCH($A1393,'Smelter Look-up'!$E:$E,0)))</f>
        <v/>
      </c>
      <c r="D1393" s="144" t="n"/>
      <c r="E1393" s="144">
        <f>IF(ISERROR($V1393),"",OFFSET('Smelter Look-up'!$D$4,$V1393-4,0)&amp;"")</f>
        <v/>
      </c>
      <c r="F1393" s="144">
        <f>IF(ISERROR($V1393),"",OFFSET('Smelter Look-up'!$E$4,$V1393-4,0))</f>
        <v/>
      </c>
      <c r="G1393" s="144">
        <f>IF(C1393=$X$4,"Enter smelter details",IF(ISERROR($V1393),"",OFFSET('Smelter Look-up'!$F$4,$V1393-4,0)))</f>
        <v/>
      </c>
      <c r="H1393" s="200">
        <f>IF(ISERROR($V1393),"",OFFSET('Smelter Look-up'!$G$4,$V1393-4,0))</f>
        <v/>
      </c>
      <c r="I1393" s="201">
        <f>IF(ISERROR($V1393),"",OFFSET('Smelter Look-up'!$H$4,$V1393-4,0))</f>
        <v/>
      </c>
      <c r="J1393" s="201">
        <f>IF(ISERROR($V1393),"",OFFSET('Smelter Look-up'!$I$4,$V1393-4,0))</f>
        <v/>
      </c>
      <c r="K1393" s="145" t="n"/>
      <c r="L1393" s="145" t="n"/>
      <c r="M1393" s="145" t="n"/>
      <c r="N1393" s="145" t="n"/>
      <c r="O1393" s="145" t="n"/>
      <c r="P1393" s="203" t="n"/>
      <c r="Q1393" s="146" t="n"/>
      <c r="R1393" s="144">
        <f>IF(ISERROR($V1393),"",OFFSET('Smelter Look-up'!$C$4,$V1393-4,0)&amp;"")</f>
        <v/>
      </c>
      <c r="S1393" s="150">
        <f>IF(B1393="","",IF(ISERROR(MATCH($E1393,CL,0)),"Unknown",INDIRECT("'C'!$A$"&amp;MATCH($E1393,CL,0)+1)))</f>
        <v/>
      </c>
      <c r="T1393" s="150">
        <f>IF(B1393="","",IF(ISERROR(MATCH($J1393,SorP!$B$1:$B$6261,0)),"",INDIRECT("'SorP'!$A$"&amp;MATCH($S1393&amp;$J1393,SorP!C:C,0))))</f>
        <v/>
      </c>
      <c r="U1393" s="163" t="n"/>
      <c r="V1393" s="164">
        <f>IF(C1393="",NA(),MATCH($B1393&amp;$C1393,'Smelter Look-up'!$J:$J,0))</f>
        <v/>
      </c>
      <c r="X1393" s="165">
        <f>IF(AND(C1393="Smelter not listed",OR(LEN(D1393)=0,LEN(E1393)=0)),1,0)</f>
        <v/>
      </c>
      <c r="AB1393" s="306">
        <f>IF(C1393="","",B1393)</f>
        <v/>
      </c>
      <c r="AC1393" s="165">
        <f>B1393</f>
        <v/>
      </c>
      <c r="AD1393" s="165">
        <f>IF(C1393="Smelter not listed",D1393,C1393)</f>
        <v/>
      </c>
    </row>
    <row r="1394" ht="20.1" customFormat="1" customHeight="1" s="165">
      <c r="A1394" s="150" t="n"/>
      <c r="B1394" s="296">
        <f>IF(LEN(A1394)=0,"",INDEX('Smelter Look-up'!$A:$A,MATCH($A1394,'Smelter Look-up'!$E:$E,0)))</f>
        <v/>
      </c>
      <c r="C1394" s="147">
        <f>IF(LEN(A1394)=0,"",INDEX('Smelter Look-up'!$C:$C,MATCH($A1394,'Smelter Look-up'!$E:$E,0)))</f>
        <v/>
      </c>
      <c r="D1394" s="144" t="n"/>
      <c r="E1394" s="144">
        <f>IF(ISERROR($V1394),"",OFFSET('Smelter Look-up'!$D$4,$V1394-4,0)&amp;"")</f>
        <v/>
      </c>
      <c r="F1394" s="144">
        <f>IF(ISERROR($V1394),"",OFFSET('Smelter Look-up'!$E$4,$V1394-4,0))</f>
        <v/>
      </c>
      <c r="G1394" s="144">
        <f>IF(C1394=$X$4,"Enter smelter details",IF(ISERROR($V1394),"",OFFSET('Smelter Look-up'!$F$4,$V1394-4,0)))</f>
        <v/>
      </c>
      <c r="H1394" s="200">
        <f>IF(ISERROR($V1394),"",OFFSET('Smelter Look-up'!$G$4,$V1394-4,0))</f>
        <v/>
      </c>
      <c r="I1394" s="201">
        <f>IF(ISERROR($V1394),"",OFFSET('Smelter Look-up'!$H$4,$V1394-4,0))</f>
        <v/>
      </c>
      <c r="J1394" s="201">
        <f>IF(ISERROR($V1394),"",OFFSET('Smelter Look-up'!$I$4,$V1394-4,0))</f>
        <v/>
      </c>
      <c r="K1394" s="145" t="n"/>
      <c r="L1394" s="145" t="n"/>
      <c r="M1394" s="145" t="n"/>
      <c r="N1394" s="145" t="n"/>
      <c r="O1394" s="145" t="n"/>
      <c r="P1394" s="203" t="n"/>
      <c r="Q1394" s="146" t="n"/>
      <c r="R1394" s="144">
        <f>IF(ISERROR($V1394),"",OFFSET('Smelter Look-up'!$C$4,$V1394-4,0)&amp;"")</f>
        <v/>
      </c>
      <c r="S1394" s="150">
        <f>IF(B1394="","",IF(ISERROR(MATCH($E1394,CL,0)),"Unknown",INDIRECT("'C'!$A$"&amp;MATCH($E1394,CL,0)+1)))</f>
        <v/>
      </c>
      <c r="T1394" s="150">
        <f>IF(B1394="","",IF(ISERROR(MATCH($J1394,SorP!$B$1:$B$6261,0)),"",INDIRECT("'SorP'!$A$"&amp;MATCH($S1394&amp;$J1394,SorP!C:C,0))))</f>
        <v/>
      </c>
      <c r="U1394" s="163" t="n"/>
      <c r="V1394" s="164">
        <f>IF(C1394="",NA(),MATCH($B1394&amp;$C1394,'Smelter Look-up'!$J:$J,0))</f>
        <v/>
      </c>
      <c r="X1394" s="165">
        <f>IF(AND(C1394="Smelter not listed",OR(LEN(D1394)=0,LEN(E1394)=0)),1,0)</f>
        <v/>
      </c>
      <c r="AB1394" s="306">
        <f>IF(C1394="","",B1394)</f>
        <v/>
      </c>
      <c r="AC1394" s="165">
        <f>B1394</f>
        <v/>
      </c>
      <c r="AD1394" s="165">
        <f>IF(C1394="Smelter not listed",D1394,C1394)</f>
        <v/>
      </c>
    </row>
    <row r="1395" ht="20.1" customFormat="1" customHeight="1" s="165">
      <c r="A1395" s="150" t="n"/>
      <c r="B1395" s="296">
        <f>IF(LEN(A1395)=0,"",INDEX('Smelter Look-up'!$A:$A,MATCH($A1395,'Smelter Look-up'!$E:$E,0)))</f>
        <v/>
      </c>
      <c r="C1395" s="147">
        <f>IF(LEN(A1395)=0,"",INDEX('Smelter Look-up'!$C:$C,MATCH($A1395,'Smelter Look-up'!$E:$E,0)))</f>
        <v/>
      </c>
      <c r="D1395" s="144" t="n"/>
      <c r="E1395" s="144">
        <f>IF(ISERROR($V1395),"",OFFSET('Smelter Look-up'!$D$4,$V1395-4,0)&amp;"")</f>
        <v/>
      </c>
      <c r="F1395" s="144">
        <f>IF(ISERROR($V1395),"",OFFSET('Smelter Look-up'!$E$4,$V1395-4,0))</f>
        <v/>
      </c>
      <c r="G1395" s="144">
        <f>IF(C1395=$X$4,"Enter smelter details",IF(ISERROR($V1395),"",OFFSET('Smelter Look-up'!$F$4,$V1395-4,0)))</f>
        <v/>
      </c>
      <c r="H1395" s="200">
        <f>IF(ISERROR($V1395),"",OFFSET('Smelter Look-up'!$G$4,$V1395-4,0))</f>
        <v/>
      </c>
      <c r="I1395" s="201">
        <f>IF(ISERROR($V1395),"",OFFSET('Smelter Look-up'!$H$4,$V1395-4,0))</f>
        <v/>
      </c>
      <c r="J1395" s="201">
        <f>IF(ISERROR($V1395),"",OFFSET('Smelter Look-up'!$I$4,$V1395-4,0))</f>
        <v/>
      </c>
      <c r="K1395" s="145" t="n"/>
      <c r="L1395" s="145" t="n"/>
      <c r="M1395" s="145" t="n"/>
      <c r="N1395" s="145" t="n"/>
      <c r="O1395" s="145" t="n"/>
      <c r="P1395" s="203" t="n"/>
      <c r="Q1395" s="146" t="n"/>
      <c r="R1395" s="144">
        <f>IF(ISERROR($V1395),"",OFFSET('Smelter Look-up'!$C$4,$V1395-4,0)&amp;"")</f>
        <v/>
      </c>
      <c r="S1395" s="150">
        <f>IF(B1395="","",IF(ISERROR(MATCH($E1395,CL,0)),"Unknown",INDIRECT("'C'!$A$"&amp;MATCH($E1395,CL,0)+1)))</f>
        <v/>
      </c>
      <c r="T1395" s="150">
        <f>IF(B1395="","",IF(ISERROR(MATCH($J1395,SorP!$B$1:$B$6261,0)),"",INDIRECT("'SorP'!$A$"&amp;MATCH($S1395&amp;$J1395,SorP!C:C,0))))</f>
        <v/>
      </c>
      <c r="U1395" s="163" t="n"/>
      <c r="V1395" s="164">
        <f>IF(C1395="",NA(),MATCH($B1395&amp;$C1395,'Smelter Look-up'!$J:$J,0))</f>
        <v/>
      </c>
      <c r="X1395" s="165">
        <f>IF(AND(C1395="Smelter not listed",OR(LEN(D1395)=0,LEN(E1395)=0)),1,0)</f>
        <v/>
      </c>
      <c r="AB1395" s="306">
        <f>IF(C1395="","",B1395)</f>
        <v/>
      </c>
      <c r="AC1395" s="165">
        <f>B1395</f>
        <v/>
      </c>
      <c r="AD1395" s="165">
        <f>IF(C1395="Smelter not listed",D1395,C1395)</f>
        <v/>
      </c>
    </row>
    <row r="1396" ht="20.1" customFormat="1" customHeight="1" s="165">
      <c r="A1396" s="150" t="n"/>
      <c r="B1396" s="296">
        <f>IF(LEN(A1396)=0,"",INDEX('Smelter Look-up'!$A:$A,MATCH($A1396,'Smelter Look-up'!$E:$E,0)))</f>
        <v/>
      </c>
      <c r="C1396" s="147">
        <f>IF(LEN(A1396)=0,"",INDEX('Smelter Look-up'!$C:$C,MATCH($A1396,'Smelter Look-up'!$E:$E,0)))</f>
        <v/>
      </c>
      <c r="D1396" s="144" t="n"/>
      <c r="E1396" s="144">
        <f>IF(ISERROR($V1396),"",OFFSET('Smelter Look-up'!$D$4,$V1396-4,0)&amp;"")</f>
        <v/>
      </c>
      <c r="F1396" s="144">
        <f>IF(ISERROR($V1396),"",OFFSET('Smelter Look-up'!$E$4,$V1396-4,0))</f>
        <v/>
      </c>
      <c r="G1396" s="144">
        <f>IF(C1396=$X$4,"Enter smelter details",IF(ISERROR($V1396),"",OFFSET('Smelter Look-up'!$F$4,$V1396-4,0)))</f>
        <v/>
      </c>
      <c r="H1396" s="200">
        <f>IF(ISERROR($V1396),"",OFFSET('Smelter Look-up'!$G$4,$V1396-4,0))</f>
        <v/>
      </c>
      <c r="I1396" s="201">
        <f>IF(ISERROR($V1396),"",OFFSET('Smelter Look-up'!$H$4,$V1396-4,0))</f>
        <v/>
      </c>
      <c r="J1396" s="201">
        <f>IF(ISERROR($V1396),"",OFFSET('Smelter Look-up'!$I$4,$V1396-4,0))</f>
        <v/>
      </c>
      <c r="K1396" s="145" t="n"/>
      <c r="L1396" s="145" t="n"/>
      <c r="M1396" s="145" t="n"/>
      <c r="N1396" s="145" t="n"/>
      <c r="O1396" s="145" t="n"/>
      <c r="P1396" s="203" t="n"/>
      <c r="Q1396" s="146" t="n"/>
      <c r="R1396" s="144">
        <f>IF(ISERROR($V1396),"",OFFSET('Smelter Look-up'!$C$4,$V1396-4,0)&amp;"")</f>
        <v/>
      </c>
      <c r="S1396" s="150">
        <f>IF(B1396="","",IF(ISERROR(MATCH($E1396,CL,0)),"Unknown",INDIRECT("'C'!$A$"&amp;MATCH($E1396,CL,0)+1)))</f>
        <v/>
      </c>
      <c r="T1396" s="150">
        <f>IF(B1396="","",IF(ISERROR(MATCH($J1396,SorP!$B$1:$B$6261,0)),"",INDIRECT("'SorP'!$A$"&amp;MATCH($S1396&amp;$J1396,SorP!C:C,0))))</f>
        <v/>
      </c>
      <c r="U1396" s="163" t="n"/>
      <c r="V1396" s="164">
        <f>IF(C1396="",NA(),MATCH($B1396&amp;$C1396,'Smelter Look-up'!$J:$J,0))</f>
        <v/>
      </c>
      <c r="X1396" s="165">
        <f>IF(AND(C1396="Smelter not listed",OR(LEN(D1396)=0,LEN(E1396)=0)),1,0)</f>
        <v/>
      </c>
      <c r="AB1396" s="306">
        <f>IF(C1396="","",B1396)</f>
        <v/>
      </c>
      <c r="AC1396" s="165">
        <f>B1396</f>
        <v/>
      </c>
      <c r="AD1396" s="165">
        <f>IF(C1396="Smelter not listed",D1396,C1396)</f>
        <v/>
      </c>
    </row>
    <row r="1397" ht="20.1" customFormat="1" customHeight="1" s="165">
      <c r="A1397" s="150" t="n"/>
      <c r="B1397" s="296">
        <f>IF(LEN(A1397)=0,"",INDEX('Smelter Look-up'!$A:$A,MATCH($A1397,'Smelter Look-up'!$E:$E,0)))</f>
        <v/>
      </c>
      <c r="C1397" s="147">
        <f>IF(LEN(A1397)=0,"",INDEX('Smelter Look-up'!$C:$C,MATCH($A1397,'Smelter Look-up'!$E:$E,0)))</f>
        <v/>
      </c>
      <c r="D1397" s="144" t="n"/>
      <c r="E1397" s="144">
        <f>IF(ISERROR($V1397),"",OFFSET('Smelter Look-up'!$D$4,$V1397-4,0)&amp;"")</f>
        <v/>
      </c>
      <c r="F1397" s="144">
        <f>IF(ISERROR($V1397),"",OFFSET('Smelter Look-up'!$E$4,$V1397-4,0))</f>
        <v/>
      </c>
      <c r="G1397" s="144">
        <f>IF(C1397=$X$4,"Enter smelter details",IF(ISERROR($V1397),"",OFFSET('Smelter Look-up'!$F$4,$V1397-4,0)))</f>
        <v/>
      </c>
      <c r="H1397" s="200">
        <f>IF(ISERROR($V1397),"",OFFSET('Smelter Look-up'!$G$4,$V1397-4,0))</f>
        <v/>
      </c>
      <c r="I1397" s="201">
        <f>IF(ISERROR($V1397),"",OFFSET('Smelter Look-up'!$H$4,$V1397-4,0))</f>
        <v/>
      </c>
      <c r="J1397" s="201">
        <f>IF(ISERROR($V1397),"",OFFSET('Smelter Look-up'!$I$4,$V1397-4,0))</f>
        <v/>
      </c>
      <c r="K1397" s="145" t="n"/>
      <c r="L1397" s="145" t="n"/>
      <c r="M1397" s="145" t="n"/>
      <c r="N1397" s="145" t="n"/>
      <c r="O1397" s="145" t="n"/>
      <c r="P1397" s="203" t="n"/>
      <c r="Q1397" s="146" t="n"/>
      <c r="R1397" s="144">
        <f>IF(ISERROR($V1397),"",OFFSET('Smelter Look-up'!$C$4,$V1397-4,0)&amp;"")</f>
        <v/>
      </c>
      <c r="S1397" s="150">
        <f>IF(B1397="","",IF(ISERROR(MATCH($E1397,CL,0)),"Unknown",INDIRECT("'C'!$A$"&amp;MATCH($E1397,CL,0)+1)))</f>
        <v/>
      </c>
      <c r="T1397" s="150">
        <f>IF(B1397="","",IF(ISERROR(MATCH($J1397,SorP!$B$1:$B$6261,0)),"",INDIRECT("'SorP'!$A$"&amp;MATCH($S1397&amp;$J1397,SorP!C:C,0))))</f>
        <v/>
      </c>
      <c r="U1397" s="163" t="n"/>
      <c r="V1397" s="164">
        <f>IF(C1397="",NA(),MATCH($B1397&amp;$C1397,'Smelter Look-up'!$J:$J,0))</f>
        <v/>
      </c>
      <c r="X1397" s="165">
        <f>IF(AND(C1397="Smelter not listed",OR(LEN(D1397)=0,LEN(E1397)=0)),1,0)</f>
        <v/>
      </c>
      <c r="AB1397" s="306">
        <f>IF(C1397="","",B1397)</f>
        <v/>
      </c>
      <c r="AC1397" s="165">
        <f>B1397</f>
        <v/>
      </c>
      <c r="AD1397" s="165">
        <f>IF(C1397="Smelter not listed",D1397,C1397)</f>
        <v/>
      </c>
    </row>
    <row r="1398" ht="20.1" customFormat="1" customHeight="1" s="165">
      <c r="A1398" s="150" t="n"/>
      <c r="B1398" s="296">
        <f>IF(LEN(A1398)=0,"",INDEX('Smelter Look-up'!$A:$A,MATCH($A1398,'Smelter Look-up'!$E:$E,0)))</f>
        <v/>
      </c>
      <c r="C1398" s="147">
        <f>IF(LEN(A1398)=0,"",INDEX('Smelter Look-up'!$C:$C,MATCH($A1398,'Smelter Look-up'!$E:$E,0)))</f>
        <v/>
      </c>
      <c r="D1398" s="144" t="n"/>
      <c r="E1398" s="144">
        <f>IF(ISERROR($V1398),"",OFFSET('Smelter Look-up'!$D$4,$V1398-4,0)&amp;"")</f>
        <v/>
      </c>
      <c r="F1398" s="144">
        <f>IF(ISERROR($V1398),"",OFFSET('Smelter Look-up'!$E$4,$V1398-4,0))</f>
        <v/>
      </c>
      <c r="G1398" s="144">
        <f>IF(C1398=$X$4,"Enter smelter details",IF(ISERROR($V1398),"",OFFSET('Smelter Look-up'!$F$4,$V1398-4,0)))</f>
        <v/>
      </c>
      <c r="H1398" s="200">
        <f>IF(ISERROR($V1398),"",OFFSET('Smelter Look-up'!$G$4,$V1398-4,0))</f>
        <v/>
      </c>
      <c r="I1398" s="201">
        <f>IF(ISERROR($V1398),"",OFFSET('Smelter Look-up'!$H$4,$V1398-4,0))</f>
        <v/>
      </c>
      <c r="J1398" s="201">
        <f>IF(ISERROR($V1398),"",OFFSET('Smelter Look-up'!$I$4,$V1398-4,0))</f>
        <v/>
      </c>
      <c r="K1398" s="145" t="n"/>
      <c r="L1398" s="145" t="n"/>
      <c r="M1398" s="145" t="n"/>
      <c r="N1398" s="145" t="n"/>
      <c r="O1398" s="145" t="n"/>
      <c r="P1398" s="203" t="n"/>
      <c r="Q1398" s="146" t="n"/>
      <c r="R1398" s="144">
        <f>IF(ISERROR($V1398),"",OFFSET('Smelter Look-up'!$C$4,$V1398-4,0)&amp;"")</f>
        <v/>
      </c>
      <c r="S1398" s="150">
        <f>IF(B1398="","",IF(ISERROR(MATCH($E1398,CL,0)),"Unknown",INDIRECT("'C'!$A$"&amp;MATCH($E1398,CL,0)+1)))</f>
        <v/>
      </c>
      <c r="T1398" s="150">
        <f>IF(B1398="","",IF(ISERROR(MATCH($J1398,SorP!$B$1:$B$6261,0)),"",INDIRECT("'SorP'!$A$"&amp;MATCH($S1398&amp;$J1398,SorP!C:C,0))))</f>
        <v/>
      </c>
      <c r="U1398" s="163" t="n"/>
      <c r="V1398" s="164">
        <f>IF(C1398="",NA(),MATCH($B1398&amp;$C1398,'Smelter Look-up'!$J:$J,0))</f>
        <v/>
      </c>
      <c r="X1398" s="165">
        <f>IF(AND(C1398="Smelter not listed",OR(LEN(D1398)=0,LEN(E1398)=0)),1,0)</f>
        <v/>
      </c>
      <c r="AB1398" s="306">
        <f>IF(C1398="","",B1398)</f>
        <v/>
      </c>
      <c r="AC1398" s="165">
        <f>B1398</f>
        <v/>
      </c>
      <c r="AD1398" s="165">
        <f>IF(C1398="Smelter not listed",D1398,C1398)</f>
        <v/>
      </c>
    </row>
    <row r="1399" ht="20.1" customFormat="1" customHeight="1" s="165">
      <c r="A1399" s="150" t="n"/>
      <c r="B1399" s="296">
        <f>IF(LEN(A1399)=0,"",INDEX('Smelter Look-up'!$A:$A,MATCH($A1399,'Smelter Look-up'!$E:$E,0)))</f>
        <v/>
      </c>
      <c r="C1399" s="147">
        <f>IF(LEN(A1399)=0,"",INDEX('Smelter Look-up'!$C:$C,MATCH($A1399,'Smelter Look-up'!$E:$E,0)))</f>
        <v/>
      </c>
      <c r="D1399" s="144" t="n"/>
      <c r="E1399" s="144">
        <f>IF(ISERROR($V1399),"",OFFSET('Smelter Look-up'!$D$4,$V1399-4,0)&amp;"")</f>
        <v/>
      </c>
      <c r="F1399" s="144">
        <f>IF(ISERROR($V1399),"",OFFSET('Smelter Look-up'!$E$4,$V1399-4,0))</f>
        <v/>
      </c>
      <c r="G1399" s="144">
        <f>IF(C1399=$X$4,"Enter smelter details",IF(ISERROR($V1399),"",OFFSET('Smelter Look-up'!$F$4,$V1399-4,0)))</f>
        <v/>
      </c>
      <c r="H1399" s="200">
        <f>IF(ISERROR($V1399),"",OFFSET('Smelter Look-up'!$G$4,$V1399-4,0))</f>
        <v/>
      </c>
      <c r="I1399" s="201">
        <f>IF(ISERROR($V1399),"",OFFSET('Smelter Look-up'!$H$4,$V1399-4,0))</f>
        <v/>
      </c>
      <c r="J1399" s="201">
        <f>IF(ISERROR($V1399),"",OFFSET('Smelter Look-up'!$I$4,$V1399-4,0))</f>
        <v/>
      </c>
      <c r="K1399" s="145" t="n"/>
      <c r="L1399" s="145" t="n"/>
      <c r="M1399" s="145" t="n"/>
      <c r="N1399" s="145" t="n"/>
      <c r="O1399" s="145" t="n"/>
      <c r="P1399" s="203" t="n"/>
      <c r="Q1399" s="146" t="n"/>
      <c r="R1399" s="144">
        <f>IF(ISERROR($V1399),"",OFFSET('Smelter Look-up'!$C$4,$V1399-4,0)&amp;"")</f>
        <v/>
      </c>
      <c r="S1399" s="150">
        <f>IF(B1399="","",IF(ISERROR(MATCH($E1399,CL,0)),"Unknown",INDIRECT("'C'!$A$"&amp;MATCH($E1399,CL,0)+1)))</f>
        <v/>
      </c>
      <c r="T1399" s="150">
        <f>IF(B1399="","",IF(ISERROR(MATCH($J1399,SorP!$B$1:$B$6261,0)),"",INDIRECT("'SorP'!$A$"&amp;MATCH($S1399&amp;$J1399,SorP!C:C,0))))</f>
        <v/>
      </c>
      <c r="U1399" s="163" t="n"/>
      <c r="V1399" s="164">
        <f>IF(C1399="",NA(),MATCH($B1399&amp;$C1399,'Smelter Look-up'!$J:$J,0))</f>
        <v/>
      </c>
      <c r="X1399" s="165">
        <f>IF(AND(C1399="Smelter not listed",OR(LEN(D1399)=0,LEN(E1399)=0)),1,0)</f>
        <v/>
      </c>
      <c r="AB1399" s="306">
        <f>IF(C1399="","",B1399)</f>
        <v/>
      </c>
      <c r="AC1399" s="165">
        <f>B1399</f>
        <v/>
      </c>
      <c r="AD1399" s="165">
        <f>IF(C1399="Smelter not listed",D1399,C1399)</f>
        <v/>
      </c>
    </row>
    <row r="1400" ht="20.1" customFormat="1" customHeight="1" s="165">
      <c r="A1400" s="150" t="n"/>
      <c r="B1400" s="296">
        <f>IF(LEN(A1400)=0,"",INDEX('Smelter Look-up'!$A:$A,MATCH($A1400,'Smelter Look-up'!$E:$E,0)))</f>
        <v/>
      </c>
      <c r="C1400" s="147">
        <f>IF(LEN(A1400)=0,"",INDEX('Smelter Look-up'!$C:$C,MATCH($A1400,'Smelter Look-up'!$E:$E,0)))</f>
        <v/>
      </c>
      <c r="D1400" s="144" t="n"/>
      <c r="E1400" s="144">
        <f>IF(ISERROR($V1400),"",OFFSET('Smelter Look-up'!$D$4,$V1400-4,0)&amp;"")</f>
        <v/>
      </c>
      <c r="F1400" s="144">
        <f>IF(ISERROR($V1400),"",OFFSET('Smelter Look-up'!$E$4,$V1400-4,0))</f>
        <v/>
      </c>
      <c r="G1400" s="144">
        <f>IF(C1400=$X$4,"Enter smelter details",IF(ISERROR($V1400),"",OFFSET('Smelter Look-up'!$F$4,$V1400-4,0)))</f>
        <v/>
      </c>
      <c r="H1400" s="200">
        <f>IF(ISERROR($V1400),"",OFFSET('Smelter Look-up'!$G$4,$V1400-4,0))</f>
        <v/>
      </c>
      <c r="I1400" s="201">
        <f>IF(ISERROR($V1400),"",OFFSET('Smelter Look-up'!$H$4,$V1400-4,0))</f>
        <v/>
      </c>
      <c r="J1400" s="201">
        <f>IF(ISERROR($V1400),"",OFFSET('Smelter Look-up'!$I$4,$V1400-4,0))</f>
        <v/>
      </c>
      <c r="K1400" s="145" t="n"/>
      <c r="L1400" s="145" t="n"/>
      <c r="M1400" s="145" t="n"/>
      <c r="N1400" s="145" t="n"/>
      <c r="O1400" s="145" t="n"/>
      <c r="P1400" s="203" t="n"/>
      <c r="Q1400" s="146" t="n"/>
      <c r="R1400" s="144">
        <f>IF(ISERROR($V1400),"",OFFSET('Smelter Look-up'!$C$4,$V1400-4,0)&amp;"")</f>
        <v/>
      </c>
      <c r="S1400" s="150">
        <f>IF(B1400="","",IF(ISERROR(MATCH($E1400,CL,0)),"Unknown",INDIRECT("'C'!$A$"&amp;MATCH($E1400,CL,0)+1)))</f>
        <v/>
      </c>
      <c r="T1400" s="150">
        <f>IF(B1400="","",IF(ISERROR(MATCH($J1400,SorP!$B$1:$B$6261,0)),"",INDIRECT("'SorP'!$A$"&amp;MATCH($S1400&amp;$J1400,SorP!C:C,0))))</f>
        <v/>
      </c>
      <c r="U1400" s="163" t="n"/>
      <c r="V1400" s="164">
        <f>IF(C1400="",NA(),MATCH($B1400&amp;$C1400,'Smelter Look-up'!$J:$J,0))</f>
        <v/>
      </c>
      <c r="X1400" s="165">
        <f>IF(AND(C1400="Smelter not listed",OR(LEN(D1400)=0,LEN(E1400)=0)),1,0)</f>
        <v/>
      </c>
      <c r="AB1400" s="306">
        <f>IF(C1400="","",B1400)</f>
        <v/>
      </c>
      <c r="AC1400" s="165">
        <f>B1400</f>
        <v/>
      </c>
      <c r="AD1400" s="165">
        <f>IF(C1400="Smelter not listed",D1400,C1400)</f>
        <v/>
      </c>
    </row>
    <row r="1401" ht="20.1" customFormat="1" customHeight="1" s="165">
      <c r="A1401" s="150" t="n"/>
      <c r="B1401" s="296">
        <f>IF(LEN(A1401)=0,"",INDEX('Smelter Look-up'!$A:$A,MATCH($A1401,'Smelter Look-up'!$E:$E,0)))</f>
        <v/>
      </c>
      <c r="C1401" s="147">
        <f>IF(LEN(A1401)=0,"",INDEX('Smelter Look-up'!$C:$C,MATCH($A1401,'Smelter Look-up'!$E:$E,0)))</f>
        <v/>
      </c>
      <c r="D1401" s="144" t="n"/>
      <c r="E1401" s="144">
        <f>IF(ISERROR($V1401),"",OFFSET('Smelter Look-up'!$D$4,$V1401-4,0)&amp;"")</f>
        <v/>
      </c>
      <c r="F1401" s="144">
        <f>IF(ISERROR($V1401),"",OFFSET('Smelter Look-up'!$E$4,$V1401-4,0))</f>
        <v/>
      </c>
      <c r="G1401" s="144">
        <f>IF(C1401=$X$4,"Enter smelter details",IF(ISERROR($V1401),"",OFFSET('Smelter Look-up'!$F$4,$V1401-4,0)))</f>
        <v/>
      </c>
      <c r="H1401" s="200">
        <f>IF(ISERROR($V1401),"",OFFSET('Smelter Look-up'!$G$4,$V1401-4,0))</f>
        <v/>
      </c>
      <c r="I1401" s="201">
        <f>IF(ISERROR($V1401),"",OFFSET('Smelter Look-up'!$H$4,$V1401-4,0))</f>
        <v/>
      </c>
      <c r="J1401" s="201">
        <f>IF(ISERROR($V1401),"",OFFSET('Smelter Look-up'!$I$4,$V1401-4,0))</f>
        <v/>
      </c>
      <c r="K1401" s="145" t="n"/>
      <c r="L1401" s="145" t="n"/>
      <c r="M1401" s="145" t="n"/>
      <c r="N1401" s="145" t="n"/>
      <c r="O1401" s="145" t="n"/>
      <c r="P1401" s="203" t="n"/>
      <c r="Q1401" s="146" t="n"/>
      <c r="R1401" s="144">
        <f>IF(ISERROR($V1401),"",OFFSET('Smelter Look-up'!$C$4,$V1401-4,0)&amp;"")</f>
        <v/>
      </c>
      <c r="S1401" s="150">
        <f>IF(B1401="","",IF(ISERROR(MATCH($E1401,CL,0)),"Unknown",INDIRECT("'C'!$A$"&amp;MATCH($E1401,CL,0)+1)))</f>
        <v/>
      </c>
      <c r="T1401" s="150">
        <f>IF(B1401="","",IF(ISERROR(MATCH($J1401,SorP!$B$1:$B$6261,0)),"",INDIRECT("'SorP'!$A$"&amp;MATCH($S1401&amp;$J1401,SorP!C:C,0))))</f>
        <v/>
      </c>
      <c r="U1401" s="163" t="n"/>
      <c r="V1401" s="164">
        <f>IF(C1401="",NA(),MATCH($B1401&amp;$C1401,'Smelter Look-up'!$J:$J,0))</f>
        <v/>
      </c>
      <c r="X1401" s="165">
        <f>IF(AND(C1401="Smelter not listed",OR(LEN(D1401)=0,LEN(E1401)=0)),1,0)</f>
        <v/>
      </c>
      <c r="AB1401" s="306">
        <f>IF(C1401="","",B1401)</f>
        <v/>
      </c>
      <c r="AC1401" s="165">
        <f>B1401</f>
        <v/>
      </c>
      <c r="AD1401" s="165">
        <f>IF(C1401="Smelter not listed",D1401,C1401)</f>
        <v/>
      </c>
    </row>
    <row r="1402" ht="20.1" customFormat="1" customHeight="1" s="165">
      <c r="A1402" s="150" t="n"/>
      <c r="B1402" s="296">
        <f>IF(LEN(A1402)=0,"",INDEX('Smelter Look-up'!$A:$A,MATCH($A1402,'Smelter Look-up'!$E:$E,0)))</f>
        <v/>
      </c>
      <c r="C1402" s="147">
        <f>IF(LEN(A1402)=0,"",INDEX('Smelter Look-up'!$C:$C,MATCH($A1402,'Smelter Look-up'!$E:$E,0)))</f>
        <v/>
      </c>
      <c r="D1402" s="144" t="n"/>
      <c r="E1402" s="144">
        <f>IF(ISERROR($V1402),"",OFFSET('Smelter Look-up'!$D$4,$V1402-4,0)&amp;"")</f>
        <v/>
      </c>
      <c r="F1402" s="144">
        <f>IF(ISERROR($V1402),"",OFFSET('Smelter Look-up'!$E$4,$V1402-4,0))</f>
        <v/>
      </c>
      <c r="G1402" s="144">
        <f>IF(C1402=$X$4,"Enter smelter details",IF(ISERROR($V1402),"",OFFSET('Smelter Look-up'!$F$4,$V1402-4,0)))</f>
        <v/>
      </c>
      <c r="H1402" s="200">
        <f>IF(ISERROR($V1402),"",OFFSET('Smelter Look-up'!$G$4,$V1402-4,0))</f>
        <v/>
      </c>
      <c r="I1402" s="201">
        <f>IF(ISERROR($V1402),"",OFFSET('Smelter Look-up'!$H$4,$V1402-4,0))</f>
        <v/>
      </c>
      <c r="J1402" s="201">
        <f>IF(ISERROR($V1402),"",OFFSET('Smelter Look-up'!$I$4,$V1402-4,0))</f>
        <v/>
      </c>
      <c r="K1402" s="145" t="n"/>
      <c r="L1402" s="145" t="n"/>
      <c r="M1402" s="145" t="n"/>
      <c r="N1402" s="145" t="n"/>
      <c r="O1402" s="145" t="n"/>
      <c r="P1402" s="203" t="n"/>
      <c r="Q1402" s="146" t="n"/>
      <c r="R1402" s="144">
        <f>IF(ISERROR($V1402),"",OFFSET('Smelter Look-up'!$C$4,$V1402-4,0)&amp;"")</f>
        <v/>
      </c>
      <c r="S1402" s="150">
        <f>IF(B1402="","",IF(ISERROR(MATCH($E1402,CL,0)),"Unknown",INDIRECT("'C'!$A$"&amp;MATCH($E1402,CL,0)+1)))</f>
        <v/>
      </c>
      <c r="T1402" s="150">
        <f>IF(B1402="","",IF(ISERROR(MATCH($J1402,SorP!$B$1:$B$6261,0)),"",INDIRECT("'SorP'!$A$"&amp;MATCH($S1402&amp;$J1402,SorP!C:C,0))))</f>
        <v/>
      </c>
      <c r="U1402" s="163" t="n"/>
      <c r="V1402" s="164">
        <f>IF(C1402="",NA(),MATCH($B1402&amp;$C1402,'Smelter Look-up'!$J:$J,0))</f>
        <v/>
      </c>
      <c r="X1402" s="165">
        <f>IF(AND(C1402="Smelter not listed",OR(LEN(D1402)=0,LEN(E1402)=0)),1,0)</f>
        <v/>
      </c>
      <c r="AB1402" s="306">
        <f>IF(C1402="","",B1402)</f>
        <v/>
      </c>
      <c r="AC1402" s="165">
        <f>B1402</f>
        <v/>
      </c>
      <c r="AD1402" s="165">
        <f>IF(C1402="Smelter not listed",D1402,C1402)</f>
        <v/>
      </c>
    </row>
    <row r="1403" ht="20.1" customFormat="1" customHeight="1" s="165">
      <c r="A1403" s="150" t="n"/>
      <c r="B1403" s="296">
        <f>IF(LEN(A1403)=0,"",INDEX('Smelter Look-up'!$A:$A,MATCH($A1403,'Smelter Look-up'!$E:$E,0)))</f>
        <v/>
      </c>
      <c r="C1403" s="147">
        <f>IF(LEN(A1403)=0,"",INDEX('Smelter Look-up'!$C:$C,MATCH($A1403,'Smelter Look-up'!$E:$E,0)))</f>
        <v/>
      </c>
      <c r="D1403" s="144" t="n"/>
      <c r="E1403" s="144">
        <f>IF(ISERROR($V1403),"",OFFSET('Smelter Look-up'!$D$4,$V1403-4,0)&amp;"")</f>
        <v/>
      </c>
      <c r="F1403" s="144">
        <f>IF(ISERROR($V1403),"",OFFSET('Smelter Look-up'!$E$4,$V1403-4,0))</f>
        <v/>
      </c>
      <c r="G1403" s="144">
        <f>IF(C1403=$X$4,"Enter smelter details",IF(ISERROR($V1403),"",OFFSET('Smelter Look-up'!$F$4,$V1403-4,0)))</f>
        <v/>
      </c>
      <c r="H1403" s="200">
        <f>IF(ISERROR($V1403),"",OFFSET('Smelter Look-up'!$G$4,$V1403-4,0))</f>
        <v/>
      </c>
      <c r="I1403" s="201">
        <f>IF(ISERROR($V1403),"",OFFSET('Smelter Look-up'!$H$4,$V1403-4,0))</f>
        <v/>
      </c>
      <c r="J1403" s="201">
        <f>IF(ISERROR($V1403),"",OFFSET('Smelter Look-up'!$I$4,$V1403-4,0))</f>
        <v/>
      </c>
      <c r="K1403" s="145" t="n"/>
      <c r="L1403" s="145" t="n"/>
      <c r="M1403" s="145" t="n"/>
      <c r="N1403" s="145" t="n"/>
      <c r="O1403" s="145" t="n"/>
      <c r="P1403" s="203" t="n"/>
      <c r="Q1403" s="146" t="n"/>
      <c r="R1403" s="144">
        <f>IF(ISERROR($V1403),"",OFFSET('Smelter Look-up'!$C$4,$V1403-4,0)&amp;"")</f>
        <v/>
      </c>
      <c r="S1403" s="150">
        <f>IF(B1403="","",IF(ISERROR(MATCH($E1403,CL,0)),"Unknown",INDIRECT("'C'!$A$"&amp;MATCH($E1403,CL,0)+1)))</f>
        <v/>
      </c>
      <c r="T1403" s="150">
        <f>IF(B1403="","",IF(ISERROR(MATCH($J1403,SorP!$B$1:$B$6261,0)),"",INDIRECT("'SorP'!$A$"&amp;MATCH($S1403&amp;$J1403,SorP!C:C,0))))</f>
        <v/>
      </c>
      <c r="U1403" s="163" t="n"/>
      <c r="V1403" s="164">
        <f>IF(C1403="",NA(),MATCH($B1403&amp;$C1403,'Smelter Look-up'!$J:$J,0))</f>
        <v/>
      </c>
      <c r="X1403" s="165">
        <f>IF(AND(C1403="Smelter not listed",OR(LEN(D1403)=0,LEN(E1403)=0)),1,0)</f>
        <v/>
      </c>
      <c r="AB1403" s="306">
        <f>IF(C1403="","",B1403)</f>
        <v/>
      </c>
      <c r="AC1403" s="165">
        <f>B1403</f>
        <v/>
      </c>
      <c r="AD1403" s="165">
        <f>IF(C1403="Smelter not listed",D1403,C1403)</f>
        <v/>
      </c>
    </row>
    <row r="1404" ht="20.1" customFormat="1" customHeight="1" s="165">
      <c r="A1404" s="150" t="n"/>
      <c r="B1404" s="296">
        <f>IF(LEN(A1404)=0,"",INDEX('Smelter Look-up'!$A:$A,MATCH($A1404,'Smelter Look-up'!$E:$E,0)))</f>
        <v/>
      </c>
      <c r="C1404" s="147">
        <f>IF(LEN(A1404)=0,"",INDEX('Smelter Look-up'!$C:$C,MATCH($A1404,'Smelter Look-up'!$E:$E,0)))</f>
        <v/>
      </c>
      <c r="D1404" s="144" t="n"/>
      <c r="E1404" s="144">
        <f>IF(ISERROR($V1404),"",OFFSET('Smelter Look-up'!$D$4,$V1404-4,0)&amp;"")</f>
        <v/>
      </c>
      <c r="F1404" s="144">
        <f>IF(ISERROR($V1404),"",OFFSET('Smelter Look-up'!$E$4,$V1404-4,0))</f>
        <v/>
      </c>
      <c r="G1404" s="144">
        <f>IF(C1404=$X$4,"Enter smelter details",IF(ISERROR($V1404),"",OFFSET('Smelter Look-up'!$F$4,$V1404-4,0)))</f>
        <v/>
      </c>
      <c r="H1404" s="200">
        <f>IF(ISERROR($V1404),"",OFFSET('Smelter Look-up'!$G$4,$V1404-4,0))</f>
        <v/>
      </c>
      <c r="I1404" s="201">
        <f>IF(ISERROR($V1404),"",OFFSET('Smelter Look-up'!$H$4,$V1404-4,0))</f>
        <v/>
      </c>
      <c r="J1404" s="201">
        <f>IF(ISERROR($V1404),"",OFFSET('Smelter Look-up'!$I$4,$V1404-4,0))</f>
        <v/>
      </c>
      <c r="K1404" s="145" t="n"/>
      <c r="L1404" s="145" t="n"/>
      <c r="M1404" s="145" t="n"/>
      <c r="N1404" s="145" t="n"/>
      <c r="O1404" s="145" t="n"/>
      <c r="P1404" s="203" t="n"/>
      <c r="Q1404" s="146" t="n"/>
      <c r="R1404" s="144">
        <f>IF(ISERROR($V1404),"",OFFSET('Smelter Look-up'!$C$4,$V1404-4,0)&amp;"")</f>
        <v/>
      </c>
      <c r="S1404" s="150">
        <f>IF(B1404="","",IF(ISERROR(MATCH($E1404,CL,0)),"Unknown",INDIRECT("'C'!$A$"&amp;MATCH($E1404,CL,0)+1)))</f>
        <v/>
      </c>
      <c r="T1404" s="150">
        <f>IF(B1404="","",IF(ISERROR(MATCH($J1404,SorP!$B$1:$B$6261,0)),"",INDIRECT("'SorP'!$A$"&amp;MATCH($S1404&amp;$J1404,SorP!C:C,0))))</f>
        <v/>
      </c>
      <c r="U1404" s="163" t="n"/>
      <c r="V1404" s="164">
        <f>IF(C1404="",NA(),MATCH($B1404&amp;$C1404,'Smelter Look-up'!$J:$J,0))</f>
        <v/>
      </c>
      <c r="X1404" s="165">
        <f>IF(AND(C1404="Smelter not listed",OR(LEN(D1404)=0,LEN(E1404)=0)),1,0)</f>
        <v/>
      </c>
      <c r="AB1404" s="306">
        <f>IF(C1404="","",B1404)</f>
        <v/>
      </c>
      <c r="AC1404" s="165">
        <f>B1404</f>
        <v/>
      </c>
      <c r="AD1404" s="165">
        <f>IF(C1404="Smelter not listed",D1404,C1404)</f>
        <v/>
      </c>
    </row>
    <row r="1405" ht="20.1" customFormat="1" customHeight="1" s="165">
      <c r="A1405" s="150" t="n"/>
      <c r="B1405" s="296">
        <f>IF(LEN(A1405)=0,"",INDEX('Smelter Look-up'!$A:$A,MATCH($A1405,'Smelter Look-up'!$E:$E,0)))</f>
        <v/>
      </c>
      <c r="C1405" s="147">
        <f>IF(LEN(A1405)=0,"",INDEX('Smelter Look-up'!$C:$C,MATCH($A1405,'Smelter Look-up'!$E:$E,0)))</f>
        <v/>
      </c>
      <c r="D1405" s="144" t="n"/>
      <c r="E1405" s="144">
        <f>IF(ISERROR($V1405),"",OFFSET('Smelter Look-up'!$D$4,$V1405-4,0)&amp;"")</f>
        <v/>
      </c>
      <c r="F1405" s="144">
        <f>IF(ISERROR($V1405),"",OFFSET('Smelter Look-up'!$E$4,$V1405-4,0))</f>
        <v/>
      </c>
      <c r="G1405" s="144">
        <f>IF(C1405=$X$4,"Enter smelter details",IF(ISERROR($V1405),"",OFFSET('Smelter Look-up'!$F$4,$V1405-4,0)))</f>
        <v/>
      </c>
      <c r="H1405" s="200">
        <f>IF(ISERROR($V1405),"",OFFSET('Smelter Look-up'!$G$4,$V1405-4,0))</f>
        <v/>
      </c>
      <c r="I1405" s="201">
        <f>IF(ISERROR($V1405),"",OFFSET('Smelter Look-up'!$H$4,$V1405-4,0))</f>
        <v/>
      </c>
      <c r="J1405" s="201">
        <f>IF(ISERROR($V1405),"",OFFSET('Smelter Look-up'!$I$4,$V1405-4,0))</f>
        <v/>
      </c>
      <c r="K1405" s="145" t="n"/>
      <c r="L1405" s="145" t="n"/>
      <c r="M1405" s="145" t="n"/>
      <c r="N1405" s="145" t="n"/>
      <c r="O1405" s="145" t="n"/>
      <c r="P1405" s="203" t="n"/>
      <c r="Q1405" s="146" t="n"/>
      <c r="R1405" s="144">
        <f>IF(ISERROR($V1405),"",OFFSET('Smelter Look-up'!$C$4,$V1405-4,0)&amp;"")</f>
        <v/>
      </c>
      <c r="S1405" s="150">
        <f>IF(B1405="","",IF(ISERROR(MATCH($E1405,CL,0)),"Unknown",INDIRECT("'C'!$A$"&amp;MATCH($E1405,CL,0)+1)))</f>
        <v/>
      </c>
      <c r="T1405" s="150">
        <f>IF(B1405="","",IF(ISERROR(MATCH($J1405,SorP!$B$1:$B$6261,0)),"",INDIRECT("'SorP'!$A$"&amp;MATCH($S1405&amp;$J1405,SorP!C:C,0))))</f>
        <v/>
      </c>
      <c r="U1405" s="163" t="n"/>
      <c r="V1405" s="164">
        <f>IF(C1405="",NA(),MATCH($B1405&amp;$C1405,'Smelter Look-up'!$J:$J,0))</f>
        <v/>
      </c>
      <c r="X1405" s="165">
        <f>IF(AND(C1405="Smelter not listed",OR(LEN(D1405)=0,LEN(E1405)=0)),1,0)</f>
        <v/>
      </c>
      <c r="AB1405" s="306">
        <f>IF(C1405="","",B1405)</f>
        <v/>
      </c>
      <c r="AC1405" s="165">
        <f>B1405</f>
        <v/>
      </c>
      <c r="AD1405" s="165">
        <f>IF(C1405="Smelter not listed",D1405,C1405)</f>
        <v/>
      </c>
    </row>
    <row r="1406" ht="20.1" customFormat="1" customHeight="1" s="165">
      <c r="A1406" s="150" t="n"/>
      <c r="B1406" s="296">
        <f>IF(LEN(A1406)=0,"",INDEX('Smelter Look-up'!$A:$A,MATCH($A1406,'Smelter Look-up'!$E:$E,0)))</f>
        <v/>
      </c>
      <c r="C1406" s="147">
        <f>IF(LEN(A1406)=0,"",INDEX('Smelter Look-up'!$C:$C,MATCH($A1406,'Smelter Look-up'!$E:$E,0)))</f>
        <v/>
      </c>
      <c r="D1406" s="144" t="n"/>
      <c r="E1406" s="144">
        <f>IF(ISERROR($V1406),"",OFFSET('Smelter Look-up'!$D$4,$V1406-4,0)&amp;"")</f>
        <v/>
      </c>
      <c r="F1406" s="144">
        <f>IF(ISERROR($V1406),"",OFFSET('Smelter Look-up'!$E$4,$V1406-4,0))</f>
        <v/>
      </c>
      <c r="G1406" s="144">
        <f>IF(C1406=$X$4,"Enter smelter details",IF(ISERROR($V1406),"",OFFSET('Smelter Look-up'!$F$4,$V1406-4,0)))</f>
        <v/>
      </c>
      <c r="H1406" s="200">
        <f>IF(ISERROR($V1406),"",OFFSET('Smelter Look-up'!$G$4,$V1406-4,0))</f>
        <v/>
      </c>
      <c r="I1406" s="201">
        <f>IF(ISERROR($V1406),"",OFFSET('Smelter Look-up'!$H$4,$V1406-4,0))</f>
        <v/>
      </c>
      <c r="J1406" s="201">
        <f>IF(ISERROR($V1406),"",OFFSET('Smelter Look-up'!$I$4,$V1406-4,0))</f>
        <v/>
      </c>
      <c r="K1406" s="145" t="n"/>
      <c r="L1406" s="145" t="n"/>
      <c r="M1406" s="145" t="n"/>
      <c r="N1406" s="145" t="n"/>
      <c r="O1406" s="145" t="n"/>
      <c r="P1406" s="203" t="n"/>
      <c r="Q1406" s="146" t="n"/>
      <c r="R1406" s="144">
        <f>IF(ISERROR($V1406),"",OFFSET('Smelter Look-up'!$C$4,$V1406-4,0)&amp;"")</f>
        <v/>
      </c>
      <c r="S1406" s="150">
        <f>IF(B1406="","",IF(ISERROR(MATCH($E1406,CL,0)),"Unknown",INDIRECT("'C'!$A$"&amp;MATCH($E1406,CL,0)+1)))</f>
        <v/>
      </c>
      <c r="T1406" s="150">
        <f>IF(B1406="","",IF(ISERROR(MATCH($J1406,SorP!$B$1:$B$6261,0)),"",INDIRECT("'SorP'!$A$"&amp;MATCH($S1406&amp;$J1406,SorP!C:C,0))))</f>
        <v/>
      </c>
      <c r="U1406" s="163" t="n"/>
      <c r="V1406" s="164">
        <f>IF(C1406="",NA(),MATCH($B1406&amp;$C1406,'Smelter Look-up'!$J:$J,0))</f>
        <v/>
      </c>
      <c r="X1406" s="165">
        <f>IF(AND(C1406="Smelter not listed",OR(LEN(D1406)=0,LEN(E1406)=0)),1,0)</f>
        <v/>
      </c>
      <c r="AB1406" s="306">
        <f>IF(C1406="","",B1406)</f>
        <v/>
      </c>
      <c r="AC1406" s="165">
        <f>B1406</f>
        <v/>
      </c>
      <c r="AD1406" s="165">
        <f>IF(C1406="Smelter not listed",D1406,C1406)</f>
        <v/>
      </c>
    </row>
    <row r="1407" ht="20.1" customFormat="1" customHeight="1" s="165">
      <c r="A1407" s="150" t="n"/>
      <c r="B1407" s="296">
        <f>IF(LEN(A1407)=0,"",INDEX('Smelter Look-up'!$A:$A,MATCH($A1407,'Smelter Look-up'!$E:$E,0)))</f>
        <v/>
      </c>
      <c r="C1407" s="147">
        <f>IF(LEN(A1407)=0,"",INDEX('Smelter Look-up'!$C:$C,MATCH($A1407,'Smelter Look-up'!$E:$E,0)))</f>
        <v/>
      </c>
      <c r="D1407" s="144" t="n"/>
      <c r="E1407" s="144">
        <f>IF(ISERROR($V1407),"",OFFSET('Smelter Look-up'!$D$4,$V1407-4,0)&amp;"")</f>
        <v/>
      </c>
      <c r="F1407" s="144">
        <f>IF(ISERROR($V1407),"",OFFSET('Smelter Look-up'!$E$4,$V1407-4,0))</f>
        <v/>
      </c>
      <c r="G1407" s="144">
        <f>IF(C1407=$X$4,"Enter smelter details",IF(ISERROR($V1407),"",OFFSET('Smelter Look-up'!$F$4,$V1407-4,0)))</f>
        <v/>
      </c>
      <c r="H1407" s="200">
        <f>IF(ISERROR($V1407),"",OFFSET('Smelter Look-up'!$G$4,$V1407-4,0))</f>
        <v/>
      </c>
      <c r="I1407" s="201">
        <f>IF(ISERROR($V1407),"",OFFSET('Smelter Look-up'!$H$4,$V1407-4,0))</f>
        <v/>
      </c>
      <c r="J1407" s="201">
        <f>IF(ISERROR($V1407),"",OFFSET('Smelter Look-up'!$I$4,$V1407-4,0))</f>
        <v/>
      </c>
      <c r="K1407" s="145" t="n"/>
      <c r="L1407" s="145" t="n"/>
      <c r="M1407" s="145" t="n"/>
      <c r="N1407" s="145" t="n"/>
      <c r="O1407" s="145" t="n"/>
      <c r="P1407" s="203" t="n"/>
      <c r="Q1407" s="146" t="n"/>
      <c r="R1407" s="144">
        <f>IF(ISERROR($V1407),"",OFFSET('Smelter Look-up'!$C$4,$V1407-4,0)&amp;"")</f>
        <v/>
      </c>
      <c r="S1407" s="150">
        <f>IF(B1407="","",IF(ISERROR(MATCH($E1407,CL,0)),"Unknown",INDIRECT("'C'!$A$"&amp;MATCH($E1407,CL,0)+1)))</f>
        <v/>
      </c>
      <c r="T1407" s="150">
        <f>IF(B1407="","",IF(ISERROR(MATCH($J1407,SorP!$B$1:$B$6261,0)),"",INDIRECT("'SorP'!$A$"&amp;MATCH($S1407&amp;$J1407,SorP!C:C,0))))</f>
        <v/>
      </c>
      <c r="U1407" s="163" t="n"/>
      <c r="V1407" s="164">
        <f>IF(C1407="",NA(),MATCH($B1407&amp;$C1407,'Smelter Look-up'!$J:$J,0))</f>
        <v/>
      </c>
      <c r="X1407" s="165">
        <f>IF(AND(C1407="Smelter not listed",OR(LEN(D1407)=0,LEN(E1407)=0)),1,0)</f>
        <v/>
      </c>
      <c r="AB1407" s="306">
        <f>IF(C1407="","",B1407)</f>
        <v/>
      </c>
      <c r="AC1407" s="165">
        <f>B1407</f>
        <v/>
      </c>
      <c r="AD1407" s="165">
        <f>IF(C1407="Smelter not listed",D1407,C1407)</f>
        <v/>
      </c>
    </row>
    <row r="1408" ht="20.1" customFormat="1" customHeight="1" s="165">
      <c r="A1408" s="150" t="n"/>
      <c r="B1408" s="296">
        <f>IF(LEN(A1408)=0,"",INDEX('Smelter Look-up'!$A:$A,MATCH($A1408,'Smelter Look-up'!$E:$E,0)))</f>
        <v/>
      </c>
      <c r="C1408" s="147">
        <f>IF(LEN(A1408)=0,"",INDEX('Smelter Look-up'!$C:$C,MATCH($A1408,'Smelter Look-up'!$E:$E,0)))</f>
        <v/>
      </c>
      <c r="D1408" s="144" t="n"/>
      <c r="E1408" s="144">
        <f>IF(ISERROR($V1408),"",OFFSET('Smelter Look-up'!$D$4,$V1408-4,0)&amp;"")</f>
        <v/>
      </c>
      <c r="F1408" s="144">
        <f>IF(ISERROR($V1408),"",OFFSET('Smelter Look-up'!$E$4,$V1408-4,0))</f>
        <v/>
      </c>
      <c r="G1408" s="144">
        <f>IF(C1408=$X$4,"Enter smelter details",IF(ISERROR($V1408),"",OFFSET('Smelter Look-up'!$F$4,$V1408-4,0)))</f>
        <v/>
      </c>
      <c r="H1408" s="200">
        <f>IF(ISERROR($V1408),"",OFFSET('Smelter Look-up'!$G$4,$V1408-4,0))</f>
        <v/>
      </c>
      <c r="I1408" s="201">
        <f>IF(ISERROR($V1408),"",OFFSET('Smelter Look-up'!$H$4,$V1408-4,0))</f>
        <v/>
      </c>
      <c r="J1408" s="201">
        <f>IF(ISERROR($V1408),"",OFFSET('Smelter Look-up'!$I$4,$V1408-4,0))</f>
        <v/>
      </c>
      <c r="K1408" s="145" t="n"/>
      <c r="L1408" s="145" t="n"/>
      <c r="M1408" s="145" t="n"/>
      <c r="N1408" s="145" t="n"/>
      <c r="O1408" s="145" t="n"/>
      <c r="P1408" s="203" t="n"/>
      <c r="Q1408" s="146" t="n"/>
      <c r="R1408" s="144">
        <f>IF(ISERROR($V1408),"",OFFSET('Smelter Look-up'!$C$4,$V1408-4,0)&amp;"")</f>
        <v/>
      </c>
      <c r="S1408" s="150">
        <f>IF(B1408="","",IF(ISERROR(MATCH($E1408,CL,0)),"Unknown",INDIRECT("'C'!$A$"&amp;MATCH($E1408,CL,0)+1)))</f>
        <v/>
      </c>
      <c r="T1408" s="150">
        <f>IF(B1408="","",IF(ISERROR(MATCH($J1408,SorP!$B$1:$B$6261,0)),"",INDIRECT("'SorP'!$A$"&amp;MATCH($S1408&amp;$J1408,SorP!C:C,0))))</f>
        <v/>
      </c>
      <c r="U1408" s="163" t="n"/>
      <c r="V1408" s="164">
        <f>IF(C1408="",NA(),MATCH($B1408&amp;$C1408,'Smelter Look-up'!$J:$J,0))</f>
        <v/>
      </c>
      <c r="X1408" s="165">
        <f>IF(AND(C1408="Smelter not listed",OR(LEN(D1408)=0,LEN(E1408)=0)),1,0)</f>
        <v/>
      </c>
      <c r="AB1408" s="306">
        <f>IF(C1408="","",B1408)</f>
        <v/>
      </c>
      <c r="AC1408" s="165">
        <f>B1408</f>
        <v/>
      </c>
      <c r="AD1408" s="165">
        <f>IF(C1408="Smelter not listed",D1408,C1408)</f>
        <v/>
      </c>
    </row>
    <row r="1409" ht="20.1" customFormat="1" customHeight="1" s="165">
      <c r="A1409" s="150" t="n"/>
      <c r="B1409" s="296">
        <f>IF(LEN(A1409)=0,"",INDEX('Smelter Look-up'!$A:$A,MATCH($A1409,'Smelter Look-up'!$E:$E,0)))</f>
        <v/>
      </c>
      <c r="C1409" s="147">
        <f>IF(LEN(A1409)=0,"",INDEX('Smelter Look-up'!$C:$C,MATCH($A1409,'Smelter Look-up'!$E:$E,0)))</f>
        <v/>
      </c>
      <c r="D1409" s="144" t="n"/>
      <c r="E1409" s="144">
        <f>IF(ISERROR($V1409),"",OFFSET('Smelter Look-up'!$D$4,$V1409-4,0)&amp;"")</f>
        <v/>
      </c>
      <c r="F1409" s="144">
        <f>IF(ISERROR($V1409),"",OFFSET('Smelter Look-up'!$E$4,$V1409-4,0))</f>
        <v/>
      </c>
      <c r="G1409" s="144">
        <f>IF(C1409=$X$4,"Enter smelter details",IF(ISERROR($V1409),"",OFFSET('Smelter Look-up'!$F$4,$V1409-4,0)))</f>
        <v/>
      </c>
      <c r="H1409" s="200">
        <f>IF(ISERROR($V1409),"",OFFSET('Smelter Look-up'!$G$4,$V1409-4,0))</f>
        <v/>
      </c>
      <c r="I1409" s="201">
        <f>IF(ISERROR($V1409),"",OFFSET('Smelter Look-up'!$H$4,$V1409-4,0))</f>
        <v/>
      </c>
      <c r="J1409" s="201">
        <f>IF(ISERROR($V1409),"",OFFSET('Smelter Look-up'!$I$4,$V1409-4,0))</f>
        <v/>
      </c>
      <c r="K1409" s="145" t="n"/>
      <c r="L1409" s="145" t="n"/>
      <c r="M1409" s="145" t="n"/>
      <c r="N1409" s="145" t="n"/>
      <c r="O1409" s="145" t="n"/>
      <c r="P1409" s="203" t="n"/>
      <c r="Q1409" s="146" t="n"/>
      <c r="R1409" s="144">
        <f>IF(ISERROR($V1409),"",OFFSET('Smelter Look-up'!$C$4,$V1409-4,0)&amp;"")</f>
        <v/>
      </c>
      <c r="S1409" s="150">
        <f>IF(B1409="","",IF(ISERROR(MATCH($E1409,CL,0)),"Unknown",INDIRECT("'C'!$A$"&amp;MATCH($E1409,CL,0)+1)))</f>
        <v/>
      </c>
      <c r="T1409" s="150">
        <f>IF(B1409="","",IF(ISERROR(MATCH($J1409,SorP!$B$1:$B$6261,0)),"",INDIRECT("'SorP'!$A$"&amp;MATCH($S1409&amp;$J1409,SorP!C:C,0))))</f>
        <v/>
      </c>
      <c r="U1409" s="163" t="n"/>
      <c r="V1409" s="164">
        <f>IF(C1409="",NA(),MATCH($B1409&amp;$C1409,'Smelter Look-up'!$J:$J,0))</f>
        <v/>
      </c>
      <c r="X1409" s="165">
        <f>IF(AND(C1409="Smelter not listed",OR(LEN(D1409)=0,LEN(E1409)=0)),1,0)</f>
        <v/>
      </c>
      <c r="AB1409" s="306">
        <f>IF(C1409="","",B1409)</f>
        <v/>
      </c>
      <c r="AC1409" s="165">
        <f>B1409</f>
        <v/>
      </c>
      <c r="AD1409" s="165">
        <f>IF(C1409="Smelter not listed",D1409,C1409)</f>
        <v/>
      </c>
    </row>
    <row r="1410" ht="20.1" customFormat="1" customHeight="1" s="165">
      <c r="A1410" s="150" t="n"/>
      <c r="B1410" s="296">
        <f>IF(LEN(A1410)=0,"",INDEX('Smelter Look-up'!$A:$A,MATCH($A1410,'Smelter Look-up'!$E:$E,0)))</f>
        <v/>
      </c>
      <c r="C1410" s="147">
        <f>IF(LEN(A1410)=0,"",INDEX('Smelter Look-up'!$C:$C,MATCH($A1410,'Smelter Look-up'!$E:$E,0)))</f>
        <v/>
      </c>
      <c r="D1410" s="144" t="n"/>
      <c r="E1410" s="144">
        <f>IF(ISERROR($V1410),"",OFFSET('Smelter Look-up'!$D$4,$V1410-4,0)&amp;"")</f>
        <v/>
      </c>
      <c r="F1410" s="144">
        <f>IF(ISERROR($V1410),"",OFFSET('Smelter Look-up'!$E$4,$V1410-4,0))</f>
        <v/>
      </c>
      <c r="G1410" s="144">
        <f>IF(C1410=$X$4,"Enter smelter details",IF(ISERROR($V1410),"",OFFSET('Smelter Look-up'!$F$4,$V1410-4,0)))</f>
        <v/>
      </c>
      <c r="H1410" s="200">
        <f>IF(ISERROR($V1410),"",OFFSET('Smelter Look-up'!$G$4,$V1410-4,0))</f>
        <v/>
      </c>
      <c r="I1410" s="201">
        <f>IF(ISERROR($V1410),"",OFFSET('Smelter Look-up'!$H$4,$V1410-4,0))</f>
        <v/>
      </c>
      <c r="J1410" s="201">
        <f>IF(ISERROR($V1410),"",OFFSET('Smelter Look-up'!$I$4,$V1410-4,0))</f>
        <v/>
      </c>
      <c r="K1410" s="145" t="n"/>
      <c r="L1410" s="145" t="n"/>
      <c r="M1410" s="145" t="n"/>
      <c r="N1410" s="145" t="n"/>
      <c r="O1410" s="145" t="n"/>
      <c r="P1410" s="203" t="n"/>
      <c r="Q1410" s="146" t="n"/>
      <c r="R1410" s="144">
        <f>IF(ISERROR($V1410),"",OFFSET('Smelter Look-up'!$C$4,$V1410-4,0)&amp;"")</f>
        <v/>
      </c>
      <c r="S1410" s="150">
        <f>IF(B1410="","",IF(ISERROR(MATCH($E1410,CL,0)),"Unknown",INDIRECT("'C'!$A$"&amp;MATCH($E1410,CL,0)+1)))</f>
        <v/>
      </c>
      <c r="T1410" s="150">
        <f>IF(B1410="","",IF(ISERROR(MATCH($J1410,SorP!$B$1:$B$6261,0)),"",INDIRECT("'SorP'!$A$"&amp;MATCH($S1410&amp;$J1410,SorP!C:C,0))))</f>
        <v/>
      </c>
      <c r="U1410" s="163" t="n"/>
      <c r="V1410" s="164">
        <f>IF(C1410="",NA(),MATCH($B1410&amp;$C1410,'Smelter Look-up'!$J:$J,0))</f>
        <v/>
      </c>
      <c r="X1410" s="165">
        <f>IF(AND(C1410="Smelter not listed",OR(LEN(D1410)=0,LEN(E1410)=0)),1,0)</f>
        <v/>
      </c>
      <c r="AB1410" s="306">
        <f>IF(C1410="","",B1410)</f>
        <v/>
      </c>
      <c r="AC1410" s="165">
        <f>B1410</f>
        <v/>
      </c>
      <c r="AD1410" s="165">
        <f>IF(C1410="Smelter not listed",D1410,C1410)</f>
        <v/>
      </c>
    </row>
    <row r="1411" ht="20.1" customFormat="1" customHeight="1" s="165">
      <c r="A1411" s="150" t="n"/>
      <c r="B1411" s="296">
        <f>IF(LEN(A1411)=0,"",INDEX('Smelter Look-up'!$A:$A,MATCH($A1411,'Smelter Look-up'!$E:$E,0)))</f>
        <v/>
      </c>
      <c r="C1411" s="147">
        <f>IF(LEN(A1411)=0,"",INDEX('Smelter Look-up'!$C:$C,MATCH($A1411,'Smelter Look-up'!$E:$E,0)))</f>
        <v/>
      </c>
      <c r="D1411" s="144" t="n"/>
      <c r="E1411" s="144">
        <f>IF(ISERROR($V1411),"",OFFSET('Smelter Look-up'!$D$4,$V1411-4,0)&amp;"")</f>
        <v/>
      </c>
      <c r="F1411" s="144">
        <f>IF(ISERROR($V1411),"",OFFSET('Smelter Look-up'!$E$4,$V1411-4,0))</f>
        <v/>
      </c>
      <c r="G1411" s="144">
        <f>IF(C1411=$X$4,"Enter smelter details",IF(ISERROR($V1411),"",OFFSET('Smelter Look-up'!$F$4,$V1411-4,0)))</f>
        <v/>
      </c>
      <c r="H1411" s="200">
        <f>IF(ISERROR($V1411),"",OFFSET('Smelter Look-up'!$G$4,$V1411-4,0))</f>
        <v/>
      </c>
      <c r="I1411" s="201">
        <f>IF(ISERROR($V1411),"",OFFSET('Smelter Look-up'!$H$4,$V1411-4,0))</f>
        <v/>
      </c>
      <c r="J1411" s="201">
        <f>IF(ISERROR($V1411),"",OFFSET('Smelter Look-up'!$I$4,$V1411-4,0))</f>
        <v/>
      </c>
      <c r="K1411" s="145" t="n"/>
      <c r="L1411" s="145" t="n"/>
      <c r="M1411" s="145" t="n"/>
      <c r="N1411" s="145" t="n"/>
      <c r="O1411" s="145" t="n"/>
      <c r="P1411" s="203" t="n"/>
      <c r="Q1411" s="146" t="n"/>
      <c r="R1411" s="144">
        <f>IF(ISERROR($V1411),"",OFFSET('Smelter Look-up'!$C$4,$V1411-4,0)&amp;"")</f>
        <v/>
      </c>
      <c r="S1411" s="150">
        <f>IF(B1411="","",IF(ISERROR(MATCH($E1411,CL,0)),"Unknown",INDIRECT("'C'!$A$"&amp;MATCH($E1411,CL,0)+1)))</f>
        <v/>
      </c>
      <c r="T1411" s="150">
        <f>IF(B1411="","",IF(ISERROR(MATCH($J1411,SorP!$B$1:$B$6261,0)),"",INDIRECT("'SorP'!$A$"&amp;MATCH($S1411&amp;$J1411,SorP!C:C,0))))</f>
        <v/>
      </c>
      <c r="U1411" s="163" t="n"/>
      <c r="V1411" s="164">
        <f>IF(C1411="",NA(),MATCH($B1411&amp;$C1411,'Smelter Look-up'!$J:$J,0))</f>
        <v/>
      </c>
      <c r="X1411" s="165">
        <f>IF(AND(C1411="Smelter not listed",OR(LEN(D1411)=0,LEN(E1411)=0)),1,0)</f>
        <v/>
      </c>
      <c r="AB1411" s="306">
        <f>IF(C1411="","",B1411)</f>
        <v/>
      </c>
      <c r="AC1411" s="165">
        <f>B1411</f>
        <v/>
      </c>
      <c r="AD1411" s="165">
        <f>IF(C1411="Smelter not listed",D1411,C1411)</f>
        <v/>
      </c>
    </row>
    <row r="1412" ht="20.1" customFormat="1" customHeight="1" s="165">
      <c r="A1412" s="150" t="n"/>
      <c r="B1412" s="296">
        <f>IF(LEN(A1412)=0,"",INDEX('Smelter Look-up'!$A:$A,MATCH($A1412,'Smelter Look-up'!$E:$E,0)))</f>
        <v/>
      </c>
      <c r="C1412" s="147">
        <f>IF(LEN(A1412)=0,"",INDEX('Smelter Look-up'!$C:$C,MATCH($A1412,'Smelter Look-up'!$E:$E,0)))</f>
        <v/>
      </c>
      <c r="D1412" s="144" t="n"/>
      <c r="E1412" s="144">
        <f>IF(ISERROR($V1412),"",OFFSET('Smelter Look-up'!$D$4,$V1412-4,0)&amp;"")</f>
        <v/>
      </c>
      <c r="F1412" s="144">
        <f>IF(ISERROR($V1412),"",OFFSET('Smelter Look-up'!$E$4,$V1412-4,0))</f>
        <v/>
      </c>
      <c r="G1412" s="144">
        <f>IF(C1412=$X$4,"Enter smelter details",IF(ISERROR($V1412),"",OFFSET('Smelter Look-up'!$F$4,$V1412-4,0)))</f>
        <v/>
      </c>
      <c r="H1412" s="200">
        <f>IF(ISERROR($V1412),"",OFFSET('Smelter Look-up'!$G$4,$V1412-4,0))</f>
        <v/>
      </c>
      <c r="I1412" s="201">
        <f>IF(ISERROR($V1412),"",OFFSET('Smelter Look-up'!$H$4,$V1412-4,0))</f>
        <v/>
      </c>
      <c r="J1412" s="201">
        <f>IF(ISERROR($V1412),"",OFFSET('Smelter Look-up'!$I$4,$V1412-4,0))</f>
        <v/>
      </c>
      <c r="K1412" s="145" t="n"/>
      <c r="L1412" s="145" t="n"/>
      <c r="M1412" s="145" t="n"/>
      <c r="N1412" s="145" t="n"/>
      <c r="O1412" s="145" t="n"/>
      <c r="P1412" s="203" t="n"/>
      <c r="Q1412" s="146" t="n"/>
      <c r="R1412" s="144">
        <f>IF(ISERROR($V1412),"",OFFSET('Smelter Look-up'!$C$4,$V1412-4,0)&amp;"")</f>
        <v/>
      </c>
      <c r="S1412" s="150">
        <f>IF(B1412="","",IF(ISERROR(MATCH($E1412,CL,0)),"Unknown",INDIRECT("'C'!$A$"&amp;MATCH($E1412,CL,0)+1)))</f>
        <v/>
      </c>
      <c r="T1412" s="150">
        <f>IF(B1412="","",IF(ISERROR(MATCH($J1412,SorP!$B$1:$B$6261,0)),"",INDIRECT("'SorP'!$A$"&amp;MATCH($S1412&amp;$J1412,SorP!C:C,0))))</f>
        <v/>
      </c>
      <c r="U1412" s="163" t="n"/>
      <c r="V1412" s="164">
        <f>IF(C1412="",NA(),MATCH($B1412&amp;$C1412,'Smelter Look-up'!$J:$J,0))</f>
        <v/>
      </c>
      <c r="X1412" s="165">
        <f>IF(AND(C1412="Smelter not listed",OR(LEN(D1412)=0,LEN(E1412)=0)),1,0)</f>
        <v/>
      </c>
      <c r="AB1412" s="306">
        <f>IF(C1412="","",B1412)</f>
        <v/>
      </c>
      <c r="AC1412" s="165">
        <f>B1412</f>
        <v/>
      </c>
      <c r="AD1412" s="165">
        <f>IF(C1412="Smelter not listed",D1412,C1412)</f>
        <v/>
      </c>
    </row>
    <row r="1413" ht="20.1" customFormat="1" customHeight="1" s="165">
      <c r="A1413" s="150" t="n"/>
      <c r="B1413" s="296">
        <f>IF(LEN(A1413)=0,"",INDEX('Smelter Look-up'!$A:$A,MATCH($A1413,'Smelter Look-up'!$E:$E,0)))</f>
        <v/>
      </c>
      <c r="C1413" s="147">
        <f>IF(LEN(A1413)=0,"",INDEX('Smelter Look-up'!$C:$C,MATCH($A1413,'Smelter Look-up'!$E:$E,0)))</f>
        <v/>
      </c>
      <c r="D1413" s="144" t="n"/>
      <c r="E1413" s="144">
        <f>IF(ISERROR($V1413),"",OFFSET('Smelter Look-up'!$D$4,$V1413-4,0)&amp;"")</f>
        <v/>
      </c>
      <c r="F1413" s="144">
        <f>IF(ISERROR($V1413),"",OFFSET('Smelter Look-up'!$E$4,$V1413-4,0))</f>
        <v/>
      </c>
      <c r="G1413" s="144">
        <f>IF(C1413=$X$4,"Enter smelter details",IF(ISERROR($V1413),"",OFFSET('Smelter Look-up'!$F$4,$V1413-4,0)))</f>
        <v/>
      </c>
      <c r="H1413" s="200">
        <f>IF(ISERROR($V1413),"",OFFSET('Smelter Look-up'!$G$4,$V1413-4,0))</f>
        <v/>
      </c>
      <c r="I1413" s="201">
        <f>IF(ISERROR($V1413),"",OFFSET('Smelter Look-up'!$H$4,$V1413-4,0))</f>
        <v/>
      </c>
      <c r="J1413" s="201">
        <f>IF(ISERROR($V1413),"",OFFSET('Smelter Look-up'!$I$4,$V1413-4,0))</f>
        <v/>
      </c>
      <c r="K1413" s="145" t="n"/>
      <c r="L1413" s="145" t="n"/>
      <c r="M1413" s="145" t="n"/>
      <c r="N1413" s="145" t="n"/>
      <c r="O1413" s="145" t="n"/>
      <c r="P1413" s="203" t="n"/>
      <c r="Q1413" s="146" t="n"/>
      <c r="R1413" s="144">
        <f>IF(ISERROR($V1413),"",OFFSET('Smelter Look-up'!$C$4,$V1413-4,0)&amp;"")</f>
        <v/>
      </c>
      <c r="S1413" s="150">
        <f>IF(B1413="","",IF(ISERROR(MATCH($E1413,CL,0)),"Unknown",INDIRECT("'C'!$A$"&amp;MATCH($E1413,CL,0)+1)))</f>
        <v/>
      </c>
      <c r="T1413" s="150">
        <f>IF(B1413="","",IF(ISERROR(MATCH($J1413,SorP!$B$1:$B$6261,0)),"",INDIRECT("'SorP'!$A$"&amp;MATCH($S1413&amp;$J1413,SorP!C:C,0))))</f>
        <v/>
      </c>
      <c r="U1413" s="163" t="n"/>
      <c r="V1413" s="164">
        <f>IF(C1413="",NA(),MATCH($B1413&amp;$C1413,'Smelter Look-up'!$J:$J,0))</f>
        <v/>
      </c>
      <c r="X1413" s="165">
        <f>IF(AND(C1413="Smelter not listed",OR(LEN(D1413)=0,LEN(E1413)=0)),1,0)</f>
        <v/>
      </c>
      <c r="AB1413" s="306">
        <f>IF(C1413="","",B1413)</f>
        <v/>
      </c>
      <c r="AC1413" s="165">
        <f>B1413</f>
        <v/>
      </c>
      <c r="AD1413" s="165">
        <f>IF(C1413="Smelter not listed",D1413,C1413)</f>
        <v/>
      </c>
    </row>
    <row r="1414" ht="20.1" customFormat="1" customHeight="1" s="165">
      <c r="A1414" s="150" t="n"/>
      <c r="B1414" s="296">
        <f>IF(LEN(A1414)=0,"",INDEX('Smelter Look-up'!$A:$A,MATCH($A1414,'Smelter Look-up'!$E:$E,0)))</f>
        <v/>
      </c>
      <c r="C1414" s="147">
        <f>IF(LEN(A1414)=0,"",INDEX('Smelter Look-up'!$C:$C,MATCH($A1414,'Smelter Look-up'!$E:$E,0)))</f>
        <v/>
      </c>
      <c r="D1414" s="144" t="n"/>
      <c r="E1414" s="144">
        <f>IF(ISERROR($V1414),"",OFFSET('Smelter Look-up'!$D$4,$V1414-4,0)&amp;"")</f>
        <v/>
      </c>
      <c r="F1414" s="144">
        <f>IF(ISERROR($V1414),"",OFFSET('Smelter Look-up'!$E$4,$V1414-4,0))</f>
        <v/>
      </c>
      <c r="G1414" s="144">
        <f>IF(C1414=$X$4,"Enter smelter details",IF(ISERROR($V1414),"",OFFSET('Smelter Look-up'!$F$4,$V1414-4,0)))</f>
        <v/>
      </c>
      <c r="H1414" s="200">
        <f>IF(ISERROR($V1414),"",OFFSET('Smelter Look-up'!$G$4,$V1414-4,0))</f>
        <v/>
      </c>
      <c r="I1414" s="201">
        <f>IF(ISERROR($V1414),"",OFFSET('Smelter Look-up'!$H$4,$V1414-4,0))</f>
        <v/>
      </c>
      <c r="J1414" s="201">
        <f>IF(ISERROR($V1414),"",OFFSET('Smelter Look-up'!$I$4,$V1414-4,0))</f>
        <v/>
      </c>
      <c r="K1414" s="145" t="n"/>
      <c r="L1414" s="145" t="n"/>
      <c r="M1414" s="145" t="n"/>
      <c r="N1414" s="145" t="n"/>
      <c r="O1414" s="145" t="n"/>
      <c r="P1414" s="203" t="n"/>
      <c r="Q1414" s="146" t="n"/>
      <c r="R1414" s="144">
        <f>IF(ISERROR($V1414),"",OFFSET('Smelter Look-up'!$C$4,$V1414-4,0)&amp;"")</f>
        <v/>
      </c>
      <c r="S1414" s="150">
        <f>IF(B1414="","",IF(ISERROR(MATCH($E1414,CL,0)),"Unknown",INDIRECT("'C'!$A$"&amp;MATCH($E1414,CL,0)+1)))</f>
        <v/>
      </c>
      <c r="T1414" s="150">
        <f>IF(B1414="","",IF(ISERROR(MATCH($J1414,SorP!$B$1:$B$6261,0)),"",INDIRECT("'SorP'!$A$"&amp;MATCH($S1414&amp;$J1414,SorP!C:C,0))))</f>
        <v/>
      </c>
      <c r="U1414" s="163" t="n"/>
      <c r="V1414" s="164">
        <f>IF(C1414="",NA(),MATCH($B1414&amp;$C1414,'Smelter Look-up'!$J:$J,0))</f>
        <v/>
      </c>
      <c r="X1414" s="165">
        <f>IF(AND(C1414="Smelter not listed",OR(LEN(D1414)=0,LEN(E1414)=0)),1,0)</f>
        <v/>
      </c>
      <c r="AB1414" s="306">
        <f>IF(C1414="","",B1414)</f>
        <v/>
      </c>
      <c r="AC1414" s="165">
        <f>B1414</f>
        <v/>
      </c>
      <c r="AD1414" s="165">
        <f>IF(C1414="Smelter not listed",D1414,C1414)</f>
        <v/>
      </c>
    </row>
    <row r="1415" ht="20.1" customFormat="1" customHeight="1" s="165">
      <c r="A1415" s="150" t="n"/>
      <c r="B1415" s="296">
        <f>IF(LEN(A1415)=0,"",INDEX('Smelter Look-up'!$A:$A,MATCH($A1415,'Smelter Look-up'!$E:$E,0)))</f>
        <v/>
      </c>
      <c r="C1415" s="147">
        <f>IF(LEN(A1415)=0,"",INDEX('Smelter Look-up'!$C:$C,MATCH($A1415,'Smelter Look-up'!$E:$E,0)))</f>
        <v/>
      </c>
      <c r="D1415" s="144" t="n"/>
      <c r="E1415" s="144">
        <f>IF(ISERROR($V1415),"",OFFSET('Smelter Look-up'!$D$4,$V1415-4,0)&amp;"")</f>
        <v/>
      </c>
      <c r="F1415" s="144">
        <f>IF(ISERROR($V1415),"",OFFSET('Smelter Look-up'!$E$4,$V1415-4,0))</f>
        <v/>
      </c>
      <c r="G1415" s="144">
        <f>IF(C1415=$X$4,"Enter smelter details",IF(ISERROR($V1415),"",OFFSET('Smelter Look-up'!$F$4,$V1415-4,0)))</f>
        <v/>
      </c>
      <c r="H1415" s="200">
        <f>IF(ISERROR($V1415),"",OFFSET('Smelter Look-up'!$G$4,$V1415-4,0))</f>
        <v/>
      </c>
      <c r="I1415" s="201">
        <f>IF(ISERROR($V1415),"",OFFSET('Smelter Look-up'!$H$4,$V1415-4,0))</f>
        <v/>
      </c>
      <c r="J1415" s="201">
        <f>IF(ISERROR($V1415),"",OFFSET('Smelter Look-up'!$I$4,$V1415-4,0))</f>
        <v/>
      </c>
      <c r="K1415" s="145" t="n"/>
      <c r="L1415" s="145" t="n"/>
      <c r="M1415" s="145" t="n"/>
      <c r="N1415" s="145" t="n"/>
      <c r="O1415" s="145" t="n"/>
      <c r="P1415" s="203" t="n"/>
      <c r="Q1415" s="146" t="n"/>
      <c r="R1415" s="144">
        <f>IF(ISERROR($V1415),"",OFFSET('Smelter Look-up'!$C$4,$V1415-4,0)&amp;"")</f>
        <v/>
      </c>
      <c r="S1415" s="150">
        <f>IF(B1415="","",IF(ISERROR(MATCH($E1415,CL,0)),"Unknown",INDIRECT("'C'!$A$"&amp;MATCH($E1415,CL,0)+1)))</f>
        <v/>
      </c>
      <c r="T1415" s="150">
        <f>IF(B1415="","",IF(ISERROR(MATCH($J1415,SorP!$B$1:$B$6261,0)),"",INDIRECT("'SorP'!$A$"&amp;MATCH($S1415&amp;$J1415,SorP!C:C,0))))</f>
        <v/>
      </c>
      <c r="U1415" s="163" t="n"/>
      <c r="V1415" s="164">
        <f>IF(C1415="",NA(),MATCH($B1415&amp;$C1415,'Smelter Look-up'!$J:$J,0))</f>
        <v/>
      </c>
      <c r="X1415" s="165">
        <f>IF(AND(C1415="Smelter not listed",OR(LEN(D1415)=0,LEN(E1415)=0)),1,0)</f>
        <v/>
      </c>
      <c r="AB1415" s="306">
        <f>IF(C1415="","",B1415)</f>
        <v/>
      </c>
      <c r="AC1415" s="165">
        <f>B1415</f>
        <v/>
      </c>
      <c r="AD1415" s="165">
        <f>IF(C1415="Smelter not listed",D1415,C1415)</f>
        <v/>
      </c>
    </row>
    <row r="1416" ht="20.1" customFormat="1" customHeight="1" s="165">
      <c r="A1416" s="150" t="n"/>
      <c r="B1416" s="296">
        <f>IF(LEN(A1416)=0,"",INDEX('Smelter Look-up'!$A:$A,MATCH($A1416,'Smelter Look-up'!$E:$E,0)))</f>
        <v/>
      </c>
      <c r="C1416" s="147">
        <f>IF(LEN(A1416)=0,"",INDEX('Smelter Look-up'!$C:$C,MATCH($A1416,'Smelter Look-up'!$E:$E,0)))</f>
        <v/>
      </c>
      <c r="D1416" s="144" t="n"/>
      <c r="E1416" s="144">
        <f>IF(ISERROR($V1416),"",OFFSET('Smelter Look-up'!$D$4,$V1416-4,0)&amp;"")</f>
        <v/>
      </c>
      <c r="F1416" s="144">
        <f>IF(ISERROR($V1416),"",OFFSET('Smelter Look-up'!$E$4,$V1416-4,0))</f>
        <v/>
      </c>
      <c r="G1416" s="144">
        <f>IF(C1416=$X$4,"Enter smelter details",IF(ISERROR($V1416),"",OFFSET('Smelter Look-up'!$F$4,$V1416-4,0)))</f>
        <v/>
      </c>
      <c r="H1416" s="200">
        <f>IF(ISERROR($V1416),"",OFFSET('Smelter Look-up'!$G$4,$V1416-4,0))</f>
        <v/>
      </c>
      <c r="I1416" s="201">
        <f>IF(ISERROR($V1416),"",OFFSET('Smelter Look-up'!$H$4,$V1416-4,0))</f>
        <v/>
      </c>
      <c r="J1416" s="201">
        <f>IF(ISERROR($V1416),"",OFFSET('Smelter Look-up'!$I$4,$V1416-4,0))</f>
        <v/>
      </c>
      <c r="K1416" s="145" t="n"/>
      <c r="L1416" s="145" t="n"/>
      <c r="M1416" s="145" t="n"/>
      <c r="N1416" s="145" t="n"/>
      <c r="O1416" s="145" t="n"/>
      <c r="P1416" s="203" t="n"/>
      <c r="Q1416" s="146" t="n"/>
      <c r="R1416" s="144">
        <f>IF(ISERROR($V1416),"",OFFSET('Smelter Look-up'!$C$4,$V1416-4,0)&amp;"")</f>
        <v/>
      </c>
      <c r="S1416" s="150">
        <f>IF(B1416="","",IF(ISERROR(MATCH($E1416,CL,0)),"Unknown",INDIRECT("'C'!$A$"&amp;MATCH($E1416,CL,0)+1)))</f>
        <v/>
      </c>
      <c r="T1416" s="150">
        <f>IF(B1416="","",IF(ISERROR(MATCH($J1416,SorP!$B$1:$B$6261,0)),"",INDIRECT("'SorP'!$A$"&amp;MATCH($S1416&amp;$J1416,SorP!C:C,0))))</f>
        <v/>
      </c>
      <c r="U1416" s="163" t="n"/>
      <c r="V1416" s="164">
        <f>IF(C1416="",NA(),MATCH($B1416&amp;$C1416,'Smelter Look-up'!$J:$J,0))</f>
        <v/>
      </c>
      <c r="X1416" s="165">
        <f>IF(AND(C1416="Smelter not listed",OR(LEN(D1416)=0,LEN(E1416)=0)),1,0)</f>
        <v/>
      </c>
      <c r="AB1416" s="306">
        <f>IF(C1416="","",B1416)</f>
        <v/>
      </c>
      <c r="AC1416" s="165">
        <f>B1416</f>
        <v/>
      </c>
      <c r="AD1416" s="165">
        <f>IF(C1416="Smelter not listed",D1416,C1416)</f>
        <v/>
      </c>
    </row>
    <row r="1417" ht="20.1" customFormat="1" customHeight="1" s="165">
      <c r="A1417" s="150" t="n"/>
      <c r="B1417" s="296">
        <f>IF(LEN(A1417)=0,"",INDEX('Smelter Look-up'!$A:$A,MATCH($A1417,'Smelter Look-up'!$E:$E,0)))</f>
        <v/>
      </c>
      <c r="C1417" s="147">
        <f>IF(LEN(A1417)=0,"",INDEX('Smelter Look-up'!$C:$C,MATCH($A1417,'Smelter Look-up'!$E:$E,0)))</f>
        <v/>
      </c>
      <c r="D1417" s="144" t="n"/>
      <c r="E1417" s="144">
        <f>IF(ISERROR($V1417),"",OFFSET('Smelter Look-up'!$D$4,$V1417-4,0)&amp;"")</f>
        <v/>
      </c>
      <c r="F1417" s="144">
        <f>IF(ISERROR($V1417),"",OFFSET('Smelter Look-up'!$E$4,$V1417-4,0))</f>
        <v/>
      </c>
      <c r="G1417" s="144">
        <f>IF(C1417=$X$4,"Enter smelter details",IF(ISERROR($V1417),"",OFFSET('Smelter Look-up'!$F$4,$V1417-4,0)))</f>
        <v/>
      </c>
      <c r="H1417" s="200">
        <f>IF(ISERROR($V1417),"",OFFSET('Smelter Look-up'!$G$4,$V1417-4,0))</f>
        <v/>
      </c>
      <c r="I1417" s="201">
        <f>IF(ISERROR($V1417),"",OFFSET('Smelter Look-up'!$H$4,$V1417-4,0))</f>
        <v/>
      </c>
      <c r="J1417" s="201">
        <f>IF(ISERROR($V1417),"",OFFSET('Smelter Look-up'!$I$4,$V1417-4,0))</f>
        <v/>
      </c>
      <c r="K1417" s="145" t="n"/>
      <c r="L1417" s="145" t="n"/>
      <c r="M1417" s="145" t="n"/>
      <c r="N1417" s="145" t="n"/>
      <c r="O1417" s="145" t="n"/>
      <c r="P1417" s="203" t="n"/>
      <c r="Q1417" s="146" t="n"/>
      <c r="R1417" s="144">
        <f>IF(ISERROR($V1417),"",OFFSET('Smelter Look-up'!$C$4,$V1417-4,0)&amp;"")</f>
        <v/>
      </c>
      <c r="S1417" s="150">
        <f>IF(B1417="","",IF(ISERROR(MATCH($E1417,CL,0)),"Unknown",INDIRECT("'C'!$A$"&amp;MATCH($E1417,CL,0)+1)))</f>
        <v/>
      </c>
      <c r="T1417" s="150">
        <f>IF(B1417="","",IF(ISERROR(MATCH($J1417,SorP!$B$1:$B$6261,0)),"",INDIRECT("'SorP'!$A$"&amp;MATCH($S1417&amp;$J1417,SorP!C:C,0))))</f>
        <v/>
      </c>
      <c r="U1417" s="163" t="n"/>
      <c r="V1417" s="164">
        <f>IF(C1417="",NA(),MATCH($B1417&amp;$C1417,'Smelter Look-up'!$J:$J,0))</f>
        <v/>
      </c>
      <c r="X1417" s="165">
        <f>IF(AND(C1417="Smelter not listed",OR(LEN(D1417)=0,LEN(E1417)=0)),1,0)</f>
        <v/>
      </c>
      <c r="AB1417" s="306">
        <f>IF(C1417="","",B1417)</f>
        <v/>
      </c>
      <c r="AC1417" s="165">
        <f>B1417</f>
        <v/>
      </c>
      <c r="AD1417" s="165">
        <f>IF(C1417="Smelter not listed",D1417,C1417)</f>
        <v/>
      </c>
    </row>
    <row r="1418" ht="20.1" customFormat="1" customHeight="1" s="165">
      <c r="A1418" s="150" t="n"/>
      <c r="B1418" s="296">
        <f>IF(LEN(A1418)=0,"",INDEX('Smelter Look-up'!$A:$A,MATCH($A1418,'Smelter Look-up'!$E:$E,0)))</f>
        <v/>
      </c>
      <c r="C1418" s="147">
        <f>IF(LEN(A1418)=0,"",INDEX('Smelter Look-up'!$C:$C,MATCH($A1418,'Smelter Look-up'!$E:$E,0)))</f>
        <v/>
      </c>
      <c r="D1418" s="144" t="n"/>
      <c r="E1418" s="144">
        <f>IF(ISERROR($V1418),"",OFFSET('Smelter Look-up'!$D$4,$V1418-4,0)&amp;"")</f>
        <v/>
      </c>
      <c r="F1418" s="144">
        <f>IF(ISERROR($V1418),"",OFFSET('Smelter Look-up'!$E$4,$V1418-4,0))</f>
        <v/>
      </c>
      <c r="G1418" s="144">
        <f>IF(C1418=$X$4,"Enter smelter details",IF(ISERROR($V1418),"",OFFSET('Smelter Look-up'!$F$4,$V1418-4,0)))</f>
        <v/>
      </c>
      <c r="H1418" s="200">
        <f>IF(ISERROR($V1418),"",OFFSET('Smelter Look-up'!$G$4,$V1418-4,0))</f>
        <v/>
      </c>
      <c r="I1418" s="201">
        <f>IF(ISERROR($V1418),"",OFFSET('Smelter Look-up'!$H$4,$V1418-4,0))</f>
        <v/>
      </c>
      <c r="J1418" s="201">
        <f>IF(ISERROR($V1418),"",OFFSET('Smelter Look-up'!$I$4,$V1418-4,0))</f>
        <v/>
      </c>
      <c r="K1418" s="145" t="n"/>
      <c r="L1418" s="145" t="n"/>
      <c r="M1418" s="145" t="n"/>
      <c r="N1418" s="145" t="n"/>
      <c r="O1418" s="145" t="n"/>
      <c r="P1418" s="203" t="n"/>
      <c r="Q1418" s="146" t="n"/>
      <c r="R1418" s="144">
        <f>IF(ISERROR($V1418),"",OFFSET('Smelter Look-up'!$C$4,$V1418-4,0)&amp;"")</f>
        <v/>
      </c>
      <c r="S1418" s="150">
        <f>IF(B1418="","",IF(ISERROR(MATCH($E1418,CL,0)),"Unknown",INDIRECT("'C'!$A$"&amp;MATCH($E1418,CL,0)+1)))</f>
        <v/>
      </c>
      <c r="T1418" s="150">
        <f>IF(B1418="","",IF(ISERROR(MATCH($J1418,SorP!$B$1:$B$6261,0)),"",INDIRECT("'SorP'!$A$"&amp;MATCH($S1418&amp;$J1418,SorP!C:C,0))))</f>
        <v/>
      </c>
      <c r="U1418" s="163" t="n"/>
      <c r="V1418" s="164">
        <f>IF(C1418="",NA(),MATCH($B1418&amp;$C1418,'Smelter Look-up'!$J:$J,0))</f>
        <v/>
      </c>
      <c r="X1418" s="165">
        <f>IF(AND(C1418="Smelter not listed",OR(LEN(D1418)=0,LEN(E1418)=0)),1,0)</f>
        <v/>
      </c>
      <c r="AB1418" s="306">
        <f>IF(C1418="","",B1418)</f>
        <v/>
      </c>
      <c r="AC1418" s="165">
        <f>B1418</f>
        <v/>
      </c>
      <c r="AD1418" s="165">
        <f>IF(C1418="Smelter not listed",D1418,C1418)</f>
        <v/>
      </c>
    </row>
    <row r="1419" ht="20.1" customFormat="1" customHeight="1" s="165">
      <c r="A1419" s="150" t="n"/>
      <c r="B1419" s="296">
        <f>IF(LEN(A1419)=0,"",INDEX('Smelter Look-up'!$A:$A,MATCH($A1419,'Smelter Look-up'!$E:$E,0)))</f>
        <v/>
      </c>
      <c r="C1419" s="147">
        <f>IF(LEN(A1419)=0,"",INDEX('Smelter Look-up'!$C:$C,MATCH($A1419,'Smelter Look-up'!$E:$E,0)))</f>
        <v/>
      </c>
      <c r="D1419" s="144" t="n"/>
      <c r="E1419" s="144">
        <f>IF(ISERROR($V1419),"",OFFSET('Smelter Look-up'!$D$4,$V1419-4,0)&amp;"")</f>
        <v/>
      </c>
      <c r="F1419" s="144">
        <f>IF(ISERROR($V1419),"",OFFSET('Smelter Look-up'!$E$4,$V1419-4,0))</f>
        <v/>
      </c>
      <c r="G1419" s="144">
        <f>IF(C1419=$X$4,"Enter smelter details",IF(ISERROR($V1419),"",OFFSET('Smelter Look-up'!$F$4,$V1419-4,0)))</f>
        <v/>
      </c>
      <c r="H1419" s="200">
        <f>IF(ISERROR($V1419),"",OFFSET('Smelter Look-up'!$G$4,$V1419-4,0))</f>
        <v/>
      </c>
      <c r="I1419" s="201">
        <f>IF(ISERROR($V1419),"",OFFSET('Smelter Look-up'!$H$4,$V1419-4,0))</f>
        <v/>
      </c>
      <c r="J1419" s="201">
        <f>IF(ISERROR($V1419),"",OFFSET('Smelter Look-up'!$I$4,$V1419-4,0))</f>
        <v/>
      </c>
      <c r="K1419" s="145" t="n"/>
      <c r="L1419" s="145" t="n"/>
      <c r="M1419" s="145" t="n"/>
      <c r="N1419" s="145" t="n"/>
      <c r="O1419" s="145" t="n"/>
      <c r="P1419" s="203" t="n"/>
      <c r="Q1419" s="146" t="n"/>
      <c r="R1419" s="144">
        <f>IF(ISERROR($V1419),"",OFFSET('Smelter Look-up'!$C$4,$V1419-4,0)&amp;"")</f>
        <v/>
      </c>
      <c r="S1419" s="150">
        <f>IF(B1419="","",IF(ISERROR(MATCH($E1419,CL,0)),"Unknown",INDIRECT("'C'!$A$"&amp;MATCH($E1419,CL,0)+1)))</f>
        <v/>
      </c>
      <c r="T1419" s="150">
        <f>IF(B1419="","",IF(ISERROR(MATCH($J1419,SorP!$B$1:$B$6261,0)),"",INDIRECT("'SorP'!$A$"&amp;MATCH($S1419&amp;$J1419,SorP!C:C,0))))</f>
        <v/>
      </c>
      <c r="U1419" s="163" t="n"/>
      <c r="V1419" s="164">
        <f>IF(C1419="",NA(),MATCH($B1419&amp;$C1419,'Smelter Look-up'!$J:$J,0))</f>
        <v/>
      </c>
      <c r="X1419" s="165">
        <f>IF(AND(C1419="Smelter not listed",OR(LEN(D1419)=0,LEN(E1419)=0)),1,0)</f>
        <v/>
      </c>
      <c r="AB1419" s="306">
        <f>IF(C1419="","",B1419)</f>
        <v/>
      </c>
      <c r="AC1419" s="165">
        <f>B1419</f>
        <v/>
      </c>
      <c r="AD1419" s="165">
        <f>IF(C1419="Smelter not listed",D1419,C1419)</f>
        <v/>
      </c>
    </row>
    <row r="1420" ht="20.1" customFormat="1" customHeight="1" s="165">
      <c r="A1420" s="150" t="n"/>
      <c r="B1420" s="296">
        <f>IF(LEN(A1420)=0,"",INDEX('Smelter Look-up'!$A:$A,MATCH($A1420,'Smelter Look-up'!$E:$E,0)))</f>
        <v/>
      </c>
      <c r="C1420" s="147">
        <f>IF(LEN(A1420)=0,"",INDEX('Smelter Look-up'!$C:$C,MATCH($A1420,'Smelter Look-up'!$E:$E,0)))</f>
        <v/>
      </c>
      <c r="D1420" s="144" t="n"/>
      <c r="E1420" s="144">
        <f>IF(ISERROR($V1420),"",OFFSET('Smelter Look-up'!$D$4,$V1420-4,0)&amp;"")</f>
        <v/>
      </c>
      <c r="F1420" s="144">
        <f>IF(ISERROR($V1420),"",OFFSET('Smelter Look-up'!$E$4,$V1420-4,0))</f>
        <v/>
      </c>
      <c r="G1420" s="144">
        <f>IF(C1420=$X$4,"Enter smelter details",IF(ISERROR($V1420),"",OFFSET('Smelter Look-up'!$F$4,$V1420-4,0)))</f>
        <v/>
      </c>
      <c r="H1420" s="200">
        <f>IF(ISERROR($V1420),"",OFFSET('Smelter Look-up'!$G$4,$V1420-4,0))</f>
        <v/>
      </c>
      <c r="I1420" s="201">
        <f>IF(ISERROR($V1420),"",OFFSET('Smelter Look-up'!$H$4,$V1420-4,0))</f>
        <v/>
      </c>
      <c r="J1420" s="201">
        <f>IF(ISERROR($V1420),"",OFFSET('Smelter Look-up'!$I$4,$V1420-4,0))</f>
        <v/>
      </c>
      <c r="K1420" s="145" t="n"/>
      <c r="L1420" s="145" t="n"/>
      <c r="M1420" s="145" t="n"/>
      <c r="N1420" s="145" t="n"/>
      <c r="O1420" s="145" t="n"/>
      <c r="P1420" s="203" t="n"/>
      <c r="Q1420" s="146" t="n"/>
      <c r="R1420" s="144">
        <f>IF(ISERROR($V1420),"",OFFSET('Smelter Look-up'!$C$4,$V1420-4,0)&amp;"")</f>
        <v/>
      </c>
      <c r="S1420" s="150">
        <f>IF(B1420="","",IF(ISERROR(MATCH($E1420,CL,0)),"Unknown",INDIRECT("'C'!$A$"&amp;MATCH($E1420,CL,0)+1)))</f>
        <v/>
      </c>
      <c r="T1420" s="150">
        <f>IF(B1420="","",IF(ISERROR(MATCH($J1420,SorP!$B$1:$B$6261,0)),"",INDIRECT("'SorP'!$A$"&amp;MATCH($S1420&amp;$J1420,SorP!C:C,0))))</f>
        <v/>
      </c>
      <c r="U1420" s="163" t="n"/>
      <c r="V1420" s="164">
        <f>IF(C1420="",NA(),MATCH($B1420&amp;$C1420,'Smelter Look-up'!$J:$J,0))</f>
        <v/>
      </c>
      <c r="X1420" s="165">
        <f>IF(AND(C1420="Smelter not listed",OR(LEN(D1420)=0,LEN(E1420)=0)),1,0)</f>
        <v/>
      </c>
      <c r="AB1420" s="306">
        <f>IF(C1420="","",B1420)</f>
        <v/>
      </c>
      <c r="AC1420" s="165">
        <f>B1420</f>
        <v/>
      </c>
      <c r="AD1420" s="165">
        <f>IF(C1420="Smelter not listed",D1420,C1420)</f>
        <v/>
      </c>
    </row>
    <row r="1421" ht="20.1" customFormat="1" customHeight="1" s="165">
      <c r="A1421" s="150" t="n"/>
      <c r="B1421" s="296">
        <f>IF(LEN(A1421)=0,"",INDEX('Smelter Look-up'!$A:$A,MATCH($A1421,'Smelter Look-up'!$E:$E,0)))</f>
        <v/>
      </c>
      <c r="C1421" s="147">
        <f>IF(LEN(A1421)=0,"",INDEX('Smelter Look-up'!$C:$C,MATCH($A1421,'Smelter Look-up'!$E:$E,0)))</f>
        <v/>
      </c>
      <c r="D1421" s="144" t="n"/>
      <c r="E1421" s="144">
        <f>IF(ISERROR($V1421),"",OFFSET('Smelter Look-up'!$D$4,$V1421-4,0)&amp;"")</f>
        <v/>
      </c>
      <c r="F1421" s="144">
        <f>IF(ISERROR($V1421),"",OFFSET('Smelter Look-up'!$E$4,$V1421-4,0))</f>
        <v/>
      </c>
      <c r="G1421" s="144">
        <f>IF(C1421=$X$4,"Enter smelter details",IF(ISERROR($V1421),"",OFFSET('Smelter Look-up'!$F$4,$V1421-4,0)))</f>
        <v/>
      </c>
      <c r="H1421" s="200">
        <f>IF(ISERROR($V1421),"",OFFSET('Smelter Look-up'!$G$4,$V1421-4,0))</f>
        <v/>
      </c>
      <c r="I1421" s="201">
        <f>IF(ISERROR($V1421),"",OFFSET('Smelter Look-up'!$H$4,$V1421-4,0))</f>
        <v/>
      </c>
      <c r="J1421" s="201">
        <f>IF(ISERROR($V1421),"",OFFSET('Smelter Look-up'!$I$4,$V1421-4,0))</f>
        <v/>
      </c>
      <c r="K1421" s="145" t="n"/>
      <c r="L1421" s="145" t="n"/>
      <c r="M1421" s="145" t="n"/>
      <c r="N1421" s="145" t="n"/>
      <c r="O1421" s="145" t="n"/>
      <c r="P1421" s="203" t="n"/>
      <c r="Q1421" s="146" t="n"/>
      <c r="R1421" s="144">
        <f>IF(ISERROR($V1421),"",OFFSET('Smelter Look-up'!$C$4,$V1421-4,0)&amp;"")</f>
        <v/>
      </c>
      <c r="S1421" s="150">
        <f>IF(B1421="","",IF(ISERROR(MATCH($E1421,CL,0)),"Unknown",INDIRECT("'C'!$A$"&amp;MATCH($E1421,CL,0)+1)))</f>
        <v/>
      </c>
      <c r="T1421" s="150">
        <f>IF(B1421="","",IF(ISERROR(MATCH($J1421,SorP!$B$1:$B$6261,0)),"",INDIRECT("'SorP'!$A$"&amp;MATCH($S1421&amp;$J1421,SorP!C:C,0))))</f>
        <v/>
      </c>
      <c r="U1421" s="163" t="n"/>
      <c r="V1421" s="164">
        <f>IF(C1421="",NA(),MATCH($B1421&amp;$C1421,'Smelter Look-up'!$J:$J,0))</f>
        <v/>
      </c>
      <c r="X1421" s="165">
        <f>IF(AND(C1421="Smelter not listed",OR(LEN(D1421)=0,LEN(E1421)=0)),1,0)</f>
        <v/>
      </c>
      <c r="AB1421" s="306">
        <f>IF(C1421="","",B1421)</f>
        <v/>
      </c>
      <c r="AC1421" s="165">
        <f>B1421</f>
        <v/>
      </c>
      <c r="AD1421" s="165">
        <f>IF(C1421="Smelter not listed",D1421,C1421)</f>
        <v/>
      </c>
    </row>
    <row r="1422" ht="20.1" customFormat="1" customHeight="1" s="165">
      <c r="A1422" s="150" t="n"/>
      <c r="B1422" s="296">
        <f>IF(LEN(A1422)=0,"",INDEX('Smelter Look-up'!$A:$A,MATCH($A1422,'Smelter Look-up'!$E:$E,0)))</f>
        <v/>
      </c>
      <c r="C1422" s="147">
        <f>IF(LEN(A1422)=0,"",INDEX('Smelter Look-up'!$C:$C,MATCH($A1422,'Smelter Look-up'!$E:$E,0)))</f>
        <v/>
      </c>
      <c r="D1422" s="144" t="n"/>
      <c r="E1422" s="144">
        <f>IF(ISERROR($V1422),"",OFFSET('Smelter Look-up'!$D$4,$V1422-4,0)&amp;"")</f>
        <v/>
      </c>
      <c r="F1422" s="144">
        <f>IF(ISERROR($V1422),"",OFFSET('Smelter Look-up'!$E$4,$V1422-4,0))</f>
        <v/>
      </c>
      <c r="G1422" s="144">
        <f>IF(C1422=$X$4,"Enter smelter details",IF(ISERROR($V1422),"",OFFSET('Smelter Look-up'!$F$4,$V1422-4,0)))</f>
        <v/>
      </c>
      <c r="H1422" s="200">
        <f>IF(ISERROR($V1422),"",OFFSET('Smelter Look-up'!$G$4,$V1422-4,0))</f>
        <v/>
      </c>
      <c r="I1422" s="201">
        <f>IF(ISERROR($V1422),"",OFFSET('Smelter Look-up'!$H$4,$V1422-4,0))</f>
        <v/>
      </c>
      <c r="J1422" s="201">
        <f>IF(ISERROR($V1422),"",OFFSET('Smelter Look-up'!$I$4,$V1422-4,0))</f>
        <v/>
      </c>
      <c r="K1422" s="145" t="n"/>
      <c r="L1422" s="145" t="n"/>
      <c r="M1422" s="145" t="n"/>
      <c r="N1422" s="145" t="n"/>
      <c r="O1422" s="145" t="n"/>
      <c r="P1422" s="203" t="n"/>
      <c r="Q1422" s="146" t="n"/>
      <c r="R1422" s="144">
        <f>IF(ISERROR($V1422),"",OFFSET('Smelter Look-up'!$C$4,$V1422-4,0)&amp;"")</f>
        <v/>
      </c>
      <c r="S1422" s="150">
        <f>IF(B1422="","",IF(ISERROR(MATCH($E1422,CL,0)),"Unknown",INDIRECT("'C'!$A$"&amp;MATCH($E1422,CL,0)+1)))</f>
        <v/>
      </c>
      <c r="T1422" s="150">
        <f>IF(B1422="","",IF(ISERROR(MATCH($J1422,SorP!$B$1:$B$6261,0)),"",INDIRECT("'SorP'!$A$"&amp;MATCH($S1422&amp;$J1422,SorP!C:C,0))))</f>
        <v/>
      </c>
      <c r="U1422" s="163" t="n"/>
      <c r="V1422" s="164">
        <f>IF(C1422="",NA(),MATCH($B1422&amp;$C1422,'Smelter Look-up'!$J:$J,0))</f>
        <v/>
      </c>
      <c r="X1422" s="165">
        <f>IF(AND(C1422="Smelter not listed",OR(LEN(D1422)=0,LEN(E1422)=0)),1,0)</f>
        <v/>
      </c>
      <c r="AB1422" s="306">
        <f>IF(C1422="","",B1422)</f>
        <v/>
      </c>
      <c r="AC1422" s="165">
        <f>B1422</f>
        <v/>
      </c>
      <c r="AD1422" s="165">
        <f>IF(C1422="Smelter not listed",D1422,C1422)</f>
        <v/>
      </c>
    </row>
    <row r="1423" ht="20.1" customFormat="1" customHeight="1" s="165">
      <c r="A1423" s="150" t="n"/>
      <c r="B1423" s="296">
        <f>IF(LEN(A1423)=0,"",INDEX('Smelter Look-up'!$A:$A,MATCH($A1423,'Smelter Look-up'!$E:$E,0)))</f>
        <v/>
      </c>
      <c r="C1423" s="147">
        <f>IF(LEN(A1423)=0,"",INDEX('Smelter Look-up'!$C:$C,MATCH($A1423,'Smelter Look-up'!$E:$E,0)))</f>
        <v/>
      </c>
      <c r="D1423" s="144" t="n"/>
      <c r="E1423" s="144">
        <f>IF(ISERROR($V1423),"",OFFSET('Smelter Look-up'!$D$4,$V1423-4,0)&amp;"")</f>
        <v/>
      </c>
      <c r="F1423" s="144">
        <f>IF(ISERROR($V1423),"",OFFSET('Smelter Look-up'!$E$4,$V1423-4,0))</f>
        <v/>
      </c>
      <c r="G1423" s="144">
        <f>IF(C1423=$X$4,"Enter smelter details",IF(ISERROR($V1423),"",OFFSET('Smelter Look-up'!$F$4,$V1423-4,0)))</f>
        <v/>
      </c>
      <c r="H1423" s="200">
        <f>IF(ISERROR($V1423),"",OFFSET('Smelter Look-up'!$G$4,$V1423-4,0))</f>
        <v/>
      </c>
      <c r="I1423" s="201">
        <f>IF(ISERROR($V1423),"",OFFSET('Smelter Look-up'!$H$4,$V1423-4,0))</f>
        <v/>
      </c>
      <c r="J1423" s="201">
        <f>IF(ISERROR($V1423),"",OFFSET('Smelter Look-up'!$I$4,$V1423-4,0))</f>
        <v/>
      </c>
      <c r="K1423" s="145" t="n"/>
      <c r="L1423" s="145" t="n"/>
      <c r="M1423" s="145" t="n"/>
      <c r="N1423" s="145" t="n"/>
      <c r="O1423" s="145" t="n"/>
      <c r="P1423" s="203" t="n"/>
      <c r="Q1423" s="146" t="n"/>
      <c r="R1423" s="144">
        <f>IF(ISERROR($V1423),"",OFFSET('Smelter Look-up'!$C$4,$V1423-4,0)&amp;"")</f>
        <v/>
      </c>
      <c r="S1423" s="150">
        <f>IF(B1423="","",IF(ISERROR(MATCH($E1423,CL,0)),"Unknown",INDIRECT("'C'!$A$"&amp;MATCH($E1423,CL,0)+1)))</f>
        <v/>
      </c>
      <c r="T1423" s="150">
        <f>IF(B1423="","",IF(ISERROR(MATCH($J1423,SorP!$B$1:$B$6261,0)),"",INDIRECT("'SorP'!$A$"&amp;MATCH($S1423&amp;$J1423,SorP!C:C,0))))</f>
        <v/>
      </c>
      <c r="U1423" s="163" t="n"/>
      <c r="V1423" s="164">
        <f>IF(C1423="",NA(),MATCH($B1423&amp;$C1423,'Smelter Look-up'!$J:$J,0))</f>
        <v/>
      </c>
      <c r="X1423" s="165">
        <f>IF(AND(C1423="Smelter not listed",OR(LEN(D1423)=0,LEN(E1423)=0)),1,0)</f>
        <v/>
      </c>
      <c r="AB1423" s="306">
        <f>IF(C1423="","",B1423)</f>
        <v/>
      </c>
      <c r="AC1423" s="165">
        <f>B1423</f>
        <v/>
      </c>
      <c r="AD1423" s="165">
        <f>IF(C1423="Smelter not listed",D1423,C1423)</f>
        <v/>
      </c>
    </row>
    <row r="1424" ht="20.1" customFormat="1" customHeight="1" s="165">
      <c r="A1424" s="150" t="n"/>
      <c r="B1424" s="296">
        <f>IF(LEN(A1424)=0,"",INDEX('Smelter Look-up'!$A:$A,MATCH($A1424,'Smelter Look-up'!$E:$E,0)))</f>
        <v/>
      </c>
      <c r="C1424" s="147">
        <f>IF(LEN(A1424)=0,"",INDEX('Smelter Look-up'!$C:$C,MATCH($A1424,'Smelter Look-up'!$E:$E,0)))</f>
        <v/>
      </c>
      <c r="D1424" s="144" t="n"/>
      <c r="E1424" s="144">
        <f>IF(ISERROR($V1424),"",OFFSET('Smelter Look-up'!$D$4,$V1424-4,0)&amp;"")</f>
        <v/>
      </c>
      <c r="F1424" s="144">
        <f>IF(ISERROR($V1424),"",OFFSET('Smelter Look-up'!$E$4,$V1424-4,0))</f>
        <v/>
      </c>
      <c r="G1424" s="144">
        <f>IF(C1424=$X$4,"Enter smelter details",IF(ISERROR($V1424),"",OFFSET('Smelter Look-up'!$F$4,$V1424-4,0)))</f>
        <v/>
      </c>
      <c r="H1424" s="200">
        <f>IF(ISERROR($V1424),"",OFFSET('Smelter Look-up'!$G$4,$V1424-4,0))</f>
        <v/>
      </c>
      <c r="I1424" s="201">
        <f>IF(ISERROR($V1424),"",OFFSET('Smelter Look-up'!$H$4,$V1424-4,0))</f>
        <v/>
      </c>
      <c r="J1424" s="201">
        <f>IF(ISERROR($V1424),"",OFFSET('Smelter Look-up'!$I$4,$V1424-4,0))</f>
        <v/>
      </c>
      <c r="K1424" s="145" t="n"/>
      <c r="L1424" s="145" t="n"/>
      <c r="M1424" s="145" t="n"/>
      <c r="N1424" s="145" t="n"/>
      <c r="O1424" s="145" t="n"/>
      <c r="P1424" s="203" t="n"/>
      <c r="Q1424" s="146" t="n"/>
      <c r="R1424" s="144">
        <f>IF(ISERROR($V1424),"",OFFSET('Smelter Look-up'!$C$4,$V1424-4,0)&amp;"")</f>
        <v/>
      </c>
      <c r="S1424" s="150">
        <f>IF(B1424="","",IF(ISERROR(MATCH($E1424,CL,0)),"Unknown",INDIRECT("'C'!$A$"&amp;MATCH($E1424,CL,0)+1)))</f>
        <v/>
      </c>
      <c r="T1424" s="150">
        <f>IF(B1424="","",IF(ISERROR(MATCH($J1424,SorP!$B$1:$B$6261,0)),"",INDIRECT("'SorP'!$A$"&amp;MATCH($S1424&amp;$J1424,SorP!C:C,0))))</f>
        <v/>
      </c>
      <c r="U1424" s="163" t="n"/>
      <c r="V1424" s="164">
        <f>IF(C1424="",NA(),MATCH($B1424&amp;$C1424,'Smelter Look-up'!$J:$J,0))</f>
        <v/>
      </c>
      <c r="X1424" s="165">
        <f>IF(AND(C1424="Smelter not listed",OR(LEN(D1424)=0,LEN(E1424)=0)),1,0)</f>
        <v/>
      </c>
      <c r="AB1424" s="306">
        <f>IF(C1424="","",B1424)</f>
        <v/>
      </c>
      <c r="AC1424" s="165">
        <f>B1424</f>
        <v/>
      </c>
      <c r="AD1424" s="165">
        <f>IF(C1424="Smelter not listed",D1424,C1424)</f>
        <v/>
      </c>
    </row>
    <row r="1425" ht="20.1" customFormat="1" customHeight="1" s="165">
      <c r="A1425" s="150" t="n"/>
      <c r="B1425" s="296">
        <f>IF(LEN(A1425)=0,"",INDEX('Smelter Look-up'!$A:$A,MATCH($A1425,'Smelter Look-up'!$E:$E,0)))</f>
        <v/>
      </c>
      <c r="C1425" s="147">
        <f>IF(LEN(A1425)=0,"",INDEX('Smelter Look-up'!$C:$C,MATCH($A1425,'Smelter Look-up'!$E:$E,0)))</f>
        <v/>
      </c>
      <c r="D1425" s="144" t="n"/>
      <c r="E1425" s="144">
        <f>IF(ISERROR($V1425),"",OFFSET('Smelter Look-up'!$D$4,$V1425-4,0)&amp;"")</f>
        <v/>
      </c>
      <c r="F1425" s="144">
        <f>IF(ISERROR($V1425),"",OFFSET('Smelter Look-up'!$E$4,$V1425-4,0))</f>
        <v/>
      </c>
      <c r="G1425" s="144">
        <f>IF(C1425=$X$4,"Enter smelter details",IF(ISERROR($V1425),"",OFFSET('Smelter Look-up'!$F$4,$V1425-4,0)))</f>
        <v/>
      </c>
      <c r="H1425" s="200">
        <f>IF(ISERROR($V1425),"",OFFSET('Smelter Look-up'!$G$4,$V1425-4,0))</f>
        <v/>
      </c>
      <c r="I1425" s="201">
        <f>IF(ISERROR($V1425),"",OFFSET('Smelter Look-up'!$H$4,$V1425-4,0))</f>
        <v/>
      </c>
      <c r="J1425" s="201">
        <f>IF(ISERROR($V1425),"",OFFSET('Smelter Look-up'!$I$4,$V1425-4,0))</f>
        <v/>
      </c>
      <c r="K1425" s="145" t="n"/>
      <c r="L1425" s="145" t="n"/>
      <c r="M1425" s="145" t="n"/>
      <c r="N1425" s="145" t="n"/>
      <c r="O1425" s="145" t="n"/>
      <c r="P1425" s="203" t="n"/>
      <c r="Q1425" s="146" t="n"/>
      <c r="R1425" s="144">
        <f>IF(ISERROR($V1425),"",OFFSET('Smelter Look-up'!$C$4,$V1425-4,0)&amp;"")</f>
        <v/>
      </c>
      <c r="S1425" s="150">
        <f>IF(B1425="","",IF(ISERROR(MATCH($E1425,CL,0)),"Unknown",INDIRECT("'C'!$A$"&amp;MATCH($E1425,CL,0)+1)))</f>
        <v/>
      </c>
      <c r="T1425" s="150">
        <f>IF(B1425="","",IF(ISERROR(MATCH($J1425,SorP!$B$1:$B$6261,0)),"",INDIRECT("'SorP'!$A$"&amp;MATCH($S1425&amp;$J1425,SorP!C:C,0))))</f>
        <v/>
      </c>
      <c r="U1425" s="163" t="n"/>
      <c r="V1425" s="164">
        <f>IF(C1425="",NA(),MATCH($B1425&amp;$C1425,'Smelter Look-up'!$J:$J,0))</f>
        <v/>
      </c>
      <c r="X1425" s="165">
        <f>IF(AND(C1425="Smelter not listed",OR(LEN(D1425)=0,LEN(E1425)=0)),1,0)</f>
        <v/>
      </c>
      <c r="AB1425" s="306">
        <f>IF(C1425="","",B1425)</f>
        <v/>
      </c>
      <c r="AC1425" s="165">
        <f>B1425</f>
        <v/>
      </c>
      <c r="AD1425" s="165">
        <f>IF(C1425="Smelter not listed",D1425,C1425)</f>
        <v/>
      </c>
    </row>
    <row r="1426" ht="20.1" customFormat="1" customHeight="1" s="165">
      <c r="A1426" s="150" t="n"/>
      <c r="B1426" s="296">
        <f>IF(LEN(A1426)=0,"",INDEX('Smelter Look-up'!$A:$A,MATCH($A1426,'Smelter Look-up'!$E:$E,0)))</f>
        <v/>
      </c>
      <c r="C1426" s="147">
        <f>IF(LEN(A1426)=0,"",INDEX('Smelter Look-up'!$C:$C,MATCH($A1426,'Smelter Look-up'!$E:$E,0)))</f>
        <v/>
      </c>
      <c r="D1426" s="144" t="n"/>
      <c r="E1426" s="144">
        <f>IF(ISERROR($V1426),"",OFFSET('Smelter Look-up'!$D$4,$V1426-4,0)&amp;"")</f>
        <v/>
      </c>
      <c r="F1426" s="144">
        <f>IF(ISERROR($V1426),"",OFFSET('Smelter Look-up'!$E$4,$V1426-4,0))</f>
        <v/>
      </c>
      <c r="G1426" s="144">
        <f>IF(C1426=$X$4,"Enter smelter details",IF(ISERROR($V1426),"",OFFSET('Smelter Look-up'!$F$4,$V1426-4,0)))</f>
        <v/>
      </c>
      <c r="H1426" s="200">
        <f>IF(ISERROR($V1426),"",OFFSET('Smelter Look-up'!$G$4,$V1426-4,0))</f>
        <v/>
      </c>
      <c r="I1426" s="201">
        <f>IF(ISERROR($V1426),"",OFFSET('Smelter Look-up'!$H$4,$V1426-4,0))</f>
        <v/>
      </c>
      <c r="J1426" s="201">
        <f>IF(ISERROR($V1426),"",OFFSET('Smelter Look-up'!$I$4,$V1426-4,0))</f>
        <v/>
      </c>
      <c r="K1426" s="145" t="n"/>
      <c r="L1426" s="145" t="n"/>
      <c r="M1426" s="145" t="n"/>
      <c r="N1426" s="145" t="n"/>
      <c r="O1426" s="145" t="n"/>
      <c r="P1426" s="203" t="n"/>
      <c r="Q1426" s="146" t="n"/>
      <c r="R1426" s="144">
        <f>IF(ISERROR($V1426),"",OFFSET('Smelter Look-up'!$C$4,$V1426-4,0)&amp;"")</f>
        <v/>
      </c>
      <c r="S1426" s="150">
        <f>IF(B1426="","",IF(ISERROR(MATCH($E1426,CL,0)),"Unknown",INDIRECT("'C'!$A$"&amp;MATCH($E1426,CL,0)+1)))</f>
        <v/>
      </c>
      <c r="T1426" s="150">
        <f>IF(B1426="","",IF(ISERROR(MATCH($J1426,SorP!$B$1:$B$6261,0)),"",INDIRECT("'SorP'!$A$"&amp;MATCH($S1426&amp;$J1426,SorP!C:C,0))))</f>
        <v/>
      </c>
      <c r="U1426" s="163" t="n"/>
      <c r="V1426" s="164">
        <f>IF(C1426="",NA(),MATCH($B1426&amp;$C1426,'Smelter Look-up'!$J:$J,0))</f>
        <v/>
      </c>
      <c r="X1426" s="165">
        <f>IF(AND(C1426="Smelter not listed",OR(LEN(D1426)=0,LEN(E1426)=0)),1,0)</f>
        <v/>
      </c>
      <c r="AB1426" s="306">
        <f>IF(C1426="","",B1426)</f>
        <v/>
      </c>
      <c r="AC1426" s="165">
        <f>B1426</f>
        <v/>
      </c>
      <c r="AD1426" s="165">
        <f>IF(C1426="Smelter not listed",D1426,C1426)</f>
        <v/>
      </c>
    </row>
    <row r="1427" ht="20.1" customFormat="1" customHeight="1" s="165">
      <c r="A1427" s="150" t="n"/>
      <c r="B1427" s="296">
        <f>IF(LEN(A1427)=0,"",INDEX('Smelter Look-up'!$A:$A,MATCH($A1427,'Smelter Look-up'!$E:$E,0)))</f>
        <v/>
      </c>
      <c r="C1427" s="147">
        <f>IF(LEN(A1427)=0,"",INDEX('Smelter Look-up'!$C:$C,MATCH($A1427,'Smelter Look-up'!$E:$E,0)))</f>
        <v/>
      </c>
      <c r="D1427" s="144" t="n"/>
      <c r="E1427" s="144">
        <f>IF(ISERROR($V1427),"",OFFSET('Smelter Look-up'!$D$4,$V1427-4,0)&amp;"")</f>
        <v/>
      </c>
      <c r="F1427" s="144">
        <f>IF(ISERROR($V1427),"",OFFSET('Smelter Look-up'!$E$4,$V1427-4,0))</f>
        <v/>
      </c>
      <c r="G1427" s="144">
        <f>IF(C1427=$X$4,"Enter smelter details",IF(ISERROR($V1427),"",OFFSET('Smelter Look-up'!$F$4,$V1427-4,0)))</f>
        <v/>
      </c>
      <c r="H1427" s="200">
        <f>IF(ISERROR($V1427),"",OFFSET('Smelter Look-up'!$G$4,$V1427-4,0))</f>
        <v/>
      </c>
      <c r="I1427" s="201">
        <f>IF(ISERROR($V1427),"",OFFSET('Smelter Look-up'!$H$4,$V1427-4,0))</f>
        <v/>
      </c>
      <c r="J1427" s="201">
        <f>IF(ISERROR($V1427),"",OFFSET('Smelter Look-up'!$I$4,$V1427-4,0))</f>
        <v/>
      </c>
      <c r="K1427" s="145" t="n"/>
      <c r="L1427" s="145" t="n"/>
      <c r="M1427" s="145" t="n"/>
      <c r="N1427" s="145" t="n"/>
      <c r="O1427" s="145" t="n"/>
      <c r="P1427" s="203" t="n"/>
      <c r="Q1427" s="146" t="n"/>
      <c r="R1427" s="144">
        <f>IF(ISERROR($V1427),"",OFFSET('Smelter Look-up'!$C$4,$V1427-4,0)&amp;"")</f>
        <v/>
      </c>
      <c r="S1427" s="150">
        <f>IF(B1427="","",IF(ISERROR(MATCH($E1427,CL,0)),"Unknown",INDIRECT("'C'!$A$"&amp;MATCH($E1427,CL,0)+1)))</f>
        <v/>
      </c>
      <c r="T1427" s="150">
        <f>IF(B1427="","",IF(ISERROR(MATCH($J1427,SorP!$B$1:$B$6261,0)),"",INDIRECT("'SorP'!$A$"&amp;MATCH($S1427&amp;$J1427,SorP!C:C,0))))</f>
        <v/>
      </c>
      <c r="U1427" s="163" t="n"/>
      <c r="V1427" s="164">
        <f>IF(C1427="",NA(),MATCH($B1427&amp;$C1427,'Smelter Look-up'!$J:$J,0))</f>
        <v/>
      </c>
      <c r="X1427" s="165">
        <f>IF(AND(C1427="Smelter not listed",OR(LEN(D1427)=0,LEN(E1427)=0)),1,0)</f>
        <v/>
      </c>
      <c r="AB1427" s="306">
        <f>IF(C1427="","",B1427)</f>
        <v/>
      </c>
      <c r="AC1427" s="165">
        <f>B1427</f>
        <v/>
      </c>
      <c r="AD1427" s="165">
        <f>IF(C1427="Smelter not listed",D1427,C1427)</f>
        <v/>
      </c>
    </row>
    <row r="1428" ht="20.1" customFormat="1" customHeight="1" s="165">
      <c r="A1428" s="150" t="n"/>
      <c r="B1428" s="296">
        <f>IF(LEN(A1428)=0,"",INDEX('Smelter Look-up'!$A:$A,MATCH($A1428,'Smelter Look-up'!$E:$E,0)))</f>
        <v/>
      </c>
      <c r="C1428" s="147">
        <f>IF(LEN(A1428)=0,"",INDEX('Smelter Look-up'!$C:$C,MATCH($A1428,'Smelter Look-up'!$E:$E,0)))</f>
        <v/>
      </c>
      <c r="D1428" s="144" t="n"/>
      <c r="E1428" s="144">
        <f>IF(ISERROR($V1428),"",OFFSET('Smelter Look-up'!$D$4,$V1428-4,0)&amp;"")</f>
        <v/>
      </c>
      <c r="F1428" s="144">
        <f>IF(ISERROR($V1428),"",OFFSET('Smelter Look-up'!$E$4,$V1428-4,0))</f>
        <v/>
      </c>
      <c r="G1428" s="144">
        <f>IF(C1428=$X$4,"Enter smelter details",IF(ISERROR($V1428),"",OFFSET('Smelter Look-up'!$F$4,$V1428-4,0)))</f>
        <v/>
      </c>
      <c r="H1428" s="200">
        <f>IF(ISERROR($V1428),"",OFFSET('Smelter Look-up'!$G$4,$V1428-4,0))</f>
        <v/>
      </c>
      <c r="I1428" s="201">
        <f>IF(ISERROR($V1428),"",OFFSET('Smelter Look-up'!$H$4,$V1428-4,0))</f>
        <v/>
      </c>
      <c r="J1428" s="201">
        <f>IF(ISERROR($V1428),"",OFFSET('Smelter Look-up'!$I$4,$V1428-4,0))</f>
        <v/>
      </c>
      <c r="K1428" s="145" t="n"/>
      <c r="L1428" s="145" t="n"/>
      <c r="M1428" s="145" t="n"/>
      <c r="N1428" s="145" t="n"/>
      <c r="O1428" s="145" t="n"/>
      <c r="P1428" s="203" t="n"/>
      <c r="Q1428" s="146" t="n"/>
      <c r="R1428" s="144">
        <f>IF(ISERROR($V1428),"",OFFSET('Smelter Look-up'!$C$4,$V1428-4,0)&amp;"")</f>
        <v/>
      </c>
      <c r="S1428" s="150">
        <f>IF(B1428="","",IF(ISERROR(MATCH($E1428,CL,0)),"Unknown",INDIRECT("'C'!$A$"&amp;MATCH($E1428,CL,0)+1)))</f>
        <v/>
      </c>
      <c r="T1428" s="150">
        <f>IF(B1428="","",IF(ISERROR(MATCH($J1428,SorP!$B$1:$B$6261,0)),"",INDIRECT("'SorP'!$A$"&amp;MATCH($S1428&amp;$J1428,SorP!C:C,0))))</f>
        <v/>
      </c>
      <c r="U1428" s="163" t="n"/>
      <c r="V1428" s="164">
        <f>IF(C1428="",NA(),MATCH($B1428&amp;$C1428,'Smelter Look-up'!$J:$J,0))</f>
        <v/>
      </c>
      <c r="X1428" s="165">
        <f>IF(AND(C1428="Smelter not listed",OR(LEN(D1428)=0,LEN(E1428)=0)),1,0)</f>
        <v/>
      </c>
      <c r="AB1428" s="306">
        <f>IF(C1428="","",B1428)</f>
        <v/>
      </c>
      <c r="AC1428" s="165">
        <f>B1428</f>
        <v/>
      </c>
      <c r="AD1428" s="165">
        <f>IF(C1428="Smelter not listed",D1428,C1428)</f>
        <v/>
      </c>
    </row>
    <row r="1429" ht="20.1" customFormat="1" customHeight="1" s="165">
      <c r="A1429" s="150" t="n"/>
      <c r="B1429" s="296">
        <f>IF(LEN(A1429)=0,"",INDEX('Smelter Look-up'!$A:$A,MATCH($A1429,'Smelter Look-up'!$E:$E,0)))</f>
        <v/>
      </c>
      <c r="C1429" s="147">
        <f>IF(LEN(A1429)=0,"",INDEX('Smelter Look-up'!$C:$C,MATCH($A1429,'Smelter Look-up'!$E:$E,0)))</f>
        <v/>
      </c>
      <c r="D1429" s="144" t="n"/>
      <c r="E1429" s="144">
        <f>IF(ISERROR($V1429),"",OFFSET('Smelter Look-up'!$D$4,$V1429-4,0)&amp;"")</f>
        <v/>
      </c>
      <c r="F1429" s="144">
        <f>IF(ISERROR($V1429),"",OFFSET('Smelter Look-up'!$E$4,$V1429-4,0))</f>
        <v/>
      </c>
      <c r="G1429" s="144">
        <f>IF(C1429=$X$4,"Enter smelter details",IF(ISERROR($V1429),"",OFFSET('Smelter Look-up'!$F$4,$V1429-4,0)))</f>
        <v/>
      </c>
      <c r="H1429" s="200">
        <f>IF(ISERROR($V1429),"",OFFSET('Smelter Look-up'!$G$4,$V1429-4,0))</f>
        <v/>
      </c>
      <c r="I1429" s="201">
        <f>IF(ISERROR($V1429),"",OFFSET('Smelter Look-up'!$H$4,$V1429-4,0))</f>
        <v/>
      </c>
      <c r="J1429" s="201">
        <f>IF(ISERROR($V1429),"",OFFSET('Smelter Look-up'!$I$4,$V1429-4,0))</f>
        <v/>
      </c>
      <c r="K1429" s="145" t="n"/>
      <c r="L1429" s="145" t="n"/>
      <c r="M1429" s="145" t="n"/>
      <c r="N1429" s="145" t="n"/>
      <c r="O1429" s="145" t="n"/>
      <c r="P1429" s="203" t="n"/>
      <c r="Q1429" s="146" t="n"/>
      <c r="R1429" s="144">
        <f>IF(ISERROR($V1429),"",OFFSET('Smelter Look-up'!$C$4,$V1429-4,0)&amp;"")</f>
        <v/>
      </c>
      <c r="S1429" s="150">
        <f>IF(B1429="","",IF(ISERROR(MATCH($E1429,CL,0)),"Unknown",INDIRECT("'C'!$A$"&amp;MATCH($E1429,CL,0)+1)))</f>
        <v/>
      </c>
      <c r="T1429" s="150">
        <f>IF(B1429="","",IF(ISERROR(MATCH($J1429,SorP!$B$1:$B$6261,0)),"",INDIRECT("'SorP'!$A$"&amp;MATCH($S1429&amp;$J1429,SorP!C:C,0))))</f>
        <v/>
      </c>
      <c r="U1429" s="163" t="n"/>
      <c r="V1429" s="164">
        <f>IF(C1429="",NA(),MATCH($B1429&amp;$C1429,'Smelter Look-up'!$J:$J,0))</f>
        <v/>
      </c>
      <c r="X1429" s="165">
        <f>IF(AND(C1429="Smelter not listed",OR(LEN(D1429)=0,LEN(E1429)=0)),1,0)</f>
        <v/>
      </c>
      <c r="AB1429" s="306">
        <f>IF(C1429="","",B1429)</f>
        <v/>
      </c>
      <c r="AC1429" s="165">
        <f>B1429</f>
        <v/>
      </c>
      <c r="AD1429" s="165">
        <f>IF(C1429="Smelter not listed",D1429,C1429)</f>
        <v/>
      </c>
    </row>
    <row r="1430" ht="20.1" customFormat="1" customHeight="1" s="165">
      <c r="A1430" s="150" t="n"/>
      <c r="B1430" s="296">
        <f>IF(LEN(A1430)=0,"",INDEX('Smelter Look-up'!$A:$A,MATCH($A1430,'Smelter Look-up'!$E:$E,0)))</f>
        <v/>
      </c>
      <c r="C1430" s="147">
        <f>IF(LEN(A1430)=0,"",INDEX('Smelter Look-up'!$C:$C,MATCH($A1430,'Smelter Look-up'!$E:$E,0)))</f>
        <v/>
      </c>
      <c r="D1430" s="144" t="n"/>
      <c r="E1430" s="144">
        <f>IF(ISERROR($V1430),"",OFFSET('Smelter Look-up'!$D$4,$V1430-4,0)&amp;"")</f>
        <v/>
      </c>
      <c r="F1430" s="144">
        <f>IF(ISERROR($V1430),"",OFFSET('Smelter Look-up'!$E$4,$V1430-4,0))</f>
        <v/>
      </c>
      <c r="G1430" s="144">
        <f>IF(C1430=$X$4,"Enter smelter details",IF(ISERROR($V1430),"",OFFSET('Smelter Look-up'!$F$4,$V1430-4,0)))</f>
        <v/>
      </c>
      <c r="H1430" s="200">
        <f>IF(ISERROR($V1430),"",OFFSET('Smelter Look-up'!$G$4,$V1430-4,0))</f>
        <v/>
      </c>
      <c r="I1430" s="201">
        <f>IF(ISERROR($V1430),"",OFFSET('Smelter Look-up'!$H$4,$V1430-4,0))</f>
        <v/>
      </c>
      <c r="J1430" s="201">
        <f>IF(ISERROR($V1430),"",OFFSET('Smelter Look-up'!$I$4,$V1430-4,0))</f>
        <v/>
      </c>
      <c r="K1430" s="145" t="n"/>
      <c r="L1430" s="145" t="n"/>
      <c r="M1430" s="145" t="n"/>
      <c r="N1430" s="145" t="n"/>
      <c r="O1430" s="145" t="n"/>
      <c r="P1430" s="203" t="n"/>
      <c r="Q1430" s="146" t="n"/>
      <c r="R1430" s="144">
        <f>IF(ISERROR($V1430),"",OFFSET('Smelter Look-up'!$C$4,$V1430-4,0)&amp;"")</f>
        <v/>
      </c>
      <c r="S1430" s="150">
        <f>IF(B1430="","",IF(ISERROR(MATCH($E1430,CL,0)),"Unknown",INDIRECT("'C'!$A$"&amp;MATCH($E1430,CL,0)+1)))</f>
        <v/>
      </c>
      <c r="T1430" s="150">
        <f>IF(B1430="","",IF(ISERROR(MATCH($J1430,SorP!$B$1:$B$6261,0)),"",INDIRECT("'SorP'!$A$"&amp;MATCH($S1430&amp;$J1430,SorP!C:C,0))))</f>
        <v/>
      </c>
      <c r="U1430" s="163" t="n"/>
      <c r="V1430" s="164">
        <f>IF(C1430="",NA(),MATCH($B1430&amp;$C1430,'Smelter Look-up'!$J:$J,0))</f>
        <v/>
      </c>
      <c r="X1430" s="165">
        <f>IF(AND(C1430="Smelter not listed",OR(LEN(D1430)=0,LEN(E1430)=0)),1,0)</f>
        <v/>
      </c>
      <c r="AB1430" s="306">
        <f>IF(C1430="","",B1430)</f>
        <v/>
      </c>
      <c r="AC1430" s="165">
        <f>B1430</f>
        <v/>
      </c>
      <c r="AD1430" s="165">
        <f>IF(C1430="Smelter not listed",D1430,C1430)</f>
        <v/>
      </c>
    </row>
    <row r="1431" ht="20.1" customFormat="1" customHeight="1" s="165">
      <c r="A1431" s="150" t="n"/>
      <c r="B1431" s="296">
        <f>IF(LEN(A1431)=0,"",INDEX('Smelter Look-up'!$A:$A,MATCH($A1431,'Smelter Look-up'!$E:$E,0)))</f>
        <v/>
      </c>
      <c r="C1431" s="147">
        <f>IF(LEN(A1431)=0,"",INDEX('Smelter Look-up'!$C:$C,MATCH($A1431,'Smelter Look-up'!$E:$E,0)))</f>
        <v/>
      </c>
      <c r="D1431" s="144" t="n"/>
      <c r="E1431" s="144">
        <f>IF(ISERROR($V1431),"",OFFSET('Smelter Look-up'!$D$4,$V1431-4,0)&amp;"")</f>
        <v/>
      </c>
      <c r="F1431" s="144">
        <f>IF(ISERROR($V1431),"",OFFSET('Smelter Look-up'!$E$4,$V1431-4,0))</f>
        <v/>
      </c>
      <c r="G1431" s="144">
        <f>IF(C1431=$X$4,"Enter smelter details",IF(ISERROR($V1431),"",OFFSET('Smelter Look-up'!$F$4,$V1431-4,0)))</f>
        <v/>
      </c>
      <c r="H1431" s="200">
        <f>IF(ISERROR($V1431),"",OFFSET('Smelter Look-up'!$G$4,$V1431-4,0))</f>
        <v/>
      </c>
      <c r="I1431" s="201">
        <f>IF(ISERROR($V1431),"",OFFSET('Smelter Look-up'!$H$4,$V1431-4,0))</f>
        <v/>
      </c>
      <c r="J1431" s="201">
        <f>IF(ISERROR($V1431),"",OFFSET('Smelter Look-up'!$I$4,$V1431-4,0))</f>
        <v/>
      </c>
      <c r="K1431" s="145" t="n"/>
      <c r="L1431" s="145" t="n"/>
      <c r="M1431" s="145" t="n"/>
      <c r="N1431" s="145" t="n"/>
      <c r="O1431" s="145" t="n"/>
      <c r="P1431" s="203" t="n"/>
      <c r="Q1431" s="146" t="n"/>
      <c r="R1431" s="144">
        <f>IF(ISERROR($V1431),"",OFFSET('Smelter Look-up'!$C$4,$V1431-4,0)&amp;"")</f>
        <v/>
      </c>
      <c r="S1431" s="150">
        <f>IF(B1431="","",IF(ISERROR(MATCH($E1431,CL,0)),"Unknown",INDIRECT("'C'!$A$"&amp;MATCH($E1431,CL,0)+1)))</f>
        <v/>
      </c>
      <c r="T1431" s="150">
        <f>IF(B1431="","",IF(ISERROR(MATCH($J1431,SorP!$B$1:$B$6261,0)),"",INDIRECT("'SorP'!$A$"&amp;MATCH($S1431&amp;$J1431,SorP!C:C,0))))</f>
        <v/>
      </c>
      <c r="U1431" s="163" t="n"/>
      <c r="V1431" s="164">
        <f>IF(C1431="",NA(),MATCH($B1431&amp;$C1431,'Smelter Look-up'!$J:$J,0))</f>
        <v/>
      </c>
      <c r="X1431" s="165">
        <f>IF(AND(C1431="Smelter not listed",OR(LEN(D1431)=0,LEN(E1431)=0)),1,0)</f>
        <v/>
      </c>
      <c r="AB1431" s="306">
        <f>IF(C1431="","",B1431)</f>
        <v/>
      </c>
      <c r="AC1431" s="165">
        <f>B1431</f>
        <v/>
      </c>
      <c r="AD1431" s="165">
        <f>IF(C1431="Smelter not listed",D1431,C1431)</f>
        <v/>
      </c>
    </row>
    <row r="1432" ht="20.1" customFormat="1" customHeight="1" s="165">
      <c r="A1432" s="150" t="n"/>
      <c r="B1432" s="296">
        <f>IF(LEN(A1432)=0,"",INDEX('Smelter Look-up'!$A:$A,MATCH($A1432,'Smelter Look-up'!$E:$E,0)))</f>
        <v/>
      </c>
      <c r="C1432" s="147">
        <f>IF(LEN(A1432)=0,"",INDEX('Smelter Look-up'!$C:$C,MATCH($A1432,'Smelter Look-up'!$E:$E,0)))</f>
        <v/>
      </c>
      <c r="D1432" s="144" t="n"/>
      <c r="E1432" s="144">
        <f>IF(ISERROR($V1432),"",OFFSET('Smelter Look-up'!$D$4,$V1432-4,0)&amp;"")</f>
        <v/>
      </c>
      <c r="F1432" s="144">
        <f>IF(ISERROR($V1432),"",OFFSET('Smelter Look-up'!$E$4,$V1432-4,0))</f>
        <v/>
      </c>
      <c r="G1432" s="144">
        <f>IF(C1432=$X$4,"Enter smelter details",IF(ISERROR($V1432),"",OFFSET('Smelter Look-up'!$F$4,$V1432-4,0)))</f>
        <v/>
      </c>
      <c r="H1432" s="200">
        <f>IF(ISERROR($V1432),"",OFFSET('Smelter Look-up'!$G$4,$V1432-4,0))</f>
        <v/>
      </c>
      <c r="I1432" s="201">
        <f>IF(ISERROR($V1432),"",OFFSET('Smelter Look-up'!$H$4,$V1432-4,0))</f>
        <v/>
      </c>
      <c r="J1432" s="201">
        <f>IF(ISERROR($V1432),"",OFFSET('Smelter Look-up'!$I$4,$V1432-4,0))</f>
        <v/>
      </c>
      <c r="K1432" s="145" t="n"/>
      <c r="L1432" s="145" t="n"/>
      <c r="M1432" s="145" t="n"/>
      <c r="N1432" s="145" t="n"/>
      <c r="O1432" s="145" t="n"/>
      <c r="P1432" s="203" t="n"/>
      <c r="Q1432" s="146" t="n"/>
      <c r="R1432" s="144">
        <f>IF(ISERROR($V1432),"",OFFSET('Smelter Look-up'!$C$4,$V1432-4,0)&amp;"")</f>
        <v/>
      </c>
      <c r="S1432" s="150">
        <f>IF(B1432="","",IF(ISERROR(MATCH($E1432,CL,0)),"Unknown",INDIRECT("'C'!$A$"&amp;MATCH($E1432,CL,0)+1)))</f>
        <v/>
      </c>
      <c r="T1432" s="150">
        <f>IF(B1432="","",IF(ISERROR(MATCH($J1432,SorP!$B$1:$B$6261,0)),"",INDIRECT("'SorP'!$A$"&amp;MATCH($S1432&amp;$J1432,SorP!C:C,0))))</f>
        <v/>
      </c>
      <c r="U1432" s="163" t="n"/>
      <c r="V1432" s="164">
        <f>IF(C1432="",NA(),MATCH($B1432&amp;$C1432,'Smelter Look-up'!$J:$J,0))</f>
        <v/>
      </c>
      <c r="X1432" s="165">
        <f>IF(AND(C1432="Smelter not listed",OR(LEN(D1432)=0,LEN(E1432)=0)),1,0)</f>
        <v/>
      </c>
      <c r="AB1432" s="306">
        <f>IF(C1432="","",B1432)</f>
        <v/>
      </c>
      <c r="AC1432" s="165">
        <f>B1432</f>
        <v/>
      </c>
      <c r="AD1432" s="165">
        <f>IF(C1432="Smelter not listed",D1432,C1432)</f>
        <v/>
      </c>
    </row>
    <row r="1433" ht="20.1" customFormat="1" customHeight="1" s="165">
      <c r="A1433" s="150" t="n"/>
      <c r="B1433" s="296">
        <f>IF(LEN(A1433)=0,"",INDEX('Smelter Look-up'!$A:$A,MATCH($A1433,'Smelter Look-up'!$E:$E,0)))</f>
        <v/>
      </c>
      <c r="C1433" s="147">
        <f>IF(LEN(A1433)=0,"",INDEX('Smelter Look-up'!$C:$C,MATCH($A1433,'Smelter Look-up'!$E:$E,0)))</f>
        <v/>
      </c>
      <c r="D1433" s="144" t="n"/>
      <c r="E1433" s="144">
        <f>IF(ISERROR($V1433),"",OFFSET('Smelter Look-up'!$D$4,$V1433-4,0)&amp;"")</f>
        <v/>
      </c>
      <c r="F1433" s="144">
        <f>IF(ISERROR($V1433),"",OFFSET('Smelter Look-up'!$E$4,$V1433-4,0))</f>
        <v/>
      </c>
      <c r="G1433" s="144">
        <f>IF(C1433=$X$4,"Enter smelter details",IF(ISERROR($V1433),"",OFFSET('Smelter Look-up'!$F$4,$V1433-4,0)))</f>
        <v/>
      </c>
      <c r="H1433" s="200">
        <f>IF(ISERROR($V1433),"",OFFSET('Smelter Look-up'!$G$4,$V1433-4,0))</f>
        <v/>
      </c>
      <c r="I1433" s="201">
        <f>IF(ISERROR($V1433),"",OFFSET('Smelter Look-up'!$H$4,$V1433-4,0))</f>
        <v/>
      </c>
      <c r="J1433" s="201">
        <f>IF(ISERROR($V1433),"",OFFSET('Smelter Look-up'!$I$4,$V1433-4,0))</f>
        <v/>
      </c>
      <c r="K1433" s="145" t="n"/>
      <c r="L1433" s="145" t="n"/>
      <c r="M1433" s="145" t="n"/>
      <c r="N1433" s="145" t="n"/>
      <c r="O1433" s="145" t="n"/>
      <c r="P1433" s="203" t="n"/>
      <c r="Q1433" s="146" t="n"/>
      <c r="R1433" s="144">
        <f>IF(ISERROR($V1433),"",OFFSET('Smelter Look-up'!$C$4,$V1433-4,0)&amp;"")</f>
        <v/>
      </c>
      <c r="S1433" s="150">
        <f>IF(B1433="","",IF(ISERROR(MATCH($E1433,CL,0)),"Unknown",INDIRECT("'C'!$A$"&amp;MATCH($E1433,CL,0)+1)))</f>
        <v/>
      </c>
      <c r="T1433" s="150">
        <f>IF(B1433="","",IF(ISERROR(MATCH($J1433,SorP!$B$1:$B$6261,0)),"",INDIRECT("'SorP'!$A$"&amp;MATCH($S1433&amp;$J1433,SorP!C:C,0))))</f>
        <v/>
      </c>
      <c r="U1433" s="163" t="n"/>
      <c r="V1433" s="164">
        <f>IF(C1433="",NA(),MATCH($B1433&amp;$C1433,'Smelter Look-up'!$J:$J,0))</f>
        <v/>
      </c>
      <c r="X1433" s="165">
        <f>IF(AND(C1433="Smelter not listed",OR(LEN(D1433)=0,LEN(E1433)=0)),1,0)</f>
        <v/>
      </c>
      <c r="AB1433" s="306">
        <f>IF(C1433="","",B1433)</f>
        <v/>
      </c>
      <c r="AC1433" s="165">
        <f>B1433</f>
        <v/>
      </c>
      <c r="AD1433" s="165">
        <f>IF(C1433="Smelter not listed",D1433,C1433)</f>
        <v/>
      </c>
    </row>
    <row r="1434" ht="20.1" customFormat="1" customHeight="1" s="165">
      <c r="A1434" s="150" t="n"/>
      <c r="B1434" s="296">
        <f>IF(LEN(A1434)=0,"",INDEX('Smelter Look-up'!$A:$A,MATCH($A1434,'Smelter Look-up'!$E:$E,0)))</f>
        <v/>
      </c>
      <c r="C1434" s="147">
        <f>IF(LEN(A1434)=0,"",INDEX('Smelter Look-up'!$C:$C,MATCH($A1434,'Smelter Look-up'!$E:$E,0)))</f>
        <v/>
      </c>
      <c r="D1434" s="144" t="n"/>
      <c r="E1434" s="144">
        <f>IF(ISERROR($V1434),"",OFFSET('Smelter Look-up'!$D$4,$V1434-4,0)&amp;"")</f>
        <v/>
      </c>
      <c r="F1434" s="144">
        <f>IF(ISERROR($V1434),"",OFFSET('Smelter Look-up'!$E$4,$V1434-4,0))</f>
        <v/>
      </c>
      <c r="G1434" s="144">
        <f>IF(C1434=$X$4,"Enter smelter details",IF(ISERROR($V1434),"",OFFSET('Smelter Look-up'!$F$4,$V1434-4,0)))</f>
        <v/>
      </c>
      <c r="H1434" s="200">
        <f>IF(ISERROR($V1434),"",OFFSET('Smelter Look-up'!$G$4,$V1434-4,0))</f>
        <v/>
      </c>
      <c r="I1434" s="201">
        <f>IF(ISERROR($V1434),"",OFFSET('Smelter Look-up'!$H$4,$V1434-4,0))</f>
        <v/>
      </c>
      <c r="J1434" s="201">
        <f>IF(ISERROR($V1434),"",OFFSET('Smelter Look-up'!$I$4,$V1434-4,0))</f>
        <v/>
      </c>
      <c r="K1434" s="145" t="n"/>
      <c r="L1434" s="145" t="n"/>
      <c r="M1434" s="145" t="n"/>
      <c r="N1434" s="145" t="n"/>
      <c r="O1434" s="145" t="n"/>
      <c r="P1434" s="203" t="n"/>
      <c r="Q1434" s="146" t="n"/>
      <c r="R1434" s="144">
        <f>IF(ISERROR($V1434),"",OFFSET('Smelter Look-up'!$C$4,$V1434-4,0)&amp;"")</f>
        <v/>
      </c>
      <c r="S1434" s="150">
        <f>IF(B1434="","",IF(ISERROR(MATCH($E1434,CL,0)),"Unknown",INDIRECT("'C'!$A$"&amp;MATCH($E1434,CL,0)+1)))</f>
        <v/>
      </c>
      <c r="T1434" s="150">
        <f>IF(B1434="","",IF(ISERROR(MATCH($J1434,SorP!$B$1:$B$6261,0)),"",INDIRECT("'SorP'!$A$"&amp;MATCH($S1434&amp;$J1434,SorP!C:C,0))))</f>
        <v/>
      </c>
      <c r="U1434" s="163" t="n"/>
      <c r="V1434" s="164">
        <f>IF(C1434="",NA(),MATCH($B1434&amp;$C1434,'Smelter Look-up'!$J:$J,0))</f>
        <v/>
      </c>
      <c r="X1434" s="165">
        <f>IF(AND(C1434="Smelter not listed",OR(LEN(D1434)=0,LEN(E1434)=0)),1,0)</f>
        <v/>
      </c>
      <c r="AB1434" s="306">
        <f>IF(C1434="","",B1434)</f>
        <v/>
      </c>
      <c r="AC1434" s="165">
        <f>B1434</f>
        <v/>
      </c>
      <c r="AD1434" s="165">
        <f>IF(C1434="Smelter not listed",D1434,C1434)</f>
        <v/>
      </c>
    </row>
    <row r="1435" ht="20.1" customFormat="1" customHeight="1" s="165">
      <c r="A1435" s="150" t="n"/>
      <c r="B1435" s="296">
        <f>IF(LEN(A1435)=0,"",INDEX('Smelter Look-up'!$A:$A,MATCH($A1435,'Smelter Look-up'!$E:$E,0)))</f>
        <v/>
      </c>
      <c r="C1435" s="147">
        <f>IF(LEN(A1435)=0,"",INDEX('Smelter Look-up'!$C:$C,MATCH($A1435,'Smelter Look-up'!$E:$E,0)))</f>
        <v/>
      </c>
      <c r="D1435" s="144" t="n"/>
      <c r="E1435" s="144">
        <f>IF(ISERROR($V1435),"",OFFSET('Smelter Look-up'!$D$4,$V1435-4,0)&amp;"")</f>
        <v/>
      </c>
      <c r="F1435" s="144">
        <f>IF(ISERROR($V1435),"",OFFSET('Smelter Look-up'!$E$4,$V1435-4,0))</f>
        <v/>
      </c>
      <c r="G1435" s="144">
        <f>IF(C1435=$X$4,"Enter smelter details",IF(ISERROR($V1435),"",OFFSET('Smelter Look-up'!$F$4,$V1435-4,0)))</f>
        <v/>
      </c>
      <c r="H1435" s="200">
        <f>IF(ISERROR($V1435),"",OFFSET('Smelter Look-up'!$G$4,$V1435-4,0))</f>
        <v/>
      </c>
      <c r="I1435" s="201">
        <f>IF(ISERROR($V1435),"",OFFSET('Smelter Look-up'!$H$4,$V1435-4,0))</f>
        <v/>
      </c>
      <c r="J1435" s="201">
        <f>IF(ISERROR($V1435),"",OFFSET('Smelter Look-up'!$I$4,$V1435-4,0))</f>
        <v/>
      </c>
      <c r="K1435" s="145" t="n"/>
      <c r="L1435" s="145" t="n"/>
      <c r="M1435" s="145" t="n"/>
      <c r="N1435" s="145" t="n"/>
      <c r="O1435" s="145" t="n"/>
      <c r="P1435" s="203" t="n"/>
      <c r="Q1435" s="146" t="n"/>
      <c r="R1435" s="144">
        <f>IF(ISERROR($V1435),"",OFFSET('Smelter Look-up'!$C$4,$V1435-4,0)&amp;"")</f>
        <v/>
      </c>
      <c r="S1435" s="150">
        <f>IF(B1435="","",IF(ISERROR(MATCH($E1435,CL,0)),"Unknown",INDIRECT("'C'!$A$"&amp;MATCH($E1435,CL,0)+1)))</f>
        <v/>
      </c>
      <c r="T1435" s="150">
        <f>IF(B1435="","",IF(ISERROR(MATCH($J1435,SorP!$B$1:$B$6261,0)),"",INDIRECT("'SorP'!$A$"&amp;MATCH($S1435&amp;$J1435,SorP!C:C,0))))</f>
        <v/>
      </c>
      <c r="U1435" s="163" t="n"/>
      <c r="V1435" s="164">
        <f>IF(C1435="",NA(),MATCH($B1435&amp;$C1435,'Smelter Look-up'!$J:$J,0))</f>
        <v/>
      </c>
      <c r="X1435" s="165">
        <f>IF(AND(C1435="Smelter not listed",OR(LEN(D1435)=0,LEN(E1435)=0)),1,0)</f>
        <v/>
      </c>
      <c r="AB1435" s="306">
        <f>IF(C1435="","",B1435)</f>
        <v/>
      </c>
      <c r="AC1435" s="165">
        <f>B1435</f>
        <v/>
      </c>
      <c r="AD1435" s="165">
        <f>IF(C1435="Smelter not listed",D1435,C1435)</f>
        <v/>
      </c>
    </row>
    <row r="1436" ht="20.1" customFormat="1" customHeight="1" s="165">
      <c r="A1436" s="150" t="n"/>
      <c r="B1436" s="296">
        <f>IF(LEN(A1436)=0,"",INDEX('Smelter Look-up'!$A:$A,MATCH($A1436,'Smelter Look-up'!$E:$E,0)))</f>
        <v/>
      </c>
      <c r="C1436" s="147">
        <f>IF(LEN(A1436)=0,"",INDEX('Smelter Look-up'!$C:$C,MATCH($A1436,'Smelter Look-up'!$E:$E,0)))</f>
        <v/>
      </c>
      <c r="D1436" s="144" t="n"/>
      <c r="E1436" s="144">
        <f>IF(ISERROR($V1436),"",OFFSET('Smelter Look-up'!$D$4,$V1436-4,0)&amp;"")</f>
        <v/>
      </c>
      <c r="F1436" s="144">
        <f>IF(ISERROR($V1436),"",OFFSET('Smelter Look-up'!$E$4,$V1436-4,0))</f>
        <v/>
      </c>
      <c r="G1436" s="144">
        <f>IF(C1436=$X$4,"Enter smelter details",IF(ISERROR($V1436),"",OFFSET('Smelter Look-up'!$F$4,$V1436-4,0)))</f>
        <v/>
      </c>
      <c r="H1436" s="200">
        <f>IF(ISERROR($V1436),"",OFFSET('Smelter Look-up'!$G$4,$V1436-4,0))</f>
        <v/>
      </c>
      <c r="I1436" s="201">
        <f>IF(ISERROR($V1436),"",OFFSET('Smelter Look-up'!$H$4,$V1436-4,0))</f>
        <v/>
      </c>
      <c r="J1436" s="201">
        <f>IF(ISERROR($V1436),"",OFFSET('Smelter Look-up'!$I$4,$V1436-4,0))</f>
        <v/>
      </c>
      <c r="K1436" s="145" t="n"/>
      <c r="L1436" s="145" t="n"/>
      <c r="M1436" s="145" t="n"/>
      <c r="N1436" s="145" t="n"/>
      <c r="O1436" s="145" t="n"/>
      <c r="P1436" s="203" t="n"/>
      <c r="Q1436" s="146" t="n"/>
      <c r="R1436" s="144">
        <f>IF(ISERROR($V1436),"",OFFSET('Smelter Look-up'!$C$4,$V1436-4,0)&amp;"")</f>
        <v/>
      </c>
      <c r="S1436" s="150">
        <f>IF(B1436="","",IF(ISERROR(MATCH($E1436,CL,0)),"Unknown",INDIRECT("'C'!$A$"&amp;MATCH($E1436,CL,0)+1)))</f>
        <v/>
      </c>
      <c r="T1436" s="150">
        <f>IF(B1436="","",IF(ISERROR(MATCH($J1436,SorP!$B$1:$B$6261,0)),"",INDIRECT("'SorP'!$A$"&amp;MATCH($S1436&amp;$J1436,SorP!C:C,0))))</f>
        <v/>
      </c>
      <c r="U1436" s="163" t="n"/>
      <c r="V1436" s="164">
        <f>IF(C1436="",NA(),MATCH($B1436&amp;$C1436,'Smelter Look-up'!$J:$J,0))</f>
        <v/>
      </c>
      <c r="X1436" s="165">
        <f>IF(AND(C1436="Smelter not listed",OR(LEN(D1436)=0,LEN(E1436)=0)),1,0)</f>
        <v/>
      </c>
      <c r="AB1436" s="306">
        <f>IF(C1436="","",B1436)</f>
        <v/>
      </c>
      <c r="AC1436" s="165">
        <f>B1436</f>
        <v/>
      </c>
      <c r="AD1436" s="165">
        <f>IF(C1436="Smelter not listed",D1436,C1436)</f>
        <v/>
      </c>
    </row>
    <row r="1437" ht="20.1" customFormat="1" customHeight="1" s="165">
      <c r="A1437" s="150" t="n"/>
      <c r="B1437" s="296">
        <f>IF(LEN(A1437)=0,"",INDEX('Smelter Look-up'!$A:$A,MATCH($A1437,'Smelter Look-up'!$E:$E,0)))</f>
        <v/>
      </c>
      <c r="C1437" s="147">
        <f>IF(LEN(A1437)=0,"",INDEX('Smelter Look-up'!$C:$C,MATCH($A1437,'Smelter Look-up'!$E:$E,0)))</f>
        <v/>
      </c>
      <c r="D1437" s="144" t="n"/>
      <c r="E1437" s="144">
        <f>IF(ISERROR($V1437),"",OFFSET('Smelter Look-up'!$D$4,$V1437-4,0)&amp;"")</f>
        <v/>
      </c>
      <c r="F1437" s="144">
        <f>IF(ISERROR($V1437),"",OFFSET('Smelter Look-up'!$E$4,$V1437-4,0))</f>
        <v/>
      </c>
      <c r="G1437" s="144">
        <f>IF(C1437=$X$4,"Enter smelter details",IF(ISERROR($V1437),"",OFFSET('Smelter Look-up'!$F$4,$V1437-4,0)))</f>
        <v/>
      </c>
      <c r="H1437" s="200">
        <f>IF(ISERROR($V1437),"",OFFSET('Smelter Look-up'!$G$4,$V1437-4,0))</f>
        <v/>
      </c>
      <c r="I1437" s="201">
        <f>IF(ISERROR($V1437),"",OFFSET('Smelter Look-up'!$H$4,$V1437-4,0))</f>
        <v/>
      </c>
      <c r="J1437" s="201">
        <f>IF(ISERROR($V1437),"",OFFSET('Smelter Look-up'!$I$4,$V1437-4,0))</f>
        <v/>
      </c>
      <c r="K1437" s="145" t="n"/>
      <c r="L1437" s="145" t="n"/>
      <c r="M1437" s="145" t="n"/>
      <c r="N1437" s="145" t="n"/>
      <c r="O1437" s="145" t="n"/>
      <c r="P1437" s="203" t="n"/>
      <c r="Q1437" s="146" t="n"/>
      <c r="R1437" s="144">
        <f>IF(ISERROR($V1437),"",OFFSET('Smelter Look-up'!$C$4,$V1437-4,0)&amp;"")</f>
        <v/>
      </c>
      <c r="S1437" s="150">
        <f>IF(B1437="","",IF(ISERROR(MATCH($E1437,CL,0)),"Unknown",INDIRECT("'C'!$A$"&amp;MATCH($E1437,CL,0)+1)))</f>
        <v/>
      </c>
      <c r="T1437" s="150">
        <f>IF(B1437="","",IF(ISERROR(MATCH($J1437,SorP!$B$1:$B$6261,0)),"",INDIRECT("'SorP'!$A$"&amp;MATCH($S1437&amp;$J1437,SorP!C:C,0))))</f>
        <v/>
      </c>
      <c r="U1437" s="163" t="n"/>
      <c r="V1437" s="164">
        <f>IF(C1437="",NA(),MATCH($B1437&amp;$C1437,'Smelter Look-up'!$J:$J,0))</f>
        <v/>
      </c>
      <c r="X1437" s="165">
        <f>IF(AND(C1437="Smelter not listed",OR(LEN(D1437)=0,LEN(E1437)=0)),1,0)</f>
        <v/>
      </c>
      <c r="AB1437" s="306">
        <f>IF(C1437="","",B1437)</f>
        <v/>
      </c>
      <c r="AC1437" s="165">
        <f>B1437</f>
        <v/>
      </c>
      <c r="AD1437" s="165">
        <f>IF(C1437="Smelter not listed",D1437,C1437)</f>
        <v/>
      </c>
    </row>
    <row r="1438" ht="20.1" customFormat="1" customHeight="1" s="165">
      <c r="A1438" s="150" t="n"/>
      <c r="B1438" s="296">
        <f>IF(LEN(A1438)=0,"",INDEX('Smelter Look-up'!$A:$A,MATCH($A1438,'Smelter Look-up'!$E:$E,0)))</f>
        <v/>
      </c>
      <c r="C1438" s="147">
        <f>IF(LEN(A1438)=0,"",INDEX('Smelter Look-up'!$C:$C,MATCH($A1438,'Smelter Look-up'!$E:$E,0)))</f>
        <v/>
      </c>
      <c r="D1438" s="144" t="n"/>
      <c r="E1438" s="144">
        <f>IF(ISERROR($V1438),"",OFFSET('Smelter Look-up'!$D$4,$V1438-4,0)&amp;"")</f>
        <v/>
      </c>
      <c r="F1438" s="144">
        <f>IF(ISERROR($V1438),"",OFFSET('Smelter Look-up'!$E$4,$V1438-4,0))</f>
        <v/>
      </c>
      <c r="G1438" s="144">
        <f>IF(C1438=$X$4,"Enter smelter details",IF(ISERROR($V1438),"",OFFSET('Smelter Look-up'!$F$4,$V1438-4,0)))</f>
        <v/>
      </c>
      <c r="H1438" s="200">
        <f>IF(ISERROR($V1438),"",OFFSET('Smelter Look-up'!$G$4,$V1438-4,0))</f>
        <v/>
      </c>
      <c r="I1438" s="201">
        <f>IF(ISERROR($V1438),"",OFFSET('Smelter Look-up'!$H$4,$V1438-4,0))</f>
        <v/>
      </c>
      <c r="J1438" s="201">
        <f>IF(ISERROR($V1438),"",OFFSET('Smelter Look-up'!$I$4,$V1438-4,0))</f>
        <v/>
      </c>
      <c r="K1438" s="145" t="n"/>
      <c r="L1438" s="145" t="n"/>
      <c r="M1438" s="145" t="n"/>
      <c r="N1438" s="145" t="n"/>
      <c r="O1438" s="145" t="n"/>
      <c r="P1438" s="203" t="n"/>
      <c r="Q1438" s="146" t="n"/>
      <c r="R1438" s="144">
        <f>IF(ISERROR($V1438),"",OFFSET('Smelter Look-up'!$C$4,$V1438-4,0)&amp;"")</f>
        <v/>
      </c>
      <c r="S1438" s="150">
        <f>IF(B1438="","",IF(ISERROR(MATCH($E1438,CL,0)),"Unknown",INDIRECT("'C'!$A$"&amp;MATCH($E1438,CL,0)+1)))</f>
        <v/>
      </c>
      <c r="T1438" s="150">
        <f>IF(B1438="","",IF(ISERROR(MATCH($J1438,SorP!$B$1:$B$6261,0)),"",INDIRECT("'SorP'!$A$"&amp;MATCH($S1438&amp;$J1438,SorP!C:C,0))))</f>
        <v/>
      </c>
      <c r="U1438" s="163" t="n"/>
      <c r="V1438" s="164">
        <f>IF(C1438="",NA(),MATCH($B1438&amp;$C1438,'Smelter Look-up'!$J:$J,0))</f>
        <v/>
      </c>
      <c r="X1438" s="165">
        <f>IF(AND(C1438="Smelter not listed",OR(LEN(D1438)=0,LEN(E1438)=0)),1,0)</f>
        <v/>
      </c>
      <c r="AB1438" s="306">
        <f>IF(C1438="","",B1438)</f>
        <v/>
      </c>
      <c r="AC1438" s="165">
        <f>B1438</f>
        <v/>
      </c>
      <c r="AD1438" s="165">
        <f>IF(C1438="Smelter not listed",D1438,C1438)</f>
        <v/>
      </c>
    </row>
    <row r="1439" ht="20.1" customFormat="1" customHeight="1" s="165">
      <c r="A1439" s="150" t="n"/>
      <c r="B1439" s="296">
        <f>IF(LEN(A1439)=0,"",INDEX('Smelter Look-up'!$A:$A,MATCH($A1439,'Smelter Look-up'!$E:$E,0)))</f>
        <v/>
      </c>
      <c r="C1439" s="147">
        <f>IF(LEN(A1439)=0,"",INDEX('Smelter Look-up'!$C:$C,MATCH($A1439,'Smelter Look-up'!$E:$E,0)))</f>
        <v/>
      </c>
      <c r="D1439" s="144" t="n"/>
      <c r="E1439" s="144">
        <f>IF(ISERROR($V1439),"",OFFSET('Smelter Look-up'!$D$4,$V1439-4,0)&amp;"")</f>
        <v/>
      </c>
      <c r="F1439" s="144">
        <f>IF(ISERROR($V1439),"",OFFSET('Smelter Look-up'!$E$4,$V1439-4,0))</f>
        <v/>
      </c>
      <c r="G1439" s="144">
        <f>IF(C1439=$X$4,"Enter smelter details",IF(ISERROR($V1439),"",OFFSET('Smelter Look-up'!$F$4,$V1439-4,0)))</f>
        <v/>
      </c>
      <c r="H1439" s="200">
        <f>IF(ISERROR($V1439),"",OFFSET('Smelter Look-up'!$G$4,$V1439-4,0))</f>
        <v/>
      </c>
      <c r="I1439" s="201">
        <f>IF(ISERROR($V1439),"",OFFSET('Smelter Look-up'!$H$4,$V1439-4,0))</f>
        <v/>
      </c>
      <c r="J1439" s="201">
        <f>IF(ISERROR($V1439),"",OFFSET('Smelter Look-up'!$I$4,$V1439-4,0))</f>
        <v/>
      </c>
      <c r="K1439" s="145" t="n"/>
      <c r="L1439" s="145" t="n"/>
      <c r="M1439" s="145" t="n"/>
      <c r="N1439" s="145" t="n"/>
      <c r="O1439" s="145" t="n"/>
      <c r="P1439" s="203" t="n"/>
      <c r="Q1439" s="146" t="n"/>
      <c r="R1439" s="144">
        <f>IF(ISERROR($V1439),"",OFFSET('Smelter Look-up'!$C$4,$V1439-4,0)&amp;"")</f>
        <v/>
      </c>
      <c r="S1439" s="150">
        <f>IF(B1439="","",IF(ISERROR(MATCH($E1439,CL,0)),"Unknown",INDIRECT("'C'!$A$"&amp;MATCH($E1439,CL,0)+1)))</f>
        <v/>
      </c>
      <c r="T1439" s="150">
        <f>IF(B1439="","",IF(ISERROR(MATCH($J1439,SorP!$B$1:$B$6261,0)),"",INDIRECT("'SorP'!$A$"&amp;MATCH($S1439&amp;$J1439,SorP!C:C,0))))</f>
        <v/>
      </c>
      <c r="U1439" s="163" t="n"/>
      <c r="V1439" s="164">
        <f>IF(C1439="",NA(),MATCH($B1439&amp;$C1439,'Smelter Look-up'!$J:$J,0))</f>
        <v/>
      </c>
      <c r="X1439" s="165">
        <f>IF(AND(C1439="Smelter not listed",OR(LEN(D1439)=0,LEN(E1439)=0)),1,0)</f>
        <v/>
      </c>
      <c r="AB1439" s="306">
        <f>IF(C1439="","",B1439)</f>
        <v/>
      </c>
      <c r="AC1439" s="165">
        <f>B1439</f>
        <v/>
      </c>
      <c r="AD1439" s="165">
        <f>IF(C1439="Smelter not listed",D1439,C1439)</f>
        <v/>
      </c>
    </row>
    <row r="1440" ht="20.1" customFormat="1" customHeight="1" s="165">
      <c r="A1440" s="150" t="n"/>
      <c r="B1440" s="296">
        <f>IF(LEN(A1440)=0,"",INDEX('Smelter Look-up'!$A:$A,MATCH($A1440,'Smelter Look-up'!$E:$E,0)))</f>
        <v/>
      </c>
      <c r="C1440" s="147">
        <f>IF(LEN(A1440)=0,"",INDEX('Smelter Look-up'!$C:$C,MATCH($A1440,'Smelter Look-up'!$E:$E,0)))</f>
        <v/>
      </c>
      <c r="D1440" s="144" t="n"/>
      <c r="E1440" s="144">
        <f>IF(ISERROR($V1440),"",OFFSET('Smelter Look-up'!$D$4,$V1440-4,0)&amp;"")</f>
        <v/>
      </c>
      <c r="F1440" s="144">
        <f>IF(ISERROR($V1440),"",OFFSET('Smelter Look-up'!$E$4,$V1440-4,0))</f>
        <v/>
      </c>
      <c r="G1440" s="144">
        <f>IF(C1440=$X$4,"Enter smelter details",IF(ISERROR($V1440),"",OFFSET('Smelter Look-up'!$F$4,$V1440-4,0)))</f>
        <v/>
      </c>
      <c r="H1440" s="200">
        <f>IF(ISERROR($V1440),"",OFFSET('Smelter Look-up'!$G$4,$V1440-4,0))</f>
        <v/>
      </c>
      <c r="I1440" s="201">
        <f>IF(ISERROR($V1440),"",OFFSET('Smelter Look-up'!$H$4,$V1440-4,0))</f>
        <v/>
      </c>
      <c r="J1440" s="201">
        <f>IF(ISERROR($V1440),"",OFFSET('Smelter Look-up'!$I$4,$V1440-4,0))</f>
        <v/>
      </c>
      <c r="K1440" s="145" t="n"/>
      <c r="L1440" s="145" t="n"/>
      <c r="M1440" s="145" t="n"/>
      <c r="N1440" s="145" t="n"/>
      <c r="O1440" s="145" t="n"/>
      <c r="P1440" s="203" t="n"/>
      <c r="Q1440" s="146" t="n"/>
      <c r="R1440" s="144">
        <f>IF(ISERROR($V1440),"",OFFSET('Smelter Look-up'!$C$4,$V1440-4,0)&amp;"")</f>
        <v/>
      </c>
      <c r="S1440" s="150">
        <f>IF(B1440="","",IF(ISERROR(MATCH($E1440,CL,0)),"Unknown",INDIRECT("'C'!$A$"&amp;MATCH($E1440,CL,0)+1)))</f>
        <v/>
      </c>
      <c r="T1440" s="150">
        <f>IF(B1440="","",IF(ISERROR(MATCH($J1440,SorP!$B$1:$B$6261,0)),"",INDIRECT("'SorP'!$A$"&amp;MATCH($S1440&amp;$J1440,SorP!C:C,0))))</f>
        <v/>
      </c>
      <c r="U1440" s="163" t="n"/>
      <c r="V1440" s="164">
        <f>IF(C1440="",NA(),MATCH($B1440&amp;$C1440,'Smelter Look-up'!$J:$J,0))</f>
        <v/>
      </c>
      <c r="X1440" s="165">
        <f>IF(AND(C1440="Smelter not listed",OR(LEN(D1440)=0,LEN(E1440)=0)),1,0)</f>
        <v/>
      </c>
      <c r="AB1440" s="306">
        <f>IF(C1440="","",B1440)</f>
        <v/>
      </c>
      <c r="AC1440" s="165">
        <f>B1440</f>
        <v/>
      </c>
      <c r="AD1440" s="165">
        <f>IF(C1440="Smelter not listed",D1440,C1440)</f>
        <v/>
      </c>
    </row>
    <row r="1441" ht="20.1" customFormat="1" customHeight="1" s="165">
      <c r="A1441" s="150" t="n"/>
      <c r="B1441" s="296">
        <f>IF(LEN(A1441)=0,"",INDEX('Smelter Look-up'!$A:$A,MATCH($A1441,'Smelter Look-up'!$E:$E,0)))</f>
        <v/>
      </c>
      <c r="C1441" s="147">
        <f>IF(LEN(A1441)=0,"",INDEX('Smelter Look-up'!$C:$C,MATCH($A1441,'Smelter Look-up'!$E:$E,0)))</f>
        <v/>
      </c>
      <c r="D1441" s="144" t="n"/>
      <c r="E1441" s="144">
        <f>IF(ISERROR($V1441),"",OFFSET('Smelter Look-up'!$D$4,$V1441-4,0)&amp;"")</f>
        <v/>
      </c>
      <c r="F1441" s="144">
        <f>IF(ISERROR($V1441),"",OFFSET('Smelter Look-up'!$E$4,$V1441-4,0))</f>
        <v/>
      </c>
      <c r="G1441" s="144">
        <f>IF(C1441=$X$4,"Enter smelter details",IF(ISERROR($V1441),"",OFFSET('Smelter Look-up'!$F$4,$V1441-4,0)))</f>
        <v/>
      </c>
      <c r="H1441" s="200">
        <f>IF(ISERROR($V1441),"",OFFSET('Smelter Look-up'!$G$4,$V1441-4,0))</f>
        <v/>
      </c>
      <c r="I1441" s="201">
        <f>IF(ISERROR($V1441),"",OFFSET('Smelter Look-up'!$H$4,$V1441-4,0))</f>
        <v/>
      </c>
      <c r="J1441" s="201">
        <f>IF(ISERROR($V1441),"",OFFSET('Smelter Look-up'!$I$4,$V1441-4,0))</f>
        <v/>
      </c>
      <c r="K1441" s="145" t="n"/>
      <c r="L1441" s="145" t="n"/>
      <c r="M1441" s="145" t="n"/>
      <c r="N1441" s="145" t="n"/>
      <c r="O1441" s="145" t="n"/>
      <c r="P1441" s="203" t="n"/>
      <c r="Q1441" s="146" t="n"/>
      <c r="R1441" s="144">
        <f>IF(ISERROR($V1441),"",OFFSET('Smelter Look-up'!$C$4,$V1441-4,0)&amp;"")</f>
        <v/>
      </c>
      <c r="S1441" s="150">
        <f>IF(B1441="","",IF(ISERROR(MATCH($E1441,CL,0)),"Unknown",INDIRECT("'C'!$A$"&amp;MATCH($E1441,CL,0)+1)))</f>
        <v/>
      </c>
      <c r="T1441" s="150">
        <f>IF(B1441="","",IF(ISERROR(MATCH($J1441,SorP!$B$1:$B$6261,0)),"",INDIRECT("'SorP'!$A$"&amp;MATCH($S1441&amp;$J1441,SorP!C:C,0))))</f>
        <v/>
      </c>
      <c r="U1441" s="163" t="n"/>
      <c r="V1441" s="164">
        <f>IF(C1441="",NA(),MATCH($B1441&amp;$C1441,'Smelter Look-up'!$J:$J,0))</f>
        <v/>
      </c>
      <c r="X1441" s="165">
        <f>IF(AND(C1441="Smelter not listed",OR(LEN(D1441)=0,LEN(E1441)=0)),1,0)</f>
        <v/>
      </c>
      <c r="AB1441" s="306">
        <f>IF(C1441="","",B1441)</f>
        <v/>
      </c>
      <c r="AC1441" s="165">
        <f>B1441</f>
        <v/>
      </c>
      <c r="AD1441" s="165">
        <f>IF(C1441="Smelter not listed",D1441,C1441)</f>
        <v/>
      </c>
    </row>
    <row r="1442" ht="20.1" customFormat="1" customHeight="1" s="165">
      <c r="A1442" s="150" t="n"/>
      <c r="B1442" s="296">
        <f>IF(LEN(A1442)=0,"",INDEX('Smelter Look-up'!$A:$A,MATCH($A1442,'Smelter Look-up'!$E:$E,0)))</f>
        <v/>
      </c>
      <c r="C1442" s="147">
        <f>IF(LEN(A1442)=0,"",INDEX('Smelter Look-up'!$C:$C,MATCH($A1442,'Smelter Look-up'!$E:$E,0)))</f>
        <v/>
      </c>
      <c r="D1442" s="144" t="n"/>
      <c r="E1442" s="144">
        <f>IF(ISERROR($V1442),"",OFFSET('Smelter Look-up'!$D$4,$V1442-4,0)&amp;"")</f>
        <v/>
      </c>
      <c r="F1442" s="144">
        <f>IF(ISERROR($V1442),"",OFFSET('Smelter Look-up'!$E$4,$V1442-4,0))</f>
        <v/>
      </c>
      <c r="G1442" s="144">
        <f>IF(C1442=$X$4,"Enter smelter details",IF(ISERROR($V1442),"",OFFSET('Smelter Look-up'!$F$4,$V1442-4,0)))</f>
        <v/>
      </c>
      <c r="H1442" s="200">
        <f>IF(ISERROR($V1442),"",OFFSET('Smelter Look-up'!$G$4,$V1442-4,0))</f>
        <v/>
      </c>
      <c r="I1442" s="201">
        <f>IF(ISERROR($V1442),"",OFFSET('Smelter Look-up'!$H$4,$V1442-4,0))</f>
        <v/>
      </c>
      <c r="J1442" s="201">
        <f>IF(ISERROR($V1442),"",OFFSET('Smelter Look-up'!$I$4,$V1442-4,0))</f>
        <v/>
      </c>
      <c r="K1442" s="145" t="n"/>
      <c r="L1442" s="145" t="n"/>
      <c r="M1442" s="145" t="n"/>
      <c r="N1442" s="145" t="n"/>
      <c r="O1442" s="145" t="n"/>
      <c r="P1442" s="203" t="n"/>
      <c r="Q1442" s="146" t="n"/>
      <c r="R1442" s="144">
        <f>IF(ISERROR($V1442),"",OFFSET('Smelter Look-up'!$C$4,$V1442-4,0)&amp;"")</f>
        <v/>
      </c>
      <c r="S1442" s="150">
        <f>IF(B1442="","",IF(ISERROR(MATCH($E1442,CL,0)),"Unknown",INDIRECT("'C'!$A$"&amp;MATCH($E1442,CL,0)+1)))</f>
        <v/>
      </c>
      <c r="T1442" s="150">
        <f>IF(B1442="","",IF(ISERROR(MATCH($J1442,SorP!$B$1:$B$6261,0)),"",INDIRECT("'SorP'!$A$"&amp;MATCH($S1442&amp;$J1442,SorP!C:C,0))))</f>
        <v/>
      </c>
      <c r="U1442" s="163" t="n"/>
      <c r="V1442" s="164">
        <f>IF(C1442="",NA(),MATCH($B1442&amp;$C1442,'Smelter Look-up'!$J:$J,0))</f>
        <v/>
      </c>
      <c r="X1442" s="165">
        <f>IF(AND(C1442="Smelter not listed",OR(LEN(D1442)=0,LEN(E1442)=0)),1,0)</f>
        <v/>
      </c>
      <c r="AB1442" s="306">
        <f>IF(C1442="","",B1442)</f>
        <v/>
      </c>
      <c r="AC1442" s="165">
        <f>B1442</f>
        <v/>
      </c>
      <c r="AD1442" s="165">
        <f>IF(C1442="Smelter not listed",D1442,C1442)</f>
        <v/>
      </c>
    </row>
    <row r="1443" ht="20.1" customFormat="1" customHeight="1" s="165">
      <c r="A1443" s="150" t="n"/>
      <c r="B1443" s="296">
        <f>IF(LEN(A1443)=0,"",INDEX('Smelter Look-up'!$A:$A,MATCH($A1443,'Smelter Look-up'!$E:$E,0)))</f>
        <v/>
      </c>
      <c r="C1443" s="147">
        <f>IF(LEN(A1443)=0,"",INDEX('Smelter Look-up'!$C:$C,MATCH($A1443,'Smelter Look-up'!$E:$E,0)))</f>
        <v/>
      </c>
      <c r="D1443" s="144" t="n"/>
      <c r="E1443" s="144">
        <f>IF(ISERROR($V1443),"",OFFSET('Smelter Look-up'!$D$4,$V1443-4,0)&amp;"")</f>
        <v/>
      </c>
      <c r="F1443" s="144">
        <f>IF(ISERROR($V1443),"",OFFSET('Smelter Look-up'!$E$4,$V1443-4,0))</f>
        <v/>
      </c>
      <c r="G1443" s="144">
        <f>IF(C1443=$X$4,"Enter smelter details",IF(ISERROR($V1443),"",OFFSET('Smelter Look-up'!$F$4,$V1443-4,0)))</f>
        <v/>
      </c>
      <c r="H1443" s="200">
        <f>IF(ISERROR($V1443),"",OFFSET('Smelter Look-up'!$G$4,$V1443-4,0))</f>
        <v/>
      </c>
      <c r="I1443" s="201">
        <f>IF(ISERROR($V1443),"",OFFSET('Smelter Look-up'!$H$4,$V1443-4,0))</f>
        <v/>
      </c>
      <c r="J1443" s="201">
        <f>IF(ISERROR($V1443),"",OFFSET('Smelter Look-up'!$I$4,$V1443-4,0))</f>
        <v/>
      </c>
      <c r="K1443" s="145" t="n"/>
      <c r="L1443" s="145" t="n"/>
      <c r="M1443" s="145" t="n"/>
      <c r="N1443" s="145" t="n"/>
      <c r="O1443" s="145" t="n"/>
      <c r="P1443" s="203" t="n"/>
      <c r="Q1443" s="146" t="n"/>
      <c r="R1443" s="144">
        <f>IF(ISERROR($V1443),"",OFFSET('Smelter Look-up'!$C$4,$V1443-4,0)&amp;"")</f>
        <v/>
      </c>
      <c r="S1443" s="150">
        <f>IF(B1443="","",IF(ISERROR(MATCH($E1443,CL,0)),"Unknown",INDIRECT("'C'!$A$"&amp;MATCH($E1443,CL,0)+1)))</f>
        <v/>
      </c>
      <c r="T1443" s="150">
        <f>IF(B1443="","",IF(ISERROR(MATCH($J1443,SorP!$B$1:$B$6261,0)),"",INDIRECT("'SorP'!$A$"&amp;MATCH($S1443&amp;$J1443,SorP!C:C,0))))</f>
        <v/>
      </c>
      <c r="U1443" s="163" t="n"/>
      <c r="V1443" s="164">
        <f>IF(C1443="",NA(),MATCH($B1443&amp;$C1443,'Smelter Look-up'!$J:$J,0))</f>
        <v/>
      </c>
      <c r="X1443" s="165">
        <f>IF(AND(C1443="Smelter not listed",OR(LEN(D1443)=0,LEN(E1443)=0)),1,0)</f>
        <v/>
      </c>
      <c r="AB1443" s="306">
        <f>IF(C1443="","",B1443)</f>
        <v/>
      </c>
      <c r="AC1443" s="165">
        <f>B1443</f>
        <v/>
      </c>
      <c r="AD1443" s="165">
        <f>IF(C1443="Smelter not listed",D1443,C1443)</f>
        <v/>
      </c>
    </row>
    <row r="1444" ht="20.1" customFormat="1" customHeight="1" s="165">
      <c r="A1444" s="150" t="n"/>
      <c r="B1444" s="296">
        <f>IF(LEN(A1444)=0,"",INDEX('Smelter Look-up'!$A:$A,MATCH($A1444,'Smelter Look-up'!$E:$E,0)))</f>
        <v/>
      </c>
      <c r="C1444" s="147">
        <f>IF(LEN(A1444)=0,"",INDEX('Smelter Look-up'!$C:$C,MATCH($A1444,'Smelter Look-up'!$E:$E,0)))</f>
        <v/>
      </c>
      <c r="D1444" s="144" t="n"/>
      <c r="E1444" s="144">
        <f>IF(ISERROR($V1444),"",OFFSET('Smelter Look-up'!$D$4,$V1444-4,0)&amp;"")</f>
        <v/>
      </c>
      <c r="F1444" s="144">
        <f>IF(ISERROR($V1444),"",OFFSET('Smelter Look-up'!$E$4,$V1444-4,0))</f>
        <v/>
      </c>
      <c r="G1444" s="144">
        <f>IF(C1444=$X$4,"Enter smelter details",IF(ISERROR($V1444),"",OFFSET('Smelter Look-up'!$F$4,$V1444-4,0)))</f>
        <v/>
      </c>
      <c r="H1444" s="200">
        <f>IF(ISERROR($V1444),"",OFFSET('Smelter Look-up'!$G$4,$V1444-4,0))</f>
        <v/>
      </c>
      <c r="I1444" s="201">
        <f>IF(ISERROR($V1444),"",OFFSET('Smelter Look-up'!$H$4,$V1444-4,0))</f>
        <v/>
      </c>
      <c r="J1444" s="201">
        <f>IF(ISERROR($V1444),"",OFFSET('Smelter Look-up'!$I$4,$V1444-4,0))</f>
        <v/>
      </c>
      <c r="K1444" s="145" t="n"/>
      <c r="L1444" s="145" t="n"/>
      <c r="M1444" s="145" t="n"/>
      <c r="N1444" s="145" t="n"/>
      <c r="O1444" s="145" t="n"/>
      <c r="P1444" s="203" t="n"/>
      <c r="Q1444" s="146" t="n"/>
      <c r="R1444" s="144">
        <f>IF(ISERROR($V1444),"",OFFSET('Smelter Look-up'!$C$4,$V1444-4,0)&amp;"")</f>
        <v/>
      </c>
      <c r="S1444" s="150">
        <f>IF(B1444="","",IF(ISERROR(MATCH($E1444,CL,0)),"Unknown",INDIRECT("'C'!$A$"&amp;MATCH($E1444,CL,0)+1)))</f>
        <v/>
      </c>
      <c r="T1444" s="150">
        <f>IF(B1444="","",IF(ISERROR(MATCH($J1444,SorP!$B$1:$B$6261,0)),"",INDIRECT("'SorP'!$A$"&amp;MATCH($S1444&amp;$J1444,SorP!C:C,0))))</f>
        <v/>
      </c>
      <c r="U1444" s="163" t="n"/>
      <c r="V1444" s="164">
        <f>IF(C1444="",NA(),MATCH($B1444&amp;$C1444,'Smelter Look-up'!$J:$J,0))</f>
        <v/>
      </c>
      <c r="X1444" s="165">
        <f>IF(AND(C1444="Smelter not listed",OR(LEN(D1444)=0,LEN(E1444)=0)),1,0)</f>
        <v/>
      </c>
      <c r="AB1444" s="306">
        <f>IF(C1444="","",B1444)</f>
        <v/>
      </c>
      <c r="AC1444" s="165">
        <f>B1444</f>
        <v/>
      </c>
      <c r="AD1444" s="165">
        <f>IF(C1444="Smelter not listed",D1444,C1444)</f>
        <v/>
      </c>
    </row>
    <row r="1445" ht="20.1" customFormat="1" customHeight="1" s="165">
      <c r="A1445" s="150" t="n"/>
      <c r="B1445" s="296">
        <f>IF(LEN(A1445)=0,"",INDEX('Smelter Look-up'!$A:$A,MATCH($A1445,'Smelter Look-up'!$E:$E,0)))</f>
        <v/>
      </c>
      <c r="C1445" s="147">
        <f>IF(LEN(A1445)=0,"",INDEX('Smelter Look-up'!$C:$C,MATCH($A1445,'Smelter Look-up'!$E:$E,0)))</f>
        <v/>
      </c>
      <c r="D1445" s="144" t="n"/>
      <c r="E1445" s="144">
        <f>IF(ISERROR($V1445),"",OFFSET('Smelter Look-up'!$D$4,$V1445-4,0)&amp;"")</f>
        <v/>
      </c>
      <c r="F1445" s="144">
        <f>IF(ISERROR($V1445),"",OFFSET('Smelter Look-up'!$E$4,$V1445-4,0))</f>
        <v/>
      </c>
      <c r="G1445" s="144">
        <f>IF(C1445=$X$4,"Enter smelter details",IF(ISERROR($V1445),"",OFFSET('Smelter Look-up'!$F$4,$V1445-4,0)))</f>
        <v/>
      </c>
      <c r="H1445" s="200">
        <f>IF(ISERROR($V1445),"",OFFSET('Smelter Look-up'!$G$4,$V1445-4,0))</f>
        <v/>
      </c>
      <c r="I1445" s="201">
        <f>IF(ISERROR($V1445),"",OFFSET('Smelter Look-up'!$H$4,$V1445-4,0))</f>
        <v/>
      </c>
      <c r="J1445" s="201">
        <f>IF(ISERROR($V1445),"",OFFSET('Smelter Look-up'!$I$4,$V1445-4,0))</f>
        <v/>
      </c>
      <c r="K1445" s="145" t="n"/>
      <c r="L1445" s="145" t="n"/>
      <c r="M1445" s="145" t="n"/>
      <c r="N1445" s="145" t="n"/>
      <c r="O1445" s="145" t="n"/>
      <c r="P1445" s="203" t="n"/>
      <c r="Q1445" s="146" t="n"/>
      <c r="R1445" s="144">
        <f>IF(ISERROR($V1445),"",OFFSET('Smelter Look-up'!$C$4,$V1445-4,0)&amp;"")</f>
        <v/>
      </c>
      <c r="S1445" s="150">
        <f>IF(B1445="","",IF(ISERROR(MATCH($E1445,CL,0)),"Unknown",INDIRECT("'C'!$A$"&amp;MATCH($E1445,CL,0)+1)))</f>
        <v/>
      </c>
      <c r="T1445" s="150">
        <f>IF(B1445="","",IF(ISERROR(MATCH($J1445,SorP!$B$1:$B$6261,0)),"",INDIRECT("'SorP'!$A$"&amp;MATCH($S1445&amp;$J1445,SorP!C:C,0))))</f>
        <v/>
      </c>
      <c r="U1445" s="163" t="n"/>
      <c r="V1445" s="164">
        <f>IF(C1445="",NA(),MATCH($B1445&amp;$C1445,'Smelter Look-up'!$J:$J,0))</f>
        <v/>
      </c>
      <c r="X1445" s="165">
        <f>IF(AND(C1445="Smelter not listed",OR(LEN(D1445)=0,LEN(E1445)=0)),1,0)</f>
        <v/>
      </c>
      <c r="AB1445" s="306">
        <f>IF(C1445="","",B1445)</f>
        <v/>
      </c>
      <c r="AC1445" s="165">
        <f>B1445</f>
        <v/>
      </c>
      <c r="AD1445" s="165">
        <f>IF(C1445="Smelter not listed",D1445,C1445)</f>
        <v/>
      </c>
    </row>
    <row r="1446" ht="20.1" customFormat="1" customHeight="1" s="165">
      <c r="A1446" s="150" t="n"/>
      <c r="B1446" s="296">
        <f>IF(LEN(A1446)=0,"",INDEX('Smelter Look-up'!$A:$A,MATCH($A1446,'Smelter Look-up'!$E:$E,0)))</f>
        <v/>
      </c>
      <c r="C1446" s="147">
        <f>IF(LEN(A1446)=0,"",INDEX('Smelter Look-up'!$C:$C,MATCH($A1446,'Smelter Look-up'!$E:$E,0)))</f>
        <v/>
      </c>
      <c r="D1446" s="144" t="n"/>
      <c r="E1446" s="144">
        <f>IF(ISERROR($V1446),"",OFFSET('Smelter Look-up'!$D$4,$V1446-4,0)&amp;"")</f>
        <v/>
      </c>
      <c r="F1446" s="144">
        <f>IF(ISERROR($V1446),"",OFFSET('Smelter Look-up'!$E$4,$V1446-4,0))</f>
        <v/>
      </c>
      <c r="G1446" s="144">
        <f>IF(C1446=$X$4,"Enter smelter details",IF(ISERROR($V1446),"",OFFSET('Smelter Look-up'!$F$4,$V1446-4,0)))</f>
        <v/>
      </c>
      <c r="H1446" s="200">
        <f>IF(ISERROR($V1446),"",OFFSET('Smelter Look-up'!$G$4,$V1446-4,0))</f>
        <v/>
      </c>
      <c r="I1446" s="201">
        <f>IF(ISERROR($V1446),"",OFFSET('Smelter Look-up'!$H$4,$V1446-4,0))</f>
        <v/>
      </c>
      <c r="J1446" s="201">
        <f>IF(ISERROR($V1446),"",OFFSET('Smelter Look-up'!$I$4,$V1446-4,0))</f>
        <v/>
      </c>
      <c r="K1446" s="145" t="n"/>
      <c r="L1446" s="145" t="n"/>
      <c r="M1446" s="145" t="n"/>
      <c r="N1446" s="145" t="n"/>
      <c r="O1446" s="145" t="n"/>
      <c r="P1446" s="203" t="n"/>
      <c r="Q1446" s="146" t="n"/>
      <c r="R1446" s="144">
        <f>IF(ISERROR($V1446),"",OFFSET('Smelter Look-up'!$C$4,$V1446-4,0)&amp;"")</f>
        <v/>
      </c>
      <c r="S1446" s="150">
        <f>IF(B1446="","",IF(ISERROR(MATCH($E1446,CL,0)),"Unknown",INDIRECT("'C'!$A$"&amp;MATCH($E1446,CL,0)+1)))</f>
        <v/>
      </c>
      <c r="T1446" s="150">
        <f>IF(B1446="","",IF(ISERROR(MATCH($J1446,SorP!$B$1:$B$6261,0)),"",INDIRECT("'SorP'!$A$"&amp;MATCH($S1446&amp;$J1446,SorP!C:C,0))))</f>
        <v/>
      </c>
      <c r="U1446" s="163" t="n"/>
      <c r="V1446" s="164">
        <f>IF(C1446="",NA(),MATCH($B1446&amp;$C1446,'Smelter Look-up'!$J:$J,0))</f>
        <v/>
      </c>
      <c r="X1446" s="165">
        <f>IF(AND(C1446="Smelter not listed",OR(LEN(D1446)=0,LEN(E1446)=0)),1,0)</f>
        <v/>
      </c>
      <c r="AB1446" s="306">
        <f>IF(C1446="","",B1446)</f>
        <v/>
      </c>
      <c r="AC1446" s="165">
        <f>B1446</f>
        <v/>
      </c>
      <c r="AD1446" s="165">
        <f>IF(C1446="Smelter not listed",D1446,C1446)</f>
        <v/>
      </c>
    </row>
    <row r="1447" ht="20.1" customFormat="1" customHeight="1" s="165">
      <c r="A1447" s="150" t="n"/>
      <c r="B1447" s="296">
        <f>IF(LEN(A1447)=0,"",INDEX('Smelter Look-up'!$A:$A,MATCH($A1447,'Smelter Look-up'!$E:$E,0)))</f>
        <v/>
      </c>
      <c r="C1447" s="147">
        <f>IF(LEN(A1447)=0,"",INDEX('Smelter Look-up'!$C:$C,MATCH($A1447,'Smelter Look-up'!$E:$E,0)))</f>
        <v/>
      </c>
      <c r="D1447" s="144" t="n"/>
      <c r="E1447" s="144">
        <f>IF(ISERROR($V1447),"",OFFSET('Smelter Look-up'!$D$4,$V1447-4,0)&amp;"")</f>
        <v/>
      </c>
      <c r="F1447" s="144">
        <f>IF(ISERROR($V1447),"",OFFSET('Smelter Look-up'!$E$4,$V1447-4,0))</f>
        <v/>
      </c>
      <c r="G1447" s="144">
        <f>IF(C1447=$X$4,"Enter smelter details",IF(ISERROR($V1447),"",OFFSET('Smelter Look-up'!$F$4,$V1447-4,0)))</f>
        <v/>
      </c>
      <c r="H1447" s="200">
        <f>IF(ISERROR($V1447),"",OFFSET('Smelter Look-up'!$G$4,$V1447-4,0))</f>
        <v/>
      </c>
      <c r="I1447" s="201">
        <f>IF(ISERROR($V1447),"",OFFSET('Smelter Look-up'!$H$4,$V1447-4,0))</f>
        <v/>
      </c>
      <c r="J1447" s="201">
        <f>IF(ISERROR($V1447),"",OFFSET('Smelter Look-up'!$I$4,$V1447-4,0))</f>
        <v/>
      </c>
      <c r="K1447" s="145" t="n"/>
      <c r="L1447" s="145" t="n"/>
      <c r="M1447" s="145" t="n"/>
      <c r="N1447" s="145" t="n"/>
      <c r="O1447" s="145" t="n"/>
      <c r="P1447" s="203" t="n"/>
      <c r="Q1447" s="146" t="n"/>
      <c r="R1447" s="144">
        <f>IF(ISERROR($V1447),"",OFFSET('Smelter Look-up'!$C$4,$V1447-4,0)&amp;"")</f>
        <v/>
      </c>
      <c r="S1447" s="150">
        <f>IF(B1447="","",IF(ISERROR(MATCH($E1447,CL,0)),"Unknown",INDIRECT("'C'!$A$"&amp;MATCH($E1447,CL,0)+1)))</f>
        <v/>
      </c>
      <c r="T1447" s="150">
        <f>IF(B1447="","",IF(ISERROR(MATCH($J1447,SorP!$B$1:$B$6261,0)),"",INDIRECT("'SorP'!$A$"&amp;MATCH($S1447&amp;$J1447,SorP!C:C,0))))</f>
        <v/>
      </c>
      <c r="U1447" s="163" t="n"/>
      <c r="V1447" s="164">
        <f>IF(C1447="",NA(),MATCH($B1447&amp;$C1447,'Smelter Look-up'!$J:$J,0))</f>
        <v/>
      </c>
      <c r="X1447" s="165">
        <f>IF(AND(C1447="Smelter not listed",OR(LEN(D1447)=0,LEN(E1447)=0)),1,0)</f>
        <v/>
      </c>
      <c r="AB1447" s="306">
        <f>IF(C1447="","",B1447)</f>
        <v/>
      </c>
      <c r="AC1447" s="165">
        <f>B1447</f>
        <v/>
      </c>
      <c r="AD1447" s="165">
        <f>IF(C1447="Smelter not listed",D1447,C1447)</f>
        <v/>
      </c>
    </row>
    <row r="1448" ht="20.1" customFormat="1" customHeight="1" s="165">
      <c r="A1448" s="150" t="n"/>
      <c r="B1448" s="296">
        <f>IF(LEN(A1448)=0,"",INDEX('Smelter Look-up'!$A:$A,MATCH($A1448,'Smelter Look-up'!$E:$E,0)))</f>
        <v/>
      </c>
      <c r="C1448" s="147">
        <f>IF(LEN(A1448)=0,"",INDEX('Smelter Look-up'!$C:$C,MATCH($A1448,'Smelter Look-up'!$E:$E,0)))</f>
        <v/>
      </c>
      <c r="D1448" s="144" t="n"/>
      <c r="E1448" s="144">
        <f>IF(ISERROR($V1448),"",OFFSET('Smelter Look-up'!$D$4,$V1448-4,0)&amp;"")</f>
        <v/>
      </c>
      <c r="F1448" s="144">
        <f>IF(ISERROR($V1448),"",OFFSET('Smelter Look-up'!$E$4,$V1448-4,0))</f>
        <v/>
      </c>
      <c r="G1448" s="144">
        <f>IF(C1448=$X$4,"Enter smelter details",IF(ISERROR($V1448),"",OFFSET('Smelter Look-up'!$F$4,$V1448-4,0)))</f>
        <v/>
      </c>
      <c r="H1448" s="200">
        <f>IF(ISERROR($V1448),"",OFFSET('Smelter Look-up'!$G$4,$V1448-4,0))</f>
        <v/>
      </c>
      <c r="I1448" s="201">
        <f>IF(ISERROR($V1448),"",OFFSET('Smelter Look-up'!$H$4,$V1448-4,0))</f>
        <v/>
      </c>
      <c r="J1448" s="201">
        <f>IF(ISERROR($V1448),"",OFFSET('Smelter Look-up'!$I$4,$V1448-4,0))</f>
        <v/>
      </c>
      <c r="K1448" s="145" t="n"/>
      <c r="L1448" s="145" t="n"/>
      <c r="M1448" s="145" t="n"/>
      <c r="N1448" s="145" t="n"/>
      <c r="O1448" s="145" t="n"/>
      <c r="P1448" s="203" t="n"/>
      <c r="Q1448" s="146" t="n"/>
      <c r="R1448" s="144">
        <f>IF(ISERROR($V1448),"",OFFSET('Smelter Look-up'!$C$4,$V1448-4,0)&amp;"")</f>
        <v/>
      </c>
      <c r="S1448" s="150">
        <f>IF(B1448="","",IF(ISERROR(MATCH($E1448,CL,0)),"Unknown",INDIRECT("'C'!$A$"&amp;MATCH($E1448,CL,0)+1)))</f>
        <v/>
      </c>
      <c r="T1448" s="150">
        <f>IF(B1448="","",IF(ISERROR(MATCH($J1448,SorP!$B$1:$B$6261,0)),"",INDIRECT("'SorP'!$A$"&amp;MATCH($S1448&amp;$J1448,SorP!C:C,0))))</f>
        <v/>
      </c>
      <c r="U1448" s="163" t="n"/>
      <c r="V1448" s="164">
        <f>IF(C1448="",NA(),MATCH($B1448&amp;$C1448,'Smelter Look-up'!$J:$J,0))</f>
        <v/>
      </c>
      <c r="X1448" s="165">
        <f>IF(AND(C1448="Smelter not listed",OR(LEN(D1448)=0,LEN(E1448)=0)),1,0)</f>
        <v/>
      </c>
      <c r="AB1448" s="306">
        <f>IF(C1448="","",B1448)</f>
        <v/>
      </c>
      <c r="AC1448" s="165">
        <f>B1448</f>
        <v/>
      </c>
      <c r="AD1448" s="165">
        <f>IF(C1448="Smelter not listed",D1448,C1448)</f>
        <v/>
      </c>
    </row>
    <row r="1449" ht="20.1" customFormat="1" customHeight="1" s="165">
      <c r="A1449" s="150" t="n"/>
      <c r="B1449" s="296">
        <f>IF(LEN(A1449)=0,"",INDEX('Smelter Look-up'!$A:$A,MATCH($A1449,'Smelter Look-up'!$E:$E,0)))</f>
        <v/>
      </c>
      <c r="C1449" s="147">
        <f>IF(LEN(A1449)=0,"",INDEX('Smelter Look-up'!$C:$C,MATCH($A1449,'Smelter Look-up'!$E:$E,0)))</f>
        <v/>
      </c>
      <c r="D1449" s="144" t="n"/>
      <c r="E1449" s="144">
        <f>IF(ISERROR($V1449),"",OFFSET('Smelter Look-up'!$D$4,$V1449-4,0)&amp;"")</f>
        <v/>
      </c>
      <c r="F1449" s="144">
        <f>IF(ISERROR($V1449),"",OFFSET('Smelter Look-up'!$E$4,$V1449-4,0))</f>
        <v/>
      </c>
      <c r="G1449" s="144">
        <f>IF(C1449=$X$4,"Enter smelter details",IF(ISERROR($V1449),"",OFFSET('Smelter Look-up'!$F$4,$V1449-4,0)))</f>
        <v/>
      </c>
      <c r="H1449" s="200">
        <f>IF(ISERROR($V1449),"",OFFSET('Smelter Look-up'!$G$4,$V1449-4,0))</f>
        <v/>
      </c>
      <c r="I1449" s="201">
        <f>IF(ISERROR($V1449),"",OFFSET('Smelter Look-up'!$H$4,$V1449-4,0))</f>
        <v/>
      </c>
      <c r="J1449" s="201">
        <f>IF(ISERROR($V1449),"",OFFSET('Smelter Look-up'!$I$4,$V1449-4,0))</f>
        <v/>
      </c>
      <c r="K1449" s="145" t="n"/>
      <c r="L1449" s="145" t="n"/>
      <c r="M1449" s="145" t="n"/>
      <c r="N1449" s="145" t="n"/>
      <c r="O1449" s="145" t="n"/>
      <c r="P1449" s="203" t="n"/>
      <c r="Q1449" s="146" t="n"/>
      <c r="R1449" s="144">
        <f>IF(ISERROR($V1449),"",OFFSET('Smelter Look-up'!$C$4,$V1449-4,0)&amp;"")</f>
        <v/>
      </c>
      <c r="S1449" s="150">
        <f>IF(B1449="","",IF(ISERROR(MATCH($E1449,CL,0)),"Unknown",INDIRECT("'C'!$A$"&amp;MATCH($E1449,CL,0)+1)))</f>
        <v/>
      </c>
      <c r="T1449" s="150">
        <f>IF(B1449="","",IF(ISERROR(MATCH($J1449,SorP!$B$1:$B$6261,0)),"",INDIRECT("'SorP'!$A$"&amp;MATCH($S1449&amp;$J1449,SorP!C:C,0))))</f>
        <v/>
      </c>
      <c r="U1449" s="163" t="n"/>
      <c r="V1449" s="164">
        <f>IF(C1449="",NA(),MATCH($B1449&amp;$C1449,'Smelter Look-up'!$J:$J,0))</f>
        <v/>
      </c>
      <c r="X1449" s="165">
        <f>IF(AND(C1449="Smelter not listed",OR(LEN(D1449)=0,LEN(E1449)=0)),1,0)</f>
        <v/>
      </c>
      <c r="AB1449" s="306">
        <f>IF(C1449="","",B1449)</f>
        <v/>
      </c>
      <c r="AC1449" s="165">
        <f>B1449</f>
        <v/>
      </c>
      <c r="AD1449" s="165">
        <f>IF(C1449="Smelter not listed",D1449,C1449)</f>
        <v/>
      </c>
    </row>
    <row r="1450" ht="20.1" customFormat="1" customHeight="1" s="165">
      <c r="A1450" s="150" t="n"/>
      <c r="B1450" s="296">
        <f>IF(LEN(A1450)=0,"",INDEX('Smelter Look-up'!$A:$A,MATCH($A1450,'Smelter Look-up'!$E:$E,0)))</f>
        <v/>
      </c>
      <c r="C1450" s="147">
        <f>IF(LEN(A1450)=0,"",INDEX('Smelter Look-up'!$C:$C,MATCH($A1450,'Smelter Look-up'!$E:$E,0)))</f>
        <v/>
      </c>
      <c r="D1450" s="144" t="n"/>
      <c r="E1450" s="144">
        <f>IF(ISERROR($V1450),"",OFFSET('Smelter Look-up'!$D$4,$V1450-4,0)&amp;"")</f>
        <v/>
      </c>
      <c r="F1450" s="144">
        <f>IF(ISERROR($V1450),"",OFFSET('Smelter Look-up'!$E$4,$V1450-4,0))</f>
        <v/>
      </c>
      <c r="G1450" s="144">
        <f>IF(C1450=$X$4,"Enter smelter details",IF(ISERROR($V1450),"",OFFSET('Smelter Look-up'!$F$4,$V1450-4,0)))</f>
        <v/>
      </c>
      <c r="H1450" s="200">
        <f>IF(ISERROR($V1450),"",OFFSET('Smelter Look-up'!$G$4,$V1450-4,0))</f>
        <v/>
      </c>
      <c r="I1450" s="201">
        <f>IF(ISERROR($V1450),"",OFFSET('Smelter Look-up'!$H$4,$V1450-4,0))</f>
        <v/>
      </c>
      <c r="J1450" s="201">
        <f>IF(ISERROR($V1450),"",OFFSET('Smelter Look-up'!$I$4,$V1450-4,0))</f>
        <v/>
      </c>
      <c r="K1450" s="145" t="n"/>
      <c r="L1450" s="145" t="n"/>
      <c r="M1450" s="145" t="n"/>
      <c r="N1450" s="145" t="n"/>
      <c r="O1450" s="145" t="n"/>
      <c r="P1450" s="203" t="n"/>
      <c r="Q1450" s="146" t="n"/>
      <c r="R1450" s="144">
        <f>IF(ISERROR($V1450),"",OFFSET('Smelter Look-up'!$C$4,$V1450-4,0)&amp;"")</f>
        <v/>
      </c>
      <c r="S1450" s="150">
        <f>IF(B1450="","",IF(ISERROR(MATCH($E1450,CL,0)),"Unknown",INDIRECT("'C'!$A$"&amp;MATCH($E1450,CL,0)+1)))</f>
        <v/>
      </c>
      <c r="T1450" s="150">
        <f>IF(B1450="","",IF(ISERROR(MATCH($J1450,SorP!$B$1:$B$6261,0)),"",INDIRECT("'SorP'!$A$"&amp;MATCH($S1450&amp;$J1450,SorP!C:C,0))))</f>
        <v/>
      </c>
      <c r="U1450" s="163" t="n"/>
      <c r="V1450" s="164">
        <f>IF(C1450="",NA(),MATCH($B1450&amp;$C1450,'Smelter Look-up'!$J:$J,0))</f>
        <v/>
      </c>
      <c r="X1450" s="165">
        <f>IF(AND(C1450="Smelter not listed",OR(LEN(D1450)=0,LEN(E1450)=0)),1,0)</f>
        <v/>
      </c>
      <c r="AB1450" s="306">
        <f>IF(C1450="","",B1450)</f>
        <v/>
      </c>
      <c r="AC1450" s="165">
        <f>B1450</f>
        <v/>
      </c>
      <c r="AD1450" s="165">
        <f>IF(C1450="Smelter not listed",D1450,C1450)</f>
        <v/>
      </c>
    </row>
    <row r="1451" ht="20.1" customFormat="1" customHeight="1" s="165">
      <c r="A1451" s="150" t="n"/>
      <c r="B1451" s="296">
        <f>IF(LEN(A1451)=0,"",INDEX('Smelter Look-up'!$A:$A,MATCH($A1451,'Smelter Look-up'!$E:$E,0)))</f>
        <v/>
      </c>
      <c r="C1451" s="147">
        <f>IF(LEN(A1451)=0,"",INDEX('Smelter Look-up'!$C:$C,MATCH($A1451,'Smelter Look-up'!$E:$E,0)))</f>
        <v/>
      </c>
      <c r="D1451" s="144" t="n"/>
      <c r="E1451" s="144">
        <f>IF(ISERROR($V1451),"",OFFSET('Smelter Look-up'!$D$4,$V1451-4,0)&amp;"")</f>
        <v/>
      </c>
      <c r="F1451" s="144">
        <f>IF(ISERROR($V1451),"",OFFSET('Smelter Look-up'!$E$4,$V1451-4,0))</f>
        <v/>
      </c>
      <c r="G1451" s="144">
        <f>IF(C1451=$X$4,"Enter smelter details",IF(ISERROR($V1451),"",OFFSET('Smelter Look-up'!$F$4,$V1451-4,0)))</f>
        <v/>
      </c>
      <c r="H1451" s="200">
        <f>IF(ISERROR($V1451),"",OFFSET('Smelter Look-up'!$G$4,$V1451-4,0))</f>
        <v/>
      </c>
      <c r="I1451" s="201">
        <f>IF(ISERROR($V1451),"",OFFSET('Smelter Look-up'!$H$4,$V1451-4,0))</f>
        <v/>
      </c>
      <c r="J1451" s="201">
        <f>IF(ISERROR($V1451),"",OFFSET('Smelter Look-up'!$I$4,$V1451-4,0))</f>
        <v/>
      </c>
      <c r="K1451" s="145" t="n"/>
      <c r="L1451" s="145" t="n"/>
      <c r="M1451" s="145" t="n"/>
      <c r="N1451" s="145" t="n"/>
      <c r="O1451" s="145" t="n"/>
      <c r="P1451" s="203" t="n"/>
      <c r="Q1451" s="146" t="n"/>
      <c r="R1451" s="144">
        <f>IF(ISERROR($V1451),"",OFFSET('Smelter Look-up'!$C$4,$V1451-4,0)&amp;"")</f>
        <v/>
      </c>
      <c r="S1451" s="150">
        <f>IF(B1451="","",IF(ISERROR(MATCH($E1451,CL,0)),"Unknown",INDIRECT("'C'!$A$"&amp;MATCH($E1451,CL,0)+1)))</f>
        <v/>
      </c>
      <c r="T1451" s="150">
        <f>IF(B1451="","",IF(ISERROR(MATCH($J1451,SorP!$B$1:$B$6261,0)),"",INDIRECT("'SorP'!$A$"&amp;MATCH($S1451&amp;$J1451,SorP!C:C,0))))</f>
        <v/>
      </c>
      <c r="U1451" s="163" t="n"/>
      <c r="V1451" s="164">
        <f>IF(C1451="",NA(),MATCH($B1451&amp;$C1451,'Smelter Look-up'!$J:$J,0))</f>
        <v/>
      </c>
      <c r="X1451" s="165">
        <f>IF(AND(C1451="Smelter not listed",OR(LEN(D1451)=0,LEN(E1451)=0)),1,0)</f>
        <v/>
      </c>
      <c r="AB1451" s="306">
        <f>IF(C1451="","",B1451)</f>
        <v/>
      </c>
      <c r="AC1451" s="165">
        <f>B1451</f>
        <v/>
      </c>
      <c r="AD1451" s="165">
        <f>IF(C1451="Smelter not listed",D1451,C1451)</f>
        <v/>
      </c>
    </row>
    <row r="1452" ht="20.1" customFormat="1" customHeight="1" s="165">
      <c r="A1452" s="150" t="n"/>
      <c r="B1452" s="296">
        <f>IF(LEN(A1452)=0,"",INDEX('Smelter Look-up'!$A:$A,MATCH($A1452,'Smelter Look-up'!$E:$E,0)))</f>
        <v/>
      </c>
      <c r="C1452" s="147">
        <f>IF(LEN(A1452)=0,"",INDEX('Smelter Look-up'!$C:$C,MATCH($A1452,'Smelter Look-up'!$E:$E,0)))</f>
        <v/>
      </c>
      <c r="D1452" s="144" t="n"/>
      <c r="E1452" s="144">
        <f>IF(ISERROR($V1452),"",OFFSET('Smelter Look-up'!$D$4,$V1452-4,0)&amp;"")</f>
        <v/>
      </c>
      <c r="F1452" s="144">
        <f>IF(ISERROR($V1452),"",OFFSET('Smelter Look-up'!$E$4,$V1452-4,0))</f>
        <v/>
      </c>
      <c r="G1452" s="144">
        <f>IF(C1452=$X$4,"Enter smelter details",IF(ISERROR($V1452),"",OFFSET('Smelter Look-up'!$F$4,$V1452-4,0)))</f>
        <v/>
      </c>
      <c r="H1452" s="200">
        <f>IF(ISERROR($V1452),"",OFFSET('Smelter Look-up'!$G$4,$V1452-4,0))</f>
        <v/>
      </c>
      <c r="I1452" s="201">
        <f>IF(ISERROR($V1452),"",OFFSET('Smelter Look-up'!$H$4,$V1452-4,0))</f>
        <v/>
      </c>
      <c r="J1452" s="201">
        <f>IF(ISERROR($V1452),"",OFFSET('Smelter Look-up'!$I$4,$V1452-4,0))</f>
        <v/>
      </c>
      <c r="K1452" s="145" t="n"/>
      <c r="L1452" s="145" t="n"/>
      <c r="M1452" s="145" t="n"/>
      <c r="N1452" s="145" t="n"/>
      <c r="O1452" s="145" t="n"/>
      <c r="P1452" s="203" t="n"/>
      <c r="Q1452" s="146" t="n"/>
      <c r="R1452" s="144">
        <f>IF(ISERROR($V1452),"",OFFSET('Smelter Look-up'!$C$4,$V1452-4,0)&amp;"")</f>
        <v/>
      </c>
      <c r="S1452" s="150">
        <f>IF(B1452="","",IF(ISERROR(MATCH($E1452,CL,0)),"Unknown",INDIRECT("'C'!$A$"&amp;MATCH($E1452,CL,0)+1)))</f>
        <v/>
      </c>
      <c r="T1452" s="150">
        <f>IF(B1452="","",IF(ISERROR(MATCH($J1452,SorP!$B$1:$B$6261,0)),"",INDIRECT("'SorP'!$A$"&amp;MATCH($S1452&amp;$J1452,SorP!C:C,0))))</f>
        <v/>
      </c>
      <c r="U1452" s="163" t="n"/>
      <c r="V1452" s="164">
        <f>IF(C1452="",NA(),MATCH($B1452&amp;$C1452,'Smelter Look-up'!$J:$J,0))</f>
        <v/>
      </c>
      <c r="X1452" s="165">
        <f>IF(AND(C1452="Smelter not listed",OR(LEN(D1452)=0,LEN(E1452)=0)),1,0)</f>
        <v/>
      </c>
      <c r="AB1452" s="306">
        <f>IF(C1452="","",B1452)</f>
        <v/>
      </c>
      <c r="AC1452" s="165">
        <f>B1452</f>
        <v/>
      </c>
      <c r="AD1452" s="165">
        <f>IF(C1452="Smelter not listed",D1452,C1452)</f>
        <v/>
      </c>
    </row>
    <row r="1453" ht="20.1" customFormat="1" customHeight="1" s="165">
      <c r="A1453" s="150" t="n"/>
      <c r="B1453" s="296">
        <f>IF(LEN(A1453)=0,"",INDEX('Smelter Look-up'!$A:$A,MATCH($A1453,'Smelter Look-up'!$E:$E,0)))</f>
        <v/>
      </c>
      <c r="C1453" s="147">
        <f>IF(LEN(A1453)=0,"",INDEX('Smelter Look-up'!$C:$C,MATCH($A1453,'Smelter Look-up'!$E:$E,0)))</f>
        <v/>
      </c>
      <c r="D1453" s="144" t="n"/>
      <c r="E1453" s="144">
        <f>IF(ISERROR($V1453),"",OFFSET('Smelter Look-up'!$D$4,$V1453-4,0)&amp;"")</f>
        <v/>
      </c>
      <c r="F1453" s="144">
        <f>IF(ISERROR($V1453),"",OFFSET('Smelter Look-up'!$E$4,$V1453-4,0))</f>
        <v/>
      </c>
      <c r="G1453" s="144">
        <f>IF(C1453=$X$4,"Enter smelter details",IF(ISERROR($V1453),"",OFFSET('Smelter Look-up'!$F$4,$V1453-4,0)))</f>
        <v/>
      </c>
      <c r="H1453" s="200">
        <f>IF(ISERROR($V1453),"",OFFSET('Smelter Look-up'!$G$4,$V1453-4,0))</f>
        <v/>
      </c>
      <c r="I1453" s="201">
        <f>IF(ISERROR($V1453),"",OFFSET('Smelter Look-up'!$H$4,$V1453-4,0))</f>
        <v/>
      </c>
      <c r="J1453" s="201">
        <f>IF(ISERROR($V1453),"",OFFSET('Smelter Look-up'!$I$4,$V1453-4,0))</f>
        <v/>
      </c>
      <c r="K1453" s="145" t="n"/>
      <c r="L1453" s="145" t="n"/>
      <c r="M1453" s="145" t="n"/>
      <c r="N1453" s="145" t="n"/>
      <c r="O1453" s="145" t="n"/>
      <c r="P1453" s="203" t="n"/>
      <c r="Q1453" s="146" t="n"/>
      <c r="R1453" s="144">
        <f>IF(ISERROR($V1453),"",OFFSET('Smelter Look-up'!$C$4,$V1453-4,0)&amp;"")</f>
        <v/>
      </c>
      <c r="S1453" s="150">
        <f>IF(B1453="","",IF(ISERROR(MATCH($E1453,CL,0)),"Unknown",INDIRECT("'C'!$A$"&amp;MATCH($E1453,CL,0)+1)))</f>
        <v/>
      </c>
      <c r="T1453" s="150">
        <f>IF(B1453="","",IF(ISERROR(MATCH($J1453,SorP!$B$1:$B$6261,0)),"",INDIRECT("'SorP'!$A$"&amp;MATCH($S1453&amp;$J1453,SorP!C:C,0))))</f>
        <v/>
      </c>
      <c r="U1453" s="163" t="n"/>
      <c r="V1453" s="164">
        <f>IF(C1453="",NA(),MATCH($B1453&amp;$C1453,'Smelter Look-up'!$J:$J,0))</f>
        <v/>
      </c>
      <c r="X1453" s="165">
        <f>IF(AND(C1453="Smelter not listed",OR(LEN(D1453)=0,LEN(E1453)=0)),1,0)</f>
        <v/>
      </c>
      <c r="AB1453" s="306">
        <f>IF(C1453="","",B1453)</f>
        <v/>
      </c>
      <c r="AC1453" s="165">
        <f>B1453</f>
        <v/>
      </c>
      <c r="AD1453" s="165">
        <f>IF(C1453="Smelter not listed",D1453,C1453)</f>
        <v/>
      </c>
    </row>
    <row r="1454" ht="20.1" customFormat="1" customHeight="1" s="165">
      <c r="A1454" s="150" t="n"/>
      <c r="B1454" s="296">
        <f>IF(LEN(A1454)=0,"",INDEX('Smelter Look-up'!$A:$A,MATCH($A1454,'Smelter Look-up'!$E:$E,0)))</f>
        <v/>
      </c>
      <c r="C1454" s="147">
        <f>IF(LEN(A1454)=0,"",INDEX('Smelter Look-up'!$C:$C,MATCH($A1454,'Smelter Look-up'!$E:$E,0)))</f>
        <v/>
      </c>
      <c r="D1454" s="144" t="n"/>
      <c r="E1454" s="144">
        <f>IF(ISERROR($V1454),"",OFFSET('Smelter Look-up'!$D$4,$V1454-4,0)&amp;"")</f>
        <v/>
      </c>
      <c r="F1454" s="144">
        <f>IF(ISERROR($V1454),"",OFFSET('Smelter Look-up'!$E$4,$V1454-4,0))</f>
        <v/>
      </c>
      <c r="G1454" s="144">
        <f>IF(C1454=$X$4,"Enter smelter details",IF(ISERROR($V1454),"",OFFSET('Smelter Look-up'!$F$4,$V1454-4,0)))</f>
        <v/>
      </c>
      <c r="H1454" s="200">
        <f>IF(ISERROR($V1454),"",OFFSET('Smelter Look-up'!$G$4,$V1454-4,0))</f>
        <v/>
      </c>
      <c r="I1454" s="201">
        <f>IF(ISERROR($V1454),"",OFFSET('Smelter Look-up'!$H$4,$V1454-4,0))</f>
        <v/>
      </c>
      <c r="J1454" s="201">
        <f>IF(ISERROR($V1454),"",OFFSET('Smelter Look-up'!$I$4,$V1454-4,0))</f>
        <v/>
      </c>
      <c r="K1454" s="145" t="n"/>
      <c r="L1454" s="145" t="n"/>
      <c r="M1454" s="145" t="n"/>
      <c r="N1454" s="145" t="n"/>
      <c r="O1454" s="145" t="n"/>
      <c r="P1454" s="203" t="n"/>
      <c r="Q1454" s="146" t="n"/>
      <c r="R1454" s="144">
        <f>IF(ISERROR($V1454),"",OFFSET('Smelter Look-up'!$C$4,$V1454-4,0)&amp;"")</f>
        <v/>
      </c>
      <c r="S1454" s="150">
        <f>IF(B1454="","",IF(ISERROR(MATCH($E1454,CL,0)),"Unknown",INDIRECT("'C'!$A$"&amp;MATCH($E1454,CL,0)+1)))</f>
        <v/>
      </c>
      <c r="T1454" s="150">
        <f>IF(B1454="","",IF(ISERROR(MATCH($J1454,SorP!$B$1:$B$6261,0)),"",INDIRECT("'SorP'!$A$"&amp;MATCH($S1454&amp;$J1454,SorP!C:C,0))))</f>
        <v/>
      </c>
      <c r="U1454" s="163" t="n"/>
      <c r="V1454" s="164">
        <f>IF(C1454="",NA(),MATCH($B1454&amp;$C1454,'Smelter Look-up'!$J:$J,0))</f>
        <v/>
      </c>
      <c r="X1454" s="165">
        <f>IF(AND(C1454="Smelter not listed",OR(LEN(D1454)=0,LEN(E1454)=0)),1,0)</f>
        <v/>
      </c>
      <c r="AB1454" s="306">
        <f>IF(C1454="","",B1454)</f>
        <v/>
      </c>
      <c r="AC1454" s="165">
        <f>B1454</f>
        <v/>
      </c>
      <c r="AD1454" s="165">
        <f>IF(C1454="Smelter not listed",D1454,C1454)</f>
        <v/>
      </c>
    </row>
    <row r="1455" ht="20.1" customFormat="1" customHeight="1" s="165">
      <c r="A1455" s="150" t="n"/>
      <c r="B1455" s="296">
        <f>IF(LEN(A1455)=0,"",INDEX('Smelter Look-up'!$A:$A,MATCH($A1455,'Smelter Look-up'!$E:$E,0)))</f>
        <v/>
      </c>
      <c r="C1455" s="147">
        <f>IF(LEN(A1455)=0,"",INDEX('Smelter Look-up'!$C:$C,MATCH($A1455,'Smelter Look-up'!$E:$E,0)))</f>
        <v/>
      </c>
      <c r="D1455" s="144" t="n"/>
      <c r="E1455" s="144">
        <f>IF(ISERROR($V1455),"",OFFSET('Smelter Look-up'!$D$4,$V1455-4,0)&amp;"")</f>
        <v/>
      </c>
      <c r="F1455" s="144">
        <f>IF(ISERROR($V1455),"",OFFSET('Smelter Look-up'!$E$4,$V1455-4,0))</f>
        <v/>
      </c>
      <c r="G1455" s="144">
        <f>IF(C1455=$X$4,"Enter smelter details",IF(ISERROR($V1455),"",OFFSET('Smelter Look-up'!$F$4,$V1455-4,0)))</f>
        <v/>
      </c>
      <c r="H1455" s="200">
        <f>IF(ISERROR($V1455),"",OFFSET('Smelter Look-up'!$G$4,$V1455-4,0))</f>
        <v/>
      </c>
      <c r="I1455" s="201">
        <f>IF(ISERROR($V1455),"",OFFSET('Smelter Look-up'!$H$4,$V1455-4,0))</f>
        <v/>
      </c>
      <c r="J1455" s="201">
        <f>IF(ISERROR($V1455),"",OFFSET('Smelter Look-up'!$I$4,$V1455-4,0))</f>
        <v/>
      </c>
      <c r="K1455" s="145" t="n"/>
      <c r="L1455" s="145" t="n"/>
      <c r="M1455" s="145" t="n"/>
      <c r="N1455" s="145" t="n"/>
      <c r="O1455" s="145" t="n"/>
      <c r="P1455" s="203" t="n"/>
      <c r="Q1455" s="146" t="n"/>
      <c r="R1455" s="144">
        <f>IF(ISERROR($V1455),"",OFFSET('Smelter Look-up'!$C$4,$V1455-4,0)&amp;"")</f>
        <v/>
      </c>
      <c r="S1455" s="150">
        <f>IF(B1455="","",IF(ISERROR(MATCH($E1455,CL,0)),"Unknown",INDIRECT("'C'!$A$"&amp;MATCH($E1455,CL,0)+1)))</f>
        <v/>
      </c>
      <c r="T1455" s="150">
        <f>IF(B1455="","",IF(ISERROR(MATCH($J1455,SorP!$B$1:$B$6261,0)),"",INDIRECT("'SorP'!$A$"&amp;MATCH($S1455&amp;$J1455,SorP!C:C,0))))</f>
        <v/>
      </c>
      <c r="U1455" s="163" t="n"/>
      <c r="V1455" s="164">
        <f>IF(C1455="",NA(),MATCH($B1455&amp;$C1455,'Smelter Look-up'!$J:$J,0))</f>
        <v/>
      </c>
      <c r="X1455" s="165">
        <f>IF(AND(C1455="Smelter not listed",OR(LEN(D1455)=0,LEN(E1455)=0)),1,0)</f>
        <v/>
      </c>
      <c r="AB1455" s="306">
        <f>IF(C1455="","",B1455)</f>
        <v/>
      </c>
      <c r="AC1455" s="165">
        <f>B1455</f>
        <v/>
      </c>
      <c r="AD1455" s="165">
        <f>IF(C1455="Smelter not listed",D1455,C1455)</f>
        <v/>
      </c>
    </row>
    <row r="1456" ht="20.1" customFormat="1" customHeight="1" s="165">
      <c r="A1456" s="150" t="n"/>
      <c r="B1456" s="296">
        <f>IF(LEN(A1456)=0,"",INDEX('Smelter Look-up'!$A:$A,MATCH($A1456,'Smelter Look-up'!$E:$E,0)))</f>
        <v/>
      </c>
      <c r="C1456" s="147">
        <f>IF(LEN(A1456)=0,"",INDEX('Smelter Look-up'!$C:$C,MATCH($A1456,'Smelter Look-up'!$E:$E,0)))</f>
        <v/>
      </c>
      <c r="D1456" s="144" t="n"/>
      <c r="E1456" s="144">
        <f>IF(ISERROR($V1456),"",OFFSET('Smelter Look-up'!$D$4,$V1456-4,0)&amp;"")</f>
        <v/>
      </c>
      <c r="F1456" s="144">
        <f>IF(ISERROR($V1456),"",OFFSET('Smelter Look-up'!$E$4,$V1456-4,0))</f>
        <v/>
      </c>
      <c r="G1456" s="144">
        <f>IF(C1456=$X$4,"Enter smelter details",IF(ISERROR($V1456),"",OFFSET('Smelter Look-up'!$F$4,$V1456-4,0)))</f>
        <v/>
      </c>
      <c r="H1456" s="200">
        <f>IF(ISERROR($V1456),"",OFFSET('Smelter Look-up'!$G$4,$V1456-4,0))</f>
        <v/>
      </c>
      <c r="I1456" s="201">
        <f>IF(ISERROR($V1456),"",OFFSET('Smelter Look-up'!$H$4,$V1456-4,0))</f>
        <v/>
      </c>
      <c r="J1456" s="201">
        <f>IF(ISERROR($V1456),"",OFFSET('Smelter Look-up'!$I$4,$V1456-4,0))</f>
        <v/>
      </c>
      <c r="K1456" s="145" t="n"/>
      <c r="L1456" s="145" t="n"/>
      <c r="M1456" s="145" t="n"/>
      <c r="N1456" s="145" t="n"/>
      <c r="O1456" s="145" t="n"/>
      <c r="P1456" s="203" t="n"/>
      <c r="Q1456" s="146" t="n"/>
      <c r="R1456" s="144">
        <f>IF(ISERROR($V1456),"",OFFSET('Smelter Look-up'!$C$4,$V1456-4,0)&amp;"")</f>
        <v/>
      </c>
      <c r="S1456" s="150">
        <f>IF(B1456="","",IF(ISERROR(MATCH($E1456,CL,0)),"Unknown",INDIRECT("'C'!$A$"&amp;MATCH($E1456,CL,0)+1)))</f>
        <v/>
      </c>
      <c r="T1456" s="150">
        <f>IF(B1456="","",IF(ISERROR(MATCH($J1456,SorP!$B$1:$B$6261,0)),"",INDIRECT("'SorP'!$A$"&amp;MATCH($S1456&amp;$J1456,SorP!C:C,0))))</f>
        <v/>
      </c>
      <c r="U1456" s="163" t="n"/>
      <c r="V1456" s="164">
        <f>IF(C1456="",NA(),MATCH($B1456&amp;$C1456,'Smelter Look-up'!$J:$J,0))</f>
        <v/>
      </c>
      <c r="X1456" s="165">
        <f>IF(AND(C1456="Smelter not listed",OR(LEN(D1456)=0,LEN(E1456)=0)),1,0)</f>
        <v/>
      </c>
      <c r="AB1456" s="306">
        <f>IF(C1456="","",B1456)</f>
        <v/>
      </c>
      <c r="AC1456" s="165">
        <f>B1456</f>
        <v/>
      </c>
      <c r="AD1456" s="165">
        <f>IF(C1456="Smelter not listed",D1456,C1456)</f>
        <v/>
      </c>
    </row>
    <row r="1457" ht="20.1" customFormat="1" customHeight="1" s="165">
      <c r="A1457" s="150" t="n"/>
      <c r="B1457" s="296">
        <f>IF(LEN(A1457)=0,"",INDEX('Smelter Look-up'!$A:$A,MATCH($A1457,'Smelter Look-up'!$E:$E,0)))</f>
        <v/>
      </c>
      <c r="C1457" s="147">
        <f>IF(LEN(A1457)=0,"",INDEX('Smelter Look-up'!$C:$C,MATCH($A1457,'Smelter Look-up'!$E:$E,0)))</f>
        <v/>
      </c>
      <c r="D1457" s="144" t="n"/>
      <c r="E1457" s="144">
        <f>IF(ISERROR($V1457),"",OFFSET('Smelter Look-up'!$D$4,$V1457-4,0)&amp;"")</f>
        <v/>
      </c>
      <c r="F1457" s="144">
        <f>IF(ISERROR($V1457),"",OFFSET('Smelter Look-up'!$E$4,$V1457-4,0))</f>
        <v/>
      </c>
      <c r="G1457" s="144">
        <f>IF(C1457=$X$4,"Enter smelter details",IF(ISERROR($V1457),"",OFFSET('Smelter Look-up'!$F$4,$V1457-4,0)))</f>
        <v/>
      </c>
      <c r="H1457" s="200">
        <f>IF(ISERROR($V1457),"",OFFSET('Smelter Look-up'!$G$4,$V1457-4,0))</f>
        <v/>
      </c>
      <c r="I1457" s="201">
        <f>IF(ISERROR($V1457),"",OFFSET('Smelter Look-up'!$H$4,$V1457-4,0))</f>
        <v/>
      </c>
      <c r="J1457" s="201">
        <f>IF(ISERROR($V1457),"",OFFSET('Smelter Look-up'!$I$4,$V1457-4,0))</f>
        <v/>
      </c>
      <c r="K1457" s="145" t="n"/>
      <c r="L1457" s="145" t="n"/>
      <c r="M1457" s="145" t="n"/>
      <c r="N1457" s="145" t="n"/>
      <c r="O1457" s="145" t="n"/>
      <c r="P1457" s="203" t="n"/>
      <c r="Q1457" s="146" t="n"/>
      <c r="R1457" s="144">
        <f>IF(ISERROR($V1457),"",OFFSET('Smelter Look-up'!$C$4,$V1457-4,0)&amp;"")</f>
        <v/>
      </c>
      <c r="S1457" s="150">
        <f>IF(B1457="","",IF(ISERROR(MATCH($E1457,CL,0)),"Unknown",INDIRECT("'C'!$A$"&amp;MATCH($E1457,CL,0)+1)))</f>
        <v/>
      </c>
      <c r="T1457" s="150">
        <f>IF(B1457="","",IF(ISERROR(MATCH($J1457,SorP!$B$1:$B$6261,0)),"",INDIRECT("'SorP'!$A$"&amp;MATCH($S1457&amp;$J1457,SorP!C:C,0))))</f>
        <v/>
      </c>
      <c r="U1457" s="163" t="n"/>
      <c r="V1457" s="164">
        <f>IF(C1457="",NA(),MATCH($B1457&amp;$C1457,'Smelter Look-up'!$J:$J,0))</f>
        <v/>
      </c>
      <c r="X1457" s="165">
        <f>IF(AND(C1457="Smelter not listed",OR(LEN(D1457)=0,LEN(E1457)=0)),1,0)</f>
        <v/>
      </c>
      <c r="AB1457" s="306">
        <f>IF(C1457="","",B1457)</f>
        <v/>
      </c>
      <c r="AC1457" s="165">
        <f>B1457</f>
        <v/>
      </c>
      <c r="AD1457" s="165">
        <f>IF(C1457="Smelter not listed",D1457,C1457)</f>
        <v/>
      </c>
    </row>
    <row r="1458" ht="20.1" customFormat="1" customHeight="1" s="165">
      <c r="A1458" s="150" t="n"/>
      <c r="B1458" s="296">
        <f>IF(LEN(A1458)=0,"",INDEX('Smelter Look-up'!$A:$A,MATCH($A1458,'Smelter Look-up'!$E:$E,0)))</f>
        <v/>
      </c>
      <c r="C1458" s="147">
        <f>IF(LEN(A1458)=0,"",INDEX('Smelter Look-up'!$C:$C,MATCH($A1458,'Smelter Look-up'!$E:$E,0)))</f>
        <v/>
      </c>
      <c r="D1458" s="144" t="n"/>
      <c r="E1458" s="144">
        <f>IF(ISERROR($V1458),"",OFFSET('Smelter Look-up'!$D$4,$V1458-4,0)&amp;"")</f>
        <v/>
      </c>
      <c r="F1458" s="144">
        <f>IF(ISERROR($V1458),"",OFFSET('Smelter Look-up'!$E$4,$V1458-4,0))</f>
        <v/>
      </c>
      <c r="G1458" s="144">
        <f>IF(C1458=$X$4,"Enter smelter details",IF(ISERROR($V1458),"",OFFSET('Smelter Look-up'!$F$4,$V1458-4,0)))</f>
        <v/>
      </c>
      <c r="H1458" s="200">
        <f>IF(ISERROR($V1458),"",OFFSET('Smelter Look-up'!$G$4,$V1458-4,0))</f>
        <v/>
      </c>
      <c r="I1458" s="201">
        <f>IF(ISERROR($V1458),"",OFFSET('Smelter Look-up'!$H$4,$V1458-4,0))</f>
        <v/>
      </c>
      <c r="J1458" s="201">
        <f>IF(ISERROR($V1458),"",OFFSET('Smelter Look-up'!$I$4,$V1458-4,0))</f>
        <v/>
      </c>
      <c r="K1458" s="145" t="n"/>
      <c r="L1458" s="145" t="n"/>
      <c r="M1458" s="145" t="n"/>
      <c r="N1458" s="145" t="n"/>
      <c r="O1458" s="145" t="n"/>
      <c r="P1458" s="203" t="n"/>
      <c r="Q1458" s="146" t="n"/>
      <c r="R1458" s="144">
        <f>IF(ISERROR($V1458),"",OFFSET('Smelter Look-up'!$C$4,$V1458-4,0)&amp;"")</f>
        <v/>
      </c>
      <c r="S1458" s="150">
        <f>IF(B1458="","",IF(ISERROR(MATCH($E1458,CL,0)),"Unknown",INDIRECT("'C'!$A$"&amp;MATCH($E1458,CL,0)+1)))</f>
        <v/>
      </c>
      <c r="T1458" s="150">
        <f>IF(B1458="","",IF(ISERROR(MATCH($J1458,SorP!$B$1:$B$6261,0)),"",INDIRECT("'SorP'!$A$"&amp;MATCH($S1458&amp;$J1458,SorP!C:C,0))))</f>
        <v/>
      </c>
      <c r="U1458" s="163" t="n"/>
      <c r="V1458" s="164">
        <f>IF(C1458="",NA(),MATCH($B1458&amp;$C1458,'Smelter Look-up'!$J:$J,0))</f>
        <v/>
      </c>
      <c r="X1458" s="165">
        <f>IF(AND(C1458="Smelter not listed",OR(LEN(D1458)=0,LEN(E1458)=0)),1,0)</f>
        <v/>
      </c>
      <c r="AB1458" s="306">
        <f>IF(C1458="","",B1458)</f>
        <v/>
      </c>
      <c r="AC1458" s="165">
        <f>B1458</f>
        <v/>
      </c>
      <c r="AD1458" s="165">
        <f>IF(C1458="Smelter not listed",D1458,C1458)</f>
        <v/>
      </c>
    </row>
    <row r="1459" ht="20.1" customFormat="1" customHeight="1" s="165">
      <c r="A1459" s="150" t="n"/>
      <c r="B1459" s="296">
        <f>IF(LEN(A1459)=0,"",INDEX('Smelter Look-up'!$A:$A,MATCH($A1459,'Smelter Look-up'!$E:$E,0)))</f>
        <v/>
      </c>
      <c r="C1459" s="147">
        <f>IF(LEN(A1459)=0,"",INDEX('Smelter Look-up'!$C:$C,MATCH($A1459,'Smelter Look-up'!$E:$E,0)))</f>
        <v/>
      </c>
      <c r="D1459" s="144" t="n"/>
      <c r="E1459" s="144">
        <f>IF(ISERROR($V1459),"",OFFSET('Smelter Look-up'!$D$4,$V1459-4,0)&amp;"")</f>
        <v/>
      </c>
      <c r="F1459" s="144">
        <f>IF(ISERROR($V1459),"",OFFSET('Smelter Look-up'!$E$4,$V1459-4,0))</f>
        <v/>
      </c>
      <c r="G1459" s="144">
        <f>IF(C1459=$X$4,"Enter smelter details",IF(ISERROR($V1459),"",OFFSET('Smelter Look-up'!$F$4,$V1459-4,0)))</f>
        <v/>
      </c>
      <c r="H1459" s="200">
        <f>IF(ISERROR($V1459),"",OFFSET('Smelter Look-up'!$G$4,$V1459-4,0))</f>
        <v/>
      </c>
      <c r="I1459" s="201">
        <f>IF(ISERROR($V1459),"",OFFSET('Smelter Look-up'!$H$4,$V1459-4,0))</f>
        <v/>
      </c>
      <c r="J1459" s="201">
        <f>IF(ISERROR($V1459),"",OFFSET('Smelter Look-up'!$I$4,$V1459-4,0))</f>
        <v/>
      </c>
      <c r="K1459" s="145" t="n"/>
      <c r="L1459" s="145" t="n"/>
      <c r="M1459" s="145" t="n"/>
      <c r="N1459" s="145" t="n"/>
      <c r="O1459" s="145" t="n"/>
      <c r="P1459" s="203" t="n"/>
      <c r="Q1459" s="146" t="n"/>
      <c r="R1459" s="144">
        <f>IF(ISERROR($V1459),"",OFFSET('Smelter Look-up'!$C$4,$V1459-4,0)&amp;"")</f>
        <v/>
      </c>
      <c r="S1459" s="150">
        <f>IF(B1459="","",IF(ISERROR(MATCH($E1459,CL,0)),"Unknown",INDIRECT("'C'!$A$"&amp;MATCH($E1459,CL,0)+1)))</f>
        <v/>
      </c>
      <c r="T1459" s="150">
        <f>IF(B1459="","",IF(ISERROR(MATCH($J1459,SorP!$B$1:$B$6261,0)),"",INDIRECT("'SorP'!$A$"&amp;MATCH($S1459&amp;$J1459,SorP!C:C,0))))</f>
        <v/>
      </c>
      <c r="U1459" s="163" t="n"/>
      <c r="V1459" s="164">
        <f>IF(C1459="",NA(),MATCH($B1459&amp;$C1459,'Smelter Look-up'!$J:$J,0))</f>
        <v/>
      </c>
      <c r="X1459" s="165">
        <f>IF(AND(C1459="Smelter not listed",OR(LEN(D1459)=0,LEN(E1459)=0)),1,0)</f>
        <v/>
      </c>
      <c r="AB1459" s="306">
        <f>IF(C1459="","",B1459)</f>
        <v/>
      </c>
      <c r="AC1459" s="165">
        <f>B1459</f>
        <v/>
      </c>
      <c r="AD1459" s="165">
        <f>IF(C1459="Smelter not listed",D1459,C1459)</f>
        <v/>
      </c>
    </row>
    <row r="1460" ht="20.1" customFormat="1" customHeight="1" s="165">
      <c r="A1460" s="150" t="n"/>
      <c r="B1460" s="296">
        <f>IF(LEN(A1460)=0,"",INDEX('Smelter Look-up'!$A:$A,MATCH($A1460,'Smelter Look-up'!$E:$E,0)))</f>
        <v/>
      </c>
      <c r="C1460" s="147">
        <f>IF(LEN(A1460)=0,"",INDEX('Smelter Look-up'!$C:$C,MATCH($A1460,'Smelter Look-up'!$E:$E,0)))</f>
        <v/>
      </c>
      <c r="D1460" s="144" t="n"/>
      <c r="E1460" s="144">
        <f>IF(ISERROR($V1460),"",OFFSET('Smelter Look-up'!$D$4,$V1460-4,0)&amp;"")</f>
        <v/>
      </c>
      <c r="F1460" s="144">
        <f>IF(ISERROR($V1460),"",OFFSET('Smelter Look-up'!$E$4,$V1460-4,0))</f>
        <v/>
      </c>
      <c r="G1460" s="144">
        <f>IF(C1460=$X$4,"Enter smelter details",IF(ISERROR($V1460),"",OFFSET('Smelter Look-up'!$F$4,$V1460-4,0)))</f>
        <v/>
      </c>
      <c r="H1460" s="200">
        <f>IF(ISERROR($V1460),"",OFFSET('Smelter Look-up'!$G$4,$V1460-4,0))</f>
        <v/>
      </c>
      <c r="I1460" s="201">
        <f>IF(ISERROR($V1460),"",OFFSET('Smelter Look-up'!$H$4,$V1460-4,0))</f>
        <v/>
      </c>
      <c r="J1460" s="201">
        <f>IF(ISERROR($V1460),"",OFFSET('Smelter Look-up'!$I$4,$V1460-4,0))</f>
        <v/>
      </c>
      <c r="K1460" s="145" t="n"/>
      <c r="L1460" s="145" t="n"/>
      <c r="M1460" s="145" t="n"/>
      <c r="N1460" s="145" t="n"/>
      <c r="O1460" s="145" t="n"/>
      <c r="P1460" s="203" t="n"/>
      <c r="Q1460" s="146" t="n"/>
      <c r="R1460" s="144">
        <f>IF(ISERROR($V1460),"",OFFSET('Smelter Look-up'!$C$4,$V1460-4,0)&amp;"")</f>
        <v/>
      </c>
      <c r="S1460" s="150">
        <f>IF(B1460="","",IF(ISERROR(MATCH($E1460,CL,0)),"Unknown",INDIRECT("'C'!$A$"&amp;MATCH($E1460,CL,0)+1)))</f>
        <v/>
      </c>
      <c r="T1460" s="150">
        <f>IF(B1460="","",IF(ISERROR(MATCH($J1460,SorP!$B$1:$B$6261,0)),"",INDIRECT("'SorP'!$A$"&amp;MATCH($S1460&amp;$J1460,SorP!C:C,0))))</f>
        <v/>
      </c>
      <c r="U1460" s="163" t="n"/>
      <c r="V1460" s="164">
        <f>IF(C1460="",NA(),MATCH($B1460&amp;$C1460,'Smelter Look-up'!$J:$J,0))</f>
        <v/>
      </c>
      <c r="X1460" s="165">
        <f>IF(AND(C1460="Smelter not listed",OR(LEN(D1460)=0,LEN(E1460)=0)),1,0)</f>
        <v/>
      </c>
      <c r="AB1460" s="306">
        <f>IF(C1460="","",B1460)</f>
        <v/>
      </c>
      <c r="AC1460" s="165">
        <f>B1460</f>
        <v/>
      </c>
      <c r="AD1460" s="165">
        <f>IF(C1460="Smelter not listed",D1460,C1460)</f>
        <v/>
      </c>
    </row>
    <row r="1461" ht="20.1" customFormat="1" customHeight="1" s="165">
      <c r="A1461" s="150" t="n"/>
      <c r="B1461" s="296">
        <f>IF(LEN(A1461)=0,"",INDEX('Smelter Look-up'!$A:$A,MATCH($A1461,'Smelter Look-up'!$E:$E,0)))</f>
        <v/>
      </c>
      <c r="C1461" s="147">
        <f>IF(LEN(A1461)=0,"",INDEX('Smelter Look-up'!$C:$C,MATCH($A1461,'Smelter Look-up'!$E:$E,0)))</f>
        <v/>
      </c>
      <c r="D1461" s="144" t="n"/>
      <c r="E1461" s="144">
        <f>IF(ISERROR($V1461),"",OFFSET('Smelter Look-up'!$D$4,$V1461-4,0)&amp;"")</f>
        <v/>
      </c>
      <c r="F1461" s="144">
        <f>IF(ISERROR($V1461),"",OFFSET('Smelter Look-up'!$E$4,$V1461-4,0))</f>
        <v/>
      </c>
      <c r="G1461" s="144">
        <f>IF(C1461=$X$4,"Enter smelter details",IF(ISERROR($V1461),"",OFFSET('Smelter Look-up'!$F$4,$V1461-4,0)))</f>
        <v/>
      </c>
      <c r="H1461" s="200">
        <f>IF(ISERROR($V1461),"",OFFSET('Smelter Look-up'!$G$4,$V1461-4,0))</f>
        <v/>
      </c>
      <c r="I1461" s="201">
        <f>IF(ISERROR($V1461),"",OFFSET('Smelter Look-up'!$H$4,$V1461-4,0))</f>
        <v/>
      </c>
      <c r="J1461" s="201">
        <f>IF(ISERROR($V1461),"",OFFSET('Smelter Look-up'!$I$4,$V1461-4,0))</f>
        <v/>
      </c>
      <c r="K1461" s="145" t="n"/>
      <c r="L1461" s="145" t="n"/>
      <c r="M1461" s="145" t="n"/>
      <c r="N1461" s="145" t="n"/>
      <c r="O1461" s="145" t="n"/>
      <c r="P1461" s="203" t="n"/>
      <c r="Q1461" s="146" t="n"/>
      <c r="R1461" s="144">
        <f>IF(ISERROR($V1461),"",OFFSET('Smelter Look-up'!$C$4,$V1461-4,0)&amp;"")</f>
        <v/>
      </c>
      <c r="S1461" s="150">
        <f>IF(B1461="","",IF(ISERROR(MATCH($E1461,CL,0)),"Unknown",INDIRECT("'C'!$A$"&amp;MATCH($E1461,CL,0)+1)))</f>
        <v/>
      </c>
      <c r="T1461" s="150">
        <f>IF(B1461="","",IF(ISERROR(MATCH($J1461,SorP!$B$1:$B$6261,0)),"",INDIRECT("'SorP'!$A$"&amp;MATCH($S1461&amp;$J1461,SorP!C:C,0))))</f>
        <v/>
      </c>
      <c r="U1461" s="163" t="n"/>
      <c r="V1461" s="164">
        <f>IF(C1461="",NA(),MATCH($B1461&amp;$C1461,'Smelter Look-up'!$J:$J,0))</f>
        <v/>
      </c>
      <c r="X1461" s="165">
        <f>IF(AND(C1461="Smelter not listed",OR(LEN(D1461)=0,LEN(E1461)=0)),1,0)</f>
        <v/>
      </c>
      <c r="AB1461" s="306">
        <f>IF(C1461="","",B1461)</f>
        <v/>
      </c>
      <c r="AC1461" s="165">
        <f>B1461</f>
        <v/>
      </c>
      <c r="AD1461" s="165">
        <f>IF(C1461="Smelter not listed",D1461,C1461)</f>
        <v/>
      </c>
    </row>
    <row r="1462" ht="20.1" customFormat="1" customHeight="1" s="165">
      <c r="A1462" s="150" t="n"/>
      <c r="B1462" s="296">
        <f>IF(LEN(A1462)=0,"",INDEX('Smelter Look-up'!$A:$A,MATCH($A1462,'Smelter Look-up'!$E:$E,0)))</f>
        <v/>
      </c>
      <c r="C1462" s="147">
        <f>IF(LEN(A1462)=0,"",INDEX('Smelter Look-up'!$C:$C,MATCH($A1462,'Smelter Look-up'!$E:$E,0)))</f>
        <v/>
      </c>
      <c r="D1462" s="144" t="n"/>
      <c r="E1462" s="144">
        <f>IF(ISERROR($V1462),"",OFFSET('Smelter Look-up'!$D$4,$V1462-4,0)&amp;"")</f>
        <v/>
      </c>
      <c r="F1462" s="144">
        <f>IF(ISERROR($V1462),"",OFFSET('Smelter Look-up'!$E$4,$V1462-4,0))</f>
        <v/>
      </c>
      <c r="G1462" s="144">
        <f>IF(C1462=$X$4,"Enter smelter details",IF(ISERROR($V1462),"",OFFSET('Smelter Look-up'!$F$4,$V1462-4,0)))</f>
        <v/>
      </c>
      <c r="H1462" s="200">
        <f>IF(ISERROR($V1462),"",OFFSET('Smelter Look-up'!$G$4,$V1462-4,0))</f>
        <v/>
      </c>
      <c r="I1462" s="201">
        <f>IF(ISERROR($V1462),"",OFFSET('Smelter Look-up'!$H$4,$V1462-4,0))</f>
        <v/>
      </c>
      <c r="J1462" s="201">
        <f>IF(ISERROR($V1462),"",OFFSET('Smelter Look-up'!$I$4,$V1462-4,0))</f>
        <v/>
      </c>
      <c r="K1462" s="145" t="n"/>
      <c r="L1462" s="145" t="n"/>
      <c r="M1462" s="145" t="n"/>
      <c r="N1462" s="145" t="n"/>
      <c r="O1462" s="145" t="n"/>
      <c r="P1462" s="203" t="n"/>
      <c r="Q1462" s="146" t="n"/>
      <c r="R1462" s="144">
        <f>IF(ISERROR($V1462),"",OFFSET('Smelter Look-up'!$C$4,$V1462-4,0)&amp;"")</f>
        <v/>
      </c>
      <c r="S1462" s="150">
        <f>IF(B1462="","",IF(ISERROR(MATCH($E1462,CL,0)),"Unknown",INDIRECT("'C'!$A$"&amp;MATCH($E1462,CL,0)+1)))</f>
        <v/>
      </c>
      <c r="T1462" s="150">
        <f>IF(B1462="","",IF(ISERROR(MATCH($J1462,SorP!$B$1:$B$6261,0)),"",INDIRECT("'SorP'!$A$"&amp;MATCH($S1462&amp;$J1462,SorP!C:C,0))))</f>
        <v/>
      </c>
      <c r="U1462" s="163" t="n"/>
      <c r="V1462" s="164">
        <f>IF(C1462="",NA(),MATCH($B1462&amp;$C1462,'Smelter Look-up'!$J:$J,0))</f>
        <v/>
      </c>
      <c r="X1462" s="165">
        <f>IF(AND(C1462="Smelter not listed",OR(LEN(D1462)=0,LEN(E1462)=0)),1,0)</f>
        <v/>
      </c>
      <c r="AB1462" s="306">
        <f>IF(C1462="","",B1462)</f>
        <v/>
      </c>
      <c r="AC1462" s="165">
        <f>B1462</f>
        <v/>
      </c>
      <c r="AD1462" s="165">
        <f>IF(C1462="Smelter not listed",D1462,C1462)</f>
        <v/>
      </c>
    </row>
    <row r="1463" ht="20.1" customFormat="1" customHeight="1" s="165">
      <c r="A1463" s="150" t="n"/>
      <c r="B1463" s="296">
        <f>IF(LEN(A1463)=0,"",INDEX('Smelter Look-up'!$A:$A,MATCH($A1463,'Smelter Look-up'!$E:$E,0)))</f>
        <v/>
      </c>
      <c r="C1463" s="147">
        <f>IF(LEN(A1463)=0,"",INDEX('Smelter Look-up'!$C:$C,MATCH($A1463,'Smelter Look-up'!$E:$E,0)))</f>
        <v/>
      </c>
      <c r="D1463" s="144" t="n"/>
      <c r="E1463" s="144">
        <f>IF(ISERROR($V1463),"",OFFSET('Smelter Look-up'!$D$4,$V1463-4,0)&amp;"")</f>
        <v/>
      </c>
      <c r="F1463" s="144">
        <f>IF(ISERROR($V1463),"",OFFSET('Smelter Look-up'!$E$4,$V1463-4,0))</f>
        <v/>
      </c>
      <c r="G1463" s="144">
        <f>IF(C1463=$X$4,"Enter smelter details",IF(ISERROR($V1463),"",OFFSET('Smelter Look-up'!$F$4,$V1463-4,0)))</f>
        <v/>
      </c>
      <c r="H1463" s="200">
        <f>IF(ISERROR($V1463),"",OFFSET('Smelter Look-up'!$G$4,$V1463-4,0))</f>
        <v/>
      </c>
      <c r="I1463" s="201">
        <f>IF(ISERROR($V1463),"",OFFSET('Smelter Look-up'!$H$4,$V1463-4,0))</f>
        <v/>
      </c>
      <c r="J1463" s="201">
        <f>IF(ISERROR($V1463),"",OFFSET('Smelter Look-up'!$I$4,$V1463-4,0))</f>
        <v/>
      </c>
      <c r="K1463" s="145" t="n"/>
      <c r="L1463" s="145" t="n"/>
      <c r="M1463" s="145" t="n"/>
      <c r="N1463" s="145" t="n"/>
      <c r="O1463" s="145" t="n"/>
      <c r="P1463" s="203" t="n"/>
      <c r="Q1463" s="146" t="n"/>
      <c r="R1463" s="144">
        <f>IF(ISERROR($V1463),"",OFFSET('Smelter Look-up'!$C$4,$V1463-4,0)&amp;"")</f>
        <v/>
      </c>
      <c r="S1463" s="150">
        <f>IF(B1463="","",IF(ISERROR(MATCH($E1463,CL,0)),"Unknown",INDIRECT("'C'!$A$"&amp;MATCH($E1463,CL,0)+1)))</f>
        <v/>
      </c>
      <c r="T1463" s="150">
        <f>IF(B1463="","",IF(ISERROR(MATCH($J1463,SorP!$B$1:$B$6261,0)),"",INDIRECT("'SorP'!$A$"&amp;MATCH($S1463&amp;$J1463,SorP!C:C,0))))</f>
        <v/>
      </c>
      <c r="U1463" s="163" t="n"/>
      <c r="V1463" s="164">
        <f>IF(C1463="",NA(),MATCH($B1463&amp;$C1463,'Smelter Look-up'!$J:$J,0))</f>
        <v/>
      </c>
      <c r="X1463" s="165">
        <f>IF(AND(C1463="Smelter not listed",OR(LEN(D1463)=0,LEN(E1463)=0)),1,0)</f>
        <v/>
      </c>
      <c r="AB1463" s="306">
        <f>IF(C1463="","",B1463)</f>
        <v/>
      </c>
      <c r="AC1463" s="165">
        <f>B1463</f>
        <v/>
      </c>
      <c r="AD1463" s="165">
        <f>IF(C1463="Smelter not listed",D1463,C1463)</f>
        <v/>
      </c>
    </row>
    <row r="1464" ht="20.1" customFormat="1" customHeight="1" s="165">
      <c r="A1464" s="150" t="n"/>
      <c r="B1464" s="296">
        <f>IF(LEN(A1464)=0,"",INDEX('Smelter Look-up'!$A:$A,MATCH($A1464,'Smelter Look-up'!$E:$E,0)))</f>
        <v/>
      </c>
      <c r="C1464" s="147">
        <f>IF(LEN(A1464)=0,"",INDEX('Smelter Look-up'!$C:$C,MATCH($A1464,'Smelter Look-up'!$E:$E,0)))</f>
        <v/>
      </c>
      <c r="D1464" s="144" t="n"/>
      <c r="E1464" s="144">
        <f>IF(ISERROR($V1464),"",OFFSET('Smelter Look-up'!$D$4,$V1464-4,0)&amp;"")</f>
        <v/>
      </c>
      <c r="F1464" s="144">
        <f>IF(ISERROR($V1464),"",OFFSET('Smelter Look-up'!$E$4,$V1464-4,0))</f>
        <v/>
      </c>
      <c r="G1464" s="144">
        <f>IF(C1464=$X$4,"Enter smelter details",IF(ISERROR($V1464),"",OFFSET('Smelter Look-up'!$F$4,$V1464-4,0)))</f>
        <v/>
      </c>
      <c r="H1464" s="200">
        <f>IF(ISERROR($V1464),"",OFFSET('Smelter Look-up'!$G$4,$V1464-4,0))</f>
        <v/>
      </c>
      <c r="I1464" s="201">
        <f>IF(ISERROR($V1464),"",OFFSET('Smelter Look-up'!$H$4,$V1464-4,0))</f>
        <v/>
      </c>
      <c r="J1464" s="201">
        <f>IF(ISERROR($V1464),"",OFFSET('Smelter Look-up'!$I$4,$V1464-4,0))</f>
        <v/>
      </c>
      <c r="K1464" s="145" t="n"/>
      <c r="L1464" s="145" t="n"/>
      <c r="M1464" s="145" t="n"/>
      <c r="N1464" s="145" t="n"/>
      <c r="O1464" s="145" t="n"/>
      <c r="P1464" s="203" t="n"/>
      <c r="Q1464" s="146" t="n"/>
      <c r="R1464" s="144">
        <f>IF(ISERROR($V1464),"",OFFSET('Smelter Look-up'!$C$4,$V1464-4,0)&amp;"")</f>
        <v/>
      </c>
      <c r="S1464" s="150">
        <f>IF(B1464="","",IF(ISERROR(MATCH($E1464,CL,0)),"Unknown",INDIRECT("'C'!$A$"&amp;MATCH($E1464,CL,0)+1)))</f>
        <v/>
      </c>
      <c r="T1464" s="150">
        <f>IF(B1464="","",IF(ISERROR(MATCH($J1464,SorP!$B$1:$B$6261,0)),"",INDIRECT("'SorP'!$A$"&amp;MATCH($S1464&amp;$J1464,SorP!C:C,0))))</f>
        <v/>
      </c>
      <c r="U1464" s="163" t="n"/>
      <c r="V1464" s="164">
        <f>IF(C1464="",NA(),MATCH($B1464&amp;$C1464,'Smelter Look-up'!$J:$J,0))</f>
        <v/>
      </c>
      <c r="X1464" s="165">
        <f>IF(AND(C1464="Smelter not listed",OR(LEN(D1464)=0,LEN(E1464)=0)),1,0)</f>
        <v/>
      </c>
      <c r="AB1464" s="306">
        <f>IF(C1464="","",B1464)</f>
        <v/>
      </c>
      <c r="AC1464" s="165">
        <f>B1464</f>
        <v/>
      </c>
      <c r="AD1464" s="165">
        <f>IF(C1464="Smelter not listed",D1464,C1464)</f>
        <v/>
      </c>
    </row>
    <row r="1465" ht="20.1" customFormat="1" customHeight="1" s="165">
      <c r="A1465" s="150" t="n"/>
      <c r="B1465" s="296">
        <f>IF(LEN(A1465)=0,"",INDEX('Smelter Look-up'!$A:$A,MATCH($A1465,'Smelter Look-up'!$E:$E,0)))</f>
        <v/>
      </c>
      <c r="C1465" s="147">
        <f>IF(LEN(A1465)=0,"",INDEX('Smelter Look-up'!$C:$C,MATCH($A1465,'Smelter Look-up'!$E:$E,0)))</f>
        <v/>
      </c>
      <c r="D1465" s="144" t="n"/>
      <c r="E1465" s="144">
        <f>IF(ISERROR($V1465),"",OFFSET('Smelter Look-up'!$D$4,$V1465-4,0)&amp;"")</f>
        <v/>
      </c>
      <c r="F1465" s="144">
        <f>IF(ISERROR($V1465),"",OFFSET('Smelter Look-up'!$E$4,$V1465-4,0))</f>
        <v/>
      </c>
      <c r="G1465" s="144">
        <f>IF(C1465=$X$4,"Enter smelter details",IF(ISERROR($V1465),"",OFFSET('Smelter Look-up'!$F$4,$V1465-4,0)))</f>
        <v/>
      </c>
      <c r="H1465" s="200">
        <f>IF(ISERROR($V1465),"",OFFSET('Smelter Look-up'!$G$4,$V1465-4,0))</f>
        <v/>
      </c>
      <c r="I1465" s="201">
        <f>IF(ISERROR($V1465),"",OFFSET('Smelter Look-up'!$H$4,$V1465-4,0))</f>
        <v/>
      </c>
      <c r="J1465" s="201">
        <f>IF(ISERROR($V1465),"",OFFSET('Smelter Look-up'!$I$4,$V1465-4,0))</f>
        <v/>
      </c>
      <c r="K1465" s="145" t="n"/>
      <c r="L1465" s="145" t="n"/>
      <c r="M1465" s="145" t="n"/>
      <c r="N1465" s="145" t="n"/>
      <c r="O1465" s="145" t="n"/>
      <c r="P1465" s="203" t="n"/>
      <c r="Q1465" s="146" t="n"/>
      <c r="R1465" s="144">
        <f>IF(ISERROR($V1465),"",OFFSET('Smelter Look-up'!$C$4,$V1465-4,0)&amp;"")</f>
        <v/>
      </c>
      <c r="S1465" s="150">
        <f>IF(B1465="","",IF(ISERROR(MATCH($E1465,CL,0)),"Unknown",INDIRECT("'C'!$A$"&amp;MATCH($E1465,CL,0)+1)))</f>
        <v/>
      </c>
      <c r="T1465" s="150">
        <f>IF(B1465="","",IF(ISERROR(MATCH($J1465,SorP!$B$1:$B$6261,0)),"",INDIRECT("'SorP'!$A$"&amp;MATCH($S1465&amp;$J1465,SorP!C:C,0))))</f>
        <v/>
      </c>
      <c r="U1465" s="163" t="n"/>
      <c r="V1465" s="164">
        <f>IF(C1465="",NA(),MATCH($B1465&amp;$C1465,'Smelter Look-up'!$J:$J,0))</f>
        <v/>
      </c>
      <c r="X1465" s="165">
        <f>IF(AND(C1465="Smelter not listed",OR(LEN(D1465)=0,LEN(E1465)=0)),1,0)</f>
        <v/>
      </c>
      <c r="AB1465" s="306">
        <f>IF(C1465="","",B1465)</f>
        <v/>
      </c>
      <c r="AC1465" s="165">
        <f>B1465</f>
        <v/>
      </c>
      <c r="AD1465" s="165">
        <f>IF(C1465="Smelter not listed",D1465,C1465)</f>
        <v/>
      </c>
    </row>
    <row r="1466" ht="20.1" customFormat="1" customHeight="1" s="165">
      <c r="A1466" s="150" t="n"/>
      <c r="B1466" s="296">
        <f>IF(LEN(A1466)=0,"",INDEX('Smelter Look-up'!$A:$A,MATCH($A1466,'Smelter Look-up'!$E:$E,0)))</f>
        <v/>
      </c>
      <c r="C1466" s="147">
        <f>IF(LEN(A1466)=0,"",INDEX('Smelter Look-up'!$C:$C,MATCH($A1466,'Smelter Look-up'!$E:$E,0)))</f>
        <v/>
      </c>
      <c r="D1466" s="144" t="n"/>
      <c r="E1466" s="144">
        <f>IF(ISERROR($V1466),"",OFFSET('Smelter Look-up'!$D$4,$V1466-4,0)&amp;"")</f>
        <v/>
      </c>
      <c r="F1466" s="144">
        <f>IF(ISERROR($V1466),"",OFFSET('Smelter Look-up'!$E$4,$V1466-4,0))</f>
        <v/>
      </c>
      <c r="G1466" s="144">
        <f>IF(C1466=$X$4,"Enter smelter details",IF(ISERROR($V1466),"",OFFSET('Smelter Look-up'!$F$4,$V1466-4,0)))</f>
        <v/>
      </c>
      <c r="H1466" s="200">
        <f>IF(ISERROR($V1466),"",OFFSET('Smelter Look-up'!$G$4,$V1466-4,0))</f>
        <v/>
      </c>
      <c r="I1466" s="201">
        <f>IF(ISERROR($V1466),"",OFFSET('Smelter Look-up'!$H$4,$V1466-4,0))</f>
        <v/>
      </c>
      <c r="J1466" s="201">
        <f>IF(ISERROR($V1466),"",OFFSET('Smelter Look-up'!$I$4,$V1466-4,0))</f>
        <v/>
      </c>
      <c r="K1466" s="145" t="n"/>
      <c r="L1466" s="145" t="n"/>
      <c r="M1466" s="145" t="n"/>
      <c r="N1466" s="145" t="n"/>
      <c r="O1466" s="145" t="n"/>
      <c r="P1466" s="203" t="n"/>
      <c r="Q1466" s="146" t="n"/>
      <c r="R1466" s="144">
        <f>IF(ISERROR($V1466),"",OFFSET('Smelter Look-up'!$C$4,$V1466-4,0)&amp;"")</f>
        <v/>
      </c>
      <c r="S1466" s="150">
        <f>IF(B1466="","",IF(ISERROR(MATCH($E1466,CL,0)),"Unknown",INDIRECT("'C'!$A$"&amp;MATCH($E1466,CL,0)+1)))</f>
        <v/>
      </c>
      <c r="T1466" s="150">
        <f>IF(B1466="","",IF(ISERROR(MATCH($J1466,SorP!$B$1:$B$6261,0)),"",INDIRECT("'SorP'!$A$"&amp;MATCH($S1466&amp;$J1466,SorP!C:C,0))))</f>
        <v/>
      </c>
      <c r="U1466" s="163" t="n"/>
      <c r="V1466" s="164">
        <f>IF(C1466="",NA(),MATCH($B1466&amp;$C1466,'Smelter Look-up'!$J:$J,0))</f>
        <v/>
      </c>
      <c r="X1466" s="165">
        <f>IF(AND(C1466="Smelter not listed",OR(LEN(D1466)=0,LEN(E1466)=0)),1,0)</f>
        <v/>
      </c>
      <c r="AB1466" s="306">
        <f>IF(C1466="","",B1466)</f>
        <v/>
      </c>
      <c r="AC1466" s="165">
        <f>B1466</f>
        <v/>
      </c>
      <c r="AD1466" s="165">
        <f>IF(C1466="Smelter not listed",D1466,C1466)</f>
        <v/>
      </c>
    </row>
    <row r="1467" ht="20.1" customFormat="1" customHeight="1" s="165">
      <c r="A1467" s="150" t="n"/>
      <c r="B1467" s="296">
        <f>IF(LEN(A1467)=0,"",INDEX('Smelter Look-up'!$A:$A,MATCH($A1467,'Smelter Look-up'!$E:$E,0)))</f>
        <v/>
      </c>
      <c r="C1467" s="147">
        <f>IF(LEN(A1467)=0,"",INDEX('Smelter Look-up'!$C:$C,MATCH($A1467,'Smelter Look-up'!$E:$E,0)))</f>
        <v/>
      </c>
      <c r="D1467" s="144" t="n"/>
      <c r="E1467" s="144">
        <f>IF(ISERROR($V1467),"",OFFSET('Smelter Look-up'!$D$4,$V1467-4,0)&amp;"")</f>
        <v/>
      </c>
      <c r="F1467" s="144">
        <f>IF(ISERROR($V1467),"",OFFSET('Smelter Look-up'!$E$4,$V1467-4,0))</f>
        <v/>
      </c>
      <c r="G1467" s="144">
        <f>IF(C1467=$X$4,"Enter smelter details",IF(ISERROR($V1467),"",OFFSET('Smelter Look-up'!$F$4,$V1467-4,0)))</f>
        <v/>
      </c>
      <c r="H1467" s="200">
        <f>IF(ISERROR($V1467),"",OFFSET('Smelter Look-up'!$G$4,$V1467-4,0))</f>
        <v/>
      </c>
      <c r="I1467" s="201">
        <f>IF(ISERROR($V1467),"",OFFSET('Smelter Look-up'!$H$4,$V1467-4,0))</f>
        <v/>
      </c>
      <c r="J1467" s="201">
        <f>IF(ISERROR($V1467),"",OFFSET('Smelter Look-up'!$I$4,$V1467-4,0))</f>
        <v/>
      </c>
      <c r="K1467" s="145" t="n"/>
      <c r="L1467" s="145" t="n"/>
      <c r="M1467" s="145" t="n"/>
      <c r="N1467" s="145" t="n"/>
      <c r="O1467" s="145" t="n"/>
      <c r="P1467" s="203" t="n"/>
      <c r="Q1467" s="146" t="n"/>
      <c r="R1467" s="144">
        <f>IF(ISERROR($V1467),"",OFFSET('Smelter Look-up'!$C$4,$V1467-4,0)&amp;"")</f>
        <v/>
      </c>
      <c r="S1467" s="150">
        <f>IF(B1467="","",IF(ISERROR(MATCH($E1467,CL,0)),"Unknown",INDIRECT("'C'!$A$"&amp;MATCH($E1467,CL,0)+1)))</f>
        <v/>
      </c>
      <c r="T1467" s="150">
        <f>IF(B1467="","",IF(ISERROR(MATCH($J1467,SorP!$B$1:$B$6261,0)),"",INDIRECT("'SorP'!$A$"&amp;MATCH($S1467&amp;$J1467,SorP!C:C,0))))</f>
        <v/>
      </c>
      <c r="U1467" s="163" t="n"/>
      <c r="V1467" s="164">
        <f>IF(C1467="",NA(),MATCH($B1467&amp;$C1467,'Smelter Look-up'!$J:$J,0))</f>
        <v/>
      </c>
      <c r="X1467" s="165">
        <f>IF(AND(C1467="Smelter not listed",OR(LEN(D1467)=0,LEN(E1467)=0)),1,0)</f>
        <v/>
      </c>
      <c r="AB1467" s="306">
        <f>IF(C1467="","",B1467)</f>
        <v/>
      </c>
      <c r="AC1467" s="165">
        <f>B1467</f>
        <v/>
      </c>
      <c r="AD1467" s="165">
        <f>IF(C1467="Smelter not listed",D1467,C1467)</f>
        <v/>
      </c>
    </row>
    <row r="1468" ht="20.1" customFormat="1" customHeight="1" s="165">
      <c r="A1468" s="150" t="n"/>
      <c r="B1468" s="296">
        <f>IF(LEN(A1468)=0,"",INDEX('Smelter Look-up'!$A:$A,MATCH($A1468,'Smelter Look-up'!$E:$E,0)))</f>
        <v/>
      </c>
      <c r="C1468" s="147">
        <f>IF(LEN(A1468)=0,"",INDEX('Smelter Look-up'!$C:$C,MATCH($A1468,'Smelter Look-up'!$E:$E,0)))</f>
        <v/>
      </c>
      <c r="D1468" s="144" t="n"/>
      <c r="E1468" s="144">
        <f>IF(ISERROR($V1468),"",OFFSET('Smelter Look-up'!$D$4,$V1468-4,0)&amp;"")</f>
        <v/>
      </c>
      <c r="F1468" s="144">
        <f>IF(ISERROR($V1468),"",OFFSET('Smelter Look-up'!$E$4,$V1468-4,0))</f>
        <v/>
      </c>
      <c r="G1468" s="144">
        <f>IF(C1468=$X$4,"Enter smelter details",IF(ISERROR($V1468),"",OFFSET('Smelter Look-up'!$F$4,$V1468-4,0)))</f>
        <v/>
      </c>
      <c r="H1468" s="200">
        <f>IF(ISERROR($V1468),"",OFFSET('Smelter Look-up'!$G$4,$V1468-4,0))</f>
        <v/>
      </c>
      <c r="I1468" s="201">
        <f>IF(ISERROR($V1468),"",OFFSET('Smelter Look-up'!$H$4,$V1468-4,0))</f>
        <v/>
      </c>
      <c r="J1468" s="201">
        <f>IF(ISERROR($V1468),"",OFFSET('Smelter Look-up'!$I$4,$V1468-4,0))</f>
        <v/>
      </c>
      <c r="K1468" s="145" t="n"/>
      <c r="L1468" s="145" t="n"/>
      <c r="M1468" s="145" t="n"/>
      <c r="N1468" s="145" t="n"/>
      <c r="O1468" s="145" t="n"/>
      <c r="P1468" s="203" t="n"/>
      <c r="Q1468" s="146" t="n"/>
      <c r="R1468" s="144">
        <f>IF(ISERROR($V1468),"",OFFSET('Smelter Look-up'!$C$4,$V1468-4,0)&amp;"")</f>
        <v/>
      </c>
      <c r="S1468" s="150">
        <f>IF(B1468="","",IF(ISERROR(MATCH($E1468,CL,0)),"Unknown",INDIRECT("'C'!$A$"&amp;MATCH($E1468,CL,0)+1)))</f>
        <v/>
      </c>
      <c r="T1468" s="150">
        <f>IF(B1468="","",IF(ISERROR(MATCH($J1468,SorP!$B$1:$B$6261,0)),"",INDIRECT("'SorP'!$A$"&amp;MATCH($S1468&amp;$J1468,SorP!C:C,0))))</f>
        <v/>
      </c>
      <c r="U1468" s="163" t="n"/>
      <c r="V1468" s="164">
        <f>IF(C1468="",NA(),MATCH($B1468&amp;$C1468,'Smelter Look-up'!$J:$J,0))</f>
        <v/>
      </c>
      <c r="X1468" s="165">
        <f>IF(AND(C1468="Smelter not listed",OR(LEN(D1468)=0,LEN(E1468)=0)),1,0)</f>
        <v/>
      </c>
      <c r="AB1468" s="306">
        <f>IF(C1468="","",B1468)</f>
        <v/>
      </c>
      <c r="AC1468" s="165">
        <f>B1468</f>
        <v/>
      </c>
      <c r="AD1468" s="165">
        <f>IF(C1468="Smelter not listed",D1468,C1468)</f>
        <v/>
      </c>
    </row>
    <row r="1469" ht="20.1" customFormat="1" customHeight="1" s="165">
      <c r="A1469" s="150" t="n"/>
      <c r="B1469" s="296">
        <f>IF(LEN(A1469)=0,"",INDEX('Smelter Look-up'!$A:$A,MATCH($A1469,'Smelter Look-up'!$E:$E,0)))</f>
        <v/>
      </c>
      <c r="C1469" s="147">
        <f>IF(LEN(A1469)=0,"",INDEX('Smelter Look-up'!$C:$C,MATCH($A1469,'Smelter Look-up'!$E:$E,0)))</f>
        <v/>
      </c>
      <c r="D1469" s="144" t="n"/>
      <c r="E1469" s="144">
        <f>IF(ISERROR($V1469),"",OFFSET('Smelter Look-up'!$D$4,$V1469-4,0)&amp;"")</f>
        <v/>
      </c>
      <c r="F1469" s="144">
        <f>IF(ISERROR($V1469),"",OFFSET('Smelter Look-up'!$E$4,$V1469-4,0))</f>
        <v/>
      </c>
      <c r="G1469" s="144">
        <f>IF(C1469=$X$4,"Enter smelter details",IF(ISERROR($V1469),"",OFFSET('Smelter Look-up'!$F$4,$V1469-4,0)))</f>
        <v/>
      </c>
      <c r="H1469" s="200">
        <f>IF(ISERROR($V1469),"",OFFSET('Smelter Look-up'!$G$4,$V1469-4,0))</f>
        <v/>
      </c>
      <c r="I1469" s="201">
        <f>IF(ISERROR($V1469),"",OFFSET('Smelter Look-up'!$H$4,$V1469-4,0))</f>
        <v/>
      </c>
      <c r="J1469" s="201">
        <f>IF(ISERROR($V1469),"",OFFSET('Smelter Look-up'!$I$4,$V1469-4,0))</f>
        <v/>
      </c>
      <c r="K1469" s="145" t="n"/>
      <c r="L1469" s="145" t="n"/>
      <c r="M1469" s="145" t="n"/>
      <c r="N1469" s="145" t="n"/>
      <c r="O1469" s="145" t="n"/>
      <c r="P1469" s="203" t="n"/>
      <c r="Q1469" s="146" t="n"/>
      <c r="R1469" s="144">
        <f>IF(ISERROR($V1469),"",OFFSET('Smelter Look-up'!$C$4,$V1469-4,0)&amp;"")</f>
        <v/>
      </c>
      <c r="S1469" s="150">
        <f>IF(B1469="","",IF(ISERROR(MATCH($E1469,CL,0)),"Unknown",INDIRECT("'C'!$A$"&amp;MATCH($E1469,CL,0)+1)))</f>
        <v/>
      </c>
      <c r="T1469" s="150">
        <f>IF(B1469="","",IF(ISERROR(MATCH($J1469,SorP!$B$1:$B$6261,0)),"",INDIRECT("'SorP'!$A$"&amp;MATCH($S1469&amp;$J1469,SorP!C:C,0))))</f>
        <v/>
      </c>
      <c r="U1469" s="163" t="n"/>
      <c r="V1469" s="164">
        <f>IF(C1469="",NA(),MATCH($B1469&amp;$C1469,'Smelter Look-up'!$J:$J,0))</f>
        <v/>
      </c>
      <c r="X1469" s="165">
        <f>IF(AND(C1469="Smelter not listed",OR(LEN(D1469)=0,LEN(E1469)=0)),1,0)</f>
        <v/>
      </c>
      <c r="AB1469" s="306">
        <f>IF(C1469="","",B1469)</f>
        <v/>
      </c>
      <c r="AC1469" s="165">
        <f>B1469</f>
        <v/>
      </c>
      <c r="AD1469" s="165">
        <f>IF(C1469="Smelter not listed",D1469,C1469)</f>
        <v/>
      </c>
    </row>
    <row r="1470" ht="20.1" customFormat="1" customHeight="1" s="165">
      <c r="A1470" s="150" t="n"/>
      <c r="B1470" s="296">
        <f>IF(LEN(A1470)=0,"",INDEX('Smelter Look-up'!$A:$A,MATCH($A1470,'Smelter Look-up'!$E:$E,0)))</f>
        <v/>
      </c>
      <c r="C1470" s="147">
        <f>IF(LEN(A1470)=0,"",INDEX('Smelter Look-up'!$C:$C,MATCH($A1470,'Smelter Look-up'!$E:$E,0)))</f>
        <v/>
      </c>
      <c r="D1470" s="144" t="n"/>
      <c r="E1470" s="144">
        <f>IF(ISERROR($V1470),"",OFFSET('Smelter Look-up'!$D$4,$V1470-4,0)&amp;"")</f>
        <v/>
      </c>
      <c r="F1470" s="144">
        <f>IF(ISERROR($V1470),"",OFFSET('Smelter Look-up'!$E$4,$V1470-4,0))</f>
        <v/>
      </c>
      <c r="G1470" s="144">
        <f>IF(C1470=$X$4,"Enter smelter details",IF(ISERROR($V1470),"",OFFSET('Smelter Look-up'!$F$4,$V1470-4,0)))</f>
        <v/>
      </c>
      <c r="H1470" s="200">
        <f>IF(ISERROR($V1470),"",OFFSET('Smelter Look-up'!$G$4,$V1470-4,0))</f>
        <v/>
      </c>
      <c r="I1470" s="201">
        <f>IF(ISERROR($V1470),"",OFFSET('Smelter Look-up'!$H$4,$V1470-4,0))</f>
        <v/>
      </c>
      <c r="J1470" s="201">
        <f>IF(ISERROR($V1470),"",OFFSET('Smelter Look-up'!$I$4,$V1470-4,0))</f>
        <v/>
      </c>
      <c r="K1470" s="145" t="n"/>
      <c r="L1470" s="145" t="n"/>
      <c r="M1470" s="145" t="n"/>
      <c r="N1470" s="145" t="n"/>
      <c r="O1470" s="145" t="n"/>
      <c r="P1470" s="203" t="n"/>
      <c r="Q1470" s="146" t="n"/>
      <c r="R1470" s="144">
        <f>IF(ISERROR($V1470),"",OFFSET('Smelter Look-up'!$C$4,$V1470-4,0)&amp;"")</f>
        <v/>
      </c>
      <c r="S1470" s="150">
        <f>IF(B1470="","",IF(ISERROR(MATCH($E1470,CL,0)),"Unknown",INDIRECT("'C'!$A$"&amp;MATCH($E1470,CL,0)+1)))</f>
        <v/>
      </c>
      <c r="T1470" s="150">
        <f>IF(B1470="","",IF(ISERROR(MATCH($J1470,SorP!$B$1:$B$6261,0)),"",INDIRECT("'SorP'!$A$"&amp;MATCH($S1470&amp;$J1470,SorP!C:C,0))))</f>
        <v/>
      </c>
      <c r="U1470" s="163" t="n"/>
      <c r="V1470" s="164">
        <f>IF(C1470="",NA(),MATCH($B1470&amp;$C1470,'Smelter Look-up'!$J:$J,0))</f>
        <v/>
      </c>
      <c r="X1470" s="165">
        <f>IF(AND(C1470="Smelter not listed",OR(LEN(D1470)=0,LEN(E1470)=0)),1,0)</f>
        <v/>
      </c>
      <c r="AB1470" s="306">
        <f>IF(C1470="","",B1470)</f>
        <v/>
      </c>
      <c r="AC1470" s="165">
        <f>B1470</f>
        <v/>
      </c>
      <c r="AD1470" s="165">
        <f>IF(C1470="Smelter not listed",D1470,C1470)</f>
        <v/>
      </c>
    </row>
    <row r="1471" ht="20.1" customFormat="1" customHeight="1" s="165">
      <c r="A1471" s="150" t="n"/>
      <c r="B1471" s="296">
        <f>IF(LEN(A1471)=0,"",INDEX('Smelter Look-up'!$A:$A,MATCH($A1471,'Smelter Look-up'!$E:$E,0)))</f>
        <v/>
      </c>
      <c r="C1471" s="147">
        <f>IF(LEN(A1471)=0,"",INDEX('Smelter Look-up'!$C:$C,MATCH($A1471,'Smelter Look-up'!$E:$E,0)))</f>
        <v/>
      </c>
      <c r="D1471" s="144" t="n"/>
      <c r="E1471" s="144">
        <f>IF(ISERROR($V1471),"",OFFSET('Smelter Look-up'!$D$4,$V1471-4,0)&amp;"")</f>
        <v/>
      </c>
      <c r="F1471" s="144">
        <f>IF(ISERROR($V1471),"",OFFSET('Smelter Look-up'!$E$4,$V1471-4,0))</f>
        <v/>
      </c>
      <c r="G1471" s="144">
        <f>IF(C1471=$X$4,"Enter smelter details",IF(ISERROR($V1471),"",OFFSET('Smelter Look-up'!$F$4,$V1471-4,0)))</f>
        <v/>
      </c>
      <c r="H1471" s="200">
        <f>IF(ISERROR($V1471),"",OFFSET('Smelter Look-up'!$G$4,$V1471-4,0))</f>
        <v/>
      </c>
      <c r="I1471" s="201">
        <f>IF(ISERROR($V1471),"",OFFSET('Smelter Look-up'!$H$4,$V1471-4,0))</f>
        <v/>
      </c>
      <c r="J1471" s="201">
        <f>IF(ISERROR($V1471),"",OFFSET('Smelter Look-up'!$I$4,$V1471-4,0))</f>
        <v/>
      </c>
      <c r="K1471" s="145" t="n"/>
      <c r="L1471" s="145" t="n"/>
      <c r="M1471" s="145" t="n"/>
      <c r="N1471" s="145" t="n"/>
      <c r="O1471" s="145" t="n"/>
      <c r="P1471" s="203" t="n"/>
      <c r="Q1471" s="146" t="n"/>
      <c r="R1471" s="144">
        <f>IF(ISERROR($V1471),"",OFFSET('Smelter Look-up'!$C$4,$V1471-4,0)&amp;"")</f>
        <v/>
      </c>
      <c r="S1471" s="150">
        <f>IF(B1471="","",IF(ISERROR(MATCH($E1471,CL,0)),"Unknown",INDIRECT("'C'!$A$"&amp;MATCH($E1471,CL,0)+1)))</f>
        <v/>
      </c>
      <c r="T1471" s="150">
        <f>IF(B1471="","",IF(ISERROR(MATCH($J1471,SorP!$B$1:$B$6261,0)),"",INDIRECT("'SorP'!$A$"&amp;MATCH($S1471&amp;$J1471,SorP!C:C,0))))</f>
        <v/>
      </c>
      <c r="U1471" s="163" t="n"/>
      <c r="V1471" s="164">
        <f>IF(C1471="",NA(),MATCH($B1471&amp;$C1471,'Smelter Look-up'!$J:$J,0))</f>
        <v/>
      </c>
      <c r="X1471" s="165">
        <f>IF(AND(C1471="Smelter not listed",OR(LEN(D1471)=0,LEN(E1471)=0)),1,0)</f>
        <v/>
      </c>
      <c r="AB1471" s="306">
        <f>IF(C1471="","",B1471)</f>
        <v/>
      </c>
      <c r="AC1471" s="165">
        <f>B1471</f>
        <v/>
      </c>
      <c r="AD1471" s="165">
        <f>IF(C1471="Smelter not listed",D1471,C1471)</f>
        <v/>
      </c>
    </row>
    <row r="1472" ht="20.1" customFormat="1" customHeight="1" s="165">
      <c r="A1472" s="150" t="n"/>
      <c r="B1472" s="296">
        <f>IF(LEN(A1472)=0,"",INDEX('Smelter Look-up'!$A:$A,MATCH($A1472,'Smelter Look-up'!$E:$E,0)))</f>
        <v/>
      </c>
      <c r="C1472" s="147">
        <f>IF(LEN(A1472)=0,"",INDEX('Smelter Look-up'!$C:$C,MATCH($A1472,'Smelter Look-up'!$E:$E,0)))</f>
        <v/>
      </c>
      <c r="D1472" s="144" t="n"/>
      <c r="E1472" s="144">
        <f>IF(ISERROR($V1472),"",OFFSET('Smelter Look-up'!$D$4,$V1472-4,0)&amp;"")</f>
        <v/>
      </c>
      <c r="F1472" s="144">
        <f>IF(ISERROR($V1472),"",OFFSET('Smelter Look-up'!$E$4,$V1472-4,0))</f>
        <v/>
      </c>
      <c r="G1472" s="144">
        <f>IF(C1472=$X$4,"Enter smelter details",IF(ISERROR($V1472),"",OFFSET('Smelter Look-up'!$F$4,$V1472-4,0)))</f>
        <v/>
      </c>
      <c r="H1472" s="200">
        <f>IF(ISERROR($V1472),"",OFFSET('Smelter Look-up'!$G$4,$V1472-4,0))</f>
        <v/>
      </c>
      <c r="I1472" s="201">
        <f>IF(ISERROR($V1472),"",OFFSET('Smelter Look-up'!$H$4,$V1472-4,0))</f>
        <v/>
      </c>
      <c r="J1472" s="201">
        <f>IF(ISERROR($V1472),"",OFFSET('Smelter Look-up'!$I$4,$V1472-4,0))</f>
        <v/>
      </c>
      <c r="K1472" s="145" t="n"/>
      <c r="L1472" s="145" t="n"/>
      <c r="M1472" s="145" t="n"/>
      <c r="N1472" s="145" t="n"/>
      <c r="O1472" s="145" t="n"/>
      <c r="P1472" s="203" t="n"/>
      <c r="Q1472" s="146" t="n"/>
      <c r="R1472" s="144">
        <f>IF(ISERROR($V1472),"",OFFSET('Smelter Look-up'!$C$4,$V1472-4,0)&amp;"")</f>
        <v/>
      </c>
      <c r="S1472" s="150">
        <f>IF(B1472="","",IF(ISERROR(MATCH($E1472,CL,0)),"Unknown",INDIRECT("'C'!$A$"&amp;MATCH($E1472,CL,0)+1)))</f>
        <v/>
      </c>
      <c r="T1472" s="150">
        <f>IF(B1472="","",IF(ISERROR(MATCH($J1472,SorP!$B$1:$B$6261,0)),"",INDIRECT("'SorP'!$A$"&amp;MATCH($S1472&amp;$J1472,SorP!C:C,0))))</f>
        <v/>
      </c>
      <c r="U1472" s="163" t="n"/>
      <c r="V1472" s="164">
        <f>IF(C1472="",NA(),MATCH($B1472&amp;$C1472,'Smelter Look-up'!$J:$J,0))</f>
        <v/>
      </c>
      <c r="X1472" s="165">
        <f>IF(AND(C1472="Smelter not listed",OR(LEN(D1472)=0,LEN(E1472)=0)),1,0)</f>
        <v/>
      </c>
      <c r="AB1472" s="306">
        <f>IF(C1472="","",B1472)</f>
        <v/>
      </c>
      <c r="AC1472" s="165">
        <f>B1472</f>
        <v/>
      </c>
      <c r="AD1472" s="165">
        <f>IF(C1472="Smelter not listed",D1472,C1472)</f>
        <v/>
      </c>
    </row>
    <row r="1473" ht="20.1" customFormat="1" customHeight="1" s="165">
      <c r="A1473" s="150" t="n"/>
      <c r="B1473" s="296">
        <f>IF(LEN(A1473)=0,"",INDEX('Smelter Look-up'!$A:$A,MATCH($A1473,'Smelter Look-up'!$E:$E,0)))</f>
        <v/>
      </c>
      <c r="C1473" s="147">
        <f>IF(LEN(A1473)=0,"",INDEX('Smelter Look-up'!$C:$C,MATCH($A1473,'Smelter Look-up'!$E:$E,0)))</f>
        <v/>
      </c>
      <c r="D1473" s="144" t="n"/>
      <c r="E1473" s="144">
        <f>IF(ISERROR($V1473),"",OFFSET('Smelter Look-up'!$D$4,$V1473-4,0)&amp;"")</f>
        <v/>
      </c>
      <c r="F1473" s="144">
        <f>IF(ISERROR($V1473),"",OFFSET('Smelter Look-up'!$E$4,$V1473-4,0))</f>
        <v/>
      </c>
      <c r="G1473" s="144">
        <f>IF(C1473=$X$4,"Enter smelter details",IF(ISERROR($V1473),"",OFFSET('Smelter Look-up'!$F$4,$V1473-4,0)))</f>
        <v/>
      </c>
      <c r="H1473" s="200">
        <f>IF(ISERROR($V1473),"",OFFSET('Smelter Look-up'!$G$4,$V1473-4,0))</f>
        <v/>
      </c>
      <c r="I1473" s="201">
        <f>IF(ISERROR($V1473),"",OFFSET('Smelter Look-up'!$H$4,$V1473-4,0))</f>
        <v/>
      </c>
      <c r="J1473" s="201">
        <f>IF(ISERROR($V1473),"",OFFSET('Smelter Look-up'!$I$4,$V1473-4,0))</f>
        <v/>
      </c>
      <c r="K1473" s="145" t="n"/>
      <c r="L1473" s="145" t="n"/>
      <c r="M1473" s="145" t="n"/>
      <c r="N1473" s="145" t="n"/>
      <c r="O1473" s="145" t="n"/>
      <c r="P1473" s="203" t="n"/>
      <c r="Q1473" s="146" t="n"/>
      <c r="R1473" s="144">
        <f>IF(ISERROR($V1473),"",OFFSET('Smelter Look-up'!$C$4,$V1473-4,0)&amp;"")</f>
        <v/>
      </c>
      <c r="S1473" s="150">
        <f>IF(B1473="","",IF(ISERROR(MATCH($E1473,CL,0)),"Unknown",INDIRECT("'C'!$A$"&amp;MATCH($E1473,CL,0)+1)))</f>
        <v/>
      </c>
      <c r="T1473" s="150">
        <f>IF(B1473="","",IF(ISERROR(MATCH($J1473,SorP!$B$1:$B$6261,0)),"",INDIRECT("'SorP'!$A$"&amp;MATCH($S1473&amp;$J1473,SorP!C:C,0))))</f>
        <v/>
      </c>
      <c r="U1473" s="163" t="n"/>
      <c r="V1473" s="164">
        <f>IF(C1473="",NA(),MATCH($B1473&amp;$C1473,'Smelter Look-up'!$J:$J,0))</f>
        <v/>
      </c>
      <c r="X1473" s="165">
        <f>IF(AND(C1473="Smelter not listed",OR(LEN(D1473)=0,LEN(E1473)=0)),1,0)</f>
        <v/>
      </c>
      <c r="AB1473" s="306">
        <f>IF(C1473="","",B1473)</f>
        <v/>
      </c>
      <c r="AC1473" s="165">
        <f>B1473</f>
        <v/>
      </c>
      <c r="AD1473" s="165">
        <f>IF(C1473="Smelter not listed",D1473,C1473)</f>
        <v/>
      </c>
    </row>
    <row r="1474" ht="20.1" customFormat="1" customHeight="1" s="165">
      <c r="A1474" s="150" t="n"/>
      <c r="B1474" s="296">
        <f>IF(LEN(A1474)=0,"",INDEX('Smelter Look-up'!$A:$A,MATCH($A1474,'Smelter Look-up'!$E:$E,0)))</f>
        <v/>
      </c>
      <c r="C1474" s="147">
        <f>IF(LEN(A1474)=0,"",INDEX('Smelter Look-up'!$C:$C,MATCH($A1474,'Smelter Look-up'!$E:$E,0)))</f>
        <v/>
      </c>
      <c r="D1474" s="144" t="n"/>
      <c r="E1474" s="144">
        <f>IF(ISERROR($V1474),"",OFFSET('Smelter Look-up'!$D$4,$V1474-4,0)&amp;"")</f>
        <v/>
      </c>
      <c r="F1474" s="144">
        <f>IF(ISERROR($V1474),"",OFFSET('Smelter Look-up'!$E$4,$V1474-4,0))</f>
        <v/>
      </c>
      <c r="G1474" s="144">
        <f>IF(C1474=$X$4,"Enter smelter details",IF(ISERROR($V1474),"",OFFSET('Smelter Look-up'!$F$4,$V1474-4,0)))</f>
        <v/>
      </c>
      <c r="H1474" s="200">
        <f>IF(ISERROR($V1474),"",OFFSET('Smelter Look-up'!$G$4,$V1474-4,0))</f>
        <v/>
      </c>
      <c r="I1474" s="201">
        <f>IF(ISERROR($V1474),"",OFFSET('Smelter Look-up'!$H$4,$V1474-4,0))</f>
        <v/>
      </c>
      <c r="J1474" s="201">
        <f>IF(ISERROR($V1474),"",OFFSET('Smelter Look-up'!$I$4,$V1474-4,0))</f>
        <v/>
      </c>
      <c r="K1474" s="145" t="n"/>
      <c r="L1474" s="145" t="n"/>
      <c r="M1474" s="145" t="n"/>
      <c r="N1474" s="145" t="n"/>
      <c r="O1474" s="145" t="n"/>
      <c r="P1474" s="203" t="n"/>
      <c r="Q1474" s="146" t="n"/>
      <c r="R1474" s="144">
        <f>IF(ISERROR($V1474),"",OFFSET('Smelter Look-up'!$C$4,$V1474-4,0)&amp;"")</f>
        <v/>
      </c>
      <c r="S1474" s="150">
        <f>IF(B1474="","",IF(ISERROR(MATCH($E1474,CL,0)),"Unknown",INDIRECT("'C'!$A$"&amp;MATCH($E1474,CL,0)+1)))</f>
        <v/>
      </c>
      <c r="T1474" s="150">
        <f>IF(B1474="","",IF(ISERROR(MATCH($J1474,SorP!$B$1:$B$6261,0)),"",INDIRECT("'SorP'!$A$"&amp;MATCH($S1474&amp;$J1474,SorP!C:C,0))))</f>
        <v/>
      </c>
      <c r="U1474" s="163" t="n"/>
      <c r="V1474" s="164">
        <f>IF(C1474="",NA(),MATCH($B1474&amp;$C1474,'Smelter Look-up'!$J:$J,0))</f>
        <v/>
      </c>
      <c r="X1474" s="165">
        <f>IF(AND(C1474="Smelter not listed",OR(LEN(D1474)=0,LEN(E1474)=0)),1,0)</f>
        <v/>
      </c>
      <c r="AB1474" s="306">
        <f>IF(C1474="","",B1474)</f>
        <v/>
      </c>
      <c r="AC1474" s="165">
        <f>B1474</f>
        <v/>
      </c>
      <c r="AD1474" s="165">
        <f>IF(C1474="Smelter not listed",D1474,C1474)</f>
        <v/>
      </c>
    </row>
    <row r="1475" ht="20.1" customFormat="1" customHeight="1" s="165">
      <c r="A1475" s="150" t="n"/>
      <c r="B1475" s="296">
        <f>IF(LEN(A1475)=0,"",INDEX('Smelter Look-up'!$A:$A,MATCH($A1475,'Smelter Look-up'!$E:$E,0)))</f>
        <v/>
      </c>
      <c r="C1475" s="147">
        <f>IF(LEN(A1475)=0,"",INDEX('Smelter Look-up'!$C:$C,MATCH($A1475,'Smelter Look-up'!$E:$E,0)))</f>
        <v/>
      </c>
      <c r="D1475" s="144" t="n"/>
      <c r="E1475" s="144">
        <f>IF(ISERROR($V1475),"",OFFSET('Smelter Look-up'!$D$4,$V1475-4,0)&amp;"")</f>
        <v/>
      </c>
      <c r="F1475" s="144">
        <f>IF(ISERROR($V1475),"",OFFSET('Smelter Look-up'!$E$4,$V1475-4,0))</f>
        <v/>
      </c>
      <c r="G1475" s="144">
        <f>IF(C1475=$X$4,"Enter smelter details",IF(ISERROR($V1475),"",OFFSET('Smelter Look-up'!$F$4,$V1475-4,0)))</f>
        <v/>
      </c>
      <c r="H1475" s="200">
        <f>IF(ISERROR($V1475),"",OFFSET('Smelter Look-up'!$G$4,$V1475-4,0))</f>
        <v/>
      </c>
      <c r="I1475" s="201">
        <f>IF(ISERROR($V1475),"",OFFSET('Smelter Look-up'!$H$4,$V1475-4,0))</f>
        <v/>
      </c>
      <c r="J1475" s="201">
        <f>IF(ISERROR($V1475),"",OFFSET('Smelter Look-up'!$I$4,$V1475-4,0))</f>
        <v/>
      </c>
      <c r="K1475" s="145" t="n"/>
      <c r="L1475" s="145" t="n"/>
      <c r="M1475" s="145" t="n"/>
      <c r="N1475" s="145" t="n"/>
      <c r="O1475" s="145" t="n"/>
      <c r="P1475" s="203" t="n"/>
      <c r="Q1475" s="146" t="n"/>
      <c r="R1475" s="144">
        <f>IF(ISERROR($V1475),"",OFFSET('Smelter Look-up'!$C$4,$V1475-4,0)&amp;"")</f>
        <v/>
      </c>
      <c r="S1475" s="150">
        <f>IF(B1475="","",IF(ISERROR(MATCH($E1475,CL,0)),"Unknown",INDIRECT("'C'!$A$"&amp;MATCH($E1475,CL,0)+1)))</f>
        <v/>
      </c>
      <c r="T1475" s="150">
        <f>IF(B1475="","",IF(ISERROR(MATCH($J1475,SorP!$B$1:$B$6261,0)),"",INDIRECT("'SorP'!$A$"&amp;MATCH($S1475&amp;$J1475,SorP!C:C,0))))</f>
        <v/>
      </c>
      <c r="U1475" s="163" t="n"/>
      <c r="V1475" s="164">
        <f>IF(C1475="",NA(),MATCH($B1475&amp;$C1475,'Smelter Look-up'!$J:$J,0))</f>
        <v/>
      </c>
      <c r="X1475" s="165">
        <f>IF(AND(C1475="Smelter not listed",OR(LEN(D1475)=0,LEN(E1475)=0)),1,0)</f>
        <v/>
      </c>
      <c r="AB1475" s="306">
        <f>IF(C1475="","",B1475)</f>
        <v/>
      </c>
      <c r="AC1475" s="165">
        <f>B1475</f>
        <v/>
      </c>
      <c r="AD1475" s="165">
        <f>IF(C1475="Smelter not listed",D1475,C1475)</f>
        <v/>
      </c>
    </row>
    <row r="1476" ht="20.1" customFormat="1" customHeight="1" s="165">
      <c r="A1476" s="150" t="n"/>
      <c r="B1476" s="296">
        <f>IF(LEN(A1476)=0,"",INDEX('Smelter Look-up'!$A:$A,MATCH($A1476,'Smelter Look-up'!$E:$E,0)))</f>
        <v/>
      </c>
      <c r="C1476" s="147">
        <f>IF(LEN(A1476)=0,"",INDEX('Smelter Look-up'!$C:$C,MATCH($A1476,'Smelter Look-up'!$E:$E,0)))</f>
        <v/>
      </c>
      <c r="D1476" s="144" t="n"/>
      <c r="E1476" s="144">
        <f>IF(ISERROR($V1476),"",OFFSET('Smelter Look-up'!$D$4,$V1476-4,0)&amp;"")</f>
        <v/>
      </c>
      <c r="F1476" s="144">
        <f>IF(ISERROR($V1476),"",OFFSET('Smelter Look-up'!$E$4,$V1476-4,0))</f>
        <v/>
      </c>
      <c r="G1476" s="144">
        <f>IF(C1476=$X$4,"Enter smelter details",IF(ISERROR($V1476),"",OFFSET('Smelter Look-up'!$F$4,$V1476-4,0)))</f>
        <v/>
      </c>
      <c r="H1476" s="200">
        <f>IF(ISERROR($V1476),"",OFFSET('Smelter Look-up'!$G$4,$V1476-4,0))</f>
        <v/>
      </c>
      <c r="I1476" s="201">
        <f>IF(ISERROR($V1476),"",OFFSET('Smelter Look-up'!$H$4,$V1476-4,0))</f>
        <v/>
      </c>
      <c r="J1476" s="201">
        <f>IF(ISERROR($V1476),"",OFFSET('Smelter Look-up'!$I$4,$V1476-4,0))</f>
        <v/>
      </c>
      <c r="K1476" s="145" t="n"/>
      <c r="L1476" s="145" t="n"/>
      <c r="M1476" s="145" t="n"/>
      <c r="N1476" s="145" t="n"/>
      <c r="O1476" s="145" t="n"/>
      <c r="P1476" s="203" t="n"/>
      <c r="Q1476" s="146" t="n"/>
      <c r="R1476" s="144">
        <f>IF(ISERROR($V1476),"",OFFSET('Smelter Look-up'!$C$4,$V1476-4,0)&amp;"")</f>
        <v/>
      </c>
      <c r="S1476" s="150">
        <f>IF(B1476="","",IF(ISERROR(MATCH($E1476,CL,0)),"Unknown",INDIRECT("'C'!$A$"&amp;MATCH($E1476,CL,0)+1)))</f>
        <v/>
      </c>
      <c r="T1476" s="150">
        <f>IF(B1476="","",IF(ISERROR(MATCH($J1476,SorP!$B$1:$B$6261,0)),"",INDIRECT("'SorP'!$A$"&amp;MATCH($S1476&amp;$J1476,SorP!C:C,0))))</f>
        <v/>
      </c>
      <c r="U1476" s="163" t="n"/>
      <c r="V1476" s="164">
        <f>IF(C1476="",NA(),MATCH($B1476&amp;$C1476,'Smelter Look-up'!$J:$J,0))</f>
        <v/>
      </c>
      <c r="X1476" s="165">
        <f>IF(AND(C1476="Smelter not listed",OR(LEN(D1476)=0,LEN(E1476)=0)),1,0)</f>
        <v/>
      </c>
      <c r="AB1476" s="306">
        <f>IF(C1476="","",B1476)</f>
        <v/>
      </c>
      <c r="AC1476" s="165">
        <f>B1476</f>
        <v/>
      </c>
      <c r="AD1476" s="165">
        <f>IF(C1476="Smelter not listed",D1476,C1476)</f>
        <v/>
      </c>
    </row>
    <row r="1477" ht="20.1" customFormat="1" customHeight="1" s="165">
      <c r="A1477" s="150" t="n"/>
      <c r="B1477" s="296">
        <f>IF(LEN(A1477)=0,"",INDEX('Smelter Look-up'!$A:$A,MATCH($A1477,'Smelter Look-up'!$E:$E,0)))</f>
        <v/>
      </c>
      <c r="C1477" s="147">
        <f>IF(LEN(A1477)=0,"",INDEX('Smelter Look-up'!$C:$C,MATCH($A1477,'Smelter Look-up'!$E:$E,0)))</f>
        <v/>
      </c>
      <c r="D1477" s="144" t="n"/>
      <c r="E1477" s="144">
        <f>IF(ISERROR($V1477),"",OFFSET('Smelter Look-up'!$D$4,$V1477-4,0)&amp;"")</f>
        <v/>
      </c>
      <c r="F1477" s="144">
        <f>IF(ISERROR($V1477),"",OFFSET('Smelter Look-up'!$E$4,$V1477-4,0))</f>
        <v/>
      </c>
      <c r="G1477" s="144">
        <f>IF(C1477=$X$4,"Enter smelter details",IF(ISERROR($V1477),"",OFFSET('Smelter Look-up'!$F$4,$V1477-4,0)))</f>
        <v/>
      </c>
      <c r="H1477" s="200">
        <f>IF(ISERROR($V1477),"",OFFSET('Smelter Look-up'!$G$4,$V1477-4,0))</f>
        <v/>
      </c>
      <c r="I1477" s="201">
        <f>IF(ISERROR($V1477),"",OFFSET('Smelter Look-up'!$H$4,$V1477-4,0))</f>
        <v/>
      </c>
      <c r="J1477" s="201">
        <f>IF(ISERROR($V1477),"",OFFSET('Smelter Look-up'!$I$4,$V1477-4,0))</f>
        <v/>
      </c>
      <c r="K1477" s="145" t="n"/>
      <c r="L1477" s="145" t="n"/>
      <c r="M1477" s="145" t="n"/>
      <c r="N1477" s="145" t="n"/>
      <c r="O1477" s="145" t="n"/>
      <c r="P1477" s="203" t="n"/>
      <c r="Q1477" s="146" t="n"/>
      <c r="R1477" s="144">
        <f>IF(ISERROR($V1477),"",OFFSET('Smelter Look-up'!$C$4,$V1477-4,0)&amp;"")</f>
        <v/>
      </c>
      <c r="S1477" s="150">
        <f>IF(B1477="","",IF(ISERROR(MATCH($E1477,CL,0)),"Unknown",INDIRECT("'C'!$A$"&amp;MATCH($E1477,CL,0)+1)))</f>
        <v/>
      </c>
      <c r="T1477" s="150">
        <f>IF(B1477="","",IF(ISERROR(MATCH($J1477,SorP!$B$1:$B$6261,0)),"",INDIRECT("'SorP'!$A$"&amp;MATCH($S1477&amp;$J1477,SorP!C:C,0))))</f>
        <v/>
      </c>
      <c r="U1477" s="163" t="n"/>
      <c r="V1477" s="164">
        <f>IF(C1477="",NA(),MATCH($B1477&amp;$C1477,'Smelter Look-up'!$J:$J,0))</f>
        <v/>
      </c>
      <c r="X1477" s="165">
        <f>IF(AND(C1477="Smelter not listed",OR(LEN(D1477)=0,LEN(E1477)=0)),1,0)</f>
        <v/>
      </c>
      <c r="AB1477" s="306">
        <f>IF(C1477="","",B1477)</f>
        <v/>
      </c>
      <c r="AC1477" s="165">
        <f>B1477</f>
        <v/>
      </c>
      <c r="AD1477" s="165">
        <f>IF(C1477="Smelter not listed",D1477,C1477)</f>
        <v/>
      </c>
    </row>
    <row r="1478" ht="20.1" customFormat="1" customHeight="1" s="165">
      <c r="A1478" s="150" t="n"/>
      <c r="B1478" s="296">
        <f>IF(LEN(A1478)=0,"",INDEX('Smelter Look-up'!$A:$A,MATCH($A1478,'Smelter Look-up'!$E:$E,0)))</f>
        <v/>
      </c>
      <c r="C1478" s="147">
        <f>IF(LEN(A1478)=0,"",INDEX('Smelter Look-up'!$C:$C,MATCH($A1478,'Smelter Look-up'!$E:$E,0)))</f>
        <v/>
      </c>
      <c r="D1478" s="144" t="n"/>
      <c r="E1478" s="144">
        <f>IF(ISERROR($V1478),"",OFFSET('Smelter Look-up'!$D$4,$V1478-4,0)&amp;"")</f>
        <v/>
      </c>
      <c r="F1478" s="144">
        <f>IF(ISERROR($V1478),"",OFFSET('Smelter Look-up'!$E$4,$V1478-4,0))</f>
        <v/>
      </c>
      <c r="G1478" s="144">
        <f>IF(C1478=$X$4,"Enter smelter details",IF(ISERROR($V1478),"",OFFSET('Smelter Look-up'!$F$4,$V1478-4,0)))</f>
        <v/>
      </c>
      <c r="H1478" s="200">
        <f>IF(ISERROR($V1478),"",OFFSET('Smelter Look-up'!$G$4,$V1478-4,0))</f>
        <v/>
      </c>
      <c r="I1478" s="201">
        <f>IF(ISERROR($V1478),"",OFFSET('Smelter Look-up'!$H$4,$V1478-4,0))</f>
        <v/>
      </c>
      <c r="J1478" s="201">
        <f>IF(ISERROR($V1478),"",OFFSET('Smelter Look-up'!$I$4,$V1478-4,0))</f>
        <v/>
      </c>
      <c r="K1478" s="145" t="n"/>
      <c r="L1478" s="145" t="n"/>
      <c r="M1478" s="145" t="n"/>
      <c r="N1478" s="145" t="n"/>
      <c r="O1478" s="145" t="n"/>
      <c r="P1478" s="203" t="n"/>
      <c r="Q1478" s="146" t="n"/>
      <c r="R1478" s="144">
        <f>IF(ISERROR($V1478),"",OFFSET('Smelter Look-up'!$C$4,$V1478-4,0)&amp;"")</f>
        <v/>
      </c>
      <c r="S1478" s="150">
        <f>IF(B1478="","",IF(ISERROR(MATCH($E1478,CL,0)),"Unknown",INDIRECT("'C'!$A$"&amp;MATCH($E1478,CL,0)+1)))</f>
        <v/>
      </c>
      <c r="T1478" s="150">
        <f>IF(B1478="","",IF(ISERROR(MATCH($J1478,SorP!$B$1:$B$6261,0)),"",INDIRECT("'SorP'!$A$"&amp;MATCH($S1478&amp;$J1478,SorP!C:C,0))))</f>
        <v/>
      </c>
      <c r="U1478" s="163" t="n"/>
      <c r="V1478" s="164">
        <f>IF(C1478="",NA(),MATCH($B1478&amp;$C1478,'Smelter Look-up'!$J:$J,0))</f>
        <v/>
      </c>
      <c r="X1478" s="165">
        <f>IF(AND(C1478="Smelter not listed",OR(LEN(D1478)=0,LEN(E1478)=0)),1,0)</f>
        <v/>
      </c>
      <c r="AB1478" s="306">
        <f>IF(C1478="","",B1478)</f>
        <v/>
      </c>
      <c r="AC1478" s="165">
        <f>B1478</f>
        <v/>
      </c>
      <c r="AD1478" s="165">
        <f>IF(C1478="Smelter not listed",D1478,C1478)</f>
        <v/>
      </c>
    </row>
    <row r="1479" ht="20.1" customFormat="1" customHeight="1" s="165">
      <c r="A1479" s="150" t="n"/>
      <c r="B1479" s="296">
        <f>IF(LEN(A1479)=0,"",INDEX('Smelter Look-up'!$A:$A,MATCH($A1479,'Smelter Look-up'!$E:$E,0)))</f>
        <v/>
      </c>
      <c r="C1479" s="147">
        <f>IF(LEN(A1479)=0,"",INDEX('Smelter Look-up'!$C:$C,MATCH($A1479,'Smelter Look-up'!$E:$E,0)))</f>
        <v/>
      </c>
      <c r="D1479" s="144" t="n"/>
      <c r="E1479" s="144">
        <f>IF(ISERROR($V1479),"",OFFSET('Smelter Look-up'!$D$4,$V1479-4,0)&amp;"")</f>
        <v/>
      </c>
      <c r="F1479" s="144">
        <f>IF(ISERROR($V1479),"",OFFSET('Smelter Look-up'!$E$4,$V1479-4,0))</f>
        <v/>
      </c>
      <c r="G1479" s="144">
        <f>IF(C1479=$X$4,"Enter smelter details",IF(ISERROR($V1479),"",OFFSET('Smelter Look-up'!$F$4,$V1479-4,0)))</f>
        <v/>
      </c>
      <c r="H1479" s="200">
        <f>IF(ISERROR($V1479),"",OFFSET('Smelter Look-up'!$G$4,$V1479-4,0))</f>
        <v/>
      </c>
      <c r="I1479" s="201">
        <f>IF(ISERROR($V1479),"",OFFSET('Smelter Look-up'!$H$4,$V1479-4,0))</f>
        <v/>
      </c>
      <c r="J1479" s="201">
        <f>IF(ISERROR($V1479),"",OFFSET('Smelter Look-up'!$I$4,$V1479-4,0))</f>
        <v/>
      </c>
      <c r="K1479" s="145" t="n"/>
      <c r="L1479" s="145" t="n"/>
      <c r="M1479" s="145" t="n"/>
      <c r="N1479" s="145" t="n"/>
      <c r="O1479" s="145" t="n"/>
      <c r="P1479" s="203" t="n"/>
      <c r="Q1479" s="146" t="n"/>
      <c r="R1479" s="144">
        <f>IF(ISERROR($V1479),"",OFFSET('Smelter Look-up'!$C$4,$V1479-4,0)&amp;"")</f>
        <v/>
      </c>
      <c r="S1479" s="150">
        <f>IF(B1479="","",IF(ISERROR(MATCH($E1479,CL,0)),"Unknown",INDIRECT("'C'!$A$"&amp;MATCH($E1479,CL,0)+1)))</f>
        <v/>
      </c>
      <c r="T1479" s="150">
        <f>IF(B1479="","",IF(ISERROR(MATCH($J1479,SorP!$B$1:$B$6261,0)),"",INDIRECT("'SorP'!$A$"&amp;MATCH($S1479&amp;$J1479,SorP!C:C,0))))</f>
        <v/>
      </c>
      <c r="U1479" s="163" t="n"/>
      <c r="V1479" s="164">
        <f>IF(C1479="",NA(),MATCH($B1479&amp;$C1479,'Smelter Look-up'!$J:$J,0))</f>
        <v/>
      </c>
      <c r="X1479" s="165">
        <f>IF(AND(C1479="Smelter not listed",OR(LEN(D1479)=0,LEN(E1479)=0)),1,0)</f>
        <v/>
      </c>
      <c r="AB1479" s="306">
        <f>IF(C1479="","",B1479)</f>
        <v/>
      </c>
      <c r="AC1479" s="165">
        <f>B1479</f>
        <v/>
      </c>
      <c r="AD1479" s="165">
        <f>IF(C1479="Smelter not listed",D1479,C1479)</f>
        <v/>
      </c>
    </row>
    <row r="1480" ht="20.1" customFormat="1" customHeight="1" s="165">
      <c r="A1480" s="150" t="n"/>
      <c r="B1480" s="296">
        <f>IF(LEN(A1480)=0,"",INDEX('Smelter Look-up'!$A:$A,MATCH($A1480,'Smelter Look-up'!$E:$E,0)))</f>
        <v/>
      </c>
      <c r="C1480" s="147">
        <f>IF(LEN(A1480)=0,"",INDEX('Smelter Look-up'!$C:$C,MATCH($A1480,'Smelter Look-up'!$E:$E,0)))</f>
        <v/>
      </c>
      <c r="D1480" s="144" t="n"/>
      <c r="E1480" s="144">
        <f>IF(ISERROR($V1480),"",OFFSET('Smelter Look-up'!$D$4,$V1480-4,0)&amp;"")</f>
        <v/>
      </c>
      <c r="F1480" s="144">
        <f>IF(ISERROR($V1480),"",OFFSET('Smelter Look-up'!$E$4,$V1480-4,0))</f>
        <v/>
      </c>
      <c r="G1480" s="144">
        <f>IF(C1480=$X$4,"Enter smelter details",IF(ISERROR($V1480),"",OFFSET('Smelter Look-up'!$F$4,$V1480-4,0)))</f>
        <v/>
      </c>
      <c r="H1480" s="200">
        <f>IF(ISERROR($V1480),"",OFFSET('Smelter Look-up'!$G$4,$V1480-4,0))</f>
        <v/>
      </c>
      <c r="I1480" s="201">
        <f>IF(ISERROR($V1480),"",OFFSET('Smelter Look-up'!$H$4,$V1480-4,0))</f>
        <v/>
      </c>
      <c r="J1480" s="201">
        <f>IF(ISERROR($V1480),"",OFFSET('Smelter Look-up'!$I$4,$V1480-4,0))</f>
        <v/>
      </c>
      <c r="K1480" s="145" t="n"/>
      <c r="L1480" s="145" t="n"/>
      <c r="M1480" s="145" t="n"/>
      <c r="N1480" s="145" t="n"/>
      <c r="O1480" s="145" t="n"/>
      <c r="P1480" s="203" t="n"/>
      <c r="Q1480" s="146" t="n"/>
      <c r="R1480" s="144">
        <f>IF(ISERROR($V1480),"",OFFSET('Smelter Look-up'!$C$4,$V1480-4,0)&amp;"")</f>
        <v/>
      </c>
      <c r="S1480" s="150">
        <f>IF(B1480="","",IF(ISERROR(MATCH($E1480,CL,0)),"Unknown",INDIRECT("'C'!$A$"&amp;MATCH($E1480,CL,0)+1)))</f>
        <v/>
      </c>
      <c r="T1480" s="150">
        <f>IF(B1480="","",IF(ISERROR(MATCH($J1480,SorP!$B$1:$B$6261,0)),"",INDIRECT("'SorP'!$A$"&amp;MATCH($S1480&amp;$J1480,SorP!C:C,0))))</f>
        <v/>
      </c>
      <c r="U1480" s="163" t="n"/>
      <c r="V1480" s="164">
        <f>IF(C1480="",NA(),MATCH($B1480&amp;$C1480,'Smelter Look-up'!$J:$J,0))</f>
        <v/>
      </c>
      <c r="X1480" s="165">
        <f>IF(AND(C1480="Smelter not listed",OR(LEN(D1480)=0,LEN(E1480)=0)),1,0)</f>
        <v/>
      </c>
      <c r="AB1480" s="306">
        <f>IF(C1480="","",B1480)</f>
        <v/>
      </c>
      <c r="AC1480" s="165">
        <f>B1480</f>
        <v/>
      </c>
      <c r="AD1480" s="165">
        <f>IF(C1480="Smelter not listed",D1480,C1480)</f>
        <v/>
      </c>
    </row>
    <row r="1481" ht="20.1" customFormat="1" customHeight="1" s="165">
      <c r="A1481" s="150" t="n"/>
      <c r="B1481" s="296">
        <f>IF(LEN(A1481)=0,"",INDEX('Smelter Look-up'!$A:$A,MATCH($A1481,'Smelter Look-up'!$E:$E,0)))</f>
        <v/>
      </c>
      <c r="C1481" s="147">
        <f>IF(LEN(A1481)=0,"",INDEX('Smelter Look-up'!$C:$C,MATCH($A1481,'Smelter Look-up'!$E:$E,0)))</f>
        <v/>
      </c>
      <c r="D1481" s="144" t="n"/>
      <c r="E1481" s="144">
        <f>IF(ISERROR($V1481),"",OFFSET('Smelter Look-up'!$D$4,$V1481-4,0)&amp;"")</f>
        <v/>
      </c>
      <c r="F1481" s="144">
        <f>IF(ISERROR($V1481),"",OFFSET('Smelter Look-up'!$E$4,$V1481-4,0))</f>
        <v/>
      </c>
      <c r="G1481" s="144">
        <f>IF(C1481=$X$4,"Enter smelter details",IF(ISERROR($V1481),"",OFFSET('Smelter Look-up'!$F$4,$V1481-4,0)))</f>
        <v/>
      </c>
      <c r="H1481" s="200">
        <f>IF(ISERROR($V1481),"",OFFSET('Smelter Look-up'!$G$4,$V1481-4,0))</f>
        <v/>
      </c>
      <c r="I1481" s="201">
        <f>IF(ISERROR($V1481),"",OFFSET('Smelter Look-up'!$H$4,$V1481-4,0))</f>
        <v/>
      </c>
      <c r="J1481" s="201">
        <f>IF(ISERROR($V1481),"",OFFSET('Smelter Look-up'!$I$4,$V1481-4,0))</f>
        <v/>
      </c>
      <c r="K1481" s="145" t="n"/>
      <c r="L1481" s="145" t="n"/>
      <c r="M1481" s="145" t="n"/>
      <c r="N1481" s="145" t="n"/>
      <c r="O1481" s="145" t="n"/>
      <c r="P1481" s="203" t="n"/>
      <c r="Q1481" s="146" t="n"/>
      <c r="R1481" s="144">
        <f>IF(ISERROR($V1481),"",OFFSET('Smelter Look-up'!$C$4,$V1481-4,0)&amp;"")</f>
        <v/>
      </c>
      <c r="S1481" s="150">
        <f>IF(B1481="","",IF(ISERROR(MATCH($E1481,CL,0)),"Unknown",INDIRECT("'C'!$A$"&amp;MATCH($E1481,CL,0)+1)))</f>
        <v/>
      </c>
      <c r="T1481" s="150">
        <f>IF(B1481="","",IF(ISERROR(MATCH($J1481,SorP!$B$1:$B$6261,0)),"",INDIRECT("'SorP'!$A$"&amp;MATCH($S1481&amp;$J1481,SorP!C:C,0))))</f>
        <v/>
      </c>
      <c r="U1481" s="163" t="n"/>
      <c r="V1481" s="164">
        <f>IF(C1481="",NA(),MATCH($B1481&amp;$C1481,'Smelter Look-up'!$J:$J,0))</f>
        <v/>
      </c>
      <c r="X1481" s="165">
        <f>IF(AND(C1481="Smelter not listed",OR(LEN(D1481)=0,LEN(E1481)=0)),1,0)</f>
        <v/>
      </c>
      <c r="AB1481" s="306">
        <f>IF(C1481="","",B1481)</f>
        <v/>
      </c>
      <c r="AC1481" s="165">
        <f>B1481</f>
        <v/>
      </c>
      <c r="AD1481" s="165">
        <f>IF(C1481="Smelter not listed",D1481,C1481)</f>
        <v/>
      </c>
    </row>
    <row r="1482" ht="20.1" customFormat="1" customHeight="1" s="165">
      <c r="A1482" s="150" t="n"/>
      <c r="B1482" s="296">
        <f>IF(LEN(A1482)=0,"",INDEX('Smelter Look-up'!$A:$A,MATCH($A1482,'Smelter Look-up'!$E:$E,0)))</f>
        <v/>
      </c>
      <c r="C1482" s="147">
        <f>IF(LEN(A1482)=0,"",INDEX('Smelter Look-up'!$C:$C,MATCH($A1482,'Smelter Look-up'!$E:$E,0)))</f>
        <v/>
      </c>
      <c r="D1482" s="144" t="n"/>
      <c r="E1482" s="144">
        <f>IF(ISERROR($V1482),"",OFFSET('Smelter Look-up'!$D$4,$V1482-4,0)&amp;"")</f>
        <v/>
      </c>
      <c r="F1482" s="144">
        <f>IF(ISERROR($V1482),"",OFFSET('Smelter Look-up'!$E$4,$V1482-4,0))</f>
        <v/>
      </c>
      <c r="G1482" s="144">
        <f>IF(C1482=$X$4,"Enter smelter details",IF(ISERROR($V1482),"",OFFSET('Smelter Look-up'!$F$4,$V1482-4,0)))</f>
        <v/>
      </c>
      <c r="H1482" s="200">
        <f>IF(ISERROR($V1482),"",OFFSET('Smelter Look-up'!$G$4,$V1482-4,0))</f>
        <v/>
      </c>
      <c r="I1482" s="201">
        <f>IF(ISERROR($V1482),"",OFFSET('Smelter Look-up'!$H$4,$V1482-4,0))</f>
        <v/>
      </c>
      <c r="J1482" s="201">
        <f>IF(ISERROR($V1482),"",OFFSET('Smelter Look-up'!$I$4,$V1482-4,0))</f>
        <v/>
      </c>
      <c r="K1482" s="145" t="n"/>
      <c r="L1482" s="145" t="n"/>
      <c r="M1482" s="145" t="n"/>
      <c r="N1482" s="145" t="n"/>
      <c r="O1482" s="145" t="n"/>
      <c r="P1482" s="203" t="n"/>
      <c r="Q1482" s="146" t="n"/>
      <c r="R1482" s="144">
        <f>IF(ISERROR($V1482),"",OFFSET('Smelter Look-up'!$C$4,$V1482-4,0)&amp;"")</f>
        <v/>
      </c>
      <c r="S1482" s="150">
        <f>IF(B1482="","",IF(ISERROR(MATCH($E1482,CL,0)),"Unknown",INDIRECT("'C'!$A$"&amp;MATCH($E1482,CL,0)+1)))</f>
        <v/>
      </c>
      <c r="T1482" s="150">
        <f>IF(B1482="","",IF(ISERROR(MATCH($J1482,SorP!$B$1:$B$6261,0)),"",INDIRECT("'SorP'!$A$"&amp;MATCH($S1482&amp;$J1482,SorP!C:C,0))))</f>
        <v/>
      </c>
      <c r="U1482" s="163" t="n"/>
      <c r="V1482" s="164">
        <f>IF(C1482="",NA(),MATCH($B1482&amp;$C1482,'Smelter Look-up'!$J:$J,0))</f>
        <v/>
      </c>
      <c r="X1482" s="165">
        <f>IF(AND(C1482="Smelter not listed",OR(LEN(D1482)=0,LEN(E1482)=0)),1,0)</f>
        <v/>
      </c>
      <c r="AB1482" s="306">
        <f>IF(C1482="","",B1482)</f>
        <v/>
      </c>
      <c r="AC1482" s="165">
        <f>B1482</f>
        <v/>
      </c>
      <c r="AD1482" s="165">
        <f>IF(C1482="Smelter not listed",D1482,C1482)</f>
        <v/>
      </c>
    </row>
    <row r="1483" ht="20.1" customFormat="1" customHeight="1" s="165">
      <c r="A1483" s="150" t="n"/>
      <c r="B1483" s="296">
        <f>IF(LEN(A1483)=0,"",INDEX('Smelter Look-up'!$A:$A,MATCH($A1483,'Smelter Look-up'!$E:$E,0)))</f>
        <v/>
      </c>
      <c r="C1483" s="147">
        <f>IF(LEN(A1483)=0,"",INDEX('Smelter Look-up'!$C:$C,MATCH($A1483,'Smelter Look-up'!$E:$E,0)))</f>
        <v/>
      </c>
      <c r="D1483" s="144" t="n"/>
      <c r="E1483" s="144">
        <f>IF(ISERROR($V1483),"",OFFSET('Smelter Look-up'!$D$4,$V1483-4,0)&amp;"")</f>
        <v/>
      </c>
      <c r="F1483" s="144">
        <f>IF(ISERROR($V1483),"",OFFSET('Smelter Look-up'!$E$4,$V1483-4,0))</f>
        <v/>
      </c>
      <c r="G1483" s="144">
        <f>IF(C1483=$X$4,"Enter smelter details",IF(ISERROR($V1483),"",OFFSET('Smelter Look-up'!$F$4,$V1483-4,0)))</f>
        <v/>
      </c>
      <c r="H1483" s="200">
        <f>IF(ISERROR($V1483),"",OFFSET('Smelter Look-up'!$G$4,$V1483-4,0))</f>
        <v/>
      </c>
      <c r="I1483" s="201">
        <f>IF(ISERROR($V1483),"",OFFSET('Smelter Look-up'!$H$4,$V1483-4,0))</f>
        <v/>
      </c>
      <c r="J1483" s="201">
        <f>IF(ISERROR($V1483),"",OFFSET('Smelter Look-up'!$I$4,$V1483-4,0))</f>
        <v/>
      </c>
      <c r="K1483" s="145" t="n"/>
      <c r="L1483" s="145" t="n"/>
      <c r="M1483" s="145" t="n"/>
      <c r="N1483" s="145" t="n"/>
      <c r="O1483" s="145" t="n"/>
      <c r="P1483" s="203" t="n"/>
      <c r="Q1483" s="146" t="n"/>
      <c r="R1483" s="144">
        <f>IF(ISERROR($V1483),"",OFFSET('Smelter Look-up'!$C$4,$V1483-4,0)&amp;"")</f>
        <v/>
      </c>
      <c r="S1483" s="150">
        <f>IF(B1483="","",IF(ISERROR(MATCH($E1483,CL,0)),"Unknown",INDIRECT("'C'!$A$"&amp;MATCH($E1483,CL,0)+1)))</f>
        <v/>
      </c>
      <c r="T1483" s="150">
        <f>IF(B1483="","",IF(ISERROR(MATCH($J1483,SorP!$B$1:$B$6261,0)),"",INDIRECT("'SorP'!$A$"&amp;MATCH($S1483&amp;$J1483,SorP!C:C,0))))</f>
        <v/>
      </c>
      <c r="U1483" s="163" t="n"/>
      <c r="V1483" s="164">
        <f>IF(C1483="",NA(),MATCH($B1483&amp;$C1483,'Smelter Look-up'!$J:$J,0))</f>
        <v/>
      </c>
      <c r="X1483" s="165">
        <f>IF(AND(C1483="Smelter not listed",OR(LEN(D1483)=0,LEN(E1483)=0)),1,0)</f>
        <v/>
      </c>
      <c r="AB1483" s="306">
        <f>IF(C1483="","",B1483)</f>
        <v/>
      </c>
      <c r="AC1483" s="165">
        <f>B1483</f>
        <v/>
      </c>
      <c r="AD1483" s="165">
        <f>IF(C1483="Smelter not listed",D1483,C1483)</f>
        <v/>
      </c>
    </row>
    <row r="1484" ht="20.1" customFormat="1" customHeight="1" s="165">
      <c r="A1484" s="150" t="n"/>
      <c r="B1484" s="296">
        <f>IF(LEN(A1484)=0,"",INDEX('Smelter Look-up'!$A:$A,MATCH($A1484,'Smelter Look-up'!$E:$E,0)))</f>
        <v/>
      </c>
      <c r="C1484" s="147">
        <f>IF(LEN(A1484)=0,"",INDEX('Smelter Look-up'!$C:$C,MATCH($A1484,'Smelter Look-up'!$E:$E,0)))</f>
        <v/>
      </c>
      <c r="D1484" s="144" t="n"/>
      <c r="E1484" s="144">
        <f>IF(ISERROR($V1484),"",OFFSET('Smelter Look-up'!$D$4,$V1484-4,0)&amp;"")</f>
        <v/>
      </c>
      <c r="F1484" s="144">
        <f>IF(ISERROR($V1484),"",OFFSET('Smelter Look-up'!$E$4,$V1484-4,0))</f>
        <v/>
      </c>
      <c r="G1484" s="144">
        <f>IF(C1484=$X$4,"Enter smelter details",IF(ISERROR($V1484),"",OFFSET('Smelter Look-up'!$F$4,$V1484-4,0)))</f>
        <v/>
      </c>
      <c r="H1484" s="200">
        <f>IF(ISERROR($V1484),"",OFFSET('Smelter Look-up'!$G$4,$V1484-4,0))</f>
        <v/>
      </c>
      <c r="I1484" s="201">
        <f>IF(ISERROR($V1484),"",OFFSET('Smelter Look-up'!$H$4,$V1484-4,0))</f>
        <v/>
      </c>
      <c r="J1484" s="201">
        <f>IF(ISERROR($V1484),"",OFFSET('Smelter Look-up'!$I$4,$V1484-4,0))</f>
        <v/>
      </c>
      <c r="K1484" s="145" t="n"/>
      <c r="L1484" s="145" t="n"/>
      <c r="M1484" s="145" t="n"/>
      <c r="N1484" s="145" t="n"/>
      <c r="O1484" s="145" t="n"/>
      <c r="P1484" s="203" t="n"/>
      <c r="Q1484" s="146" t="n"/>
      <c r="R1484" s="144">
        <f>IF(ISERROR($V1484),"",OFFSET('Smelter Look-up'!$C$4,$V1484-4,0)&amp;"")</f>
        <v/>
      </c>
      <c r="S1484" s="150">
        <f>IF(B1484="","",IF(ISERROR(MATCH($E1484,CL,0)),"Unknown",INDIRECT("'C'!$A$"&amp;MATCH($E1484,CL,0)+1)))</f>
        <v/>
      </c>
      <c r="T1484" s="150">
        <f>IF(B1484="","",IF(ISERROR(MATCH($J1484,SorP!$B$1:$B$6261,0)),"",INDIRECT("'SorP'!$A$"&amp;MATCH($S1484&amp;$J1484,SorP!C:C,0))))</f>
        <v/>
      </c>
      <c r="U1484" s="163" t="n"/>
      <c r="V1484" s="164">
        <f>IF(C1484="",NA(),MATCH($B1484&amp;$C1484,'Smelter Look-up'!$J:$J,0))</f>
        <v/>
      </c>
      <c r="X1484" s="165">
        <f>IF(AND(C1484="Smelter not listed",OR(LEN(D1484)=0,LEN(E1484)=0)),1,0)</f>
        <v/>
      </c>
      <c r="AB1484" s="306">
        <f>IF(C1484="","",B1484)</f>
        <v/>
      </c>
      <c r="AC1484" s="165">
        <f>B1484</f>
        <v/>
      </c>
      <c r="AD1484" s="165">
        <f>IF(C1484="Smelter not listed",D1484,C1484)</f>
        <v/>
      </c>
    </row>
    <row r="1485" ht="20.1" customFormat="1" customHeight="1" s="165">
      <c r="A1485" s="150" t="n"/>
      <c r="B1485" s="296">
        <f>IF(LEN(A1485)=0,"",INDEX('Smelter Look-up'!$A:$A,MATCH($A1485,'Smelter Look-up'!$E:$E,0)))</f>
        <v/>
      </c>
      <c r="C1485" s="147">
        <f>IF(LEN(A1485)=0,"",INDEX('Smelter Look-up'!$C:$C,MATCH($A1485,'Smelter Look-up'!$E:$E,0)))</f>
        <v/>
      </c>
      <c r="D1485" s="144" t="n"/>
      <c r="E1485" s="144">
        <f>IF(ISERROR($V1485),"",OFFSET('Smelter Look-up'!$D$4,$V1485-4,0)&amp;"")</f>
        <v/>
      </c>
      <c r="F1485" s="144">
        <f>IF(ISERROR($V1485),"",OFFSET('Smelter Look-up'!$E$4,$V1485-4,0))</f>
        <v/>
      </c>
      <c r="G1485" s="144">
        <f>IF(C1485=$X$4,"Enter smelter details",IF(ISERROR($V1485),"",OFFSET('Smelter Look-up'!$F$4,$V1485-4,0)))</f>
        <v/>
      </c>
      <c r="H1485" s="200">
        <f>IF(ISERROR($V1485),"",OFFSET('Smelter Look-up'!$G$4,$V1485-4,0))</f>
        <v/>
      </c>
      <c r="I1485" s="201">
        <f>IF(ISERROR($V1485),"",OFFSET('Smelter Look-up'!$H$4,$V1485-4,0))</f>
        <v/>
      </c>
      <c r="J1485" s="201">
        <f>IF(ISERROR($V1485),"",OFFSET('Smelter Look-up'!$I$4,$V1485-4,0))</f>
        <v/>
      </c>
      <c r="K1485" s="145" t="n"/>
      <c r="L1485" s="145" t="n"/>
      <c r="M1485" s="145" t="n"/>
      <c r="N1485" s="145" t="n"/>
      <c r="O1485" s="145" t="n"/>
      <c r="P1485" s="203" t="n"/>
      <c r="Q1485" s="146" t="n"/>
      <c r="R1485" s="144">
        <f>IF(ISERROR($V1485),"",OFFSET('Smelter Look-up'!$C$4,$V1485-4,0)&amp;"")</f>
        <v/>
      </c>
      <c r="S1485" s="150">
        <f>IF(B1485="","",IF(ISERROR(MATCH($E1485,CL,0)),"Unknown",INDIRECT("'C'!$A$"&amp;MATCH($E1485,CL,0)+1)))</f>
        <v/>
      </c>
      <c r="T1485" s="150">
        <f>IF(B1485="","",IF(ISERROR(MATCH($J1485,SorP!$B$1:$B$6261,0)),"",INDIRECT("'SorP'!$A$"&amp;MATCH($S1485&amp;$J1485,SorP!C:C,0))))</f>
        <v/>
      </c>
      <c r="U1485" s="163" t="n"/>
      <c r="V1485" s="164">
        <f>IF(C1485="",NA(),MATCH($B1485&amp;$C1485,'Smelter Look-up'!$J:$J,0))</f>
        <v/>
      </c>
      <c r="X1485" s="165">
        <f>IF(AND(C1485="Smelter not listed",OR(LEN(D1485)=0,LEN(E1485)=0)),1,0)</f>
        <v/>
      </c>
      <c r="AB1485" s="306">
        <f>IF(C1485="","",B1485)</f>
        <v/>
      </c>
      <c r="AC1485" s="165">
        <f>B1485</f>
        <v/>
      </c>
      <c r="AD1485" s="165">
        <f>IF(C1485="Smelter not listed",D1485,C1485)</f>
        <v/>
      </c>
    </row>
    <row r="1486" ht="20.1" customFormat="1" customHeight="1" s="165">
      <c r="A1486" s="150" t="n"/>
      <c r="B1486" s="296">
        <f>IF(LEN(A1486)=0,"",INDEX('Smelter Look-up'!$A:$A,MATCH($A1486,'Smelter Look-up'!$E:$E,0)))</f>
        <v/>
      </c>
      <c r="C1486" s="147">
        <f>IF(LEN(A1486)=0,"",INDEX('Smelter Look-up'!$C:$C,MATCH($A1486,'Smelter Look-up'!$E:$E,0)))</f>
        <v/>
      </c>
      <c r="D1486" s="144" t="n"/>
      <c r="E1486" s="144">
        <f>IF(ISERROR($V1486),"",OFFSET('Smelter Look-up'!$D$4,$V1486-4,0)&amp;"")</f>
        <v/>
      </c>
      <c r="F1486" s="144">
        <f>IF(ISERROR($V1486),"",OFFSET('Smelter Look-up'!$E$4,$V1486-4,0))</f>
        <v/>
      </c>
      <c r="G1486" s="144">
        <f>IF(C1486=$X$4,"Enter smelter details",IF(ISERROR($V1486),"",OFFSET('Smelter Look-up'!$F$4,$V1486-4,0)))</f>
        <v/>
      </c>
      <c r="H1486" s="200">
        <f>IF(ISERROR($V1486),"",OFFSET('Smelter Look-up'!$G$4,$V1486-4,0))</f>
        <v/>
      </c>
      <c r="I1486" s="201">
        <f>IF(ISERROR($V1486),"",OFFSET('Smelter Look-up'!$H$4,$V1486-4,0))</f>
        <v/>
      </c>
      <c r="J1486" s="201">
        <f>IF(ISERROR($V1486),"",OFFSET('Smelter Look-up'!$I$4,$V1486-4,0))</f>
        <v/>
      </c>
      <c r="K1486" s="145" t="n"/>
      <c r="L1486" s="145" t="n"/>
      <c r="M1486" s="145" t="n"/>
      <c r="N1486" s="145" t="n"/>
      <c r="O1486" s="145" t="n"/>
      <c r="P1486" s="203" t="n"/>
      <c r="Q1486" s="146" t="n"/>
      <c r="R1486" s="144">
        <f>IF(ISERROR($V1486),"",OFFSET('Smelter Look-up'!$C$4,$V1486-4,0)&amp;"")</f>
        <v/>
      </c>
      <c r="S1486" s="150">
        <f>IF(B1486="","",IF(ISERROR(MATCH($E1486,CL,0)),"Unknown",INDIRECT("'C'!$A$"&amp;MATCH($E1486,CL,0)+1)))</f>
        <v/>
      </c>
      <c r="T1486" s="150">
        <f>IF(B1486="","",IF(ISERROR(MATCH($J1486,SorP!$B$1:$B$6261,0)),"",INDIRECT("'SorP'!$A$"&amp;MATCH($S1486&amp;$J1486,SorP!C:C,0))))</f>
        <v/>
      </c>
      <c r="U1486" s="163" t="n"/>
      <c r="V1486" s="164">
        <f>IF(C1486="",NA(),MATCH($B1486&amp;$C1486,'Smelter Look-up'!$J:$J,0))</f>
        <v/>
      </c>
      <c r="X1486" s="165">
        <f>IF(AND(C1486="Smelter not listed",OR(LEN(D1486)=0,LEN(E1486)=0)),1,0)</f>
        <v/>
      </c>
      <c r="AB1486" s="306">
        <f>IF(C1486="","",B1486)</f>
        <v/>
      </c>
      <c r="AC1486" s="165">
        <f>B1486</f>
        <v/>
      </c>
      <c r="AD1486" s="165">
        <f>IF(C1486="Smelter not listed",D1486,C1486)</f>
        <v/>
      </c>
    </row>
    <row r="1487" ht="20.1" customFormat="1" customHeight="1" s="165">
      <c r="A1487" s="150" t="n"/>
      <c r="B1487" s="296">
        <f>IF(LEN(A1487)=0,"",INDEX('Smelter Look-up'!$A:$A,MATCH($A1487,'Smelter Look-up'!$E:$E,0)))</f>
        <v/>
      </c>
      <c r="C1487" s="147">
        <f>IF(LEN(A1487)=0,"",INDEX('Smelter Look-up'!$C:$C,MATCH($A1487,'Smelter Look-up'!$E:$E,0)))</f>
        <v/>
      </c>
      <c r="D1487" s="144" t="n"/>
      <c r="E1487" s="144">
        <f>IF(ISERROR($V1487),"",OFFSET('Smelter Look-up'!$D$4,$V1487-4,0)&amp;"")</f>
        <v/>
      </c>
      <c r="F1487" s="144">
        <f>IF(ISERROR($V1487),"",OFFSET('Smelter Look-up'!$E$4,$V1487-4,0))</f>
        <v/>
      </c>
      <c r="G1487" s="144">
        <f>IF(C1487=$X$4,"Enter smelter details",IF(ISERROR($V1487),"",OFFSET('Smelter Look-up'!$F$4,$V1487-4,0)))</f>
        <v/>
      </c>
      <c r="H1487" s="200">
        <f>IF(ISERROR($V1487),"",OFFSET('Smelter Look-up'!$G$4,$V1487-4,0))</f>
        <v/>
      </c>
      <c r="I1487" s="201">
        <f>IF(ISERROR($V1487),"",OFFSET('Smelter Look-up'!$H$4,$V1487-4,0))</f>
        <v/>
      </c>
      <c r="J1487" s="201">
        <f>IF(ISERROR($V1487),"",OFFSET('Smelter Look-up'!$I$4,$V1487-4,0))</f>
        <v/>
      </c>
      <c r="K1487" s="145" t="n"/>
      <c r="L1487" s="145" t="n"/>
      <c r="M1487" s="145" t="n"/>
      <c r="N1487" s="145" t="n"/>
      <c r="O1487" s="145" t="n"/>
      <c r="P1487" s="203" t="n"/>
      <c r="Q1487" s="146" t="n"/>
      <c r="R1487" s="144">
        <f>IF(ISERROR($V1487),"",OFFSET('Smelter Look-up'!$C$4,$V1487-4,0)&amp;"")</f>
        <v/>
      </c>
      <c r="S1487" s="150">
        <f>IF(B1487="","",IF(ISERROR(MATCH($E1487,CL,0)),"Unknown",INDIRECT("'C'!$A$"&amp;MATCH($E1487,CL,0)+1)))</f>
        <v/>
      </c>
      <c r="T1487" s="150">
        <f>IF(B1487="","",IF(ISERROR(MATCH($J1487,SorP!$B$1:$B$6261,0)),"",INDIRECT("'SorP'!$A$"&amp;MATCH($S1487&amp;$J1487,SorP!C:C,0))))</f>
        <v/>
      </c>
      <c r="U1487" s="163" t="n"/>
      <c r="V1487" s="164">
        <f>IF(C1487="",NA(),MATCH($B1487&amp;$C1487,'Smelter Look-up'!$J:$J,0))</f>
        <v/>
      </c>
      <c r="X1487" s="165">
        <f>IF(AND(C1487="Smelter not listed",OR(LEN(D1487)=0,LEN(E1487)=0)),1,0)</f>
        <v/>
      </c>
      <c r="AB1487" s="306">
        <f>IF(C1487="","",B1487)</f>
        <v/>
      </c>
      <c r="AC1487" s="165">
        <f>B1487</f>
        <v/>
      </c>
      <c r="AD1487" s="165">
        <f>IF(C1487="Smelter not listed",D1487,C1487)</f>
        <v/>
      </c>
    </row>
    <row r="1488" ht="20.1" customFormat="1" customHeight="1" s="165">
      <c r="A1488" s="150" t="n"/>
      <c r="B1488" s="296">
        <f>IF(LEN(A1488)=0,"",INDEX('Smelter Look-up'!$A:$A,MATCH($A1488,'Smelter Look-up'!$E:$E,0)))</f>
        <v/>
      </c>
      <c r="C1488" s="147">
        <f>IF(LEN(A1488)=0,"",INDEX('Smelter Look-up'!$C:$C,MATCH($A1488,'Smelter Look-up'!$E:$E,0)))</f>
        <v/>
      </c>
      <c r="D1488" s="144" t="n"/>
      <c r="E1488" s="144">
        <f>IF(ISERROR($V1488),"",OFFSET('Smelter Look-up'!$D$4,$V1488-4,0)&amp;"")</f>
        <v/>
      </c>
      <c r="F1488" s="144">
        <f>IF(ISERROR($V1488),"",OFFSET('Smelter Look-up'!$E$4,$V1488-4,0))</f>
        <v/>
      </c>
      <c r="G1488" s="144">
        <f>IF(C1488=$X$4,"Enter smelter details",IF(ISERROR($V1488),"",OFFSET('Smelter Look-up'!$F$4,$V1488-4,0)))</f>
        <v/>
      </c>
      <c r="H1488" s="200">
        <f>IF(ISERROR($V1488),"",OFFSET('Smelter Look-up'!$G$4,$V1488-4,0))</f>
        <v/>
      </c>
      <c r="I1488" s="201">
        <f>IF(ISERROR($V1488),"",OFFSET('Smelter Look-up'!$H$4,$V1488-4,0))</f>
        <v/>
      </c>
      <c r="J1488" s="201">
        <f>IF(ISERROR($V1488),"",OFFSET('Smelter Look-up'!$I$4,$V1488-4,0))</f>
        <v/>
      </c>
      <c r="K1488" s="145" t="n"/>
      <c r="L1488" s="145" t="n"/>
      <c r="M1488" s="145" t="n"/>
      <c r="N1488" s="145" t="n"/>
      <c r="O1488" s="145" t="n"/>
      <c r="P1488" s="203" t="n"/>
      <c r="Q1488" s="146" t="n"/>
      <c r="R1488" s="144">
        <f>IF(ISERROR($V1488),"",OFFSET('Smelter Look-up'!$C$4,$V1488-4,0)&amp;"")</f>
        <v/>
      </c>
      <c r="S1488" s="150">
        <f>IF(B1488="","",IF(ISERROR(MATCH($E1488,CL,0)),"Unknown",INDIRECT("'C'!$A$"&amp;MATCH($E1488,CL,0)+1)))</f>
        <v/>
      </c>
      <c r="T1488" s="150">
        <f>IF(B1488="","",IF(ISERROR(MATCH($J1488,SorP!$B$1:$B$6261,0)),"",INDIRECT("'SorP'!$A$"&amp;MATCH($S1488&amp;$J1488,SorP!C:C,0))))</f>
        <v/>
      </c>
      <c r="U1488" s="163" t="n"/>
      <c r="V1488" s="164">
        <f>IF(C1488="",NA(),MATCH($B1488&amp;$C1488,'Smelter Look-up'!$J:$J,0))</f>
        <v/>
      </c>
      <c r="X1488" s="165">
        <f>IF(AND(C1488="Smelter not listed",OR(LEN(D1488)=0,LEN(E1488)=0)),1,0)</f>
        <v/>
      </c>
      <c r="AB1488" s="306">
        <f>IF(C1488="","",B1488)</f>
        <v/>
      </c>
      <c r="AC1488" s="165">
        <f>B1488</f>
        <v/>
      </c>
      <c r="AD1488" s="165">
        <f>IF(C1488="Smelter not listed",D1488,C1488)</f>
        <v/>
      </c>
    </row>
    <row r="1489" ht="20.1" customFormat="1" customHeight="1" s="165">
      <c r="A1489" s="150" t="n"/>
      <c r="B1489" s="296">
        <f>IF(LEN(A1489)=0,"",INDEX('Smelter Look-up'!$A:$A,MATCH($A1489,'Smelter Look-up'!$E:$E,0)))</f>
        <v/>
      </c>
      <c r="C1489" s="147">
        <f>IF(LEN(A1489)=0,"",INDEX('Smelter Look-up'!$C:$C,MATCH($A1489,'Smelter Look-up'!$E:$E,0)))</f>
        <v/>
      </c>
      <c r="D1489" s="144" t="n"/>
      <c r="E1489" s="144">
        <f>IF(ISERROR($V1489),"",OFFSET('Smelter Look-up'!$D$4,$V1489-4,0)&amp;"")</f>
        <v/>
      </c>
      <c r="F1489" s="144">
        <f>IF(ISERROR($V1489),"",OFFSET('Smelter Look-up'!$E$4,$V1489-4,0))</f>
        <v/>
      </c>
      <c r="G1489" s="144">
        <f>IF(C1489=$X$4,"Enter smelter details",IF(ISERROR($V1489),"",OFFSET('Smelter Look-up'!$F$4,$V1489-4,0)))</f>
        <v/>
      </c>
      <c r="H1489" s="200">
        <f>IF(ISERROR($V1489),"",OFFSET('Smelter Look-up'!$G$4,$V1489-4,0))</f>
        <v/>
      </c>
      <c r="I1489" s="201">
        <f>IF(ISERROR($V1489),"",OFFSET('Smelter Look-up'!$H$4,$V1489-4,0))</f>
        <v/>
      </c>
      <c r="J1489" s="201">
        <f>IF(ISERROR($V1489),"",OFFSET('Smelter Look-up'!$I$4,$V1489-4,0))</f>
        <v/>
      </c>
      <c r="K1489" s="145" t="n"/>
      <c r="L1489" s="145" t="n"/>
      <c r="M1489" s="145" t="n"/>
      <c r="N1489" s="145" t="n"/>
      <c r="O1489" s="145" t="n"/>
      <c r="P1489" s="203" t="n"/>
      <c r="Q1489" s="146" t="n"/>
      <c r="R1489" s="144">
        <f>IF(ISERROR($V1489),"",OFFSET('Smelter Look-up'!$C$4,$V1489-4,0)&amp;"")</f>
        <v/>
      </c>
      <c r="S1489" s="150">
        <f>IF(B1489="","",IF(ISERROR(MATCH($E1489,CL,0)),"Unknown",INDIRECT("'C'!$A$"&amp;MATCH($E1489,CL,0)+1)))</f>
        <v/>
      </c>
      <c r="T1489" s="150">
        <f>IF(B1489="","",IF(ISERROR(MATCH($J1489,SorP!$B$1:$B$6261,0)),"",INDIRECT("'SorP'!$A$"&amp;MATCH($S1489&amp;$J1489,SorP!C:C,0))))</f>
        <v/>
      </c>
      <c r="U1489" s="163" t="n"/>
      <c r="V1489" s="164">
        <f>IF(C1489="",NA(),MATCH($B1489&amp;$C1489,'Smelter Look-up'!$J:$J,0))</f>
        <v/>
      </c>
      <c r="X1489" s="165">
        <f>IF(AND(C1489="Smelter not listed",OR(LEN(D1489)=0,LEN(E1489)=0)),1,0)</f>
        <v/>
      </c>
      <c r="AB1489" s="306">
        <f>IF(C1489="","",B1489)</f>
        <v/>
      </c>
      <c r="AC1489" s="165">
        <f>B1489</f>
        <v/>
      </c>
      <c r="AD1489" s="165">
        <f>IF(C1489="Smelter not listed",D1489,C1489)</f>
        <v/>
      </c>
    </row>
    <row r="1490" ht="20.1" customFormat="1" customHeight="1" s="165">
      <c r="A1490" s="150" t="n"/>
      <c r="B1490" s="296">
        <f>IF(LEN(A1490)=0,"",INDEX('Smelter Look-up'!$A:$A,MATCH($A1490,'Smelter Look-up'!$E:$E,0)))</f>
        <v/>
      </c>
      <c r="C1490" s="147">
        <f>IF(LEN(A1490)=0,"",INDEX('Smelter Look-up'!$C:$C,MATCH($A1490,'Smelter Look-up'!$E:$E,0)))</f>
        <v/>
      </c>
      <c r="D1490" s="144" t="n"/>
      <c r="E1490" s="144">
        <f>IF(ISERROR($V1490),"",OFFSET('Smelter Look-up'!$D$4,$V1490-4,0)&amp;"")</f>
        <v/>
      </c>
      <c r="F1490" s="144">
        <f>IF(ISERROR($V1490),"",OFFSET('Smelter Look-up'!$E$4,$V1490-4,0))</f>
        <v/>
      </c>
      <c r="G1490" s="144">
        <f>IF(C1490=$X$4,"Enter smelter details",IF(ISERROR($V1490),"",OFFSET('Smelter Look-up'!$F$4,$V1490-4,0)))</f>
        <v/>
      </c>
      <c r="H1490" s="200">
        <f>IF(ISERROR($V1490),"",OFFSET('Smelter Look-up'!$G$4,$V1490-4,0))</f>
        <v/>
      </c>
      <c r="I1490" s="201">
        <f>IF(ISERROR($V1490),"",OFFSET('Smelter Look-up'!$H$4,$V1490-4,0))</f>
        <v/>
      </c>
      <c r="J1490" s="201">
        <f>IF(ISERROR($V1490),"",OFFSET('Smelter Look-up'!$I$4,$V1490-4,0))</f>
        <v/>
      </c>
      <c r="K1490" s="145" t="n"/>
      <c r="L1490" s="145" t="n"/>
      <c r="M1490" s="145" t="n"/>
      <c r="N1490" s="145" t="n"/>
      <c r="O1490" s="145" t="n"/>
      <c r="P1490" s="203" t="n"/>
      <c r="Q1490" s="146" t="n"/>
      <c r="R1490" s="144">
        <f>IF(ISERROR($V1490),"",OFFSET('Smelter Look-up'!$C$4,$V1490-4,0)&amp;"")</f>
        <v/>
      </c>
      <c r="S1490" s="150">
        <f>IF(B1490="","",IF(ISERROR(MATCH($E1490,CL,0)),"Unknown",INDIRECT("'C'!$A$"&amp;MATCH($E1490,CL,0)+1)))</f>
        <v/>
      </c>
      <c r="T1490" s="150">
        <f>IF(B1490="","",IF(ISERROR(MATCH($J1490,SorP!$B$1:$B$6261,0)),"",INDIRECT("'SorP'!$A$"&amp;MATCH($S1490&amp;$J1490,SorP!C:C,0))))</f>
        <v/>
      </c>
      <c r="U1490" s="163" t="n"/>
      <c r="V1490" s="164">
        <f>IF(C1490="",NA(),MATCH($B1490&amp;$C1490,'Smelter Look-up'!$J:$J,0))</f>
        <v/>
      </c>
      <c r="X1490" s="165">
        <f>IF(AND(C1490="Smelter not listed",OR(LEN(D1490)=0,LEN(E1490)=0)),1,0)</f>
        <v/>
      </c>
      <c r="AB1490" s="306">
        <f>IF(C1490="","",B1490)</f>
        <v/>
      </c>
      <c r="AC1490" s="165">
        <f>B1490</f>
        <v/>
      </c>
      <c r="AD1490" s="165">
        <f>IF(C1490="Smelter not listed",D1490,C1490)</f>
        <v/>
      </c>
    </row>
    <row r="1491" ht="20.1" customFormat="1" customHeight="1" s="165">
      <c r="A1491" s="150" t="n"/>
      <c r="B1491" s="296">
        <f>IF(LEN(A1491)=0,"",INDEX('Smelter Look-up'!$A:$A,MATCH($A1491,'Smelter Look-up'!$E:$E,0)))</f>
        <v/>
      </c>
      <c r="C1491" s="147">
        <f>IF(LEN(A1491)=0,"",INDEX('Smelter Look-up'!$C:$C,MATCH($A1491,'Smelter Look-up'!$E:$E,0)))</f>
        <v/>
      </c>
      <c r="D1491" s="144" t="n"/>
      <c r="E1491" s="144">
        <f>IF(ISERROR($V1491),"",OFFSET('Smelter Look-up'!$D$4,$V1491-4,0)&amp;"")</f>
        <v/>
      </c>
      <c r="F1491" s="144">
        <f>IF(ISERROR($V1491),"",OFFSET('Smelter Look-up'!$E$4,$V1491-4,0))</f>
        <v/>
      </c>
      <c r="G1491" s="144">
        <f>IF(C1491=$X$4,"Enter smelter details",IF(ISERROR($V1491),"",OFFSET('Smelter Look-up'!$F$4,$V1491-4,0)))</f>
        <v/>
      </c>
      <c r="H1491" s="200">
        <f>IF(ISERROR($V1491),"",OFFSET('Smelter Look-up'!$G$4,$V1491-4,0))</f>
        <v/>
      </c>
      <c r="I1491" s="201">
        <f>IF(ISERROR($V1491),"",OFFSET('Smelter Look-up'!$H$4,$V1491-4,0))</f>
        <v/>
      </c>
      <c r="J1491" s="201">
        <f>IF(ISERROR($V1491),"",OFFSET('Smelter Look-up'!$I$4,$V1491-4,0))</f>
        <v/>
      </c>
      <c r="K1491" s="145" t="n"/>
      <c r="L1491" s="145" t="n"/>
      <c r="M1491" s="145" t="n"/>
      <c r="N1491" s="145" t="n"/>
      <c r="O1491" s="145" t="n"/>
      <c r="P1491" s="203" t="n"/>
      <c r="Q1491" s="146" t="n"/>
      <c r="R1491" s="144">
        <f>IF(ISERROR($V1491),"",OFFSET('Smelter Look-up'!$C$4,$V1491-4,0)&amp;"")</f>
        <v/>
      </c>
      <c r="S1491" s="150">
        <f>IF(B1491="","",IF(ISERROR(MATCH($E1491,CL,0)),"Unknown",INDIRECT("'C'!$A$"&amp;MATCH($E1491,CL,0)+1)))</f>
        <v/>
      </c>
      <c r="T1491" s="150">
        <f>IF(B1491="","",IF(ISERROR(MATCH($J1491,SorP!$B$1:$B$6261,0)),"",INDIRECT("'SorP'!$A$"&amp;MATCH($S1491&amp;$J1491,SorP!C:C,0))))</f>
        <v/>
      </c>
      <c r="U1491" s="163" t="n"/>
      <c r="V1491" s="164">
        <f>IF(C1491="",NA(),MATCH($B1491&amp;$C1491,'Smelter Look-up'!$J:$J,0))</f>
        <v/>
      </c>
      <c r="X1491" s="165">
        <f>IF(AND(C1491="Smelter not listed",OR(LEN(D1491)=0,LEN(E1491)=0)),1,0)</f>
        <v/>
      </c>
      <c r="AB1491" s="306">
        <f>IF(C1491="","",B1491)</f>
        <v/>
      </c>
      <c r="AC1491" s="165">
        <f>B1491</f>
        <v/>
      </c>
      <c r="AD1491" s="165">
        <f>IF(C1491="Smelter not listed",D1491,C1491)</f>
        <v/>
      </c>
    </row>
    <row r="1492" ht="20.1" customFormat="1" customHeight="1" s="165">
      <c r="A1492" s="150" t="n"/>
      <c r="B1492" s="296">
        <f>IF(LEN(A1492)=0,"",INDEX('Smelter Look-up'!$A:$A,MATCH($A1492,'Smelter Look-up'!$E:$E,0)))</f>
        <v/>
      </c>
      <c r="C1492" s="147">
        <f>IF(LEN(A1492)=0,"",INDEX('Smelter Look-up'!$C:$C,MATCH($A1492,'Smelter Look-up'!$E:$E,0)))</f>
        <v/>
      </c>
      <c r="D1492" s="144" t="n"/>
      <c r="E1492" s="144">
        <f>IF(ISERROR($V1492),"",OFFSET('Smelter Look-up'!$D$4,$V1492-4,0)&amp;"")</f>
        <v/>
      </c>
      <c r="F1492" s="144">
        <f>IF(ISERROR($V1492),"",OFFSET('Smelter Look-up'!$E$4,$V1492-4,0))</f>
        <v/>
      </c>
      <c r="G1492" s="144">
        <f>IF(C1492=$X$4,"Enter smelter details",IF(ISERROR($V1492),"",OFFSET('Smelter Look-up'!$F$4,$V1492-4,0)))</f>
        <v/>
      </c>
      <c r="H1492" s="200">
        <f>IF(ISERROR($V1492),"",OFFSET('Smelter Look-up'!$G$4,$V1492-4,0))</f>
        <v/>
      </c>
      <c r="I1492" s="201">
        <f>IF(ISERROR($V1492),"",OFFSET('Smelter Look-up'!$H$4,$V1492-4,0))</f>
        <v/>
      </c>
      <c r="J1492" s="201">
        <f>IF(ISERROR($V1492),"",OFFSET('Smelter Look-up'!$I$4,$V1492-4,0))</f>
        <v/>
      </c>
      <c r="K1492" s="145" t="n"/>
      <c r="L1492" s="145" t="n"/>
      <c r="M1492" s="145" t="n"/>
      <c r="N1492" s="145" t="n"/>
      <c r="O1492" s="145" t="n"/>
      <c r="P1492" s="203" t="n"/>
      <c r="Q1492" s="146" t="n"/>
      <c r="R1492" s="144">
        <f>IF(ISERROR($V1492),"",OFFSET('Smelter Look-up'!$C$4,$V1492-4,0)&amp;"")</f>
        <v/>
      </c>
      <c r="S1492" s="150">
        <f>IF(B1492="","",IF(ISERROR(MATCH($E1492,CL,0)),"Unknown",INDIRECT("'C'!$A$"&amp;MATCH($E1492,CL,0)+1)))</f>
        <v/>
      </c>
      <c r="T1492" s="150">
        <f>IF(B1492="","",IF(ISERROR(MATCH($J1492,SorP!$B$1:$B$6261,0)),"",INDIRECT("'SorP'!$A$"&amp;MATCH($S1492&amp;$J1492,SorP!C:C,0))))</f>
        <v/>
      </c>
      <c r="U1492" s="163" t="n"/>
      <c r="V1492" s="164">
        <f>IF(C1492="",NA(),MATCH($B1492&amp;$C1492,'Smelter Look-up'!$J:$J,0))</f>
        <v/>
      </c>
      <c r="X1492" s="165">
        <f>IF(AND(C1492="Smelter not listed",OR(LEN(D1492)=0,LEN(E1492)=0)),1,0)</f>
        <v/>
      </c>
      <c r="AB1492" s="306">
        <f>IF(C1492="","",B1492)</f>
        <v/>
      </c>
      <c r="AC1492" s="165">
        <f>B1492</f>
        <v/>
      </c>
      <c r="AD1492" s="165">
        <f>IF(C1492="Smelter not listed",D1492,C1492)</f>
        <v/>
      </c>
    </row>
    <row r="1493" ht="20.1" customFormat="1" customHeight="1" s="165">
      <c r="A1493" s="150" t="n"/>
      <c r="B1493" s="296">
        <f>IF(LEN(A1493)=0,"",INDEX('Smelter Look-up'!$A:$A,MATCH($A1493,'Smelter Look-up'!$E:$E,0)))</f>
        <v/>
      </c>
      <c r="C1493" s="147">
        <f>IF(LEN(A1493)=0,"",INDEX('Smelter Look-up'!$C:$C,MATCH($A1493,'Smelter Look-up'!$E:$E,0)))</f>
        <v/>
      </c>
      <c r="D1493" s="144" t="n"/>
      <c r="E1493" s="144">
        <f>IF(ISERROR($V1493),"",OFFSET('Smelter Look-up'!$D$4,$V1493-4,0)&amp;"")</f>
        <v/>
      </c>
      <c r="F1493" s="144">
        <f>IF(ISERROR($V1493),"",OFFSET('Smelter Look-up'!$E$4,$V1493-4,0))</f>
        <v/>
      </c>
      <c r="G1493" s="144">
        <f>IF(C1493=$X$4,"Enter smelter details",IF(ISERROR($V1493),"",OFFSET('Smelter Look-up'!$F$4,$V1493-4,0)))</f>
        <v/>
      </c>
      <c r="H1493" s="200">
        <f>IF(ISERROR($V1493),"",OFFSET('Smelter Look-up'!$G$4,$V1493-4,0))</f>
        <v/>
      </c>
      <c r="I1493" s="201">
        <f>IF(ISERROR($V1493),"",OFFSET('Smelter Look-up'!$H$4,$V1493-4,0))</f>
        <v/>
      </c>
      <c r="J1493" s="201">
        <f>IF(ISERROR($V1493),"",OFFSET('Smelter Look-up'!$I$4,$V1493-4,0))</f>
        <v/>
      </c>
      <c r="K1493" s="145" t="n"/>
      <c r="L1493" s="145" t="n"/>
      <c r="M1493" s="145" t="n"/>
      <c r="N1493" s="145" t="n"/>
      <c r="O1493" s="145" t="n"/>
      <c r="P1493" s="203" t="n"/>
      <c r="Q1493" s="146" t="n"/>
      <c r="R1493" s="144">
        <f>IF(ISERROR($V1493),"",OFFSET('Smelter Look-up'!$C$4,$V1493-4,0)&amp;"")</f>
        <v/>
      </c>
      <c r="S1493" s="150">
        <f>IF(B1493="","",IF(ISERROR(MATCH($E1493,CL,0)),"Unknown",INDIRECT("'C'!$A$"&amp;MATCH($E1493,CL,0)+1)))</f>
        <v/>
      </c>
      <c r="T1493" s="150">
        <f>IF(B1493="","",IF(ISERROR(MATCH($J1493,SorP!$B$1:$B$6261,0)),"",INDIRECT("'SorP'!$A$"&amp;MATCH($S1493&amp;$J1493,SorP!C:C,0))))</f>
        <v/>
      </c>
      <c r="U1493" s="163" t="n"/>
      <c r="V1493" s="164">
        <f>IF(C1493="",NA(),MATCH($B1493&amp;$C1493,'Smelter Look-up'!$J:$J,0))</f>
        <v/>
      </c>
      <c r="X1493" s="165">
        <f>IF(AND(C1493="Smelter not listed",OR(LEN(D1493)=0,LEN(E1493)=0)),1,0)</f>
        <v/>
      </c>
      <c r="AB1493" s="306">
        <f>IF(C1493="","",B1493)</f>
        <v/>
      </c>
      <c r="AC1493" s="165">
        <f>B1493</f>
        <v/>
      </c>
      <c r="AD1493" s="165">
        <f>IF(C1493="Smelter not listed",D1493,C1493)</f>
        <v/>
      </c>
    </row>
    <row r="1494" ht="20.1" customFormat="1" customHeight="1" s="165">
      <c r="A1494" s="150" t="n"/>
      <c r="B1494" s="296">
        <f>IF(LEN(A1494)=0,"",INDEX('Smelter Look-up'!$A:$A,MATCH($A1494,'Smelter Look-up'!$E:$E,0)))</f>
        <v/>
      </c>
      <c r="C1494" s="147">
        <f>IF(LEN(A1494)=0,"",INDEX('Smelter Look-up'!$C:$C,MATCH($A1494,'Smelter Look-up'!$E:$E,0)))</f>
        <v/>
      </c>
      <c r="D1494" s="144" t="n"/>
      <c r="E1494" s="144">
        <f>IF(ISERROR($V1494),"",OFFSET('Smelter Look-up'!$D$4,$V1494-4,0)&amp;"")</f>
        <v/>
      </c>
      <c r="F1494" s="144">
        <f>IF(ISERROR($V1494),"",OFFSET('Smelter Look-up'!$E$4,$V1494-4,0))</f>
        <v/>
      </c>
      <c r="G1494" s="144">
        <f>IF(C1494=$X$4,"Enter smelter details",IF(ISERROR($V1494),"",OFFSET('Smelter Look-up'!$F$4,$V1494-4,0)))</f>
        <v/>
      </c>
      <c r="H1494" s="200">
        <f>IF(ISERROR($V1494),"",OFFSET('Smelter Look-up'!$G$4,$V1494-4,0))</f>
        <v/>
      </c>
      <c r="I1494" s="201">
        <f>IF(ISERROR($V1494),"",OFFSET('Smelter Look-up'!$H$4,$V1494-4,0))</f>
        <v/>
      </c>
      <c r="J1494" s="201">
        <f>IF(ISERROR($V1494),"",OFFSET('Smelter Look-up'!$I$4,$V1494-4,0))</f>
        <v/>
      </c>
      <c r="K1494" s="145" t="n"/>
      <c r="L1494" s="145" t="n"/>
      <c r="M1494" s="145" t="n"/>
      <c r="N1494" s="145" t="n"/>
      <c r="O1494" s="145" t="n"/>
      <c r="P1494" s="203" t="n"/>
      <c r="Q1494" s="146" t="n"/>
      <c r="R1494" s="144">
        <f>IF(ISERROR($V1494),"",OFFSET('Smelter Look-up'!$C$4,$V1494-4,0)&amp;"")</f>
        <v/>
      </c>
      <c r="S1494" s="150">
        <f>IF(B1494="","",IF(ISERROR(MATCH($E1494,CL,0)),"Unknown",INDIRECT("'C'!$A$"&amp;MATCH($E1494,CL,0)+1)))</f>
        <v/>
      </c>
      <c r="T1494" s="150">
        <f>IF(B1494="","",IF(ISERROR(MATCH($J1494,SorP!$B$1:$B$6261,0)),"",INDIRECT("'SorP'!$A$"&amp;MATCH($S1494&amp;$J1494,SorP!C:C,0))))</f>
        <v/>
      </c>
      <c r="U1494" s="163" t="n"/>
      <c r="V1494" s="164">
        <f>IF(C1494="",NA(),MATCH($B1494&amp;$C1494,'Smelter Look-up'!$J:$J,0))</f>
        <v/>
      </c>
      <c r="X1494" s="165">
        <f>IF(AND(C1494="Smelter not listed",OR(LEN(D1494)=0,LEN(E1494)=0)),1,0)</f>
        <v/>
      </c>
      <c r="AB1494" s="306">
        <f>IF(C1494="","",B1494)</f>
        <v/>
      </c>
      <c r="AC1494" s="165">
        <f>B1494</f>
        <v/>
      </c>
      <c r="AD1494" s="165">
        <f>IF(C1494="Smelter not listed",D1494,C1494)</f>
        <v/>
      </c>
    </row>
    <row r="1495" ht="20.1" customFormat="1" customHeight="1" s="165">
      <c r="A1495" s="150" t="n"/>
      <c r="B1495" s="296">
        <f>IF(LEN(A1495)=0,"",INDEX('Smelter Look-up'!$A:$A,MATCH($A1495,'Smelter Look-up'!$E:$E,0)))</f>
        <v/>
      </c>
      <c r="C1495" s="147">
        <f>IF(LEN(A1495)=0,"",INDEX('Smelter Look-up'!$C:$C,MATCH($A1495,'Smelter Look-up'!$E:$E,0)))</f>
        <v/>
      </c>
      <c r="D1495" s="144" t="n"/>
      <c r="E1495" s="144">
        <f>IF(ISERROR($V1495),"",OFFSET('Smelter Look-up'!$D$4,$V1495-4,0)&amp;"")</f>
        <v/>
      </c>
      <c r="F1495" s="144">
        <f>IF(ISERROR($V1495),"",OFFSET('Smelter Look-up'!$E$4,$V1495-4,0))</f>
        <v/>
      </c>
      <c r="G1495" s="144">
        <f>IF(C1495=$X$4,"Enter smelter details",IF(ISERROR($V1495),"",OFFSET('Smelter Look-up'!$F$4,$V1495-4,0)))</f>
        <v/>
      </c>
      <c r="H1495" s="200">
        <f>IF(ISERROR($V1495),"",OFFSET('Smelter Look-up'!$G$4,$V1495-4,0))</f>
        <v/>
      </c>
      <c r="I1495" s="201">
        <f>IF(ISERROR($V1495),"",OFFSET('Smelter Look-up'!$H$4,$V1495-4,0))</f>
        <v/>
      </c>
      <c r="J1495" s="201">
        <f>IF(ISERROR($V1495),"",OFFSET('Smelter Look-up'!$I$4,$V1495-4,0))</f>
        <v/>
      </c>
      <c r="K1495" s="145" t="n"/>
      <c r="L1495" s="145" t="n"/>
      <c r="M1495" s="145" t="n"/>
      <c r="N1495" s="145" t="n"/>
      <c r="O1495" s="145" t="n"/>
      <c r="P1495" s="203" t="n"/>
      <c r="Q1495" s="146" t="n"/>
      <c r="R1495" s="144">
        <f>IF(ISERROR($V1495),"",OFFSET('Smelter Look-up'!$C$4,$V1495-4,0)&amp;"")</f>
        <v/>
      </c>
      <c r="S1495" s="150">
        <f>IF(B1495="","",IF(ISERROR(MATCH($E1495,CL,0)),"Unknown",INDIRECT("'C'!$A$"&amp;MATCH($E1495,CL,0)+1)))</f>
        <v/>
      </c>
      <c r="T1495" s="150">
        <f>IF(B1495="","",IF(ISERROR(MATCH($J1495,SorP!$B$1:$B$6261,0)),"",INDIRECT("'SorP'!$A$"&amp;MATCH($S1495&amp;$J1495,SorP!C:C,0))))</f>
        <v/>
      </c>
      <c r="U1495" s="163" t="n"/>
      <c r="V1495" s="164">
        <f>IF(C1495="",NA(),MATCH($B1495&amp;$C1495,'Smelter Look-up'!$J:$J,0))</f>
        <v/>
      </c>
      <c r="X1495" s="165">
        <f>IF(AND(C1495="Smelter not listed",OR(LEN(D1495)=0,LEN(E1495)=0)),1,0)</f>
        <v/>
      </c>
      <c r="AB1495" s="306">
        <f>IF(C1495="","",B1495)</f>
        <v/>
      </c>
      <c r="AC1495" s="165">
        <f>B1495</f>
        <v/>
      </c>
      <c r="AD1495" s="165">
        <f>IF(C1495="Smelter not listed",D1495,C1495)</f>
        <v/>
      </c>
    </row>
    <row r="1496" ht="20.1" customFormat="1" customHeight="1" s="165">
      <c r="A1496" s="150" t="n"/>
      <c r="B1496" s="296">
        <f>IF(LEN(A1496)=0,"",INDEX('Smelter Look-up'!$A:$A,MATCH($A1496,'Smelter Look-up'!$E:$E,0)))</f>
        <v/>
      </c>
      <c r="C1496" s="147">
        <f>IF(LEN(A1496)=0,"",INDEX('Smelter Look-up'!$C:$C,MATCH($A1496,'Smelter Look-up'!$E:$E,0)))</f>
        <v/>
      </c>
      <c r="D1496" s="144" t="n"/>
      <c r="E1496" s="144">
        <f>IF(ISERROR($V1496),"",OFFSET('Smelter Look-up'!$D$4,$V1496-4,0)&amp;"")</f>
        <v/>
      </c>
      <c r="F1496" s="144">
        <f>IF(ISERROR($V1496),"",OFFSET('Smelter Look-up'!$E$4,$V1496-4,0))</f>
        <v/>
      </c>
      <c r="G1496" s="144">
        <f>IF(C1496=$X$4,"Enter smelter details",IF(ISERROR($V1496),"",OFFSET('Smelter Look-up'!$F$4,$V1496-4,0)))</f>
        <v/>
      </c>
      <c r="H1496" s="200">
        <f>IF(ISERROR($V1496),"",OFFSET('Smelter Look-up'!$G$4,$V1496-4,0))</f>
        <v/>
      </c>
      <c r="I1496" s="201">
        <f>IF(ISERROR($V1496),"",OFFSET('Smelter Look-up'!$H$4,$V1496-4,0))</f>
        <v/>
      </c>
      <c r="J1496" s="201">
        <f>IF(ISERROR($V1496),"",OFFSET('Smelter Look-up'!$I$4,$V1496-4,0))</f>
        <v/>
      </c>
      <c r="K1496" s="145" t="n"/>
      <c r="L1496" s="145" t="n"/>
      <c r="M1496" s="145" t="n"/>
      <c r="N1496" s="145" t="n"/>
      <c r="O1496" s="145" t="n"/>
      <c r="P1496" s="203" t="n"/>
      <c r="Q1496" s="146" t="n"/>
      <c r="R1496" s="144">
        <f>IF(ISERROR($V1496),"",OFFSET('Smelter Look-up'!$C$4,$V1496-4,0)&amp;"")</f>
        <v/>
      </c>
      <c r="S1496" s="150">
        <f>IF(B1496="","",IF(ISERROR(MATCH($E1496,CL,0)),"Unknown",INDIRECT("'C'!$A$"&amp;MATCH($E1496,CL,0)+1)))</f>
        <v/>
      </c>
      <c r="T1496" s="150">
        <f>IF(B1496="","",IF(ISERROR(MATCH($J1496,SorP!$B$1:$B$6261,0)),"",INDIRECT("'SorP'!$A$"&amp;MATCH($S1496&amp;$J1496,SorP!C:C,0))))</f>
        <v/>
      </c>
      <c r="U1496" s="163" t="n"/>
      <c r="V1496" s="164">
        <f>IF(C1496="",NA(),MATCH($B1496&amp;$C1496,'Smelter Look-up'!$J:$J,0))</f>
        <v/>
      </c>
      <c r="X1496" s="165">
        <f>IF(AND(C1496="Smelter not listed",OR(LEN(D1496)=0,LEN(E1496)=0)),1,0)</f>
        <v/>
      </c>
      <c r="AB1496" s="306">
        <f>IF(C1496="","",B1496)</f>
        <v/>
      </c>
      <c r="AC1496" s="165">
        <f>B1496</f>
        <v/>
      </c>
      <c r="AD1496" s="165">
        <f>IF(C1496="Smelter not listed",D1496,C1496)</f>
        <v/>
      </c>
    </row>
    <row r="1497" ht="20.1" customFormat="1" customHeight="1" s="165">
      <c r="A1497" s="150" t="n"/>
      <c r="B1497" s="296">
        <f>IF(LEN(A1497)=0,"",INDEX('Smelter Look-up'!$A:$A,MATCH($A1497,'Smelter Look-up'!$E:$E,0)))</f>
        <v/>
      </c>
      <c r="C1497" s="147">
        <f>IF(LEN(A1497)=0,"",INDEX('Smelter Look-up'!$C:$C,MATCH($A1497,'Smelter Look-up'!$E:$E,0)))</f>
        <v/>
      </c>
      <c r="D1497" s="144" t="n"/>
      <c r="E1497" s="144">
        <f>IF(ISERROR($V1497),"",OFFSET('Smelter Look-up'!$D$4,$V1497-4,0)&amp;"")</f>
        <v/>
      </c>
      <c r="F1497" s="144">
        <f>IF(ISERROR($V1497),"",OFFSET('Smelter Look-up'!$E$4,$V1497-4,0))</f>
        <v/>
      </c>
      <c r="G1497" s="144">
        <f>IF(C1497=$X$4,"Enter smelter details",IF(ISERROR($V1497),"",OFFSET('Smelter Look-up'!$F$4,$V1497-4,0)))</f>
        <v/>
      </c>
      <c r="H1497" s="200">
        <f>IF(ISERROR($V1497),"",OFFSET('Smelter Look-up'!$G$4,$V1497-4,0))</f>
        <v/>
      </c>
      <c r="I1497" s="201">
        <f>IF(ISERROR($V1497),"",OFFSET('Smelter Look-up'!$H$4,$V1497-4,0))</f>
        <v/>
      </c>
      <c r="J1497" s="201">
        <f>IF(ISERROR($V1497),"",OFFSET('Smelter Look-up'!$I$4,$V1497-4,0))</f>
        <v/>
      </c>
      <c r="K1497" s="145" t="n"/>
      <c r="L1497" s="145" t="n"/>
      <c r="M1497" s="145" t="n"/>
      <c r="N1497" s="145" t="n"/>
      <c r="O1497" s="145" t="n"/>
      <c r="P1497" s="203" t="n"/>
      <c r="Q1497" s="146" t="n"/>
      <c r="R1497" s="144">
        <f>IF(ISERROR($V1497),"",OFFSET('Smelter Look-up'!$C$4,$V1497-4,0)&amp;"")</f>
        <v/>
      </c>
      <c r="S1497" s="150">
        <f>IF(B1497="","",IF(ISERROR(MATCH($E1497,CL,0)),"Unknown",INDIRECT("'C'!$A$"&amp;MATCH($E1497,CL,0)+1)))</f>
        <v/>
      </c>
      <c r="T1497" s="150">
        <f>IF(B1497="","",IF(ISERROR(MATCH($J1497,SorP!$B$1:$B$6261,0)),"",INDIRECT("'SorP'!$A$"&amp;MATCH($S1497&amp;$J1497,SorP!C:C,0))))</f>
        <v/>
      </c>
      <c r="U1497" s="163" t="n"/>
      <c r="V1497" s="164">
        <f>IF(C1497="",NA(),MATCH($B1497&amp;$C1497,'Smelter Look-up'!$J:$J,0))</f>
        <v/>
      </c>
      <c r="X1497" s="165">
        <f>IF(AND(C1497="Smelter not listed",OR(LEN(D1497)=0,LEN(E1497)=0)),1,0)</f>
        <v/>
      </c>
      <c r="AB1497" s="306">
        <f>IF(C1497="","",B1497)</f>
        <v/>
      </c>
      <c r="AC1497" s="165">
        <f>B1497</f>
        <v/>
      </c>
      <c r="AD1497" s="165">
        <f>IF(C1497="Smelter not listed",D1497,C1497)</f>
        <v/>
      </c>
    </row>
    <row r="1498" ht="20.1" customFormat="1" customHeight="1" s="165">
      <c r="A1498" s="150" t="n"/>
      <c r="B1498" s="296">
        <f>IF(LEN(A1498)=0,"",INDEX('Smelter Look-up'!$A:$A,MATCH($A1498,'Smelter Look-up'!$E:$E,0)))</f>
        <v/>
      </c>
      <c r="C1498" s="147">
        <f>IF(LEN(A1498)=0,"",INDEX('Smelter Look-up'!$C:$C,MATCH($A1498,'Smelter Look-up'!$E:$E,0)))</f>
        <v/>
      </c>
      <c r="D1498" s="144" t="n"/>
      <c r="E1498" s="144">
        <f>IF(ISERROR($V1498),"",OFFSET('Smelter Look-up'!$D$4,$V1498-4,0)&amp;"")</f>
        <v/>
      </c>
      <c r="F1498" s="144">
        <f>IF(ISERROR($V1498),"",OFFSET('Smelter Look-up'!$E$4,$V1498-4,0))</f>
        <v/>
      </c>
      <c r="G1498" s="144">
        <f>IF(C1498=$X$4,"Enter smelter details",IF(ISERROR($V1498),"",OFFSET('Smelter Look-up'!$F$4,$V1498-4,0)))</f>
        <v/>
      </c>
      <c r="H1498" s="200">
        <f>IF(ISERROR($V1498),"",OFFSET('Smelter Look-up'!$G$4,$V1498-4,0))</f>
        <v/>
      </c>
      <c r="I1498" s="201">
        <f>IF(ISERROR($V1498),"",OFFSET('Smelter Look-up'!$H$4,$V1498-4,0))</f>
        <v/>
      </c>
      <c r="J1498" s="201">
        <f>IF(ISERROR($V1498),"",OFFSET('Smelter Look-up'!$I$4,$V1498-4,0))</f>
        <v/>
      </c>
      <c r="K1498" s="145" t="n"/>
      <c r="L1498" s="145" t="n"/>
      <c r="M1498" s="145" t="n"/>
      <c r="N1498" s="145" t="n"/>
      <c r="O1498" s="145" t="n"/>
      <c r="P1498" s="203" t="n"/>
      <c r="Q1498" s="146" t="n"/>
      <c r="R1498" s="144">
        <f>IF(ISERROR($V1498),"",OFFSET('Smelter Look-up'!$C$4,$V1498-4,0)&amp;"")</f>
        <v/>
      </c>
      <c r="S1498" s="150">
        <f>IF(B1498="","",IF(ISERROR(MATCH($E1498,CL,0)),"Unknown",INDIRECT("'C'!$A$"&amp;MATCH($E1498,CL,0)+1)))</f>
        <v/>
      </c>
      <c r="T1498" s="150">
        <f>IF(B1498="","",IF(ISERROR(MATCH($J1498,SorP!$B$1:$B$6261,0)),"",INDIRECT("'SorP'!$A$"&amp;MATCH($S1498&amp;$J1498,SorP!C:C,0))))</f>
        <v/>
      </c>
      <c r="U1498" s="163" t="n"/>
      <c r="V1498" s="164">
        <f>IF(C1498="",NA(),MATCH($B1498&amp;$C1498,'Smelter Look-up'!$J:$J,0))</f>
        <v/>
      </c>
      <c r="X1498" s="165">
        <f>IF(AND(C1498="Smelter not listed",OR(LEN(D1498)=0,LEN(E1498)=0)),1,0)</f>
        <v/>
      </c>
      <c r="AB1498" s="306">
        <f>IF(C1498="","",B1498)</f>
        <v/>
      </c>
      <c r="AC1498" s="165">
        <f>B1498</f>
        <v/>
      </c>
      <c r="AD1498" s="165">
        <f>IF(C1498="Smelter not listed",D1498,C1498)</f>
        <v/>
      </c>
    </row>
    <row r="1499" ht="20.1" customFormat="1" customHeight="1" s="165">
      <c r="A1499" s="150" t="n"/>
      <c r="B1499" s="296">
        <f>IF(LEN(A1499)=0,"",INDEX('Smelter Look-up'!$A:$A,MATCH($A1499,'Smelter Look-up'!$E:$E,0)))</f>
        <v/>
      </c>
      <c r="C1499" s="147">
        <f>IF(LEN(A1499)=0,"",INDEX('Smelter Look-up'!$C:$C,MATCH($A1499,'Smelter Look-up'!$E:$E,0)))</f>
        <v/>
      </c>
      <c r="D1499" s="144" t="n"/>
      <c r="E1499" s="144">
        <f>IF(ISERROR($V1499),"",OFFSET('Smelter Look-up'!$D$4,$V1499-4,0)&amp;"")</f>
        <v/>
      </c>
      <c r="F1499" s="144">
        <f>IF(ISERROR($V1499),"",OFFSET('Smelter Look-up'!$E$4,$V1499-4,0))</f>
        <v/>
      </c>
      <c r="G1499" s="144">
        <f>IF(C1499=$X$4,"Enter smelter details",IF(ISERROR($V1499),"",OFFSET('Smelter Look-up'!$F$4,$V1499-4,0)))</f>
        <v/>
      </c>
      <c r="H1499" s="200">
        <f>IF(ISERROR($V1499),"",OFFSET('Smelter Look-up'!$G$4,$V1499-4,0))</f>
        <v/>
      </c>
      <c r="I1499" s="201">
        <f>IF(ISERROR($V1499),"",OFFSET('Smelter Look-up'!$H$4,$V1499-4,0))</f>
        <v/>
      </c>
      <c r="J1499" s="201">
        <f>IF(ISERROR($V1499),"",OFFSET('Smelter Look-up'!$I$4,$V1499-4,0))</f>
        <v/>
      </c>
      <c r="K1499" s="145" t="n"/>
      <c r="L1499" s="145" t="n"/>
      <c r="M1499" s="145" t="n"/>
      <c r="N1499" s="145" t="n"/>
      <c r="O1499" s="145" t="n"/>
      <c r="P1499" s="203" t="n"/>
      <c r="Q1499" s="146" t="n"/>
      <c r="R1499" s="144">
        <f>IF(ISERROR($V1499),"",OFFSET('Smelter Look-up'!$C$4,$V1499-4,0)&amp;"")</f>
        <v/>
      </c>
      <c r="S1499" s="150">
        <f>IF(B1499="","",IF(ISERROR(MATCH($E1499,CL,0)),"Unknown",INDIRECT("'C'!$A$"&amp;MATCH($E1499,CL,0)+1)))</f>
        <v/>
      </c>
      <c r="T1499" s="150">
        <f>IF(B1499="","",IF(ISERROR(MATCH($J1499,SorP!$B$1:$B$6261,0)),"",INDIRECT("'SorP'!$A$"&amp;MATCH($S1499&amp;$J1499,SorP!C:C,0))))</f>
        <v/>
      </c>
      <c r="U1499" s="163" t="n"/>
      <c r="V1499" s="164">
        <f>IF(C1499="",NA(),MATCH($B1499&amp;$C1499,'Smelter Look-up'!$J:$J,0))</f>
        <v/>
      </c>
      <c r="X1499" s="165">
        <f>IF(AND(C1499="Smelter not listed",OR(LEN(D1499)=0,LEN(E1499)=0)),1,0)</f>
        <v/>
      </c>
      <c r="AB1499" s="306">
        <f>IF(C1499="","",B1499)</f>
        <v/>
      </c>
      <c r="AC1499" s="165">
        <f>B1499</f>
        <v/>
      </c>
      <c r="AD1499" s="165">
        <f>IF(C1499="Smelter not listed",D1499,C1499)</f>
        <v/>
      </c>
    </row>
    <row r="1500" ht="20.1" customFormat="1" customHeight="1" s="165">
      <c r="A1500" s="150" t="n"/>
      <c r="B1500" s="296">
        <f>IF(LEN(A1500)=0,"",INDEX('Smelter Look-up'!$A:$A,MATCH($A1500,'Smelter Look-up'!$E:$E,0)))</f>
        <v/>
      </c>
      <c r="C1500" s="147">
        <f>IF(LEN(A1500)=0,"",INDEX('Smelter Look-up'!$C:$C,MATCH($A1500,'Smelter Look-up'!$E:$E,0)))</f>
        <v/>
      </c>
      <c r="D1500" s="144" t="n"/>
      <c r="E1500" s="144">
        <f>IF(ISERROR($V1500),"",OFFSET('Smelter Look-up'!$D$4,$V1500-4,0)&amp;"")</f>
        <v/>
      </c>
      <c r="F1500" s="144">
        <f>IF(ISERROR($V1500),"",OFFSET('Smelter Look-up'!$E$4,$V1500-4,0))</f>
        <v/>
      </c>
      <c r="G1500" s="144">
        <f>IF(C1500=$X$4,"Enter smelter details",IF(ISERROR($V1500),"",OFFSET('Smelter Look-up'!$F$4,$V1500-4,0)))</f>
        <v/>
      </c>
      <c r="H1500" s="200">
        <f>IF(ISERROR($V1500),"",OFFSET('Smelter Look-up'!$G$4,$V1500-4,0))</f>
        <v/>
      </c>
      <c r="I1500" s="201">
        <f>IF(ISERROR($V1500),"",OFFSET('Smelter Look-up'!$H$4,$V1500-4,0))</f>
        <v/>
      </c>
      <c r="J1500" s="201">
        <f>IF(ISERROR($V1500),"",OFFSET('Smelter Look-up'!$I$4,$V1500-4,0))</f>
        <v/>
      </c>
      <c r="K1500" s="145" t="n"/>
      <c r="L1500" s="145" t="n"/>
      <c r="M1500" s="145" t="n"/>
      <c r="N1500" s="145" t="n"/>
      <c r="O1500" s="145" t="n"/>
      <c r="P1500" s="203" t="n"/>
      <c r="Q1500" s="146" t="n"/>
      <c r="R1500" s="144">
        <f>IF(ISERROR($V1500),"",OFFSET('Smelter Look-up'!$C$4,$V1500-4,0)&amp;"")</f>
        <v/>
      </c>
      <c r="S1500" s="150">
        <f>IF(B1500="","",IF(ISERROR(MATCH($E1500,CL,0)),"Unknown",INDIRECT("'C'!$A$"&amp;MATCH($E1500,CL,0)+1)))</f>
        <v/>
      </c>
      <c r="T1500" s="150">
        <f>IF(B1500="","",IF(ISERROR(MATCH($J1500,SorP!$B$1:$B$6261,0)),"",INDIRECT("'SorP'!$A$"&amp;MATCH($S1500&amp;$J1500,SorP!C:C,0))))</f>
        <v/>
      </c>
      <c r="U1500" s="163" t="n"/>
      <c r="V1500" s="164">
        <f>IF(C1500="",NA(),MATCH($B1500&amp;$C1500,'Smelter Look-up'!$J:$J,0))</f>
        <v/>
      </c>
      <c r="X1500" s="165">
        <f>IF(AND(C1500="Smelter not listed",OR(LEN(D1500)=0,LEN(E1500)=0)),1,0)</f>
        <v/>
      </c>
      <c r="AB1500" s="306">
        <f>IF(C1500="","",B1500)</f>
        <v/>
      </c>
      <c r="AC1500" s="165">
        <f>B1500</f>
        <v/>
      </c>
      <c r="AD1500" s="165">
        <f>IF(C1500="Smelter not listed",D1500,C1500)</f>
        <v/>
      </c>
    </row>
    <row r="1501" ht="20.1" customFormat="1" customHeight="1" s="165">
      <c r="A1501" s="150" t="n"/>
      <c r="B1501" s="296">
        <f>IF(LEN(A1501)=0,"",INDEX('Smelter Look-up'!$A:$A,MATCH($A1501,'Smelter Look-up'!$E:$E,0)))</f>
        <v/>
      </c>
      <c r="C1501" s="147">
        <f>IF(LEN(A1501)=0,"",INDEX('Smelter Look-up'!$C:$C,MATCH($A1501,'Smelter Look-up'!$E:$E,0)))</f>
        <v/>
      </c>
      <c r="D1501" s="144" t="n"/>
      <c r="E1501" s="144">
        <f>IF(ISERROR($V1501),"",OFFSET('Smelter Look-up'!$D$4,$V1501-4,0)&amp;"")</f>
        <v/>
      </c>
      <c r="F1501" s="144">
        <f>IF(ISERROR($V1501),"",OFFSET('Smelter Look-up'!$E$4,$V1501-4,0))</f>
        <v/>
      </c>
      <c r="G1501" s="144">
        <f>IF(C1501=$X$4,"Enter smelter details",IF(ISERROR($V1501),"",OFFSET('Smelter Look-up'!$F$4,$V1501-4,0)))</f>
        <v/>
      </c>
      <c r="H1501" s="200">
        <f>IF(ISERROR($V1501),"",OFFSET('Smelter Look-up'!$G$4,$V1501-4,0))</f>
        <v/>
      </c>
      <c r="I1501" s="201">
        <f>IF(ISERROR($V1501),"",OFFSET('Smelter Look-up'!$H$4,$V1501-4,0))</f>
        <v/>
      </c>
      <c r="J1501" s="201">
        <f>IF(ISERROR($V1501),"",OFFSET('Smelter Look-up'!$I$4,$V1501-4,0))</f>
        <v/>
      </c>
      <c r="K1501" s="145" t="n"/>
      <c r="L1501" s="145" t="n"/>
      <c r="M1501" s="145" t="n"/>
      <c r="N1501" s="145" t="n"/>
      <c r="O1501" s="145" t="n"/>
      <c r="P1501" s="203" t="n"/>
      <c r="Q1501" s="146" t="n"/>
      <c r="R1501" s="144">
        <f>IF(ISERROR($V1501),"",OFFSET('Smelter Look-up'!$C$4,$V1501-4,0)&amp;"")</f>
        <v/>
      </c>
      <c r="S1501" s="150">
        <f>IF(B1501="","",IF(ISERROR(MATCH($E1501,CL,0)),"Unknown",INDIRECT("'C'!$A$"&amp;MATCH($E1501,CL,0)+1)))</f>
        <v/>
      </c>
      <c r="T1501" s="150">
        <f>IF(B1501="","",IF(ISERROR(MATCH($J1501,SorP!$B$1:$B$6261,0)),"",INDIRECT("'SorP'!$A$"&amp;MATCH($S1501&amp;$J1501,SorP!C:C,0))))</f>
        <v/>
      </c>
      <c r="U1501" s="163" t="n"/>
      <c r="V1501" s="164">
        <f>IF(C1501="",NA(),MATCH($B1501&amp;$C1501,'Smelter Look-up'!$J:$J,0))</f>
        <v/>
      </c>
      <c r="X1501" s="165">
        <f>IF(AND(C1501="Smelter not listed",OR(LEN(D1501)=0,LEN(E1501)=0)),1,0)</f>
        <v/>
      </c>
      <c r="AB1501" s="306">
        <f>IF(C1501="","",B1501)</f>
        <v/>
      </c>
      <c r="AC1501" s="165">
        <f>B1501</f>
        <v/>
      </c>
      <c r="AD1501" s="165">
        <f>IF(C1501="Smelter not listed",D1501,C1501)</f>
        <v/>
      </c>
    </row>
    <row r="1502" ht="20.1" customFormat="1" customHeight="1" s="165">
      <c r="A1502" s="150" t="n"/>
      <c r="B1502" s="296">
        <f>IF(LEN(A1502)=0,"",INDEX('Smelter Look-up'!$A:$A,MATCH($A1502,'Smelter Look-up'!$E:$E,0)))</f>
        <v/>
      </c>
      <c r="C1502" s="147">
        <f>IF(LEN(A1502)=0,"",INDEX('Smelter Look-up'!$C:$C,MATCH($A1502,'Smelter Look-up'!$E:$E,0)))</f>
        <v/>
      </c>
      <c r="D1502" s="144" t="n"/>
      <c r="E1502" s="144">
        <f>IF(ISERROR($V1502),"",OFFSET('Smelter Look-up'!$D$4,$V1502-4,0)&amp;"")</f>
        <v/>
      </c>
      <c r="F1502" s="144">
        <f>IF(ISERROR($V1502),"",OFFSET('Smelter Look-up'!$E$4,$V1502-4,0))</f>
        <v/>
      </c>
      <c r="G1502" s="144">
        <f>IF(C1502=$X$4,"Enter smelter details",IF(ISERROR($V1502),"",OFFSET('Smelter Look-up'!$F$4,$V1502-4,0)))</f>
        <v/>
      </c>
      <c r="H1502" s="200">
        <f>IF(ISERROR($V1502),"",OFFSET('Smelter Look-up'!$G$4,$V1502-4,0))</f>
        <v/>
      </c>
      <c r="I1502" s="201">
        <f>IF(ISERROR($V1502),"",OFFSET('Smelter Look-up'!$H$4,$V1502-4,0))</f>
        <v/>
      </c>
      <c r="J1502" s="201">
        <f>IF(ISERROR($V1502),"",OFFSET('Smelter Look-up'!$I$4,$V1502-4,0))</f>
        <v/>
      </c>
      <c r="K1502" s="145" t="n"/>
      <c r="L1502" s="145" t="n"/>
      <c r="M1502" s="145" t="n"/>
      <c r="N1502" s="145" t="n"/>
      <c r="O1502" s="145" t="n"/>
      <c r="P1502" s="203" t="n"/>
      <c r="Q1502" s="146" t="n"/>
      <c r="R1502" s="144">
        <f>IF(ISERROR($V1502),"",OFFSET('Smelter Look-up'!$C$4,$V1502-4,0)&amp;"")</f>
        <v/>
      </c>
      <c r="S1502" s="150">
        <f>IF(B1502="","",IF(ISERROR(MATCH($E1502,CL,0)),"Unknown",INDIRECT("'C'!$A$"&amp;MATCH($E1502,CL,0)+1)))</f>
        <v/>
      </c>
      <c r="T1502" s="150">
        <f>IF(B1502="","",IF(ISERROR(MATCH($J1502,SorP!$B$1:$B$6261,0)),"",INDIRECT("'SorP'!$A$"&amp;MATCH($S1502&amp;$J1502,SorP!C:C,0))))</f>
        <v/>
      </c>
      <c r="U1502" s="163" t="n"/>
      <c r="V1502" s="164">
        <f>IF(C1502="",NA(),MATCH($B1502&amp;$C1502,'Smelter Look-up'!$J:$J,0))</f>
        <v/>
      </c>
      <c r="X1502" s="165">
        <f>IF(AND(C1502="Smelter not listed",OR(LEN(D1502)=0,LEN(E1502)=0)),1,0)</f>
        <v/>
      </c>
      <c r="AB1502" s="306">
        <f>IF(C1502="","",B1502)</f>
        <v/>
      </c>
      <c r="AC1502" s="165">
        <f>B1502</f>
        <v/>
      </c>
      <c r="AD1502" s="165">
        <f>IF(C1502="Smelter not listed",D1502,C1502)</f>
        <v/>
      </c>
    </row>
    <row r="1503" ht="20.1" customFormat="1" customHeight="1" s="165">
      <c r="A1503" s="150" t="n"/>
      <c r="B1503" s="296">
        <f>IF(LEN(A1503)=0,"",INDEX('Smelter Look-up'!$A:$A,MATCH($A1503,'Smelter Look-up'!$E:$E,0)))</f>
        <v/>
      </c>
      <c r="C1503" s="147">
        <f>IF(LEN(A1503)=0,"",INDEX('Smelter Look-up'!$C:$C,MATCH($A1503,'Smelter Look-up'!$E:$E,0)))</f>
        <v/>
      </c>
      <c r="D1503" s="144" t="n"/>
      <c r="E1503" s="144">
        <f>IF(ISERROR($V1503),"",OFFSET('Smelter Look-up'!$D$4,$V1503-4,0)&amp;"")</f>
        <v/>
      </c>
      <c r="F1503" s="144">
        <f>IF(ISERROR($V1503),"",OFFSET('Smelter Look-up'!$E$4,$V1503-4,0))</f>
        <v/>
      </c>
      <c r="G1503" s="144">
        <f>IF(C1503=$X$4,"Enter smelter details",IF(ISERROR($V1503),"",OFFSET('Smelter Look-up'!$F$4,$V1503-4,0)))</f>
        <v/>
      </c>
      <c r="H1503" s="200">
        <f>IF(ISERROR($V1503),"",OFFSET('Smelter Look-up'!$G$4,$V1503-4,0))</f>
        <v/>
      </c>
      <c r="I1503" s="201">
        <f>IF(ISERROR($V1503),"",OFFSET('Smelter Look-up'!$H$4,$V1503-4,0))</f>
        <v/>
      </c>
      <c r="J1503" s="201">
        <f>IF(ISERROR($V1503),"",OFFSET('Smelter Look-up'!$I$4,$V1503-4,0))</f>
        <v/>
      </c>
      <c r="K1503" s="145" t="n"/>
      <c r="L1503" s="145" t="n"/>
      <c r="M1503" s="145" t="n"/>
      <c r="N1503" s="145" t="n"/>
      <c r="O1503" s="145" t="n"/>
      <c r="P1503" s="203" t="n"/>
      <c r="Q1503" s="146" t="n"/>
      <c r="R1503" s="144">
        <f>IF(ISERROR($V1503),"",OFFSET('Smelter Look-up'!$C$4,$V1503-4,0)&amp;"")</f>
        <v/>
      </c>
      <c r="S1503" s="150">
        <f>IF(B1503="","",IF(ISERROR(MATCH($E1503,CL,0)),"Unknown",INDIRECT("'C'!$A$"&amp;MATCH($E1503,CL,0)+1)))</f>
        <v/>
      </c>
      <c r="T1503" s="150">
        <f>IF(B1503="","",IF(ISERROR(MATCH($J1503,SorP!$B$1:$B$6261,0)),"",INDIRECT("'SorP'!$A$"&amp;MATCH($S1503&amp;$J1503,SorP!C:C,0))))</f>
        <v/>
      </c>
      <c r="U1503" s="163" t="n"/>
      <c r="V1503" s="164">
        <f>IF(C1503="",NA(),MATCH($B1503&amp;$C1503,'Smelter Look-up'!$J:$J,0))</f>
        <v/>
      </c>
      <c r="X1503" s="165">
        <f>IF(AND(C1503="Smelter not listed",OR(LEN(D1503)=0,LEN(E1503)=0)),1,0)</f>
        <v/>
      </c>
      <c r="AB1503" s="306">
        <f>IF(C1503="","",B1503)</f>
        <v/>
      </c>
      <c r="AC1503" s="165">
        <f>B1503</f>
        <v/>
      </c>
      <c r="AD1503" s="165">
        <f>IF(C1503="Smelter not listed",D1503,C1503)</f>
        <v/>
      </c>
    </row>
    <row r="1504" ht="20.1" customFormat="1" customHeight="1" s="165">
      <c r="A1504" s="150" t="n"/>
      <c r="B1504" s="296">
        <f>IF(LEN(A1504)=0,"",INDEX('Smelter Look-up'!$A:$A,MATCH($A1504,'Smelter Look-up'!$E:$E,0)))</f>
        <v/>
      </c>
      <c r="C1504" s="147">
        <f>IF(LEN(A1504)=0,"",INDEX('Smelter Look-up'!$C:$C,MATCH($A1504,'Smelter Look-up'!$E:$E,0)))</f>
        <v/>
      </c>
      <c r="D1504" s="144" t="n"/>
      <c r="E1504" s="144">
        <f>IF(ISERROR($V1504),"",OFFSET('Smelter Look-up'!$D$4,$V1504-4,0)&amp;"")</f>
        <v/>
      </c>
      <c r="F1504" s="144">
        <f>IF(ISERROR($V1504),"",OFFSET('Smelter Look-up'!$E$4,$V1504-4,0))</f>
        <v/>
      </c>
      <c r="G1504" s="144">
        <f>IF(C1504=$X$4,"Enter smelter details",IF(ISERROR($V1504),"",OFFSET('Smelter Look-up'!$F$4,$V1504-4,0)))</f>
        <v/>
      </c>
      <c r="H1504" s="200">
        <f>IF(ISERROR($V1504),"",OFFSET('Smelter Look-up'!$G$4,$V1504-4,0))</f>
        <v/>
      </c>
      <c r="I1504" s="201">
        <f>IF(ISERROR($V1504),"",OFFSET('Smelter Look-up'!$H$4,$V1504-4,0))</f>
        <v/>
      </c>
      <c r="J1504" s="201">
        <f>IF(ISERROR($V1504),"",OFFSET('Smelter Look-up'!$I$4,$V1504-4,0))</f>
        <v/>
      </c>
      <c r="K1504" s="145" t="n"/>
      <c r="L1504" s="145" t="n"/>
      <c r="M1504" s="145" t="n"/>
      <c r="N1504" s="145" t="n"/>
      <c r="O1504" s="145" t="n"/>
      <c r="P1504" s="203" t="n"/>
      <c r="Q1504" s="146" t="n"/>
      <c r="R1504" s="144">
        <f>IF(ISERROR($V1504),"",OFFSET('Smelter Look-up'!$C$4,$V1504-4,0)&amp;"")</f>
        <v/>
      </c>
      <c r="S1504" s="150">
        <f>IF(B1504="","",IF(ISERROR(MATCH($E1504,CL,0)),"Unknown",INDIRECT("'C'!$A$"&amp;MATCH($E1504,CL,0)+1)))</f>
        <v/>
      </c>
      <c r="T1504" s="150">
        <f>IF(B1504="","",IF(ISERROR(MATCH($J1504,SorP!$B$1:$B$6261,0)),"",INDIRECT("'SorP'!$A$"&amp;MATCH($S1504&amp;$J1504,SorP!C:C,0))))</f>
        <v/>
      </c>
      <c r="U1504" s="163" t="n"/>
      <c r="V1504" s="164">
        <f>IF(C1504="",NA(),MATCH($B1504&amp;$C1504,'Smelter Look-up'!$J:$J,0))</f>
        <v/>
      </c>
      <c r="X1504" s="165">
        <f>IF(AND(C1504="Smelter not listed",OR(LEN(D1504)=0,LEN(E1504)=0)),1,0)</f>
        <v/>
      </c>
      <c r="AB1504" s="306">
        <f>IF(C1504="","",B1504)</f>
        <v/>
      </c>
      <c r="AC1504" s="165">
        <f>B1504</f>
        <v/>
      </c>
      <c r="AD1504" s="165">
        <f>IF(C1504="Smelter not listed",D1504,C1504)</f>
        <v/>
      </c>
    </row>
    <row r="1505" ht="20.1" customFormat="1" customHeight="1" s="165">
      <c r="A1505" s="150" t="n"/>
      <c r="B1505" s="296">
        <f>IF(LEN(A1505)=0,"",INDEX('Smelter Look-up'!$A:$A,MATCH($A1505,'Smelter Look-up'!$E:$E,0)))</f>
        <v/>
      </c>
      <c r="C1505" s="147">
        <f>IF(LEN(A1505)=0,"",INDEX('Smelter Look-up'!$C:$C,MATCH($A1505,'Smelter Look-up'!$E:$E,0)))</f>
        <v/>
      </c>
      <c r="D1505" s="144" t="n"/>
      <c r="E1505" s="144">
        <f>IF(ISERROR($V1505),"",OFFSET('Smelter Look-up'!$D$4,$V1505-4,0)&amp;"")</f>
        <v/>
      </c>
      <c r="F1505" s="144">
        <f>IF(ISERROR($V1505),"",OFFSET('Smelter Look-up'!$E$4,$V1505-4,0))</f>
        <v/>
      </c>
      <c r="G1505" s="144">
        <f>IF(C1505=$X$4,"Enter smelter details",IF(ISERROR($V1505),"",OFFSET('Smelter Look-up'!$F$4,$V1505-4,0)))</f>
        <v/>
      </c>
      <c r="H1505" s="200">
        <f>IF(ISERROR($V1505),"",OFFSET('Smelter Look-up'!$G$4,$V1505-4,0))</f>
        <v/>
      </c>
      <c r="I1505" s="201">
        <f>IF(ISERROR($V1505),"",OFFSET('Smelter Look-up'!$H$4,$V1505-4,0))</f>
        <v/>
      </c>
      <c r="J1505" s="201">
        <f>IF(ISERROR($V1505),"",OFFSET('Smelter Look-up'!$I$4,$V1505-4,0))</f>
        <v/>
      </c>
      <c r="K1505" s="145" t="n"/>
      <c r="L1505" s="145" t="n"/>
      <c r="M1505" s="145" t="n"/>
      <c r="N1505" s="145" t="n"/>
      <c r="O1505" s="145" t="n"/>
      <c r="P1505" s="203" t="n"/>
      <c r="Q1505" s="146" t="n"/>
      <c r="R1505" s="144">
        <f>IF(ISERROR($V1505),"",OFFSET('Smelter Look-up'!$C$4,$V1505-4,0)&amp;"")</f>
        <v/>
      </c>
      <c r="S1505" s="150">
        <f>IF(B1505="","",IF(ISERROR(MATCH($E1505,CL,0)),"Unknown",INDIRECT("'C'!$A$"&amp;MATCH($E1505,CL,0)+1)))</f>
        <v/>
      </c>
      <c r="T1505" s="150">
        <f>IF(B1505="","",IF(ISERROR(MATCH($J1505,SorP!$B$1:$B$6261,0)),"",INDIRECT("'SorP'!$A$"&amp;MATCH($S1505&amp;$J1505,SorP!C:C,0))))</f>
        <v/>
      </c>
      <c r="U1505" s="163" t="n"/>
      <c r="V1505" s="164">
        <f>IF(C1505="",NA(),MATCH($B1505&amp;$C1505,'Smelter Look-up'!$J:$J,0))</f>
        <v/>
      </c>
      <c r="X1505" s="165">
        <f>IF(AND(C1505="Smelter not listed",OR(LEN(D1505)=0,LEN(E1505)=0)),1,0)</f>
        <v/>
      </c>
      <c r="AB1505" s="306">
        <f>IF(C1505="","",B1505)</f>
        <v/>
      </c>
      <c r="AC1505" s="165">
        <f>B1505</f>
        <v/>
      </c>
      <c r="AD1505" s="165">
        <f>IF(C1505="Smelter not listed",D1505,C1505)</f>
        <v/>
      </c>
    </row>
    <row r="1506" ht="20.1" customFormat="1" customHeight="1" s="165">
      <c r="A1506" s="150" t="n"/>
      <c r="B1506" s="296">
        <f>IF(LEN(A1506)=0,"",INDEX('Smelter Look-up'!$A:$A,MATCH($A1506,'Smelter Look-up'!$E:$E,0)))</f>
        <v/>
      </c>
      <c r="C1506" s="147">
        <f>IF(LEN(A1506)=0,"",INDEX('Smelter Look-up'!$C:$C,MATCH($A1506,'Smelter Look-up'!$E:$E,0)))</f>
        <v/>
      </c>
      <c r="D1506" s="144" t="n"/>
      <c r="E1506" s="144">
        <f>IF(ISERROR($V1506),"",OFFSET('Smelter Look-up'!$D$4,$V1506-4,0)&amp;"")</f>
        <v/>
      </c>
      <c r="F1506" s="144">
        <f>IF(ISERROR($V1506),"",OFFSET('Smelter Look-up'!$E$4,$V1506-4,0))</f>
        <v/>
      </c>
      <c r="G1506" s="144">
        <f>IF(C1506=$X$4,"Enter smelter details",IF(ISERROR($V1506),"",OFFSET('Smelter Look-up'!$F$4,$V1506-4,0)))</f>
        <v/>
      </c>
      <c r="H1506" s="200">
        <f>IF(ISERROR($V1506),"",OFFSET('Smelter Look-up'!$G$4,$V1506-4,0))</f>
        <v/>
      </c>
      <c r="I1506" s="201">
        <f>IF(ISERROR($V1506),"",OFFSET('Smelter Look-up'!$H$4,$V1506-4,0))</f>
        <v/>
      </c>
      <c r="J1506" s="201">
        <f>IF(ISERROR($V1506),"",OFFSET('Smelter Look-up'!$I$4,$V1506-4,0))</f>
        <v/>
      </c>
      <c r="K1506" s="145" t="n"/>
      <c r="L1506" s="145" t="n"/>
      <c r="M1506" s="145" t="n"/>
      <c r="N1506" s="145" t="n"/>
      <c r="O1506" s="145" t="n"/>
      <c r="P1506" s="203" t="n"/>
      <c r="Q1506" s="146" t="n"/>
      <c r="R1506" s="144">
        <f>IF(ISERROR($V1506),"",OFFSET('Smelter Look-up'!$C$4,$V1506-4,0)&amp;"")</f>
        <v/>
      </c>
      <c r="S1506" s="150">
        <f>IF(B1506="","",IF(ISERROR(MATCH($E1506,CL,0)),"Unknown",INDIRECT("'C'!$A$"&amp;MATCH($E1506,CL,0)+1)))</f>
        <v/>
      </c>
      <c r="T1506" s="150">
        <f>IF(B1506="","",IF(ISERROR(MATCH($J1506,SorP!$B$1:$B$6261,0)),"",INDIRECT("'SorP'!$A$"&amp;MATCH($S1506&amp;$J1506,SorP!C:C,0))))</f>
        <v/>
      </c>
      <c r="U1506" s="163" t="n"/>
      <c r="V1506" s="164">
        <f>IF(C1506="",NA(),MATCH($B1506&amp;$C1506,'Smelter Look-up'!$J:$J,0))</f>
        <v/>
      </c>
      <c r="X1506" s="165">
        <f>IF(AND(C1506="Smelter not listed",OR(LEN(D1506)=0,LEN(E1506)=0)),1,0)</f>
        <v/>
      </c>
      <c r="AB1506" s="306">
        <f>IF(C1506="","",B1506)</f>
        <v/>
      </c>
      <c r="AC1506" s="165">
        <f>B1506</f>
        <v/>
      </c>
      <c r="AD1506" s="165">
        <f>IF(C1506="Smelter not listed",D1506,C1506)</f>
        <v/>
      </c>
    </row>
    <row r="1507" ht="20.1" customFormat="1" customHeight="1" s="165">
      <c r="A1507" s="150" t="n"/>
      <c r="B1507" s="296">
        <f>IF(LEN(A1507)=0,"",INDEX('Smelter Look-up'!$A:$A,MATCH($A1507,'Smelter Look-up'!$E:$E,0)))</f>
        <v/>
      </c>
      <c r="C1507" s="147">
        <f>IF(LEN(A1507)=0,"",INDEX('Smelter Look-up'!$C:$C,MATCH($A1507,'Smelter Look-up'!$E:$E,0)))</f>
        <v/>
      </c>
      <c r="D1507" s="144" t="n"/>
      <c r="E1507" s="144">
        <f>IF(ISERROR($V1507),"",OFFSET('Smelter Look-up'!$D$4,$V1507-4,0)&amp;"")</f>
        <v/>
      </c>
      <c r="F1507" s="144">
        <f>IF(ISERROR($V1507),"",OFFSET('Smelter Look-up'!$E$4,$V1507-4,0))</f>
        <v/>
      </c>
      <c r="G1507" s="144">
        <f>IF(C1507=$X$4,"Enter smelter details",IF(ISERROR($V1507),"",OFFSET('Smelter Look-up'!$F$4,$V1507-4,0)))</f>
        <v/>
      </c>
      <c r="H1507" s="200">
        <f>IF(ISERROR($V1507),"",OFFSET('Smelter Look-up'!$G$4,$V1507-4,0))</f>
        <v/>
      </c>
      <c r="I1507" s="201">
        <f>IF(ISERROR($V1507),"",OFFSET('Smelter Look-up'!$H$4,$V1507-4,0))</f>
        <v/>
      </c>
      <c r="J1507" s="201">
        <f>IF(ISERROR($V1507),"",OFFSET('Smelter Look-up'!$I$4,$V1507-4,0))</f>
        <v/>
      </c>
      <c r="K1507" s="145" t="n"/>
      <c r="L1507" s="145" t="n"/>
      <c r="M1507" s="145" t="n"/>
      <c r="N1507" s="145" t="n"/>
      <c r="O1507" s="145" t="n"/>
      <c r="P1507" s="203" t="n"/>
      <c r="Q1507" s="146" t="n"/>
      <c r="R1507" s="144">
        <f>IF(ISERROR($V1507),"",OFFSET('Smelter Look-up'!$C$4,$V1507-4,0)&amp;"")</f>
        <v/>
      </c>
      <c r="S1507" s="150">
        <f>IF(B1507="","",IF(ISERROR(MATCH($E1507,CL,0)),"Unknown",INDIRECT("'C'!$A$"&amp;MATCH($E1507,CL,0)+1)))</f>
        <v/>
      </c>
      <c r="T1507" s="150">
        <f>IF(B1507="","",IF(ISERROR(MATCH($J1507,SorP!$B$1:$B$6261,0)),"",INDIRECT("'SorP'!$A$"&amp;MATCH($S1507&amp;$J1507,SorP!C:C,0))))</f>
        <v/>
      </c>
      <c r="U1507" s="163" t="n"/>
      <c r="V1507" s="164">
        <f>IF(C1507="",NA(),MATCH($B1507&amp;$C1507,'Smelter Look-up'!$J:$J,0))</f>
        <v/>
      </c>
      <c r="X1507" s="165">
        <f>IF(AND(C1507="Smelter not listed",OR(LEN(D1507)=0,LEN(E1507)=0)),1,0)</f>
        <v/>
      </c>
      <c r="AB1507" s="306">
        <f>IF(C1507="","",B1507)</f>
        <v/>
      </c>
      <c r="AC1507" s="165">
        <f>B1507</f>
        <v/>
      </c>
      <c r="AD1507" s="165">
        <f>IF(C1507="Smelter not listed",D1507,C1507)</f>
        <v/>
      </c>
    </row>
    <row r="1508" ht="20.1" customFormat="1" customHeight="1" s="165">
      <c r="A1508" s="150" t="n"/>
      <c r="B1508" s="296">
        <f>IF(LEN(A1508)=0,"",INDEX('Smelter Look-up'!$A:$A,MATCH($A1508,'Smelter Look-up'!$E:$E,0)))</f>
        <v/>
      </c>
      <c r="C1508" s="147">
        <f>IF(LEN(A1508)=0,"",INDEX('Smelter Look-up'!$C:$C,MATCH($A1508,'Smelter Look-up'!$E:$E,0)))</f>
        <v/>
      </c>
      <c r="D1508" s="144" t="n"/>
      <c r="E1508" s="144">
        <f>IF(ISERROR($V1508),"",OFFSET('Smelter Look-up'!$D$4,$V1508-4,0)&amp;"")</f>
        <v/>
      </c>
      <c r="F1508" s="144">
        <f>IF(ISERROR($V1508),"",OFFSET('Smelter Look-up'!$E$4,$V1508-4,0))</f>
        <v/>
      </c>
      <c r="G1508" s="144">
        <f>IF(C1508=$X$4,"Enter smelter details",IF(ISERROR($V1508),"",OFFSET('Smelter Look-up'!$F$4,$V1508-4,0)))</f>
        <v/>
      </c>
      <c r="H1508" s="200">
        <f>IF(ISERROR($V1508),"",OFFSET('Smelter Look-up'!$G$4,$V1508-4,0))</f>
        <v/>
      </c>
      <c r="I1508" s="201">
        <f>IF(ISERROR($V1508),"",OFFSET('Smelter Look-up'!$H$4,$V1508-4,0))</f>
        <v/>
      </c>
      <c r="J1508" s="201">
        <f>IF(ISERROR($V1508),"",OFFSET('Smelter Look-up'!$I$4,$V1508-4,0))</f>
        <v/>
      </c>
      <c r="K1508" s="145" t="n"/>
      <c r="L1508" s="145" t="n"/>
      <c r="M1508" s="145" t="n"/>
      <c r="N1508" s="145" t="n"/>
      <c r="O1508" s="145" t="n"/>
      <c r="P1508" s="203" t="n"/>
      <c r="Q1508" s="146" t="n"/>
      <c r="R1508" s="144">
        <f>IF(ISERROR($V1508),"",OFFSET('Smelter Look-up'!$C$4,$V1508-4,0)&amp;"")</f>
        <v/>
      </c>
      <c r="S1508" s="150">
        <f>IF(B1508="","",IF(ISERROR(MATCH($E1508,CL,0)),"Unknown",INDIRECT("'C'!$A$"&amp;MATCH($E1508,CL,0)+1)))</f>
        <v/>
      </c>
      <c r="T1508" s="150">
        <f>IF(B1508="","",IF(ISERROR(MATCH($J1508,SorP!$B$1:$B$6261,0)),"",INDIRECT("'SorP'!$A$"&amp;MATCH($S1508&amp;$J1508,SorP!C:C,0))))</f>
        <v/>
      </c>
      <c r="U1508" s="163" t="n"/>
      <c r="V1508" s="164">
        <f>IF(C1508="",NA(),MATCH($B1508&amp;$C1508,'Smelter Look-up'!$J:$J,0))</f>
        <v/>
      </c>
      <c r="X1508" s="165">
        <f>IF(AND(C1508="Smelter not listed",OR(LEN(D1508)=0,LEN(E1508)=0)),1,0)</f>
        <v/>
      </c>
      <c r="AB1508" s="306">
        <f>IF(C1508="","",B1508)</f>
        <v/>
      </c>
      <c r="AC1508" s="165">
        <f>B1508</f>
        <v/>
      </c>
      <c r="AD1508" s="165">
        <f>IF(C1508="Smelter not listed",D1508,C1508)</f>
        <v/>
      </c>
    </row>
    <row r="1509" ht="20.1" customFormat="1" customHeight="1" s="165">
      <c r="A1509" s="150" t="n"/>
      <c r="B1509" s="296">
        <f>IF(LEN(A1509)=0,"",INDEX('Smelter Look-up'!$A:$A,MATCH($A1509,'Smelter Look-up'!$E:$E,0)))</f>
        <v/>
      </c>
      <c r="C1509" s="147">
        <f>IF(LEN(A1509)=0,"",INDEX('Smelter Look-up'!$C:$C,MATCH($A1509,'Smelter Look-up'!$E:$E,0)))</f>
        <v/>
      </c>
      <c r="D1509" s="144" t="n"/>
      <c r="E1509" s="144">
        <f>IF(ISERROR($V1509),"",OFFSET('Smelter Look-up'!$D$4,$V1509-4,0)&amp;"")</f>
        <v/>
      </c>
      <c r="F1509" s="144">
        <f>IF(ISERROR($V1509),"",OFFSET('Smelter Look-up'!$E$4,$V1509-4,0))</f>
        <v/>
      </c>
      <c r="G1509" s="144">
        <f>IF(C1509=$X$4,"Enter smelter details",IF(ISERROR($V1509),"",OFFSET('Smelter Look-up'!$F$4,$V1509-4,0)))</f>
        <v/>
      </c>
      <c r="H1509" s="200">
        <f>IF(ISERROR($V1509),"",OFFSET('Smelter Look-up'!$G$4,$V1509-4,0))</f>
        <v/>
      </c>
      <c r="I1509" s="201">
        <f>IF(ISERROR($V1509),"",OFFSET('Smelter Look-up'!$H$4,$V1509-4,0))</f>
        <v/>
      </c>
      <c r="J1509" s="201">
        <f>IF(ISERROR($V1509),"",OFFSET('Smelter Look-up'!$I$4,$V1509-4,0))</f>
        <v/>
      </c>
      <c r="K1509" s="145" t="n"/>
      <c r="L1509" s="145" t="n"/>
      <c r="M1509" s="145" t="n"/>
      <c r="N1509" s="145" t="n"/>
      <c r="O1509" s="145" t="n"/>
      <c r="P1509" s="203" t="n"/>
      <c r="Q1509" s="146" t="n"/>
      <c r="R1509" s="144">
        <f>IF(ISERROR($V1509),"",OFFSET('Smelter Look-up'!$C$4,$V1509-4,0)&amp;"")</f>
        <v/>
      </c>
      <c r="S1509" s="150">
        <f>IF(B1509="","",IF(ISERROR(MATCH($E1509,CL,0)),"Unknown",INDIRECT("'C'!$A$"&amp;MATCH($E1509,CL,0)+1)))</f>
        <v/>
      </c>
      <c r="T1509" s="150">
        <f>IF(B1509="","",IF(ISERROR(MATCH($J1509,SorP!$B$1:$B$6261,0)),"",INDIRECT("'SorP'!$A$"&amp;MATCH($S1509&amp;$J1509,SorP!C:C,0))))</f>
        <v/>
      </c>
      <c r="U1509" s="163" t="n"/>
      <c r="V1509" s="164">
        <f>IF(C1509="",NA(),MATCH($B1509&amp;$C1509,'Smelter Look-up'!$J:$J,0))</f>
        <v/>
      </c>
      <c r="X1509" s="165">
        <f>IF(AND(C1509="Smelter not listed",OR(LEN(D1509)=0,LEN(E1509)=0)),1,0)</f>
        <v/>
      </c>
      <c r="AB1509" s="306">
        <f>IF(C1509="","",B1509)</f>
        <v/>
      </c>
      <c r="AC1509" s="165">
        <f>B1509</f>
        <v/>
      </c>
      <c r="AD1509" s="165">
        <f>IF(C1509="Smelter not listed",D1509,C1509)</f>
        <v/>
      </c>
    </row>
    <row r="1510" ht="20.1" customFormat="1" customHeight="1" s="165">
      <c r="A1510" s="150" t="n"/>
      <c r="B1510" s="296">
        <f>IF(LEN(A1510)=0,"",INDEX('Smelter Look-up'!$A:$A,MATCH($A1510,'Smelter Look-up'!$E:$E,0)))</f>
        <v/>
      </c>
      <c r="C1510" s="147">
        <f>IF(LEN(A1510)=0,"",INDEX('Smelter Look-up'!$C:$C,MATCH($A1510,'Smelter Look-up'!$E:$E,0)))</f>
        <v/>
      </c>
      <c r="D1510" s="144" t="n"/>
      <c r="E1510" s="144">
        <f>IF(ISERROR($V1510),"",OFFSET('Smelter Look-up'!$D$4,$V1510-4,0)&amp;"")</f>
        <v/>
      </c>
      <c r="F1510" s="144">
        <f>IF(ISERROR($V1510),"",OFFSET('Smelter Look-up'!$E$4,$V1510-4,0))</f>
        <v/>
      </c>
      <c r="G1510" s="144">
        <f>IF(C1510=$X$4,"Enter smelter details",IF(ISERROR($V1510),"",OFFSET('Smelter Look-up'!$F$4,$V1510-4,0)))</f>
        <v/>
      </c>
      <c r="H1510" s="200">
        <f>IF(ISERROR($V1510),"",OFFSET('Smelter Look-up'!$G$4,$V1510-4,0))</f>
        <v/>
      </c>
      <c r="I1510" s="201">
        <f>IF(ISERROR($V1510),"",OFFSET('Smelter Look-up'!$H$4,$V1510-4,0))</f>
        <v/>
      </c>
      <c r="J1510" s="201">
        <f>IF(ISERROR($V1510),"",OFFSET('Smelter Look-up'!$I$4,$V1510-4,0))</f>
        <v/>
      </c>
      <c r="K1510" s="145" t="n"/>
      <c r="L1510" s="145" t="n"/>
      <c r="M1510" s="145" t="n"/>
      <c r="N1510" s="145" t="n"/>
      <c r="O1510" s="145" t="n"/>
      <c r="P1510" s="203" t="n"/>
      <c r="Q1510" s="146" t="n"/>
      <c r="R1510" s="144">
        <f>IF(ISERROR($V1510),"",OFFSET('Smelter Look-up'!$C$4,$V1510-4,0)&amp;"")</f>
        <v/>
      </c>
      <c r="S1510" s="150">
        <f>IF(B1510="","",IF(ISERROR(MATCH($E1510,CL,0)),"Unknown",INDIRECT("'C'!$A$"&amp;MATCH($E1510,CL,0)+1)))</f>
        <v/>
      </c>
      <c r="T1510" s="150">
        <f>IF(B1510="","",IF(ISERROR(MATCH($J1510,SorP!$B$1:$B$6261,0)),"",INDIRECT("'SorP'!$A$"&amp;MATCH($S1510&amp;$J1510,SorP!C:C,0))))</f>
        <v/>
      </c>
      <c r="U1510" s="163" t="n"/>
      <c r="V1510" s="164">
        <f>IF(C1510="",NA(),MATCH($B1510&amp;$C1510,'Smelter Look-up'!$J:$J,0))</f>
        <v/>
      </c>
      <c r="X1510" s="165">
        <f>IF(AND(C1510="Smelter not listed",OR(LEN(D1510)=0,LEN(E1510)=0)),1,0)</f>
        <v/>
      </c>
      <c r="AB1510" s="306">
        <f>IF(C1510="","",B1510)</f>
        <v/>
      </c>
      <c r="AC1510" s="165">
        <f>B1510</f>
        <v/>
      </c>
      <c r="AD1510" s="165">
        <f>IF(C1510="Smelter not listed",D1510,C1510)</f>
        <v/>
      </c>
    </row>
    <row r="1511" ht="20.1" customFormat="1" customHeight="1" s="165">
      <c r="A1511" s="150" t="n"/>
      <c r="B1511" s="296">
        <f>IF(LEN(A1511)=0,"",INDEX('Smelter Look-up'!$A:$A,MATCH($A1511,'Smelter Look-up'!$E:$E,0)))</f>
        <v/>
      </c>
      <c r="C1511" s="147">
        <f>IF(LEN(A1511)=0,"",INDEX('Smelter Look-up'!$C:$C,MATCH($A1511,'Smelter Look-up'!$E:$E,0)))</f>
        <v/>
      </c>
      <c r="D1511" s="144" t="n"/>
      <c r="E1511" s="144">
        <f>IF(ISERROR($V1511),"",OFFSET('Smelter Look-up'!$D$4,$V1511-4,0)&amp;"")</f>
        <v/>
      </c>
      <c r="F1511" s="144">
        <f>IF(ISERROR($V1511),"",OFFSET('Smelter Look-up'!$E$4,$V1511-4,0))</f>
        <v/>
      </c>
      <c r="G1511" s="144">
        <f>IF(C1511=$X$4,"Enter smelter details",IF(ISERROR($V1511),"",OFFSET('Smelter Look-up'!$F$4,$V1511-4,0)))</f>
        <v/>
      </c>
      <c r="H1511" s="200">
        <f>IF(ISERROR($V1511),"",OFFSET('Smelter Look-up'!$G$4,$V1511-4,0))</f>
        <v/>
      </c>
      <c r="I1511" s="201">
        <f>IF(ISERROR($V1511),"",OFFSET('Smelter Look-up'!$H$4,$V1511-4,0))</f>
        <v/>
      </c>
      <c r="J1511" s="201">
        <f>IF(ISERROR($V1511),"",OFFSET('Smelter Look-up'!$I$4,$V1511-4,0))</f>
        <v/>
      </c>
      <c r="K1511" s="145" t="n"/>
      <c r="L1511" s="145" t="n"/>
      <c r="M1511" s="145" t="n"/>
      <c r="N1511" s="145" t="n"/>
      <c r="O1511" s="145" t="n"/>
      <c r="P1511" s="203" t="n"/>
      <c r="Q1511" s="146" t="n"/>
      <c r="R1511" s="144">
        <f>IF(ISERROR($V1511),"",OFFSET('Smelter Look-up'!$C$4,$V1511-4,0)&amp;"")</f>
        <v/>
      </c>
      <c r="S1511" s="150">
        <f>IF(B1511="","",IF(ISERROR(MATCH($E1511,CL,0)),"Unknown",INDIRECT("'C'!$A$"&amp;MATCH($E1511,CL,0)+1)))</f>
        <v/>
      </c>
      <c r="T1511" s="150">
        <f>IF(B1511="","",IF(ISERROR(MATCH($J1511,SorP!$B$1:$B$6261,0)),"",INDIRECT("'SorP'!$A$"&amp;MATCH($S1511&amp;$J1511,SorP!C:C,0))))</f>
        <v/>
      </c>
      <c r="U1511" s="163" t="n"/>
      <c r="V1511" s="164">
        <f>IF(C1511="",NA(),MATCH($B1511&amp;$C1511,'Smelter Look-up'!$J:$J,0))</f>
        <v/>
      </c>
      <c r="X1511" s="165">
        <f>IF(AND(C1511="Smelter not listed",OR(LEN(D1511)=0,LEN(E1511)=0)),1,0)</f>
        <v/>
      </c>
      <c r="AB1511" s="306">
        <f>IF(C1511="","",B1511)</f>
        <v/>
      </c>
      <c r="AC1511" s="165">
        <f>B1511</f>
        <v/>
      </c>
      <c r="AD1511" s="165">
        <f>IF(C1511="Smelter not listed",D1511,C1511)</f>
        <v/>
      </c>
    </row>
    <row r="1512" ht="20.1" customFormat="1" customHeight="1" s="165">
      <c r="A1512" s="150" t="n"/>
      <c r="B1512" s="296">
        <f>IF(LEN(A1512)=0,"",INDEX('Smelter Look-up'!$A:$A,MATCH($A1512,'Smelter Look-up'!$E:$E,0)))</f>
        <v/>
      </c>
      <c r="C1512" s="147">
        <f>IF(LEN(A1512)=0,"",INDEX('Smelter Look-up'!$C:$C,MATCH($A1512,'Smelter Look-up'!$E:$E,0)))</f>
        <v/>
      </c>
      <c r="D1512" s="144" t="n"/>
      <c r="E1512" s="144">
        <f>IF(ISERROR($V1512),"",OFFSET('Smelter Look-up'!$D$4,$V1512-4,0)&amp;"")</f>
        <v/>
      </c>
      <c r="F1512" s="144">
        <f>IF(ISERROR($V1512),"",OFFSET('Smelter Look-up'!$E$4,$V1512-4,0))</f>
        <v/>
      </c>
      <c r="G1512" s="144">
        <f>IF(C1512=$X$4,"Enter smelter details",IF(ISERROR($V1512),"",OFFSET('Smelter Look-up'!$F$4,$V1512-4,0)))</f>
        <v/>
      </c>
      <c r="H1512" s="200">
        <f>IF(ISERROR($V1512),"",OFFSET('Smelter Look-up'!$G$4,$V1512-4,0))</f>
        <v/>
      </c>
      <c r="I1512" s="201">
        <f>IF(ISERROR($V1512),"",OFFSET('Smelter Look-up'!$H$4,$V1512-4,0))</f>
        <v/>
      </c>
      <c r="J1512" s="201">
        <f>IF(ISERROR($V1512),"",OFFSET('Smelter Look-up'!$I$4,$V1512-4,0))</f>
        <v/>
      </c>
      <c r="K1512" s="145" t="n"/>
      <c r="L1512" s="145" t="n"/>
      <c r="M1512" s="145" t="n"/>
      <c r="N1512" s="145" t="n"/>
      <c r="O1512" s="145" t="n"/>
      <c r="P1512" s="203" t="n"/>
      <c r="Q1512" s="146" t="n"/>
      <c r="R1512" s="144">
        <f>IF(ISERROR($V1512),"",OFFSET('Smelter Look-up'!$C$4,$V1512-4,0)&amp;"")</f>
        <v/>
      </c>
      <c r="S1512" s="150">
        <f>IF(B1512="","",IF(ISERROR(MATCH($E1512,CL,0)),"Unknown",INDIRECT("'C'!$A$"&amp;MATCH($E1512,CL,0)+1)))</f>
        <v/>
      </c>
      <c r="T1512" s="150">
        <f>IF(B1512="","",IF(ISERROR(MATCH($J1512,SorP!$B$1:$B$6261,0)),"",INDIRECT("'SorP'!$A$"&amp;MATCH($S1512&amp;$J1512,SorP!C:C,0))))</f>
        <v/>
      </c>
      <c r="U1512" s="163" t="n"/>
      <c r="V1512" s="164">
        <f>IF(C1512="",NA(),MATCH($B1512&amp;$C1512,'Smelter Look-up'!$J:$J,0))</f>
        <v/>
      </c>
      <c r="X1512" s="165">
        <f>IF(AND(C1512="Smelter not listed",OR(LEN(D1512)=0,LEN(E1512)=0)),1,0)</f>
        <v/>
      </c>
      <c r="AB1512" s="306">
        <f>IF(C1512="","",B1512)</f>
        <v/>
      </c>
      <c r="AC1512" s="165">
        <f>B1512</f>
        <v/>
      </c>
      <c r="AD1512" s="165">
        <f>IF(C1512="Smelter not listed",D1512,C1512)</f>
        <v/>
      </c>
    </row>
    <row r="1513" ht="20.1" customFormat="1" customHeight="1" s="165">
      <c r="A1513" s="150" t="n"/>
      <c r="B1513" s="296">
        <f>IF(LEN(A1513)=0,"",INDEX('Smelter Look-up'!$A:$A,MATCH($A1513,'Smelter Look-up'!$E:$E,0)))</f>
        <v/>
      </c>
      <c r="C1513" s="147">
        <f>IF(LEN(A1513)=0,"",INDEX('Smelter Look-up'!$C:$C,MATCH($A1513,'Smelter Look-up'!$E:$E,0)))</f>
        <v/>
      </c>
      <c r="D1513" s="144" t="n"/>
      <c r="E1513" s="144">
        <f>IF(ISERROR($V1513),"",OFFSET('Smelter Look-up'!$D$4,$V1513-4,0)&amp;"")</f>
        <v/>
      </c>
      <c r="F1513" s="144">
        <f>IF(ISERROR($V1513),"",OFFSET('Smelter Look-up'!$E$4,$V1513-4,0))</f>
        <v/>
      </c>
      <c r="G1513" s="144">
        <f>IF(C1513=$X$4,"Enter smelter details",IF(ISERROR($V1513),"",OFFSET('Smelter Look-up'!$F$4,$V1513-4,0)))</f>
        <v/>
      </c>
      <c r="H1513" s="200">
        <f>IF(ISERROR($V1513),"",OFFSET('Smelter Look-up'!$G$4,$V1513-4,0))</f>
        <v/>
      </c>
      <c r="I1513" s="201">
        <f>IF(ISERROR($V1513),"",OFFSET('Smelter Look-up'!$H$4,$V1513-4,0))</f>
        <v/>
      </c>
      <c r="J1513" s="201">
        <f>IF(ISERROR($V1513),"",OFFSET('Smelter Look-up'!$I$4,$V1513-4,0))</f>
        <v/>
      </c>
      <c r="K1513" s="145" t="n"/>
      <c r="L1513" s="145" t="n"/>
      <c r="M1513" s="145" t="n"/>
      <c r="N1513" s="145" t="n"/>
      <c r="O1513" s="145" t="n"/>
      <c r="P1513" s="203" t="n"/>
      <c r="Q1513" s="146" t="n"/>
      <c r="R1513" s="144">
        <f>IF(ISERROR($V1513),"",OFFSET('Smelter Look-up'!$C$4,$V1513-4,0)&amp;"")</f>
        <v/>
      </c>
      <c r="S1513" s="150">
        <f>IF(B1513="","",IF(ISERROR(MATCH($E1513,CL,0)),"Unknown",INDIRECT("'C'!$A$"&amp;MATCH($E1513,CL,0)+1)))</f>
        <v/>
      </c>
      <c r="T1513" s="150">
        <f>IF(B1513="","",IF(ISERROR(MATCH($J1513,SorP!$B$1:$B$6261,0)),"",INDIRECT("'SorP'!$A$"&amp;MATCH($S1513&amp;$J1513,SorP!C:C,0))))</f>
        <v/>
      </c>
      <c r="U1513" s="163" t="n"/>
      <c r="V1513" s="164">
        <f>IF(C1513="",NA(),MATCH($B1513&amp;$C1513,'Smelter Look-up'!$J:$J,0))</f>
        <v/>
      </c>
      <c r="X1513" s="165">
        <f>IF(AND(C1513="Smelter not listed",OR(LEN(D1513)=0,LEN(E1513)=0)),1,0)</f>
        <v/>
      </c>
      <c r="AB1513" s="306">
        <f>IF(C1513="","",B1513)</f>
        <v/>
      </c>
      <c r="AC1513" s="165">
        <f>B1513</f>
        <v/>
      </c>
      <c r="AD1513" s="165">
        <f>IF(C1513="Smelter not listed",D1513,C1513)</f>
        <v/>
      </c>
    </row>
    <row r="1514" ht="20.1" customFormat="1" customHeight="1" s="165">
      <c r="A1514" s="150" t="n"/>
      <c r="B1514" s="296">
        <f>IF(LEN(A1514)=0,"",INDEX('Smelter Look-up'!$A:$A,MATCH($A1514,'Smelter Look-up'!$E:$E,0)))</f>
        <v/>
      </c>
      <c r="C1514" s="147">
        <f>IF(LEN(A1514)=0,"",INDEX('Smelter Look-up'!$C:$C,MATCH($A1514,'Smelter Look-up'!$E:$E,0)))</f>
        <v/>
      </c>
      <c r="D1514" s="144" t="n"/>
      <c r="E1514" s="144">
        <f>IF(ISERROR($V1514),"",OFFSET('Smelter Look-up'!$D$4,$V1514-4,0)&amp;"")</f>
        <v/>
      </c>
      <c r="F1514" s="144">
        <f>IF(ISERROR($V1514),"",OFFSET('Smelter Look-up'!$E$4,$V1514-4,0))</f>
        <v/>
      </c>
      <c r="G1514" s="144">
        <f>IF(C1514=$X$4,"Enter smelter details",IF(ISERROR($V1514),"",OFFSET('Smelter Look-up'!$F$4,$V1514-4,0)))</f>
        <v/>
      </c>
      <c r="H1514" s="200">
        <f>IF(ISERROR($V1514),"",OFFSET('Smelter Look-up'!$G$4,$V1514-4,0))</f>
        <v/>
      </c>
      <c r="I1514" s="201">
        <f>IF(ISERROR($V1514),"",OFFSET('Smelter Look-up'!$H$4,$V1514-4,0))</f>
        <v/>
      </c>
      <c r="J1514" s="201">
        <f>IF(ISERROR($V1514),"",OFFSET('Smelter Look-up'!$I$4,$V1514-4,0))</f>
        <v/>
      </c>
      <c r="K1514" s="145" t="n"/>
      <c r="L1514" s="145" t="n"/>
      <c r="M1514" s="145" t="n"/>
      <c r="N1514" s="145" t="n"/>
      <c r="O1514" s="145" t="n"/>
      <c r="P1514" s="203" t="n"/>
      <c r="Q1514" s="146" t="n"/>
      <c r="R1514" s="144">
        <f>IF(ISERROR($V1514),"",OFFSET('Smelter Look-up'!$C$4,$V1514-4,0)&amp;"")</f>
        <v/>
      </c>
      <c r="S1514" s="150">
        <f>IF(B1514="","",IF(ISERROR(MATCH($E1514,CL,0)),"Unknown",INDIRECT("'C'!$A$"&amp;MATCH($E1514,CL,0)+1)))</f>
        <v/>
      </c>
      <c r="T1514" s="150">
        <f>IF(B1514="","",IF(ISERROR(MATCH($J1514,SorP!$B$1:$B$6261,0)),"",INDIRECT("'SorP'!$A$"&amp;MATCH($S1514&amp;$J1514,SorP!C:C,0))))</f>
        <v/>
      </c>
      <c r="U1514" s="163" t="n"/>
      <c r="V1514" s="164">
        <f>IF(C1514="",NA(),MATCH($B1514&amp;$C1514,'Smelter Look-up'!$J:$J,0))</f>
        <v/>
      </c>
      <c r="X1514" s="165">
        <f>IF(AND(C1514="Smelter not listed",OR(LEN(D1514)=0,LEN(E1514)=0)),1,0)</f>
        <v/>
      </c>
      <c r="AB1514" s="306">
        <f>IF(C1514="","",B1514)</f>
        <v/>
      </c>
      <c r="AC1514" s="165">
        <f>B1514</f>
        <v/>
      </c>
      <c r="AD1514" s="165">
        <f>IF(C1514="Smelter not listed",D1514,C1514)</f>
        <v/>
      </c>
    </row>
    <row r="1515" ht="20.1" customFormat="1" customHeight="1" s="165">
      <c r="A1515" s="150" t="n"/>
      <c r="B1515" s="296">
        <f>IF(LEN(A1515)=0,"",INDEX('Smelter Look-up'!$A:$A,MATCH($A1515,'Smelter Look-up'!$E:$E,0)))</f>
        <v/>
      </c>
      <c r="C1515" s="147">
        <f>IF(LEN(A1515)=0,"",INDEX('Smelter Look-up'!$C:$C,MATCH($A1515,'Smelter Look-up'!$E:$E,0)))</f>
        <v/>
      </c>
      <c r="D1515" s="144" t="n"/>
      <c r="E1515" s="144">
        <f>IF(ISERROR($V1515),"",OFFSET('Smelter Look-up'!$D$4,$V1515-4,0)&amp;"")</f>
        <v/>
      </c>
      <c r="F1515" s="144">
        <f>IF(ISERROR($V1515),"",OFFSET('Smelter Look-up'!$E$4,$V1515-4,0))</f>
        <v/>
      </c>
      <c r="G1515" s="144">
        <f>IF(C1515=$X$4,"Enter smelter details",IF(ISERROR($V1515),"",OFFSET('Smelter Look-up'!$F$4,$V1515-4,0)))</f>
        <v/>
      </c>
      <c r="H1515" s="200">
        <f>IF(ISERROR($V1515),"",OFFSET('Smelter Look-up'!$G$4,$V1515-4,0))</f>
        <v/>
      </c>
      <c r="I1515" s="201">
        <f>IF(ISERROR($V1515),"",OFFSET('Smelter Look-up'!$H$4,$V1515-4,0))</f>
        <v/>
      </c>
      <c r="J1515" s="201">
        <f>IF(ISERROR($V1515),"",OFFSET('Smelter Look-up'!$I$4,$V1515-4,0))</f>
        <v/>
      </c>
      <c r="K1515" s="145" t="n"/>
      <c r="L1515" s="145" t="n"/>
      <c r="M1515" s="145" t="n"/>
      <c r="N1515" s="145" t="n"/>
      <c r="O1515" s="145" t="n"/>
      <c r="P1515" s="203" t="n"/>
      <c r="Q1515" s="146" t="n"/>
      <c r="R1515" s="144">
        <f>IF(ISERROR($V1515),"",OFFSET('Smelter Look-up'!$C$4,$V1515-4,0)&amp;"")</f>
        <v/>
      </c>
      <c r="S1515" s="150">
        <f>IF(B1515="","",IF(ISERROR(MATCH($E1515,CL,0)),"Unknown",INDIRECT("'C'!$A$"&amp;MATCH($E1515,CL,0)+1)))</f>
        <v/>
      </c>
      <c r="T1515" s="150">
        <f>IF(B1515="","",IF(ISERROR(MATCH($J1515,SorP!$B$1:$B$6261,0)),"",INDIRECT("'SorP'!$A$"&amp;MATCH($S1515&amp;$J1515,SorP!C:C,0))))</f>
        <v/>
      </c>
      <c r="U1515" s="163" t="n"/>
      <c r="V1515" s="164">
        <f>IF(C1515="",NA(),MATCH($B1515&amp;$C1515,'Smelter Look-up'!$J:$J,0))</f>
        <v/>
      </c>
      <c r="X1515" s="165">
        <f>IF(AND(C1515="Smelter not listed",OR(LEN(D1515)=0,LEN(E1515)=0)),1,0)</f>
        <v/>
      </c>
      <c r="AB1515" s="306">
        <f>IF(C1515="","",B1515)</f>
        <v/>
      </c>
      <c r="AC1515" s="165">
        <f>B1515</f>
        <v/>
      </c>
      <c r="AD1515" s="165">
        <f>IF(C1515="Smelter not listed",D1515,C1515)</f>
        <v/>
      </c>
    </row>
    <row r="1516" ht="20.1" customFormat="1" customHeight="1" s="165">
      <c r="A1516" s="150" t="n"/>
      <c r="B1516" s="296">
        <f>IF(LEN(A1516)=0,"",INDEX('Smelter Look-up'!$A:$A,MATCH($A1516,'Smelter Look-up'!$E:$E,0)))</f>
        <v/>
      </c>
      <c r="C1516" s="147">
        <f>IF(LEN(A1516)=0,"",INDEX('Smelter Look-up'!$C:$C,MATCH($A1516,'Smelter Look-up'!$E:$E,0)))</f>
        <v/>
      </c>
      <c r="D1516" s="144" t="n"/>
      <c r="E1516" s="144">
        <f>IF(ISERROR($V1516),"",OFFSET('Smelter Look-up'!$D$4,$V1516-4,0)&amp;"")</f>
        <v/>
      </c>
      <c r="F1516" s="144">
        <f>IF(ISERROR($V1516),"",OFFSET('Smelter Look-up'!$E$4,$V1516-4,0))</f>
        <v/>
      </c>
      <c r="G1516" s="144">
        <f>IF(C1516=$X$4,"Enter smelter details",IF(ISERROR($V1516),"",OFFSET('Smelter Look-up'!$F$4,$V1516-4,0)))</f>
        <v/>
      </c>
      <c r="H1516" s="200">
        <f>IF(ISERROR($V1516),"",OFFSET('Smelter Look-up'!$G$4,$V1516-4,0))</f>
        <v/>
      </c>
      <c r="I1516" s="201">
        <f>IF(ISERROR($V1516),"",OFFSET('Smelter Look-up'!$H$4,$V1516-4,0))</f>
        <v/>
      </c>
      <c r="J1516" s="201">
        <f>IF(ISERROR($V1516),"",OFFSET('Smelter Look-up'!$I$4,$V1516-4,0))</f>
        <v/>
      </c>
      <c r="K1516" s="145" t="n"/>
      <c r="L1516" s="145" t="n"/>
      <c r="M1516" s="145" t="n"/>
      <c r="N1516" s="145" t="n"/>
      <c r="O1516" s="145" t="n"/>
      <c r="P1516" s="203" t="n"/>
      <c r="Q1516" s="146" t="n"/>
      <c r="R1516" s="144">
        <f>IF(ISERROR($V1516),"",OFFSET('Smelter Look-up'!$C$4,$V1516-4,0)&amp;"")</f>
        <v/>
      </c>
      <c r="S1516" s="150">
        <f>IF(B1516="","",IF(ISERROR(MATCH($E1516,CL,0)),"Unknown",INDIRECT("'C'!$A$"&amp;MATCH($E1516,CL,0)+1)))</f>
        <v/>
      </c>
      <c r="T1516" s="150">
        <f>IF(B1516="","",IF(ISERROR(MATCH($J1516,SorP!$B$1:$B$6261,0)),"",INDIRECT("'SorP'!$A$"&amp;MATCH($S1516&amp;$J1516,SorP!C:C,0))))</f>
        <v/>
      </c>
      <c r="U1516" s="163" t="n"/>
      <c r="V1516" s="164">
        <f>IF(C1516="",NA(),MATCH($B1516&amp;$C1516,'Smelter Look-up'!$J:$J,0))</f>
        <v/>
      </c>
      <c r="X1516" s="165">
        <f>IF(AND(C1516="Smelter not listed",OR(LEN(D1516)=0,LEN(E1516)=0)),1,0)</f>
        <v/>
      </c>
      <c r="AB1516" s="306">
        <f>IF(C1516="","",B1516)</f>
        <v/>
      </c>
      <c r="AC1516" s="165">
        <f>B1516</f>
        <v/>
      </c>
      <c r="AD1516" s="165">
        <f>IF(C1516="Smelter not listed",D1516,C1516)</f>
        <v/>
      </c>
    </row>
    <row r="1517" ht="20.1" customFormat="1" customHeight="1" s="165">
      <c r="A1517" s="150" t="n"/>
      <c r="B1517" s="296">
        <f>IF(LEN(A1517)=0,"",INDEX('Smelter Look-up'!$A:$A,MATCH($A1517,'Smelter Look-up'!$E:$E,0)))</f>
        <v/>
      </c>
      <c r="C1517" s="147">
        <f>IF(LEN(A1517)=0,"",INDEX('Smelter Look-up'!$C:$C,MATCH($A1517,'Smelter Look-up'!$E:$E,0)))</f>
        <v/>
      </c>
      <c r="D1517" s="144" t="n"/>
      <c r="E1517" s="144">
        <f>IF(ISERROR($V1517),"",OFFSET('Smelter Look-up'!$D$4,$V1517-4,0)&amp;"")</f>
        <v/>
      </c>
      <c r="F1517" s="144">
        <f>IF(ISERROR($V1517),"",OFFSET('Smelter Look-up'!$E$4,$V1517-4,0))</f>
        <v/>
      </c>
      <c r="G1517" s="144">
        <f>IF(C1517=$X$4,"Enter smelter details",IF(ISERROR($V1517),"",OFFSET('Smelter Look-up'!$F$4,$V1517-4,0)))</f>
        <v/>
      </c>
      <c r="H1517" s="200">
        <f>IF(ISERROR($V1517),"",OFFSET('Smelter Look-up'!$G$4,$V1517-4,0))</f>
        <v/>
      </c>
      <c r="I1517" s="201">
        <f>IF(ISERROR($V1517),"",OFFSET('Smelter Look-up'!$H$4,$V1517-4,0))</f>
        <v/>
      </c>
      <c r="J1517" s="201">
        <f>IF(ISERROR($V1517),"",OFFSET('Smelter Look-up'!$I$4,$V1517-4,0))</f>
        <v/>
      </c>
      <c r="K1517" s="145" t="n"/>
      <c r="L1517" s="145" t="n"/>
      <c r="M1517" s="145" t="n"/>
      <c r="N1517" s="145" t="n"/>
      <c r="O1517" s="145" t="n"/>
      <c r="P1517" s="203" t="n"/>
      <c r="Q1517" s="146" t="n"/>
      <c r="R1517" s="144">
        <f>IF(ISERROR($V1517),"",OFFSET('Smelter Look-up'!$C$4,$V1517-4,0)&amp;"")</f>
        <v/>
      </c>
      <c r="S1517" s="150">
        <f>IF(B1517="","",IF(ISERROR(MATCH($E1517,CL,0)),"Unknown",INDIRECT("'C'!$A$"&amp;MATCH($E1517,CL,0)+1)))</f>
        <v/>
      </c>
      <c r="T1517" s="150">
        <f>IF(B1517="","",IF(ISERROR(MATCH($J1517,SorP!$B$1:$B$6261,0)),"",INDIRECT("'SorP'!$A$"&amp;MATCH($S1517&amp;$J1517,SorP!C:C,0))))</f>
        <v/>
      </c>
      <c r="U1517" s="163" t="n"/>
      <c r="V1517" s="164">
        <f>IF(C1517="",NA(),MATCH($B1517&amp;$C1517,'Smelter Look-up'!$J:$J,0))</f>
        <v/>
      </c>
      <c r="X1517" s="165">
        <f>IF(AND(C1517="Smelter not listed",OR(LEN(D1517)=0,LEN(E1517)=0)),1,0)</f>
        <v/>
      </c>
      <c r="AB1517" s="306">
        <f>IF(C1517="","",B1517)</f>
        <v/>
      </c>
      <c r="AC1517" s="165">
        <f>B1517</f>
        <v/>
      </c>
      <c r="AD1517" s="165">
        <f>IF(C1517="Smelter not listed",D1517,C1517)</f>
        <v/>
      </c>
    </row>
    <row r="1518" ht="20.1" customFormat="1" customHeight="1" s="165">
      <c r="A1518" s="150" t="n"/>
      <c r="B1518" s="296">
        <f>IF(LEN(A1518)=0,"",INDEX('Smelter Look-up'!$A:$A,MATCH($A1518,'Smelter Look-up'!$E:$E,0)))</f>
        <v/>
      </c>
      <c r="C1518" s="147">
        <f>IF(LEN(A1518)=0,"",INDEX('Smelter Look-up'!$C:$C,MATCH($A1518,'Smelter Look-up'!$E:$E,0)))</f>
        <v/>
      </c>
      <c r="D1518" s="144" t="n"/>
      <c r="E1518" s="144">
        <f>IF(ISERROR($V1518),"",OFFSET('Smelter Look-up'!$D$4,$V1518-4,0)&amp;"")</f>
        <v/>
      </c>
      <c r="F1518" s="144">
        <f>IF(ISERROR($V1518),"",OFFSET('Smelter Look-up'!$E$4,$V1518-4,0))</f>
        <v/>
      </c>
      <c r="G1518" s="144">
        <f>IF(C1518=$X$4,"Enter smelter details",IF(ISERROR($V1518),"",OFFSET('Smelter Look-up'!$F$4,$V1518-4,0)))</f>
        <v/>
      </c>
      <c r="H1518" s="200">
        <f>IF(ISERROR($V1518),"",OFFSET('Smelter Look-up'!$G$4,$V1518-4,0))</f>
        <v/>
      </c>
      <c r="I1518" s="201">
        <f>IF(ISERROR($V1518),"",OFFSET('Smelter Look-up'!$H$4,$V1518-4,0))</f>
        <v/>
      </c>
      <c r="J1518" s="201">
        <f>IF(ISERROR($V1518),"",OFFSET('Smelter Look-up'!$I$4,$V1518-4,0))</f>
        <v/>
      </c>
      <c r="K1518" s="145" t="n"/>
      <c r="L1518" s="145" t="n"/>
      <c r="M1518" s="145" t="n"/>
      <c r="N1518" s="145" t="n"/>
      <c r="O1518" s="145" t="n"/>
      <c r="P1518" s="203" t="n"/>
      <c r="Q1518" s="146" t="n"/>
      <c r="R1518" s="144">
        <f>IF(ISERROR($V1518),"",OFFSET('Smelter Look-up'!$C$4,$V1518-4,0)&amp;"")</f>
        <v/>
      </c>
      <c r="S1518" s="150">
        <f>IF(B1518="","",IF(ISERROR(MATCH($E1518,CL,0)),"Unknown",INDIRECT("'C'!$A$"&amp;MATCH($E1518,CL,0)+1)))</f>
        <v/>
      </c>
      <c r="T1518" s="150">
        <f>IF(B1518="","",IF(ISERROR(MATCH($J1518,SorP!$B$1:$B$6261,0)),"",INDIRECT("'SorP'!$A$"&amp;MATCH($S1518&amp;$J1518,SorP!C:C,0))))</f>
        <v/>
      </c>
      <c r="U1518" s="163" t="n"/>
      <c r="V1518" s="164">
        <f>IF(C1518="",NA(),MATCH($B1518&amp;$C1518,'Smelter Look-up'!$J:$J,0))</f>
        <v/>
      </c>
      <c r="X1518" s="165">
        <f>IF(AND(C1518="Smelter not listed",OR(LEN(D1518)=0,LEN(E1518)=0)),1,0)</f>
        <v/>
      </c>
      <c r="AB1518" s="306">
        <f>IF(C1518="","",B1518)</f>
        <v/>
      </c>
      <c r="AC1518" s="165">
        <f>B1518</f>
        <v/>
      </c>
      <c r="AD1518" s="165">
        <f>IF(C1518="Smelter not listed",D1518,C1518)</f>
        <v/>
      </c>
    </row>
    <row r="1519" ht="20.1" customFormat="1" customHeight="1" s="165">
      <c r="A1519" s="150" t="n"/>
      <c r="B1519" s="296">
        <f>IF(LEN(A1519)=0,"",INDEX('Smelter Look-up'!$A:$A,MATCH($A1519,'Smelter Look-up'!$E:$E,0)))</f>
        <v/>
      </c>
      <c r="C1519" s="147">
        <f>IF(LEN(A1519)=0,"",INDEX('Smelter Look-up'!$C:$C,MATCH($A1519,'Smelter Look-up'!$E:$E,0)))</f>
        <v/>
      </c>
      <c r="D1519" s="144" t="n"/>
      <c r="E1519" s="144">
        <f>IF(ISERROR($V1519),"",OFFSET('Smelter Look-up'!$D$4,$V1519-4,0)&amp;"")</f>
        <v/>
      </c>
      <c r="F1519" s="144">
        <f>IF(ISERROR($V1519),"",OFFSET('Smelter Look-up'!$E$4,$V1519-4,0))</f>
        <v/>
      </c>
      <c r="G1519" s="144">
        <f>IF(C1519=$X$4,"Enter smelter details",IF(ISERROR($V1519),"",OFFSET('Smelter Look-up'!$F$4,$V1519-4,0)))</f>
        <v/>
      </c>
      <c r="H1519" s="200">
        <f>IF(ISERROR($V1519),"",OFFSET('Smelter Look-up'!$G$4,$V1519-4,0))</f>
        <v/>
      </c>
      <c r="I1519" s="201">
        <f>IF(ISERROR($V1519),"",OFFSET('Smelter Look-up'!$H$4,$V1519-4,0))</f>
        <v/>
      </c>
      <c r="J1519" s="201">
        <f>IF(ISERROR($V1519),"",OFFSET('Smelter Look-up'!$I$4,$V1519-4,0))</f>
        <v/>
      </c>
      <c r="K1519" s="145" t="n"/>
      <c r="L1519" s="145" t="n"/>
      <c r="M1519" s="145" t="n"/>
      <c r="N1519" s="145" t="n"/>
      <c r="O1519" s="145" t="n"/>
      <c r="P1519" s="203" t="n"/>
      <c r="Q1519" s="146" t="n"/>
      <c r="R1519" s="144">
        <f>IF(ISERROR($V1519),"",OFFSET('Smelter Look-up'!$C$4,$V1519-4,0)&amp;"")</f>
        <v/>
      </c>
      <c r="S1519" s="150">
        <f>IF(B1519="","",IF(ISERROR(MATCH($E1519,CL,0)),"Unknown",INDIRECT("'C'!$A$"&amp;MATCH($E1519,CL,0)+1)))</f>
        <v/>
      </c>
      <c r="T1519" s="150">
        <f>IF(B1519="","",IF(ISERROR(MATCH($J1519,SorP!$B$1:$B$6261,0)),"",INDIRECT("'SorP'!$A$"&amp;MATCH($S1519&amp;$J1519,SorP!C:C,0))))</f>
        <v/>
      </c>
      <c r="U1519" s="163" t="n"/>
      <c r="V1519" s="164">
        <f>IF(C1519="",NA(),MATCH($B1519&amp;$C1519,'Smelter Look-up'!$J:$J,0))</f>
        <v/>
      </c>
      <c r="X1519" s="165">
        <f>IF(AND(C1519="Smelter not listed",OR(LEN(D1519)=0,LEN(E1519)=0)),1,0)</f>
        <v/>
      </c>
      <c r="AB1519" s="306">
        <f>IF(C1519="","",B1519)</f>
        <v/>
      </c>
      <c r="AC1519" s="165">
        <f>B1519</f>
        <v/>
      </c>
      <c r="AD1519" s="165">
        <f>IF(C1519="Smelter not listed",D1519,C1519)</f>
        <v/>
      </c>
    </row>
    <row r="1520" ht="20.1" customFormat="1" customHeight="1" s="165">
      <c r="A1520" s="150" t="n"/>
      <c r="B1520" s="296">
        <f>IF(LEN(A1520)=0,"",INDEX('Smelter Look-up'!$A:$A,MATCH($A1520,'Smelter Look-up'!$E:$E,0)))</f>
        <v/>
      </c>
      <c r="C1520" s="147">
        <f>IF(LEN(A1520)=0,"",INDEX('Smelter Look-up'!$C:$C,MATCH($A1520,'Smelter Look-up'!$E:$E,0)))</f>
        <v/>
      </c>
      <c r="D1520" s="144" t="n"/>
      <c r="E1520" s="144">
        <f>IF(ISERROR($V1520),"",OFFSET('Smelter Look-up'!$D$4,$V1520-4,0)&amp;"")</f>
        <v/>
      </c>
      <c r="F1520" s="144">
        <f>IF(ISERROR($V1520),"",OFFSET('Smelter Look-up'!$E$4,$V1520-4,0))</f>
        <v/>
      </c>
      <c r="G1520" s="144">
        <f>IF(C1520=$X$4,"Enter smelter details",IF(ISERROR($V1520),"",OFFSET('Smelter Look-up'!$F$4,$V1520-4,0)))</f>
        <v/>
      </c>
      <c r="H1520" s="200">
        <f>IF(ISERROR($V1520),"",OFFSET('Smelter Look-up'!$G$4,$V1520-4,0))</f>
        <v/>
      </c>
      <c r="I1520" s="201">
        <f>IF(ISERROR($V1520),"",OFFSET('Smelter Look-up'!$H$4,$V1520-4,0))</f>
        <v/>
      </c>
      <c r="J1520" s="201">
        <f>IF(ISERROR($V1520),"",OFFSET('Smelter Look-up'!$I$4,$V1520-4,0))</f>
        <v/>
      </c>
      <c r="K1520" s="145" t="n"/>
      <c r="L1520" s="145" t="n"/>
      <c r="M1520" s="145" t="n"/>
      <c r="N1520" s="145" t="n"/>
      <c r="O1520" s="145" t="n"/>
      <c r="P1520" s="203" t="n"/>
      <c r="Q1520" s="146" t="n"/>
      <c r="R1520" s="144">
        <f>IF(ISERROR($V1520),"",OFFSET('Smelter Look-up'!$C$4,$V1520-4,0)&amp;"")</f>
        <v/>
      </c>
      <c r="S1520" s="150">
        <f>IF(B1520="","",IF(ISERROR(MATCH($E1520,CL,0)),"Unknown",INDIRECT("'C'!$A$"&amp;MATCH($E1520,CL,0)+1)))</f>
        <v/>
      </c>
      <c r="T1520" s="150">
        <f>IF(B1520="","",IF(ISERROR(MATCH($J1520,SorP!$B$1:$B$6261,0)),"",INDIRECT("'SorP'!$A$"&amp;MATCH($S1520&amp;$J1520,SorP!C:C,0))))</f>
        <v/>
      </c>
      <c r="U1520" s="163" t="n"/>
      <c r="V1520" s="164">
        <f>IF(C1520="",NA(),MATCH($B1520&amp;$C1520,'Smelter Look-up'!$J:$J,0))</f>
        <v/>
      </c>
      <c r="X1520" s="165">
        <f>IF(AND(C1520="Smelter not listed",OR(LEN(D1520)=0,LEN(E1520)=0)),1,0)</f>
        <v/>
      </c>
      <c r="AB1520" s="306">
        <f>IF(C1520="","",B1520)</f>
        <v/>
      </c>
      <c r="AC1520" s="165">
        <f>B1520</f>
        <v/>
      </c>
      <c r="AD1520" s="165">
        <f>IF(C1520="Smelter not listed",D1520,C1520)</f>
        <v/>
      </c>
    </row>
    <row r="1521" ht="20.1" customFormat="1" customHeight="1" s="165">
      <c r="A1521" s="150" t="n"/>
      <c r="B1521" s="296">
        <f>IF(LEN(A1521)=0,"",INDEX('Smelter Look-up'!$A:$A,MATCH($A1521,'Smelter Look-up'!$E:$E,0)))</f>
        <v/>
      </c>
      <c r="C1521" s="147">
        <f>IF(LEN(A1521)=0,"",INDEX('Smelter Look-up'!$C:$C,MATCH($A1521,'Smelter Look-up'!$E:$E,0)))</f>
        <v/>
      </c>
      <c r="D1521" s="144" t="n"/>
      <c r="E1521" s="144">
        <f>IF(ISERROR($V1521),"",OFFSET('Smelter Look-up'!$D$4,$V1521-4,0)&amp;"")</f>
        <v/>
      </c>
      <c r="F1521" s="144">
        <f>IF(ISERROR($V1521),"",OFFSET('Smelter Look-up'!$E$4,$V1521-4,0))</f>
        <v/>
      </c>
      <c r="G1521" s="144">
        <f>IF(C1521=$X$4,"Enter smelter details",IF(ISERROR($V1521),"",OFFSET('Smelter Look-up'!$F$4,$V1521-4,0)))</f>
        <v/>
      </c>
      <c r="H1521" s="200">
        <f>IF(ISERROR($V1521),"",OFFSET('Smelter Look-up'!$G$4,$V1521-4,0))</f>
        <v/>
      </c>
      <c r="I1521" s="201">
        <f>IF(ISERROR($V1521),"",OFFSET('Smelter Look-up'!$H$4,$V1521-4,0))</f>
        <v/>
      </c>
      <c r="J1521" s="201">
        <f>IF(ISERROR($V1521),"",OFFSET('Smelter Look-up'!$I$4,$V1521-4,0))</f>
        <v/>
      </c>
      <c r="K1521" s="145" t="n"/>
      <c r="L1521" s="145" t="n"/>
      <c r="M1521" s="145" t="n"/>
      <c r="N1521" s="145" t="n"/>
      <c r="O1521" s="145" t="n"/>
      <c r="P1521" s="203" t="n"/>
      <c r="Q1521" s="146" t="n"/>
      <c r="R1521" s="144">
        <f>IF(ISERROR($V1521),"",OFFSET('Smelter Look-up'!$C$4,$V1521-4,0)&amp;"")</f>
        <v/>
      </c>
      <c r="S1521" s="150">
        <f>IF(B1521="","",IF(ISERROR(MATCH($E1521,CL,0)),"Unknown",INDIRECT("'C'!$A$"&amp;MATCH($E1521,CL,0)+1)))</f>
        <v/>
      </c>
      <c r="T1521" s="150">
        <f>IF(B1521="","",IF(ISERROR(MATCH($J1521,SorP!$B$1:$B$6261,0)),"",INDIRECT("'SorP'!$A$"&amp;MATCH($S1521&amp;$J1521,SorP!C:C,0))))</f>
        <v/>
      </c>
      <c r="U1521" s="163" t="n"/>
      <c r="V1521" s="164">
        <f>IF(C1521="",NA(),MATCH($B1521&amp;$C1521,'Smelter Look-up'!$J:$J,0))</f>
        <v/>
      </c>
      <c r="X1521" s="165">
        <f>IF(AND(C1521="Smelter not listed",OR(LEN(D1521)=0,LEN(E1521)=0)),1,0)</f>
        <v/>
      </c>
      <c r="AB1521" s="306">
        <f>IF(C1521="","",B1521)</f>
        <v/>
      </c>
      <c r="AC1521" s="165">
        <f>B1521</f>
        <v/>
      </c>
      <c r="AD1521" s="165">
        <f>IF(C1521="Smelter not listed",D1521,C1521)</f>
        <v/>
      </c>
    </row>
    <row r="1522" ht="20.1" customFormat="1" customHeight="1" s="165">
      <c r="A1522" s="150" t="n"/>
      <c r="B1522" s="296">
        <f>IF(LEN(A1522)=0,"",INDEX('Smelter Look-up'!$A:$A,MATCH($A1522,'Smelter Look-up'!$E:$E,0)))</f>
        <v/>
      </c>
      <c r="C1522" s="147">
        <f>IF(LEN(A1522)=0,"",INDEX('Smelter Look-up'!$C:$C,MATCH($A1522,'Smelter Look-up'!$E:$E,0)))</f>
        <v/>
      </c>
      <c r="D1522" s="144" t="n"/>
      <c r="E1522" s="144">
        <f>IF(ISERROR($V1522),"",OFFSET('Smelter Look-up'!$D$4,$V1522-4,0)&amp;"")</f>
        <v/>
      </c>
      <c r="F1522" s="144">
        <f>IF(ISERROR($V1522),"",OFFSET('Smelter Look-up'!$E$4,$V1522-4,0))</f>
        <v/>
      </c>
      <c r="G1522" s="144">
        <f>IF(C1522=$X$4,"Enter smelter details",IF(ISERROR($V1522),"",OFFSET('Smelter Look-up'!$F$4,$V1522-4,0)))</f>
        <v/>
      </c>
      <c r="H1522" s="200">
        <f>IF(ISERROR($V1522),"",OFFSET('Smelter Look-up'!$G$4,$V1522-4,0))</f>
        <v/>
      </c>
      <c r="I1522" s="201">
        <f>IF(ISERROR($V1522),"",OFFSET('Smelter Look-up'!$H$4,$V1522-4,0))</f>
        <v/>
      </c>
      <c r="J1522" s="201">
        <f>IF(ISERROR($V1522),"",OFFSET('Smelter Look-up'!$I$4,$V1522-4,0))</f>
        <v/>
      </c>
      <c r="K1522" s="145" t="n"/>
      <c r="L1522" s="145" t="n"/>
      <c r="M1522" s="145" t="n"/>
      <c r="N1522" s="145" t="n"/>
      <c r="O1522" s="145" t="n"/>
      <c r="P1522" s="203" t="n"/>
      <c r="Q1522" s="146" t="n"/>
      <c r="R1522" s="144">
        <f>IF(ISERROR($V1522),"",OFFSET('Smelter Look-up'!$C$4,$V1522-4,0)&amp;"")</f>
        <v/>
      </c>
      <c r="S1522" s="150">
        <f>IF(B1522="","",IF(ISERROR(MATCH($E1522,CL,0)),"Unknown",INDIRECT("'C'!$A$"&amp;MATCH($E1522,CL,0)+1)))</f>
        <v/>
      </c>
      <c r="T1522" s="150">
        <f>IF(B1522="","",IF(ISERROR(MATCH($J1522,SorP!$B$1:$B$6261,0)),"",INDIRECT("'SorP'!$A$"&amp;MATCH($S1522&amp;$J1522,SorP!C:C,0))))</f>
        <v/>
      </c>
      <c r="U1522" s="163" t="n"/>
      <c r="V1522" s="164">
        <f>IF(C1522="",NA(),MATCH($B1522&amp;$C1522,'Smelter Look-up'!$J:$J,0))</f>
        <v/>
      </c>
      <c r="X1522" s="165">
        <f>IF(AND(C1522="Smelter not listed",OR(LEN(D1522)=0,LEN(E1522)=0)),1,0)</f>
        <v/>
      </c>
      <c r="AB1522" s="306">
        <f>IF(C1522="","",B1522)</f>
        <v/>
      </c>
      <c r="AC1522" s="165">
        <f>B1522</f>
        <v/>
      </c>
      <c r="AD1522" s="165">
        <f>IF(C1522="Smelter not listed",D1522,C1522)</f>
        <v/>
      </c>
    </row>
    <row r="1523" ht="20.1" customFormat="1" customHeight="1" s="165">
      <c r="A1523" s="150" t="n"/>
      <c r="B1523" s="296">
        <f>IF(LEN(A1523)=0,"",INDEX('Smelter Look-up'!$A:$A,MATCH($A1523,'Smelter Look-up'!$E:$E,0)))</f>
        <v/>
      </c>
      <c r="C1523" s="147">
        <f>IF(LEN(A1523)=0,"",INDEX('Smelter Look-up'!$C:$C,MATCH($A1523,'Smelter Look-up'!$E:$E,0)))</f>
        <v/>
      </c>
      <c r="D1523" s="144" t="n"/>
      <c r="E1523" s="144">
        <f>IF(ISERROR($V1523),"",OFFSET('Smelter Look-up'!$D$4,$V1523-4,0)&amp;"")</f>
        <v/>
      </c>
      <c r="F1523" s="144">
        <f>IF(ISERROR($V1523),"",OFFSET('Smelter Look-up'!$E$4,$V1523-4,0))</f>
        <v/>
      </c>
      <c r="G1523" s="144">
        <f>IF(C1523=$X$4,"Enter smelter details",IF(ISERROR($V1523),"",OFFSET('Smelter Look-up'!$F$4,$V1523-4,0)))</f>
        <v/>
      </c>
      <c r="H1523" s="200">
        <f>IF(ISERROR($V1523),"",OFFSET('Smelter Look-up'!$G$4,$V1523-4,0))</f>
        <v/>
      </c>
      <c r="I1523" s="201">
        <f>IF(ISERROR($V1523),"",OFFSET('Smelter Look-up'!$H$4,$V1523-4,0))</f>
        <v/>
      </c>
      <c r="J1523" s="201">
        <f>IF(ISERROR($V1523),"",OFFSET('Smelter Look-up'!$I$4,$V1523-4,0))</f>
        <v/>
      </c>
      <c r="K1523" s="145" t="n"/>
      <c r="L1523" s="145" t="n"/>
      <c r="M1523" s="145" t="n"/>
      <c r="N1523" s="145" t="n"/>
      <c r="O1523" s="145" t="n"/>
      <c r="P1523" s="203" t="n"/>
      <c r="Q1523" s="146" t="n"/>
      <c r="R1523" s="144">
        <f>IF(ISERROR($V1523),"",OFFSET('Smelter Look-up'!$C$4,$V1523-4,0)&amp;"")</f>
        <v/>
      </c>
      <c r="S1523" s="150">
        <f>IF(B1523="","",IF(ISERROR(MATCH($E1523,CL,0)),"Unknown",INDIRECT("'C'!$A$"&amp;MATCH($E1523,CL,0)+1)))</f>
        <v/>
      </c>
      <c r="T1523" s="150">
        <f>IF(B1523="","",IF(ISERROR(MATCH($J1523,SorP!$B$1:$B$6261,0)),"",INDIRECT("'SorP'!$A$"&amp;MATCH($S1523&amp;$J1523,SorP!C:C,0))))</f>
        <v/>
      </c>
      <c r="U1523" s="163" t="n"/>
      <c r="V1523" s="164">
        <f>IF(C1523="",NA(),MATCH($B1523&amp;$C1523,'Smelter Look-up'!$J:$J,0))</f>
        <v/>
      </c>
      <c r="X1523" s="165">
        <f>IF(AND(C1523="Smelter not listed",OR(LEN(D1523)=0,LEN(E1523)=0)),1,0)</f>
        <v/>
      </c>
      <c r="AB1523" s="306">
        <f>IF(C1523="","",B1523)</f>
        <v/>
      </c>
      <c r="AC1523" s="165">
        <f>B1523</f>
        <v/>
      </c>
      <c r="AD1523" s="165">
        <f>IF(C1523="Smelter not listed",D1523,C1523)</f>
        <v/>
      </c>
    </row>
    <row r="1524" ht="20.1" customFormat="1" customHeight="1" s="165">
      <c r="A1524" s="150" t="n"/>
      <c r="B1524" s="296">
        <f>IF(LEN(A1524)=0,"",INDEX('Smelter Look-up'!$A:$A,MATCH($A1524,'Smelter Look-up'!$E:$E,0)))</f>
        <v/>
      </c>
      <c r="C1524" s="147">
        <f>IF(LEN(A1524)=0,"",INDEX('Smelter Look-up'!$C:$C,MATCH($A1524,'Smelter Look-up'!$E:$E,0)))</f>
        <v/>
      </c>
      <c r="D1524" s="144" t="n"/>
      <c r="E1524" s="144">
        <f>IF(ISERROR($V1524),"",OFFSET('Smelter Look-up'!$D$4,$V1524-4,0)&amp;"")</f>
        <v/>
      </c>
      <c r="F1524" s="144">
        <f>IF(ISERROR($V1524),"",OFFSET('Smelter Look-up'!$E$4,$V1524-4,0))</f>
        <v/>
      </c>
      <c r="G1524" s="144">
        <f>IF(C1524=$X$4,"Enter smelter details",IF(ISERROR($V1524),"",OFFSET('Smelter Look-up'!$F$4,$V1524-4,0)))</f>
        <v/>
      </c>
      <c r="H1524" s="200">
        <f>IF(ISERROR($V1524),"",OFFSET('Smelter Look-up'!$G$4,$V1524-4,0))</f>
        <v/>
      </c>
      <c r="I1524" s="201">
        <f>IF(ISERROR($V1524),"",OFFSET('Smelter Look-up'!$H$4,$V1524-4,0))</f>
        <v/>
      </c>
      <c r="J1524" s="201">
        <f>IF(ISERROR($V1524),"",OFFSET('Smelter Look-up'!$I$4,$V1524-4,0))</f>
        <v/>
      </c>
      <c r="K1524" s="145" t="n"/>
      <c r="L1524" s="145" t="n"/>
      <c r="M1524" s="145" t="n"/>
      <c r="N1524" s="145" t="n"/>
      <c r="O1524" s="145" t="n"/>
      <c r="P1524" s="203" t="n"/>
      <c r="Q1524" s="146" t="n"/>
      <c r="R1524" s="144">
        <f>IF(ISERROR($V1524),"",OFFSET('Smelter Look-up'!$C$4,$V1524-4,0)&amp;"")</f>
        <v/>
      </c>
      <c r="S1524" s="150">
        <f>IF(B1524="","",IF(ISERROR(MATCH($E1524,CL,0)),"Unknown",INDIRECT("'C'!$A$"&amp;MATCH($E1524,CL,0)+1)))</f>
        <v/>
      </c>
      <c r="T1524" s="150">
        <f>IF(B1524="","",IF(ISERROR(MATCH($J1524,SorP!$B$1:$B$6261,0)),"",INDIRECT("'SorP'!$A$"&amp;MATCH($S1524&amp;$J1524,SorP!C:C,0))))</f>
        <v/>
      </c>
      <c r="U1524" s="163" t="n"/>
      <c r="V1524" s="164">
        <f>IF(C1524="",NA(),MATCH($B1524&amp;$C1524,'Smelter Look-up'!$J:$J,0))</f>
        <v/>
      </c>
      <c r="X1524" s="165">
        <f>IF(AND(C1524="Smelter not listed",OR(LEN(D1524)=0,LEN(E1524)=0)),1,0)</f>
        <v/>
      </c>
      <c r="AB1524" s="306">
        <f>IF(C1524="","",B1524)</f>
        <v/>
      </c>
      <c r="AC1524" s="165">
        <f>B1524</f>
        <v/>
      </c>
      <c r="AD1524" s="165">
        <f>IF(C1524="Smelter not listed",D1524,C1524)</f>
        <v/>
      </c>
    </row>
    <row r="1525" ht="20.1" customFormat="1" customHeight="1" s="165">
      <c r="A1525" s="150" t="n"/>
      <c r="B1525" s="296">
        <f>IF(LEN(A1525)=0,"",INDEX('Smelter Look-up'!$A:$A,MATCH($A1525,'Smelter Look-up'!$E:$E,0)))</f>
        <v/>
      </c>
      <c r="C1525" s="147">
        <f>IF(LEN(A1525)=0,"",INDEX('Smelter Look-up'!$C:$C,MATCH($A1525,'Smelter Look-up'!$E:$E,0)))</f>
        <v/>
      </c>
      <c r="D1525" s="144" t="n"/>
      <c r="E1525" s="144">
        <f>IF(ISERROR($V1525),"",OFFSET('Smelter Look-up'!$D$4,$V1525-4,0)&amp;"")</f>
        <v/>
      </c>
      <c r="F1525" s="144">
        <f>IF(ISERROR($V1525),"",OFFSET('Smelter Look-up'!$E$4,$V1525-4,0))</f>
        <v/>
      </c>
      <c r="G1525" s="144">
        <f>IF(C1525=$X$4,"Enter smelter details",IF(ISERROR($V1525),"",OFFSET('Smelter Look-up'!$F$4,$V1525-4,0)))</f>
        <v/>
      </c>
      <c r="H1525" s="200">
        <f>IF(ISERROR($V1525),"",OFFSET('Smelter Look-up'!$G$4,$V1525-4,0))</f>
        <v/>
      </c>
      <c r="I1525" s="201">
        <f>IF(ISERROR($V1525),"",OFFSET('Smelter Look-up'!$H$4,$V1525-4,0))</f>
        <v/>
      </c>
      <c r="J1525" s="201">
        <f>IF(ISERROR($V1525),"",OFFSET('Smelter Look-up'!$I$4,$V1525-4,0))</f>
        <v/>
      </c>
      <c r="K1525" s="145" t="n"/>
      <c r="L1525" s="145" t="n"/>
      <c r="M1525" s="145" t="n"/>
      <c r="N1525" s="145" t="n"/>
      <c r="O1525" s="145" t="n"/>
      <c r="P1525" s="203" t="n"/>
      <c r="Q1525" s="146" t="n"/>
      <c r="R1525" s="144">
        <f>IF(ISERROR($V1525),"",OFFSET('Smelter Look-up'!$C$4,$V1525-4,0)&amp;"")</f>
        <v/>
      </c>
      <c r="S1525" s="150">
        <f>IF(B1525="","",IF(ISERROR(MATCH($E1525,CL,0)),"Unknown",INDIRECT("'C'!$A$"&amp;MATCH($E1525,CL,0)+1)))</f>
        <v/>
      </c>
      <c r="T1525" s="150">
        <f>IF(B1525="","",IF(ISERROR(MATCH($J1525,SorP!$B$1:$B$6261,0)),"",INDIRECT("'SorP'!$A$"&amp;MATCH($S1525&amp;$J1525,SorP!C:C,0))))</f>
        <v/>
      </c>
      <c r="U1525" s="163" t="n"/>
      <c r="V1525" s="164">
        <f>IF(C1525="",NA(),MATCH($B1525&amp;$C1525,'Smelter Look-up'!$J:$J,0))</f>
        <v/>
      </c>
      <c r="X1525" s="165">
        <f>IF(AND(C1525="Smelter not listed",OR(LEN(D1525)=0,LEN(E1525)=0)),1,0)</f>
        <v/>
      </c>
      <c r="AB1525" s="306">
        <f>IF(C1525="","",B1525)</f>
        <v/>
      </c>
      <c r="AC1525" s="165">
        <f>B1525</f>
        <v/>
      </c>
      <c r="AD1525" s="165">
        <f>IF(C1525="Smelter not listed",D1525,C1525)</f>
        <v/>
      </c>
    </row>
    <row r="1526" ht="20.1" customFormat="1" customHeight="1" s="165">
      <c r="A1526" s="150" t="n"/>
      <c r="B1526" s="296">
        <f>IF(LEN(A1526)=0,"",INDEX('Smelter Look-up'!$A:$A,MATCH($A1526,'Smelter Look-up'!$E:$E,0)))</f>
        <v/>
      </c>
      <c r="C1526" s="147">
        <f>IF(LEN(A1526)=0,"",INDEX('Smelter Look-up'!$C:$C,MATCH($A1526,'Smelter Look-up'!$E:$E,0)))</f>
        <v/>
      </c>
      <c r="D1526" s="144" t="n"/>
      <c r="E1526" s="144">
        <f>IF(ISERROR($V1526),"",OFFSET('Smelter Look-up'!$D$4,$V1526-4,0)&amp;"")</f>
        <v/>
      </c>
      <c r="F1526" s="144">
        <f>IF(ISERROR($V1526),"",OFFSET('Smelter Look-up'!$E$4,$V1526-4,0))</f>
        <v/>
      </c>
      <c r="G1526" s="144">
        <f>IF(C1526=$X$4,"Enter smelter details",IF(ISERROR($V1526),"",OFFSET('Smelter Look-up'!$F$4,$V1526-4,0)))</f>
        <v/>
      </c>
      <c r="H1526" s="200">
        <f>IF(ISERROR($V1526),"",OFFSET('Smelter Look-up'!$G$4,$V1526-4,0))</f>
        <v/>
      </c>
      <c r="I1526" s="201">
        <f>IF(ISERROR($V1526),"",OFFSET('Smelter Look-up'!$H$4,$V1526-4,0))</f>
        <v/>
      </c>
      <c r="J1526" s="201">
        <f>IF(ISERROR($V1526),"",OFFSET('Smelter Look-up'!$I$4,$V1526-4,0))</f>
        <v/>
      </c>
      <c r="K1526" s="145" t="n"/>
      <c r="L1526" s="145" t="n"/>
      <c r="M1526" s="145" t="n"/>
      <c r="N1526" s="145" t="n"/>
      <c r="O1526" s="145" t="n"/>
      <c r="P1526" s="203" t="n"/>
      <c r="Q1526" s="146" t="n"/>
      <c r="R1526" s="144">
        <f>IF(ISERROR($V1526),"",OFFSET('Smelter Look-up'!$C$4,$V1526-4,0)&amp;"")</f>
        <v/>
      </c>
      <c r="S1526" s="150">
        <f>IF(B1526="","",IF(ISERROR(MATCH($E1526,CL,0)),"Unknown",INDIRECT("'C'!$A$"&amp;MATCH($E1526,CL,0)+1)))</f>
        <v/>
      </c>
      <c r="T1526" s="150">
        <f>IF(B1526="","",IF(ISERROR(MATCH($J1526,SorP!$B$1:$B$6261,0)),"",INDIRECT("'SorP'!$A$"&amp;MATCH($S1526&amp;$J1526,SorP!C:C,0))))</f>
        <v/>
      </c>
      <c r="U1526" s="163" t="n"/>
      <c r="V1526" s="164">
        <f>IF(C1526="",NA(),MATCH($B1526&amp;$C1526,'Smelter Look-up'!$J:$J,0))</f>
        <v/>
      </c>
      <c r="X1526" s="165">
        <f>IF(AND(C1526="Smelter not listed",OR(LEN(D1526)=0,LEN(E1526)=0)),1,0)</f>
        <v/>
      </c>
      <c r="AB1526" s="306">
        <f>IF(C1526="","",B1526)</f>
        <v/>
      </c>
      <c r="AC1526" s="165">
        <f>B1526</f>
        <v/>
      </c>
      <c r="AD1526" s="165">
        <f>IF(C1526="Smelter not listed",D1526,C1526)</f>
        <v/>
      </c>
    </row>
    <row r="1527" ht="20.1" customFormat="1" customHeight="1" s="165">
      <c r="A1527" s="150" t="n"/>
      <c r="B1527" s="296">
        <f>IF(LEN(A1527)=0,"",INDEX('Smelter Look-up'!$A:$A,MATCH($A1527,'Smelter Look-up'!$E:$E,0)))</f>
        <v/>
      </c>
      <c r="C1527" s="147">
        <f>IF(LEN(A1527)=0,"",INDEX('Smelter Look-up'!$C:$C,MATCH($A1527,'Smelter Look-up'!$E:$E,0)))</f>
        <v/>
      </c>
      <c r="D1527" s="144" t="n"/>
      <c r="E1527" s="144">
        <f>IF(ISERROR($V1527),"",OFFSET('Smelter Look-up'!$D$4,$V1527-4,0)&amp;"")</f>
        <v/>
      </c>
      <c r="F1527" s="144">
        <f>IF(ISERROR($V1527),"",OFFSET('Smelter Look-up'!$E$4,$V1527-4,0))</f>
        <v/>
      </c>
      <c r="G1527" s="144">
        <f>IF(C1527=$X$4,"Enter smelter details",IF(ISERROR($V1527),"",OFFSET('Smelter Look-up'!$F$4,$V1527-4,0)))</f>
        <v/>
      </c>
      <c r="H1527" s="200">
        <f>IF(ISERROR($V1527),"",OFFSET('Smelter Look-up'!$G$4,$V1527-4,0))</f>
        <v/>
      </c>
      <c r="I1527" s="201">
        <f>IF(ISERROR($V1527),"",OFFSET('Smelter Look-up'!$H$4,$V1527-4,0))</f>
        <v/>
      </c>
      <c r="J1527" s="201">
        <f>IF(ISERROR($V1527),"",OFFSET('Smelter Look-up'!$I$4,$V1527-4,0))</f>
        <v/>
      </c>
      <c r="K1527" s="145" t="n"/>
      <c r="L1527" s="145" t="n"/>
      <c r="M1527" s="145" t="n"/>
      <c r="N1527" s="145" t="n"/>
      <c r="O1527" s="145" t="n"/>
      <c r="P1527" s="203" t="n"/>
      <c r="Q1527" s="146" t="n"/>
      <c r="R1527" s="144">
        <f>IF(ISERROR($V1527),"",OFFSET('Smelter Look-up'!$C$4,$V1527-4,0)&amp;"")</f>
        <v/>
      </c>
      <c r="S1527" s="150">
        <f>IF(B1527="","",IF(ISERROR(MATCH($E1527,CL,0)),"Unknown",INDIRECT("'C'!$A$"&amp;MATCH($E1527,CL,0)+1)))</f>
        <v/>
      </c>
      <c r="T1527" s="150">
        <f>IF(B1527="","",IF(ISERROR(MATCH($J1527,SorP!$B$1:$B$6261,0)),"",INDIRECT("'SorP'!$A$"&amp;MATCH($S1527&amp;$J1527,SorP!C:C,0))))</f>
        <v/>
      </c>
      <c r="U1527" s="163" t="n"/>
      <c r="V1527" s="164">
        <f>IF(C1527="",NA(),MATCH($B1527&amp;$C1527,'Smelter Look-up'!$J:$J,0))</f>
        <v/>
      </c>
      <c r="X1527" s="165">
        <f>IF(AND(C1527="Smelter not listed",OR(LEN(D1527)=0,LEN(E1527)=0)),1,0)</f>
        <v/>
      </c>
      <c r="AB1527" s="306">
        <f>IF(C1527="","",B1527)</f>
        <v/>
      </c>
      <c r="AC1527" s="165">
        <f>B1527</f>
        <v/>
      </c>
      <c r="AD1527" s="165">
        <f>IF(C1527="Smelter not listed",D1527,C1527)</f>
        <v/>
      </c>
    </row>
    <row r="1528" ht="20.1" customFormat="1" customHeight="1" s="165">
      <c r="A1528" s="150" t="n"/>
      <c r="B1528" s="296">
        <f>IF(LEN(A1528)=0,"",INDEX('Smelter Look-up'!$A:$A,MATCH($A1528,'Smelter Look-up'!$E:$E,0)))</f>
        <v/>
      </c>
      <c r="C1528" s="147">
        <f>IF(LEN(A1528)=0,"",INDEX('Smelter Look-up'!$C:$C,MATCH($A1528,'Smelter Look-up'!$E:$E,0)))</f>
        <v/>
      </c>
      <c r="D1528" s="144" t="n"/>
      <c r="E1528" s="144">
        <f>IF(ISERROR($V1528),"",OFFSET('Smelter Look-up'!$D$4,$V1528-4,0)&amp;"")</f>
        <v/>
      </c>
      <c r="F1528" s="144">
        <f>IF(ISERROR($V1528),"",OFFSET('Smelter Look-up'!$E$4,$V1528-4,0))</f>
        <v/>
      </c>
      <c r="G1528" s="144">
        <f>IF(C1528=$X$4,"Enter smelter details",IF(ISERROR($V1528),"",OFFSET('Smelter Look-up'!$F$4,$V1528-4,0)))</f>
        <v/>
      </c>
      <c r="H1528" s="200">
        <f>IF(ISERROR($V1528),"",OFFSET('Smelter Look-up'!$G$4,$V1528-4,0))</f>
        <v/>
      </c>
      <c r="I1528" s="201">
        <f>IF(ISERROR($V1528),"",OFFSET('Smelter Look-up'!$H$4,$V1528-4,0))</f>
        <v/>
      </c>
      <c r="J1528" s="201">
        <f>IF(ISERROR($V1528),"",OFFSET('Smelter Look-up'!$I$4,$V1528-4,0))</f>
        <v/>
      </c>
      <c r="K1528" s="145" t="n"/>
      <c r="L1528" s="145" t="n"/>
      <c r="M1528" s="145" t="n"/>
      <c r="N1528" s="145" t="n"/>
      <c r="O1528" s="145" t="n"/>
      <c r="P1528" s="203" t="n"/>
      <c r="Q1528" s="146" t="n"/>
      <c r="R1528" s="144">
        <f>IF(ISERROR($V1528),"",OFFSET('Smelter Look-up'!$C$4,$V1528-4,0)&amp;"")</f>
        <v/>
      </c>
      <c r="S1528" s="150">
        <f>IF(B1528="","",IF(ISERROR(MATCH($E1528,CL,0)),"Unknown",INDIRECT("'C'!$A$"&amp;MATCH($E1528,CL,0)+1)))</f>
        <v/>
      </c>
      <c r="T1528" s="150">
        <f>IF(B1528="","",IF(ISERROR(MATCH($J1528,SorP!$B$1:$B$6261,0)),"",INDIRECT("'SorP'!$A$"&amp;MATCH($S1528&amp;$J1528,SorP!C:C,0))))</f>
        <v/>
      </c>
      <c r="U1528" s="163" t="n"/>
      <c r="V1528" s="164">
        <f>IF(C1528="",NA(),MATCH($B1528&amp;$C1528,'Smelter Look-up'!$J:$J,0))</f>
        <v/>
      </c>
      <c r="X1528" s="165">
        <f>IF(AND(C1528="Smelter not listed",OR(LEN(D1528)=0,LEN(E1528)=0)),1,0)</f>
        <v/>
      </c>
      <c r="AB1528" s="306">
        <f>IF(C1528="","",B1528)</f>
        <v/>
      </c>
      <c r="AC1528" s="165">
        <f>B1528</f>
        <v/>
      </c>
      <c r="AD1528" s="165">
        <f>IF(C1528="Smelter not listed",D1528,C1528)</f>
        <v/>
      </c>
    </row>
    <row r="1529" ht="20.1" customFormat="1" customHeight="1" s="165">
      <c r="A1529" s="150" t="n"/>
      <c r="B1529" s="296">
        <f>IF(LEN(A1529)=0,"",INDEX('Smelter Look-up'!$A:$A,MATCH($A1529,'Smelter Look-up'!$E:$E,0)))</f>
        <v/>
      </c>
      <c r="C1529" s="147">
        <f>IF(LEN(A1529)=0,"",INDEX('Smelter Look-up'!$C:$C,MATCH($A1529,'Smelter Look-up'!$E:$E,0)))</f>
        <v/>
      </c>
      <c r="D1529" s="144" t="n"/>
      <c r="E1529" s="144">
        <f>IF(ISERROR($V1529),"",OFFSET('Smelter Look-up'!$D$4,$V1529-4,0)&amp;"")</f>
        <v/>
      </c>
      <c r="F1529" s="144">
        <f>IF(ISERROR($V1529),"",OFFSET('Smelter Look-up'!$E$4,$V1529-4,0))</f>
        <v/>
      </c>
      <c r="G1529" s="144">
        <f>IF(C1529=$X$4,"Enter smelter details",IF(ISERROR($V1529),"",OFFSET('Smelter Look-up'!$F$4,$V1529-4,0)))</f>
        <v/>
      </c>
      <c r="H1529" s="200">
        <f>IF(ISERROR($V1529),"",OFFSET('Smelter Look-up'!$G$4,$V1529-4,0))</f>
        <v/>
      </c>
      <c r="I1529" s="201">
        <f>IF(ISERROR($V1529),"",OFFSET('Smelter Look-up'!$H$4,$V1529-4,0))</f>
        <v/>
      </c>
      <c r="J1529" s="201">
        <f>IF(ISERROR($V1529),"",OFFSET('Smelter Look-up'!$I$4,$V1529-4,0))</f>
        <v/>
      </c>
      <c r="K1529" s="145" t="n"/>
      <c r="L1529" s="145" t="n"/>
      <c r="M1529" s="145" t="n"/>
      <c r="N1529" s="145" t="n"/>
      <c r="O1529" s="145" t="n"/>
      <c r="P1529" s="203" t="n"/>
      <c r="Q1529" s="146" t="n"/>
      <c r="R1529" s="144">
        <f>IF(ISERROR($V1529),"",OFFSET('Smelter Look-up'!$C$4,$V1529-4,0)&amp;"")</f>
        <v/>
      </c>
      <c r="S1529" s="150">
        <f>IF(B1529="","",IF(ISERROR(MATCH($E1529,CL,0)),"Unknown",INDIRECT("'C'!$A$"&amp;MATCH($E1529,CL,0)+1)))</f>
        <v/>
      </c>
      <c r="T1529" s="150">
        <f>IF(B1529="","",IF(ISERROR(MATCH($J1529,SorP!$B$1:$B$6261,0)),"",INDIRECT("'SorP'!$A$"&amp;MATCH($S1529&amp;$J1529,SorP!C:C,0))))</f>
        <v/>
      </c>
      <c r="U1529" s="163" t="n"/>
      <c r="V1529" s="164">
        <f>IF(C1529="",NA(),MATCH($B1529&amp;$C1529,'Smelter Look-up'!$J:$J,0))</f>
        <v/>
      </c>
      <c r="X1529" s="165">
        <f>IF(AND(C1529="Smelter not listed",OR(LEN(D1529)=0,LEN(E1529)=0)),1,0)</f>
        <v/>
      </c>
      <c r="AB1529" s="306">
        <f>IF(C1529="","",B1529)</f>
        <v/>
      </c>
      <c r="AC1529" s="165">
        <f>B1529</f>
        <v/>
      </c>
      <c r="AD1529" s="165">
        <f>IF(C1529="Smelter not listed",D1529,C1529)</f>
        <v/>
      </c>
    </row>
    <row r="1530" ht="20.1" customFormat="1" customHeight="1" s="165">
      <c r="A1530" s="150" t="n"/>
      <c r="B1530" s="296">
        <f>IF(LEN(A1530)=0,"",INDEX('Smelter Look-up'!$A:$A,MATCH($A1530,'Smelter Look-up'!$E:$E,0)))</f>
        <v/>
      </c>
      <c r="C1530" s="147">
        <f>IF(LEN(A1530)=0,"",INDEX('Smelter Look-up'!$C:$C,MATCH($A1530,'Smelter Look-up'!$E:$E,0)))</f>
        <v/>
      </c>
      <c r="D1530" s="144" t="n"/>
      <c r="E1530" s="144">
        <f>IF(ISERROR($V1530),"",OFFSET('Smelter Look-up'!$D$4,$V1530-4,0)&amp;"")</f>
        <v/>
      </c>
      <c r="F1530" s="144">
        <f>IF(ISERROR($V1530),"",OFFSET('Smelter Look-up'!$E$4,$V1530-4,0))</f>
        <v/>
      </c>
      <c r="G1530" s="144">
        <f>IF(C1530=$X$4,"Enter smelter details",IF(ISERROR($V1530),"",OFFSET('Smelter Look-up'!$F$4,$V1530-4,0)))</f>
        <v/>
      </c>
      <c r="H1530" s="200">
        <f>IF(ISERROR($V1530),"",OFFSET('Smelter Look-up'!$G$4,$V1530-4,0))</f>
        <v/>
      </c>
      <c r="I1530" s="201">
        <f>IF(ISERROR($V1530),"",OFFSET('Smelter Look-up'!$H$4,$V1530-4,0))</f>
        <v/>
      </c>
      <c r="J1530" s="201">
        <f>IF(ISERROR($V1530),"",OFFSET('Smelter Look-up'!$I$4,$V1530-4,0))</f>
        <v/>
      </c>
      <c r="K1530" s="145" t="n"/>
      <c r="L1530" s="145" t="n"/>
      <c r="M1530" s="145" t="n"/>
      <c r="N1530" s="145" t="n"/>
      <c r="O1530" s="145" t="n"/>
      <c r="P1530" s="203" t="n"/>
      <c r="Q1530" s="146" t="n"/>
      <c r="R1530" s="144">
        <f>IF(ISERROR($V1530),"",OFFSET('Smelter Look-up'!$C$4,$V1530-4,0)&amp;"")</f>
        <v/>
      </c>
      <c r="S1530" s="150">
        <f>IF(B1530="","",IF(ISERROR(MATCH($E1530,CL,0)),"Unknown",INDIRECT("'C'!$A$"&amp;MATCH($E1530,CL,0)+1)))</f>
        <v/>
      </c>
      <c r="T1530" s="150">
        <f>IF(B1530="","",IF(ISERROR(MATCH($J1530,SorP!$B$1:$B$6261,0)),"",INDIRECT("'SorP'!$A$"&amp;MATCH($S1530&amp;$J1530,SorP!C:C,0))))</f>
        <v/>
      </c>
      <c r="U1530" s="163" t="n"/>
      <c r="V1530" s="164">
        <f>IF(C1530="",NA(),MATCH($B1530&amp;$C1530,'Smelter Look-up'!$J:$J,0))</f>
        <v/>
      </c>
      <c r="X1530" s="165">
        <f>IF(AND(C1530="Smelter not listed",OR(LEN(D1530)=0,LEN(E1530)=0)),1,0)</f>
        <v/>
      </c>
      <c r="AB1530" s="306">
        <f>IF(C1530="","",B1530)</f>
        <v/>
      </c>
      <c r="AC1530" s="165">
        <f>B1530</f>
        <v/>
      </c>
      <c r="AD1530" s="165">
        <f>IF(C1530="Smelter not listed",D1530,C1530)</f>
        <v/>
      </c>
    </row>
    <row r="1531" ht="20.1" customFormat="1" customHeight="1" s="165">
      <c r="A1531" s="150" t="n"/>
      <c r="B1531" s="296">
        <f>IF(LEN(A1531)=0,"",INDEX('Smelter Look-up'!$A:$A,MATCH($A1531,'Smelter Look-up'!$E:$E,0)))</f>
        <v/>
      </c>
      <c r="C1531" s="147">
        <f>IF(LEN(A1531)=0,"",INDEX('Smelter Look-up'!$C:$C,MATCH($A1531,'Smelter Look-up'!$E:$E,0)))</f>
        <v/>
      </c>
      <c r="D1531" s="144" t="n"/>
      <c r="E1531" s="144">
        <f>IF(ISERROR($V1531),"",OFFSET('Smelter Look-up'!$D$4,$V1531-4,0)&amp;"")</f>
        <v/>
      </c>
      <c r="F1531" s="144">
        <f>IF(ISERROR($V1531),"",OFFSET('Smelter Look-up'!$E$4,$V1531-4,0))</f>
        <v/>
      </c>
      <c r="G1531" s="144">
        <f>IF(C1531=$X$4,"Enter smelter details",IF(ISERROR($V1531),"",OFFSET('Smelter Look-up'!$F$4,$V1531-4,0)))</f>
        <v/>
      </c>
      <c r="H1531" s="200">
        <f>IF(ISERROR($V1531),"",OFFSET('Smelter Look-up'!$G$4,$V1531-4,0))</f>
        <v/>
      </c>
      <c r="I1531" s="201">
        <f>IF(ISERROR($V1531),"",OFFSET('Smelter Look-up'!$H$4,$V1531-4,0))</f>
        <v/>
      </c>
      <c r="J1531" s="201">
        <f>IF(ISERROR($V1531),"",OFFSET('Smelter Look-up'!$I$4,$V1531-4,0))</f>
        <v/>
      </c>
      <c r="K1531" s="145" t="n"/>
      <c r="L1531" s="145" t="n"/>
      <c r="M1531" s="145" t="n"/>
      <c r="N1531" s="145" t="n"/>
      <c r="O1531" s="145" t="n"/>
      <c r="P1531" s="203" t="n"/>
      <c r="Q1531" s="146" t="n"/>
      <c r="R1531" s="144">
        <f>IF(ISERROR($V1531),"",OFFSET('Smelter Look-up'!$C$4,$V1531-4,0)&amp;"")</f>
        <v/>
      </c>
      <c r="S1531" s="150">
        <f>IF(B1531="","",IF(ISERROR(MATCH($E1531,CL,0)),"Unknown",INDIRECT("'C'!$A$"&amp;MATCH($E1531,CL,0)+1)))</f>
        <v/>
      </c>
      <c r="T1531" s="150">
        <f>IF(B1531="","",IF(ISERROR(MATCH($J1531,SorP!$B$1:$B$6261,0)),"",INDIRECT("'SorP'!$A$"&amp;MATCH($S1531&amp;$J1531,SorP!C:C,0))))</f>
        <v/>
      </c>
      <c r="U1531" s="163" t="n"/>
      <c r="V1531" s="164">
        <f>IF(C1531="",NA(),MATCH($B1531&amp;$C1531,'Smelter Look-up'!$J:$J,0))</f>
        <v/>
      </c>
      <c r="X1531" s="165">
        <f>IF(AND(C1531="Smelter not listed",OR(LEN(D1531)=0,LEN(E1531)=0)),1,0)</f>
        <v/>
      </c>
      <c r="AB1531" s="306">
        <f>IF(C1531="","",B1531)</f>
        <v/>
      </c>
      <c r="AC1531" s="165">
        <f>B1531</f>
        <v/>
      </c>
      <c r="AD1531" s="165">
        <f>IF(C1531="Smelter not listed",D1531,C1531)</f>
        <v/>
      </c>
    </row>
    <row r="1532" ht="20.1" customFormat="1" customHeight="1" s="165">
      <c r="A1532" s="150" t="n"/>
      <c r="B1532" s="296">
        <f>IF(LEN(A1532)=0,"",INDEX('Smelter Look-up'!$A:$A,MATCH($A1532,'Smelter Look-up'!$E:$E,0)))</f>
        <v/>
      </c>
      <c r="C1532" s="147">
        <f>IF(LEN(A1532)=0,"",INDEX('Smelter Look-up'!$C:$C,MATCH($A1532,'Smelter Look-up'!$E:$E,0)))</f>
        <v/>
      </c>
      <c r="D1532" s="144" t="n"/>
      <c r="E1532" s="144">
        <f>IF(ISERROR($V1532),"",OFFSET('Smelter Look-up'!$D$4,$V1532-4,0)&amp;"")</f>
        <v/>
      </c>
      <c r="F1532" s="144">
        <f>IF(ISERROR($V1532),"",OFFSET('Smelter Look-up'!$E$4,$V1532-4,0))</f>
        <v/>
      </c>
      <c r="G1532" s="144">
        <f>IF(C1532=$X$4,"Enter smelter details",IF(ISERROR($V1532),"",OFFSET('Smelter Look-up'!$F$4,$V1532-4,0)))</f>
        <v/>
      </c>
      <c r="H1532" s="200">
        <f>IF(ISERROR($V1532),"",OFFSET('Smelter Look-up'!$G$4,$V1532-4,0))</f>
        <v/>
      </c>
      <c r="I1532" s="201">
        <f>IF(ISERROR($V1532),"",OFFSET('Smelter Look-up'!$H$4,$V1532-4,0))</f>
        <v/>
      </c>
      <c r="J1532" s="201">
        <f>IF(ISERROR($V1532),"",OFFSET('Smelter Look-up'!$I$4,$V1532-4,0))</f>
        <v/>
      </c>
      <c r="K1532" s="145" t="n"/>
      <c r="L1532" s="145" t="n"/>
      <c r="M1532" s="145" t="n"/>
      <c r="N1532" s="145" t="n"/>
      <c r="O1532" s="145" t="n"/>
      <c r="P1532" s="203" t="n"/>
      <c r="Q1532" s="146" t="n"/>
      <c r="R1532" s="144">
        <f>IF(ISERROR($V1532),"",OFFSET('Smelter Look-up'!$C$4,$V1532-4,0)&amp;"")</f>
        <v/>
      </c>
      <c r="S1532" s="150">
        <f>IF(B1532="","",IF(ISERROR(MATCH($E1532,CL,0)),"Unknown",INDIRECT("'C'!$A$"&amp;MATCH($E1532,CL,0)+1)))</f>
        <v/>
      </c>
      <c r="T1532" s="150">
        <f>IF(B1532="","",IF(ISERROR(MATCH($J1532,SorP!$B$1:$B$6261,0)),"",INDIRECT("'SorP'!$A$"&amp;MATCH($S1532&amp;$J1532,SorP!C:C,0))))</f>
        <v/>
      </c>
      <c r="U1532" s="163" t="n"/>
      <c r="V1532" s="164">
        <f>IF(C1532="",NA(),MATCH($B1532&amp;$C1532,'Smelter Look-up'!$J:$J,0))</f>
        <v/>
      </c>
      <c r="X1532" s="165">
        <f>IF(AND(C1532="Smelter not listed",OR(LEN(D1532)=0,LEN(E1532)=0)),1,0)</f>
        <v/>
      </c>
      <c r="AB1532" s="306">
        <f>IF(C1532="","",B1532)</f>
        <v/>
      </c>
      <c r="AC1532" s="165">
        <f>B1532</f>
        <v/>
      </c>
      <c r="AD1532" s="165">
        <f>IF(C1532="Smelter not listed",D1532,C1532)</f>
        <v/>
      </c>
    </row>
    <row r="1533" ht="20.1" customFormat="1" customHeight="1" s="165">
      <c r="A1533" s="150" t="n"/>
      <c r="B1533" s="296">
        <f>IF(LEN(A1533)=0,"",INDEX('Smelter Look-up'!$A:$A,MATCH($A1533,'Smelter Look-up'!$E:$E,0)))</f>
        <v/>
      </c>
      <c r="C1533" s="147">
        <f>IF(LEN(A1533)=0,"",INDEX('Smelter Look-up'!$C:$C,MATCH($A1533,'Smelter Look-up'!$E:$E,0)))</f>
        <v/>
      </c>
      <c r="D1533" s="144" t="n"/>
      <c r="E1533" s="144">
        <f>IF(ISERROR($V1533),"",OFFSET('Smelter Look-up'!$D$4,$V1533-4,0)&amp;"")</f>
        <v/>
      </c>
      <c r="F1533" s="144">
        <f>IF(ISERROR($V1533),"",OFFSET('Smelter Look-up'!$E$4,$V1533-4,0))</f>
        <v/>
      </c>
      <c r="G1533" s="144">
        <f>IF(C1533=$X$4,"Enter smelter details",IF(ISERROR($V1533),"",OFFSET('Smelter Look-up'!$F$4,$V1533-4,0)))</f>
        <v/>
      </c>
      <c r="H1533" s="200">
        <f>IF(ISERROR($V1533),"",OFFSET('Smelter Look-up'!$G$4,$V1533-4,0))</f>
        <v/>
      </c>
      <c r="I1533" s="201">
        <f>IF(ISERROR($V1533),"",OFFSET('Smelter Look-up'!$H$4,$V1533-4,0))</f>
        <v/>
      </c>
      <c r="J1533" s="201">
        <f>IF(ISERROR($V1533),"",OFFSET('Smelter Look-up'!$I$4,$V1533-4,0))</f>
        <v/>
      </c>
      <c r="K1533" s="145" t="n"/>
      <c r="L1533" s="145" t="n"/>
      <c r="M1533" s="145" t="n"/>
      <c r="N1533" s="145" t="n"/>
      <c r="O1533" s="145" t="n"/>
      <c r="P1533" s="203" t="n"/>
      <c r="Q1533" s="146" t="n"/>
      <c r="R1533" s="144">
        <f>IF(ISERROR($V1533),"",OFFSET('Smelter Look-up'!$C$4,$V1533-4,0)&amp;"")</f>
        <v/>
      </c>
      <c r="S1533" s="150">
        <f>IF(B1533="","",IF(ISERROR(MATCH($E1533,CL,0)),"Unknown",INDIRECT("'C'!$A$"&amp;MATCH($E1533,CL,0)+1)))</f>
        <v/>
      </c>
      <c r="T1533" s="150">
        <f>IF(B1533="","",IF(ISERROR(MATCH($J1533,SorP!$B$1:$B$6261,0)),"",INDIRECT("'SorP'!$A$"&amp;MATCH($S1533&amp;$J1533,SorP!C:C,0))))</f>
        <v/>
      </c>
      <c r="U1533" s="163" t="n"/>
      <c r="V1533" s="164">
        <f>IF(C1533="",NA(),MATCH($B1533&amp;$C1533,'Smelter Look-up'!$J:$J,0))</f>
        <v/>
      </c>
      <c r="X1533" s="165">
        <f>IF(AND(C1533="Smelter not listed",OR(LEN(D1533)=0,LEN(E1533)=0)),1,0)</f>
        <v/>
      </c>
      <c r="AB1533" s="306">
        <f>IF(C1533="","",B1533)</f>
        <v/>
      </c>
      <c r="AC1533" s="165">
        <f>B1533</f>
        <v/>
      </c>
      <c r="AD1533" s="165">
        <f>IF(C1533="Smelter not listed",D1533,C1533)</f>
        <v/>
      </c>
    </row>
    <row r="1534" ht="20.1" customFormat="1" customHeight="1" s="165">
      <c r="A1534" s="150" t="n"/>
      <c r="B1534" s="296">
        <f>IF(LEN(A1534)=0,"",INDEX('Smelter Look-up'!$A:$A,MATCH($A1534,'Smelter Look-up'!$E:$E,0)))</f>
        <v/>
      </c>
      <c r="C1534" s="147">
        <f>IF(LEN(A1534)=0,"",INDEX('Smelter Look-up'!$C:$C,MATCH($A1534,'Smelter Look-up'!$E:$E,0)))</f>
        <v/>
      </c>
      <c r="D1534" s="144" t="n"/>
      <c r="E1534" s="144">
        <f>IF(ISERROR($V1534),"",OFFSET('Smelter Look-up'!$D$4,$V1534-4,0)&amp;"")</f>
        <v/>
      </c>
      <c r="F1534" s="144">
        <f>IF(ISERROR($V1534),"",OFFSET('Smelter Look-up'!$E$4,$V1534-4,0))</f>
        <v/>
      </c>
      <c r="G1534" s="144">
        <f>IF(C1534=$X$4,"Enter smelter details",IF(ISERROR($V1534),"",OFFSET('Smelter Look-up'!$F$4,$V1534-4,0)))</f>
        <v/>
      </c>
      <c r="H1534" s="200">
        <f>IF(ISERROR($V1534),"",OFFSET('Smelter Look-up'!$G$4,$V1534-4,0))</f>
        <v/>
      </c>
      <c r="I1534" s="201">
        <f>IF(ISERROR($V1534),"",OFFSET('Smelter Look-up'!$H$4,$V1534-4,0))</f>
        <v/>
      </c>
      <c r="J1534" s="201">
        <f>IF(ISERROR($V1534),"",OFFSET('Smelter Look-up'!$I$4,$V1534-4,0))</f>
        <v/>
      </c>
      <c r="K1534" s="145" t="n"/>
      <c r="L1534" s="145" t="n"/>
      <c r="M1534" s="145" t="n"/>
      <c r="N1534" s="145" t="n"/>
      <c r="O1534" s="145" t="n"/>
      <c r="P1534" s="203" t="n"/>
      <c r="Q1534" s="146" t="n"/>
      <c r="R1534" s="144">
        <f>IF(ISERROR($V1534),"",OFFSET('Smelter Look-up'!$C$4,$V1534-4,0)&amp;"")</f>
        <v/>
      </c>
      <c r="S1534" s="150">
        <f>IF(B1534="","",IF(ISERROR(MATCH($E1534,CL,0)),"Unknown",INDIRECT("'C'!$A$"&amp;MATCH($E1534,CL,0)+1)))</f>
        <v/>
      </c>
      <c r="T1534" s="150">
        <f>IF(B1534="","",IF(ISERROR(MATCH($J1534,SorP!$B$1:$B$6261,0)),"",INDIRECT("'SorP'!$A$"&amp;MATCH($S1534&amp;$J1534,SorP!C:C,0))))</f>
        <v/>
      </c>
      <c r="U1534" s="163" t="n"/>
      <c r="V1534" s="164">
        <f>IF(C1534="",NA(),MATCH($B1534&amp;$C1534,'Smelter Look-up'!$J:$J,0))</f>
        <v/>
      </c>
      <c r="X1534" s="165">
        <f>IF(AND(C1534="Smelter not listed",OR(LEN(D1534)=0,LEN(E1534)=0)),1,0)</f>
        <v/>
      </c>
      <c r="AB1534" s="306">
        <f>IF(C1534="","",B1534)</f>
        <v/>
      </c>
      <c r="AC1534" s="165">
        <f>B1534</f>
        <v/>
      </c>
      <c r="AD1534" s="165">
        <f>IF(C1534="Smelter not listed",D1534,C1534)</f>
        <v/>
      </c>
    </row>
    <row r="1535" ht="20.1" customFormat="1" customHeight="1" s="165">
      <c r="A1535" s="150" t="n"/>
      <c r="B1535" s="296">
        <f>IF(LEN(A1535)=0,"",INDEX('Smelter Look-up'!$A:$A,MATCH($A1535,'Smelter Look-up'!$E:$E,0)))</f>
        <v/>
      </c>
      <c r="C1535" s="147">
        <f>IF(LEN(A1535)=0,"",INDEX('Smelter Look-up'!$C:$C,MATCH($A1535,'Smelter Look-up'!$E:$E,0)))</f>
        <v/>
      </c>
      <c r="D1535" s="144" t="n"/>
      <c r="E1535" s="144">
        <f>IF(ISERROR($V1535),"",OFFSET('Smelter Look-up'!$D$4,$V1535-4,0)&amp;"")</f>
        <v/>
      </c>
      <c r="F1535" s="144">
        <f>IF(ISERROR($V1535),"",OFFSET('Smelter Look-up'!$E$4,$V1535-4,0))</f>
        <v/>
      </c>
      <c r="G1535" s="144">
        <f>IF(C1535=$X$4,"Enter smelter details",IF(ISERROR($V1535),"",OFFSET('Smelter Look-up'!$F$4,$V1535-4,0)))</f>
        <v/>
      </c>
      <c r="H1535" s="200">
        <f>IF(ISERROR($V1535),"",OFFSET('Smelter Look-up'!$G$4,$V1535-4,0))</f>
        <v/>
      </c>
      <c r="I1535" s="201">
        <f>IF(ISERROR($V1535),"",OFFSET('Smelter Look-up'!$H$4,$V1535-4,0))</f>
        <v/>
      </c>
      <c r="J1535" s="201">
        <f>IF(ISERROR($V1535),"",OFFSET('Smelter Look-up'!$I$4,$V1535-4,0))</f>
        <v/>
      </c>
      <c r="K1535" s="145" t="n"/>
      <c r="L1535" s="145" t="n"/>
      <c r="M1535" s="145" t="n"/>
      <c r="N1535" s="145" t="n"/>
      <c r="O1535" s="145" t="n"/>
      <c r="P1535" s="203" t="n"/>
      <c r="Q1535" s="146" t="n"/>
      <c r="R1535" s="144">
        <f>IF(ISERROR($V1535),"",OFFSET('Smelter Look-up'!$C$4,$V1535-4,0)&amp;"")</f>
        <v/>
      </c>
      <c r="S1535" s="150">
        <f>IF(B1535="","",IF(ISERROR(MATCH($E1535,CL,0)),"Unknown",INDIRECT("'C'!$A$"&amp;MATCH($E1535,CL,0)+1)))</f>
        <v/>
      </c>
      <c r="T1535" s="150">
        <f>IF(B1535="","",IF(ISERROR(MATCH($J1535,SorP!$B$1:$B$6261,0)),"",INDIRECT("'SorP'!$A$"&amp;MATCH($S1535&amp;$J1535,SorP!C:C,0))))</f>
        <v/>
      </c>
      <c r="U1535" s="163" t="n"/>
      <c r="V1535" s="164">
        <f>IF(C1535="",NA(),MATCH($B1535&amp;$C1535,'Smelter Look-up'!$J:$J,0))</f>
        <v/>
      </c>
      <c r="X1535" s="165">
        <f>IF(AND(C1535="Smelter not listed",OR(LEN(D1535)=0,LEN(E1535)=0)),1,0)</f>
        <v/>
      </c>
      <c r="AB1535" s="306">
        <f>IF(C1535="","",B1535)</f>
        <v/>
      </c>
      <c r="AC1535" s="165">
        <f>B1535</f>
        <v/>
      </c>
      <c r="AD1535" s="165">
        <f>IF(C1535="Smelter not listed",D1535,C1535)</f>
        <v/>
      </c>
    </row>
    <row r="1536" ht="20.1" customFormat="1" customHeight="1" s="165">
      <c r="A1536" s="150" t="n"/>
      <c r="B1536" s="296">
        <f>IF(LEN(A1536)=0,"",INDEX('Smelter Look-up'!$A:$A,MATCH($A1536,'Smelter Look-up'!$E:$E,0)))</f>
        <v/>
      </c>
      <c r="C1536" s="147">
        <f>IF(LEN(A1536)=0,"",INDEX('Smelter Look-up'!$C:$C,MATCH($A1536,'Smelter Look-up'!$E:$E,0)))</f>
        <v/>
      </c>
      <c r="D1536" s="144" t="n"/>
      <c r="E1536" s="144">
        <f>IF(ISERROR($V1536),"",OFFSET('Smelter Look-up'!$D$4,$V1536-4,0)&amp;"")</f>
        <v/>
      </c>
      <c r="F1536" s="144">
        <f>IF(ISERROR($V1536),"",OFFSET('Smelter Look-up'!$E$4,$V1536-4,0))</f>
        <v/>
      </c>
      <c r="G1536" s="144">
        <f>IF(C1536=$X$4,"Enter smelter details",IF(ISERROR($V1536),"",OFFSET('Smelter Look-up'!$F$4,$V1536-4,0)))</f>
        <v/>
      </c>
      <c r="H1536" s="200">
        <f>IF(ISERROR($V1536),"",OFFSET('Smelter Look-up'!$G$4,$V1536-4,0))</f>
        <v/>
      </c>
      <c r="I1536" s="201">
        <f>IF(ISERROR($V1536),"",OFFSET('Smelter Look-up'!$H$4,$V1536-4,0))</f>
        <v/>
      </c>
      <c r="J1536" s="201">
        <f>IF(ISERROR($V1536),"",OFFSET('Smelter Look-up'!$I$4,$V1536-4,0))</f>
        <v/>
      </c>
      <c r="K1536" s="145" t="n"/>
      <c r="L1536" s="145" t="n"/>
      <c r="M1536" s="145" t="n"/>
      <c r="N1536" s="145" t="n"/>
      <c r="O1536" s="145" t="n"/>
      <c r="P1536" s="203" t="n"/>
      <c r="Q1536" s="146" t="n"/>
      <c r="R1536" s="144">
        <f>IF(ISERROR($V1536),"",OFFSET('Smelter Look-up'!$C$4,$V1536-4,0)&amp;"")</f>
        <v/>
      </c>
      <c r="S1536" s="150">
        <f>IF(B1536="","",IF(ISERROR(MATCH($E1536,CL,0)),"Unknown",INDIRECT("'C'!$A$"&amp;MATCH($E1536,CL,0)+1)))</f>
        <v/>
      </c>
      <c r="T1536" s="150">
        <f>IF(B1536="","",IF(ISERROR(MATCH($J1536,SorP!$B$1:$B$6261,0)),"",INDIRECT("'SorP'!$A$"&amp;MATCH($S1536&amp;$J1536,SorP!C:C,0))))</f>
        <v/>
      </c>
      <c r="U1536" s="163" t="n"/>
      <c r="V1536" s="164">
        <f>IF(C1536="",NA(),MATCH($B1536&amp;$C1536,'Smelter Look-up'!$J:$J,0))</f>
        <v/>
      </c>
      <c r="X1536" s="165">
        <f>IF(AND(C1536="Smelter not listed",OR(LEN(D1536)=0,LEN(E1536)=0)),1,0)</f>
        <v/>
      </c>
      <c r="AB1536" s="306">
        <f>IF(C1536="","",B1536)</f>
        <v/>
      </c>
      <c r="AC1536" s="165">
        <f>B1536</f>
        <v/>
      </c>
      <c r="AD1536" s="165">
        <f>IF(C1536="Smelter not listed",D1536,C1536)</f>
        <v/>
      </c>
    </row>
    <row r="1537" ht="20.1" customFormat="1" customHeight="1" s="165">
      <c r="A1537" s="150" t="n"/>
      <c r="B1537" s="296">
        <f>IF(LEN(A1537)=0,"",INDEX('Smelter Look-up'!$A:$A,MATCH($A1537,'Smelter Look-up'!$E:$E,0)))</f>
        <v/>
      </c>
      <c r="C1537" s="147">
        <f>IF(LEN(A1537)=0,"",INDEX('Smelter Look-up'!$C:$C,MATCH($A1537,'Smelter Look-up'!$E:$E,0)))</f>
        <v/>
      </c>
      <c r="D1537" s="144" t="n"/>
      <c r="E1537" s="144">
        <f>IF(ISERROR($V1537),"",OFFSET('Smelter Look-up'!$D$4,$V1537-4,0)&amp;"")</f>
        <v/>
      </c>
      <c r="F1537" s="144">
        <f>IF(ISERROR($V1537),"",OFFSET('Smelter Look-up'!$E$4,$V1537-4,0))</f>
        <v/>
      </c>
      <c r="G1537" s="144">
        <f>IF(C1537=$X$4,"Enter smelter details",IF(ISERROR($V1537),"",OFFSET('Smelter Look-up'!$F$4,$V1537-4,0)))</f>
        <v/>
      </c>
      <c r="H1537" s="200">
        <f>IF(ISERROR($V1537),"",OFFSET('Smelter Look-up'!$G$4,$V1537-4,0))</f>
        <v/>
      </c>
      <c r="I1537" s="201">
        <f>IF(ISERROR($V1537),"",OFFSET('Smelter Look-up'!$H$4,$V1537-4,0))</f>
        <v/>
      </c>
      <c r="J1537" s="201">
        <f>IF(ISERROR($V1537),"",OFFSET('Smelter Look-up'!$I$4,$V1537-4,0))</f>
        <v/>
      </c>
      <c r="K1537" s="145" t="n"/>
      <c r="L1537" s="145" t="n"/>
      <c r="M1537" s="145" t="n"/>
      <c r="N1537" s="145" t="n"/>
      <c r="O1537" s="145" t="n"/>
      <c r="P1537" s="203" t="n"/>
      <c r="Q1537" s="146" t="n"/>
      <c r="R1537" s="144">
        <f>IF(ISERROR($V1537),"",OFFSET('Smelter Look-up'!$C$4,$V1537-4,0)&amp;"")</f>
        <v/>
      </c>
      <c r="S1537" s="150">
        <f>IF(B1537="","",IF(ISERROR(MATCH($E1537,CL,0)),"Unknown",INDIRECT("'C'!$A$"&amp;MATCH($E1537,CL,0)+1)))</f>
        <v/>
      </c>
      <c r="T1537" s="150">
        <f>IF(B1537="","",IF(ISERROR(MATCH($J1537,SorP!$B$1:$B$6261,0)),"",INDIRECT("'SorP'!$A$"&amp;MATCH($S1537&amp;$J1537,SorP!C:C,0))))</f>
        <v/>
      </c>
      <c r="U1537" s="163" t="n"/>
      <c r="V1537" s="164">
        <f>IF(C1537="",NA(),MATCH($B1537&amp;$C1537,'Smelter Look-up'!$J:$J,0))</f>
        <v/>
      </c>
      <c r="X1537" s="165">
        <f>IF(AND(C1537="Smelter not listed",OR(LEN(D1537)=0,LEN(E1537)=0)),1,0)</f>
        <v/>
      </c>
      <c r="AB1537" s="306">
        <f>IF(C1537="","",B1537)</f>
        <v/>
      </c>
      <c r="AC1537" s="165">
        <f>B1537</f>
        <v/>
      </c>
      <c r="AD1537" s="165">
        <f>IF(C1537="Smelter not listed",D1537,C1537)</f>
        <v/>
      </c>
    </row>
    <row r="1538" ht="20.1" customFormat="1" customHeight="1" s="165">
      <c r="A1538" s="150" t="n"/>
      <c r="B1538" s="296">
        <f>IF(LEN(A1538)=0,"",INDEX('Smelter Look-up'!$A:$A,MATCH($A1538,'Smelter Look-up'!$E:$E,0)))</f>
        <v/>
      </c>
      <c r="C1538" s="147">
        <f>IF(LEN(A1538)=0,"",INDEX('Smelter Look-up'!$C:$C,MATCH($A1538,'Smelter Look-up'!$E:$E,0)))</f>
        <v/>
      </c>
      <c r="D1538" s="144" t="n"/>
      <c r="E1538" s="144">
        <f>IF(ISERROR($V1538),"",OFFSET('Smelter Look-up'!$D$4,$V1538-4,0)&amp;"")</f>
        <v/>
      </c>
      <c r="F1538" s="144">
        <f>IF(ISERROR($V1538),"",OFFSET('Smelter Look-up'!$E$4,$V1538-4,0))</f>
        <v/>
      </c>
      <c r="G1538" s="144">
        <f>IF(C1538=$X$4,"Enter smelter details",IF(ISERROR($V1538),"",OFFSET('Smelter Look-up'!$F$4,$V1538-4,0)))</f>
        <v/>
      </c>
      <c r="H1538" s="200">
        <f>IF(ISERROR($V1538),"",OFFSET('Smelter Look-up'!$G$4,$V1538-4,0))</f>
        <v/>
      </c>
      <c r="I1538" s="201">
        <f>IF(ISERROR($V1538),"",OFFSET('Smelter Look-up'!$H$4,$V1538-4,0))</f>
        <v/>
      </c>
      <c r="J1538" s="201">
        <f>IF(ISERROR($V1538),"",OFFSET('Smelter Look-up'!$I$4,$V1538-4,0))</f>
        <v/>
      </c>
      <c r="K1538" s="145" t="n"/>
      <c r="L1538" s="145" t="n"/>
      <c r="M1538" s="145" t="n"/>
      <c r="N1538" s="145" t="n"/>
      <c r="O1538" s="145" t="n"/>
      <c r="P1538" s="203" t="n"/>
      <c r="Q1538" s="146" t="n"/>
      <c r="R1538" s="144">
        <f>IF(ISERROR($V1538),"",OFFSET('Smelter Look-up'!$C$4,$V1538-4,0)&amp;"")</f>
        <v/>
      </c>
      <c r="S1538" s="150">
        <f>IF(B1538="","",IF(ISERROR(MATCH($E1538,CL,0)),"Unknown",INDIRECT("'C'!$A$"&amp;MATCH($E1538,CL,0)+1)))</f>
        <v/>
      </c>
      <c r="T1538" s="150">
        <f>IF(B1538="","",IF(ISERROR(MATCH($J1538,SorP!$B$1:$B$6261,0)),"",INDIRECT("'SorP'!$A$"&amp;MATCH($S1538&amp;$J1538,SorP!C:C,0))))</f>
        <v/>
      </c>
      <c r="U1538" s="163" t="n"/>
      <c r="V1538" s="164">
        <f>IF(C1538="",NA(),MATCH($B1538&amp;$C1538,'Smelter Look-up'!$J:$J,0))</f>
        <v/>
      </c>
      <c r="X1538" s="165">
        <f>IF(AND(C1538="Smelter not listed",OR(LEN(D1538)=0,LEN(E1538)=0)),1,0)</f>
        <v/>
      </c>
      <c r="AB1538" s="306">
        <f>IF(C1538="","",B1538)</f>
        <v/>
      </c>
      <c r="AC1538" s="165">
        <f>B1538</f>
        <v/>
      </c>
      <c r="AD1538" s="165">
        <f>IF(C1538="Smelter not listed",D1538,C1538)</f>
        <v/>
      </c>
    </row>
    <row r="1539" ht="20.1" customFormat="1" customHeight="1" s="165">
      <c r="A1539" s="150" t="n"/>
      <c r="B1539" s="296">
        <f>IF(LEN(A1539)=0,"",INDEX('Smelter Look-up'!$A:$A,MATCH($A1539,'Smelter Look-up'!$E:$E,0)))</f>
        <v/>
      </c>
      <c r="C1539" s="147">
        <f>IF(LEN(A1539)=0,"",INDEX('Smelter Look-up'!$C:$C,MATCH($A1539,'Smelter Look-up'!$E:$E,0)))</f>
        <v/>
      </c>
      <c r="D1539" s="144" t="n"/>
      <c r="E1539" s="144">
        <f>IF(ISERROR($V1539),"",OFFSET('Smelter Look-up'!$D$4,$V1539-4,0)&amp;"")</f>
        <v/>
      </c>
      <c r="F1539" s="144">
        <f>IF(ISERROR($V1539),"",OFFSET('Smelter Look-up'!$E$4,$V1539-4,0))</f>
        <v/>
      </c>
      <c r="G1539" s="144">
        <f>IF(C1539=$X$4,"Enter smelter details",IF(ISERROR($V1539),"",OFFSET('Smelter Look-up'!$F$4,$V1539-4,0)))</f>
        <v/>
      </c>
      <c r="H1539" s="200">
        <f>IF(ISERROR($V1539),"",OFFSET('Smelter Look-up'!$G$4,$V1539-4,0))</f>
        <v/>
      </c>
      <c r="I1539" s="201">
        <f>IF(ISERROR($V1539),"",OFFSET('Smelter Look-up'!$H$4,$V1539-4,0))</f>
        <v/>
      </c>
      <c r="J1539" s="201">
        <f>IF(ISERROR($V1539),"",OFFSET('Smelter Look-up'!$I$4,$V1539-4,0))</f>
        <v/>
      </c>
      <c r="K1539" s="145" t="n"/>
      <c r="L1539" s="145" t="n"/>
      <c r="M1539" s="145" t="n"/>
      <c r="N1539" s="145" t="n"/>
      <c r="O1539" s="145" t="n"/>
      <c r="P1539" s="203" t="n"/>
      <c r="Q1539" s="146" t="n"/>
      <c r="R1539" s="144">
        <f>IF(ISERROR($V1539),"",OFFSET('Smelter Look-up'!$C$4,$V1539-4,0)&amp;"")</f>
        <v/>
      </c>
      <c r="S1539" s="150">
        <f>IF(B1539="","",IF(ISERROR(MATCH($E1539,CL,0)),"Unknown",INDIRECT("'C'!$A$"&amp;MATCH($E1539,CL,0)+1)))</f>
        <v/>
      </c>
      <c r="T1539" s="150">
        <f>IF(B1539="","",IF(ISERROR(MATCH($J1539,SorP!$B$1:$B$6261,0)),"",INDIRECT("'SorP'!$A$"&amp;MATCH($S1539&amp;$J1539,SorP!C:C,0))))</f>
        <v/>
      </c>
      <c r="U1539" s="163" t="n"/>
      <c r="V1539" s="164">
        <f>IF(C1539="",NA(),MATCH($B1539&amp;$C1539,'Smelter Look-up'!$J:$J,0))</f>
        <v/>
      </c>
      <c r="X1539" s="165">
        <f>IF(AND(C1539="Smelter not listed",OR(LEN(D1539)=0,LEN(E1539)=0)),1,0)</f>
        <v/>
      </c>
      <c r="AB1539" s="306">
        <f>IF(C1539="","",B1539)</f>
        <v/>
      </c>
      <c r="AC1539" s="165">
        <f>B1539</f>
        <v/>
      </c>
      <c r="AD1539" s="165">
        <f>IF(C1539="Smelter not listed",D1539,C1539)</f>
        <v/>
      </c>
    </row>
    <row r="1540" ht="20.1" customFormat="1" customHeight="1" s="165">
      <c r="A1540" s="150" t="n"/>
      <c r="B1540" s="296">
        <f>IF(LEN(A1540)=0,"",INDEX('Smelter Look-up'!$A:$A,MATCH($A1540,'Smelter Look-up'!$E:$E,0)))</f>
        <v/>
      </c>
      <c r="C1540" s="147">
        <f>IF(LEN(A1540)=0,"",INDEX('Smelter Look-up'!$C:$C,MATCH($A1540,'Smelter Look-up'!$E:$E,0)))</f>
        <v/>
      </c>
      <c r="D1540" s="144" t="n"/>
      <c r="E1540" s="144">
        <f>IF(ISERROR($V1540),"",OFFSET('Smelter Look-up'!$D$4,$V1540-4,0)&amp;"")</f>
        <v/>
      </c>
      <c r="F1540" s="144">
        <f>IF(ISERROR($V1540),"",OFFSET('Smelter Look-up'!$E$4,$V1540-4,0))</f>
        <v/>
      </c>
      <c r="G1540" s="144">
        <f>IF(C1540=$X$4,"Enter smelter details",IF(ISERROR($V1540),"",OFFSET('Smelter Look-up'!$F$4,$V1540-4,0)))</f>
        <v/>
      </c>
      <c r="H1540" s="200">
        <f>IF(ISERROR($V1540),"",OFFSET('Smelter Look-up'!$G$4,$V1540-4,0))</f>
        <v/>
      </c>
      <c r="I1540" s="201">
        <f>IF(ISERROR($V1540),"",OFFSET('Smelter Look-up'!$H$4,$V1540-4,0))</f>
        <v/>
      </c>
      <c r="J1540" s="201">
        <f>IF(ISERROR($V1540),"",OFFSET('Smelter Look-up'!$I$4,$V1540-4,0))</f>
        <v/>
      </c>
      <c r="K1540" s="145" t="n"/>
      <c r="L1540" s="145" t="n"/>
      <c r="M1540" s="145" t="n"/>
      <c r="N1540" s="145" t="n"/>
      <c r="O1540" s="145" t="n"/>
      <c r="P1540" s="203" t="n"/>
      <c r="Q1540" s="146" t="n"/>
      <c r="R1540" s="144">
        <f>IF(ISERROR($V1540),"",OFFSET('Smelter Look-up'!$C$4,$V1540-4,0)&amp;"")</f>
        <v/>
      </c>
      <c r="S1540" s="150">
        <f>IF(B1540="","",IF(ISERROR(MATCH($E1540,CL,0)),"Unknown",INDIRECT("'C'!$A$"&amp;MATCH($E1540,CL,0)+1)))</f>
        <v/>
      </c>
      <c r="T1540" s="150">
        <f>IF(B1540="","",IF(ISERROR(MATCH($J1540,SorP!$B$1:$B$6261,0)),"",INDIRECT("'SorP'!$A$"&amp;MATCH($S1540&amp;$J1540,SorP!C:C,0))))</f>
        <v/>
      </c>
      <c r="U1540" s="163" t="n"/>
      <c r="V1540" s="164">
        <f>IF(C1540="",NA(),MATCH($B1540&amp;$C1540,'Smelter Look-up'!$J:$J,0))</f>
        <v/>
      </c>
      <c r="X1540" s="165">
        <f>IF(AND(C1540="Smelter not listed",OR(LEN(D1540)=0,LEN(E1540)=0)),1,0)</f>
        <v/>
      </c>
      <c r="AB1540" s="306">
        <f>IF(C1540="","",B1540)</f>
        <v/>
      </c>
      <c r="AC1540" s="165">
        <f>B1540</f>
        <v/>
      </c>
      <c r="AD1540" s="165">
        <f>IF(C1540="Smelter not listed",D1540,C1540)</f>
        <v/>
      </c>
    </row>
    <row r="1541" ht="20.1" customFormat="1" customHeight="1" s="165">
      <c r="A1541" s="150" t="n"/>
      <c r="B1541" s="296">
        <f>IF(LEN(A1541)=0,"",INDEX('Smelter Look-up'!$A:$A,MATCH($A1541,'Smelter Look-up'!$E:$E,0)))</f>
        <v/>
      </c>
      <c r="C1541" s="147">
        <f>IF(LEN(A1541)=0,"",INDEX('Smelter Look-up'!$C:$C,MATCH($A1541,'Smelter Look-up'!$E:$E,0)))</f>
        <v/>
      </c>
      <c r="D1541" s="144" t="n"/>
      <c r="E1541" s="144">
        <f>IF(ISERROR($V1541),"",OFFSET('Smelter Look-up'!$D$4,$V1541-4,0)&amp;"")</f>
        <v/>
      </c>
      <c r="F1541" s="144">
        <f>IF(ISERROR($V1541),"",OFFSET('Smelter Look-up'!$E$4,$V1541-4,0))</f>
        <v/>
      </c>
      <c r="G1541" s="144">
        <f>IF(C1541=$X$4,"Enter smelter details",IF(ISERROR($V1541),"",OFFSET('Smelter Look-up'!$F$4,$V1541-4,0)))</f>
        <v/>
      </c>
      <c r="H1541" s="200">
        <f>IF(ISERROR($V1541),"",OFFSET('Smelter Look-up'!$G$4,$V1541-4,0))</f>
        <v/>
      </c>
      <c r="I1541" s="201">
        <f>IF(ISERROR($V1541),"",OFFSET('Smelter Look-up'!$H$4,$V1541-4,0))</f>
        <v/>
      </c>
      <c r="J1541" s="201">
        <f>IF(ISERROR($V1541),"",OFFSET('Smelter Look-up'!$I$4,$V1541-4,0))</f>
        <v/>
      </c>
      <c r="K1541" s="145" t="n"/>
      <c r="L1541" s="145" t="n"/>
      <c r="M1541" s="145" t="n"/>
      <c r="N1541" s="145" t="n"/>
      <c r="O1541" s="145" t="n"/>
      <c r="P1541" s="203" t="n"/>
      <c r="Q1541" s="146" t="n"/>
      <c r="R1541" s="144">
        <f>IF(ISERROR($V1541),"",OFFSET('Smelter Look-up'!$C$4,$V1541-4,0)&amp;"")</f>
        <v/>
      </c>
      <c r="S1541" s="150">
        <f>IF(B1541="","",IF(ISERROR(MATCH($E1541,CL,0)),"Unknown",INDIRECT("'C'!$A$"&amp;MATCH($E1541,CL,0)+1)))</f>
        <v/>
      </c>
      <c r="T1541" s="150">
        <f>IF(B1541="","",IF(ISERROR(MATCH($J1541,SorP!$B$1:$B$6261,0)),"",INDIRECT("'SorP'!$A$"&amp;MATCH($S1541&amp;$J1541,SorP!C:C,0))))</f>
        <v/>
      </c>
      <c r="U1541" s="163" t="n"/>
      <c r="V1541" s="164">
        <f>IF(C1541="",NA(),MATCH($B1541&amp;$C1541,'Smelter Look-up'!$J:$J,0))</f>
        <v/>
      </c>
      <c r="X1541" s="165">
        <f>IF(AND(C1541="Smelter not listed",OR(LEN(D1541)=0,LEN(E1541)=0)),1,0)</f>
        <v/>
      </c>
      <c r="AB1541" s="306">
        <f>IF(C1541="","",B1541)</f>
        <v/>
      </c>
      <c r="AC1541" s="165">
        <f>B1541</f>
        <v/>
      </c>
      <c r="AD1541" s="165">
        <f>IF(C1541="Smelter not listed",D1541,C1541)</f>
        <v/>
      </c>
    </row>
    <row r="1542" ht="20.1" customFormat="1" customHeight="1" s="165">
      <c r="A1542" s="150" t="n"/>
      <c r="B1542" s="296">
        <f>IF(LEN(A1542)=0,"",INDEX('Smelter Look-up'!$A:$A,MATCH($A1542,'Smelter Look-up'!$E:$E,0)))</f>
        <v/>
      </c>
      <c r="C1542" s="147">
        <f>IF(LEN(A1542)=0,"",INDEX('Smelter Look-up'!$C:$C,MATCH($A1542,'Smelter Look-up'!$E:$E,0)))</f>
        <v/>
      </c>
      <c r="D1542" s="144" t="n"/>
      <c r="E1542" s="144">
        <f>IF(ISERROR($V1542),"",OFFSET('Smelter Look-up'!$D$4,$V1542-4,0)&amp;"")</f>
        <v/>
      </c>
      <c r="F1542" s="144">
        <f>IF(ISERROR($V1542),"",OFFSET('Smelter Look-up'!$E$4,$V1542-4,0))</f>
        <v/>
      </c>
      <c r="G1542" s="144">
        <f>IF(C1542=$X$4,"Enter smelter details",IF(ISERROR($V1542),"",OFFSET('Smelter Look-up'!$F$4,$V1542-4,0)))</f>
        <v/>
      </c>
      <c r="H1542" s="200">
        <f>IF(ISERROR($V1542),"",OFFSET('Smelter Look-up'!$G$4,$V1542-4,0))</f>
        <v/>
      </c>
      <c r="I1542" s="201">
        <f>IF(ISERROR($V1542),"",OFFSET('Smelter Look-up'!$H$4,$V1542-4,0))</f>
        <v/>
      </c>
      <c r="J1542" s="201">
        <f>IF(ISERROR($V1542),"",OFFSET('Smelter Look-up'!$I$4,$V1542-4,0))</f>
        <v/>
      </c>
      <c r="K1542" s="145" t="n"/>
      <c r="L1542" s="145" t="n"/>
      <c r="M1542" s="145" t="n"/>
      <c r="N1542" s="145" t="n"/>
      <c r="O1542" s="145" t="n"/>
      <c r="P1542" s="203" t="n"/>
      <c r="Q1542" s="146" t="n"/>
      <c r="R1542" s="144">
        <f>IF(ISERROR($V1542),"",OFFSET('Smelter Look-up'!$C$4,$V1542-4,0)&amp;"")</f>
        <v/>
      </c>
      <c r="S1542" s="150">
        <f>IF(B1542="","",IF(ISERROR(MATCH($E1542,CL,0)),"Unknown",INDIRECT("'C'!$A$"&amp;MATCH($E1542,CL,0)+1)))</f>
        <v/>
      </c>
      <c r="T1542" s="150">
        <f>IF(B1542="","",IF(ISERROR(MATCH($J1542,SorP!$B$1:$B$6261,0)),"",INDIRECT("'SorP'!$A$"&amp;MATCH($S1542&amp;$J1542,SorP!C:C,0))))</f>
        <v/>
      </c>
      <c r="U1542" s="163" t="n"/>
      <c r="V1542" s="164">
        <f>IF(C1542="",NA(),MATCH($B1542&amp;$C1542,'Smelter Look-up'!$J:$J,0))</f>
        <v/>
      </c>
      <c r="X1542" s="165">
        <f>IF(AND(C1542="Smelter not listed",OR(LEN(D1542)=0,LEN(E1542)=0)),1,0)</f>
        <v/>
      </c>
      <c r="AB1542" s="306">
        <f>IF(C1542="","",B1542)</f>
        <v/>
      </c>
      <c r="AC1542" s="165">
        <f>B1542</f>
        <v/>
      </c>
      <c r="AD1542" s="165">
        <f>IF(C1542="Smelter not listed",D1542,C1542)</f>
        <v/>
      </c>
    </row>
    <row r="1543" ht="20.1" customFormat="1" customHeight="1" s="165">
      <c r="A1543" s="150" t="n"/>
      <c r="B1543" s="296">
        <f>IF(LEN(A1543)=0,"",INDEX('Smelter Look-up'!$A:$A,MATCH($A1543,'Smelter Look-up'!$E:$E,0)))</f>
        <v/>
      </c>
      <c r="C1543" s="147">
        <f>IF(LEN(A1543)=0,"",INDEX('Smelter Look-up'!$C:$C,MATCH($A1543,'Smelter Look-up'!$E:$E,0)))</f>
        <v/>
      </c>
      <c r="D1543" s="144" t="n"/>
      <c r="E1543" s="144">
        <f>IF(ISERROR($V1543),"",OFFSET('Smelter Look-up'!$D$4,$V1543-4,0)&amp;"")</f>
        <v/>
      </c>
      <c r="F1543" s="144">
        <f>IF(ISERROR($V1543),"",OFFSET('Smelter Look-up'!$E$4,$V1543-4,0))</f>
        <v/>
      </c>
      <c r="G1543" s="144">
        <f>IF(C1543=$X$4,"Enter smelter details",IF(ISERROR($V1543),"",OFFSET('Smelter Look-up'!$F$4,$V1543-4,0)))</f>
        <v/>
      </c>
      <c r="H1543" s="200">
        <f>IF(ISERROR($V1543),"",OFFSET('Smelter Look-up'!$G$4,$V1543-4,0))</f>
        <v/>
      </c>
      <c r="I1543" s="201">
        <f>IF(ISERROR($V1543),"",OFFSET('Smelter Look-up'!$H$4,$V1543-4,0))</f>
        <v/>
      </c>
      <c r="J1543" s="201">
        <f>IF(ISERROR($V1543),"",OFFSET('Smelter Look-up'!$I$4,$V1543-4,0))</f>
        <v/>
      </c>
      <c r="K1543" s="145" t="n"/>
      <c r="L1543" s="145" t="n"/>
      <c r="M1543" s="145" t="n"/>
      <c r="N1543" s="145" t="n"/>
      <c r="O1543" s="145" t="n"/>
      <c r="P1543" s="203" t="n"/>
      <c r="Q1543" s="146" t="n"/>
      <c r="R1543" s="144">
        <f>IF(ISERROR($V1543),"",OFFSET('Smelter Look-up'!$C$4,$V1543-4,0)&amp;"")</f>
        <v/>
      </c>
      <c r="S1543" s="150">
        <f>IF(B1543="","",IF(ISERROR(MATCH($E1543,CL,0)),"Unknown",INDIRECT("'C'!$A$"&amp;MATCH($E1543,CL,0)+1)))</f>
        <v/>
      </c>
      <c r="T1543" s="150">
        <f>IF(B1543="","",IF(ISERROR(MATCH($J1543,SorP!$B$1:$B$6261,0)),"",INDIRECT("'SorP'!$A$"&amp;MATCH($S1543&amp;$J1543,SorP!C:C,0))))</f>
        <v/>
      </c>
      <c r="U1543" s="163" t="n"/>
      <c r="V1543" s="164">
        <f>IF(C1543="",NA(),MATCH($B1543&amp;$C1543,'Smelter Look-up'!$J:$J,0))</f>
        <v/>
      </c>
      <c r="X1543" s="165">
        <f>IF(AND(C1543="Smelter not listed",OR(LEN(D1543)=0,LEN(E1543)=0)),1,0)</f>
        <v/>
      </c>
      <c r="AB1543" s="306">
        <f>IF(C1543="","",B1543)</f>
        <v/>
      </c>
      <c r="AC1543" s="165">
        <f>B1543</f>
        <v/>
      </c>
      <c r="AD1543" s="165">
        <f>IF(C1543="Smelter not listed",D1543,C1543)</f>
        <v/>
      </c>
    </row>
    <row r="1544" ht="20.1" customFormat="1" customHeight="1" s="165">
      <c r="A1544" s="150" t="n"/>
      <c r="B1544" s="296">
        <f>IF(LEN(A1544)=0,"",INDEX('Smelter Look-up'!$A:$A,MATCH($A1544,'Smelter Look-up'!$E:$E,0)))</f>
        <v/>
      </c>
      <c r="C1544" s="147">
        <f>IF(LEN(A1544)=0,"",INDEX('Smelter Look-up'!$C:$C,MATCH($A1544,'Smelter Look-up'!$E:$E,0)))</f>
        <v/>
      </c>
      <c r="D1544" s="144" t="n"/>
      <c r="E1544" s="144">
        <f>IF(ISERROR($V1544),"",OFFSET('Smelter Look-up'!$D$4,$V1544-4,0)&amp;"")</f>
        <v/>
      </c>
      <c r="F1544" s="144">
        <f>IF(ISERROR($V1544),"",OFFSET('Smelter Look-up'!$E$4,$V1544-4,0))</f>
        <v/>
      </c>
      <c r="G1544" s="144">
        <f>IF(C1544=$X$4,"Enter smelter details",IF(ISERROR($V1544),"",OFFSET('Smelter Look-up'!$F$4,$V1544-4,0)))</f>
        <v/>
      </c>
      <c r="H1544" s="200">
        <f>IF(ISERROR($V1544),"",OFFSET('Smelter Look-up'!$G$4,$V1544-4,0))</f>
        <v/>
      </c>
      <c r="I1544" s="201">
        <f>IF(ISERROR($V1544),"",OFFSET('Smelter Look-up'!$H$4,$V1544-4,0))</f>
        <v/>
      </c>
      <c r="J1544" s="201">
        <f>IF(ISERROR($V1544),"",OFFSET('Smelter Look-up'!$I$4,$V1544-4,0))</f>
        <v/>
      </c>
      <c r="K1544" s="145" t="n"/>
      <c r="L1544" s="145" t="n"/>
      <c r="M1544" s="145" t="n"/>
      <c r="N1544" s="145" t="n"/>
      <c r="O1544" s="145" t="n"/>
      <c r="P1544" s="203" t="n"/>
      <c r="Q1544" s="146" t="n"/>
      <c r="R1544" s="144">
        <f>IF(ISERROR($V1544),"",OFFSET('Smelter Look-up'!$C$4,$V1544-4,0)&amp;"")</f>
        <v/>
      </c>
      <c r="S1544" s="150">
        <f>IF(B1544="","",IF(ISERROR(MATCH($E1544,CL,0)),"Unknown",INDIRECT("'C'!$A$"&amp;MATCH($E1544,CL,0)+1)))</f>
        <v/>
      </c>
      <c r="T1544" s="150">
        <f>IF(B1544="","",IF(ISERROR(MATCH($J1544,SorP!$B$1:$B$6261,0)),"",INDIRECT("'SorP'!$A$"&amp;MATCH($S1544&amp;$J1544,SorP!C:C,0))))</f>
        <v/>
      </c>
      <c r="U1544" s="163" t="n"/>
      <c r="V1544" s="164">
        <f>IF(C1544="",NA(),MATCH($B1544&amp;$C1544,'Smelter Look-up'!$J:$J,0))</f>
        <v/>
      </c>
      <c r="X1544" s="165">
        <f>IF(AND(C1544="Smelter not listed",OR(LEN(D1544)=0,LEN(E1544)=0)),1,0)</f>
        <v/>
      </c>
      <c r="AB1544" s="306">
        <f>IF(C1544="","",B1544)</f>
        <v/>
      </c>
      <c r="AC1544" s="165">
        <f>B1544</f>
        <v/>
      </c>
      <c r="AD1544" s="165">
        <f>IF(C1544="Smelter not listed",D1544,C1544)</f>
        <v/>
      </c>
    </row>
    <row r="1545" ht="20.1" customFormat="1" customHeight="1" s="165">
      <c r="A1545" s="150" t="n"/>
      <c r="B1545" s="296">
        <f>IF(LEN(A1545)=0,"",INDEX('Smelter Look-up'!$A:$A,MATCH($A1545,'Smelter Look-up'!$E:$E,0)))</f>
        <v/>
      </c>
      <c r="C1545" s="147">
        <f>IF(LEN(A1545)=0,"",INDEX('Smelter Look-up'!$C:$C,MATCH($A1545,'Smelter Look-up'!$E:$E,0)))</f>
        <v/>
      </c>
      <c r="D1545" s="144" t="n"/>
      <c r="E1545" s="144">
        <f>IF(ISERROR($V1545),"",OFFSET('Smelter Look-up'!$D$4,$V1545-4,0)&amp;"")</f>
        <v/>
      </c>
      <c r="F1545" s="144">
        <f>IF(ISERROR($V1545),"",OFFSET('Smelter Look-up'!$E$4,$V1545-4,0))</f>
        <v/>
      </c>
      <c r="G1545" s="144">
        <f>IF(C1545=$X$4,"Enter smelter details",IF(ISERROR($V1545),"",OFFSET('Smelter Look-up'!$F$4,$V1545-4,0)))</f>
        <v/>
      </c>
      <c r="H1545" s="200">
        <f>IF(ISERROR($V1545),"",OFFSET('Smelter Look-up'!$G$4,$V1545-4,0))</f>
        <v/>
      </c>
      <c r="I1545" s="201">
        <f>IF(ISERROR($V1545),"",OFFSET('Smelter Look-up'!$H$4,$V1545-4,0))</f>
        <v/>
      </c>
      <c r="J1545" s="201">
        <f>IF(ISERROR($V1545),"",OFFSET('Smelter Look-up'!$I$4,$V1545-4,0))</f>
        <v/>
      </c>
      <c r="K1545" s="145" t="n"/>
      <c r="L1545" s="145" t="n"/>
      <c r="M1545" s="145" t="n"/>
      <c r="N1545" s="145" t="n"/>
      <c r="O1545" s="145" t="n"/>
      <c r="P1545" s="203" t="n"/>
      <c r="Q1545" s="146" t="n"/>
      <c r="R1545" s="144">
        <f>IF(ISERROR($V1545),"",OFFSET('Smelter Look-up'!$C$4,$V1545-4,0)&amp;"")</f>
        <v/>
      </c>
      <c r="S1545" s="150">
        <f>IF(B1545="","",IF(ISERROR(MATCH($E1545,CL,0)),"Unknown",INDIRECT("'C'!$A$"&amp;MATCH($E1545,CL,0)+1)))</f>
        <v/>
      </c>
      <c r="T1545" s="150">
        <f>IF(B1545="","",IF(ISERROR(MATCH($J1545,SorP!$B$1:$B$6261,0)),"",INDIRECT("'SorP'!$A$"&amp;MATCH($S1545&amp;$J1545,SorP!C:C,0))))</f>
        <v/>
      </c>
      <c r="U1545" s="163" t="n"/>
      <c r="V1545" s="164">
        <f>IF(C1545="",NA(),MATCH($B1545&amp;$C1545,'Smelter Look-up'!$J:$J,0))</f>
        <v/>
      </c>
      <c r="X1545" s="165">
        <f>IF(AND(C1545="Smelter not listed",OR(LEN(D1545)=0,LEN(E1545)=0)),1,0)</f>
        <v/>
      </c>
      <c r="AB1545" s="306">
        <f>IF(C1545="","",B1545)</f>
        <v/>
      </c>
      <c r="AC1545" s="165">
        <f>B1545</f>
        <v/>
      </c>
      <c r="AD1545" s="165">
        <f>IF(C1545="Smelter not listed",D1545,C1545)</f>
        <v/>
      </c>
    </row>
    <row r="1546" ht="20.1" customFormat="1" customHeight="1" s="165">
      <c r="A1546" s="150" t="n"/>
      <c r="B1546" s="296">
        <f>IF(LEN(A1546)=0,"",INDEX('Smelter Look-up'!$A:$A,MATCH($A1546,'Smelter Look-up'!$E:$E,0)))</f>
        <v/>
      </c>
      <c r="C1546" s="147">
        <f>IF(LEN(A1546)=0,"",INDEX('Smelter Look-up'!$C:$C,MATCH($A1546,'Smelter Look-up'!$E:$E,0)))</f>
        <v/>
      </c>
      <c r="D1546" s="144" t="n"/>
      <c r="E1546" s="144">
        <f>IF(ISERROR($V1546),"",OFFSET('Smelter Look-up'!$D$4,$V1546-4,0)&amp;"")</f>
        <v/>
      </c>
      <c r="F1546" s="144">
        <f>IF(ISERROR($V1546),"",OFFSET('Smelter Look-up'!$E$4,$V1546-4,0))</f>
        <v/>
      </c>
      <c r="G1546" s="144">
        <f>IF(C1546=$X$4,"Enter smelter details",IF(ISERROR($V1546),"",OFFSET('Smelter Look-up'!$F$4,$V1546-4,0)))</f>
        <v/>
      </c>
      <c r="H1546" s="200">
        <f>IF(ISERROR($V1546),"",OFFSET('Smelter Look-up'!$G$4,$V1546-4,0))</f>
        <v/>
      </c>
      <c r="I1546" s="201">
        <f>IF(ISERROR($V1546),"",OFFSET('Smelter Look-up'!$H$4,$V1546-4,0))</f>
        <v/>
      </c>
      <c r="J1546" s="201">
        <f>IF(ISERROR($V1546),"",OFFSET('Smelter Look-up'!$I$4,$V1546-4,0))</f>
        <v/>
      </c>
      <c r="K1546" s="145" t="n"/>
      <c r="L1546" s="145" t="n"/>
      <c r="M1546" s="145" t="n"/>
      <c r="N1546" s="145" t="n"/>
      <c r="O1546" s="145" t="n"/>
      <c r="P1546" s="203" t="n"/>
      <c r="Q1546" s="146" t="n"/>
      <c r="R1546" s="144">
        <f>IF(ISERROR($V1546),"",OFFSET('Smelter Look-up'!$C$4,$V1546-4,0)&amp;"")</f>
        <v/>
      </c>
      <c r="S1546" s="150">
        <f>IF(B1546="","",IF(ISERROR(MATCH($E1546,CL,0)),"Unknown",INDIRECT("'C'!$A$"&amp;MATCH($E1546,CL,0)+1)))</f>
        <v/>
      </c>
      <c r="T1546" s="150">
        <f>IF(B1546="","",IF(ISERROR(MATCH($J1546,SorP!$B$1:$B$6261,0)),"",INDIRECT("'SorP'!$A$"&amp;MATCH($S1546&amp;$J1546,SorP!C:C,0))))</f>
        <v/>
      </c>
      <c r="U1546" s="163" t="n"/>
      <c r="V1546" s="164">
        <f>IF(C1546="",NA(),MATCH($B1546&amp;$C1546,'Smelter Look-up'!$J:$J,0))</f>
        <v/>
      </c>
      <c r="X1546" s="165">
        <f>IF(AND(C1546="Smelter not listed",OR(LEN(D1546)=0,LEN(E1546)=0)),1,0)</f>
        <v/>
      </c>
      <c r="AB1546" s="306">
        <f>IF(C1546="","",B1546)</f>
        <v/>
      </c>
      <c r="AC1546" s="165">
        <f>B1546</f>
        <v/>
      </c>
      <c r="AD1546" s="165">
        <f>IF(C1546="Smelter not listed",D1546,C1546)</f>
        <v/>
      </c>
    </row>
    <row r="1547" ht="20.1" customFormat="1" customHeight="1" s="165">
      <c r="A1547" s="150" t="n"/>
      <c r="B1547" s="296">
        <f>IF(LEN(A1547)=0,"",INDEX('Smelter Look-up'!$A:$A,MATCH($A1547,'Smelter Look-up'!$E:$E,0)))</f>
        <v/>
      </c>
      <c r="C1547" s="147">
        <f>IF(LEN(A1547)=0,"",INDEX('Smelter Look-up'!$C:$C,MATCH($A1547,'Smelter Look-up'!$E:$E,0)))</f>
        <v/>
      </c>
      <c r="D1547" s="144" t="n"/>
      <c r="E1547" s="144">
        <f>IF(ISERROR($V1547),"",OFFSET('Smelter Look-up'!$D$4,$V1547-4,0)&amp;"")</f>
        <v/>
      </c>
      <c r="F1547" s="144">
        <f>IF(ISERROR($V1547),"",OFFSET('Smelter Look-up'!$E$4,$V1547-4,0))</f>
        <v/>
      </c>
      <c r="G1547" s="144">
        <f>IF(C1547=$X$4,"Enter smelter details",IF(ISERROR($V1547),"",OFFSET('Smelter Look-up'!$F$4,$V1547-4,0)))</f>
        <v/>
      </c>
      <c r="H1547" s="200">
        <f>IF(ISERROR($V1547),"",OFFSET('Smelter Look-up'!$G$4,$V1547-4,0))</f>
        <v/>
      </c>
      <c r="I1547" s="201">
        <f>IF(ISERROR($V1547),"",OFFSET('Smelter Look-up'!$H$4,$V1547-4,0))</f>
        <v/>
      </c>
      <c r="J1547" s="201">
        <f>IF(ISERROR($V1547),"",OFFSET('Smelter Look-up'!$I$4,$V1547-4,0))</f>
        <v/>
      </c>
      <c r="K1547" s="145" t="n"/>
      <c r="L1547" s="145" t="n"/>
      <c r="M1547" s="145" t="n"/>
      <c r="N1547" s="145" t="n"/>
      <c r="O1547" s="145" t="n"/>
      <c r="P1547" s="203" t="n"/>
      <c r="Q1547" s="146" t="n"/>
      <c r="R1547" s="144">
        <f>IF(ISERROR($V1547),"",OFFSET('Smelter Look-up'!$C$4,$V1547-4,0)&amp;"")</f>
        <v/>
      </c>
      <c r="S1547" s="150">
        <f>IF(B1547="","",IF(ISERROR(MATCH($E1547,CL,0)),"Unknown",INDIRECT("'C'!$A$"&amp;MATCH($E1547,CL,0)+1)))</f>
        <v/>
      </c>
      <c r="T1547" s="150">
        <f>IF(B1547="","",IF(ISERROR(MATCH($J1547,SorP!$B$1:$B$6261,0)),"",INDIRECT("'SorP'!$A$"&amp;MATCH($S1547&amp;$J1547,SorP!C:C,0))))</f>
        <v/>
      </c>
      <c r="U1547" s="163" t="n"/>
      <c r="V1547" s="164">
        <f>IF(C1547="",NA(),MATCH($B1547&amp;$C1547,'Smelter Look-up'!$J:$J,0))</f>
        <v/>
      </c>
      <c r="X1547" s="165">
        <f>IF(AND(C1547="Smelter not listed",OR(LEN(D1547)=0,LEN(E1547)=0)),1,0)</f>
        <v/>
      </c>
      <c r="AB1547" s="306">
        <f>IF(C1547="","",B1547)</f>
        <v/>
      </c>
      <c r="AC1547" s="165">
        <f>B1547</f>
        <v/>
      </c>
      <c r="AD1547" s="165">
        <f>IF(C1547="Smelter not listed",D1547,C1547)</f>
        <v/>
      </c>
    </row>
    <row r="1548" ht="20.1" customFormat="1" customHeight="1" s="165">
      <c r="A1548" s="150" t="n"/>
      <c r="B1548" s="296">
        <f>IF(LEN(A1548)=0,"",INDEX('Smelter Look-up'!$A:$A,MATCH($A1548,'Smelter Look-up'!$E:$E,0)))</f>
        <v/>
      </c>
      <c r="C1548" s="147">
        <f>IF(LEN(A1548)=0,"",INDEX('Smelter Look-up'!$C:$C,MATCH($A1548,'Smelter Look-up'!$E:$E,0)))</f>
        <v/>
      </c>
      <c r="D1548" s="144" t="n"/>
      <c r="E1548" s="144">
        <f>IF(ISERROR($V1548),"",OFFSET('Smelter Look-up'!$D$4,$V1548-4,0)&amp;"")</f>
        <v/>
      </c>
      <c r="F1548" s="144">
        <f>IF(ISERROR($V1548),"",OFFSET('Smelter Look-up'!$E$4,$V1548-4,0))</f>
        <v/>
      </c>
      <c r="G1548" s="144">
        <f>IF(C1548=$X$4,"Enter smelter details",IF(ISERROR($V1548),"",OFFSET('Smelter Look-up'!$F$4,$V1548-4,0)))</f>
        <v/>
      </c>
      <c r="H1548" s="200">
        <f>IF(ISERROR($V1548),"",OFFSET('Smelter Look-up'!$G$4,$V1548-4,0))</f>
        <v/>
      </c>
      <c r="I1548" s="201">
        <f>IF(ISERROR($V1548),"",OFFSET('Smelter Look-up'!$H$4,$V1548-4,0))</f>
        <v/>
      </c>
      <c r="J1548" s="201">
        <f>IF(ISERROR($V1548),"",OFFSET('Smelter Look-up'!$I$4,$V1548-4,0))</f>
        <v/>
      </c>
      <c r="K1548" s="145" t="n"/>
      <c r="L1548" s="145" t="n"/>
      <c r="M1548" s="145" t="n"/>
      <c r="N1548" s="145" t="n"/>
      <c r="O1548" s="145" t="n"/>
      <c r="P1548" s="203" t="n"/>
      <c r="Q1548" s="146" t="n"/>
      <c r="R1548" s="144">
        <f>IF(ISERROR($V1548),"",OFFSET('Smelter Look-up'!$C$4,$V1548-4,0)&amp;"")</f>
        <v/>
      </c>
      <c r="S1548" s="150">
        <f>IF(B1548="","",IF(ISERROR(MATCH($E1548,CL,0)),"Unknown",INDIRECT("'C'!$A$"&amp;MATCH($E1548,CL,0)+1)))</f>
        <v/>
      </c>
      <c r="T1548" s="150">
        <f>IF(B1548="","",IF(ISERROR(MATCH($J1548,SorP!$B$1:$B$6261,0)),"",INDIRECT("'SorP'!$A$"&amp;MATCH($S1548&amp;$J1548,SorP!C:C,0))))</f>
        <v/>
      </c>
      <c r="U1548" s="163" t="n"/>
      <c r="V1548" s="164">
        <f>IF(C1548="",NA(),MATCH($B1548&amp;$C1548,'Smelter Look-up'!$J:$J,0))</f>
        <v/>
      </c>
      <c r="X1548" s="165">
        <f>IF(AND(C1548="Smelter not listed",OR(LEN(D1548)=0,LEN(E1548)=0)),1,0)</f>
        <v/>
      </c>
      <c r="AB1548" s="306">
        <f>IF(C1548="","",B1548)</f>
        <v/>
      </c>
      <c r="AC1548" s="165">
        <f>B1548</f>
        <v/>
      </c>
      <c r="AD1548" s="165">
        <f>IF(C1548="Smelter not listed",D1548,C1548)</f>
        <v/>
      </c>
    </row>
    <row r="1549" ht="20.1" customFormat="1" customHeight="1" s="165">
      <c r="A1549" s="150" t="n"/>
      <c r="B1549" s="296">
        <f>IF(LEN(A1549)=0,"",INDEX('Smelter Look-up'!$A:$A,MATCH($A1549,'Smelter Look-up'!$E:$E,0)))</f>
        <v/>
      </c>
      <c r="C1549" s="147">
        <f>IF(LEN(A1549)=0,"",INDEX('Smelter Look-up'!$C:$C,MATCH($A1549,'Smelter Look-up'!$E:$E,0)))</f>
        <v/>
      </c>
      <c r="D1549" s="144" t="n"/>
      <c r="E1549" s="144">
        <f>IF(ISERROR($V1549),"",OFFSET('Smelter Look-up'!$D$4,$V1549-4,0)&amp;"")</f>
        <v/>
      </c>
      <c r="F1549" s="144">
        <f>IF(ISERROR($V1549),"",OFFSET('Smelter Look-up'!$E$4,$V1549-4,0))</f>
        <v/>
      </c>
      <c r="G1549" s="144">
        <f>IF(C1549=$X$4,"Enter smelter details",IF(ISERROR($V1549),"",OFFSET('Smelter Look-up'!$F$4,$V1549-4,0)))</f>
        <v/>
      </c>
      <c r="H1549" s="200">
        <f>IF(ISERROR($V1549),"",OFFSET('Smelter Look-up'!$G$4,$V1549-4,0))</f>
        <v/>
      </c>
      <c r="I1549" s="201">
        <f>IF(ISERROR($V1549),"",OFFSET('Smelter Look-up'!$H$4,$V1549-4,0))</f>
        <v/>
      </c>
      <c r="J1549" s="201">
        <f>IF(ISERROR($V1549),"",OFFSET('Smelter Look-up'!$I$4,$V1549-4,0))</f>
        <v/>
      </c>
      <c r="K1549" s="145" t="n"/>
      <c r="L1549" s="145" t="n"/>
      <c r="M1549" s="145" t="n"/>
      <c r="N1549" s="145" t="n"/>
      <c r="O1549" s="145" t="n"/>
      <c r="P1549" s="203" t="n"/>
      <c r="Q1549" s="146" t="n"/>
      <c r="R1549" s="144">
        <f>IF(ISERROR($V1549),"",OFFSET('Smelter Look-up'!$C$4,$V1549-4,0)&amp;"")</f>
        <v/>
      </c>
      <c r="S1549" s="150">
        <f>IF(B1549="","",IF(ISERROR(MATCH($E1549,CL,0)),"Unknown",INDIRECT("'C'!$A$"&amp;MATCH($E1549,CL,0)+1)))</f>
        <v/>
      </c>
      <c r="T1549" s="150">
        <f>IF(B1549="","",IF(ISERROR(MATCH($J1549,SorP!$B$1:$B$6261,0)),"",INDIRECT("'SorP'!$A$"&amp;MATCH($S1549&amp;$J1549,SorP!C:C,0))))</f>
        <v/>
      </c>
      <c r="U1549" s="163" t="n"/>
      <c r="V1549" s="164">
        <f>IF(C1549="",NA(),MATCH($B1549&amp;$C1549,'Smelter Look-up'!$J:$J,0))</f>
        <v/>
      </c>
      <c r="X1549" s="165">
        <f>IF(AND(C1549="Smelter not listed",OR(LEN(D1549)=0,LEN(E1549)=0)),1,0)</f>
        <v/>
      </c>
      <c r="AB1549" s="306">
        <f>IF(C1549="","",B1549)</f>
        <v/>
      </c>
      <c r="AC1549" s="165">
        <f>B1549</f>
        <v/>
      </c>
      <c r="AD1549" s="165">
        <f>IF(C1549="Smelter not listed",D1549,C1549)</f>
        <v/>
      </c>
    </row>
    <row r="1550" ht="20.1" customFormat="1" customHeight="1" s="165">
      <c r="A1550" s="150" t="n"/>
      <c r="B1550" s="296">
        <f>IF(LEN(A1550)=0,"",INDEX('Smelter Look-up'!$A:$A,MATCH($A1550,'Smelter Look-up'!$E:$E,0)))</f>
        <v/>
      </c>
      <c r="C1550" s="147">
        <f>IF(LEN(A1550)=0,"",INDEX('Smelter Look-up'!$C:$C,MATCH($A1550,'Smelter Look-up'!$E:$E,0)))</f>
        <v/>
      </c>
      <c r="D1550" s="144" t="n"/>
      <c r="E1550" s="144">
        <f>IF(ISERROR($V1550),"",OFFSET('Smelter Look-up'!$D$4,$V1550-4,0)&amp;"")</f>
        <v/>
      </c>
      <c r="F1550" s="144">
        <f>IF(ISERROR($V1550),"",OFFSET('Smelter Look-up'!$E$4,$V1550-4,0))</f>
        <v/>
      </c>
      <c r="G1550" s="144">
        <f>IF(C1550=$X$4,"Enter smelter details",IF(ISERROR($V1550),"",OFFSET('Smelter Look-up'!$F$4,$V1550-4,0)))</f>
        <v/>
      </c>
      <c r="H1550" s="200">
        <f>IF(ISERROR($V1550),"",OFFSET('Smelter Look-up'!$G$4,$V1550-4,0))</f>
        <v/>
      </c>
      <c r="I1550" s="201">
        <f>IF(ISERROR($V1550),"",OFFSET('Smelter Look-up'!$H$4,$V1550-4,0))</f>
        <v/>
      </c>
      <c r="J1550" s="201">
        <f>IF(ISERROR($V1550),"",OFFSET('Smelter Look-up'!$I$4,$V1550-4,0))</f>
        <v/>
      </c>
      <c r="K1550" s="145" t="n"/>
      <c r="L1550" s="145" t="n"/>
      <c r="M1550" s="145" t="n"/>
      <c r="N1550" s="145" t="n"/>
      <c r="O1550" s="145" t="n"/>
      <c r="P1550" s="203" t="n"/>
      <c r="Q1550" s="146" t="n"/>
      <c r="R1550" s="144">
        <f>IF(ISERROR($V1550),"",OFFSET('Smelter Look-up'!$C$4,$V1550-4,0)&amp;"")</f>
        <v/>
      </c>
      <c r="S1550" s="150">
        <f>IF(B1550="","",IF(ISERROR(MATCH($E1550,CL,0)),"Unknown",INDIRECT("'C'!$A$"&amp;MATCH($E1550,CL,0)+1)))</f>
        <v/>
      </c>
      <c r="T1550" s="150">
        <f>IF(B1550="","",IF(ISERROR(MATCH($J1550,SorP!$B$1:$B$6261,0)),"",INDIRECT("'SorP'!$A$"&amp;MATCH($S1550&amp;$J1550,SorP!C:C,0))))</f>
        <v/>
      </c>
      <c r="U1550" s="163" t="n"/>
      <c r="V1550" s="164">
        <f>IF(C1550="",NA(),MATCH($B1550&amp;$C1550,'Smelter Look-up'!$J:$J,0))</f>
        <v/>
      </c>
      <c r="X1550" s="165">
        <f>IF(AND(C1550="Smelter not listed",OR(LEN(D1550)=0,LEN(E1550)=0)),1,0)</f>
        <v/>
      </c>
      <c r="AB1550" s="306">
        <f>IF(C1550="","",B1550)</f>
        <v/>
      </c>
      <c r="AC1550" s="165">
        <f>B1550</f>
        <v/>
      </c>
      <c r="AD1550" s="165">
        <f>IF(C1550="Smelter not listed",D1550,C1550)</f>
        <v/>
      </c>
    </row>
    <row r="1551" ht="20.1" customFormat="1" customHeight="1" s="165">
      <c r="A1551" s="150" t="n"/>
      <c r="B1551" s="296">
        <f>IF(LEN(A1551)=0,"",INDEX('Smelter Look-up'!$A:$A,MATCH($A1551,'Smelter Look-up'!$E:$E,0)))</f>
        <v/>
      </c>
      <c r="C1551" s="147">
        <f>IF(LEN(A1551)=0,"",INDEX('Smelter Look-up'!$C:$C,MATCH($A1551,'Smelter Look-up'!$E:$E,0)))</f>
        <v/>
      </c>
      <c r="D1551" s="144" t="n"/>
      <c r="E1551" s="144">
        <f>IF(ISERROR($V1551),"",OFFSET('Smelter Look-up'!$D$4,$V1551-4,0)&amp;"")</f>
        <v/>
      </c>
      <c r="F1551" s="144">
        <f>IF(ISERROR($V1551),"",OFFSET('Smelter Look-up'!$E$4,$V1551-4,0))</f>
        <v/>
      </c>
      <c r="G1551" s="144">
        <f>IF(C1551=$X$4,"Enter smelter details",IF(ISERROR($V1551),"",OFFSET('Smelter Look-up'!$F$4,$V1551-4,0)))</f>
        <v/>
      </c>
      <c r="H1551" s="200">
        <f>IF(ISERROR($V1551),"",OFFSET('Smelter Look-up'!$G$4,$V1551-4,0))</f>
        <v/>
      </c>
      <c r="I1551" s="201">
        <f>IF(ISERROR($V1551),"",OFFSET('Smelter Look-up'!$H$4,$V1551-4,0))</f>
        <v/>
      </c>
      <c r="J1551" s="201">
        <f>IF(ISERROR($V1551),"",OFFSET('Smelter Look-up'!$I$4,$V1551-4,0))</f>
        <v/>
      </c>
      <c r="K1551" s="145" t="n"/>
      <c r="L1551" s="145" t="n"/>
      <c r="M1551" s="145" t="n"/>
      <c r="N1551" s="145" t="n"/>
      <c r="O1551" s="145" t="n"/>
      <c r="P1551" s="203" t="n"/>
      <c r="Q1551" s="146" t="n"/>
      <c r="R1551" s="144">
        <f>IF(ISERROR($V1551),"",OFFSET('Smelter Look-up'!$C$4,$V1551-4,0)&amp;"")</f>
        <v/>
      </c>
      <c r="S1551" s="150">
        <f>IF(B1551="","",IF(ISERROR(MATCH($E1551,CL,0)),"Unknown",INDIRECT("'C'!$A$"&amp;MATCH($E1551,CL,0)+1)))</f>
        <v/>
      </c>
      <c r="T1551" s="150">
        <f>IF(B1551="","",IF(ISERROR(MATCH($J1551,SorP!$B$1:$B$6261,0)),"",INDIRECT("'SorP'!$A$"&amp;MATCH($S1551&amp;$J1551,SorP!C:C,0))))</f>
        <v/>
      </c>
      <c r="U1551" s="163" t="n"/>
      <c r="V1551" s="164">
        <f>IF(C1551="",NA(),MATCH($B1551&amp;$C1551,'Smelter Look-up'!$J:$J,0))</f>
        <v/>
      </c>
      <c r="X1551" s="165">
        <f>IF(AND(C1551="Smelter not listed",OR(LEN(D1551)=0,LEN(E1551)=0)),1,0)</f>
        <v/>
      </c>
      <c r="AB1551" s="306">
        <f>IF(C1551="","",B1551)</f>
        <v/>
      </c>
      <c r="AC1551" s="165">
        <f>B1551</f>
        <v/>
      </c>
      <c r="AD1551" s="165">
        <f>IF(C1551="Smelter not listed",D1551,C1551)</f>
        <v/>
      </c>
    </row>
    <row r="1552" ht="20.1" customFormat="1" customHeight="1" s="165">
      <c r="A1552" s="150" t="n"/>
      <c r="B1552" s="296">
        <f>IF(LEN(A1552)=0,"",INDEX('Smelter Look-up'!$A:$A,MATCH($A1552,'Smelter Look-up'!$E:$E,0)))</f>
        <v/>
      </c>
      <c r="C1552" s="147">
        <f>IF(LEN(A1552)=0,"",INDEX('Smelter Look-up'!$C:$C,MATCH($A1552,'Smelter Look-up'!$E:$E,0)))</f>
        <v/>
      </c>
      <c r="D1552" s="144" t="n"/>
      <c r="E1552" s="144">
        <f>IF(ISERROR($V1552),"",OFFSET('Smelter Look-up'!$D$4,$V1552-4,0)&amp;"")</f>
        <v/>
      </c>
      <c r="F1552" s="144">
        <f>IF(ISERROR($V1552),"",OFFSET('Smelter Look-up'!$E$4,$V1552-4,0))</f>
        <v/>
      </c>
      <c r="G1552" s="144">
        <f>IF(C1552=$X$4,"Enter smelter details",IF(ISERROR($V1552),"",OFFSET('Smelter Look-up'!$F$4,$V1552-4,0)))</f>
        <v/>
      </c>
      <c r="H1552" s="200">
        <f>IF(ISERROR($V1552),"",OFFSET('Smelter Look-up'!$G$4,$V1552-4,0))</f>
        <v/>
      </c>
      <c r="I1552" s="201">
        <f>IF(ISERROR($V1552),"",OFFSET('Smelter Look-up'!$H$4,$V1552-4,0))</f>
        <v/>
      </c>
      <c r="J1552" s="201">
        <f>IF(ISERROR($V1552),"",OFFSET('Smelter Look-up'!$I$4,$V1552-4,0))</f>
        <v/>
      </c>
      <c r="K1552" s="145" t="n"/>
      <c r="L1552" s="145" t="n"/>
      <c r="M1552" s="145" t="n"/>
      <c r="N1552" s="145" t="n"/>
      <c r="O1552" s="145" t="n"/>
      <c r="P1552" s="203" t="n"/>
      <c r="Q1552" s="146" t="n"/>
      <c r="R1552" s="144">
        <f>IF(ISERROR($V1552),"",OFFSET('Smelter Look-up'!$C$4,$V1552-4,0)&amp;"")</f>
        <v/>
      </c>
      <c r="S1552" s="150">
        <f>IF(B1552="","",IF(ISERROR(MATCH($E1552,CL,0)),"Unknown",INDIRECT("'C'!$A$"&amp;MATCH($E1552,CL,0)+1)))</f>
        <v/>
      </c>
      <c r="T1552" s="150">
        <f>IF(B1552="","",IF(ISERROR(MATCH($J1552,SorP!$B$1:$B$6261,0)),"",INDIRECT("'SorP'!$A$"&amp;MATCH($S1552&amp;$J1552,SorP!C:C,0))))</f>
        <v/>
      </c>
      <c r="U1552" s="163" t="n"/>
      <c r="V1552" s="164">
        <f>IF(C1552="",NA(),MATCH($B1552&amp;$C1552,'Smelter Look-up'!$J:$J,0))</f>
        <v/>
      </c>
      <c r="X1552" s="165">
        <f>IF(AND(C1552="Smelter not listed",OR(LEN(D1552)=0,LEN(E1552)=0)),1,0)</f>
        <v/>
      </c>
      <c r="AB1552" s="306">
        <f>IF(C1552="","",B1552)</f>
        <v/>
      </c>
      <c r="AC1552" s="165">
        <f>B1552</f>
        <v/>
      </c>
      <c r="AD1552" s="165">
        <f>IF(C1552="Smelter not listed",D1552,C1552)</f>
        <v/>
      </c>
    </row>
    <row r="1553" ht="20.1" customFormat="1" customHeight="1" s="165">
      <c r="A1553" s="150" t="n"/>
      <c r="B1553" s="296">
        <f>IF(LEN(A1553)=0,"",INDEX('Smelter Look-up'!$A:$A,MATCH($A1553,'Smelter Look-up'!$E:$E,0)))</f>
        <v/>
      </c>
      <c r="C1553" s="147">
        <f>IF(LEN(A1553)=0,"",INDEX('Smelter Look-up'!$C:$C,MATCH($A1553,'Smelter Look-up'!$E:$E,0)))</f>
        <v/>
      </c>
      <c r="D1553" s="144" t="n"/>
      <c r="E1553" s="144">
        <f>IF(ISERROR($V1553),"",OFFSET('Smelter Look-up'!$D$4,$V1553-4,0)&amp;"")</f>
        <v/>
      </c>
      <c r="F1553" s="144">
        <f>IF(ISERROR($V1553),"",OFFSET('Smelter Look-up'!$E$4,$V1553-4,0))</f>
        <v/>
      </c>
      <c r="G1553" s="144">
        <f>IF(C1553=$X$4,"Enter smelter details",IF(ISERROR($V1553),"",OFFSET('Smelter Look-up'!$F$4,$V1553-4,0)))</f>
        <v/>
      </c>
      <c r="H1553" s="200">
        <f>IF(ISERROR($V1553),"",OFFSET('Smelter Look-up'!$G$4,$V1553-4,0))</f>
        <v/>
      </c>
      <c r="I1553" s="201">
        <f>IF(ISERROR($V1553),"",OFFSET('Smelter Look-up'!$H$4,$V1553-4,0))</f>
        <v/>
      </c>
      <c r="J1553" s="201">
        <f>IF(ISERROR($V1553),"",OFFSET('Smelter Look-up'!$I$4,$V1553-4,0))</f>
        <v/>
      </c>
      <c r="K1553" s="145" t="n"/>
      <c r="L1553" s="145" t="n"/>
      <c r="M1553" s="145" t="n"/>
      <c r="N1553" s="145" t="n"/>
      <c r="O1553" s="145" t="n"/>
      <c r="P1553" s="203" t="n"/>
      <c r="Q1553" s="146" t="n"/>
      <c r="R1553" s="144">
        <f>IF(ISERROR($V1553),"",OFFSET('Smelter Look-up'!$C$4,$V1553-4,0)&amp;"")</f>
        <v/>
      </c>
      <c r="S1553" s="150">
        <f>IF(B1553="","",IF(ISERROR(MATCH($E1553,CL,0)),"Unknown",INDIRECT("'C'!$A$"&amp;MATCH($E1553,CL,0)+1)))</f>
        <v/>
      </c>
      <c r="T1553" s="150">
        <f>IF(B1553="","",IF(ISERROR(MATCH($J1553,SorP!$B$1:$B$6261,0)),"",INDIRECT("'SorP'!$A$"&amp;MATCH($S1553&amp;$J1553,SorP!C:C,0))))</f>
        <v/>
      </c>
      <c r="U1553" s="163" t="n"/>
      <c r="V1553" s="164">
        <f>IF(C1553="",NA(),MATCH($B1553&amp;$C1553,'Smelter Look-up'!$J:$J,0))</f>
        <v/>
      </c>
      <c r="X1553" s="165">
        <f>IF(AND(C1553="Smelter not listed",OR(LEN(D1553)=0,LEN(E1553)=0)),1,0)</f>
        <v/>
      </c>
      <c r="AB1553" s="306">
        <f>IF(C1553="","",B1553)</f>
        <v/>
      </c>
      <c r="AC1553" s="165">
        <f>B1553</f>
        <v/>
      </c>
      <c r="AD1553" s="165">
        <f>IF(C1553="Smelter not listed",D1553,C1553)</f>
        <v/>
      </c>
    </row>
    <row r="1554" ht="20.1" customFormat="1" customHeight="1" s="165">
      <c r="A1554" s="150" t="n"/>
      <c r="B1554" s="296">
        <f>IF(LEN(A1554)=0,"",INDEX('Smelter Look-up'!$A:$A,MATCH($A1554,'Smelter Look-up'!$E:$E,0)))</f>
        <v/>
      </c>
      <c r="C1554" s="147">
        <f>IF(LEN(A1554)=0,"",INDEX('Smelter Look-up'!$C:$C,MATCH($A1554,'Smelter Look-up'!$E:$E,0)))</f>
        <v/>
      </c>
      <c r="D1554" s="144" t="n"/>
      <c r="E1554" s="144">
        <f>IF(ISERROR($V1554),"",OFFSET('Smelter Look-up'!$D$4,$V1554-4,0)&amp;"")</f>
        <v/>
      </c>
      <c r="F1554" s="144">
        <f>IF(ISERROR($V1554),"",OFFSET('Smelter Look-up'!$E$4,$V1554-4,0))</f>
        <v/>
      </c>
      <c r="G1554" s="144">
        <f>IF(C1554=$X$4,"Enter smelter details",IF(ISERROR($V1554),"",OFFSET('Smelter Look-up'!$F$4,$V1554-4,0)))</f>
        <v/>
      </c>
      <c r="H1554" s="200">
        <f>IF(ISERROR($V1554),"",OFFSET('Smelter Look-up'!$G$4,$V1554-4,0))</f>
        <v/>
      </c>
      <c r="I1554" s="201">
        <f>IF(ISERROR($V1554),"",OFFSET('Smelter Look-up'!$H$4,$V1554-4,0))</f>
        <v/>
      </c>
      <c r="J1554" s="201">
        <f>IF(ISERROR($V1554),"",OFFSET('Smelter Look-up'!$I$4,$V1554-4,0))</f>
        <v/>
      </c>
      <c r="K1554" s="145" t="n"/>
      <c r="L1554" s="145" t="n"/>
      <c r="M1554" s="145" t="n"/>
      <c r="N1554" s="145" t="n"/>
      <c r="O1554" s="145" t="n"/>
      <c r="P1554" s="203" t="n"/>
      <c r="Q1554" s="146" t="n"/>
      <c r="R1554" s="144">
        <f>IF(ISERROR($V1554),"",OFFSET('Smelter Look-up'!$C$4,$V1554-4,0)&amp;"")</f>
        <v/>
      </c>
      <c r="S1554" s="150">
        <f>IF(B1554="","",IF(ISERROR(MATCH($E1554,CL,0)),"Unknown",INDIRECT("'C'!$A$"&amp;MATCH($E1554,CL,0)+1)))</f>
        <v/>
      </c>
      <c r="T1554" s="150">
        <f>IF(B1554="","",IF(ISERROR(MATCH($J1554,SorP!$B$1:$B$6261,0)),"",INDIRECT("'SorP'!$A$"&amp;MATCH($S1554&amp;$J1554,SorP!C:C,0))))</f>
        <v/>
      </c>
      <c r="U1554" s="163" t="n"/>
      <c r="V1554" s="164">
        <f>IF(C1554="",NA(),MATCH($B1554&amp;$C1554,'Smelter Look-up'!$J:$J,0))</f>
        <v/>
      </c>
      <c r="X1554" s="165">
        <f>IF(AND(C1554="Smelter not listed",OR(LEN(D1554)=0,LEN(E1554)=0)),1,0)</f>
        <v/>
      </c>
      <c r="AB1554" s="306">
        <f>IF(C1554="","",B1554)</f>
        <v/>
      </c>
      <c r="AC1554" s="165">
        <f>B1554</f>
        <v/>
      </c>
      <c r="AD1554" s="165">
        <f>IF(C1554="Smelter not listed",D1554,C1554)</f>
        <v/>
      </c>
    </row>
    <row r="1555" ht="20.1" customFormat="1" customHeight="1" s="165">
      <c r="A1555" s="150" t="n"/>
      <c r="B1555" s="296">
        <f>IF(LEN(A1555)=0,"",INDEX('Smelter Look-up'!$A:$A,MATCH($A1555,'Smelter Look-up'!$E:$E,0)))</f>
        <v/>
      </c>
      <c r="C1555" s="147">
        <f>IF(LEN(A1555)=0,"",INDEX('Smelter Look-up'!$C:$C,MATCH($A1555,'Smelter Look-up'!$E:$E,0)))</f>
        <v/>
      </c>
      <c r="D1555" s="144" t="n"/>
      <c r="E1555" s="144">
        <f>IF(ISERROR($V1555),"",OFFSET('Smelter Look-up'!$D$4,$V1555-4,0)&amp;"")</f>
        <v/>
      </c>
      <c r="F1555" s="144">
        <f>IF(ISERROR($V1555),"",OFFSET('Smelter Look-up'!$E$4,$V1555-4,0))</f>
        <v/>
      </c>
      <c r="G1555" s="144">
        <f>IF(C1555=$X$4,"Enter smelter details",IF(ISERROR($V1555),"",OFFSET('Smelter Look-up'!$F$4,$V1555-4,0)))</f>
        <v/>
      </c>
      <c r="H1555" s="200">
        <f>IF(ISERROR($V1555),"",OFFSET('Smelter Look-up'!$G$4,$V1555-4,0))</f>
        <v/>
      </c>
      <c r="I1555" s="201">
        <f>IF(ISERROR($V1555),"",OFFSET('Smelter Look-up'!$H$4,$V1555-4,0))</f>
        <v/>
      </c>
      <c r="J1555" s="201">
        <f>IF(ISERROR($V1555),"",OFFSET('Smelter Look-up'!$I$4,$V1555-4,0))</f>
        <v/>
      </c>
      <c r="K1555" s="145" t="n"/>
      <c r="L1555" s="145" t="n"/>
      <c r="M1555" s="145" t="n"/>
      <c r="N1555" s="145" t="n"/>
      <c r="O1555" s="145" t="n"/>
      <c r="P1555" s="203" t="n"/>
      <c r="Q1555" s="146" t="n"/>
      <c r="R1555" s="144">
        <f>IF(ISERROR($V1555),"",OFFSET('Smelter Look-up'!$C$4,$V1555-4,0)&amp;"")</f>
        <v/>
      </c>
      <c r="S1555" s="150">
        <f>IF(B1555="","",IF(ISERROR(MATCH($E1555,CL,0)),"Unknown",INDIRECT("'C'!$A$"&amp;MATCH($E1555,CL,0)+1)))</f>
        <v/>
      </c>
      <c r="T1555" s="150">
        <f>IF(B1555="","",IF(ISERROR(MATCH($J1555,SorP!$B$1:$B$6261,0)),"",INDIRECT("'SorP'!$A$"&amp;MATCH($S1555&amp;$J1555,SorP!C:C,0))))</f>
        <v/>
      </c>
      <c r="U1555" s="163" t="n"/>
      <c r="V1555" s="164">
        <f>IF(C1555="",NA(),MATCH($B1555&amp;$C1555,'Smelter Look-up'!$J:$J,0))</f>
        <v/>
      </c>
      <c r="X1555" s="165">
        <f>IF(AND(C1555="Smelter not listed",OR(LEN(D1555)=0,LEN(E1555)=0)),1,0)</f>
        <v/>
      </c>
      <c r="AB1555" s="306">
        <f>IF(C1555="","",B1555)</f>
        <v/>
      </c>
      <c r="AC1555" s="165">
        <f>B1555</f>
        <v/>
      </c>
      <c r="AD1555" s="165">
        <f>IF(C1555="Smelter not listed",D1555,C1555)</f>
        <v/>
      </c>
    </row>
    <row r="1556" ht="20.1" customFormat="1" customHeight="1" s="165">
      <c r="A1556" s="150" t="n"/>
      <c r="B1556" s="296">
        <f>IF(LEN(A1556)=0,"",INDEX('Smelter Look-up'!$A:$A,MATCH($A1556,'Smelter Look-up'!$E:$E,0)))</f>
        <v/>
      </c>
      <c r="C1556" s="147">
        <f>IF(LEN(A1556)=0,"",INDEX('Smelter Look-up'!$C:$C,MATCH($A1556,'Smelter Look-up'!$E:$E,0)))</f>
        <v/>
      </c>
      <c r="D1556" s="144" t="n"/>
      <c r="E1556" s="144">
        <f>IF(ISERROR($V1556),"",OFFSET('Smelter Look-up'!$D$4,$V1556-4,0)&amp;"")</f>
        <v/>
      </c>
      <c r="F1556" s="144">
        <f>IF(ISERROR($V1556),"",OFFSET('Smelter Look-up'!$E$4,$V1556-4,0))</f>
        <v/>
      </c>
      <c r="G1556" s="144">
        <f>IF(C1556=$X$4,"Enter smelter details",IF(ISERROR($V1556),"",OFFSET('Smelter Look-up'!$F$4,$V1556-4,0)))</f>
        <v/>
      </c>
      <c r="H1556" s="200">
        <f>IF(ISERROR($V1556),"",OFFSET('Smelter Look-up'!$G$4,$V1556-4,0))</f>
        <v/>
      </c>
      <c r="I1556" s="201">
        <f>IF(ISERROR($V1556),"",OFFSET('Smelter Look-up'!$H$4,$V1556-4,0))</f>
        <v/>
      </c>
      <c r="J1556" s="201">
        <f>IF(ISERROR($V1556),"",OFFSET('Smelter Look-up'!$I$4,$V1556-4,0))</f>
        <v/>
      </c>
      <c r="K1556" s="145" t="n"/>
      <c r="L1556" s="145" t="n"/>
      <c r="M1556" s="145" t="n"/>
      <c r="N1556" s="145" t="n"/>
      <c r="O1556" s="145" t="n"/>
      <c r="P1556" s="203" t="n"/>
      <c r="Q1556" s="146" t="n"/>
      <c r="R1556" s="144">
        <f>IF(ISERROR($V1556),"",OFFSET('Smelter Look-up'!$C$4,$V1556-4,0)&amp;"")</f>
        <v/>
      </c>
      <c r="S1556" s="150">
        <f>IF(B1556="","",IF(ISERROR(MATCH($E1556,CL,0)),"Unknown",INDIRECT("'C'!$A$"&amp;MATCH($E1556,CL,0)+1)))</f>
        <v/>
      </c>
      <c r="T1556" s="150">
        <f>IF(B1556="","",IF(ISERROR(MATCH($J1556,SorP!$B$1:$B$6261,0)),"",INDIRECT("'SorP'!$A$"&amp;MATCH($S1556&amp;$J1556,SorP!C:C,0))))</f>
        <v/>
      </c>
      <c r="U1556" s="163" t="n"/>
      <c r="V1556" s="164">
        <f>IF(C1556="",NA(),MATCH($B1556&amp;$C1556,'Smelter Look-up'!$J:$J,0))</f>
        <v/>
      </c>
      <c r="X1556" s="165">
        <f>IF(AND(C1556="Smelter not listed",OR(LEN(D1556)=0,LEN(E1556)=0)),1,0)</f>
        <v/>
      </c>
      <c r="AB1556" s="306">
        <f>IF(C1556="","",B1556)</f>
        <v/>
      </c>
      <c r="AC1556" s="165">
        <f>B1556</f>
        <v/>
      </c>
      <c r="AD1556" s="165">
        <f>IF(C1556="Smelter not listed",D1556,C1556)</f>
        <v/>
      </c>
    </row>
    <row r="1557" ht="20.1" customFormat="1" customHeight="1" s="165">
      <c r="A1557" s="150" t="n"/>
      <c r="B1557" s="296">
        <f>IF(LEN(A1557)=0,"",INDEX('Smelter Look-up'!$A:$A,MATCH($A1557,'Smelter Look-up'!$E:$E,0)))</f>
        <v/>
      </c>
      <c r="C1557" s="147">
        <f>IF(LEN(A1557)=0,"",INDEX('Smelter Look-up'!$C:$C,MATCH($A1557,'Smelter Look-up'!$E:$E,0)))</f>
        <v/>
      </c>
      <c r="D1557" s="144" t="n"/>
      <c r="E1557" s="144">
        <f>IF(ISERROR($V1557),"",OFFSET('Smelter Look-up'!$D$4,$V1557-4,0)&amp;"")</f>
        <v/>
      </c>
      <c r="F1557" s="144">
        <f>IF(ISERROR($V1557),"",OFFSET('Smelter Look-up'!$E$4,$V1557-4,0))</f>
        <v/>
      </c>
      <c r="G1557" s="144">
        <f>IF(C1557=$X$4,"Enter smelter details",IF(ISERROR($V1557),"",OFFSET('Smelter Look-up'!$F$4,$V1557-4,0)))</f>
        <v/>
      </c>
      <c r="H1557" s="200">
        <f>IF(ISERROR($V1557),"",OFFSET('Smelter Look-up'!$G$4,$V1557-4,0))</f>
        <v/>
      </c>
      <c r="I1557" s="201">
        <f>IF(ISERROR($V1557),"",OFFSET('Smelter Look-up'!$H$4,$V1557-4,0))</f>
        <v/>
      </c>
      <c r="J1557" s="201">
        <f>IF(ISERROR($V1557),"",OFFSET('Smelter Look-up'!$I$4,$V1557-4,0))</f>
        <v/>
      </c>
      <c r="K1557" s="145" t="n"/>
      <c r="L1557" s="145" t="n"/>
      <c r="M1557" s="145" t="n"/>
      <c r="N1557" s="145" t="n"/>
      <c r="O1557" s="145" t="n"/>
      <c r="P1557" s="203" t="n"/>
      <c r="Q1557" s="146" t="n"/>
      <c r="R1557" s="144">
        <f>IF(ISERROR($V1557),"",OFFSET('Smelter Look-up'!$C$4,$V1557-4,0)&amp;"")</f>
        <v/>
      </c>
      <c r="S1557" s="150">
        <f>IF(B1557="","",IF(ISERROR(MATCH($E1557,CL,0)),"Unknown",INDIRECT("'C'!$A$"&amp;MATCH($E1557,CL,0)+1)))</f>
        <v/>
      </c>
      <c r="T1557" s="150">
        <f>IF(B1557="","",IF(ISERROR(MATCH($J1557,SorP!$B$1:$B$6261,0)),"",INDIRECT("'SorP'!$A$"&amp;MATCH($S1557&amp;$J1557,SorP!C:C,0))))</f>
        <v/>
      </c>
      <c r="U1557" s="163" t="n"/>
      <c r="V1557" s="164">
        <f>IF(C1557="",NA(),MATCH($B1557&amp;$C1557,'Smelter Look-up'!$J:$J,0))</f>
        <v/>
      </c>
      <c r="X1557" s="165">
        <f>IF(AND(C1557="Smelter not listed",OR(LEN(D1557)=0,LEN(E1557)=0)),1,0)</f>
        <v/>
      </c>
      <c r="AB1557" s="306">
        <f>IF(C1557="","",B1557)</f>
        <v/>
      </c>
      <c r="AC1557" s="165">
        <f>B1557</f>
        <v/>
      </c>
      <c r="AD1557" s="165">
        <f>IF(C1557="Smelter not listed",D1557,C1557)</f>
        <v/>
      </c>
    </row>
    <row r="1558" ht="20.1" customFormat="1" customHeight="1" s="165">
      <c r="A1558" s="150" t="n"/>
      <c r="B1558" s="296">
        <f>IF(LEN(A1558)=0,"",INDEX('Smelter Look-up'!$A:$A,MATCH($A1558,'Smelter Look-up'!$E:$E,0)))</f>
        <v/>
      </c>
      <c r="C1558" s="147">
        <f>IF(LEN(A1558)=0,"",INDEX('Smelter Look-up'!$C:$C,MATCH($A1558,'Smelter Look-up'!$E:$E,0)))</f>
        <v/>
      </c>
      <c r="D1558" s="144" t="n"/>
      <c r="E1558" s="144">
        <f>IF(ISERROR($V1558),"",OFFSET('Smelter Look-up'!$D$4,$V1558-4,0)&amp;"")</f>
        <v/>
      </c>
      <c r="F1558" s="144">
        <f>IF(ISERROR($V1558),"",OFFSET('Smelter Look-up'!$E$4,$V1558-4,0))</f>
        <v/>
      </c>
      <c r="G1558" s="144">
        <f>IF(C1558=$X$4,"Enter smelter details",IF(ISERROR($V1558),"",OFFSET('Smelter Look-up'!$F$4,$V1558-4,0)))</f>
        <v/>
      </c>
      <c r="H1558" s="200">
        <f>IF(ISERROR($V1558),"",OFFSET('Smelter Look-up'!$G$4,$V1558-4,0))</f>
        <v/>
      </c>
      <c r="I1558" s="201">
        <f>IF(ISERROR($V1558),"",OFFSET('Smelter Look-up'!$H$4,$V1558-4,0))</f>
        <v/>
      </c>
      <c r="J1558" s="201">
        <f>IF(ISERROR($V1558),"",OFFSET('Smelter Look-up'!$I$4,$V1558-4,0))</f>
        <v/>
      </c>
      <c r="K1558" s="145" t="n"/>
      <c r="L1558" s="145" t="n"/>
      <c r="M1558" s="145" t="n"/>
      <c r="N1558" s="145" t="n"/>
      <c r="O1558" s="145" t="n"/>
      <c r="P1558" s="203" t="n"/>
      <c r="Q1558" s="146" t="n"/>
      <c r="R1558" s="144">
        <f>IF(ISERROR($V1558),"",OFFSET('Smelter Look-up'!$C$4,$V1558-4,0)&amp;"")</f>
        <v/>
      </c>
      <c r="S1558" s="150">
        <f>IF(B1558="","",IF(ISERROR(MATCH($E1558,CL,0)),"Unknown",INDIRECT("'C'!$A$"&amp;MATCH($E1558,CL,0)+1)))</f>
        <v/>
      </c>
      <c r="T1558" s="150">
        <f>IF(B1558="","",IF(ISERROR(MATCH($J1558,SorP!$B$1:$B$6261,0)),"",INDIRECT("'SorP'!$A$"&amp;MATCH($S1558&amp;$J1558,SorP!C:C,0))))</f>
        <v/>
      </c>
      <c r="U1558" s="163" t="n"/>
      <c r="V1558" s="164">
        <f>IF(C1558="",NA(),MATCH($B1558&amp;$C1558,'Smelter Look-up'!$J:$J,0))</f>
        <v/>
      </c>
      <c r="X1558" s="165">
        <f>IF(AND(C1558="Smelter not listed",OR(LEN(D1558)=0,LEN(E1558)=0)),1,0)</f>
        <v/>
      </c>
      <c r="AB1558" s="306">
        <f>IF(C1558="","",B1558)</f>
        <v/>
      </c>
      <c r="AC1558" s="165">
        <f>B1558</f>
        <v/>
      </c>
      <c r="AD1558" s="165">
        <f>IF(C1558="Smelter not listed",D1558,C1558)</f>
        <v/>
      </c>
    </row>
    <row r="1559" ht="20.1" customFormat="1" customHeight="1" s="165">
      <c r="A1559" s="150" t="n"/>
      <c r="B1559" s="296">
        <f>IF(LEN(A1559)=0,"",INDEX('Smelter Look-up'!$A:$A,MATCH($A1559,'Smelter Look-up'!$E:$E,0)))</f>
        <v/>
      </c>
      <c r="C1559" s="147">
        <f>IF(LEN(A1559)=0,"",INDEX('Smelter Look-up'!$C:$C,MATCH($A1559,'Smelter Look-up'!$E:$E,0)))</f>
        <v/>
      </c>
      <c r="D1559" s="144" t="n"/>
      <c r="E1559" s="144">
        <f>IF(ISERROR($V1559),"",OFFSET('Smelter Look-up'!$D$4,$V1559-4,0)&amp;"")</f>
        <v/>
      </c>
      <c r="F1559" s="144">
        <f>IF(ISERROR($V1559),"",OFFSET('Smelter Look-up'!$E$4,$V1559-4,0))</f>
        <v/>
      </c>
      <c r="G1559" s="144">
        <f>IF(C1559=$X$4,"Enter smelter details",IF(ISERROR($V1559),"",OFFSET('Smelter Look-up'!$F$4,$V1559-4,0)))</f>
        <v/>
      </c>
      <c r="H1559" s="200">
        <f>IF(ISERROR($V1559),"",OFFSET('Smelter Look-up'!$G$4,$V1559-4,0))</f>
        <v/>
      </c>
      <c r="I1559" s="201">
        <f>IF(ISERROR($V1559),"",OFFSET('Smelter Look-up'!$H$4,$V1559-4,0))</f>
        <v/>
      </c>
      <c r="J1559" s="201">
        <f>IF(ISERROR($V1559),"",OFFSET('Smelter Look-up'!$I$4,$V1559-4,0))</f>
        <v/>
      </c>
      <c r="K1559" s="145" t="n"/>
      <c r="L1559" s="145" t="n"/>
      <c r="M1559" s="145" t="n"/>
      <c r="N1559" s="145" t="n"/>
      <c r="O1559" s="145" t="n"/>
      <c r="P1559" s="203" t="n"/>
      <c r="Q1559" s="146" t="n"/>
      <c r="R1559" s="144">
        <f>IF(ISERROR($V1559),"",OFFSET('Smelter Look-up'!$C$4,$V1559-4,0)&amp;"")</f>
        <v/>
      </c>
      <c r="S1559" s="150">
        <f>IF(B1559="","",IF(ISERROR(MATCH($E1559,CL,0)),"Unknown",INDIRECT("'C'!$A$"&amp;MATCH($E1559,CL,0)+1)))</f>
        <v/>
      </c>
      <c r="T1559" s="150">
        <f>IF(B1559="","",IF(ISERROR(MATCH($J1559,SorP!$B$1:$B$6261,0)),"",INDIRECT("'SorP'!$A$"&amp;MATCH($S1559&amp;$J1559,SorP!C:C,0))))</f>
        <v/>
      </c>
      <c r="U1559" s="163" t="n"/>
      <c r="V1559" s="164">
        <f>IF(C1559="",NA(),MATCH($B1559&amp;$C1559,'Smelter Look-up'!$J:$J,0))</f>
        <v/>
      </c>
      <c r="X1559" s="165">
        <f>IF(AND(C1559="Smelter not listed",OR(LEN(D1559)=0,LEN(E1559)=0)),1,0)</f>
        <v/>
      </c>
      <c r="AB1559" s="306">
        <f>IF(C1559="","",B1559)</f>
        <v/>
      </c>
      <c r="AC1559" s="165">
        <f>B1559</f>
        <v/>
      </c>
      <c r="AD1559" s="165">
        <f>IF(C1559="Smelter not listed",D1559,C1559)</f>
        <v/>
      </c>
    </row>
    <row r="1560" ht="20.1" customFormat="1" customHeight="1" s="165">
      <c r="A1560" s="150" t="n"/>
      <c r="B1560" s="296">
        <f>IF(LEN(A1560)=0,"",INDEX('Smelter Look-up'!$A:$A,MATCH($A1560,'Smelter Look-up'!$E:$E,0)))</f>
        <v/>
      </c>
      <c r="C1560" s="147">
        <f>IF(LEN(A1560)=0,"",INDEX('Smelter Look-up'!$C:$C,MATCH($A1560,'Smelter Look-up'!$E:$E,0)))</f>
        <v/>
      </c>
      <c r="D1560" s="144" t="n"/>
      <c r="E1560" s="144">
        <f>IF(ISERROR($V1560),"",OFFSET('Smelter Look-up'!$D$4,$V1560-4,0)&amp;"")</f>
        <v/>
      </c>
      <c r="F1560" s="144">
        <f>IF(ISERROR($V1560),"",OFFSET('Smelter Look-up'!$E$4,$V1560-4,0))</f>
        <v/>
      </c>
      <c r="G1560" s="144">
        <f>IF(C1560=$X$4,"Enter smelter details",IF(ISERROR($V1560),"",OFFSET('Smelter Look-up'!$F$4,$V1560-4,0)))</f>
        <v/>
      </c>
      <c r="H1560" s="200">
        <f>IF(ISERROR($V1560),"",OFFSET('Smelter Look-up'!$G$4,$V1560-4,0))</f>
        <v/>
      </c>
      <c r="I1560" s="201">
        <f>IF(ISERROR($V1560),"",OFFSET('Smelter Look-up'!$H$4,$V1560-4,0))</f>
        <v/>
      </c>
      <c r="J1560" s="201">
        <f>IF(ISERROR($V1560),"",OFFSET('Smelter Look-up'!$I$4,$V1560-4,0))</f>
        <v/>
      </c>
      <c r="K1560" s="145" t="n"/>
      <c r="L1560" s="145" t="n"/>
      <c r="M1560" s="145" t="n"/>
      <c r="N1560" s="145" t="n"/>
      <c r="O1560" s="145" t="n"/>
      <c r="P1560" s="203" t="n"/>
      <c r="Q1560" s="146" t="n"/>
      <c r="R1560" s="144">
        <f>IF(ISERROR($V1560),"",OFFSET('Smelter Look-up'!$C$4,$V1560-4,0)&amp;"")</f>
        <v/>
      </c>
      <c r="S1560" s="150">
        <f>IF(B1560="","",IF(ISERROR(MATCH($E1560,CL,0)),"Unknown",INDIRECT("'C'!$A$"&amp;MATCH($E1560,CL,0)+1)))</f>
        <v/>
      </c>
      <c r="T1560" s="150">
        <f>IF(B1560="","",IF(ISERROR(MATCH($J1560,SorP!$B$1:$B$6261,0)),"",INDIRECT("'SorP'!$A$"&amp;MATCH($S1560&amp;$J1560,SorP!C:C,0))))</f>
        <v/>
      </c>
      <c r="U1560" s="163" t="n"/>
      <c r="V1560" s="164">
        <f>IF(C1560="",NA(),MATCH($B1560&amp;$C1560,'Smelter Look-up'!$J:$J,0))</f>
        <v/>
      </c>
      <c r="X1560" s="165">
        <f>IF(AND(C1560="Smelter not listed",OR(LEN(D1560)=0,LEN(E1560)=0)),1,0)</f>
        <v/>
      </c>
      <c r="AB1560" s="306">
        <f>IF(C1560="","",B1560)</f>
        <v/>
      </c>
      <c r="AC1560" s="165">
        <f>B1560</f>
        <v/>
      </c>
      <c r="AD1560" s="165">
        <f>IF(C1560="Smelter not listed",D1560,C1560)</f>
        <v/>
      </c>
    </row>
    <row r="1561" ht="20.1" customFormat="1" customHeight="1" s="165">
      <c r="A1561" s="150" t="n"/>
      <c r="B1561" s="296">
        <f>IF(LEN(A1561)=0,"",INDEX('Smelter Look-up'!$A:$A,MATCH($A1561,'Smelter Look-up'!$E:$E,0)))</f>
        <v/>
      </c>
      <c r="C1561" s="147">
        <f>IF(LEN(A1561)=0,"",INDEX('Smelter Look-up'!$C:$C,MATCH($A1561,'Smelter Look-up'!$E:$E,0)))</f>
        <v/>
      </c>
      <c r="D1561" s="144" t="n"/>
      <c r="E1561" s="144">
        <f>IF(ISERROR($V1561),"",OFFSET('Smelter Look-up'!$D$4,$V1561-4,0)&amp;"")</f>
        <v/>
      </c>
      <c r="F1561" s="144">
        <f>IF(ISERROR($V1561),"",OFFSET('Smelter Look-up'!$E$4,$V1561-4,0))</f>
        <v/>
      </c>
      <c r="G1561" s="144">
        <f>IF(C1561=$X$4,"Enter smelter details",IF(ISERROR($V1561),"",OFFSET('Smelter Look-up'!$F$4,$V1561-4,0)))</f>
        <v/>
      </c>
      <c r="H1561" s="200">
        <f>IF(ISERROR($V1561),"",OFFSET('Smelter Look-up'!$G$4,$V1561-4,0))</f>
        <v/>
      </c>
      <c r="I1561" s="201">
        <f>IF(ISERROR($V1561),"",OFFSET('Smelter Look-up'!$H$4,$V1561-4,0))</f>
        <v/>
      </c>
      <c r="J1561" s="201">
        <f>IF(ISERROR($V1561),"",OFFSET('Smelter Look-up'!$I$4,$V1561-4,0))</f>
        <v/>
      </c>
      <c r="K1561" s="145" t="n"/>
      <c r="L1561" s="145" t="n"/>
      <c r="M1561" s="145" t="n"/>
      <c r="N1561" s="145" t="n"/>
      <c r="O1561" s="145" t="n"/>
      <c r="P1561" s="203" t="n"/>
      <c r="Q1561" s="146" t="n"/>
      <c r="R1561" s="144">
        <f>IF(ISERROR($V1561),"",OFFSET('Smelter Look-up'!$C$4,$V1561-4,0)&amp;"")</f>
        <v/>
      </c>
      <c r="S1561" s="150">
        <f>IF(B1561="","",IF(ISERROR(MATCH($E1561,CL,0)),"Unknown",INDIRECT("'C'!$A$"&amp;MATCH($E1561,CL,0)+1)))</f>
        <v/>
      </c>
      <c r="T1561" s="150">
        <f>IF(B1561="","",IF(ISERROR(MATCH($J1561,SorP!$B$1:$B$6261,0)),"",INDIRECT("'SorP'!$A$"&amp;MATCH($S1561&amp;$J1561,SorP!C:C,0))))</f>
        <v/>
      </c>
      <c r="U1561" s="163" t="n"/>
      <c r="V1561" s="164">
        <f>IF(C1561="",NA(),MATCH($B1561&amp;$C1561,'Smelter Look-up'!$J:$J,0))</f>
        <v/>
      </c>
      <c r="X1561" s="165">
        <f>IF(AND(C1561="Smelter not listed",OR(LEN(D1561)=0,LEN(E1561)=0)),1,0)</f>
        <v/>
      </c>
      <c r="AB1561" s="306">
        <f>IF(C1561="","",B1561)</f>
        <v/>
      </c>
      <c r="AC1561" s="165">
        <f>B1561</f>
        <v/>
      </c>
      <c r="AD1561" s="165">
        <f>IF(C1561="Smelter not listed",D1561,C1561)</f>
        <v/>
      </c>
    </row>
    <row r="1562" ht="20.1" customFormat="1" customHeight="1" s="165">
      <c r="A1562" s="150" t="n"/>
      <c r="B1562" s="296">
        <f>IF(LEN(A1562)=0,"",INDEX('Smelter Look-up'!$A:$A,MATCH($A1562,'Smelter Look-up'!$E:$E,0)))</f>
        <v/>
      </c>
      <c r="C1562" s="147">
        <f>IF(LEN(A1562)=0,"",INDEX('Smelter Look-up'!$C:$C,MATCH($A1562,'Smelter Look-up'!$E:$E,0)))</f>
        <v/>
      </c>
      <c r="D1562" s="144" t="n"/>
      <c r="E1562" s="144">
        <f>IF(ISERROR($V1562),"",OFFSET('Smelter Look-up'!$D$4,$V1562-4,0)&amp;"")</f>
        <v/>
      </c>
      <c r="F1562" s="144">
        <f>IF(ISERROR($V1562),"",OFFSET('Smelter Look-up'!$E$4,$V1562-4,0))</f>
        <v/>
      </c>
      <c r="G1562" s="144">
        <f>IF(C1562=$X$4,"Enter smelter details",IF(ISERROR($V1562),"",OFFSET('Smelter Look-up'!$F$4,$V1562-4,0)))</f>
        <v/>
      </c>
      <c r="H1562" s="200">
        <f>IF(ISERROR($V1562),"",OFFSET('Smelter Look-up'!$G$4,$V1562-4,0))</f>
        <v/>
      </c>
      <c r="I1562" s="201">
        <f>IF(ISERROR($V1562),"",OFFSET('Smelter Look-up'!$H$4,$V1562-4,0))</f>
        <v/>
      </c>
      <c r="J1562" s="201">
        <f>IF(ISERROR($V1562),"",OFFSET('Smelter Look-up'!$I$4,$V1562-4,0))</f>
        <v/>
      </c>
      <c r="K1562" s="145" t="n"/>
      <c r="L1562" s="145" t="n"/>
      <c r="M1562" s="145" t="n"/>
      <c r="N1562" s="145" t="n"/>
      <c r="O1562" s="145" t="n"/>
      <c r="P1562" s="203" t="n"/>
      <c r="Q1562" s="146" t="n"/>
      <c r="R1562" s="144">
        <f>IF(ISERROR($V1562),"",OFFSET('Smelter Look-up'!$C$4,$V1562-4,0)&amp;"")</f>
        <v/>
      </c>
      <c r="S1562" s="150">
        <f>IF(B1562="","",IF(ISERROR(MATCH($E1562,CL,0)),"Unknown",INDIRECT("'C'!$A$"&amp;MATCH($E1562,CL,0)+1)))</f>
        <v/>
      </c>
      <c r="T1562" s="150">
        <f>IF(B1562="","",IF(ISERROR(MATCH($J1562,SorP!$B$1:$B$6261,0)),"",INDIRECT("'SorP'!$A$"&amp;MATCH($S1562&amp;$J1562,SorP!C:C,0))))</f>
        <v/>
      </c>
      <c r="U1562" s="163" t="n"/>
      <c r="V1562" s="164">
        <f>IF(C1562="",NA(),MATCH($B1562&amp;$C1562,'Smelter Look-up'!$J:$J,0))</f>
        <v/>
      </c>
      <c r="X1562" s="165">
        <f>IF(AND(C1562="Smelter not listed",OR(LEN(D1562)=0,LEN(E1562)=0)),1,0)</f>
        <v/>
      </c>
      <c r="AB1562" s="306">
        <f>IF(C1562="","",B1562)</f>
        <v/>
      </c>
      <c r="AC1562" s="165">
        <f>B1562</f>
        <v/>
      </c>
      <c r="AD1562" s="165">
        <f>IF(C1562="Smelter not listed",D1562,C1562)</f>
        <v/>
      </c>
    </row>
    <row r="1563" ht="20.1" customFormat="1" customHeight="1" s="165">
      <c r="A1563" s="150" t="n"/>
      <c r="B1563" s="296">
        <f>IF(LEN(A1563)=0,"",INDEX('Smelter Look-up'!$A:$A,MATCH($A1563,'Smelter Look-up'!$E:$E,0)))</f>
        <v/>
      </c>
      <c r="C1563" s="147">
        <f>IF(LEN(A1563)=0,"",INDEX('Smelter Look-up'!$C:$C,MATCH($A1563,'Smelter Look-up'!$E:$E,0)))</f>
        <v/>
      </c>
      <c r="D1563" s="144" t="n"/>
      <c r="E1563" s="144">
        <f>IF(ISERROR($V1563),"",OFFSET('Smelter Look-up'!$D$4,$V1563-4,0)&amp;"")</f>
        <v/>
      </c>
      <c r="F1563" s="144">
        <f>IF(ISERROR($V1563),"",OFFSET('Smelter Look-up'!$E$4,$V1563-4,0))</f>
        <v/>
      </c>
      <c r="G1563" s="144">
        <f>IF(C1563=$X$4,"Enter smelter details",IF(ISERROR($V1563),"",OFFSET('Smelter Look-up'!$F$4,$V1563-4,0)))</f>
        <v/>
      </c>
      <c r="H1563" s="200">
        <f>IF(ISERROR($V1563),"",OFFSET('Smelter Look-up'!$G$4,$V1563-4,0))</f>
        <v/>
      </c>
      <c r="I1563" s="201">
        <f>IF(ISERROR($V1563),"",OFFSET('Smelter Look-up'!$H$4,$V1563-4,0))</f>
        <v/>
      </c>
      <c r="J1563" s="201">
        <f>IF(ISERROR($V1563),"",OFFSET('Smelter Look-up'!$I$4,$V1563-4,0))</f>
        <v/>
      </c>
      <c r="K1563" s="145" t="n"/>
      <c r="L1563" s="145" t="n"/>
      <c r="M1563" s="145" t="n"/>
      <c r="N1563" s="145" t="n"/>
      <c r="O1563" s="145" t="n"/>
      <c r="P1563" s="203" t="n"/>
      <c r="Q1563" s="146" t="n"/>
      <c r="R1563" s="144">
        <f>IF(ISERROR($V1563),"",OFFSET('Smelter Look-up'!$C$4,$V1563-4,0)&amp;"")</f>
        <v/>
      </c>
      <c r="S1563" s="150">
        <f>IF(B1563="","",IF(ISERROR(MATCH($E1563,CL,0)),"Unknown",INDIRECT("'C'!$A$"&amp;MATCH($E1563,CL,0)+1)))</f>
        <v/>
      </c>
      <c r="T1563" s="150">
        <f>IF(B1563="","",IF(ISERROR(MATCH($J1563,SorP!$B$1:$B$6261,0)),"",INDIRECT("'SorP'!$A$"&amp;MATCH($S1563&amp;$J1563,SorP!C:C,0))))</f>
        <v/>
      </c>
      <c r="U1563" s="163" t="n"/>
      <c r="V1563" s="164">
        <f>IF(C1563="",NA(),MATCH($B1563&amp;$C1563,'Smelter Look-up'!$J:$J,0))</f>
        <v/>
      </c>
      <c r="X1563" s="165">
        <f>IF(AND(C1563="Smelter not listed",OR(LEN(D1563)=0,LEN(E1563)=0)),1,0)</f>
        <v/>
      </c>
      <c r="AB1563" s="306">
        <f>IF(C1563="","",B1563)</f>
        <v/>
      </c>
      <c r="AC1563" s="165">
        <f>B1563</f>
        <v/>
      </c>
      <c r="AD1563" s="165">
        <f>IF(C1563="Smelter not listed",D1563,C1563)</f>
        <v/>
      </c>
    </row>
    <row r="1564" ht="20.1" customFormat="1" customHeight="1" s="165">
      <c r="A1564" s="150" t="n"/>
      <c r="B1564" s="296">
        <f>IF(LEN(A1564)=0,"",INDEX('Smelter Look-up'!$A:$A,MATCH($A1564,'Smelter Look-up'!$E:$E,0)))</f>
        <v/>
      </c>
      <c r="C1564" s="147">
        <f>IF(LEN(A1564)=0,"",INDEX('Smelter Look-up'!$C:$C,MATCH($A1564,'Smelter Look-up'!$E:$E,0)))</f>
        <v/>
      </c>
      <c r="D1564" s="144" t="n"/>
      <c r="E1564" s="144">
        <f>IF(ISERROR($V1564),"",OFFSET('Smelter Look-up'!$D$4,$V1564-4,0)&amp;"")</f>
        <v/>
      </c>
      <c r="F1564" s="144">
        <f>IF(ISERROR($V1564),"",OFFSET('Smelter Look-up'!$E$4,$V1564-4,0))</f>
        <v/>
      </c>
      <c r="G1564" s="144">
        <f>IF(C1564=$X$4,"Enter smelter details",IF(ISERROR($V1564),"",OFFSET('Smelter Look-up'!$F$4,$V1564-4,0)))</f>
        <v/>
      </c>
      <c r="H1564" s="200">
        <f>IF(ISERROR($V1564),"",OFFSET('Smelter Look-up'!$G$4,$V1564-4,0))</f>
        <v/>
      </c>
      <c r="I1564" s="201">
        <f>IF(ISERROR($V1564),"",OFFSET('Smelter Look-up'!$H$4,$V1564-4,0))</f>
        <v/>
      </c>
      <c r="J1564" s="201">
        <f>IF(ISERROR($V1564),"",OFFSET('Smelter Look-up'!$I$4,$V1564-4,0))</f>
        <v/>
      </c>
      <c r="K1564" s="145" t="n"/>
      <c r="L1564" s="145" t="n"/>
      <c r="M1564" s="145" t="n"/>
      <c r="N1564" s="145" t="n"/>
      <c r="O1564" s="145" t="n"/>
      <c r="P1564" s="203" t="n"/>
      <c r="Q1564" s="146" t="n"/>
      <c r="R1564" s="144">
        <f>IF(ISERROR($V1564),"",OFFSET('Smelter Look-up'!$C$4,$V1564-4,0)&amp;"")</f>
        <v/>
      </c>
      <c r="S1564" s="150">
        <f>IF(B1564="","",IF(ISERROR(MATCH($E1564,CL,0)),"Unknown",INDIRECT("'C'!$A$"&amp;MATCH($E1564,CL,0)+1)))</f>
        <v/>
      </c>
      <c r="T1564" s="150">
        <f>IF(B1564="","",IF(ISERROR(MATCH($J1564,SorP!$B$1:$B$6261,0)),"",INDIRECT("'SorP'!$A$"&amp;MATCH($S1564&amp;$J1564,SorP!C:C,0))))</f>
        <v/>
      </c>
      <c r="U1564" s="163" t="n"/>
      <c r="V1564" s="164">
        <f>IF(C1564="",NA(),MATCH($B1564&amp;$C1564,'Smelter Look-up'!$J:$J,0))</f>
        <v/>
      </c>
      <c r="X1564" s="165">
        <f>IF(AND(C1564="Smelter not listed",OR(LEN(D1564)=0,LEN(E1564)=0)),1,0)</f>
        <v/>
      </c>
      <c r="AB1564" s="306">
        <f>IF(C1564="","",B1564)</f>
        <v/>
      </c>
      <c r="AC1564" s="165">
        <f>B1564</f>
        <v/>
      </c>
      <c r="AD1564" s="165">
        <f>IF(C1564="Smelter not listed",D1564,C1564)</f>
        <v/>
      </c>
    </row>
    <row r="1565" ht="20.1" customFormat="1" customHeight="1" s="165">
      <c r="A1565" s="150" t="n"/>
      <c r="B1565" s="296">
        <f>IF(LEN(A1565)=0,"",INDEX('Smelter Look-up'!$A:$A,MATCH($A1565,'Smelter Look-up'!$E:$E,0)))</f>
        <v/>
      </c>
      <c r="C1565" s="147">
        <f>IF(LEN(A1565)=0,"",INDEX('Smelter Look-up'!$C:$C,MATCH($A1565,'Smelter Look-up'!$E:$E,0)))</f>
        <v/>
      </c>
      <c r="D1565" s="144" t="n"/>
      <c r="E1565" s="144">
        <f>IF(ISERROR($V1565),"",OFFSET('Smelter Look-up'!$D$4,$V1565-4,0)&amp;"")</f>
        <v/>
      </c>
      <c r="F1565" s="144">
        <f>IF(ISERROR($V1565),"",OFFSET('Smelter Look-up'!$E$4,$V1565-4,0))</f>
        <v/>
      </c>
      <c r="G1565" s="144">
        <f>IF(C1565=$X$4,"Enter smelter details",IF(ISERROR($V1565),"",OFFSET('Smelter Look-up'!$F$4,$V1565-4,0)))</f>
        <v/>
      </c>
      <c r="H1565" s="200">
        <f>IF(ISERROR($V1565),"",OFFSET('Smelter Look-up'!$G$4,$V1565-4,0))</f>
        <v/>
      </c>
      <c r="I1565" s="201">
        <f>IF(ISERROR($V1565),"",OFFSET('Smelter Look-up'!$H$4,$V1565-4,0))</f>
        <v/>
      </c>
      <c r="J1565" s="201">
        <f>IF(ISERROR($V1565),"",OFFSET('Smelter Look-up'!$I$4,$V1565-4,0))</f>
        <v/>
      </c>
      <c r="K1565" s="145" t="n"/>
      <c r="L1565" s="145" t="n"/>
      <c r="M1565" s="145" t="n"/>
      <c r="N1565" s="145" t="n"/>
      <c r="O1565" s="145" t="n"/>
      <c r="P1565" s="203" t="n"/>
      <c r="Q1565" s="146" t="n"/>
      <c r="R1565" s="144">
        <f>IF(ISERROR($V1565),"",OFFSET('Smelter Look-up'!$C$4,$V1565-4,0)&amp;"")</f>
        <v/>
      </c>
      <c r="S1565" s="150">
        <f>IF(B1565="","",IF(ISERROR(MATCH($E1565,CL,0)),"Unknown",INDIRECT("'C'!$A$"&amp;MATCH($E1565,CL,0)+1)))</f>
        <v/>
      </c>
      <c r="T1565" s="150">
        <f>IF(B1565="","",IF(ISERROR(MATCH($J1565,SorP!$B$1:$B$6261,0)),"",INDIRECT("'SorP'!$A$"&amp;MATCH($S1565&amp;$J1565,SorP!C:C,0))))</f>
        <v/>
      </c>
      <c r="U1565" s="163" t="n"/>
      <c r="V1565" s="164">
        <f>IF(C1565="",NA(),MATCH($B1565&amp;$C1565,'Smelter Look-up'!$J:$J,0))</f>
        <v/>
      </c>
      <c r="X1565" s="165">
        <f>IF(AND(C1565="Smelter not listed",OR(LEN(D1565)=0,LEN(E1565)=0)),1,0)</f>
        <v/>
      </c>
      <c r="AB1565" s="306">
        <f>IF(C1565="","",B1565)</f>
        <v/>
      </c>
      <c r="AC1565" s="165">
        <f>B1565</f>
        <v/>
      </c>
      <c r="AD1565" s="165">
        <f>IF(C1565="Smelter not listed",D1565,C1565)</f>
        <v/>
      </c>
    </row>
    <row r="1566" ht="20.1" customFormat="1" customHeight="1" s="165">
      <c r="A1566" s="150" t="n"/>
      <c r="B1566" s="296">
        <f>IF(LEN(A1566)=0,"",INDEX('Smelter Look-up'!$A:$A,MATCH($A1566,'Smelter Look-up'!$E:$E,0)))</f>
        <v/>
      </c>
      <c r="C1566" s="147">
        <f>IF(LEN(A1566)=0,"",INDEX('Smelter Look-up'!$C:$C,MATCH($A1566,'Smelter Look-up'!$E:$E,0)))</f>
        <v/>
      </c>
      <c r="D1566" s="144" t="n"/>
      <c r="E1566" s="144">
        <f>IF(ISERROR($V1566),"",OFFSET('Smelter Look-up'!$D$4,$V1566-4,0)&amp;"")</f>
        <v/>
      </c>
      <c r="F1566" s="144">
        <f>IF(ISERROR($V1566),"",OFFSET('Smelter Look-up'!$E$4,$V1566-4,0))</f>
        <v/>
      </c>
      <c r="G1566" s="144">
        <f>IF(C1566=$X$4,"Enter smelter details",IF(ISERROR($V1566),"",OFFSET('Smelter Look-up'!$F$4,$V1566-4,0)))</f>
        <v/>
      </c>
      <c r="H1566" s="200">
        <f>IF(ISERROR($V1566),"",OFFSET('Smelter Look-up'!$G$4,$V1566-4,0))</f>
        <v/>
      </c>
      <c r="I1566" s="201">
        <f>IF(ISERROR($V1566),"",OFFSET('Smelter Look-up'!$H$4,$V1566-4,0))</f>
        <v/>
      </c>
      <c r="J1566" s="201">
        <f>IF(ISERROR($V1566),"",OFFSET('Smelter Look-up'!$I$4,$V1566-4,0))</f>
        <v/>
      </c>
      <c r="K1566" s="145" t="n"/>
      <c r="L1566" s="145" t="n"/>
      <c r="M1566" s="145" t="n"/>
      <c r="N1566" s="145" t="n"/>
      <c r="O1566" s="145" t="n"/>
      <c r="P1566" s="203" t="n"/>
      <c r="Q1566" s="146" t="n"/>
      <c r="R1566" s="144">
        <f>IF(ISERROR($V1566),"",OFFSET('Smelter Look-up'!$C$4,$V1566-4,0)&amp;"")</f>
        <v/>
      </c>
      <c r="S1566" s="150">
        <f>IF(B1566="","",IF(ISERROR(MATCH($E1566,CL,0)),"Unknown",INDIRECT("'C'!$A$"&amp;MATCH($E1566,CL,0)+1)))</f>
        <v/>
      </c>
      <c r="T1566" s="150">
        <f>IF(B1566="","",IF(ISERROR(MATCH($J1566,SorP!$B$1:$B$6261,0)),"",INDIRECT("'SorP'!$A$"&amp;MATCH($S1566&amp;$J1566,SorP!C:C,0))))</f>
        <v/>
      </c>
      <c r="U1566" s="163" t="n"/>
      <c r="V1566" s="164">
        <f>IF(C1566="",NA(),MATCH($B1566&amp;$C1566,'Smelter Look-up'!$J:$J,0))</f>
        <v/>
      </c>
      <c r="X1566" s="165">
        <f>IF(AND(C1566="Smelter not listed",OR(LEN(D1566)=0,LEN(E1566)=0)),1,0)</f>
        <v/>
      </c>
      <c r="AB1566" s="306">
        <f>IF(C1566="","",B1566)</f>
        <v/>
      </c>
      <c r="AC1566" s="165">
        <f>B1566</f>
        <v/>
      </c>
      <c r="AD1566" s="165">
        <f>IF(C1566="Smelter not listed",D1566,C1566)</f>
        <v/>
      </c>
    </row>
    <row r="1567" ht="20.1" customFormat="1" customHeight="1" s="165">
      <c r="A1567" s="150" t="n"/>
      <c r="B1567" s="296">
        <f>IF(LEN(A1567)=0,"",INDEX('Smelter Look-up'!$A:$A,MATCH($A1567,'Smelter Look-up'!$E:$E,0)))</f>
        <v/>
      </c>
      <c r="C1567" s="147">
        <f>IF(LEN(A1567)=0,"",INDEX('Smelter Look-up'!$C:$C,MATCH($A1567,'Smelter Look-up'!$E:$E,0)))</f>
        <v/>
      </c>
      <c r="D1567" s="144" t="n"/>
      <c r="E1567" s="144">
        <f>IF(ISERROR($V1567),"",OFFSET('Smelter Look-up'!$D$4,$V1567-4,0)&amp;"")</f>
        <v/>
      </c>
      <c r="F1567" s="144">
        <f>IF(ISERROR($V1567),"",OFFSET('Smelter Look-up'!$E$4,$V1567-4,0))</f>
        <v/>
      </c>
      <c r="G1567" s="144">
        <f>IF(C1567=$X$4,"Enter smelter details",IF(ISERROR($V1567),"",OFFSET('Smelter Look-up'!$F$4,$V1567-4,0)))</f>
        <v/>
      </c>
      <c r="H1567" s="200">
        <f>IF(ISERROR($V1567),"",OFFSET('Smelter Look-up'!$G$4,$V1567-4,0))</f>
        <v/>
      </c>
      <c r="I1567" s="201">
        <f>IF(ISERROR($V1567),"",OFFSET('Smelter Look-up'!$H$4,$V1567-4,0))</f>
        <v/>
      </c>
      <c r="J1567" s="201">
        <f>IF(ISERROR($V1567),"",OFFSET('Smelter Look-up'!$I$4,$V1567-4,0))</f>
        <v/>
      </c>
      <c r="K1567" s="145" t="n"/>
      <c r="L1567" s="145" t="n"/>
      <c r="M1567" s="145" t="n"/>
      <c r="N1567" s="145" t="n"/>
      <c r="O1567" s="145" t="n"/>
      <c r="P1567" s="203" t="n"/>
      <c r="Q1567" s="146" t="n"/>
      <c r="R1567" s="144">
        <f>IF(ISERROR($V1567),"",OFFSET('Smelter Look-up'!$C$4,$V1567-4,0)&amp;"")</f>
        <v/>
      </c>
      <c r="S1567" s="150">
        <f>IF(B1567="","",IF(ISERROR(MATCH($E1567,CL,0)),"Unknown",INDIRECT("'C'!$A$"&amp;MATCH($E1567,CL,0)+1)))</f>
        <v/>
      </c>
      <c r="T1567" s="150">
        <f>IF(B1567="","",IF(ISERROR(MATCH($J1567,SorP!$B$1:$B$6261,0)),"",INDIRECT("'SorP'!$A$"&amp;MATCH($S1567&amp;$J1567,SorP!C:C,0))))</f>
        <v/>
      </c>
      <c r="U1567" s="163" t="n"/>
      <c r="V1567" s="164">
        <f>IF(C1567="",NA(),MATCH($B1567&amp;$C1567,'Smelter Look-up'!$J:$J,0))</f>
        <v/>
      </c>
      <c r="X1567" s="165">
        <f>IF(AND(C1567="Smelter not listed",OR(LEN(D1567)=0,LEN(E1567)=0)),1,0)</f>
        <v/>
      </c>
      <c r="AB1567" s="306">
        <f>IF(C1567="","",B1567)</f>
        <v/>
      </c>
      <c r="AC1567" s="165">
        <f>B1567</f>
        <v/>
      </c>
      <c r="AD1567" s="165">
        <f>IF(C1567="Smelter not listed",D1567,C1567)</f>
        <v/>
      </c>
    </row>
    <row r="1568" ht="20.1" customFormat="1" customHeight="1" s="165">
      <c r="A1568" s="150" t="n"/>
      <c r="B1568" s="296">
        <f>IF(LEN(A1568)=0,"",INDEX('Smelter Look-up'!$A:$A,MATCH($A1568,'Smelter Look-up'!$E:$E,0)))</f>
        <v/>
      </c>
      <c r="C1568" s="147">
        <f>IF(LEN(A1568)=0,"",INDEX('Smelter Look-up'!$C:$C,MATCH($A1568,'Smelter Look-up'!$E:$E,0)))</f>
        <v/>
      </c>
      <c r="D1568" s="144" t="n"/>
      <c r="E1568" s="144">
        <f>IF(ISERROR($V1568),"",OFFSET('Smelter Look-up'!$D$4,$V1568-4,0)&amp;"")</f>
        <v/>
      </c>
      <c r="F1568" s="144">
        <f>IF(ISERROR($V1568),"",OFFSET('Smelter Look-up'!$E$4,$V1568-4,0))</f>
        <v/>
      </c>
      <c r="G1568" s="144">
        <f>IF(C1568=$X$4,"Enter smelter details",IF(ISERROR($V1568),"",OFFSET('Smelter Look-up'!$F$4,$V1568-4,0)))</f>
        <v/>
      </c>
      <c r="H1568" s="200">
        <f>IF(ISERROR($V1568),"",OFFSET('Smelter Look-up'!$G$4,$V1568-4,0))</f>
        <v/>
      </c>
      <c r="I1568" s="201">
        <f>IF(ISERROR($V1568),"",OFFSET('Smelter Look-up'!$H$4,$V1568-4,0))</f>
        <v/>
      </c>
      <c r="J1568" s="201">
        <f>IF(ISERROR($V1568),"",OFFSET('Smelter Look-up'!$I$4,$V1568-4,0))</f>
        <v/>
      </c>
      <c r="K1568" s="145" t="n"/>
      <c r="L1568" s="145" t="n"/>
      <c r="M1568" s="145" t="n"/>
      <c r="N1568" s="145" t="n"/>
      <c r="O1568" s="145" t="n"/>
      <c r="P1568" s="203" t="n"/>
      <c r="Q1568" s="146" t="n"/>
      <c r="R1568" s="144">
        <f>IF(ISERROR($V1568),"",OFFSET('Smelter Look-up'!$C$4,$V1568-4,0)&amp;"")</f>
        <v/>
      </c>
      <c r="S1568" s="150">
        <f>IF(B1568="","",IF(ISERROR(MATCH($E1568,CL,0)),"Unknown",INDIRECT("'C'!$A$"&amp;MATCH($E1568,CL,0)+1)))</f>
        <v/>
      </c>
      <c r="T1568" s="150">
        <f>IF(B1568="","",IF(ISERROR(MATCH($J1568,SorP!$B$1:$B$6261,0)),"",INDIRECT("'SorP'!$A$"&amp;MATCH($S1568&amp;$J1568,SorP!C:C,0))))</f>
        <v/>
      </c>
      <c r="U1568" s="163" t="n"/>
      <c r="V1568" s="164">
        <f>IF(C1568="",NA(),MATCH($B1568&amp;$C1568,'Smelter Look-up'!$J:$J,0))</f>
        <v/>
      </c>
      <c r="X1568" s="165">
        <f>IF(AND(C1568="Smelter not listed",OR(LEN(D1568)=0,LEN(E1568)=0)),1,0)</f>
        <v/>
      </c>
      <c r="AB1568" s="306">
        <f>IF(C1568="","",B1568)</f>
        <v/>
      </c>
      <c r="AC1568" s="165">
        <f>B1568</f>
        <v/>
      </c>
      <c r="AD1568" s="165">
        <f>IF(C1568="Smelter not listed",D1568,C1568)</f>
        <v/>
      </c>
    </row>
    <row r="1569" ht="20.1" customFormat="1" customHeight="1" s="165">
      <c r="A1569" s="150" t="n"/>
      <c r="B1569" s="296">
        <f>IF(LEN(A1569)=0,"",INDEX('Smelter Look-up'!$A:$A,MATCH($A1569,'Smelter Look-up'!$E:$E,0)))</f>
        <v/>
      </c>
      <c r="C1569" s="147">
        <f>IF(LEN(A1569)=0,"",INDEX('Smelter Look-up'!$C:$C,MATCH($A1569,'Smelter Look-up'!$E:$E,0)))</f>
        <v/>
      </c>
      <c r="D1569" s="144" t="n"/>
      <c r="E1569" s="144">
        <f>IF(ISERROR($V1569),"",OFFSET('Smelter Look-up'!$D$4,$V1569-4,0)&amp;"")</f>
        <v/>
      </c>
      <c r="F1569" s="144">
        <f>IF(ISERROR($V1569),"",OFFSET('Smelter Look-up'!$E$4,$V1569-4,0))</f>
        <v/>
      </c>
      <c r="G1569" s="144">
        <f>IF(C1569=$X$4,"Enter smelter details",IF(ISERROR($V1569),"",OFFSET('Smelter Look-up'!$F$4,$V1569-4,0)))</f>
        <v/>
      </c>
      <c r="H1569" s="200">
        <f>IF(ISERROR($V1569),"",OFFSET('Smelter Look-up'!$G$4,$V1569-4,0))</f>
        <v/>
      </c>
      <c r="I1569" s="201">
        <f>IF(ISERROR($V1569),"",OFFSET('Smelter Look-up'!$H$4,$V1569-4,0))</f>
        <v/>
      </c>
      <c r="J1569" s="201">
        <f>IF(ISERROR($V1569),"",OFFSET('Smelter Look-up'!$I$4,$V1569-4,0))</f>
        <v/>
      </c>
      <c r="K1569" s="145" t="n"/>
      <c r="L1569" s="145" t="n"/>
      <c r="M1569" s="145" t="n"/>
      <c r="N1569" s="145" t="n"/>
      <c r="O1569" s="145" t="n"/>
      <c r="P1569" s="203" t="n"/>
      <c r="Q1569" s="146" t="n"/>
      <c r="R1569" s="144">
        <f>IF(ISERROR($V1569),"",OFFSET('Smelter Look-up'!$C$4,$V1569-4,0)&amp;"")</f>
        <v/>
      </c>
      <c r="S1569" s="150">
        <f>IF(B1569="","",IF(ISERROR(MATCH($E1569,CL,0)),"Unknown",INDIRECT("'C'!$A$"&amp;MATCH($E1569,CL,0)+1)))</f>
        <v/>
      </c>
      <c r="T1569" s="150">
        <f>IF(B1569="","",IF(ISERROR(MATCH($J1569,SorP!$B$1:$B$6261,0)),"",INDIRECT("'SorP'!$A$"&amp;MATCH($S1569&amp;$J1569,SorP!C:C,0))))</f>
        <v/>
      </c>
      <c r="U1569" s="163" t="n"/>
      <c r="V1569" s="164">
        <f>IF(C1569="",NA(),MATCH($B1569&amp;$C1569,'Smelter Look-up'!$J:$J,0))</f>
        <v/>
      </c>
      <c r="X1569" s="165">
        <f>IF(AND(C1569="Smelter not listed",OR(LEN(D1569)=0,LEN(E1569)=0)),1,0)</f>
        <v/>
      </c>
      <c r="AB1569" s="306">
        <f>IF(C1569="","",B1569)</f>
        <v/>
      </c>
      <c r="AC1569" s="165">
        <f>B1569</f>
        <v/>
      </c>
      <c r="AD1569" s="165">
        <f>IF(C1569="Smelter not listed",D1569,C1569)</f>
        <v/>
      </c>
    </row>
    <row r="1570" ht="20.1" customFormat="1" customHeight="1" s="165">
      <c r="A1570" s="150" t="n"/>
      <c r="B1570" s="296">
        <f>IF(LEN(A1570)=0,"",INDEX('Smelter Look-up'!$A:$A,MATCH($A1570,'Smelter Look-up'!$E:$E,0)))</f>
        <v/>
      </c>
      <c r="C1570" s="147">
        <f>IF(LEN(A1570)=0,"",INDEX('Smelter Look-up'!$C:$C,MATCH($A1570,'Smelter Look-up'!$E:$E,0)))</f>
        <v/>
      </c>
      <c r="D1570" s="144" t="n"/>
      <c r="E1570" s="144">
        <f>IF(ISERROR($V1570),"",OFFSET('Smelter Look-up'!$D$4,$V1570-4,0)&amp;"")</f>
        <v/>
      </c>
      <c r="F1570" s="144">
        <f>IF(ISERROR($V1570),"",OFFSET('Smelter Look-up'!$E$4,$V1570-4,0))</f>
        <v/>
      </c>
      <c r="G1570" s="144">
        <f>IF(C1570=$X$4,"Enter smelter details",IF(ISERROR($V1570),"",OFFSET('Smelter Look-up'!$F$4,$V1570-4,0)))</f>
        <v/>
      </c>
      <c r="H1570" s="200">
        <f>IF(ISERROR($V1570),"",OFFSET('Smelter Look-up'!$G$4,$V1570-4,0))</f>
        <v/>
      </c>
      <c r="I1570" s="201">
        <f>IF(ISERROR($V1570),"",OFFSET('Smelter Look-up'!$H$4,$V1570-4,0))</f>
        <v/>
      </c>
      <c r="J1570" s="201">
        <f>IF(ISERROR($V1570),"",OFFSET('Smelter Look-up'!$I$4,$V1570-4,0))</f>
        <v/>
      </c>
      <c r="K1570" s="145" t="n"/>
      <c r="L1570" s="145" t="n"/>
      <c r="M1570" s="145" t="n"/>
      <c r="N1570" s="145" t="n"/>
      <c r="O1570" s="145" t="n"/>
      <c r="P1570" s="203" t="n"/>
      <c r="Q1570" s="146" t="n"/>
      <c r="R1570" s="144">
        <f>IF(ISERROR($V1570),"",OFFSET('Smelter Look-up'!$C$4,$V1570-4,0)&amp;"")</f>
        <v/>
      </c>
      <c r="S1570" s="150">
        <f>IF(B1570="","",IF(ISERROR(MATCH($E1570,CL,0)),"Unknown",INDIRECT("'C'!$A$"&amp;MATCH($E1570,CL,0)+1)))</f>
        <v/>
      </c>
      <c r="T1570" s="150">
        <f>IF(B1570="","",IF(ISERROR(MATCH($J1570,SorP!$B$1:$B$6261,0)),"",INDIRECT("'SorP'!$A$"&amp;MATCH($S1570&amp;$J1570,SorP!C:C,0))))</f>
        <v/>
      </c>
      <c r="U1570" s="163" t="n"/>
      <c r="V1570" s="164">
        <f>IF(C1570="",NA(),MATCH($B1570&amp;$C1570,'Smelter Look-up'!$J:$J,0))</f>
        <v/>
      </c>
      <c r="X1570" s="165">
        <f>IF(AND(C1570="Smelter not listed",OR(LEN(D1570)=0,LEN(E1570)=0)),1,0)</f>
        <v/>
      </c>
      <c r="AB1570" s="306">
        <f>IF(C1570="","",B1570)</f>
        <v/>
      </c>
      <c r="AC1570" s="165">
        <f>B1570</f>
        <v/>
      </c>
      <c r="AD1570" s="165">
        <f>IF(C1570="Smelter not listed",D1570,C1570)</f>
        <v/>
      </c>
    </row>
    <row r="1571" ht="20.1" customFormat="1" customHeight="1" s="165">
      <c r="A1571" s="150" t="n"/>
      <c r="B1571" s="296">
        <f>IF(LEN(A1571)=0,"",INDEX('Smelter Look-up'!$A:$A,MATCH($A1571,'Smelter Look-up'!$E:$E,0)))</f>
        <v/>
      </c>
      <c r="C1571" s="147">
        <f>IF(LEN(A1571)=0,"",INDEX('Smelter Look-up'!$C:$C,MATCH($A1571,'Smelter Look-up'!$E:$E,0)))</f>
        <v/>
      </c>
      <c r="D1571" s="144" t="n"/>
      <c r="E1571" s="144">
        <f>IF(ISERROR($V1571),"",OFFSET('Smelter Look-up'!$D$4,$V1571-4,0)&amp;"")</f>
        <v/>
      </c>
      <c r="F1571" s="144">
        <f>IF(ISERROR($V1571),"",OFFSET('Smelter Look-up'!$E$4,$V1571-4,0))</f>
        <v/>
      </c>
      <c r="G1571" s="144">
        <f>IF(C1571=$X$4,"Enter smelter details",IF(ISERROR($V1571),"",OFFSET('Smelter Look-up'!$F$4,$V1571-4,0)))</f>
        <v/>
      </c>
      <c r="H1571" s="200">
        <f>IF(ISERROR($V1571),"",OFFSET('Smelter Look-up'!$G$4,$V1571-4,0))</f>
        <v/>
      </c>
      <c r="I1571" s="201">
        <f>IF(ISERROR($V1571),"",OFFSET('Smelter Look-up'!$H$4,$V1571-4,0))</f>
        <v/>
      </c>
      <c r="J1571" s="201">
        <f>IF(ISERROR($V1571),"",OFFSET('Smelter Look-up'!$I$4,$V1571-4,0))</f>
        <v/>
      </c>
      <c r="K1571" s="145" t="n"/>
      <c r="L1571" s="145" t="n"/>
      <c r="M1571" s="145" t="n"/>
      <c r="N1571" s="145" t="n"/>
      <c r="O1571" s="145" t="n"/>
      <c r="P1571" s="203" t="n"/>
      <c r="Q1571" s="146" t="n"/>
      <c r="R1571" s="144">
        <f>IF(ISERROR($V1571),"",OFFSET('Smelter Look-up'!$C$4,$V1571-4,0)&amp;"")</f>
        <v/>
      </c>
      <c r="S1571" s="150">
        <f>IF(B1571="","",IF(ISERROR(MATCH($E1571,CL,0)),"Unknown",INDIRECT("'C'!$A$"&amp;MATCH($E1571,CL,0)+1)))</f>
        <v/>
      </c>
      <c r="T1571" s="150">
        <f>IF(B1571="","",IF(ISERROR(MATCH($J1571,SorP!$B$1:$B$6261,0)),"",INDIRECT("'SorP'!$A$"&amp;MATCH($S1571&amp;$J1571,SorP!C:C,0))))</f>
        <v/>
      </c>
      <c r="U1571" s="163" t="n"/>
      <c r="V1571" s="164">
        <f>IF(C1571="",NA(),MATCH($B1571&amp;$C1571,'Smelter Look-up'!$J:$J,0))</f>
        <v/>
      </c>
      <c r="X1571" s="165">
        <f>IF(AND(C1571="Smelter not listed",OR(LEN(D1571)=0,LEN(E1571)=0)),1,0)</f>
        <v/>
      </c>
      <c r="AB1571" s="306">
        <f>IF(C1571="","",B1571)</f>
        <v/>
      </c>
      <c r="AC1571" s="165">
        <f>B1571</f>
        <v/>
      </c>
      <c r="AD1571" s="165">
        <f>IF(C1571="Smelter not listed",D1571,C1571)</f>
        <v/>
      </c>
    </row>
    <row r="1572" ht="20.1" customFormat="1" customHeight="1" s="165">
      <c r="A1572" s="150" t="n"/>
      <c r="B1572" s="296">
        <f>IF(LEN(A1572)=0,"",INDEX('Smelter Look-up'!$A:$A,MATCH($A1572,'Smelter Look-up'!$E:$E,0)))</f>
        <v/>
      </c>
      <c r="C1572" s="147">
        <f>IF(LEN(A1572)=0,"",INDEX('Smelter Look-up'!$C:$C,MATCH($A1572,'Smelter Look-up'!$E:$E,0)))</f>
        <v/>
      </c>
      <c r="D1572" s="144" t="n"/>
      <c r="E1572" s="144">
        <f>IF(ISERROR($V1572),"",OFFSET('Smelter Look-up'!$D$4,$V1572-4,0)&amp;"")</f>
        <v/>
      </c>
      <c r="F1572" s="144">
        <f>IF(ISERROR($V1572),"",OFFSET('Smelter Look-up'!$E$4,$V1572-4,0))</f>
        <v/>
      </c>
      <c r="G1572" s="144">
        <f>IF(C1572=$X$4,"Enter smelter details",IF(ISERROR($V1572),"",OFFSET('Smelter Look-up'!$F$4,$V1572-4,0)))</f>
        <v/>
      </c>
      <c r="H1572" s="200">
        <f>IF(ISERROR($V1572),"",OFFSET('Smelter Look-up'!$G$4,$V1572-4,0))</f>
        <v/>
      </c>
      <c r="I1572" s="201">
        <f>IF(ISERROR($V1572),"",OFFSET('Smelter Look-up'!$H$4,$V1572-4,0))</f>
        <v/>
      </c>
      <c r="J1572" s="201">
        <f>IF(ISERROR($V1572),"",OFFSET('Smelter Look-up'!$I$4,$V1572-4,0))</f>
        <v/>
      </c>
      <c r="K1572" s="145" t="n"/>
      <c r="L1572" s="145" t="n"/>
      <c r="M1572" s="145" t="n"/>
      <c r="N1572" s="145" t="n"/>
      <c r="O1572" s="145" t="n"/>
      <c r="P1572" s="203" t="n"/>
      <c r="Q1572" s="146" t="n"/>
      <c r="R1572" s="144">
        <f>IF(ISERROR($V1572),"",OFFSET('Smelter Look-up'!$C$4,$V1572-4,0)&amp;"")</f>
        <v/>
      </c>
      <c r="S1572" s="150">
        <f>IF(B1572="","",IF(ISERROR(MATCH($E1572,CL,0)),"Unknown",INDIRECT("'C'!$A$"&amp;MATCH($E1572,CL,0)+1)))</f>
        <v/>
      </c>
      <c r="T1572" s="150">
        <f>IF(B1572="","",IF(ISERROR(MATCH($J1572,SorP!$B$1:$B$6261,0)),"",INDIRECT("'SorP'!$A$"&amp;MATCH($S1572&amp;$J1572,SorP!C:C,0))))</f>
        <v/>
      </c>
      <c r="U1572" s="163" t="n"/>
      <c r="V1572" s="164">
        <f>IF(C1572="",NA(),MATCH($B1572&amp;$C1572,'Smelter Look-up'!$J:$J,0))</f>
        <v/>
      </c>
      <c r="X1572" s="165">
        <f>IF(AND(C1572="Smelter not listed",OR(LEN(D1572)=0,LEN(E1572)=0)),1,0)</f>
        <v/>
      </c>
      <c r="AB1572" s="306">
        <f>IF(C1572="","",B1572)</f>
        <v/>
      </c>
      <c r="AC1572" s="165">
        <f>B1572</f>
        <v/>
      </c>
      <c r="AD1572" s="165">
        <f>IF(C1572="Smelter not listed",D1572,C1572)</f>
        <v/>
      </c>
    </row>
    <row r="1573" ht="20.1" customFormat="1" customHeight="1" s="165">
      <c r="A1573" s="150" t="n"/>
      <c r="B1573" s="296">
        <f>IF(LEN(A1573)=0,"",INDEX('Smelter Look-up'!$A:$A,MATCH($A1573,'Smelter Look-up'!$E:$E,0)))</f>
        <v/>
      </c>
      <c r="C1573" s="147">
        <f>IF(LEN(A1573)=0,"",INDEX('Smelter Look-up'!$C:$C,MATCH($A1573,'Smelter Look-up'!$E:$E,0)))</f>
        <v/>
      </c>
      <c r="D1573" s="144" t="n"/>
      <c r="E1573" s="144">
        <f>IF(ISERROR($V1573),"",OFFSET('Smelter Look-up'!$D$4,$V1573-4,0)&amp;"")</f>
        <v/>
      </c>
      <c r="F1573" s="144">
        <f>IF(ISERROR($V1573),"",OFFSET('Smelter Look-up'!$E$4,$V1573-4,0))</f>
        <v/>
      </c>
      <c r="G1573" s="144">
        <f>IF(C1573=$X$4,"Enter smelter details",IF(ISERROR($V1573),"",OFFSET('Smelter Look-up'!$F$4,$V1573-4,0)))</f>
        <v/>
      </c>
      <c r="H1573" s="200">
        <f>IF(ISERROR($V1573),"",OFFSET('Smelter Look-up'!$G$4,$V1573-4,0))</f>
        <v/>
      </c>
      <c r="I1573" s="201">
        <f>IF(ISERROR($V1573),"",OFFSET('Smelter Look-up'!$H$4,$V1573-4,0))</f>
        <v/>
      </c>
      <c r="J1573" s="201">
        <f>IF(ISERROR($V1573),"",OFFSET('Smelter Look-up'!$I$4,$V1573-4,0))</f>
        <v/>
      </c>
      <c r="K1573" s="145" t="n"/>
      <c r="L1573" s="145" t="n"/>
      <c r="M1573" s="145" t="n"/>
      <c r="N1573" s="145" t="n"/>
      <c r="O1573" s="145" t="n"/>
      <c r="P1573" s="203" t="n"/>
      <c r="Q1573" s="146" t="n"/>
      <c r="R1573" s="144">
        <f>IF(ISERROR($V1573),"",OFFSET('Smelter Look-up'!$C$4,$V1573-4,0)&amp;"")</f>
        <v/>
      </c>
      <c r="S1573" s="150">
        <f>IF(B1573="","",IF(ISERROR(MATCH($E1573,CL,0)),"Unknown",INDIRECT("'C'!$A$"&amp;MATCH($E1573,CL,0)+1)))</f>
        <v/>
      </c>
      <c r="T1573" s="150">
        <f>IF(B1573="","",IF(ISERROR(MATCH($J1573,SorP!$B$1:$B$6261,0)),"",INDIRECT("'SorP'!$A$"&amp;MATCH($S1573&amp;$J1573,SorP!C:C,0))))</f>
        <v/>
      </c>
      <c r="U1573" s="163" t="n"/>
      <c r="V1573" s="164">
        <f>IF(C1573="",NA(),MATCH($B1573&amp;$C1573,'Smelter Look-up'!$J:$J,0))</f>
        <v/>
      </c>
      <c r="X1573" s="165">
        <f>IF(AND(C1573="Smelter not listed",OR(LEN(D1573)=0,LEN(E1573)=0)),1,0)</f>
        <v/>
      </c>
      <c r="AB1573" s="306">
        <f>IF(C1573="","",B1573)</f>
        <v/>
      </c>
      <c r="AC1573" s="165">
        <f>B1573</f>
        <v/>
      </c>
      <c r="AD1573" s="165">
        <f>IF(C1573="Smelter not listed",D1573,C1573)</f>
        <v/>
      </c>
    </row>
    <row r="1574" ht="20.1" customFormat="1" customHeight="1" s="165">
      <c r="A1574" s="150" t="n"/>
      <c r="B1574" s="296">
        <f>IF(LEN(A1574)=0,"",INDEX('Smelter Look-up'!$A:$A,MATCH($A1574,'Smelter Look-up'!$E:$E,0)))</f>
        <v/>
      </c>
      <c r="C1574" s="147">
        <f>IF(LEN(A1574)=0,"",INDEX('Smelter Look-up'!$C:$C,MATCH($A1574,'Smelter Look-up'!$E:$E,0)))</f>
        <v/>
      </c>
      <c r="D1574" s="144" t="n"/>
      <c r="E1574" s="144">
        <f>IF(ISERROR($V1574),"",OFFSET('Smelter Look-up'!$D$4,$V1574-4,0)&amp;"")</f>
        <v/>
      </c>
      <c r="F1574" s="144">
        <f>IF(ISERROR($V1574),"",OFFSET('Smelter Look-up'!$E$4,$V1574-4,0))</f>
        <v/>
      </c>
      <c r="G1574" s="144">
        <f>IF(C1574=$X$4,"Enter smelter details",IF(ISERROR($V1574),"",OFFSET('Smelter Look-up'!$F$4,$V1574-4,0)))</f>
        <v/>
      </c>
      <c r="H1574" s="200">
        <f>IF(ISERROR($V1574),"",OFFSET('Smelter Look-up'!$G$4,$V1574-4,0))</f>
        <v/>
      </c>
      <c r="I1574" s="201">
        <f>IF(ISERROR($V1574),"",OFFSET('Smelter Look-up'!$H$4,$V1574-4,0))</f>
        <v/>
      </c>
      <c r="J1574" s="201">
        <f>IF(ISERROR($V1574),"",OFFSET('Smelter Look-up'!$I$4,$V1574-4,0))</f>
        <v/>
      </c>
      <c r="K1574" s="145" t="n"/>
      <c r="L1574" s="145" t="n"/>
      <c r="M1574" s="145" t="n"/>
      <c r="N1574" s="145" t="n"/>
      <c r="O1574" s="145" t="n"/>
      <c r="P1574" s="203" t="n"/>
      <c r="Q1574" s="146" t="n"/>
      <c r="R1574" s="144">
        <f>IF(ISERROR($V1574),"",OFFSET('Smelter Look-up'!$C$4,$V1574-4,0)&amp;"")</f>
        <v/>
      </c>
      <c r="S1574" s="150">
        <f>IF(B1574="","",IF(ISERROR(MATCH($E1574,CL,0)),"Unknown",INDIRECT("'C'!$A$"&amp;MATCH($E1574,CL,0)+1)))</f>
        <v/>
      </c>
      <c r="T1574" s="150">
        <f>IF(B1574="","",IF(ISERROR(MATCH($J1574,SorP!$B$1:$B$6261,0)),"",INDIRECT("'SorP'!$A$"&amp;MATCH($S1574&amp;$J1574,SorP!C:C,0))))</f>
        <v/>
      </c>
      <c r="U1574" s="163" t="n"/>
      <c r="V1574" s="164">
        <f>IF(C1574="",NA(),MATCH($B1574&amp;$C1574,'Smelter Look-up'!$J:$J,0))</f>
        <v/>
      </c>
      <c r="X1574" s="165">
        <f>IF(AND(C1574="Smelter not listed",OR(LEN(D1574)=0,LEN(E1574)=0)),1,0)</f>
        <v/>
      </c>
      <c r="AB1574" s="306">
        <f>IF(C1574="","",B1574)</f>
        <v/>
      </c>
      <c r="AC1574" s="165">
        <f>B1574</f>
        <v/>
      </c>
      <c r="AD1574" s="165">
        <f>IF(C1574="Smelter not listed",D1574,C1574)</f>
        <v/>
      </c>
    </row>
    <row r="1575" ht="20.1" customFormat="1" customHeight="1" s="165">
      <c r="A1575" s="150" t="n"/>
      <c r="B1575" s="296">
        <f>IF(LEN(A1575)=0,"",INDEX('Smelter Look-up'!$A:$A,MATCH($A1575,'Smelter Look-up'!$E:$E,0)))</f>
        <v/>
      </c>
      <c r="C1575" s="147">
        <f>IF(LEN(A1575)=0,"",INDEX('Smelter Look-up'!$C:$C,MATCH($A1575,'Smelter Look-up'!$E:$E,0)))</f>
        <v/>
      </c>
      <c r="D1575" s="144" t="n"/>
      <c r="E1575" s="144">
        <f>IF(ISERROR($V1575),"",OFFSET('Smelter Look-up'!$D$4,$V1575-4,0)&amp;"")</f>
        <v/>
      </c>
      <c r="F1575" s="144">
        <f>IF(ISERROR($V1575),"",OFFSET('Smelter Look-up'!$E$4,$V1575-4,0))</f>
        <v/>
      </c>
      <c r="G1575" s="144">
        <f>IF(C1575=$X$4,"Enter smelter details",IF(ISERROR($V1575),"",OFFSET('Smelter Look-up'!$F$4,$V1575-4,0)))</f>
        <v/>
      </c>
      <c r="H1575" s="200">
        <f>IF(ISERROR($V1575),"",OFFSET('Smelter Look-up'!$G$4,$V1575-4,0))</f>
        <v/>
      </c>
      <c r="I1575" s="201">
        <f>IF(ISERROR($V1575),"",OFFSET('Smelter Look-up'!$H$4,$V1575-4,0))</f>
        <v/>
      </c>
      <c r="J1575" s="201">
        <f>IF(ISERROR($V1575),"",OFFSET('Smelter Look-up'!$I$4,$V1575-4,0))</f>
        <v/>
      </c>
      <c r="K1575" s="145" t="n"/>
      <c r="L1575" s="145" t="n"/>
      <c r="M1575" s="145" t="n"/>
      <c r="N1575" s="145" t="n"/>
      <c r="O1575" s="145" t="n"/>
      <c r="P1575" s="203" t="n"/>
      <c r="Q1575" s="146" t="n"/>
      <c r="R1575" s="144">
        <f>IF(ISERROR($V1575),"",OFFSET('Smelter Look-up'!$C$4,$V1575-4,0)&amp;"")</f>
        <v/>
      </c>
      <c r="S1575" s="150">
        <f>IF(B1575="","",IF(ISERROR(MATCH($E1575,CL,0)),"Unknown",INDIRECT("'C'!$A$"&amp;MATCH($E1575,CL,0)+1)))</f>
        <v/>
      </c>
      <c r="T1575" s="150">
        <f>IF(B1575="","",IF(ISERROR(MATCH($J1575,SorP!$B$1:$B$6261,0)),"",INDIRECT("'SorP'!$A$"&amp;MATCH($S1575&amp;$J1575,SorP!C:C,0))))</f>
        <v/>
      </c>
      <c r="U1575" s="163" t="n"/>
      <c r="V1575" s="164">
        <f>IF(C1575="",NA(),MATCH($B1575&amp;$C1575,'Smelter Look-up'!$J:$J,0))</f>
        <v/>
      </c>
      <c r="X1575" s="165">
        <f>IF(AND(C1575="Smelter not listed",OR(LEN(D1575)=0,LEN(E1575)=0)),1,0)</f>
        <v/>
      </c>
      <c r="AB1575" s="306">
        <f>IF(C1575="","",B1575)</f>
        <v/>
      </c>
      <c r="AC1575" s="165">
        <f>B1575</f>
        <v/>
      </c>
      <c r="AD1575" s="165">
        <f>IF(C1575="Smelter not listed",D1575,C1575)</f>
        <v/>
      </c>
    </row>
    <row r="1576" ht="20.1" customFormat="1" customHeight="1" s="165">
      <c r="A1576" s="150" t="n"/>
      <c r="B1576" s="296">
        <f>IF(LEN(A1576)=0,"",INDEX('Smelter Look-up'!$A:$A,MATCH($A1576,'Smelter Look-up'!$E:$E,0)))</f>
        <v/>
      </c>
      <c r="C1576" s="147">
        <f>IF(LEN(A1576)=0,"",INDEX('Smelter Look-up'!$C:$C,MATCH($A1576,'Smelter Look-up'!$E:$E,0)))</f>
        <v/>
      </c>
      <c r="D1576" s="144" t="n"/>
      <c r="E1576" s="144">
        <f>IF(ISERROR($V1576),"",OFFSET('Smelter Look-up'!$D$4,$V1576-4,0)&amp;"")</f>
        <v/>
      </c>
      <c r="F1576" s="144">
        <f>IF(ISERROR($V1576),"",OFFSET('Smelter Look-up'!$E$4,$V1576-4,0))</f>
        <v/>
      </c>
      <c r="G1576" s="144">
        <f>IF(C1576=$X$4,"Enter smelter details",IF(ISERROR($V1576),"",OFFSET('Smelter Look-up'!$F$4,$V1576-4,0)))</f>
        <v/>
      </c>
      <c r="H1576" s="200">
        <f>IF(ISERROR($V1576),"",OFFSET('Smelter Look-up'!$G$4,$V1576-4,0))</f>
        <v/>
      </c>
      <c r="I1576" s="201">
        <f>IF(ISERROR($V1576),"",OFFSET('Smelter Look-up'!$H$4,$V1576-4,0))</f>
        <v/>
      </c>
      <c r="J1576" s="201">
        <f>IF(ISERROR($V1576),"",OFFSET('Smelter Look-up'!$I$4,$V1576-4,0))</f>
        <v/>
      </c>
      <c r="K1576" s="145" t="n"/>
      <c r="L1576" s="145" t="n"/>
      <c r="M1576" s="145" t="n"/>
      <c r="N1576" s="145" t="n"/>
      <c r="O1576" s="145" t="n"/>
      <c r="P1576" s="203" t="n"/>
      <c r="Q1576" s="146" t="n"/>
      <c r="R1576" s="144">
        <f>IF(ISERROR($V1576),"",OFFSET('Smelter Look-up'!$C$4,$V1576-4,0)&amp;"")</f>
        <v/>
      </c>
      <c r="S1576" s="150">
        <f>IF(B1576="","",IF(ISERROR(MATCH($E1576,CL,0)),"Unknown",INDIRECT("'C'!$A$"&amp;MATCH($E1576,CL,0)+1)))</f>
        <v/>
      </c>
      <c r="T1576" s="150">
        <f>IF(B1576="","",IF(ISERROR(MATCH($J1576,SorP!$B$1:$B$6261,0)),"",INDIRECT("'SorP'!$A$"&amp;MATCH($S1576&amp;$J1576,SorP!C:C,0))))</f>
        <v/>
      </c>
      <c r="U1576" s="163" t="n"/>
      <c r="V1576" s="164">
        <f>IF(C1576="",NA(),MATCH($B1576&amp;$C1576,'Smelter Look-up'!$J:$J,0))</f>
        <v/>
      </c>
      <c r="X1576" s="165">
        <f>IF(AND(C1576="Smelter not listed",OR(LEN(D1576)=0,LEN(E1576)=0)),1,0)</f>
        <v/>
      </c>
      <c r="AB1576" s="306">
        <f>IF(C1576="","",B1576)</f>
        <v/>
      </c>
      <c r="AC1576" s="165">
        <f>B1576</f>
        <v/>
      </c>
      <c r="AD1576" s="165">
        <f>IF(C1576="Smelter not listed",D1576,C1576)</f>
        <v/>
      </c>
    </row>
    <row r="1577" ht="20.1" customFormat="1" customHeight="1" s="165">
      <c r="A1577" s="150" t="n"/>
      <c r="B1577" s="296">
        <f>IF(LEN(A1577)=0,"",INDEX('Smelter Look-up'!$A:$A,MATCH($A1577,'Smelter Look-up'!$E:$E,0)))</f>
        <v/>
      </c>
      <c r="C1577" s="147">
        <f>IF(LEN(A1577)=0,"",INDEX('Smelter Look-up'!$C:$C,MATCH($A1577,'Smelter Look-up'!$E:$E,0)))</f>
        <v/>
      </c>
      <c r="D1577" s="144" t="n"/>
      <c r="E1577" s="144">
        <f>IF(ISERROR($V1577),"",OFFSET('Smelter Look-up'!$D$4,$V1577-4,0)&amp;"")</f>
        <v/>
      </c>
      <c r="F1577" s="144">
        <f>IF(ISERROR($V1577),"",OFFSET('Smelter Look-up'!$E$4,$V1577-4,0))</f>
        <v/>
      </c>
      <c r="G1577" s="144">
        <f>IF(C1577=$X$4,"Enter smelter details",IF(ISERROR($V1577),"",OFFSET('Smelter Look-up'!$F$4,$V1577-4,0)))</f>
        <v/>
      </c>
      <c r="H1577" s="200">
        <f>IF(ISERROR($V1577),"",OFFSET('Smelter Look-up'!$G$4,$V1577-4,0))</f>
        <v/>
      </c>
      <c r="I1577" s="201">
        <f>IF(ISERROR($V1577),"",OFFSET('Smelter Look-up'!$H$4,$V1577-4,0))</f>
        <v/>
      </c>
      <c r="J1577" s="201">
        <f>IF(ISERROR($V1577),"",OFFSET('Smelter Look-up'!$I$4,$V1577-4,0))</f>
        <v/>
      </c>
      <c r="K1577" s="145" t="n"/>
      <c r="L1577" s="145" t="n"/>
      <c r="M1577" s="145" t="n"/>
      <c r="N1577" s="145" t="n"/>
      <c r="O1577" s="145" t="n"/>
      <c r="P1577" s="203" t="n"/>
      <c r="Q1577" s="146" t="n"/>
      <c r="R1577" s="144">
        <f>IF(ISERROR($V1577),"",OFFSET('Smelter Look-up'!$C$4,$V1577-4,0)&amp;"")</f>
        <v/>
      </c>
      <c r="S1577" s="150">
        <f>IF(B1577="","",IF(ISERROR(MATCH($E1577,CL,0)),"Unknown",INDIRECT("'C'!$A$"&amp;MATCH($E1577,CL,0)+1)))</f>
        <v/>
      </c>
      <c r="T1577" s="150">
        <f>IF(B1577="","",IF(ISERROR(MATCH($J1577,SorP!$B$1:$B$6261,0)),"",INDIRECT("'SorP'!$A$"&amp;MATCH($S1577&amp;$J1577,SorP!C:C,0))))</f>
        <v/>
      </c>
      <c r="U1577" s="163" t="n"/>
      <c r="V1577" s="164">
        <f>IF(C1577="",NA(),MATCH($B1577&amp;$C1577,'Smelter Look-up'!$J:$J,0))</f>
        <v/>
      </c>
      <c r="X1577" s="165">
        <f>IF(AND(C1577="Smelter not listed",OR(LEN(D1577)=0,LEN(E1577)=0)),1,0)</f>
        <v/>
      </c>
      <c r="AB1577" s="306">
        <f>IF(C1577="","",B1577)</f>
        <v/>
      </c>
      <c r="AC1577" s="165">
        <f>B1577</f>
        <v/>
      </c>
      <c r="AD1577" s="165">
        <f>IF(C1577="Smelter not listed",D1577,C1577)</f>
        <v/>
      </c>
    </row>
    <row r="1578" ht="20.1" customFormat="1" customHeight="1" s="165">
      <c r="A1578" s="150" t="n"/>
      <c r="B1578" s="296">
        <f>IF(LEN(A1578)=0,"",INDEX('Smelter Look-up'!$A:$A,MATCH($A1578,'Smelter Look-up'!$E:$E,0)))</f>
        <v/>
      </c>
      <c r="C1578" s="147">
        <f>IF(LEN(A1578)=0,"",INDEX('Smelter Look-up'!$C:$C,MATCH($A1578,'Smelter Look-up'!$E:$E,0)))</f>
        <v/>
      </c>
      <c r="D1578" s="144" t="n"/>
      <c r="E1578" s="144">
        <f>IF(ISERROR($V1578),"",OFFSET('Smelter Look-up'!$D$4,$V1578-4,0)&amp;"")</f>
        <v/>
      </c>
      <c r="F1578" s="144">
        <f>IF(ISERROR($V1578),"",OFFSET('Smelter Look-up'!$E$4,$V1578-4,0))</f>
        <v/>
      </c>
      <c r="G1578" s="144">
        <f>IF(C1578=$X$4,"Enter smelter details",IF(ISERROR($V1578),"",OFFSET('Smelter Look-up'!$F$4,$V1578-4,0)))</f>
        <v/>
      </c>
      <c r="H1578" s="200">
        <f>IF(ISERROR($V1578),"",OFFSET('Smelter Look-up'!$G$4,$V1578-4,0))</f>
        <v/>
      </c>
      <c r="I1578" s="201">
        <f>IF(ISERROR($V1578),"",OFFSET('Smelter Look-up'!$H$4,$V1578-4,0))</f>
        <v/>
      </c>
      <c r="J1578" s="201">
        <f>IF(ISERROR($V1578),"",OFFSET('Smelter Look-up'!$I$4,$V1578-4,0))</f>
        <v/>
      </c>
      <c r="K1578" s="145" t="n"/>
      <c r="L1578" s="145" t="n"/>
      <c r="M1578" s="145" t="n"/>
      <c r="N1578" s="145" t="n"/>
      <c r="O1578" s="145" t="n"/>
      <c r="P1578" s="203" t="n"/>
      <c r="Q1578" s="146" t="n"/>
      <c r="R1578" s="144">
        <f>IF(ISERROR($V1578),"",OFFSET('Smelter Look-up'!$C$4,$V1578-4,0)&amp;"")</f>
        <v/>
      </c>
      <c r="S1578" s="150">
        <f>IF(B1578="","",IF(ISERROR(MATCH($E1578,CL,0)),"Unknown",INDIRECT("'C'!$A$"&amp;MATCH($E1578,CL,0)+1)))</f>
        <v/>
      </c>
      <c r="T1578" s="150">
        <f>IF(B1578="","",IF(ISERROR(MATCH($J1578,SorP!$B$1:$B$6261,0)),"",INDIRECT("'SorP'!$A$"&amp;MATCH($S1578&amp;$J1578,SorP!C:C,0))))</f>
        <v/>
      </c>
      <c r="U1578" s="163" t="n"/>
      <c r="V1578" s="164">
        <f>IF(C1578="",NA(),MATCH($B1578&amp;$C1578,'Smelter Look-up'!$J:$J,0))</f>
        <v/>
      </c>
      <c r="X1578" s="165">
        <f>IF(AND(C1578="Smelter not listed",OR(LEN(D1578)=0,LEN(E1578)=0)),1,0)</f>
        <v/>
      </c>
      <c r="AB1578" s="306">
        <f>IF(C1578="","",B1578)</f>
        <v/>
      </c>
      <c r="AC1578" s="165">
        <f>B1578</f>
        <v/>
      </c>
      <c r="AD1578" s="165">
        <f>IF(C1578="Smelter not listed",D1578,C1578)</f>
        <v/>
      </c>
    </row>
    <row r="1579" ht="20.1" customFormat="1" customHeight="1" s="165">
      <c r="A1579" s="150" t="n"/>
      <c r="B1579" s="296">
        <f>IF(LEN(A1579)=0,"",INDEX('Smelter Look-up'!$A:$A,MATCH($A1579,'Smelter Look-up'!$E:$E,0)))</f>
        <v/>
      </c>
      <c r="C1579" s="147">
        <f>IF(LEN(A1579)=0,"",INDEX('Smelter Look-up'!$C:$C,MATCH($A1579,'Smelter Look-up'!$E:$E,0)))</f>
        <v/>
      </c>
      <c r="D1579" s="144" t="n"/>
      <c r="E1579" s="144">
        <f>IF(ISERROR($V1579),"",OFFSET('Smelter Look-up'!$D$4,$V1579-4,0)&amp;"")</f>
        <v/>
      </c>
      <c r="F1579" s="144">
        <f>IF(ISERROR($V1579),"",OFFSET('Smelter Look-up'!$E$4,$V1579-4,0))</f>
        <v/>
      </c>
      <c r="G1579" s="144">
        <f>IF(C1579=$X$4,"Enter smelter details",IF(ISERROR($V1579),"",OFFSET('Smelter Look-up'!$F$4,$V1579-4,0)))</f>
        <v/>
      </c>
      <c r="H1579" s="200">
        <f>IF(ISERROR($V1579),"",OFFSET('Smelter Look-up'!$G$4,$V1579-4,0))</f>
        <v/>
      </c>
      <c r="I1579" s="201">
        <f>IF(ISERROR($V1579),"",OFFSET('Smelter Look-up'!$H$4,$V1579-4,0))</f>
        <v/>
      </c>
      <c r="J1579" s="201">
        <f>IF(ISERROR($V1579),"",OFFSET('Smelter Look-up'!$I$4,$V1579-4,0))</f>
        <v/>
      </c>
      <c r="K1579" s="145" t="n"/>
      <c r="L1579" s="145" t="n"/>
      <c r="M1579" s="145" t="n"/>
      <c r="N1579" s="145" t="n"/>
      <c r="O1579" s="145" t="n"/>
      <c r="P1579" s="203" t="n"/>
      <c r="Q1579" s="146" t="n"/>
      <c r="R1579" s="144">
        <f>IF(ISERROR($V1579),"",OFFSET('Smelter Look-up'!$C$4,$V1579-4,0)&amp;"")</f>
        <v/>
      </c>
      <c r="S1579" s="150">
        <f>IF(B1579="","",IF(ISERROR(MATCH($E1579,CL,0)),"Unknown",INDIRECT("'C'!$A$"&amp;MATCH($E1579,CL,0)+1)))</f>
        <v/>
      </c>
      <c r="T1579" s="150">
        <f>IF(B1579="","",IF(ISERROR(MATCH($J1579,SorP!$B$1:$B$6261,0)),"",INDIRECT("'SorP'!$A$"&amp;MATCH($S1579&amp;$J1579,SorP!C:C,0))))</f>
        <v/>
      </c>
      <c r="U1579" s="163" t="n"/>
      <c r="V1579" s="164">
        <f>IF(C1579="",NA(),MATCH($B1579&amp;$C1579,'Smelter Look-up'!$J:$J,0))</f>
        <v/>
      </c>
      <c r="X1579" s="165">
        <f>IF(AND(C1579="Smelter not listed",OR(LEN(D1579)=0,LEN(E1579)=0)),1,0)</f>
        <v/>
      </c>
      <c r="AB1579" s="306">
        <f>IF(C1579="","",B1579)</f>
        <v/>
      </c>
      <c r="AC1579" s="165">
        <f>B1579</f>
        <v/>
      </c>
      <c r="AD1579" s="165">
        <f>IF(C1579="Smelter not listed",D1579,C1579)</f>
        <v/>
      </c>
    </row>
    <row r="1580" ht="20.1" customFormat="1" customHeight="1" s="165">
      <c r="A1580" s="150" t="n"/>
      <c r="B1580" s="296">
        <f>IF(LEN(A1580)=0,"",INDEX('Smelter Look-up'!$A:$A,MATCH($A1580,'Smelter Look-up'!$E:$E,0)))</f>
        <v/>
      </c>
      <c r="C1580" s="147">
        <f>IF(LEN(A1580)=0,"",INDEX('Smelter Look-up'!$C:$C,MATCH($A1580,'Smelter Look-up'!$E:$E,0)))</f>
        <v/>
      </c>
      <c r="D1580" s="144" t="n"/>
      <c r="E1580" s="144">
        <f>IF(ISERROR($V1580),"",OFFSET('Smelter Look-up'!$D$4,$V1580-4,0)&amp;"")</f>
        <v/>
      </c>
      <c r="F1580" s="144">
        <f>IF(ISERROR($V1580),"",OFFSET('Smelter Look-up'!$E$4,$V1580-4,0))</f>
        <v/>
      </c>
      <c r="G1580" s="144">
        <f>IF(C1580=$X$4,"Enter smelter details",IF(ISERROR($V1580),"",OFFSET('Smelter Look-up'!$F$4,$V1580-4,0)))</f>
        <v/>
      </c>
      <c r="H1580" s="200">
        <f>IF(ISERROR($V1580),"",OFFSET('Smelter Look-up'!$G$4,$V1580-4,0))</f>
        <v/>
      </c>
      <c r="I1580" s="201">
        <f>IF(ISERROR($V1580),"",OFFSET('Smelter Look-up'!$H$4,$V1580-4,0))</f>
        <v/>
      </c>
      <c r="J1580" s="201">
        <f>IF(ISERROR($V1580),"",OFFSET('Smelter Look-up'!$I$4,$V1580-4,0))</f>
        <v/>
      </c>
      <c r="K1580" s="145" t="n"/>
      <c r="L1580" s="145" t="n"/>
      <c r="M1580" s="145" t="n"/>
      <c r="N1580" s="145" t="n"/>
      <c r="O1580" s="145" t="n"/>
      <c r="P1580" s="203" t="n"/>
      <c r="Q1580" s="146" t="n"/>
      <c r="R1580" s="144">
        <f>IF(ISERROR($V1580),"",OFFSET('Smelter Look-up'!$C$4,$V1580-4,0)&amp;"")</f>
        <v/>
      </c>
      <c r="S1580" s="150">
        <f>IF(B1580="","",IF(ISERROR(MATCH($E1580,CL,0)),"Unknown",INDIRECT("'C'!$A$"&amp;MATCH($E1580,CL,0)+1)))</f>
        <v/>
      </c>
      <c r="T1580" s="150">
        <f>IF(B1580="","",IF(ISERROR(MATCH($J1580,SorP!$B$1:$B$6261,0)),"",INDIRECT("'SorP'!$A$"&amp;MATCH($S1580&amp;$J1580,SorP!C:C,0))))</f>
        <v/>
      </c>
      <c r="U1580" s="163" t="n"/>
      <c r="V1580" s="164">
        <f>IF(C1580="",NA(),MATCH($B1580&amp;$C1580,'Smelter Look-up'!$J:$J,0))</f>
        <v/>
      </c>
      <c r="X1580" s="165">
        <f>IF(AND(C1580="Smelter not listed",OR(LEN(D1580)=0,LEN(E1580)=0)),1,0)</f>
        <v/>
      </c>
      <c r="AB1580" s="306">
        <f>IF(C1580="","",B1580)</f>
        <v/>
      </c>
      <c r="AC1580" s="165">
        <f>B1580</f>
        <v/>
      </c>
      <c r="AD1580" s="165">
        <f>IF(C1580="Smelter not listed",D1580,C1580)</f>
        <v/>
      </c>
    </row>
    <row r="1581" ht="20.1" customFormat="1" customHeight="1" s="165">
      <c r="A1581" s="150" t="n"/>
      <c r="B1581" s="296">
        <f>IF(LEN(A1581)=0,"",INDEX('Smelter Look-up'!$A:$A,MATCH($A1581,'Smelter Look-up'!$E:$E,0)))</f>
        <v/>
      </c>
      <c r="C1581" s="147">
        <f>IF(LEN(A1581)=0,"",INDEX('Smelter Look-up'!$C:$C,MATCH($A1581,'Smelter Look-up'!$E:$E,0)))</f>
        <v/>
      </c>
      <c r="D1581" s="144" t="n"/>
      <c r="E1581" s="144">
        <f>IF(ISERROR($V1581),"",OFFSET('Smelter Look-up'!$D$4,$V1581-4,0)&amp;"")</f>
        <v/>
      </c>
      <c r="F1581" s="144">
        <f>IF(ISERROR($V1581),"",OFFSET('Smelter Look-up'!$E$4,$V1581-4,0))</f>
        <v/>
      </c>
      <c r="G1581" s="144">
        <f>IF(C1581=$X$4,"Enter smelter details",IF(ISERROR($V1581),"",OFFSET('Smelter Look-up'!$F$4,$V1581-4,0)))</f>
        <v/>
      </c>
      <c r="H1581" s="200">
        <f>IF(ISERROR($V1581),"",OFFSET('Smelter Look-up'!$G$4,$V1581-4,0))</f>
        <v/>
      </c>
      <c r="I1581" s="201">
        <f>IF(ISERROR($V1581),"",OFFSET('Smelter Look-up'!$H$4,$V1581-4,0))</f>
        <v/>
      </c>
      <c r="J1581" s="201">
        <f>IF(ISERROR($V1581),"",OFFSET('Smelter Look-up'!$I$4,$V1581-4,0))</f>
        <v/>
      </c>
      <c r="K1581" s="145" t="n"/>
      <c r="L1581" s="145" t="n"/>
      <c r="M1581" s="145" t="n"/>
      <c r="N1581" s="145" t="n"/>
      <c r="O1581" s="145" t="n"/>
      <c r="P1581" s="203" t="n"/>
      <c r="Q1581" s="146" t="n"/>
      <c r="R1581" s="144">
        <f>IF(ISERROR($V1581),"",OFFSET('Smelter Look-up'!$C$4,$V1581-4,0)&amp;"")</f>
        <v/>
      </c>
      <c r="S1581" s="150">
        <f>IF(B1581="","",IF(ISERROR(MATCH($E1581,CL,0)),"Unknown",INDIRECT("'C'!$A$"&amp;MATCH($E1581,CL,0)+1)))</f>
        <v/>
      </c>
      <c r="T1581" s="150">
        <f>IF(B1581="","",IF(ISERROR(MATCH($J1581,SorP!$B$1:$B$6261,0)),"",INDIRECT("'SorP'!$A$"&amp;MATCH($S1581&amp;$J1581,SorP!C:C,0))))</f>
        <v/>
      </c>
      <c r="U1581" s="163" t="n"/>
      <c r="V1581" s="164">
        <f>IF(C1581="",NA(),MATCH($B1581&amp;$C1581,'Smelter Look-up'!$J:$J,0))</f>
        <v/>
      </c>
      <c r="X1581" s="165">
        <f>IF(AND(C1581="Smelter not listed",OR(LEN(D1581)=0,LEN(E1581)=0)),1,0)</f>
        <v/>
      </c>
      <c r="AB1581" s="306">
        <f>IF(C1581="","",B1581)</f>
        <v/>
      </c>
      <c r="AC1581" s="165">
        <f>B1581</f>
        <v/>
      </c>
      <c r="AD1581" s="165">
        <f>IF(C1581="Smelter not listed",D1581,C1581)</f>
        <v/>
      </c>
    </row>
    <row r="1582" ht="20.1" customFormat="1" customHeight="1" s="165">
      <c r="A1582" s="150" t="n"/>
      <c r="B1582" s="296">
        <f>IF(LEN(A1582)=0,"",INDEX('Smelter Look-up'!$A:$A,MATCH($A1582,'Smelter Look-up'!$E:$E,0)))</f>
        <v/>
      </c>
      <c r="C1582" s="147">
        <f>IF(LEN(A1582)=0,"",INDEX('Smelter Look-up'!$C:$C,MATCH($A1582,'Smelter Look-up'!$E:$E,0)))</f>
        <v/>
      </c>
      <c r="D1582" s="144" t="n"/>
      <c r="E1582" s="144">
        <f>IF(ISERROR($V1582),"",OFFSET('Smelter Look-up'!$D$4,$V1582-4,0)&amp;"")</f>
        <v/>
      </c>
      <c r="F1582" s="144">
        <f>IF(ISERROR($V1582),"",OFFSET('Smelter Look-up'!$E$4,$V1582-4,0))</f>
        <v/>
      </c>
      <c r="G1582" s="144">
        <f>IF(C1582=$X$4,"Enter smelter details",IF(ISERROR($V1582),"",OFFSET('Smelter Look-up'!$F$4,$V1582-4,0)))</f>
        <v/>
      </c>
      <c r="H1582" s="200">
        <f>IF(ISERROR($V1582),"",OFFSET('Smelter Look-up'!$G$4,$V1582-4,0))</f>
        <v/>
      </c>
      <c r="I1582" s="201">
        <f>IF(ISERROR($V1582),"",OFFSET('Smelter Look-up'!$H$4,$V1582-4,0))</f>
        <v/>
      </c>
      <c r="J1582" s="201">
        <f>IF(ISERROR($V1582),"",OFFSET('Smelter Look-up'!$I$4,$V1582-4,0))</f>
        <v/>
      </c>
      <c r="K1582" s="145" t="n"/>
      <c r="L1582" s="145" t="n"/>
      <c r="M1582" s="145" t="n"/>
      <c r="N1582" s="145" t="n"/>
      <c r="O1582" s="145" t="n"/>
      <c r="P1582" s="203" t="n"/>
      <c r="Q1582" s="146" t="n"/>
      <c r="R1582" s="144">
        <f>IF(ISERROR($V1582),"",OFFSET('Smelter Look-up'!$C$4,$V1582-4,0)&amp;"")</f>
        <v/>
      </c>
      <c r="S1582" s="150">
        <f>IF(B1582="","",IF(ISERROR(MATCH($E1582,CL,0)),"Unknown",INDIRECT("'C'!$A$"&amp;MATCH($E1582,CL,0)+1)))</f>
        <v/>
      </c>
      <c r="T1582" s="150">
        <f>IF(B1582="","",IF(ISERROR(MATCH($J1582,SorP!$B$1:$B$6261,0)),"",INDIRECT("'SorP'!$A$"&amp;MATCH($S1582&amp;$J1582,SorP!C:C,0))))</f>
        <v/>
      </c>
      <c r="U1582" s="163" t="n"/>
      <c r="V1582" s="164">
        <f>IF(C1582="",NA(),MATCH($B1582&amp;$C1582,'Smelter Look-up'!$J:$J,0))</f>
        <v/>
      </c>
      <c r="X1582" s="165">
        <f>IF(AND(C1582="Smelter not listed",OR(LEN(D1582)=0,LEN(E1582)=0)),1,0)</f>
        <v/>
      </c>
      <c r="AB1582" s="306">
        <f>IF(C1582="","",B1582)</f>
        <v/>
      </c>
      <c r="AC1582" s="165">
        <f>B1582</f>
        <v/>
      </c>
      <c r="AD1582" s="165">
        <f>IF(C1582="Smelter not listed",D1582,C1582)</f>
        <v/>
      </c>
    </row>
    <row r="1583" ht="20.1" customFormat="1" customHeight="1" s="165">
      <c r="A1583" s="150" t="n"/>
      <c r="B1583" s="296">
        <f>IF(LEN(A1583)=0,"",INDEX('Smelter Look-up'!$A:$A,MATCH($A1583,'Smelter Look-up'!$E:$E,0)))</f>
        <v/>
      </c>
      <c r="C1583" s="147">
        <f>IF(LEN(A1583)=0,"",INDEX('Smelter Look-up'!$C:$C,MATCH($A1583,'Smelter Look-up'!$E:$E,0)))</f>
        <v/>
      </c>
      <c r="D1583" s="144" t="n"/>
      <c r="E1583" s="144">
        <f>IF(ISERROR($V1583),"",OFFSET('Smelter Look-up'!$D$4,$V1583-4,0)&amp;"")</f>
        <v/>
      </c>
      <c r="F1583" s="144">
        <f>IF(ISERROR($V1583),"",OFFSET('Smelter Look-up'!$E$4,$V1583-4,0))</f>
        <v/>
      </c>
      <c r="G1583" s="144">
        <f>IF(C1583=$X$4,"Enter smelter details",IF(ISERROR($V1583),"",OFFSET('Smelter Look-up'!$F$4,$V1583-4,0)))</f>
        <v/>
      </c>
      <c r="H1583" s="200">
        <f>IF(ISERROR($V1583),"",OFFSET('Smelter Look-up'!$G$4,$V1583-4,0))</f>
        <v/>
      </c>
      <c r="I1583" s="201">
        <f>IF(ISERROR($V1583),"",OFFSET('Smelter Look-up'!$H$4,$V1583-4,0))</f>
        <v/>
      </c>
      <c r="J1583" s="201">
        <f>IF(ISERROR($V1583),"",OFFSET('Smelter Look-up'!$I$4,$V1583-4,0))</f>
        <v/>
      </c>
      <c r="K1583" s="145" t="n"/>
      <c r="L1583" s="145" t="n"/>
      <c r="M1583" s="145" t="n"/>
      <c r="N1583" s="145" t="n"/>
      <c r="O1583" s="145" t="n"/>
      <c r="P1583" s="203" t="n"/>
      <c r="Q1583" s="146" t="n"/>
      <c r="R1583" s="144">
        <f>IF(ISERROR($V1583),"",OFFSET('Smelter Look-up'!$C$4,$V1583-4,0)&amp;"")</f>
        <v/>
      </c>
      <c r="S1583" s="150">
        <f>IF(B1583="","",IF(ISERROR(MATCH($E1583,CL,0)),"Unknown",INDIRECT("'C'!$A$"&amp;MATCH($E1583,CL,0)+1)))</f>
        <v/>
      </c>
      <c r="T1583" s="150">
        <f>IF(B1583="","",IF(ISERROR(MATCH($J1583,SorP!$B$1:$B$6261,0)),"",INDIRECT("'SorP'!$A$"&amp;MATCH($S1583&amp;$J1583,SorP!C:C,0))))</f>
        <v/>
      </c>
      <c r="U1583" s="163" t="n"/>
      <c r="V1583" s="164">
        <f>IF(C1583="",NA(),MATCH($B1583&amp;$C1583,'Smelter Look-up'!$J:$J,0))</f>
        <v/>
      </c>
      <c r="X1583" s="165">
        <f>IF(AND(C1583="Smelter not listed",OR(LEN(D1583)=0,LEN(E1583)=0)),1,0)</f>
        <v/>
      </c>
      <c r="AB1583" s="306">
        <f>IF(C1583="","",B1583)</f>
        <v/>
      </c>
      <c r="AC1583" s="165">
        <f>B1583</f>
        <v/>
      </c>
      <c r="AD1583" s="165">
        <f>IF(C1583="Smelter not listed",D1583,C1583)</f>
        <v/>
      </c>
    </row>
    <row r="1584" ht="20.1" customFormat="1" customHeight="1" s="165">
      <c r="A1584" s="150" t="n"/>
      <c r="B1584" s="296">
        <f>IF(LEN(A1584)=0,"",INDEX('Smelter Look-up'!$A:$A,MATCH($A1584,'Smelter Look-up'!$E:$E,0)))</f>
        <v/>
      </c>
      <c r="C1584" s="147">
        <f>IF(LEN(A1584)=0,"",INDEX('Smelter Look-up'!$C:$C,MATCH($A1584,'Smelter Look-up'!$E:$E,0)))</f>
        <v/>
      </c>
      <c r="D1584" s="144" t="n"/>
      <c r="E1584" s="144">
        <f>IF(ISERROR($V1584),"",OFFSET('Smelter Look-up'!$D$4,$V1584-4,0)&amp;"")</f>
        <v/>
      </c>
      <c r="F1584" s="144">
        <f>IF(ISERROR($V1584),"",OFFSET('Smelter Look-up'!$E$4,$V1584-4,0))</f>
        <v/>
      </c>
      <c r="G1584" s="144">
        <f>IF(C1584=$X$4,"Enter smelter details",IF(ISERROR($V1584),"",OFFSET('Smelter Look-up'!$F$4,$V1584-4,0)))</f>
        <v/>
      </c>
      <c r="H1584" s="200">
        <f>IF(ISERROR($V1584),"",OFFSET('Smelter Look-up'!$G$4,$V1584-4,0))</f>
        <v/>
      </c>
      <c r="I1584" s="201">
        <f>IF(ISERROR($V1584),"",OFFSET('Smelter Look-up'!$H$4,$V1584-4,0))</f>
        <v/>
      </c>
      <c r="J1584" s="201">
        <f>IF(ISERROR($V1584),"",OFFSET('Smelter Look-up'!$I$4,$V1584-4,0))</f>
        <v/>
      </c>
      <c r="K1584" s="145" t="n"/>
      <c r="L1584" s="145" t="n"/>
      <c r="M1584" s="145" t="n"/>
      <c r="N1584" s="145" t="n"/>
      <c r="O1584" s="145" t="n"/>
      <c r="P1584" s="203" t="n"/>
      <c r="Q1584" s="146" t="n"/>
      <c r="R1584" s="144">
        <f>IF(ISERROR($V1584),"",OFFSET('Smelter Look-up'!$C$4,$V1584-4,0)&amp;"")</f>
        <v/>
      </c>
      <c r="S1584" s="150">
        <f>IF(B1584="","",IF(ISERROR(MATCH($E1584,CL,0)),"Unknown",INDIRECT("'C'!$A$"&amp;MATCH($E1584,CL,0)+1)))</f>
        <v/>
      </c>
      <c r="T1584" s="150">
        <f>IF(B1584="","",IF(ISERROR(MATCH($J1584,SorP!$B$1:$B$6261,0)),"",INDIRECT("'SorP'!$A$"&amp;MATCH($S1584&amp;$J1584,SorP!C:C,0))))</f>
        <v/>
      </c>
      <c r="U1584" s="163" t="n"/>
      <c r="V1584" s="164">
        <f>IF(C1584="",NA(),MATCH($B1584&amp;$C1584,'Smelter Look-up'!$J:$J,0))</f>
        <v/>
      </c>
      <c r="X1584" s="165">
        <f>IF(AND(C1584="Smelter not listed",OR(LEN(D1584)=0,LEN(E1584)=0)),1,0)</f>
        <v/>
      </c>
      <c r="AB1584" s="306">
        <f>IF(C1584="","",B1584)</f>
        <v/>
      </c>
      <c r="AC1584" s="165">
        <f>B1584</f>
        <v/>
      </c>
      <c r="AD1584" s="165">
        <f>IF(C1584="Smelter not listed",D1584,C1584)</f>
        <v/>
      </c>
    </row>
    <row r="1585" ht="20.1" customFormat="1" customHeight="1" s="165">
      <c r="A1585" s="150" t="n"/>
      <c r="B1585" s="296">
        <f>IF(LEN(A1585)=0,"",INDEX('Smelter Look-up'!$A:$A,MATCH($A1585,'Smelter Look-up'!$E:$E,0)))</f>
        <v/>
      </c>
      <c r="C1585" s="147">
        <f>IF(LEN(A1585)=0,"",INDEX('Smelter Look-up'!$C:$C,MATCH($A1585,'Smelter Look-up'!$E:$E,0)))</f>
        <v/>
      </c>
      <c r="D1585" s="144" t="n"/>
      <c r="E1585" s="144">
        <f>IF(ISERROR($V1585),"",OFFSET('Smelter Look-up'!$D$4,$V1585-4,0)&amp;"")</f>
        <v/>
      </c>
      <c r="F1585" s="144">
        <f>IF(ISERROR($V1585),"",OFFSET('Smelter Look-up'!$E$4,$V1585-4,0))</f>
        <v/>
      </c>
      <c r="G1585" s="144">
        <f>IF(C1585=$X$4,"Enter smelter details",IF(ISERROR($V1585),"",OFFSET('Smelter Look-up'!$F$4,$V1585-4,0)))</f>
        <v/>
      </c>
      <c r="H1585" s="200">
        <f>IF(ISERROR($V1585),"",OFFSET('Smelter Look-up'!$G$4,$V1585-4,0))</f>
        <v/>
      </c>
      <c r="I1585" s="201">
        <f>IF(ISERROR($V1585),"",OFFSET('Smelter Look-up'!$H$4,$V1585-4,0))</f>
        <v/>
      </c>
      <c r="J1585" s="201">
        <f>IF(ISERROR($V1585),"",OFFSET('Smelter Look-up'!$I$4,$V1585-4,0))</f>
        <v/>
      </c>
      <c r="K1585" s="145" t="n"/>
      <c r="L1585" s="145" t="n"/>
      <c r="M1585" s="145" t="n"/>
      <c r="N1585" s="145" t="n"/>
      <c r="O1585" s="145" t="n"/>
      <c r="P1585" s="203" t="n"/>
      <c r="Q1585" s="146" t="n"/>
      <c r="R1585" s="144">
        <f>IF(ISERROR($V1585),"",OFFSET('Smelter Look-up'!$C$4,$V1585-4,0)&amp;"")</f>
        <v/>
      </c>
      <c r="S1585" s="150">
        <f>IF(B1585="","",IF(ISERROR(MATCH($E1585,CL,0)),"Unknown",INDIRECT("'C'!$A$"&amp;MATCH($E1585,CL,0)+1)))</f>
        <v/>
      </c>
      <c r="T1585" s="150">
        <f>IF(B1585="","",IF(ISERROR(MATCH($J1585,SorP!$B$1:$B$6261,0)),"",INDIRECT("'SorP'!$A$"&amp;MATCH($S1585&amp;$J1585,SorP!C:C,0))))</f>
        <v/>
      </c>
      <c r="U1585" s="163" t="n"/>
      <c r="V1585" s="164">
        <f>IF(C1585="",NA(),MATCH($B1585&amp;$C1585,'Smelter Look-up'!$J:$J,0))</f>
        <v/>
      </c>
      <c r="X1585" s="165">
        <f>IF(AND(C1585="Smelter not listed",OR(LEN(D1585)=0,LEN(E1585)=0)),1,0)</f>
        <v/>
      </c>
      <c r="AB1585" s="306">
        <f>IF(C1585="","",B1585)</f>
        <v/>
      </c>
      <c r="AC1585" s="165">
        <f>B1585</f>
        <v/>
      </c>
      <c r="AD1585" s="165">
        <f>IF(C1585="Smelter not listed",D1585,C1585)</f>
        <v/>
      </c>
    </row>
    <row r="1586" ht="20.1" customFormat="1" customHeight="1" s="165">
      <c r="A1586" s="150" t="n"/>
      <c r="B1586" s="296">
        <f>IF(LEN(A1586)=0,"",INDEX('Smelter Look-up'!$A:$A,MATCH($A1586,'Smelter Look-up'!$E:$E,0)))</f>
        <v/>
      </c>
      <c r="C1586" s="147">
        <f>IF(LEN(A1586)=0,"",INDEX('Smelter Look-up'!$C:$C,MATCH($A1586,'Smelter Look-up'!$E:$E,0)))</f>
        <v/>
      </c>
      <c r="D1586" s="144" t="n"/>
      <c r="E1586" s="144">
        <f>IF(ISERROR($V1586),"",OFFSET('Smelter Look-up'!$D$4,$V1586-4,0)&amp;"")</f>
        <v/>
      </c>
      <c r="F1586" s="144">
        <f>IF(ISERROR($V1586),"",OFFSET('Smelter Look-up'!$E$4,$V1586-4,0))</f>
        <v/>
      </c>
      <c r="G1586" s="144">
        <f>IF(C1586=$X$4,"Enter smelter details",IF(ISERROR($V1586),"",OFFSET('Smelter Look-up'!$F$4,$V1586-4,0)))</f>
        <v/>
      </c>
      <c r="H1586" s="200">
        <f>IF(ISERROR($V1586),"",OFFSET('Smelter Look-up'!$G$4,$V1586-4,0))</f>
        <v/>
      </c>
      <c r="I1586" s="201">
        <f>IF(ISERROR($V1586),"",OFFSET('Smelter Look-up'!$H$4,$V1586-4,0))</f>
        <v/>
      </c>
      <c r="J1586" s="201">
        <f>IF(ISERROR($V1586),"",OFFSET('Smelter Look-up'!$I$4,$V1586-4,0))</f>
        <v/>
      </c>
      <c r="K1586" s="145" t="n"/>
      <c r="L1586" s="145" t="n"/>
      <c r="M1586" s="145" t="n"/>
      <c r="N1586" s="145" t="n"/>
      <c r="O1586" s="145" t="n"/>
      <c r="P1586" s="203" t="n"/>
      <c r="Q1586" s="146" t="n"/>
      <c r="R1586" s="144">
        <f>IF(ISERROR($V1586),"",OFFSET('Smelter Look-up'!$C$4,$V1586-4,0)&amp;"")</f>
        <v/>
      </c>
      <c r="S1586" s="150">
        <f>IF(B1586="","",IF(ISERROR(MATCH($E1586,CL,0)),"Unknown",INDIRECT("'C'!$A$"&amp;MATCH($E1586,CL,0)+1)))</f>
        <v/>
      </c>
      <c r="T1586" s="150">
        <f>IF(B1586="","",IF(ISERROR(MATCH($J1586,SorP!$B$1:$B$6261,0)),"",INDIRECT("'SorP'!$A$"&amp;MATCH($S1586&amp;$J1586,SorP!C:C,0))))</f>
        <v/>
      </c>
      <c r="U1586" s="163" t="n"/>
      <c r="V1586" s="164">
        <f>IF(C1586="",NA(),MATCH($B1586&amp;$C1586,'Smelter Look-up'!$J:$J,0))</f>
        <v/>
      </c>
      <c r="X1586" s="165">
        <f>IF(AND(C1586="Smelter not listed",OR(LEN(D1586)=0,LEN(E1586)=0)),1,0)</f>
        <v/>
      </c>
      <c r="AB1586" s="306">
        <f>IF(C1586="","",B1586)</f>
        <v/>
      </c>
      <c r="AC1586" s="165">
        <f>B1586</f>
        <v/>
      </c>
      <c r="AD1586" s="165">
        <f>IF(C1586="Smelter not listed",D1586,C1586)</f>
        <v/>
      </c>
    </row>
    <row r="1587" ht="20.1" customFormat="1" customHeight="1" s="165">
      <c r="A1587" s="150" t="n"/>
      <c r="B1587" s="296">
        <f>IF(LEN(A1587)=0,"",INDEX('Smelter Look-up'!$A:$A,MATCH($A1587,'Smelter Look-up'!$E:$E,0)))</f>
        <v/>
      </c>
      <c r="C1587" s="147">
        <f>IF(LEN(A1587)=0,"",INDEX('Smelter Look-up'!$C:$C,MATCH($A1587,'Smelter Look-up'!$E:$E,0)))</f>
        <v/>
      </c>
      <c r="D1587" s="144" t="n"/>
      <c r="E1587" s="144">
        <f>IF(ISERROR($V1587),"",OFFSET('Smelter Look-up'!$D$4,$V1587-4,0)&amp;"")</f>
        <v/>
      </c>
      <c r="F1587" s="144">
        <f>IF(ISERROR($V1587),"",OFFSET('Smelter Look-up'!$E$4,$V1587-4,0))</f>
        <v/>
      </c>
      <c r="G1587" s="144">
        <f>IF(C1587=$X$4,"Enter smelter details",IF(ISERROR($V1587),"",OFFSET('Smelter Look-up'!$F$4,$V1587-4,0)))</f>
        <v/>
      </c>
      <c r="H1587" s="200">
        <f>IF(ISERROR($V1587),"",OFFSET('Smelter Look-up'!$G$4,$V1587-4,0))</f>
        <v/>
      </c>
      <c r="I1587" s="201">
        <f>IF(ISERROR($V1587),"",OFFSET('Smelter Look-up'!$H$4,$V1587-4,0))</f>
        <v/>
      </c>
      <c r="J1587" s="201">
        <f>IF(ISERROR($V1587),"",OFFSET('Smelter Look-up'!$I$4,$V1587-4,0))</f>
        <v/>
      </c>
      <c r="K1587" s="145" t="n"/>
      <c r="L1587" s="145" t="n"/>
      <c r="M1587" s="145" t="n"/>
      <c r="N1587" s="145" t="n"/>
      <c r="O1587" s="145" t="n"/>
      <c r="P1587" s="203" t="n"/>
      <c r="Q1587" s="146" t="n"/>
      <c r="R1587" s="144">
        <f>IF(ISERROR($V1587),"",OFFSET('Smelter Look-up'!$C$4,$V1587-4,0)&amp;"")</f>
        <v/>
      </c>
      <c r="S1587" s="150">
        <f>IF(B1587="","",IF(ISERROR(MATCH($E1587,CL,0)),"Unknown",INDIRECT("'C'!$A$"&amp;MATCH($E1587,CL,0)+1)))</f>
        <v/>
      </c>
      <c r="T1587" s="150">
        <f>IF(B1587="","",IF(ISERROR(MATCH($J1587,SorP!$B$1:$B$6261,0)),"",INDIRECT("'SorP'!$A$"&amp;MATCH($S1587&amp;$J1587,SorP!C:C,0))))</f>
        <v/>
      </c>
      <c r="U1587" s="163" t="n"/>
      <c r="V1587" s="164">
        <f>IF(C1587="",NA(),MATCH($B1587&amp;$C1587,'Smelter Look-up'!$J:$J,0))</f>
        <v/>
      </c>
      <c r="X1587" s="165">
        <f>IF(AND(C1587="Smelter not listed",OR(LEN(D1587)=0,LEN(E1587)=0)),1,0)</f>
        <v/>
      </c>
      <c r="AB1587" s="306">
        <f>IF(C1587="","",B1587)</f>
        <v/>
      </c>
      <c r="AC1587" s="165">
        <f>B1587</f>
        <v/>
      </c>
      <c r="AD1587" s="165">
        <f>IF(C1587="Smelter not listed",D1587,C1587)</f>
        <v/>
      </c>
    </row>
    <row r="1588" ht="20.1" customFormat="1" customHeight="1" s="165">
      <c r="A1588" s="150" t="n"/>
      <c r="B1588" s="296">
        <f>IF(LEN(A1588)=0,"",INDEX('Smelter Look-up'!$A:$A,MATCH($A1588,'Smelter Look-up'!$E:$E,0)))</f>
        <v/>
      </c>
      <c r="C1588" s="147">
        <f>IF(LEN(A1588)=0,"",INDEX('Smelter Look-up'!$C:$C,MATCH($A1588,'Smelter Look-up'!$E:$E,0)))</f>
        <v/>
      </c>
      <c r="D1588" s="144" t="n"/>
      <c r="E1588" s="144">
        <f>IF(ISERROR($V1588),"",OFFSET('Smelter Look-up'!$D$4,$V1588-4,0)&amp;"")</f>
        <v/>
      </c>
      <c r="F1588" s="144">
        <f>IF(ISERROR($V1588),"",OFFSET('Smelter Look-up'!$E$4,$V1588-4,0))</f>
        <v/>
      </c>
      <c r="G1588" s="144">
        <f>IF(C1588=$X$4,"Enter smelter details",IF(ISERROR($V1588),"",OFFSET('Smelter Look-up'!$F$4,$V1588-4,0)))</f>
        <v/>
      </c>
      <c r="H1588" s="200">
        <f>IF(ISERROR($V1588),"",OFFSET('Smelter Look-up'!$G$4,$V1588-4,0))</f>
        <v/>
      </c>
      <c r="I1588" s="201">
        <f>IF(ISERROR($V1588),"",OFFSET('Smelter Look-up'!$H$4,$V1588-4,0))</f>
        <v/>
      </c>
      <c r="J1588" s="201">
        <f>IF(ISERROR($V1588),"",OFFSET('Smelter Look-up'!$I$4,$V1588-4,0))</f>
        <v/>
      </c>
      <c r="K1588" s="145" t="n"/>
      <c r="L1588" s="145" t="n"/>
      <c r="M1588" s="145" t="n"/>
      <c r="N1588" s="145" t="n"/>
      <c r="O1588" s="145" t="n"/>
      <c r="P1588" s="203" t="n"/>
      <c r="Q1588" s="146" t="n"/>
      <c r="R1588" s="144">
        <f>IF(ISERROR($V1588),"",OFFSET('Smelter Look-up'!$C$4,$V1588-4,0)&amp;"")</f>
        <v/>
      </c>
      <c r="S1588" s="150">
        <f>IF(B1588="","",IF(ISERROR(MATCH($E1588,CL,0)),"Unknown",INDIRECT("'C'!$A$"&amp;MATCH($E1588,CL,0)+1)))</f>
        <v/>
      </c>
      <c r="T1588" s="150">
        <f>IF(B1588="","",IF(ISERROR(MATCH($J1588,SorP!$B$1:$B$6261,0)),"",INDIRECT("'SorP'!$A$"&amp;MATCH($S1588&amp;$J1588,SorP!C:C,0))))</f>
        <v/>
      </c>
      <c r="U1588" s="163" t="n"/>
      <c r="V1588" s="164">
        <f>IF(C1588="",NA(),MATCH($B1588&amp;$C1588,'Smelter Look-up'!$J:$J,0))</f>
        <v/>
      </c>
      <c r="X1588" s="165">
        <f>IF(AND(C1588="Smelter not listed",OR(LEN(D1588)=0,LEN(E1588)=0)),1,0)</f>
        <v/>
      </c>
      <c r="AB1588" s="306">
        <f>IF(C1588="","",B1588)</f>
        <v/>
      </c>
      <c r="AC1588" s="165">
        <f>B1588</f>
        <v/>
      </c>
      <c r="AD1588" s="165">
        <f>IF(C1588="Smelter not listed",D1588,C1588)</f>
        <v/>
      </c>
    </row>
    <row r="1589" ht="20.1" customFormat="1" customHeight="1" s="165">
      <c r="A1589" s="150" t="n"/>
      <c r="B1589" s="296">
        <f>IF(LEN(A1589)=0,"",INDEX('Smelter Look-up'!$A:$A,MATCH($A1589,'Smelter Look-up'!$E:$E,0)))</f>
        <v/>
      </c>
      <c r="C1589" s="147">
        <f>IF(LEN(A1589)=0,"",INDEX('Smelter Look-up'!$C:$C,MATCH($A1589,'Smelter Look-up'!$E:$E,0)))</f>
        <v/>
      </c>
      <c r="D1589" s="144" t="n"/>
      <c r="E1589" s="144">
        <f>IF(ISERROR($V1589),"",OFFSET('Smelter Look-up'!$D$4,$V1589-4,0)&amp;"")</f>
        <v/>
      </c>
      <c r="F1589" s="144">
        <f>IF(ISERROR($V1589),"",OFFSET('Smelter Look-up'!$E$4,$V1589-4,0))</f>
        <v/>
      </c>
      <c r="G1589" s="144">
        <f>IF(C1589=$X$4,"Enter smelter details",IF(ISERROR($V1589),"",OFFSET('Smelter Look-up'!$F$4,$V1589-4,0)))</f>
        <v/>
      </c>
      <c r="H1589" s="200">
        <f>IF(ISERROR($V1589),"",OFFSET('Smelter Look-up'!$G$4,$V1589-4,0))</f>
        <v/>
      </c>
      <c r="I1589" s="201">
        <f>IF(ISERROR($V1589),"",OFFSET('Smelter Look-up'!$H$4,$V1589-4,0))</f>
        <v/>
      </c>
      <c r="J1589" s="201">
        <f>IF(ISERROR($V1589),"",OFFSET('Smelter Look-up'!$I$4,$V1589-4,0))</f>
        <v/>
      </c>
      <c r="K1589" s="145" t="n"/>
      <c r="L1589" s="145" t="n"/>
      <c r="M1589" s="145" t="n"/>
      <c r="N1589" s="145" t="n"/>
      <c r="O1589" s="145" t="n"/>
      <c r="P1589" s="203" t="n"/>
      <c r="Q1589" s="146" t="n"/>
      <c r="R1589" s="144">
        <f>IF(ISERROR($V1589),"",OFFSET('Smelter Look-up'!$C$4,$V1589-4,0)&amp;"")</f>
        <v/>
      </c>
      <c r="S1589" s="150">
        <f>IF(B1589="","",IF(ISERROR(MATCH($E1589,CL,0)),"Unknown",INDIRECT("'C'!$A$"&amp;MATCH($E1589,CL,0)+1)))</f>
        <v/>
      </c>
      <c r="T1589" s="150">
        <f>IF(B1589="","",IF(ISERROR(MATCH($J1589,SorP!$B$1:$B$6261,0)),"",INDIRECT("'SorP'!$A$"&amp;MATCH($S1589&amp;$J1589,SorP!C:C,0))))</f>
        <v/>
      </c>
      <c r="U1589" s="163" t="n"/>
      <c r="V1589" s="164">
        <f>IF(C1589="",NA(),MATCH($B1589&amp;$C1589,'Smelter Look-up'!$J:$J,0))</f>
        <v/>
      </c>
      <c r="X1589" s="165">
        <f>IF(AND(C1589="Smelter not listed",OR(LEN(D1589)=0,LEN(E1589)=0)),1,0)</f>
        <v/>
      </c>
      <c r="AB1589" s="306">
        <f>IF(C1589="","",B1589)</f>
        <v/>
      </c>
      <c r="AC1589" s="165">
        <f>B1589</f>
        <v/>
      </c>
      <c r="AD1589" s="165">
        <f>IF(C1589="Smelter not listed",D1589,C1589)</f>
        <v/>
      </c>
    </row>
    <row r="1590" ht="20.1" customFormat="1" customHeight="1" s="165">
      <c r="A1590" s="150" t="n"/>
      <c r="B1590" s="296">
        <f>IF(LEN(A1590)=0,"",INDEX('Smelter Look-up'!$A:$A,MATCH($A1590,'Smelter Look-up'!$E:$E,0)))</f>
        <v/>
      </c>
      <c r="C1590" s="147">
        <f>IF(LEN(A1590)=0,"",INDEX('Smelter Look-up'!$C:$C,MATCH($A1590,'Smelter Look-up'!$E:$E,0)))</f>
        <v/>
      </c>
      <c r="D1590" s="144" t="n"/>
      <c r="E1590" s="144">
        <f>IF(ISERROR($V1590),"",OFFSET('Smelter Look-up'!$D$4,$V1590-4,0)&amp;"")</f>
        <v/>
      </c>
      <c r="F1590" s="144">
        <f>IF(ISERROR($V1590),"",OFFSET('Smelter Look-up'!$E$4,$V1590-4,0))</f>
        <v/>
      </c>
      <c r="G1590" s="144">
        <f>IF(C1590=$X$4,"Enter smelter details",IF(ISERROR($V1590),"",OFFSET('Smelter Look-up'!$F$4,$V1590-4,0)))</f>
        <v/>
      </c>
      <c r="H1590" s="200">
        <f>IF(ISERROR($V1590),"",OFFSET('Smelter Look-up'!$G$4,$V1590-4,0))</f>
        <v/>
      </c>
      <c r="I1590" s="201">
        <f>IF(ISERROR($V1590),"",OFFSET('Smelter Look-up'!$H$4,$V1590-4,0))</f>
        <v/>
      </c>
      <c r="J1590" s="201">
        <f>IF(ISERROR($V1590),"",OFFSET('Smelter Look-up'!$I$4,$V1590-4,0))</f>
        <v/>
      </c>
      <c r="K1590" s="145" t="n"/>
      <c r="L1590" s="145" t="n"/>
      <c r="M1590" s="145" t="n"/>
      <c r="N1590" s="145" t="n"/>
      <c r="O1590" s="145" t="n"/>
      <c r="P1590" s="203" t="n"/>
      <c r="Q1590" s="146" t="n"/>
      <c r="R1590" s="144">
        <f>IF(ISERROR($V1590),"",OFFSET('Smelter Look-up'!$C$4,$V1590-4,0)&amp;"")</f>
        <v/>
      </c>
      <c r="S1590" s="150">
        <f>IF(B1590="","",IF(ISERROR(MATCH($E1590,CL,0)),"Unknown",INDIRECT("'C'!$A$"&amp;MATCH($E1590,CL,0)+1)))</f>
        <v/>
      </c>
      <c r="T1590" s="150">
        <f>IF(B1590="","",IF(ISERROR(MATCH($J1590,SorP!$B$1:$B$6261,0)),"",INDIRECT("'SorP'!$A$"&amp;MATCH($S1590&amp;$J1590,SorP!C:C,0))))</f>
        <v/>
      </c>
      <c r="U1590" s="163" t="n"/>
      <c r="V1590" s="164">
        <f>IF(C1590="",NA(),MATCH($B1590&amp;$C1590,'Smelter Look-up'!$J:$J,0))</f>
        <v/>
      </c>
      <c r="X1590" s="165">
        <f>IF(AND(C1590="Smelter not listed",OR(LEN(D1590)=0,LEN(E1590)=0)),1,0)</f>
        <v/>
      </c>
      <c r="AB1590" s="306">
        <f>IF(C1590="","",B1590)</f>
        <v/>
      </c>
      <c r="AC1590" s="165">
        <f>B1590</f>
        <v/>
      </c>
      <c r="AD1590" s="165">
        <f>IF(C1590="Smelter not listed",D1590,C1590)</f>
        <v/>
      </c>
    </row>
    <row r="1591" ht="20.1" customFormat="1" customHeight="1" s="165">
      <c r="A1591" s="150" t="n"/>
      <c r="B1591" s="296">
        <f>IF(LEN(A1591)=0,"",INDEX('Smelter Look-up'!$A:$A,MATCH($A1591,'Smelter Look-up'!$E:$E,0)))</f>
        <v/>
      </c>
      <c r="C1591" s="147">
        <f>IF(LEN(A1591)=0,"",INDEX('Smelter Look-up'!$C:$C,MATCH($A1591,'Smelter Look-up'!$E:$E,0)))</f>
        <v/>
      </c>
      <c r="D1591" s="144" t="n"/>
      <c r="E1591" s="144">
        <f>IF(ISERROR($V1591),"",OFFSET('Smelter Look-up'!$D$4,$V1591-4,0)&amp;"")</f>
        <v/>
      </c>
      <c r="F1591" s="144">
        <f>IF(ISERROR($V1591),"",OFFSET('Smelter Look-up'!$E$4,$V1591-4,0))</f>
        <v/>
      </c>
      <c r="G1591" s="144">
        <f>IF(C1591=$X$4,"Enter smelter details",IF(ISERROR($V1591),"",OFFSET('Smelter Look-up'!$F$4,$V1591-4,0)))</f>
        <v/>
      </c>
      <c r="H1591" s="200">
        <f>IF(ISERROR($V1591),"",OFFSET('Smelter Look-up'!$G$4,$V1591-4,0))</f>
        <v/>
      </c>
      <c r="I1591" s="201">
        <f>IF(ISERROR($V1591),"",OFFSET('Smelter Look-up'!$H$4,$V1591-4,0))</f>
        <v/>
      </c>
      <c r="J1591" s="201">
        <f>IF(ISERROR($V1591),"",OFFSET('Smelter Look-up'!$I$4,$V1591-4,0))</f>
        <v/>
      </c>
      <c r="K1591" s="145" t="n"/>
      <c r="L1591" s="145" t="n"/>
      <c r="M1591" s="145" t="n"/>
      <c r="N1591" s="145" t="n"/>
      <c r="O1591" s="145" t="n"/>
      <c r="P1591" s="203" t="n"/>
      <c r="Q1591" s="146" t="n"/>
      <c r="R1591" s="144">
        <f>IF(ISERROR($V1591),"",OFFSET('Smelter Look-up'!$C$4,$V1591-4,0)&amp;"")</f>
        <v/>
      </c>
      <c r="S1591" s="150">
        <f>IF(B1591="","",IF(ISERROR(MATCH($E1591,CL,0)),"Unknown",INDIRECT("'C'!$A$"&amp;MATCH($E1591,CL,0)+1)))</f>
        <v/>
      </c>
      <c r="T1591" s="150">
        <f>IF(B1591="","",IF(ISERROR(MATCH($J1591,SorP!$B$1:$B$6261,0)),"",INDIRECT("'SorP'!$A$"&amp;MATCH($S1591&amp;$J1591,SorP!C:C,0))))</f>
        <v/>
      </c>
      <c r="U1591" s="163" t="n"/>
      <c r="V1591" s="164">
        <f>IF(C1591="",NA(),MATCH($B1591&amp;$C1591,'Smelter Look-up'!$J:$J,0))</f>
        <v/>
      </c>
      <c r="X1591" s="165">
        <f>IF(AND(C1591="Smelter not listed",OR(LEN(D1591)=0,LEN(E1591)=0)),1,0)</f>
        <v/>
      </c>
      <c r="AB1591" s="306">
        <f>IF(C1591="","",B1591)</f>
        <v/>
      </c>
      <c r="AC1591" s="165">
        <f>B1591</f>
        <v/>
      </c>
      <c r="AD1591" s="165">
        <f>IF(C1591="Smelter not listed",D1591,C1591)</f>
        <v/>
      </c>
    </row>
    <row r="1592" ht="20.1" customFormat="1" customHeight="1" s="165">
      <c r="A1592" s="150" t="n"/>
      <c r="B1592" s="296">
        <f>IF(LEN(A1592)=0,"",INDEX('Smelter Look-up'!$A:$A,MATCH($A1592,'Smelter Look-up'!$E:$E,0)))</f>
        <v/>
      </c>
      <c r="C1592" s="147">
        <f>IF(LEN(A1592)=0,"",INDEX('Smelter Look-up'!$C:$C,MATCH($A1592,'Smelter Look-up'!$E:$E,0)))</f>
        <v/>
      </c>
      <c r="D1592" s="144" t="n"/>
      <c r="E1592" s="144">
        <f>IF(ISERROR($V1592),"",OFFSET('Smelter Look-up'!$D$4,$V1592-4,0)&amp;"")</f>
        <v/>
      </c>
      <c r="F1592" s="144">
        <f>IF(ISERROR($V1592),"",OFFSET('Smelter Look-up'!$E$4,$V1592-4,0))</f>
        <v/>
      </c>
      <c r="G1592" s="144">
        <f>IF(C1592=$X$4,"Enter smelter details",IF(ISERROR($V1592),"",OFFSET('Smelter Look-up'!$F$4,$V1592-4,0)))</f>
        <v/>
      </c>
      <c r="H1592" s="200">
        <f>IF(ISERROR($V1592),"",OFFSET('Smelter Look-up'!$G$4,$V1592-4,0))</f>
        <v/>
      </c>
      <c r="I1592" s="201">
        <f>IF(ISERROR($V1592),"",OFFSET('Smelter Look-up'!$H$4,$V1592-4,0))</f>
        <v/>
      </c>
      <c r="J1592" s="201">
        <f>IF(ISERROR($V1592),"",OFFSET('Smelter Look-up'!$I$4,$V1592-4,0))</f>
        <v/>
      </c>
      <c r="K1592" s="145" t="n"/>
      <c r="L1592" s="145" t="n"/>
      <c r="M1592" s="145" t="n"/>
      <c r="N1592" s="145" t="n"/>
      <c r="O1592" s="145" t="n"/>
      <c r="P1592" s="203" t="n"/>
      <c r="Q1592" s="146" t="n"/>
      <c r="R1592" s="144">
        <f>IF(ISERROR($V1592),"",OFFSET('Smelter Look-up'!$C$4,$V1592-4,0)&amp;"")</f>
        <v/>
      </c>
      <c r="S1592" s="150">
        <f>IF(B1592="","",IF(ISERROR(MATCH($E1592,CL,0)),"Unknown",INDIRECT("'C'!$A$"&amp;MATCH($E1592,CL,0)+1)))</f>
        <v/>
      </c>
      <c r="T1592" s="150">
        <f>IF(B1592="","",IF(ISERROR(MATCH($J1592,SorP!$B$1:$B$6261,0)),"",INDIRECT("'SorP'!$A$"&amp;MATCH($S1592&amp;$J1592,SorP!C:C,0))))</f>
        <v/>
      </c>
      <c r="U1592" s="163" t="n"/>
      <c r="V1592" s="164">
        <f>IF(C1592="",NA(),MATCH($B1592&amp;$C1592,'Smelter Look-up'!$J:$J,0))</f>
        <v/>
      </c>
      <c r="X1592" s="165">
        <f>IF(AND(C1592="Smelter not listed",OR(LEN(D1592)=0,LEN(E1592)=0)),1,0)</f>
        <v/>
      </c>
      <c r="AB1592" s="306">
        <f>IF(C1592="","",B1592)</f>
        <v/>
      </c>
      <c r="AC1592" s="165">
        <f>B1592</f>
        <v/>
      </c>
      <c r="AD1592" s="165">
        <f>IF(C1592="Smelter not listed",D1592,C1592)</f>
        <v/>
      </c>
    </row>
    <row r="1593" ht="20.1" customFormat="1" customHeight="1" s="165">
      <c r="A1593" s="150" t="n"/>
      <c r="B1593" s="296">
        <f>IF(LEN(A1593)=0,"",INDEX('Smelter Look-up'!$A:$A,MATCH($A1593,'Smelter Look-up'!$E:$E,0)))</f>
        <v/>
      </c>
      <c r="C1593" s="147">
        <f>IF(LEN(A1593)=0,"",INDEX('Smelter Look-up'!$C:$C,MATCH($A1593,'Smelter Look-up'!$E:$E,0)))</f>
        <v/>
      </c>
      <c r="D1593" s="144" t="n"/>
      <c r="E1593" s="144">
        <f>IF(ISERROR($V1593),"",OFFSET('Smelter Look-up'!$D$4,$V1593-4,0)&amp;"")</f>
        <v/>
      </c>
      <c r="F1593" s="144">
        <f>IF(ISERROR($V1593),"",OFFSET('Smelter Look-up'!$E$4,$V1593-4,0))</f>
        <v/>
      </c>
      <c r="G1593" s="144">
        <f>IF(C1593=$X$4,"Enter smelter details",IF(ISERROR($V1593),"",OFFSET('Smelter Look-up'!$F$4,$V1593-4,0)))</f>
        <v/>
      </c>
      <c r="H1593" s="200">
        <f>IF(ISERROR($V1593),"",OFFSET('Smelter Look-up'!$G$4,$V1593-4,0))</f>
        <v/>
      </c>
      <c r="I1593" s="201">
        <f>IF(ISERROR($V1593),"",OFFSET('Smelter Look-up'!$H$4,$V1593-4,0))</f>
        <v/>
      </c>
      <c r="J1593" s="201">
        <f>IF(ISERROR($V1593),"",OFFSET('Smelter Look-up'!$I$4,$V1593-4,0))</f>
        <v/>
      </c>
      <c r="K1593" s="145" t="n"/>
      <c r="L1593" s="145" t="n"/>
      <c r="M1593" s="145" t="n"/>
      <c r="N1593" s="145" t="n"/>
      <c r="O1593" s="145" t="n"/>
      <c r="P1593" s="203" t="n"/>
      <c r="Q1593" s="146" t="n"/>
      <c r="R1593" s="144">
        <f>IF(ISERROR($V1593),"",OFFSET('Smelter Look-up'!$C$4,$V1593-4,0)&amp;"")</f>
        <v/>
      </c>
      <c r="S1593" s="150">
        <f>IF(B1593="","",IF(ISERROR(MATCH($E1593,CL,0)),"Unknown",INDIRECT("'C'!$A$"&amp;MATCH($E1593,CL,0)+1)))</f>
        <v/>
      </c>
      <c r="T1593" s="150">
        <f>IF(B1593="","",IF(ISERROR(MATCH($J1593,SorP!$B$1:$B$6261,0)),"",INDIRECT("'SorP'!$A$"&amp;MATCH($S1593&amp;$J1593,SorP!C:C,0))))</f>
        <v/>
      </c>
      <c r="U1593" s="163" t="n"/>
      <c r="V1593" s="164">
        <f>IF(C1593="",NA(),MATCH($B1593&amp;$C1593,'Smelter Look-up'!$J:$J,0))</f>
        <v/>
      </c>
      <c r="X1593" s="165">
        <f>IF(AND(C1593="Smelter not listed",OR(LEN(D1593)=0,LEN(E1593)=0)),1,0)</f>
        <v/>
      </c>
      <c r="AB1593" s="306">
        <f>IF(C1593="","",B1593)</f>
        <v/>
      </c>
      <c r="AC1593" s="165">
        <f>B1593</f>
        <v/>
      </c>
      <c r="AD1593" s="165">
        <f>IF(C1593="Smelter not listed",D1593,C1593)</f>
        <v/>
      </c>
    </row>
    <row r="1594" ht="20.1" customFormat="1" customHeight="1" s="165">
      <c r="A1594" s="150" t="n"/>
      <c r="B1594" s="296">
        <f>IF(LEN(A1594)=0,"",INDEX('Smelter Look-up'!$A:$A,MATCH($A1594,'Smelter Look-up'!$E:$E,0)))</f>
        <v/>
      </c>
      <c r="C1594" s="147">
        <f>IF(LEN(A1594)=0,"",INDEX('Smelter Look-up'!$C:$C,MATCH($A1594,'Smelter Look-up'!$E:$E,0)))</f>
        <v/>
      </c>
      <c r="D1594" s="144" t="n"/>
      <c r="E1594" s="144">
        <f>IF(ISERROR($V1594),"",OFFSET('Smelter Look-up'!$D$4,$V1594-4,0)&amp;"")</f>
        <v/>
      </c>
      <c r="F1594" s="144">
        <f>IF(ISERROR($V1594),"",OFFSET('Smelter Look-up'!$E$4,$V1594-4,0))</f>
        <v/>
      </c>
      <c r="G1594" s="144">
        <f>IF(C1594=$X$4,"Enter smelter details",IF(ISERROR($V1594),"",OFFSET('Smelter Look-up'!$F$4,$V1594-4,0)))</f>
        <v/>
      </c>
      <c r="H1594" s="200">
        <f>IF(ISERROR($V1594),"",OFFSET('Smelter Look-up'!$G$4,$V1594-4,0))</f>
        <v/>
      </c>
      <c r="I1594" s="201">
        <f>IF(ISERROR($V1594),"",OFFSET('Smelter Look-up'!$H$4,$V1594-4,0))</f>
        <v/>
      </c>
      <c r="J1594" s="201">
        <f>IF(ISERROR($V1594),"",OFFSET('Smelter Look-up'!$I$4,$V1594-4,0))</f>
        <v/>
      </c>
      <c r="K1594" s="145" t="n"/>
      <c r="L1594" s="145" t="n"/>
      <c r="M1594" s="145" t="n"/>
      <c r="N1594" s="145" t="n"/>
      <c r="O1594" s="145" t="n"/>
      <c r="P1594" s="203" t="n"/>
      <c r="Q1594" s="146" t="n"/>
      <c r="R1594" s="144">
        <f>IF(ISERROR($V1594),"",OFFSET('Smelter Look-up'!$C$4,$V1594-4,0)&amp;"")</f>
        <v/>
      </c>
      <c r="S1594" s="150">
        <f>IF(B1594="","",IF(ISERROR(MATCH($E1594,CL,0)),"Unknown",INDIRECT("'C'!$A$"&amp;MATCH($E1594,CL,0)+1)))</f>
        <v/>
      </c>
      <c r="T1594" s="150">
        <f>IF(B1594="","",IF(ISERROR(MATCH($J1594,SorP!$B$1:$B$6261,0)),"",INDIRECT("'SorP'!$A$"&amp;MATCH($S1594&amp;$J1594,SorP!C:C,0))))</f>
        <v/>
      </c>
      <c r="U1594" s="163" t="n"/>
      <c r="V1594" s="164">
        <f>IF(C1594="",NA(),MATCH($B1594&amp;$C1594,'Smelter Look-up'!$J:$J,0))</f>
        <v/>
      </c>
      <c r="X1594" s="165">
        <f>IF(AND(C1594="Smelter not listed",OR(LEN(D1594)=0,LEN(E1594)=0)),1,0)</f>
        <v/>
      </c>
      <c r="AB1594" s="306">
        <f>IF(C1594="","",B1594)</f>
        <v/>
      </c>
      <c r="AC1594" s="165">
        <f>B1594</f>
        <v/>
      </c>
      <c r="AD1594" s="165">
        <f>IF(C1594="Smelter not listed",D1594,C1594)</f>
        <v/>
      </c>
    </row>
    <row r="1595" ht="20.1" customFormat="1" customHeight="1" s="165">
      <c r="A1595" s="150" t="n"/>
      <c r="B1595" s="296">
        <f>IF(LEN(A1595)=0,"",INDEX('Smelter Look-up'!$A:$A,MATCH($A1595,'Smelter Look-up'!$E:$E,0)))</f>
        <v/>
      </c>
      <c r="C1595" s="147">
        <f>IF(LEN(A1595)=0,"",INDEX('Smelter Look-up'!$C:$C,MATCH($A1595,'Smelter Look-up'!$E:$E,0)))</f>
        <v/>
      </c>
      <c r="D1595" s="144" t="n"/>
      <c r="E1595" s="144">
        <f>IF(ISERROR($V1595),"",OFFSET('Smelter Look-up'!$D$4,$V1595-4,0)&amp;"")</f>
        <v/>
      </c>
      <c r="F1595" s="144">
        <f>IF(ISERROR($V1595),"",OFFSET('Smelter Look-up'!$E$4,$V1595-4,0))</f>
        <v/>
      </c>
      <c r="G1595" s="144">
        <f>IF(C1595=$X$4,"Enter smelter details",IF(ISERROR($V1595),"",OFFSET('Smelter Look-up'!$F$4,$V1595-4,0)))</f>
        <v/>
      </c>
      <c r="H1595" s="200">
        <f>IF(ISERROR($V1595),"",OFFSET('Smelter Look-up'!$G$4,$V1595-4,0))</f>
        <v/>
      </c>
      <c r="I1595" s="201">
        <f>IF(ISERROR($V1595),"",OFFSET('Smelter Look-up'!$H$4,$V1595-4,0))</f>
        <v/>
      </c>
      <c r="J1595" s="201">
        <f>IF(ISERROR($V1595),"",OFFSET('Smelter Look-up'!$I$4,$V1595-4,0))</f>
        <v/>
      </c>
      <c r="K1595" s="145" t="n"/>
      <c r="L1595" s="145" t="n"/>
      <c r="M1595" s="145" t="n"/>
      <c r="N1595" s="145" t="n"/>
      <c r="O1595" s="145" t="n"/>
      <c r="P1595" s="203" t="n"/>
      <c r="Q1595" s="146" t="n"/>
      <c r="R1595" s="144">
        <f>IF(ISERROR($V1595),"",OFFSET('Smelter Look-up'!$C$4,$V1595-4,0)&amp;"")</f>
        <v/>
      </c>
      <c r="S1595" s="150">
        <f>IF(B1595="","",IF(ISERROR(MATCH($E1595,CL,0)),"Unknown",INDIRECT("'C'!$A$"&amp;MATCH($E1595,CL,0)+1)))</f>
        <v/>
      </c>
      <c r="T1595" s="150">
        <f>IF(B1595="","",IF(ISERROR(MATCH($J1595,SorP!$B$1:$B$6261,0)),"",INDIRECT("'SorP'!$A$"&amp;MATCH($S1595&amp;$J1595,SorP!C:C,0))))</f>
        <v/>
      </c>
      <c r="U1595" s="163" t="n"/>
      <c r="V1595" s="164">
        <f>IF(C1595="",NA(),MATCH($B1595&amp;$C1595,'Smelter Look-up'!$J:$J,0))</f>
        <v/>
      </c>
      <c r="X1595" s="165">
        <f>IF(AND(C1595="Smelter not listed",OR(LEN(D1595)=0,LEN(E1595)=0)),1,0)</f>
        <v/>
      </c>
      <c r="AB1595" s="306">
        <f>IF(C1595="","",B1595)</f>
        <v/>
      </c>
      <c r="AC1595" s="165">
        <f>B1595</f>
        <v/>
      </c>
      <c r="AD1595" s="165">
        <f>IF(C1595="Smelter not listed",D1595,C1595)</f>
        <v/>
      </c>
    </row>
    <row r="1596" ht="20.1" customFormat="1" customHeight="1" s="165">
      <c r="A1596" s="150" t="n"/>
      <c r="B1596" s="296">
        <f>IF(LEN(A1596)=0,"",INDEX('Smelter Look-up'!$A:$A,MATCH($A1596,'Smelter Look-up'!$E:$E,0)))</f>
        <v/>
      </c>
      <c r="C1596" s="147">
        <f>IF(LEN(A1596)=0,"",INDEX('Smelter Look-up'!$C:$C,MATCH($A1596,'Smelter Look-up'!$E:$E,0)))</f>
        <v/>
      </c>
      <c r="D1596" s="144" t="n"/>
      <c r="E1596" s="144">
        <f>IF(ISERROR($V1596),"",OFFSET('Smelter Look-up'!$D$4,$V1596-4,0)&amp;"")</f>
        <v/>
      </c>
      <c r="F1596" s="144">
        <f>IF(ISERROR($V1596),"",OFFSET('Smelter Look-up'!$E$4,$V1596-4,0))</f>
        <v/>
      </c>
      <c r="G1596" s="144">
        <f>IF(C1596=$X$4,"Enter smelter details",IF(ISERROR($V1596),"",OFFSET('Smelter Look-up'!$F$4,$V1596-4,0)))</f>
        <v/>
      </c>
      <c r="H1596" s="200">
        <f>IF(ISERROR($V1596),"",OFFSET('Smelter Look-up'!$G$4,$V1596-4,0))</f>
        <v/>
      </c>
      <c r="I1596" s="201">
        <f>IF(ISERROR($V1596),"",OFFSET('Smelter Look-up'!$H$4,$V1596-4,0))</f>
        <v/>
      </c>
      <c r="J1596" s="201">
        <f>IF(ISERROR($V1596),"",OFFSET('Smelter Look-up'!$I$4,$V1596-4,0))</f>
        <v/>
      </c>
      <c r="K1596" s="145" t="n"/>
      <c r="L1596" s="145" t="n"/>
      <c r="M1596" s="145" t="n"/>
      <c r="N1596" s="145" t="n"/>
      <c r="O1596" s="145" t="n"/>
      <c r="P1596" s="203" t="n"/>
      <c r="Q1596" s="146" t="n"/>
      <c r="R1596" s="144">
        <f>IF(ISERROR($V1596),"",OFFSET('Smelter Look-up'!$C$4,$V1596-4,0)&amp;"")</f>
        <v/>
      </c>
      <c r="S1596" s="150">
        <f>IF(B1596="","",IF(ISERROR(MATCH($E1596,CL,0)),"Unknown",INDIRECT("'C'!$A$"&amp;MATCH($E1596,CL,0)+1)))</f>
        <v/>
      </c>
      <c r="T1596" s="150">
        <f>IF(B1596="","",IF(ISERROR(MATCH($J1596,SorP!$B$1:$B$6261,0)),"",INDIRECT("'SorP'!$A$"&amp;MATCH($S1596&amp;$J1596,SorP!C:C,0))))</f>
        <v/>
      </c>
      <c r="U1596" s="163" t="n"/>
      <c r="V1596" s="164">
        <f>IF(C1596="",NA(),MATCH($B1596&amp;$C1596,'Smelter Look-up'!$J:$J,0))</f>
        <v/>
      </c>
      <c r="X1596" s="165">
        <f>IF(AND(C1596="Smelter not listed",OR(LEN(D1596)=0,LEN(E1596)=0)),1,0)</f>
        <v/>
      </c>
      <c r="AB1596" s="306">
        <f>IF(C1596="","",B1596)</f>
        <v/>
      </c>
      <c r="AC1596" s="165">
        <f>B1596</f>
        <v/>
      </c>
      <c r="AD1596" s="165">
        <f>IF(C1596="Smelter not listed",D1596,C1596)</f>
        <v/>
      </c>
    </row>
    <row r="1597" ht="20.1" customFormat="1" customHeight="1" s="165">
      <c r="A1597" s="150" t="n"/>
      <c r="B1597" s="296">
        <f>IF(LEN(A1597)=0,"",INDEX('Smelter Look-up'!$A:$A,MATCH($A1597,'Smelter Look-up'!$E:$E,0)))</f>
        <v/>
      </c>
      <c r="C1597" s="147">
        <f>IF(LEN(A1597)=0,"",INDEX('Smelter Look-up'!$C:$C,MATCH($A1597,'Smelter Look-up'!$E:$E,0)))</f>
        <v/>
      </c>
      <c r="D1597" s="144" t="n"/>
      <c r="E1597" s="144">
        <f>IF(ISERROR($V1597),"",OFFSET('Smelter Look-up'!$D$4,$V1597-4,0)&amp;"")</f>
        <v/>
      </c>
      <c r="F1597" s="144">
        <f>IF(ISERROR($V1597),"",OFFSET('Smelter Look-up'!$E$4,$V1597-4,0))</f>
        <v/>
      </c>
      <c r="G1597" s="144">
        <f>IF(C1597=$X$4,"Enter smelter details",IF(ISERROR($V1597),"",OFFSET('Smelter Look-up'!$F$4,$V1597-4,0)))</f>
        <v/>
      </c>
      <c r="H1597" s="200">
        <f>IF(ISERROR($V1597),"",OFFSET('Smelter Look-up'!$G$4,$V1597-4,0))</f>
        <v/>
      </c>
      <c r="I1597" s="201">
        <f>IF(ISERROR($V1597),"",OFFSET('Smelter Look-up'!$H$4,$V1597-4,0))</f>
        <v/>
      </c>
      <c r="J1597" s="201">
        <f>IF(ISERROR($V1597),"",OFFSET('Smelter Look-up'!$I$4,$V1597-4,0))</f>
        <v/>
      </c>
      <c r="K1597" s="145" t="n"/>
      <c r="L1597" s="145" t="n"/>
      <c r="M1597" s="145" t="n"/>
      <c r="N1597" s="145" t="n"/>
      <c r="O1597" s="145" t="n"/>
      <c r="P1597" s="203" t="n"/>
      <c r="Q1597" s="146" t="n"/>
      <c r="R1597" s="144">
        <f>IF(ISERROR($V1597),"",OFFSET('Smelter Look-up'!$C$4,$V1597-4,0)&amp;"")</f>
        <v/>
      </c>
      <c r="S1597" s="150">
        <f>IF(B1597="","",IF(ISERROR(MATCH($E1597,CL,0)),"Unknown",INDIRECT("'C'!$A$"&amp;MATCH($E1597,CL,0)+1)))</f>
        <v/>
      </c>
      <c r="T1597" s="150">
        <f>IF(B1597="","",IF(ISERROR(MATCH($J1597,SorP!$B$1:$B$6261,0)),"",INDIRECT("'SorP'!$A$"&amp;MATCH($S1597&amp;$J1597,SorP!C:C,0))))</f>
        <v/>
      </c>
      <c r="U1597" s="163" t="n"/>
      <c r="V1597" s="164">
        <f>IF(C1597="",NA(),MATCH($B1597&amp;$C1597,'Smelter Look-up'!$J:$J,0))</f>
        <v/>
      </c>
      <c r="X1597" s="165">
        <f>IF(AND(C1597="Smelter not listed",OR(LEN(D1597)=0,LEN(E1597)=0)),1,0)</f>
        <v/>
      </c>
      <c r="AB1597" s="306">
        <f>IF(C1597="","",B1597)</f>
        <v/>
      </c>
      <c r="AC1597" s="165">
        <f>B1597</f>
        <v/>
      </c>
      <c r="AD1597" s="165">
        <f>IF(C1597="Smelter not listed",D1597,C1597)</f>
        <v/>
      </c>
    </row>
    <row r="1598" ht="20.1" customFormat="1" customHeight="1" s="165">
      <c r="A1598" s="150" t="n"/>
      <c r="B1598" s="296">
        <f>IF(LEN(A1598)=0,"",INDEX('Smelter Look-up'!$A:$A,MATCH($A1598,'Smelter Look-up'!$E:$E,0)))</f>
        <v/>
      </c>
      <c r="C1598" s="147">
        <f>IF(LEN(A1598)=0,"",INDEX('Smelter Look-up'!$C:$C,MATCH($A1598,'Smelter Look-up'!$E:$E,0)))</f>
        <v/>
      </c>
      <c r="D1598" s="144" t="n"/>
      <c r="E1598" s="144">
        <f>IF(ISERROR($V1598),"",OFFSET('Smelter Look-up'!$D$4,$V1598-4,0)&amp;"")</f>
        <v/>
      </c>
      <c r="F1598" s="144">
        <f>IF(ISERROR($V1598),"",OFFSET('Smelter Look-up'!$E$4,$V1598-4,0))</f>
        <v/>
      </c>
      <c r="G1598" s="144">
        <f>IF(C1598=$X$4,"Enter smelter details",IF(ISERROR($V1598),"",OFFSET('Smelter Look-up'!$F$4,$V1598-4,0)))</f>
        <v/>
      </c>
      <c r="H1598" s="200">
        <f>IF(ISERROR($V1598),"",OFFSET('Smelter Look-up'!$G$4,$V1598-4,0))</f>
        <v/>
      </c>
      <c r="I1598" s="201">
        <f>IF(ISERROR($V1598),"",OFFSET('Smelter Look-up'!$H$4,$V1598-4,0))</f>
        <v/>
      </c>
      <c r="J1598" s="201">
        <f>IF(ISERROR($V1598),"",OFFSET('Smelter Look-up'!$I$4,$V1598-4,0))</f>
        <v/>
      </c>
      <c r="K1598" s="145" t="n"/>
      <c r="L1598" s="145" t="n"/>
      <c r="M1598" s="145" t="n"/>
      <c r="N1598" s="145" t="n"/>
      <c r="O1598" s="145" t="n"/>
      <c r="P1598" s="203" t="n"/>
      <c r="Q1598" s="146" t="n"/>
      <c r="R1598" s="144">
        <f>IF(ISERROR($V1598),"",OFFSET('Smelter Look-up'!$C$4,$V1598-4,0)&amp;"")</f>
        <v/>
      </c>
      <c r="S1598" s="150">
        <f>IF(B1598="","",IF(ISERROR(MATCH($E1598,CL,0)),"Unknown",INDIRECT("'C'!$A$"&amp;MATCH($E1598,CL,0)+1)))</f>
        <v/>
      </c>
      <c r="T1598" s="150">
        <f>IF(B1598="","",IF(ISERROR(MATCH($J1598,SorP!$B$1:$B$6261,0)),"",INDIRECT("'SorP'!$A$"&amp;MATCH($S1598&amp;$J1598,SorP!C:C,0))))</f>
        <v/>
      </c>
      <c r="U1598" s="163" t="n"/>
      <c r="V1598" s="164">
        <f>IF(C1598="",NA(),MATCH($B1598&amp;$C1598,'Smelter Look-up'!$J:$J,0))</f>
        <v/>
      </c>
      <c r="X1598" s="165">
        <f>IF(AND(C1598="Smelter not listed",OR(LEN(D1598)=0,LEN(E1598)=0)),1,0)</f>
        <v/>
      </c>
      <c r="AB1598" s="306">
        <f>IF(C1598="","",B1598)</f>
        <v/>
      </c>
      <c r="AC1598" s="165">
        <f>B1598</f>
        <v/>
      </c>
      <c r="AD1598" s="165">
        <f>IF(C1598="Smelter not listed",D1598,C1598)</f>
        <v/>
      </c>
    </row>
    <row r="1599" ht="20.1" customFormat="1" customHeight="1" s="165">
      <c r="A1599" s="150" t="n"/>
      <c r="B1599" s="296">
        <f>IF(LEN(A1599)=0,"",INDEX('Smelter Look-up'!$A:$A,MATCH($A1599,'Smelter Look-up'!$E:$E,0)))</f>
        <v/>
      </c>
      <c r="C1599" s="147">
        <f>IF(LEN(A1599)=0,"",INDEX('Smelter Look-up'!$C:$C,MATCH($A1599,'Smelter Look-up'!$E:$E,0)))</f>
        <v/>
      </c>
      <c r="D1599" s="144" t="n"/>
      <c r="E1599" s="144">
        <f>IF(ISERROR($V1599),"",OFFSET('Smelter Look-up'!$D$4,$V1599-4,0)&amp;"")</f>
        <v/>
      </c>
      <c r="F1599" s="144">
        <f>IF(ISERROR($V1599),"",OFFSET('Smelter Look-up'!$E$4,$V1599-4,0))</f>
        <v/>
      </c>
      <c r="G1599" s="144">
        <f>IF(C1599=$X$4,"Enter smelter details",IF(ISERROR($V1599),"",OFFSET('Smelter Look-up'!$F$4,$V1599-4,0)))</f>
        <v/>
      </c>
      <c r="H1599" s="200">
        <f>IF(ISERROR($V1599),"",OFFSET('Smelter Look-up'!$G$4,$V1599-4,0))</f>
        <v/>
      </c>
      <c r="I1599" s="201">
        <f>IF(ISERROR($V1599),"",OFFSET('Smelter Look-up'!$H$4,$V1599-4,0))</f>
        <v/>
      </c>
      <c r="J1599" s="201">
        <f>IF(ISERROR($V1599),"",OFFSET('Smelter Look-up'!$I$4,$V1599-4,0))</f>
        <v/>
      </c>
      <c r="K1599" s="145" t="n"/>
      <c r="L1599" s="145" t="n"/>
      <c r="M1599" s="145" t="n"/>
      <c r="N1599" s="145" t="n"/>
      <c r="O1599" s="145" t="n"/>
      <c r="P1599" s="203" t="n"/>
      <c r="Q1599" s="146" t="n"/>
      <c r="R1599" s="144">
        <f>IF(ISERROR($V1599),"",OFFSET('Smelter Look-up'!$C$4,$V1599-4,0)&amp;"")</f>
        <v/>
      </c>
      <c r="S1599" s="150">
        <f>IF(B1599="","",IF(ISERROR(MATCH($E1599,CL,0)),"Unknown",INDIRECT("'C'!$A$"&amp;MATCH($E1599,CL,0)+1)))</f>
        <v/>
      </c>
      <c r="T1599" s="150">
        <f>IF(B1599="","",IF(ISERROR(MATCH($J1599,SorP!$B$1:$B$6261,0)),"",INDIRECT("'SorP'!$A$"&amp;MATCH($S1599&amp;$J1599,SorP!C:C,0))))</f>
        <v/>
      </c>
      <c r="U1599" s="163" t="n"/>
      <c r="V1599" s="164">
        <f>IF(C1599="",NA(),MATCH($B1599&amp;$C1599,'Smelter Look-up'!$J:$J,0))</f>
        <v/>
      </c>
      <c r="X1599" s="165">
        <f>IF(AND(C1599="Smelter not listed",OR(LEN(D1599)=0,LEN(E1599)=0)),1,0)</f>
        <v/>
      </c>
      <c r="AB1599" s="306">
        <f>IF(C1599="","",B1599)</f>
        <v/>
      </c>
      <c r="AC1599" s="165">
        <f>B1599</f>
        <v/>
      </c>
      <c r="AD1599" s="165">
        <f>IF(C1599="Smelter not listed",D1599,C1599)</f>
        <v/>
      </c>
    </row>
    <row r="1600" ht="20.1" customFormat="1" customHeight="1" s="165">
      <c r="A1600" s="150" t="n"/>
      <c r="B1600" s="296">
        <f>IF(LEN(A1600)=0,"",INDEX('Smelter Look-up'!$A:$A,MATCH($A1600,'Smelter Look-up'!$E:$E,0)))</f>
        <v/>
      </c>
      <c r="C1600" s="147">
        <f>IF(LEN(A1600)=0,"",INDEX('Smelter Look-up'!$C:$C,MATCH($A1600,'Smelter Look-up'!$E:$E,0)))</f>
        <v/>
      </c>
      <c r="D1600" s="144" t="n"/>
      <c r="E1600" s="144">
        <f>IF(ISERROR($V1600),"",OFFSET('Smelter Look-up'!$D$4,$V1600-4,0)&amp;"")</f>
        <v/>
      </c>
      <c r="F1600" s="144">
        <f>IF(ISERROR($V1600),"",OFFSET('Smelter Look-up'!$E$4,$V1600-4,0))</f>
        <v/>
      </c>
      <c r="G1600" s="144">
        <f>IF(C1600=$X$4,"Enter smelter details",IF(ISERROR($V1600),"",OFFSET('Smelter Look-up'!$F$4,$V1600-4,0)))</f>
        <v/>
      </c>
      <c r="H1600" s="200">
        <f>IF(ISERROR($V1600),"",OFFSET('Smelter Look-up'!$G$4,$V1600-4,0))</f>
        <v/>
      </c>
      <c r="I1600" s="201">
        <f>IF(ISERROR($V1600),"",OFFSET('Smelter Look-up'!$H$4,$V1600-4,0))</f>
        <v/>
      </c>
      <c r="J1600" s="201">
        <f>IF(ISERROR($V1600),"",OFFSET('Smelter Look-up'!$I$4,$V1600-4,0))</f>
        <v/>
      </c>
      <c r="K1600" s="145" t="n"/>
      <c r="L1600" s="145" t="n"/>
      <c r="M1600" s="145" t="n"/>
      <c r="N1600" s="145" t="n"/>
      <c r="O1600" s="145" t="n"/>
      <c r="P1600" s="203" t="n"/>
      <c r="Q1600" s="146" t="n"/>
      <c r="R1600" s="144">
        <f>IF(ISERROR($V1600),"",OFFSET('Smelter Look-up'!$C$4,$V1600-4,0)&amp;"")</f>
        <v/>
      </c>
      <c r="S1600" s="150">
        <f>IF(B1600="","",IF(ISERROR(MATCH($E1600,CL,0)),"Unknown",INDIRECT("'C'!$A$"&amp;MATCH($E1600,CL,0)+1)))</f>
        <v/>
      </c>
      <c r="T1600" s="150">
        <f>IF(B1600="","",IF(ISERROR(MATCH($J1600,SorP!$B$1:$B$6261,0)),"",INDIRECT("'SorP'!$A$"&amp;MATCH($S1600&amp;$J1600,SorP!C:C,0))))</f>
        <v/>
      </c>
      <c r="U1600" s="163" t="n"/>
      <c r="V1600" s="164">
        <f>IF(C1600="",NA(),MATCH($B1600&amp;$C1600,'Smelter Look-up'!$J:$J,0))</f>
        <v/>
      </c>
      <c r="X1600" s="165">
        <f>IF(AND(C1600="Smelter not listed",OR(LEN(D1600)=0,LEN(E1600)=0)),1,0)</f>
        <v/>
      </c>
      <c r="AB1600" s="306">
        <f>IF(C1600="","",B1600)</f>
        <v/>
      </c>
      <c r="AC1600" s="165">
        <f>B1600</f>
        <v/>
      </c>
      <c r="AD1600" s="165">
        <f>IF(C1600="Smelter not listed",D1600,C1600)</f>
        <v/>
      </c>
    </row>
    <row r="1601" ht="20.1" customFormat="1" customHeight="1" s="165">
      <c r="A1601" s="150" t="n"/>
      <c r="B1601" s="296">
        <f>IF(LEN(A1601)=0,"",INDEX('Smelter Look-up'!$A:$A,MATCH($A1601,'Smelter Look-up'!$E:$E,0)))</f>
        <v/>
      </c>
      <c r="C1601" s="147">
        <f>IF(LEN(A1601)=0,"",INDEX('Smelter Look-up'!$C:$C,MATCH($A1601,'Smelter Look-up'!$E:$E,0)))</f>
        <v/>
      </c>
      <c r="D1601" s="144" t="n"/>
      <c r="E1601" s="144">
        <f>IF(ISERROR($V1601),"",OFFSET('Smelter Look-up'!$D$4,$V1601-4,0)&amp;"")</f>
        <v/>
      </c>
      <c r="F1601" s="144">
        <f>IF(ISERROR($V1601),"",OFFSET('Smelter Look-up'!$E$4,$V1601-4,0))</f>
        <v/>
      </c>
      <c r="G1601" s="144">
        <f>IF(C1601=$X$4,"Enter smelter details",IF(ISERROR($V1601),"",OFFSET('Smelter Look-up'!$F$4,$V1601-4,0)))</f>
        <v/>
      </c>
      <c r="H1601" s="200">
        <f>IF(ISERROR($V1601),"",OFFSET('Smelter Look-up'!$G$4,$V1601-4,0))</f>
        <v/>
      </c>
      <c r="I1601" s="201">
        <f>IF(ISERROR($V1601),"",OFFSET('Smelter Look-up'!$H$4,$V1601-4,0))</f>
        <v/>
      </c>
      <c r="J1601" s="201">
        <f>IF(ISERROR($V1601),"",OFFSET('Smelter Look-up'!$I$4,$V1601-4,0))</f>
        <v/>
      </c>
      <c r="K1601" s="145" t="n"/>
      <c r="L1601" s="145" t="n"/>
      <c r="M1601" s="145" t="n"/>
      <c r="N1601" s="145" t="n"/>
      <c r="O1601" s="145" t="n"/>
      <c r="P1601" s="203" t="n"/>
      <c r="Q1601" s="146" t="n"/>
      <c r="R1601" s="144">
        <f>IF(ISERROR($V1601),"",OFFSET('Smelter Look-up'!$C$4,$V1601-4,0)&amp;"")</f>
        <v/>
      </c>
      <c r="S1601" s="150">
        <f>IF(B1601="","",IF(ISERROR(MATCH($E1601,CL,0)),"Unknown",INDIRECT("'C'!$A$"&amp;MATCH($E1601,CL,0)+1)))</f>
        <v/>
      </c>
      <c r="T1601" s="150">
        <f>IF(B1601="","",IF(ISERROR(MATCH($J1601,SorP!$B$1:$B$6261,0)),"",INDIRECT("'SorP'!$A$"&amp;MATCH($S1601&amp;$J1601,SorP!C:C,0))))</f>
        <v/>
      </c>
      <c r="U1601" s="163" t="n"/>
      <c r="V1601" s="164">
        <f>IF(C1601="",NA(),MATCH($B1601&amp;$C1601,'Smelter Look-up'!$J:$J,0))</f>
        <v/>
      </c>
      <c r="X1601" s="165">
        <f>IF(AND(C1601="Smelter not listed",OR(LEN(D1601)=0,LEN(E1601)=0)),1,0)</f>
        <v/>
      </c>
      <c r="AB1601" s="306">
        <f>IF(C1601="","",B1601)</f>
        <v/>
      </c>
      <c r="AC1601" s="165">
        <f>B1601</f>
        <v/>
      </c>
      <c r="AD1601" s="165">
        <f>IF(C1601="Smelter not listed",D1601,C1601)</f>
        <v/>
      </c>
    </row>
    <row r="1602" ht="20.1" customFormat="1" customHeight="1" s="165">
      <c r="A1602" s="150" t="n"/>
      <c r="B1602" s="296">
        <f>IF(LEN(A1602)=0,"",INDEX('Smelter Look-up'!$A:$A,MATCH($A1602,'Smelter Look-up'!$E:$E,0)))</f>
        <v/>
      </c>
      <c r="C1602" s="147">
        <f>IF(LEN(A1602)=0,"",INDEX('Smelter Look-up'!$C:$C,MATCH($A1602,'Smelter Look-up'!$E:$E,0)))</f>
        <v/>
      </c>
      <c r="D1602" s="144" t="n"/>
      <c r="E1602" s="144">
        <f>IF(ISERROR($V1602),"",OFFSET('Smelter Look-up'!$D$4,$V1602-4,0)&amp;"")</f>
        <v/>
      </c>
      <c r="F1602" s="144">
        <f>IF(ISERROR($V1602),"",OFFSET('Smelter Look-up'!$E$4,$V1602-4,0))</f>
        <v/>
      </c>
      <c r="G1602" s="144">
        <f>IF(C1602=$X$4,"Enter smelter details",IF(ISERROR($V1602),"",OFFSET('Smelter Look-up'!$F$4,$V1602-4,0)))</f>
        <v/>
      </c>
      <c r="H1602" s="200">
        <f>IF(ISERROR($V1602),"",OFFSET('Smelter Look-up'!$G$4,$V1602-4,0))</f>
        <v/>
      </c>
      <c r="I1602" s="201">
        <f>IF(ISERROR($V1602),"",OFFSET('Smelter Look-up'!$H$4,$V1602-4,0))</f>
        <v/>
      </c>
      <c r="J1602" s="201">
        <f>IF(ISERROR($V1602),"",OFFSET('Smelter Look-up'!$I$4,$V1602-4,0))</f>
        <v/>
      </c>
      <c r="K1602" s="145" t="n"/>
      <c r="L1602" s="145" t="n"/>
      <c r="M1602" s="145" t="n"/>
      <c r="N1602" s="145" t="n"/>
      <c r="O1602" s="145" t="n"/>
      <c r="P1602" s="203" t="n"/>
      <c r="Q1602" s="146" t="n"/>
      <c r="R1602" s="144">
        <f>IF(ISERROR($V1602),"",OFFSET('Smelter Look-up'!$C$4,$V1602-4,0)&amp;"")</f>
        <v/>
      </c>
      <c r="S1602" s="150">
        <f>IF(B1602="","",IF(ISERROR(MATCH($E1602,CL,0)),"Unknown",INDIRECT("'C'!$A$"&amp;MATCH($E1602,CL,0)+1)))</f>
        <v/>
      </c>
      <c r="T1602" s="150">
        <f>IF(B1602="","",IF(ISERROR(MATCH($J1602,SorP!$B$1:$B$6261,0)),"",INDIRECT("'SorP'!$A$"&amp;MATCH($S1602&amp;$J1602,SorP!C:C,0))))</f>
        <v/>
      </c>
      <c r="U1602" s="163" t="n"/>
      <c r="V1602" s="164">
        <f>IF(C1602="",NA(),MATCH($B1602&amp;$C1602,'Smelter Look-up'!$J:$J,0))</f>
        <v/>
      </c>
      <c r="X1602" s="165">
        <f>IF(AND(C1602="Smelter not listed",OR(LEN(D1602)=0,LEN(E1602)=0)),1,0)</f>
        <v/>
      </c>
      <c r="AB1602" s="306">
        <f>IF(C1602="","",B1602)</f>
        <v/>
      </c>
      <c r="AC1602" s="165">
        <f>B1602</f>
        <v/>
      </c>
      <c r="AD1602" s="165">
        <f>IF(C1602="Smelter not listed",D1602,C1602)</f>
        <v/>
      </c>
    </row>
    <row r="1603" ht="20.1" customFormat="1" customHeight="1" s="165">
      <c r="A1603" s="150" t="n"/>
      <c r="B1603" s="296">
        <f>IF(LEN(A1603)=0,"",INDEX('Smelter Look-up'!$A:$A,MATCH($A1603,'Smelter Look-up'!$E:$E,0)))</f>
        <v/>
      </c>
      <c r="C1603" s="147">
        <f>IF(LEN(A1603)=0,"",INDEX('Smelter Look-up'!$C:$C,MATCH($A1603,'Smelter Look-up'!$E:$E,0)))</f>
        <v/>
      </c>
      <c r="D1603" s="144" t="n"/>
      <c r="E1603" s="144">
        <f>IF(ISERROR($V1603),"",OFFSET('Smelter Look-up'!$D$4,$V1603-4,0)&amp;"")</f>
        <v/>
      </c>
      <c r="F1603" s="144">
        <f>IF(ISERROR($V1603),"",OFFSET('Smelter Look-up'!$E$4,$V1603-4,0))</f>
        <v/>
      </c>
      <c r="G1603" s="144">
        <f>IF(C1603=$X$4,"Enter smelter details",IF(ISERROR($V1603),"",OFFSET('Smelter Look-up'!$F$4,$V1603-4,0)))</f>
        <v/>
      </c>
      <c r="H1603" s="200">
        <f>IF(ISERROR($V1603),"",OFFSET('Smelter Look-up'!$G$4,$V1603-4,0))</f>
        <v/>
      </c>
      <c r="I1603" s="201">
        <f>IF(ISERROR($V1603),"",OFFSET('Smelter Look-up'!$H$4,$V1603-4,0))</f>
        <v/>
      </c>
      <c r="J1603" s="201">
        <f>IF(ISERROR($V1603),"",OFFSET('Smelter Look-up'!$I$4,$V1603-4,0))</f>
        <v/>
      </c>
      <c r="K1603" s="145" t="n"/>
      <c r="L1603" s="145" t="n"/>
      <c r="M1603" s="145" t="n"/>
      <c r="N1603" s="145" t="n"/>
      <c r="O1603" s="145" t="n"/>
      <c r="P1603" s="203" t="n"/>
      <c r="Q1603" s="146" t="n"/>
      <c r="R1603" s="144">
        <f>IF(ISERROR($V1603),"",OFFSET('Smelter Look-up'!$C$4,$V1603-4,0)&amp;"")</f>
        <v/>
      </c>
      <c r="S1603" s="150">
        <f>IF(B1603="","",IF(ISERROR(MATCH($E1603,CL,0)),"Unknown",INDIRECT("'C'!$A$"&amp;MATCH($E1603,CL,0)+1)))</f>
        <v/>
      </c>
      <c r="T1603" s="150">
        <f>IF(B1603="","",IF(ISERROR(MATCH($J1603,SorP!$B$1:$B$6261,0)),"",INDIRECT("'SorP'!$A$"&amp;MATCH($S1603&amp;$J1603,SorP!C:C,0))))</f>
        <v/>
      </c>
      <c r="U1603" s="163" t="n"/>
      <c r="V1603" s="164">
        <f>IF(C1603="",NA(),MATCH($B1603&amp;$C1603,'Smelter Look-up'!$J:$J,0))</f>
        <v/>
      </c>
      <c r="X1603" s="165">
        <f>IF(AND(C1603="Smelter not listed",OR(LEN(D1603)=0,LEN(E1603)=0)),1,0)</f>
        <v/>
      </c>
      <c r="AB1603" s="306">
        <f>IF(C1603="","",B1603)</f>
        <v/>
      </c>
      <c r="AC1603" s="165">
        <f>B1603</f>
        <v/>
      </c>
      <c r="AD1603" s="165">
        <f>IF(C1603="Smelter not listed",D1603,C1603)</f>
        <v/>
      </c>
    </row>
    <row r="1604" ht="20.1" customFormat="1" customHeight="1" s="165">
      <c r="A1604" s="150" t="n"/>
      <c r="B1604" s="296">
        <f>IF(LEN(A1604)=0,"",INDEX('Smelter Look-up'!$A:$A,MATCH($A1604,'Smelter Look-up'!$E:$E,0)))</f>
        <v/>
      </c>
      <c r="C1604" s="147">
        <f>IF(LEN(A1604)=0,"",INDEX('Smelter Look-up'!$C:$C,MATCH($A1604,'Smelter Look-up'!$E:$E,0)))</f>
        <v/>
      </c>
      <c r="D1604" s="144" t="n"/>
      <c r="E1604" s="144">
        <f>IF(ISERROR($V1604),"",OFFSET('Smelter Look-up'!$D$4,$V1604-4,0)&amp;"")</f>
        <v/>
      </c>
      <c r="F1604" s="144">
        <f>IF(ISERROR($V1604),"",OFFSET('Smelter Look-up'!$E$4,$V1604-4,0))</f>
        <v/>
      </c>
      <c r="G1604" s="144">
        <f>IF(C1604=$X$4,"Enter smelter details",IF(ISERROR($V1604),"",OFFSET('Smelter Look-up'!$F$4,$V1604-4,0)))</f>
        <v/>
      </c>
      <c r="H1604" s="200">
        <f>IF(ISERROR($V1604),"",OFFSET('Smelter Look-up'!$G$4,$V1604-4,0))</f>
        <v/>
      </c>
      <c r="I1604" s="201">
        <f>IF(ISERROR($V1604),"",OFFSET('Smelter Look-up'!$H$4,$V1604-4,0))</f>
        <v/>
      </c>
      <c r="J1604" s="201">
        <f>IF(ISERROR($V1604),"",OFFSET('Smelter Look-up'!$I$4,$V1604-4,0))</f>
        <v/>
      </c>
      <c r="K1604" s="145" t="n"/>
      <c r="L1604" s="145" t="n"/>
      <c r="M1604" s="145" t="n"/>
      <c r="N1604" s="145" t="n"/>
      <c r="O1604" s="145" t="n"/>
      <c r="P1604" s="203" t="n"/>
      <c r="Q1604" s="146" t="n"/>
      <c r="R1604" s="144">
        <f>IF(ISERROR($V1604),"",OFFSET('Smelter Look-up'!$C$4,$V1604-4,0)&amp;"")</f>
        <v/>
      </c>
      <c r="S1604" s="150">
        <f>IF(B1604="","",IF(ISERROR(MATCH($E1604,CL,0)),"Unknown",INDIRECT("'C'!$A$"&amp;MATCH($E1604,CL,0)+1)))</f>
        <v/>
      </c>
      <c r="T1604" s="150">
        <f>IF(B1604="","",IF(ISERROR(MATCH($J1604,SorP!$B$1:$B$6261,0)),"",INDIRECT("'SorP'!$A$"&amp;MATCH($S1604&amp;$J1604,SorP!C:C,0))))</f>
        <v/>
      </c>
      <c r="U1604" s="163" t="n"/>
      <c r="V1604" s="164">
        <f>IF(C1604="",NA(),MATCH($B1604&amp;$C1604,'Smelter Look-up'!$J:$J,0))</f>
        <v/>
      </c>
      <c r="X1604" s="165">
        <f>IF(AND(C1604="Smelter not listed",OR(LEN(D1604)=0,LEN(E1604)=0)),1,0)</f>
        <v/>
      </c>
      <c r="AB1604" s="306">
        <f>IF(C1604="","",B1604)</f>
        <v/>
      </c>
      <c r="AC1604" s="165">
        <f>B1604</f>
        <v/>
      </c>
      <c r="AD1604" s="165">
        <f>IF(C1604="Smelter not listed",D1604,C1604)</f>
        <v/>
      </c>
    </row>
    <row r="1605" ht="20.1" customFormat="1" customHeight="1" s="165">
      <c r="A1605" s="150" t="n"/>
      <c r="B1605" s="296">
        <f>IF(LEN(A1605)=0,"",INDEX('Smelter Look-up'!$A:$A,MATCH($A1605,'Smelter Look-up'!$E:$E,0)))</f>
        <v/>
      </c>
      <c r="C1605" s="147">
        <f>IF(LEN(A1605)=0,"",INDEX('Smelter Look-up'!$C:$C,MATCH($A1605,'Smelter Look-up'!$E:$E,0)))</f>
        <v/>
      </c>
      <c r="D1605" s="144" t="n"/>
      <c r="E1605" s="144">
        <f>IF(ISERROR($V1605),"",OFFSET('Smelter Look-up'!$D$4,$V1605-4,0)&amp;"")</f>
        <v/>
      </c>
      <c r="F1605" s="144">
        <f>IF(ISERROR($V1605),"",OFFSET('Smelter Look-up'!$E$4,$V1605-4,0))</f>
        <v/>
      </c>
      <c r="G1605" s="144">
        <f>IF(C1605=$X$4,"Enter smelter details",IF(ISERROR($V1605),"",OFFSET('Smelter Look-up'!$F$4,$V1605-4,0)))</f>
        <v/>
      </c>
      <c r="H1605" s="200">
        <f>IF(ISERROR($V1605),"",OFFSET('Smelter Look-up'!$G$4,$V1605-4,0))</f>
        <v/>
      </c>
      <c r="I1605" s="201">
        <f>IF(ISERROR($V1605),"",OFFSET('Smelter Look-up'!$H$4,$V1605-4,0))</f>
        <v/>
      </c>
      <c r="J1605" s="201">
        <f>IF(ISERROR($V1605),"",OFFSET('Smelter Look-up'!$I$4,$V1605-4,0))</f>
        <v/>
      </c>
      <c r="K1605" s="145" t="n"/>
      <c r="L1605" s="145" t="n"/>
      <c r="M1605" s="145" t="n"/>
      <c r="N1605" s="145" t="n"/>
      <c r="O1605" s="145" t="n"/>
      <c r="P1605" s="203" t="n"/>
      <c r="Q1605" s="146" t="n"/>
      <c r="R1605" s="144">
        <f>IF(ISERROR($V1605),"",OFFSET('Smelter Look-up'!$C$4,$V1605-4,0)&amp;"")</f>
        <v/>
      </c>
      <c r="S1605" s="150">
        <f>IF(B1605="","",IF(ISERROR(MATCH($E1605,CL,0)),"Unknown",INDIRECT("'C'!$A$"&amp;MATCH($E1605,CL,0)+1)))</f>
        <v/>
      </c>
      <c r="T1605" s="150">
        <f>IF(B1605="","",IF(ISERROR(MATCH($J1605,SorP!$B$1:$B$6261,0)),"",INDIRECT("'SorP'!$A$"&amp;MATCH($S1605&amp;$J1605,SorP!C:C,0))))</f>
        <v/>
      </c>
      <c r="U1605" s="163" t="n"/>
      <c r="V1605" s="164">
        <f>IF(C1605="",NA(),MATCH($B1605&amp;$C1605,'Smelter Look-up'!$J:$J,0))</f>
        <v/>
      </c>
      <c r="X1605" s="165">
        <f>IF(AND(C1605="Smelter not listed",OR(LEN(D1605)=0,LEN(E1605)=0)),1,0)</f>
        <v/>
      </c>
      <c r="AB1605" s="306">
        <f>IF(C1605="","",B1605)</f>
        <v/>
      </c>
      <c r="AC1605" s="165">
        <f>B1605</f>
        <v/>
      </c>
      <c r="AD1605" s="165">
        <f>IF(C1605="Smelter not listed",D1605,C1605)</f>
        <v/>
      </c>
    </row>
    <row r="1606" ht="20.1" customFormat="1" customHeight="1" s="165">
      <c r="A1606" s="150" t="n"/>
      <c r="B1606" s="296">
        <f>IF(LEN(A1606)=0,"",INDEX('Smelter Look-up'!$A:$A,MATCH($A1606,'Smelter Look-up'!$E:$E,0)))</f>
        <v/>
      </c>
      <c r="C1606" s="147">
        <f>IF(LEN(A1606)=0,"",INDEX('Smelter Look-up'!$C:$C,MATCH($A1606,'Smelter Look-up'!$E:$E,0)))</f>
        <v/>
      </c>
      <c r="D1606" s="144" t="n"/>
      <c r="E1606" s="144">
        <f>IF(ISERROR($V1606),"",OFFSET('Smelter Look-up'!$D$4,$V1606-4,0)&amp;"")</f>
        <v/>
      </c>
      <c r="F1606" s="144">
        <f>IF(ISERROR($V1606),"",OFFSET('Smelter Look-up'!$E$4,$V1606-4,0))</f>
        <v/>
      </c>
      <c r="G1606" s="144">
        <f>IF(C1606=$X$4,"Enter smelter details",IF(ISERROR($V1606),"",OFFSET('Smelter Look-up'!$F$4,$V1606-4,0)))</f>
        <v/>
      </c>
      <c r="H1606" s="200">
        <f>IF(ISERROR($V1606),"",OFFSET('Smelter Look-up'!$G$4,$V1606-4,0))</f>
        <v/>
      </c>
      <c r="I1606" s="201">
        <f>IF(ISERROR($V1606),"",OFFSET('Smelter Look-up'!$H$4,$V1606-4,0))</f>
        <v/>
      </c>
      <c r="J1606" s="201">
        <f>IF(ISERROR($V1606),"",OFFSET('Smelter Look-up'!$I$4,$V1606-4,0))</f>
        <v/>
      </c>
      <c r="K1606" s="145" t="n"/>
      <c r="L1606" s="145" t="n"/>
      <c r="M1606" s="145" t="n"/>
      <c r="N1606" s="145" t="n"/>
      <c r="O1606" s="145" t="n"/>
      <c r="P1606" s="203" t="n"/>
      <c r="Q1606" s="146" t="n"/>
      <c r="R1606" s="144">
        <f>IF(ISERROR($V1606),"",OFFSET('Smelter Look-up'!$C$4,$V1606-4,0)&amp;"")</f>
        <v/>
      </c>
      <c r="S1606" s="150">
        <f>IF(B1606="","",IF(ISERROR(MATCH($E1606,CL,0)),"Unknown",INDIRECT("'C'!$A$"&amp;MATCH($E1606,CL,0)+1)))</f>
        <v/>
      </c>
      <c r="T1606" s="150">
        <f>IF(B1606="","",IF(ISERROR(MATCH($J1606,SorP!$B$1:$B$6261,0)),"",INDIRECT("'SorP'!$A$"&amp;MATCH($S1606&amp;$J1606,SorP!C:C,0))))</f>
        <v/>
      </c>
      <c r="U1606" s="163" t="n"/>
      <c r="V1606" s="164">
        <f>IF(C1606="",NA(),MATCH($B1606&amp;$C1606,'Smelter Look-up'!$J:$J,0))</f>
        <v/>
      </c>
      <c r="X1606" s="165">
        <f>IF(AND(C1606="Smelter not listed",OR(LEN(D1606)=0,LEN(E1606)=0)),1,0)</f>
        <v/>
      </c>
      <c r="AB1606" s="306">
        <f>IF(C1606="","",B1606)</f>
        <v/>
      </c>
      <c r="AC1606" s="165">
        <f>B1606</f>
        <v/>
      </c>
      <c r="AD1606" s="165">
        <f>IF(C1606="Smelter not listed",D1606,C1606)</f>
        <v/>
      </c>
    </row>
    <row r="1607" ht="20.1" customFormat="1" customHeight="1" s="165">
      <c r="A1607" s="150" t="n"/>
      <c r="B1607" s="296">
        <f>IF(LEN(A1607)=0,"",INDEX('Smelter Look-up'!$A:$A,MATCH($A1607,'Smelter Look-up'!$E:$E,0)))</f>
        <v/>
      </c>
      <c r="C1607" s="147">
        <f>IF(LEN(A1607)=0,"",INDEX('Smelter Look-up'!$C:$C,MATCH($A1607,'Smelter Look-up'!$E:$E,0)))</f>
        <v/>
      </c>
      <c r="D1607" s="144" t="n"/>
      <c r="E1607" s="144">
        <f>IF(ISERROR($V1607),"",OFFSET('Smelter Look-up'!$D$4,$V1607-4,0)&amp;"")</f>
        <v/>
      </c>
      <c r="F1607" s="144">
        <f>IF(ISERROR($V1607),"",OFFSET('Smelter Look-up'!$E$4,$V1607-4,0))</f>
        <v/>
      </c>
      <c r="G1607" s="144">
        <f>IF(C1607=$X$4,"Enter smelter details",IF(ISERROR($V1607),"",OFFSET('Smelter Look-up'!$F$4,$V1607-4,0)))</f>
        <v/>
      </c>
      <c r="H1607" s="200">
        <f>IF(ISERROR($V1607),"",OFFSET('Smelter Look-up'!$G$4,$V1607-4,0))</f>
        <v/>
      </c>
      <c r="I1607" s="201">
        <f>IF(ISERROR($V1607),"",OFFSET('Smelter Look-up'!$H$4,$V1607-4,0))</f>
        <v/>
      </c>
      <c r="J1607" s="201">
        <f>IF(ISERROR($V1607),"",OFFSET('Smelter Look-up'!$I$4,$V1607-4,0))</f>
        <v/>
      </c>
      <c r="K1607" s="145" t="n"/>
      <c r="L1607" s="145" t="n"/>
      <c r="M1607" s="145" t="n"/>
      <c r="N1607" s="145" t="n"/>
      <c r="O1607" s="145" t="n"/>
      <c r="P1607" s="203" t="n"/>
      <c r="Q1607" s="146" t="n"/>
      <c r="R1607" s="144">
        <f>IF(ISERROR($V1607),"",OFFSET('Smelter Look-up'!$C$4,$V1607-4,0)&amp;"")</f>
        <v/>
      </c>
      <c r="S1607" s="150">
        <f>IF(B1607="","",IF(ISERROR(MATCH($E1607,CL,0)),"Unknown",INDIRECT("'C'!$A$"&amp;MATCH($E1607,CL,0)+1)))</f>
        <v/>
      </c>
      <c r="T1607" s="150">
        <f>IF(B1607="","",IF(ISERROR(MATCH($J1607,SorP!$B$1:$B$6261,0)),"",INDIRECT("'SorP'!$A$"&amp;MATCH($S1607&amp;$J1607,SorP!C:C,0))))</f>
        <v/>
      </c>
      <c r="U1607" s="163" t="n"/>
      <c r="V1607" s="164">
        <f>IF(C1607="",NA(),MATCH($B1607&amp;$C1607,'Smelter Look-up'!$J:$J,0))</f>
        <v/>
      </c>
      <c r="X1607" s="165">
        <f>IF(AND(C1607="Smelter not listed",OR(LEN(D1607)=0,LEN(E1607)=0)),1,0)</f>
        <v/>
      </c>
      <c r="AB1607" s="306">
        <f>IF(C1607="","",B1607)</f>
        <v/>
      </c>
      <c r="AC1607" s="165">
        <f>B1607</f>
        <v/>
      </c>
      <c r="AD1607" s="165">
        <f>IF(C1607="Smelter not listed",D1607,C1607)</f>
        <v/>
      </c>
    </row>
    <row r="1608" ht="20.1" customFormat="1" customHeight="1" s="165">
      <c r="A1608" s="150" t="n"/>
      <c r="B1608" s="296">
        <f>IF(LEN(A1608)=0,"",INDEX('Smelter Look-up'!$A:$A,MATCH($A1608,'Smelter Look-up'!$E:$E,0)))</f>
        <v/>
      </c>
      <c r="C1608" s="147">
        <f>IF(LEN(A1608)=0,"",INDEX('Smelter Look-up'!$C:$C,MATCH($A1608,'Smelter Look-up'!$E:$E,0)))</f>
        <v/>
      </c>
      <c r="D1608" s="144" t="n"/>
      <c r="E1608" s="144">
        <f>IF(ISERROR($V1608),"",OFFSET('Smelter Look-up'!$D$4,$V1608-4,0)&amp;"")</f>
        <v/>
      </c>
      <c r="F1608" s="144">
        <f>IF(ISERROR($V1608),"",OFFSET('Smelter Look-up'!$E$4,$V1608-4,0))</f>
        <v/>
      </c>
      <c r="G1608" s="144">
        <f>IF(C1608=$X$4,"Enter smelter details",IF(ISERROR($V1608),"",OFFSET('Smelter Look-up'!$F$4,$V1608-4,0)))</f>
        <v/>
      </c>
      <c r="H1608" s="200">
        <f>IF(ISERROR($V1608),"",OFFSET('Smelter Look-up'!$G$4,$V1608-4,0))</f>
        <v/>
      </c>
      <c r="I1608" s="201">
        <f>IF(ISERROR($V1608),"",OFFSET('Smelter Look-up'!$H$4,$V1608-4,0))</f>
        <v/>
      </c>
      <c r="J1608" s="201">
        <f>IF(ISERROR($V1608),"",OFFSET('Smelter Look-up'!$I$4,$V1608-4,0))</f>
        <v/>
      </c>
      <c r="K1608" s="145" t="n"/>
      <c r="L1608" s="145" t="n"/>
      <c r="M1608" s="145" t="n"/>
      <c r="N1608" s="145" t="n"/>
      <c r="O1608" s="145" t="n"/>
      <c r="P1608" s="203" t="n"/>
      <c r="Q1608" s="146" t="n"/>
      <c r="R1608" s="144">
        <f>IF(ISERROR($V1608),"",OFFSET('Smelter Look-up'!$C$4,$V1608-4,0)&amp;"")</f>
        <v/>
      </c>
      <c r="S1608" s="150">
        <f>IF(B1608="","",IF(ISERROR(MATCH($E1608,CL,0)),"Unknown",INDIRECT("'C'!$A$"&amp;MATCH($E1608,CL,0)+1)))</f>
        <v/>
      </c>
      <c r="T1608" s="150">
        <f>IF(B1608="","",IF(ISERROR(MATCH($J1608,SorP!$B$1:$B$6261,0)),"",INDIRECT("'SorP'!$A$"&amp;MATCH($S1608&amp;$J1608,SorP!C:C,0))))</f>
        <v/>
      </c>
      <c r="U1608" s="163" t="n"/>
      <c r="V1608" s="164">
        <f>IF(C1608="",NA(),MATCH($B1608&amp;$C1608,'Smelter Look-up'!$J:$J,0))</f>
        <v/>
      </c>
      <c r="X1608" s="165">
        <f>IF(AND(C1608="Smelter not listed",OR(LEN(D1608)=0,LEN(E1608)=0)),1,0)</f>
        <v/>
      </c>
      <c r="AB1608" s="306">
        <f>IF(C1608="","",B1608)</f>
        <v/>
      </c>
      <c r="AC1608" s="165">
        <f>B1608</f>
        <v/>
      </c>
      <c r="AD1608" s="165">
        <f>IF(C1608="Smelter not listed",D1608,C1608)</f>
        <v/>
      </c>
    </row>
    <row r="1609" ht="20.1" customFormat="1" customHeight="1" s="165">
      <c r="A1609" s="150" t="n"/>
      <c r="B1609" s="296">
        <f>IF(LEN(A1609)=0,"",INDEX('Smelter Look-up'!$A:$A,MATCH($A1609,'Smelter Look-up'!$E:$E,0)))</f>
        <v/>
      </c>
      <c r="C1609" s="147">
        <f>IF(LEN(A1609)=0,"",INDEX('Smelter Look-up'!$C:$C,MATCH($A1609,'Smelter Look-up'!$E:$E,0)))</f>
        <v/>
      </c>
      <c r="D1609" s="144" t="n"/>
      <c r="E1609" s="144">
        <f>IF(ISERROR($V1609),"",OFFSET('Smelter Look-up'!$D$4,$V1609-4,0)&amp;"")</f>
        <v/>
      </c>
      <c r="F1609" s="144">
        <f>IF(ISERROR($V1609),"",OFFSET('Smelter Look-up'!$E$4,$V1609-4,0))</f>
        <v/>
      </c>
      <c r="G1609" s="144">
        <f>IF(C1609=$X$4,"Enter smelter details",IF(ISERROR($V1609),"",OFFSET('Smelter Look-up'!$F$4,$V1609-4,0)))</f>
        <v/>
      </c>
      <c r="H1609" s="200">
        <f>IF(ISERROR($V1609),"",OFFSET('Smelter Look-up'!$G$4,$V1609-4,0))</f>
        <v/>
      </c>
      <c r="I1609" s="201">
        <f>IF(ISERROR($V1609),"",OFFSET('Smelter Look-up'!$H$4,$V1609-4,0))</f>
        <v/>
      </c>
      <c r="J1609" s="201">
        <f>IF(ISERROR($V1609),"",OFFSET('Smelter Look-up'!$I$4,$V1609-4,0))</f>
        <v/>
      </c>
      <c r="K1609" s="145" t="n"/>
      <c r="L1609" s="145" t="n"/>
      <c r="M1609" s="145" t="n"/>
      <c r="N1609" s="145" t="n"/>
      <c r="O1609" s="145" t="n"/>
      <c r="P1609" s="203" t="n"/>
      <c r="Q1609" s="146" t="n"/>
      <c r="R1609" s="144">
        <f>IF(ISERROR($V1609),"",OFFSET('Smelter Look-up'!$C$4,$V1609-4,0)&amp;"")</f>
        <v/>
      </c>
      <c r="S1609" s="150">
        <f>IF(B1609="","",IF(ISERROR(MATCH($E1609,CL,0)),"Unknown",INDIRECT("'C'!$A$"&amp;MATCH($E1609,CL,0)+1)))</f>
        <v/>
      </c>
      <c r="T1609" s="150">
        <f>IF(B1609="","",IF(ISERROR(MATCH($J1609,SorP!$B$1:$B$6261,0)),"",INDIRECT("'SorP'!$A$"&amp;MATCH($S1609&amp;$J1609,SorP!C:C,0))))</f>
        <v/>
      </c>
      <c r="U1609" s="163" t="n"/>
      <c r="V1609" s="164">
        <f>IF(C1609="",NA(),MATCH($B1609&amp;$C1609,'Smelter Look-up'!$J:$J,0))</f>
        <v/>
      </c>
      <c r="X1609" s="165">
        <f>IF(AND(C1609="Smelter not listed",OR(LEN(D1609)=0,LEN(E1609)=0)),1,0)</f>
        <v/>
      </c>
      <c r="AB1609" s="306">
        <f>IF(C1609="","",B1609)</f>
        <v/>
      </c>
      <c r="AC1609" s="165">
        <f>B1609</f>
        <v/>
      </c>
      <c r="AD1609" s="165">
        <f>IF(C1609="Smelter not listed",D1609,C1609)</f>
        <v/>
      </c>
    </row>
    <row r="1610" ht="20.1" customFormat="1" customHeight="1" s="165">
      <c r="A1610" s="150" t="n"/>
      <c r="B1610" s="296">
        <f>IF(LEN(A1610)=0,"",INDEX('Smelter Look-up'!$A:$A,MATCH($A1610,'Smelter Look-up'!$E:$E,0)))</f>
        <v/>
      </c>
      <c r="C1610" s="147">
        <f>IF(LEN(A1610)=0,"",INDEX('Smelter Look-up'!$C:$C,MATCH($A1610,'Smelter Look-up'!$E:$E,0)))</f>
        <v/>
      </c>
      <c r="D1610" s="144" t="n"/>
      <c r="E1610" s="144">
        <f>IF(ISERROR($V1610),"",OFFSET('Smelter Look-up'!$D$4,$V1610-4,0)&amp;"")</f>
        <v/>
      </c>
      <c r="F1610" s="144">
        <f>IF(ISERROR($V1610),"",OFFSET('Smelter Look-up'!$E$4,$V1610-4,0))</f>
        <v/>
      </c>
      <c r="G1610" s="144">
        <f>IF(C1610=$X$4,"Enter smelter details",IF(ISERROR($V1610),"",OFFSET('Smelter Look-up'!$F$4,$V1610-4,0)))</f>
        <v/>
      </c>
      <c r="H1610" s="200">
        <f>IF(ISERROR($V1610),"",OFFSET('Smelter Look-up'!$G$4,$V1610-4,0))</f>
        <v/>
      </c>
      <c r="I1610" s="201">
        <f>IF(ISERROR($V1610),"",OFFSET('Smelter Look-up'!$H$4,$V1610-4,0))</f>
        <v/>
      </c>
      <c r="J1610" s="201">
        <f>IF(ISERROR($V1610),"",OFFSET('Smelter Look-up'!$I$4,$V1610-4,0))</f>
        <v/>
      </c>
      <c r="K1610" s="145" t="n"/>
      <c r="L1610" s="145" t="n"/>
      <c r="M1610" s="145" t="n"/>
      <c r="N1610" s="145" t="n"/>
      <c r="O1610" s="145" t="n"/>
      <c r="P1610" s="203" t="n"/>
      <c r="Q1610" s="146" t="n"/>
      <c r="R1610" s="144">
        <f>IF(ISERROR($V1610),"",OFFSET('Smelter Look-up'!$C$4,$V1610-4,0)&amp;"")</f>
        <v/>
      </c>
      <c r="S1610" s="150">
        <f>IF(B1610="","",IF(ISERROR(MATCH($E1610,CL,0)),"Unknown",INDIRECT("'C'!$A$"&amp;MATCH($E1610,CL,0)+1)))</f>
        <v/>
      </c>
      <c r="T1610" s="150">
        <f>IF(B1610="","",IF(ISERROR(MATCH($J1610,SorP!$B$1:$B$6261,0)),"",INDIRECT("'SorP'!$A$"&amp;MATCH($S1610&amp;$J1610,SorP!C:C,0))))</f>
        <v/>
      </c>
      <c r="U1610" s="163" t="n"/>
      <c r="V1610" s="164">
        <f>IF(C1610="",NA(),MATCH($B1610&amp;$C1610,'Smelter Look-up'!$J:$J,0))</f>
        <v/>
      </c>
      <c r="X1610" s="165">
        <f>IF(AND(C1610="Smelter not listed",OR(LEN(D1610)=0,LEN(E1610)=0)),1,0)</f>
        <v/>
      </c>
      <c r="AB1610" s="306">
        <f>IF(C1610="","",B1610)</f>
        <v/>
      </c>
      <c r="AC1610" s="165">
        <f>B1610</f>
        <v/>
      </c>
      <c r="AD1610" s="165">
        <f>IF(C1610="Smelter not listed",D1610,C1610)</f>
        <v/>
      </c>
    </row>
    <row r="1611" ht="20.1" customFormat="1" customHeight="1" s="165">
      <c r="A1611" s="150" t="n"/>
      <c r="B1611" s="296">
        <f>IF(LEN(A1611)=0,"",INDEX('Smelter Look-up'!$A:$A,MATCH($A1611,'Smelter Look-up'!$E:$E,0)))</f>
        <v/>
      </c>
      <c r="C1611" s="147">
        <f>IF(LEN(A1611)=0,"",INDEX('Smelter Look-up'!$C:$C,MATCH($A1611,'Smelter Look-up'!$E:$E,0)))</f>
        <v/>
      </c>
      <c r="D1611" s="144" t="n"/>
      <c r="E1611" s="144">
        <f>IF(ISERROR($V1611),"",OFFSET('Smelter Look-up'!$D$4,$V1611-4,0)&amp;"")</f>
        <v/>
      </c>
      <c r="F1611" s="144">
        <f>IF(ISERROR($V1611),"",OFFSET('Smelter Look-up'!$E$4,$V1611-4,0))</f>
        <v/>
      </c>
      <c r="G1611" s="144">
        <f>IF(C1611=$X$4,"Enter smelter details",IF(ISERROR($V1611),"",OFFSET('Smelter Look-up'!$F$4,$V1611-4,0)))</f>
        <v/>
      </c>
      <c r="H1611" s="200">
        <f>IF(ISERROR($V1611),"",OFFSET('Smelter Look-up'!$G$4,$V1611-4,0))</f>
        <v/>
      </c>
      <c r="I1611" s="201">
        <f>IF(ISERROR($V1611),"",OFFSET('Smelter Look-up'!$H$4,$V1611-4,0))</f>
        <v/>
      </c>
      <c r="J1611" s="201">
        <f>IF(ISERROR($V1611),"",OFFSET('Smelter Look-up'!$I$4,$V1611-4,0))</f>
        <v/>
      </c>
      <c r="K1611" s="145" t="n"/>
      <c r="L1611" s="145" t="n"/>
      <c r="M1611" s="145" t="n"/>
      <c r="N1611" s="145" t="n"/>
      <c r="O1611" s="145" t="n"/>
      <c r="P1611" s="203" t="n"/>
      <c r="Q1611" s="146" t="n"/>
      <c r="R1611" s="144">
        <f>IF(ISERROR($V1611),"",OFFSET('Smelter Look-up'!$C$4,$V1611-4,0)&amp;"")</f>
        <v/>
      </c>
      <c r="S1611" s="150">
        <f>IF(B1611="","",IF(ISERROR(MATCH($E1611,CL,0)),"Unknown",INDIRECT("'C'!$A$"&amp;MATCH($E1611,CL,0)+1)))</f>
        <v/>
      </c>
      <c r="T1611" s="150">
        <f>IF(B1611="","",IF(ISERROR(MATCH($J1611,SorP!$B$1:$B$6261,0)),"",INDIRECT("'SorP'!$A$"&amp;MATCH($S1611&amp;$J1611,SorP!C:C,0))))</f>
        <v/>
      </c>
      <c r="U1611" s="163" t="n"/>
      <c r="V1611" s="164">
        <f>IF(C1611="",NA(),MATCH($B1611&amp;$C1611,'Smelter Look-up'!$J:$J,0))</f>
        <v/>
      </c>
      <c r="X1611" s="165">
        <f>IF(AND(C1611="Smelter not listed",OR(LEN(D1611)=0,LEN(E1611)=0)),1,0)</f>
        <v/>
      </c>
      <c r="AB1611" s="306">
        <f>IF(C1611="","",B1611)</f>
        <v/>
      </c>
      <c r="AC1611" s="165">
        <f>B1611</f>
        <v/>
      </c>
      <c r="AD1611" s="165">
        <f>IF(C1611="Smelter not listed",D1611,C1611)</f>
        <v/>
      </c>
    </row>
    <row r="1612" ht="20.1" customFormat="1" customHeight="1" s="165">
      <c r="A1612" s="150" t="n"/>
      <c r="B1612" s="296">
        <f>IF(LEN(A1612)=0,"",INDEX('Smelter Look-up'!$A:$A,MATCH($A1612,'Smelter Look-up'!$E:$E,0)))</f>
        <v/>
      </c>
      <c r="C1612" s="147">
        <f>IF(LEN(A1612)=0,"",INDEX('Smelter Look-up'!$C:$C,MATCH($A1612,'Smelter Look-up'!$E:$E,0)))</f>
        <v/>
      </c>
      <c r="D1612" s="144" t="n"/>
      <c r="E1612" s="144">
        <f>IF(ISERROR($V1612),"",OFFSET('Smelter Look-up'!$D$4,$V1612-4,0)&amp;"")</f>
        <v/>
      </c>
      <c r="F1612" s="144">
        <f>IF(ISERROR($V1612),"",OFFSET('Smelter Look-up'!$E$4,$V1612-4,0))</f>
        <v/>
      </c>
      <c r="G1612" s="144">
        <f>IF(C1612=$X$4,"Enter smelter details",IF(ISERROR($V1612),"",OFFSET('Smelter Look-up'!$F$4,$V1612-4,0)))</f>
        <v/>
      </c>
      <c r="H1612" s="200">
        <f>IF(ISERROR($V1612),"",OFFSET('Smelter Look-up'!$G$4,$V1612-4,0))</f>
        <v/>
      </c>
      <c r="I1612" s="201">
        <f>IF(ISERROR($V1612),"",OFFSET('Smelter Look-up'!$H$4,$V1612-4,0))</f>
        <v/>
      </c>
      <c r="J1612" s="201">
        <f>IF(ISERROR($V1612),"",OFFSET('Smelter Look-up'!$I$4,$V1612-4,0))</f>
        <v/>
      </c>
      <c r="K1612" s="145" t="n"/>
      <c r="L1612" s="145" t="n"/>
      <c r="M1612" s="145" t="n"/>
      <c r="N1612" s="145" t="n"/>
      <c r="O1612" s="145" t="n"/>
      <c r="P1612" s="203" t="n"/>
      <c r="Q1612" s="146" t="n"/>
      <c r="R1612" s="144">
        <f>IF(ISERROR($V1612),"",OFFSET('Smelter Look-up'!$C$4,$V1612-4,0)&amp;"")</f>
        <v/>
      </c>
      <c r="S1612" s="150">
        <f>IF(B1612="","",IF(ISERROR(MATCH($E1612,CL,0)),"Unknown",INDIRECT("'C'!$A$"&amp;MATCH($E1612,CL,0)+1)))</f>
        <v/>
      </c>
      <c r="T1612" s="150">
        <f>IF(B1612="","",IF(ISERROR(MATCH($J1612,SorP!$B$1:$B$6261,0)),"",INDIRECT("'SorP'!$A$"&amp;MATCH($S1612&amp;$J1612,SorP!C:C,0))))</f>
        <v/>
      </c>
      <c r="U1612" s="163" t="n"/>
      <c r="V1612" s="164">
        <f>IF(C1612="",NA(),MATCH($B1612&amp;$C1612,'Smelter Look-up'!$J:$J,0))</f>
        <v/>
      </c>
      <c r="X1612" s="165">
        <f>IF(AND(C1612="Smelter not listed",OR(LEN(D1612)=0,LEN(E1612)=0)),1,0)</f>
        <v/>
      </c>
      <c r="AB1612" s="306">
        <f>IF(C1612="","",B1612)</f>
        <v/>
      </c>
      <c r="AC1612" s="165">
        <f>B1612</f>
        <v/>
      </c>
      <c r="AD1612" s="165">
        <f>IF(C1612="Smelter not listed",D1612,C1612)</f>
        <v/>
      </c>
    </row>
    <row r="1613" ht="20.1" customFormat="1" customHeight="1" s="165">
      <c r="A1613" s="150" t="n"/>
      <c r="B1613" s="296">
        <f>IF(LEN(A1613)=0,"",INDEX('Smelter Look-up'!$A:$A,MATCH($A1613,'Smelter Look-up'!$E:$E,0)))</f>
        <v/>
      </c>
      <c r="C1613" s="147">
        <f>IF(LEN(A1613)=0,"",INDEX('Smelter Look-up'!$C:$C,MATCH($A1613,'Smelter Look-up'!$E:$E,0)))</f>
        <v/>
      </c>
      <c r="D1613" s="144" t="n"/>
      <c r="E1613" s="144">
        <f>IF(ISERROR($V1613),"",OFFSET('Smelter Look-up'!$D$4,$V1613-4,0)&amp;"")</f>
        <v/>
      </c>
      <c r="F1613" s="144">
        <f>IF(ISERROR($V1613),"",OFFSET('Smelter Look-up'!$E$4,$V1613-4,0))</f>
        <v/>
      </c>
      <c r="G1613" s="144">
        <f>IF(C1613=$X$4,"Enter smelter details",IF(ISERROR($V1613),"",OFFSET('Smelter Look-up'!$F$4,$V1613-4,0)))</f>
        <v/>
      </c>
      <c r="H1613" s="200">
        <f>IF(ISERROR($V1613),"",OFFSET('Smelter Look-up'!$G$4,$V1613-4,0))</f>
        <v/>
      </c>
      <c r="I1613" s="201">
        <f>IF(ISERROR($V1613),"",OFFSET('Smelter Look-up'!$H$4,$V1613-4,0))</f>
        <v/>
      </c>
      <c r="J1613" s="201">
        <f>IF(ISERROR($V1613),"",OFFSET('Smelter Look-up'!$I$4,$V1613-4,0))</f>
        <v/>
      </c>
      <c r="K1613" s="145" t="n"/>
      <c r="L1613" s="145" t="n"/>
      <c r="M1613" s="145" t="n"/>
      <c r="N1613" s="145" t="n"/>
      <c r="O1613" s="145" t="n"/>
      <c r="P1613" s="203" t="n"/>
      <c r="Q1613" s="146" t="n"/>
      <c r="R1613" s="144">
        <f>IF(ISERROR($V1613),"",OFFSET('Smelter Look-up'!$C$4,$V1613-4,0)&amp;"")</f>
        <v/>
      </c>
      <c r="S1613" s="150">
        <f>IF(B1613="","",IF(ISERROR(MATCH($E1613,CL,0)),"Unknown",INDIRECT("'C'!$A$"&amp;MATCH($E1613,CL,0)+1)))</f>
        <v/>
      </c>
      <c r="T1613" s="150">
        <f>IF(B1613="","",IF(ISERROR(MATCH($J1613,SorP!$B$1:$B$6261,0)),"",INDIRECT("'SorP'!$A$"&amp;MATCH($S1613&amp;$J1613,SorP!C:C,0))))</f>
        <v/>
      </c>
      <c r="U1613" s="163" t="n"/>
      <c r="V1613" s="164">
        <f>IF(C1613="",NA(),MATCH($B1613&amp;$C1613,'Smelter Look-up'!$J:$J,0))</f>
        <v/>
      </c>
      <c r="X1613" s="165">
        <f>IF(AND(C1613="Smelter not listed",OR(LEN(D1613)=0,LEN(E1613)=0)),1,0)</f>
        <v/>
      </c>
      <c r="AB1613" s="306">
        <f>IF(C1613="","",B1613)</f>
        <v/>
      </c>
      <c r="AC1613" s="165">
        <f>B1613</f>
        <v/>
      </c>
      <c r="AD1613" s="165">
        <f>IF(C1613="Smelter not listed",D1613,C1613)</f>
        <v/>
      </c>
    </row>
    <row r="1614" ht="20.1" customFormat="1" customHeight="1" s="165">
      <c r="A1614" s="150" t="n"/>
      <c r="B1614" s="296">
        <f>IF(LEN(A1614)=0,"",INDEX('Smelter Look-up'!$A:$A,MATCH($A1614,'Smelter Look-up'!$E:$E,0)))</f>
        <v/>
      </c>
      <c r="C1614" s="147">
        <f>IF(LEN(A1614)=0,"",INDEX('Smelter Look-up'!$C:$C,MATCH($A1614,'Smelter Look-up'!$E:$E,0)))</f>
        <v/>
      </c>
      <c r="D1614" s="144" t="n"/>
      <c r="E1614" s="144">
        <f>IF(ISERROR($V1614),"",OFFSET('Smelter Look-up'!$D$4,$V1614-4,0)&amp;"")</f>
        <v/>
      </c>
      <c r="F1614" s="144">
        <f>IF(ISERROR($V1614),"",OFFSET('Smelter Look-up'!$E$4,$V1614-4,0))</f>
        <v/>
      </c>
      <c r="G1614" s="144">
        <f>IF(C1614=$X$4,"Enter smelter details",IF(ISERROR($V1614),"",OFFSET('Smelter Look-up'!$F$4,$V1614-4,0)))</f>
        <v/>
      </c>
      <c r="H1614" s="200">
        <f>IF(ISERROR($V1614),"",OFFSET('Smelter Look-up'!$G$4,$V1614-4,0))</f>
        <v/>
      </c>
      <c r="I1614" s="201">
        <f>IF(ISERROR($V1614),"",OFFSET('Smelter Look-up'!$H$4,$V1614-4,0))</f>
        <v/>
      </c>
      <c r="J1614" s="201">
        <f>IF(ISERROR($V1614),"",OFFSET('Smelter Look-up'!$I$4,$V1614-4,0))</f>
        <v/>
      </c>
      <c r="K1614" s="145" t="n"/>
      <c r="L1614" s="145" t="n"/>
      <c r="M1614" s="145" t="n"/>
      <c r="N1614" s="145" t="n"/>
      <c r="O1614" s="145" t="n"/>
      <c r="P1614" s="203" t="n"/>
      <c r="Q1614" s="146" t="n"/>
      <c r="R1614" s="144">
        <f>IF(ISERROR($V1614),"",OFFSET('Smelter Look-up'!$C$4,$V1614-4,0)&amp;"")</f>
        <v/>
      </c>
      <c r="S1614" s="150">
        <f>IF(B1614="","",IF(ISERROR(MATCH($E1614,CL,0)),"Unknown",INDIRECT("'C'!$A$"&amp;MATCH($E1614,CL,0)+1)))</f>
        <v/>
      </c>
      <c r="T1614" s="150">
        <f>IF(B1614="","",IF(ISERROR(MATCH($J1614,SorP!$B$1:$B$6261,0)),"",INDIRECT("'SorP'!$A$"&amp;MATCH($S1614&amp;$J1614,SorP!C:C,0))))</f>
        <v/>
      </c>
      <c r="U1614" s="163" t="n"/>
      <c r="V1614" s="164">
        <f>IF(C1614="",NA(),MATCH($B1614&amp;$C1614,'Smelter Look-up'!$J:$J,0))</f>
        <v/>
      </c>
      <c r="X1614" s="165">
        <f>IF(AND(C1614="Smelter not listed",OR(LEN(D1614)=0,LEN(E1614)=0)),1,0)</f>
        <v/>
      </c>
      <c r="AB1614" s="306">
        <f>IF(C1614="","",B1614)</f>
        <v/>
      </c>
      <c r="AC1614" s="165">
        <f>B1614</f>
        <v/>
      </c>
      <c r="AD1614" s="165">
        <f>IF(C1614="Smelter not listed",D1614,C1614)</f>
        <v/>
      </c>
    </row>
    <row r="1615" ht="20.1" customFormat="1" customHeight="1" s="165">
      <c r="A1615" s="150" t="n"/>
      <c r="B1615" s="296">
        <f>IF(LEN(A1615)=0,"",INDEX('Smelter Look-up'!$A:$A,MATCH($A1615,'Smelter Look-up'!$E:$E,0)))</f>
        <v/>
      </c>
      <c r="C1615" s="147">
        <f>IF(LEN(A1615)=0,"",INDEX('Smelter Look-up'!$C:$C,MATCH($A1615,'Smelter Look-up'!$E:$E,0)))</f>
        <v/>
      </c>
      <c r="D1615" s="144" t="n"/>
      <c r="E1615" s="144">
        <f>IF(ISERROR($V1615),"",OFFSET('Smelter Look-up'!$D$4,$V1615-4,0)&amp;"")</f>
        <v/>
      </c>
      <c r="F1615" s="144">
        <f>IF(ISERROR($V1615),"",OFFSET('Smelter Look-up'!$E$4,$V1615-4,0))</f>
        <v/>
      </c>
      <c r="G1615" s="144">
        <f>IF(C1615=$X$4,"Enter smelter details",IF(ISERROR($V1615),"",OFFSET('Smelter Look-up'!$F$4,$V1615-4,0)))</f>
        <v/>
      </c>
      <c r="H1615" s="200">
        <f>IF(ISERROR($V1615),"",OFFSET('Smelter Look-up'!$G$4,$V1615-4,0))</f>
        <v/>
      </c>
      <c r="I1615" s="201">
        <f>IF(ISERROR($V1615),"",OFFSET('Smelter Look-up'!$H$4,$V1615-4,0))</f>
        <v/>
      </c>
      <c r="J1615" s="201">
        <f>IF(ISERROR($V1615),"",OFFSET('Smelter Look-up'!$I$4,$V1615-4,0))</f>
        <v/>
      </c>
      <c r="K1615" s="145" t="n"/>
      <c r="L1615" s="145" t="n"/>
      <c r="M1615" s="145" t="n"/>
      <c r="N1615" s="145" t="n"/>
      <c r="O1615" s="145" t="n"/>
      <c r="P1615" s="203" t="n"/>
      <c r="Q1615" s="146" t="n"/>
      <c r="R1615" s="144">
        <f>IF(ISERROR($V1615),"",OFFSET('Smelter Look-up'!$C$4,$V1615-4,0)&amp;"")</f>
        <v/>
      </c>
      <c r="S1615" s="150">
        <f>IF(B1615="","",IF(ISERROR(MATCH($E1615,CL,0)),"Unknown",INDIRECT("'C'!$A$"&amp;MATCH($E1615,CL,0)+1)))</f>
        <v/>
      </c>
      <c r="T1615" s="150">
        <f>IF(B1615="","",IF(ISERROR(MATCH($J1615,SorP!$B$1:$B$6261,0)),"",INDIRECT("'SorP'!$A$"&amp;MATCH($S1615&amp;$J1615,SorP!C:C,0))))</f>
        <v/>
      </c>
      <c r="U1615" s="163" t="n"/>
      <c r="V1615" s="164">
        <f>IF(C1615="",NA(),MATCH($B1615&amp;$C1615,'Smelter Look-up'!$J:$J,0))</f>
        <v/>
      </c>
      <c r="X1615" s="165">
        <f>IF(AND(C1615="Smelter not listed",OR(LEN(D1615)=0,LEN(E1615)=0)),1,0)</f>
        <v/>
      </c>
      <c r="AB1615" s="306">
        <f>IF(C1615="","",B1615)</f>
        <v/>
      </c>
      <c r="AC1615" s="165">
        <f>B1615</f>
        <v/>
      </c>
      <c r="AD1615" s="165">
        <f>IF(C1615="Smelter not listed",D1615,C1615)</f>
        <v/>
      </c>
    </row>
    <row r="1616" ht="20.1" customFormat="1" customHeight="1" s="165">
      <c r="A1616" s="150" t="n"/>
      <c r="B1616" s="296">
        <f>IF(LEN(A1616)=0,"",INDEX('Smelter Look-up'!$A:$A,MATCH($A1616,'Smelter Look-up'!$E:$E,0)))</f>
        <v/>
      </c>
      <c r="C1616" s="147">
        <f>IF(LEN(A1616)=0,"",INDEX('Smelter Look-up'!$C:$C,MATCH($A1616,'Smelter Look-up'!$E:$E,0)))</f>
        <v/>
      </c>
      <c r="D1616" s="144" t="n"/>
      <c r="E1616" s="144">
        <f>IF(ISERROR($V1616),"",OFFSET('Smelter Look-up'!$D$4,$V1616-4,0)&amp;"")</f>
        <v/>
      </c>
      <c r="F1616" s="144">
        <f>IF(ISERROR($V1616),"",OFFSET('Smelter Look-up'!$E$4,$V1616-4,0))</f>
        <v/>
      </c>
      <c r="G1616" s="144">
        <f>IF(C1616=$X$4,"Enter smelter details",IF(ISERROR($V1616),"",OFFSET('Smelter Look-up'!$F$4,$V1616-4,0)))</f>
        <v/>
      </c>
      <c r="H1616" s="200">
        <f>IF(ISERROR($V1616),"",OFFSET('Smelter Look-up'!$G$4,$V1616-4,0))</f>
        <v/>
      </c>
      <c r="I1616" s="201">
        <f>IF(ISERROR($V1616),"",OFFSET('Smelter Look-up'!$H$4,$V1616-4,0))</f>
        <v/>
      </c>
      <c r="J1616" s="201">
        <f>IF(ISERROR($V1616),"",OFFSET('Smelter Look-up'!$I$4,$V1616-4,0))</f>
        <v/>
      </c>
      <c r="K1616" s="145" t="n"/>
      <c r="L1616" s="145" t="n"/>
      <c r="M1616" s="145" t="n"/>
      <c r="N1616" s="145" t="n"/>
      <c r="O1616" s="145" t="n"/>
      <c r="P1616" s="203" t="n"/>
      <c r="Q1616" s="146" t="n"/>
      <c r="R1616" s="144">
        <f>IF(ISERROR($V1616),"",OFFSET('Smelter Look-up'!$C$4,$V1616-4,0)&amp;"")</f>
        <v/>
      </c>
      <c r="S1616" s="150">
        <f>IF(B1616="","",IF(ISERROR(MATCH($E1616,CL,0)),"Unknown",INDIRECT("'C'!$A$"&amp;MATCH($E1616,CL,0)+1)))</f>
        <v/>
      </c>
      <c r="T1616" s="150">
        <f>IF(B1616="","",IF(ISERROR(MATCH($J1616,SorP!$B$1:$B$6261,0)),"",INDIRECT("'SorP'!$A$"&amp;MATCH($S1616&amp;$J1616,SorP!C:C,0))))</f>
        <v/>
      </c>
      <c r="U1616" s="163" t="n"/>
      <c r="V1616" s="164">
        <f>IF(C1616="",NA(),MATCH($B1616&amp;$C1616,'Smelter Look-up'!$J:$J,0))</f>
        <v/>
      </c>
      <c r="X1616" s="165">
        <f>IF(AND(C1616="Smelter not listed",OR(LEN(D1616)=0,LEN(E1616)=0)),1,0)</f>
        <v/>
      </c>
      <c r="AB1616" s="306">
        <f>IF(C1616="","",B1616)</f>
        <v/>
      </c>
      <c r="AC1616" s="165">
        <f>B1616</f>
        <v/>
      </c>
      <c r="AD1616" s="165">
        <f>IF(C1616="Smelter not listed",D1616,C1616)</f>
        <v/>
      </c>
    </row>
    <row r="1617" ht="20.1" customFormat="1" customHeight="1" s="165">
      <c r="A1617" s="150" t="n"/>
      <c r="B1617" s="296">
        <f>IF(LEN(A1617)=0,"",INDEX('Smelter Look-up'!$A:$A,MATCH($A1617,'Smelter Look-up'!$E:$E,0)))</f>
        <v/>
      </c>
      <c r="C1617" s="147">
        <f>IF(LEN(A1617)=0,"",INDEX('Smelter Look-up'!$C:$C,MATCH($A1617,'Smelter Look-up'!$E:$E,0)))</f>
        <v/>
      </c>
      <c r="D1617" s="144" t="n"/>
      <c r="E1617" s="144">
        <f>IF(ISERROR($V1617),"",OFFSET('Smelter Look-up'!$D$4,$V1617-4,0)&amp;"")</f>
        <v/>
      </c>
      <c r="F1617" s="144">
        <f>IF(ISERROR($V1617),"",OFFSET('Smelter Look-up'!$E$4,$V1617-4,0))</f>
        <v/>
      </c>
      <c r="G1617" s="144">
        <f>IF(C1617=$X$4,"Enter smelter details",IF(ISERROR($V1617),"",OFFSET('Smelter Look-up'!$F$4,$V1617-4,0)))</f>
        <v/>
      </c>
      <c r="H1617" s="200">
        <f>IF(ISERROR($V1617),"",OFFSET('Smelter Look-up'!$G$4,$V1617-4,0))</f>
        <v/>
      </c>
      <c r="I1617" s="201">
        <f>IF(ISERROR($V1617),"",OFFSET('Smelter Look-up'!$H$4,$V1617-4,0))</f>
        <v/>
      </c>
      <c r="J1617" s="201">
        <f>IF(ISERROR($V1617),"",OFFSET('Smelter Look-up'!$I$4,$V1617-4,0))</f>
        <v/>
      </c>
      <c r="K1617" s="145" t="n"/>
      <c r="L1617" s="145" t="n"/>
      <c r="M1617" s="145" t="n"/>
      <c r="N1617" s="145" t="n"/>
      <c r="O1617" s="145" t="n"/>
      <c r="P1617" s="203" t="n"/>
      <c r="Q1617" s="146" t="n"/>
      <c r="R1617" s="144">
        <f>IF(ISERROR($V1617),"",OFFSET('Smelter Look-up'!$C$4,$V1617-4,0)&amp;"")</f>
        <v/>
      </c>
      <c r="S1617" s="150">
        <f>IF(B1617="","",IF(ISERROR(MATCH($E1617,CL,0)),"Unknown",INDIRECT("'C'!$A$"&amp;MATCH($E1617,CL,0)+1)))</f>
        <v/>
      </c>
      <c r="T1617" s="150">
        <f>IF(B1617="","",IF(ISERROR(MATCH($J1617,SorP!$B$1:$B$6261,0)),"",INDIRECT("'SorP'!$A$"&amp;MATCH($S1617&amp;$J1617,SorP!C:C,0))))</f>
        <v/>
      </c>
      <c r="U1617" s="163" t="n"/>
      <c r="V1617" s="164">
        <f>IF(C1617="",NA(),MATCH($B1617&amp;$C1617,'Smelter Look-up'!$J:$J,0))</f>
        <v/>
      </c>
      <c r="X1617" s="165">
        <f>IF(AND(C1617="Smelter not listed",OR(LEN(D1617)=0,LEN(E1617)=0)),1,0)</f>
        <v/>
      </c>
      <c r="AB1617" s="306">
        <f>IF(C1617="","",B1617)</f>
        <v/>
      </c>
      <c r="AC1617" s="165">
        <f>B1617</f>
        <v/>
      </c>
      <c r="AD1617" s="165">
        <f>IF(C1617="Smelter not listed",D1617,C1617)</f>
        <v/>
      </c>
    </row>
    <row r="1618" ht="20.1" customFormat="1" customHeight="1" s="165">
      <c r="A1618" s="150" t="n"/>
      <c r="B1618" s="296">
        <f>IF(LEN(A1618)=0,"",INDEX('Smelter Look-up'!$A:$A,MATCH($A1618,'Smelter Look-up'!$E:$E,0)))</f>
        <v/>
      </c>
      <c r="C1618" s="147">
        <f>IF(LEN(A1618)=0,"",INDEX('Smelter Look-up'!$C:$C,MATCH($A1618,'Smelter Look-up'!$E:$E,0)))</f>
        <v/>
      </c>
      <c r="D1618" s="144" t="n"/>
      <c r="E1618" s="144">
        <f>IF(ISERROR($V1618),"",OFFSET('Smelter Look-up'!$D$4,$V1618-4,0)&amp;"")</f>
        <v/>
      </c>
      <c r="F1618" s="144">
        <f>IF(ISERROR($V1618),"",OFFSET('Smelter Look-up'!$E$4,$V1618-4,0))</f>
        <v/>
      </c>
      <c r="G1618" s="144">
        <f>IF(C1618=$X$4,"Enter smelter details",IF(ISERROR($V1618),"",OFFSET('Smelter Look-up'!$F$4,$V1618-4,0)))</f>
        <v/>
      </c>
      <c r="H1618" s="200">
        <f>IF(ISERROR($V1618),"",OFFSET('Smelter Look-up'!$G$4,$V1618-4,0))</f>
        <v/>
      </c>
      <c r="I1618" s="201">
        <f>IF(ISERROR($V1618),"",OFFSET('Smelter Look-up'!$H$4,$V1618-4,0))</f>
        <v/>
      </c>
      <c r="J1618" s="201">
        <f>IF(ISERROR($V1618),"",OFFSET('Smelter Look-up'!$I$4,$V1618-4,0))</f>
        <v/>
      </c>
      <c r="K1618" s="145" t="n"/>
      <c r="L1618" s="145" t="n"/>
      <c r="M1618" s="145" t="n"/>
      <c r="N1618" s="145" t="n"/>
      <c r="O1618" s="145" t="n"/>
      <c r="P1618" s="203" t="n"/>
      <c r="Q1618" s="146" t="n"/>
      <c r="R1618" s="144">
        <f>IF(ISERROR($V1618),"",OFFSET('Smelter Look-up'!$C$4,$V1618-4,0)&amp;"")</f>
        <v/>
      </c>
      <c r="S1618" s="150">
        <f>IF(B1618="","",IF(ISERROR(MATCH($E1618,CL,0)),"Unknown",INDIRECT("'C'!$A$"&amp;MATCH($E1618,CL,0)+1)))</f>
        <v/>
      </c>
      <c r="T1618" s="150">
        <f>IF(B1618="","",IF(ISERROR(MATCH($J1618,SorP!$B$1:$B$6261,0)),"",INDIRECT("'SorP'!$A$"&amp;MATCH($S1618&amp;$J1618,SorP!C:C,0))))</f>
        <v/>
      </c>
      <c r="U1618" s="163" t="n"/>
      <c r="V1618" s="164">
        <f>IF(C1618="",NA(),MATCH($B1618&amp;$C1618,'Smelter Look-up'!$J:$J,0))</f>
        <v/>
      </c>
      <c r="X1618" s="165">
        <f>IF(AND(C1618="Smelter not listed",OR(LEN(D1618)=0,LEN(E1618)=0)),1,0)</f>
        <v/>
      </c>
      <c r="AB1618" s="306">
        <f>IF(C1618="","",B1618)</f>
        <v/>
      </c>
      <c r="AC1618" s="165">
        <f>B1618</f>
        <v/>
      </c>
      <c r="AD1618" s="165">
        <f>IF(C1618="Smelter not listed",D1618,C1618)</f>
        <v/>
      </c>
    </row>
    <row r="1619" ht="20.1" customFormat="1" customHeight="1" s="165">
      <c r="A1619" s="150" t="n"/>
      <c r="B1619" s="296">
        <f>IF(LEN(A1619)=0,"",INDEX('Smelter Look-up'!$A:$A,MATCH($A1619,'Smelter Look-up'!$E:$E,0)))</f>
        <v/>
      </c>
      <c r="C1619" s="147">
        <f>IF(LEN(A1619)=0,"",INDEX('Smelter Look-up'!$C:$C,MATCH($A1619,'Smelter Look-up'!$E:$E,0)))</f>
        <v/>
      </c>
      <c r="D1619" s="144" t="n"/>
      <c r="E1619" s="144">
        <f>IF(ISERROR($V1619),"",OFFSET('Smelter Look-up'!$D$4,$V1619-4,0)&amp;"")</f>
        <v/>
      </c>
      <c r="F1619" s="144">
        <f>IF(ISERROR($V1619),"",OFFSET('Smelter Look-up'!$E$4,$V1619-4,0))</f>
        <v/>
      </c>
      <c r="G1619" s="144">
        <f>IF(C1619=$X$4,"Enter smelter details",IF(ISERROR($V1619),"",OFFSET('Smelter Look-up'!$F$4,$V1619-4,0)))</f>
        <v/>
      </c>
      <c r="H1619" s="200">
        <f>IF(ISERROR($V1619),"",OFFSET('Smelter Look-up'!$G$4,$V1619-4,0))</f>
        <v/>
      </c>
      <c r="I1619" s="201">
        <f>IF(ISERROR($V1619),"",OFFSET('Smelter Look-up'!$H$4,$V1619-4,0))</f>
        <v/>
      </c>
      <c r="J1619" s="201">
        <f>IF(ISERROR($V1619),"",OFFSET('Smelter Look-up'!$I$4,$V1619-4,0))</f>
        <v/>
      </c>
      <c r="K1619" s="145" t="n"/>
      <c r="L1619" s="145" t="n"/>
      <c r="M1619" s="145" t="n"/>
      <c r="N1619" s="145" t="n"/>
      <c r="O1619" s="145" t="n"/>
      <c r="P1619" s="203" t="n"/>
      <c r="Q1619" s="146" t="n"/>
      <c r="R1619" s="144">
        <f>IF(ISERROR($V1619),"",OFFSET('Smelter Look-up'!$C$4,$V1619-4,0)&amp;"")</f>
        <v/>
      </c>
      <c r="S1619" s="150">
        <f>IF(B1619="","",IF(ISERROR(MATCH($E1619,CL,0)),"Unknown",INDIRECT("'C'!$A$"&amp;MATCH($E1619,CL,0)+1)))</f>
        <v/>
      </c>
      <c r="T1619" s="150">
        <f>IF(B1619="","",IF(ISERROR(MATCH($J1619,SorP!$B$1:$B$6261,0)),"",INDIRECT("'SorP'!$A$"&amp;MATCH($S1619&amp;$J1619,SorP!C:C,0))))</f>
        <v/>
      </c>
      <c r="U1619" s="163" t="n"/>
      <c r="V1619" s="164">
        <f>IF(C1619="",NA(),MATCH($B1619&amp;$C1619,'Smelter Look-up'!$J:$J,0))</f>
        <v/>
      </c>
      <c r="X1619" s="165">
        <f>IF(AND(C1619="Smelter not listed",OR(LEN(D1619)=0,LEN(E1619)=0)),1,0)</f>
        <v/>
      </c>
      <c r="AB1619" s="306">
        <f>IF(C1619="","",B1619)</f>
        <v/>
      </c>
      <c r="AC1619" s="165">
        <f>B1619</f>
        <v/>
      </c>
      <c r="AD1619" s="165">
        <f>IF(C1619="Smelter not listed",D1619,C1619)</f>
        <v/>
      </c>
    </row>
    <row r="1620" ht="20.1" customFormat="1" customHeight="1" s="165">
      <c r="A1620" s="150" t="n"/>
      <c r="B1620" s="296">
        <f>IF(LEN(A1620)=0,"",INDEX('Smelter Look-up'!$A:$A,MATCH($A1620,'Smelter Look-up'!$E:$E,0)))</f>
        <v/>
      </c>
      <c r="C1620" s="147">
        <f>IF(LEN(A1620)=0,"",INDEX('Smelter Look-up'!$C:$C,MATCH($A1620,'Smelter Look-up'!$E:$E,0)))</f>
        <v/>
      </c>
      <c r="D1620" s="144" t="n"/>
      <c r="E1620" s="144">
        <f>IF(ISERROR($V1620),"",OFFSET('Smelter Look-up'!$D$4,$V1620-4,0)&amp;"")</f>
        <v/>
      </c>
      <c r="F1620" s="144">
        <f>IF(ISERROR($V1620),"",OFFSET('Smelter Look-up'!$E$4,$V1620-4,0))</f>
        <v/>
      </c>
      <c r="G1620" s="144">
        <f>IF(C1620=$X$4,"Enter smelter details",IF(ISERROR($V1620),"",OFFSET('Smelter Look-up'!$F$4,$V1620-4,0)))</f>
        <v/>
      </c>
      <c r="H1620" s="200">
        <f>IF(ISERROR($V1620),"",OFFSET('Smelter Look-up'!$G$4,$V1620-4,0))</f>
        <v/>
      </c>
      <c r="I1620" s="201">
        <f>IF(ISERROR($V1620),"",OFFSET('Smelter Look-up'!$H$4,$V1620-4,0))</f>
        <v/>
      </c>
      <c r="J1620" s="201">
        <f>IF(ISERROR($V1620),"",OFFSET('Smelter Look-up'!$I$4,$V1620-4,0))</f>
        <v/>
      </c>
      <c r="K1620" s="145" t="n"/>
      <c r="L1620" s="145" t="n"/>
      <c r="M1620" s="145" t="n"/>
      <c r="N1620" s="145" t="n"/>
      <c r="O1620" s="145" t="n"/>
      <c r="P1620" s="203" t="n"/>
      <c r="Q1620" s="146" t="n"/>
      <c r="R1620" s="144">
        <f>IF(ISERROR($V1620),"",OFFSET('Smelter Look-up'!$C$4,$V1620-4,0)&amp;"")</f>
        <v/>
      </c>
      <c r="S1620" s="150">
        <f>IF(B1620="","",IF(ISERROR(MATCH($E1620,CL,0)),"Unknown",INDIRECT("'C'!$A$"&amp;MATCH($E1620,CL,0)+1)))</f>
        <v/>
      </c>
      <c r="T1620" s="150">
        <f>IF(B1620="","",IF(ISERROR(MATCH($J1620,SorP!$B$1:$B$6261,0)),"",INDIRECT("'SorP'!$A$"&amp;MATCH($S1620&amp;$J1620,SorP!C:C,0))))</f>
        <v/>
      </c>
      <c r="U1620" s="163" t="n"/>
      <c r="V1620" s="164">
        <f>IF(C1620="",NA(),MATCH($B1620&amp;$C1620,'Smelter Look-up'!$J:$J,0))</f>
        <v/>
      </c>
      <c r="X1620" s="165">
        <f>IF(AND(C1620="Smelter not listed",OR(LEN(D1620)=0,LEN(E1620)=0)),1,0)</f>
        <v/>
      </c>
      <c r="AB1620" s="306">
        <f>IF(C1620="","",B1620)</f>
        <v/>
      </c>
      <c r="AC1620" s="165">
        <f>B1620</f>
        <v/>
      </c>
      <c r="AD1620" s="165">
        <f>IF(C1620="Smelter not listed",D1620,C1620)</f>
        <v/>
      </c>
    </row>
    <row r="1621" ht="20.1" customFormat="1" customHeight="1" s="165">
      <c r="A1621" s="150" t="n"/>
      <c r="B1621" s="296">
        <f>IF(LEN(A1621)=0,"",INDEX('Smelter Look-up'!$A:$A,MATCH($A1621,'Smelter Look-up'!$E:$E,0)))</f>
        <v/>
      </c>
      <c r="C1621" s="147">
        <f>IF(LEN(A1621)=0,"",INDEX('Smelter Look-up'!$C:$C,MATCH($A1621,'Smelter Look-up'!$E:$E,0)))</f>
        <v/>
      </c>
      <c r="D1621" s="144" t="n"/>
      <c r="E1621" s="144">
        <f>IF(ISERROR($V1621),"",OFFSET('Smelter Look-up'!$D$4,$V1621-4,0)&amp;"")</f>
        <v/>
      </c>
      <c r="F1621" s="144">
        <f>IF(ISERROR($V1621),"",OFFSET('Smelter Look-up'!$E$4,$V1621-4,0))</f>
        <v/>
      </c>
      <c r="G1621" s="144">
        <f>IF(C1621=$X$4,"Enter smelter details",IF(ISERROR($V1621),"",OFFSET('Smelter Look-up'!$F$4,$V1621-4,0)))</f>
        <v/>
      </c>
      <c r="H1621" s="200">
        <f>IF(ISERROR($V1621),"",OFFSET('Smelter Look-up'!$G$4,$V1621-4,0))</f>
        <v/>
      </c>
      <c r="I1621" s="201">
        <f>IF(ISERROR($V1621),"",OFFSET('Smelter Look-up'!$H$4,$V1621-4,0))</f>
        <v/>
      </c>
      <c r="J1621" s="201">
        <f>IF(ISERROR($V1621),"",OFFSET('Smelter Look-up'!$I$4,$V1621-4,0))</f>
        <v/>
      </c>
      <c r="K1621" s="145" t="n"/>
      <c r="L1621" s="145" t="n"/>
      <c r="M1621" s="145" t="n"/>
      <c r="N1621" s="145" t="n"/>
      <c r="O1621" s="145" t="n"/>
      <c r="P1621" s="203" t="n"/>
      <c r="Q1621" s="146" t="n"/>
      <c r="R1621" s="144">
        <f>IF(ISERROR($V1621),"",OFFSET('Smelter Look-up'!$C$4,$V1621-4,0)&amp;"")</f>
        <v/>
      </c>
      <c r="S1621" s="150">
        <f>IF(B1621="","",IF(ISERROR(MATCH($E1621,CL,0)),"Unknown",INDIRECT("'C'!$A$"&amp;MATCH($E1621,CL,0)+1)))</f>
        <v/>
      </c>
      <c r="T1621" s="150">
        <f>IF(B1621="","",IF(ISERROR(MATCH($J1621,SorP!$B$1:$B$6261,0)),"",INDIRECT("'SorP'!$A$"&amp;MATCH($S1621&amp;$J1621,SorP!C:C,0))))</f>
        <v/>
      </c>
      <c r="U1621" s="163" t="n"/>
      <c r="V1621" s="164">
        <f>IF(C1621="",NA(),MATCH($B1621&amp;$C1621,'Smelter Look-up'!$J:$J,0))</f>
        <v/>
      </c>
      <c r="X1621" s="165">
        <f>IF(AND(C1621="Smelter not listed",OR(LEN(D1621)=0,LEN(E1621)=0)),1,0)</f>
        <v/>
      </c>
      <c r="AB1621" s="306">
        <f>IF(C1621="","",B1621)</f>
        <v/>
      </c>
      <c r="AC1621" s="165">
        <f>B1621</f>
        <v/>
      </c>
      <c r="AD1621" s="165">
        <f>IF(C1621="Smelter not listed",D1621,C1621)</f>
        <v/>
      </c>
    </row>
    <row r="1622" ht="20.1" customFormat="1" customHeight="1" s="165">
      <c r="A1622" s="150" t="n"/>
      <c r="B1622" s="296">
        <f>IF(LEN(A1622)=0,"",INDEX('Smelter Look-up'!$A:$A,MATCH($A1622,'Smelter Look-up'!$E:$E,0)))</f>
        <v/>
      </c>
      <c r="C1622" s="147">
        <f>IF(LEN(A1622)=0,"",INDEX('Smelter Look-up'!$C:$C,MATCH($A1622,'Smelter Look-up'!$E:$E,0)))</f>
        <v/>
      </c>
      <c r="D1622" s="144" t="n"/>
      <c r="E1622" s="144">
        <f>IF(ISERROR($V1622),"",OFFSET('Smelter Look-up'!$D$4,$V1622-4,0)&amp;"")</f>
        <v/>
      </c>
      <c r="F1622" s="144">
        <f>IF(ISERROR($V1622),"",OFFSET('Smelter Look-up'!$E$4,$V1622-4,0))</f>
        <v/>
      </c>
      <c r="G1622" s="144">
        <f>IF(C1622=$X$4,"Enter smelter details",IF(ISERROR($V1622),"",OFFSET('Smelter Look-up'!$F$4,$V1622-4,0)))</f>
        <v/>
      </c>
      <c r="H1622" s="200">
        <f>IF(ISERROR($V1622),"",OFFSET('Smelter Look-up'!$G$4,$V1622-4,0))</f>
        <v/>
      </c>
      <c r="I1622" s="201">
        <f>IF(ISERROR($V1622),"",OFFSET('Smelter Look-up'!$H$4,$V1622-4,0))</f>
        <v/>
      </c>
      <c r="J1622" s="201">
        <f>IF(ISERROR($V1622),"",OFFSET('Smelter Look-up'!$I$4,$V1622-4,0))</f>
        <v/>
      </c>
      <c r="K1622" s="145" t="n"/>
      <c r="L1622" s="145" t="n"/>
      <c r="M1622" s="145" t="n"/>
      <c r="N1622" s="145" t="n"/>
      <c r="O1622" s="145" t="n"/>
      <c r="P1622" s="203" t="n"/>
      <c r="Q1622" s="146" t="n"/>
      <c r="R1622" s="144">
        <f>IF(ISERROR($V1622),"",OFFSET('Smelter Look-up'!$C$4,$V1622-4,0)&amp;"")</f>
        <v/>
      </c>
      <c r="S1622" s="150">
        <f>IF(B1622="","",IF(ISERROR(MATCH($E1622,CL,0)),"Unknown",INDIRECT("'C'!$A$"&amp;MATCH($E1622,CL,0)+1)))</f>
        <v/>
      </c>
      <c r="T1622" s="150">
        <f>IF(B1622="","",IF(ISERROR(MATCH($J1622,SorP!$B$1:$B$6261,0)),"",INDIRECT("'SorP'!$A$"&amp;MATCH($S1622&amp;$J1622,SorP!C:C,0))))</f>
        <v/>
      </c>
      <c r="U1622" s="163" t="n"/>
      <c r="V1622" s="164">
        <f>IF(C1622="",NA(),MATCH($B1622&amp;$C1622,'Smelter Look-up'!$J:$J,0))</f>
        <v/>
      </c>
      <c r="X1622" s="165">
        <f>IF(AND(C1622="Smelter not listed",OR(LEN(D1622)=0,LEN(E1622)=0)),1,0)</f>
        <v/>
      </c>
      <c r="AB1622" s="306">
        <f>IF(C1622="","",B1622)</f>
        <v/>
      </c>
      <c r="AC1622" s="165">
        <f>B1622</f>
        <v/>
      </c>
      <c r="AD1622" s="165">
        <f>IF(C1622="Smelter not listed",D1622,C1622)</f>
        <v/>
      </c>
    </row>
    <row r="1623" ht="20.1" customFormat="1" customHeight="1" s="165">
      <c r="A1623" s="150" t="n"/>
      <c r="B1623" s="296">
        <f>IF(LEN(A1623)=0,"",INDEX('Smelter Look-up'!$A:$A,MATCH($A1623,'Smelter Look-up'!$E:$E,0)))</f>
        <v/>
      </c>
      <c r="C1623" s="147">
        <f>IF(LEN(A1623)=0,"",INDEX('Smelter Look-up'!$C:$C,MATCH($A1623,'Smelter Look-up'!$E:$E,0)))</f>
        <v/>
      </c>
      <c r="D1623" s="144" t="n"/>
      <c r="E1623" s="144">
        <f>IF(ISERROR($V1623),"",OFFSET('Smelter Look-up'!$D$4,$V1623-4,0)&amp;"")</f>
        <v/>
      </c>
      <c r="F1623" s="144">
        <f>IF(ISERROR($V1623),"",OFFSET('Smelter Look-up'!$E$4,$V1623-4,0))</f>
        <v/>
      </c>
      <c r="G1623" s="144">
        <f>IF(C1623=$X$4,"Enter smelter details",IF(ISERROR($V1623),"",OFFSET('Smelter Look-up'!$F$4,$V1623-4,0)))</f>
        <v/>
      </c>
      <c r="H1623" s="200">
        <f>IF(ISERROR($V1623),"",OFFSET('Smelter Look-up'!$G$4,$V1623-4,0))</f>
        <v/>
      </c>
      <c r="I1623" s="201">
        <f>IF(ISERROR($V1623),"",OFFSET('Smelter Look-up'!$H$4,$V1623-4,0))</f>
        <v/>
      </c>
      <c r="J1623" s="201">
        <f>IF(ISERROR($V1623),"",OFFSET('Smelter Look-up'!$I$4,$V1623-4,0))</f>
        <v/>
      </c>
      <c r="K1623" s="145" t="n"/>
      <c r="L1623" s="145" t="n"/>
      <c r="M1623" s="145" t="n"/>
      <c r="N1623" s="145" t="n"/>
      <c r="O1623" s="145" t="n"/>
      <c r="P1623" s="203" t="n"/>
      <c r="Q1623" s="146" t="n"/>
      <c r="R1623" s="144">
        <f>IF(ISERROR($V1623),"",OFFSET('Smelter Look-up'!$C$4,$V1623-4,0)&amp;"")</f>
        <v/>
      </c>
      <c r="S1623" s="150">
        <f>IF(B1623="","",IF(ISERROR(MATCH($E1623,CL,0)),"Unknown",INDIRECT("'C'!$A$"&amp;MATCH($E1623,CL,0)+1)))</f>
        <v/>
      </c>
      <c r="T1623" s="150">
        <f>IF(B1623="","",IF(ISERROR(MATCH($J1623,SorP!$B$1:$B$6261,0)),"",INDIRECT("'SorP'!$A$"&amp;MATCH($S1623&amp;$J1623,SorP!C:C,0))))</f>
        <v/>
      </c>
      <c r="U1623" s="163" t="n"/>
      <c r="V1623" s="164">
        <f>IF(C1623="",NA(),MATCH($B1623&amp;$C1623,'Smelter Look-up'!$J:$J,0))</f>
        <v/>
      </c>
      <c r="X1623" s="165">
        <f>IF(AND(C1623="Smelter not listed",OR(LEN(D1623)=0,LEN(E1623)=0)),1,0)</f>
        <v/>
      </c>
      <c r="AB1623" s="306">
        <f>IF(C1623="","",B1623)</f>
        <v/>
      </c>
      <c r="AC1623" s="165">
        <f>B1623</f>
        <v/>
      </c>
      <c r="AD1623" s="165">
        <f>IF(C1623="Smelter not listed",D1623,C1623)</f>
        <v/>
      </c>
    </row>
    <row r="1624" ht="20.1" customFormat="1" customHeight="1" s="165">
      <c r="A1624" s="150" t="n"/>
      <c r="B1624" s="296">
        <f>IF(LEN(A1624)=0,"",INDEX('Smelter Look-up'!$A:$A,MATCH($A1624,'Smelter Look-up'!$E:$E,0)))</f>
        <v/>
      </c>
      <c r="C1624" s="147">
        <f>IF(LEN(A1624)=0,"",INDEX('Smelter Look-up'!$C:$C,MATCH($A1624,'Smelter Look-up'!$E:$E,0)))</f>
        <v/>
      </c>
      <c r="D1624" s="144" t="n"/>
      <c r="E1624" s="144">
        <f>IF(ISERROR($V1624),"",OFFSET('Smelter Look-up'!$D$4,$V1624-4,0)&amp;"")</f>
        <v/>
      </c>
      <c r="F1624" s="144">
        <f>IF(ISERROR($V1624),"",OFFSET('Smelter Look-up'!$E$4,$V1624-4,0))</f>
        <v/>
      </c>
      <c r="G1624" s="144">
        <f>IF(C1624=$X$4,"Enter smelter details",IF(ISERROR($V1624),"",OFFSET('Smelter Look-up'!$F$4,$V1624-4,0)))</f>
        <v/>
      </c>
      <c r="H1624" s="200">
        <f>IF(ISERROR($V1624),"",OFFSET('Smelter Look-up'!$G$4,$V1624-4,0))</f>
        <v/>
      </c>
      <c r="I1624" s="201">
        <f>IF(ISERROR($V1624),"",OFFSET('Smelter Look-up'!$H$4,$V1624-4,0))</f>
        <v/>
      </c>
      <c r="J1624" s="201">
        <f>IF(ISERROR($V1624),"",OFFSET('Smelter Look-up'!$I$4,$V1624-4,0))</f>
        <v/>
      </c>
      <c r="K1624" s="145" t="n"/>
      <c r="L1624" s="145" t="n"/>
      <c r="M1624" s="145" t="n"/>
      <c r="N1624" s="145" t="n"/>
      <c r="O1624" s="145" t="n"/>
      <c r="P1624" s="203" t="n"/>
      <c r="Q1624" s="146" t="n"/>
      <c r="R1624" s="144">
        <f>IF(ISERROR($V1624),"",OFFSET('Smelter Look-up'!$C$4,$V1624-4,0)&amp;"")</f>
        <v/>
      </c>
      <c r="S1624" s="150">
        <f>IF(B1624="","",IF(ISERROR(MATCH($E1624,CL,0)),"Unknown",INDIRECT("'C'!$A$"&amp;MATCH($E1624,CL,0)+1)))</f>
        <v/>
      </c>
      <c r="T1624" s="150">
        <f>IF(B1624="","",IF(ISERROR(MATCH($J1624,SorP!$B$1:$B$6261,0)),"",INDIRECT("'SorP'!$A$"&amp;MATCH($S1624&amp;$J1624,SorP!C:C,0))))</f>
        <v/>
      </c>
      <c r="U1624" s="163" t="n"/>
      <c r="V1624" s="164">
        <f>IF(C1624="",NA(),MATCH($B1624&amp;$C1624,'Smelter Look-up'!$J:$J,0))</f>
        <v/>
      </c>
      <c r="X1624" s="165">
        <f>IF(AND(C1624="Smelter not listed",OR(LEN(D1624)=0,LEN(E1624)=0)),1,0)</f>
        <v/>
      </c>
      <c r="AB1624" s="306">
        <f>IF(C1624="","",B1624)</f>
        <v/>
      </c>
      <c r="AC1624" s="165">
        <f>B1624</f>
        <v/>
      </c>
      <c r="AD1624" s="165">
        <f>IF(C1624="Smelter not listed",D1624,C1624)</f>
        <v/>
      </c>
    </row>
    <row r="1625" ht="20.1" customFormat="1" customHeight="1" s="165">
      <c r="A1625" s="150" t="n"/>
      <c r="B1625" s="296">
        <f>IF(LEN(A1625)=0,"",INDEX('Smelter Look-up'!$A:$A,MATCH($A1625,'Smelter Look-up'!$E:$E,0)))</f>
        <v/>
      </c>
      <c r="C1625" s="147">
        <f>IF(LEN(A1625)=0,"",INDEX('Smelter Look-up'!$C:$C,MATCH($A1625,'Smelter Look-up'!$E:$E,0)))</f>
        <v/>
      </c>
      <c r="D1625" s="144" t="n"/>
      <c r="E1625" s="144">
        <f>IF(ISERROR($V1625),"",OFFSET('Smelter Look-up'!$D$4,$V1625-4,0)&amp;"")</f>
        <v/>
      </c>
      <c r="F1625" s="144">
        <f>IF(ISERROR($V1625),"",OFFSET('Smelter Look-up'!$E$4,$V1625-4,0))</f>
        <v/>
      </c>
      <c r="G1625" s="144">
        <f>IF(C1625=$X$4,"Enter smelter details",IF(ISERROR($V1625),"",OFFSET('Smelter Look-up'!$F$4,$V1625-4,0)))</f>
        <v/>
      </c>
      <c r="H1625" s="200">
        <f>IF(ISERROR($V1625),"",OFFSET('Smelter Look-up'!$G$4,$V1625-4,0))</f>
        <v/>
      </c>
      <c r="I1625" s="201">
        <f>IF(ISERROR($V1625),"",OFFSET('Smelter Look-up'!$H$4,$V1625-4,0))</f>
        <v/>
      </c>
      <c r="J1625" s="201">
        <f>IF(ISERROR($V1625),"",OFFSET('Smelter Look-up'!$I$4,$V1625-4,0))</f>
        <v/>
      </c>
      <c r="K1625" s="145" t="n"/>
      <c r="L1625" s="145" t="n"/>
      <c r="M1625" s="145" t="n"/>
      <c r="N1625" s="145" t="n"/>
      <c r="O1625" s="145" t="n"/>
      <c r="P1625" s="203" t="n"/>
      <c r="Q1625" s="146" t="n"/>
      <c r="R1625" s="144">
        <f>IF(ISERROR($V1625),"",OFFSET('Smelter Look-up'!$C$4,$V1625-4,0)&amp;"")</f>
        <v/>
      </c>
      <c r="S1625" s="150">
        <f>IF(B1625="","",IF(ISERROR(MATCH($E1625,CL,0)),"Unknown",INDIRECT("'C'!$A$"&amp;MATCH($E1625,CL,0)+1)))</f>
        <v/>
      </c>
      <c r="T1625" s="150">
        <f>IF(B1625="","",IF(ISERROR(MATCH($J1625,SorP!$B$1:$B$6261,0)),"",INDIRECT("'SorP'!$A$"&amp;MATCH($S1625&amp;$J1625,SorP!C:C,0))))</f>
        <v/>
      </c>
      <c r="U1625" s="163" t="n"/>
      <c r="V1625" s="164">
        <f>IF(C1625="",NA(),MATCH($B1625&amp;$C1625,'Smelter Look-up'!$J:$J,0))</f>
        <v/>
      </c>
      <c r="X1625" s="165">
        <f>IF(AND(C1625="Smelter not listed",OR(LEN(D1625)=0,LEN(E1625)=0)),1,0)</f>
        <v/>
      </c>
      <c r="AB1625" s="306">
        <f>IF(C1625="","",B1625)</f>
        <v/>
      </c>
      <c r="AC1625" s="165">
        <f>B1625</f>
        <v/>
      </c>
      <c r="AD1625" s="165">
        <f>IF(C1625="Smelter not listed",D1625,C1625)</f>
        <v/>
      </c>
    </row>
    <row r="1626" ht="20.1" customFormat="1" customHeight="1" s="165">
      <c r="A1626" s="150" t="n"/>
      <c r="B1626" s="296">
        <f>IF(LEN(A1626)=0,"",INDEX('Smelter Look-up'!$A:$A,MATCH($A1626,'Smelter Look-up'!$E:$E,0)))</f>
        <v/>
      </c>
      <c r="C1626" s="147">
        <f>IF(LEN(A1626)=0,"",INDEX('Smelter Look-up'!$C:$C,MATCH($A1626,'Smelter Look-up'!$E:$E,0)))</f>
        <v/>
      </c>
      <c r="D1626" s="144" t="n"/>
      <c r="E1626" s="144">
        <f>IF(ISERROR($V1626),"",OFFSET('Smelter Look-up'!$D$4,$V1626-4,0)&amp;"")</f>
        <v/>
      </c>
      <c r="F1626" s="144">
        <f>IF(ISERROR($V1626),"",OFFSET('Smelter Look-up'!$E$4,$V1626-4,0))</f>
        <v/>
      </c>
      <c r="G1626" s="144">
        <f>IF(C1626=$X$4,"Enter smelter details",IF(ISERROR($V1626),"",OFFSET('Smelter Look-up'!$F$4,$V1626-4,0)))</f>
        <v/>
      </c>
      <c r="H1626" s="200">
        <f>IF(ISERROR($V1626),"",OFFSET('Smelter Look-up'!$G$4,$V1626-4,0))</f>
        <v/>
      </c>
      <c r="I1626" s="201">
        <f>IF(ISERROR($V1626),"",OFFSET('Smelter Look-up'!$H$4,$V1626-4,0))</f>
        <v/>
      </c>
      <c r="J1626" s="201">
        <f>IF(ISERROR($V1626),"",OFFSET('Smelter Look-up'!$I$4,$V1626-4,0))</f>
        <v/>
      </c>
      <c r="K1626" s="145" t="n"/>
      <c r="L1626" s="145" t="n"/>
      <c r="M1626" s="145" t="n"/>
      <c r="N1626" s="145" t="n"/>
      <c r="O1626" s="145" t="n"/>
      <c r="P1626" s="203" t="n"/>
      <c r="Q1626" s="146" t="n"/>
      <c r="R1626" s="144">
        <f>IF(ISERROR($V1626),"",OFFSET('Smelter Look-up'!$C$4,$V1626-4,0)&amp;"")</f>
        <v/>
      </c>
      <c r="S1626" s="150">
        <f>IF(B1626="","",IF(ISERROR(MATCH($E1626,CL,0)),"Unknown",INDIRECT("'C'!$A$"&amp;MATCH($E1626,CL,0)+1)))</f>
        <v/>
      </c>
      <c r="T1626" s="150">
        <f>IF(B1626="","",IF(ISERROR(MATCH($J1626,SorP!$B$1:$B$6261,0)),"",INDIRECT("'SorP'!$A$"&amp;MATCH($S1626&amp;$J1626,SorP!C:C,0))))</f>
        <v/>
      </c>
      <c r="U1626" s="163" t="n"/>
      <c r="V1626" s="164">
        <f>IF(C1626="",NA(),MATCH($B1626&amp;$C1626,'Smelter Look-up'!$J:$J,0))</f>
        <v/>
      </c>
      <c r="X1626" s="165">
        <f>IF(AND(C1626="Smelter not listed",OR(LEN(D1626)=0,LEN(E1626)=0)),1,0)</f>
        <v/>
      </c>
      <c r="AB1626" s="306">
        <f>IF(C1626="","",B1626)</f>
        <v/>
      </c>
      <c r="AC1626" s="165">
        <f>B1626</f>
        <v/>
      </c>
      <c r="AD1626" s="165">
        <f>IF(C1626="Smelter not listed",D1626,C1626)</f>
        <v/>
      </c>
    </row>
    <row r="1627" ht="20.1" customFormat="1" customHeight="1" s="165">
      <c r="A1627" s="150" t="n"/>
      <c r="B1627" s="296">
        <f>IF(LEN(A1627)=0,"",INDEX('Smelter Look-up'!$A:$A,MATCH($A1627,'Smelter Look-up'!$E:$E,0)))</f>
        <v/>
      </c>
      <c r="C1627" s="147">
        <f>IF(LEN(A1627)=0,"",INDEX('Smelter Look-up'!$C:$C,MATCH($A1627,'Smelter Look-up'!$E:$E,0)))</f>
        <v/>
      </c>
      <c r="D1627" s="144" t="n"/>
      <c r="E1627" s="144">
        <f>IF(ISERROR($V1627),"",OFFSET('Smelter Look-up'!$D$4,$V1627-4,0)&amp;"")</f>
        <v/>
      </c>
      <c r="F1627" s="144">
        <f>IF(ISERROR($V1627),"",OFFSET('Smelter Look-up'!$E$4,$V1627-4,0))</f>
        <v/>
      </c>
      <c r="G1627" s="144">
        <f>IF(C1627=$X$4,"Enter smelter details",IF(ISERROR($V1627),"",OFFSET('Smelter Look-up'!$F$4,$V1627-4,0)))</f>
        <v/>
      </c>
      <c r="H1627" s="200">
        <f>IF(ISERROR($V1627),"",OFFSET('Smelter Look-up'!$G$4,$V1627-4,0))</f>
        <v/>
      </c>
      <c r="I1627" s="201">
        <f>IF(ISERROR($V1627),"",OFFSET('Smelter Look-up'!$H$4,$V1627-4,0))</f>
        <v/>
      </c>
      <c r="J1627" s="201">
        <f>IF(ISERROR($V1627),"",OFFSET('Smelter Look-up'!$I$4,$V1627-4,0))</f>
        <v/>
      </c>
      <c r="K1627" s="145" t="n"/>
      <c r="L1627" s="145" t="n"/>
      <c r="M1627" s="145" t="n"/>
      <c r="N1627" s="145" t="n"/>
      <c r="O1627" s="145" t="n"/>
      <c r="P1627" s="203" t="n"/>
      <c r="Q1627" s="146" t="n"/>
      <c r="R1627" s="144">
        <f>IF(ISERROR($V1627),"",OFFSET('Smelter Look-up'!$C$4,$V1627-4,0)&amp;"")</f>
        <v/>
      </c>
      <c r="S1627" s="150">
        <f>IF(B1627="","",IF(ISERROR(MATCH($E1627,CL,0)),"Unknown",INDIRECT("'C'!$A$"&amp;MATCH($E1627,CL,0)+1)))</f>
        <v/>
      </c>
      <c r="T1627" s="150">
        <f>IF(B1627="","",IF(ISERROR(MATCH($J1627,SorP!$B$1:$B$6261,0)),"",INDIRECT("'SorP'!$A$"&amp;MATCH($S1627&amp;$J1627,SorP!C:C,0))))</f>
        <v/>
      </c>
      <c r="U1627" s="163" t="n"/>
      <c r="V1627" s="164">
        <f>IF(C1627="",NA(),MATCH($B1627&amp;$C1627,'Smelter Look-up'!$J:$J,0))</f>
        <v/>
      </c>
      <c r="X1627" s="165">
        <f>IF(AND(C1627="Smelter not listed",OR(LEN(D1627)=0,LEN(E1627)=0)),1,0)</f>
        <v/>
      </c>
      <c r="AB1627" s="306">
        <f>IF(C1627="","",B1627)</f>
        <v/>
      </c>
      <c r="AC1627" s="165">
        <f>B1627</f>
        <v/>
      </c>
      <c r="AD1627" s="165">
        <f>IF(C1627="Smelter not listed",D1627,C1627)</f>
        <v/>
      </c>
    </row>
    <row r="1628" ht="20.1" customFormat="1" customHeight="1" s="165">
      <c r="A1628" s="150" t="n"/>
      <c r="B1628" s="296">
        <f>IF(LEN(A1628)=0,"",INDEX('Smelter Look-up'!$A:$A,MATCH($A1628,'Smelter Look-up'!$E:$E,0)))</f>
        <v/>
      </c>
      <c r="C1628" s="147">
        <f>IF(LEN(A1628)=0,"",INDEX('Smelter Look-up'!$C:$C,MATCH($A1628,'Smelter Look-up'!$E:$E,0)))</f>
        <v/>
      </c>
      <c r="D1628" s="144" t="n"/>
      <c r="E1628" s="144">
        <f>IF(ISERROR($V1628),"",OFFSET('Smelter Look-up'!$D$4,$V1628-4,0)&amp;"")</f>
        <v/>
      </c>
      <c r="F1628" s="144">
        <f>IF(ISERROR($V1628),"",OFFSET('Smelter Look-up'!$E$4,$V1628-4,0))</f>
        <v/>
      </c>
      <c r="G1628" s="144">
        <f>IF(C1628=$X$4,"Enter smelter details",IF(ISERROR($V1628),"",OFFSET('Smelter Look-up'!$F$4,$V1628-4,0)))</f>
        <v/>
      </c>
      <c r="H1628" s="200">
        <f>IF(ISERROR($V1628),"",OFFSET('Smelter Look-up'!$G$4,$V1628-4,0))</f>
        <v/>
      </c>
      <c r="I1628" s="201">
        <f>IF(ISERROR($V1628),"",OFFSET('Smelter Look-up'!$H$4,$V1628-4,0))</f>
        <v/>
      </c>
      <c r="J1628" s="201">
        <f>IF(ISERROR($V1628),"",OFFSET('Smelter Look-up'!$I$4,$V1628-4,0))</f>
        <v/>
      </c>
      <c r="K1628" s="145" t="n"/>
      <c r="L1628" s="145" t="n"/>
      <c r="M1628" s="145" t="n"/>
      <c r="N1628" s="145" t="n"/>
      <c r="O1628" s="145" t="n"/>
      <c r="P1628" s="203" t="n"/>
      <c r="Q1628" s="146" t="n"/>
      <c r="R1628" s="144">
        <f>IF(ISERROR($V1628),"",OFFSET('Smelter Look-up'!$C$4,$V1628-4,0)&amp;"")</f>
        <v/>
      </c>
      <c r="S1628" s="150">
        <f>IF(B1628="","",IF(ISERROR(MATCH($E1628,CL,0)),"Unknown",INDIRECT("'C'!$A$"&amp;MATCH($E1628,CL,0)+1)))</f>
        <v/>
      </c>
      <c r="T1628" s="150">
        <f>IF(B1628="","",IF(ISERROR(MATCH($J1628,SorP!$B$1:$B$6261,0)),"",INDIRECT("'SorP'!$A$"&amp;MATCH($S1628&amp;$J1628,SorP!C:C,0))))</f>
        <v/>
      </c>
      <c r="U1628" s="163" t="n"/>
      <c r="V1628" s="164">
        <f>IF(C1628="",NA(),MATCH($B1628&amp;$C1628,'Smelter Look-up'!$J:$J,0))</f>
        <v/>
      </c>
      <c r="X1628" s="165">
        <f>IF(AND(C1628="Smelter not listed",OR(LEN(D1628)=0,LEN(E1628)=0)),1,0)</f>
        <v/>
      </c>
      <c r="AB1628" s="306">
        <f>IF(C1628="","",B1628)</f>
        <v/>
      </c>
      <c r="AC1628" s="165">
        <f>B1628</f>
        <v/>
      </c>
      <c r="AD1628" s="165">
        <f>IF(C1628="Smelter not listed",D1628,C1628)</f>
        <v/>
      </c>
    </row>
    <row r="1629" ht="20.1" customFormat="1" customHeight="1" s="165">
      <c r="A1629" s="150" t="n"/>
      <c r="B1629" s="296">
        <f>IF(LEN(A1629)=0,"",INDEX('Smelter Look-up'!$A:$A,MATCH($A1629,'Smelter Look-up'!$E:$E,0)))</f>
        <v/>
      </c>
      <c r="C1629" s="147">
        <f>IF(LEN(A1629)=0,"",INDEX('Smelter Look-up'!$C:$C,MATCH($A1629,'Smelter Look-up'!$E:$E,0)))</f>
        <v/>
      </c>
      <c r="D1629" s="144" t="n"/>
      <c r="E1629" s="144">
        <f>IF(ISERROR($V1629),"",OFFSET('Smelter Look-up'!$D$4,$V1629-4,0)&amp;"")</f>
        <v/>
      </c>
      <c r="F1629" s="144">
        <f>IF(ISERROR($V1629),"",OFFSET('Smelter Look-up'!$E$4,$V1629-4,0))</f>
        <v/>
      </c>
      <c r="G1629" s="144">
        <f>IF(C1629=$X$4,"Enter smelter details",IF(ISERROR($V1629),"",OFFSET('Smelter Look-up'!$F$4,$V1629-4,0)))</f>
        <v/>
      </c>
      <c r="H1629" s="200">
        <f>IF(ISERROR($V1629),"",OFFSET('Smelter Look-up'!$G$4,$V1629-4,0))</f>
        <v/>
      </c>
      <c r="I1629" s="201">
        <f>IF(ISERROR($V1629),"",OFFSET('Smelter Look-up'!$H$4,$V1629-4,0))</f>
        <v/>
      </c>
      <c r="J1629" s="201">
        <f>IF(ISERROR($V1629),"",OFFSET('Smelter Look-up'!$I$4,$V1629-4,0))</f>
        <v/>
      </c>
      <c r="K1629" s="145" t="n"/>
      <c r="L1629" s="145" t="n"/>
      <c r="M1629" s="145" t="n"/>
      <c r="N1629" s="145" t="n"/>
      <c r="O1629" s="145" t="n"/>
      <c r="P1629" s="203" t="n"/>
      <c r="Q1629" s="146" t="n"/>
      <c r="R1629" s="144">
        <f>IF(ISERROR($V1629),"",OFFSET('Smelter Look-up'!$C$4,$V1629-4,0)&amp;"")</f>
        <v/>
      </c>
      <c r="S1629" s="150">
        <f>IF(B1629="","",IF(ISERROR(MATCH($E1629,CL,0)),"Unknown",INDIRECT("'C'!$A$"&amp;MATCH($E1629,CL,0)+1)))</f>
        <v/>
      </c>
      <c r="T1629" s="150">
        <f>IF(B1629="","",IF(ISERROR(MATCH($J1629,SorP!$B$1:$B$6261,0)),"",INDIRECT("'SorP'!$A$"&amp;MATCH($S1629&amp;$J1629,SorP!C:C,0))))</f>
        <v/>
      </c>
      <c r="U1629" s="163" t="n"/>
      <c r="V1629" s="164">
        <f>IF(C1629="",NA(),MATCH($B1629&amp;$C1629,'Smelter Look-up'!$J:$J,0))</f>
        <v/>
      </c>
      <c r="X1629" s="165">
        <f>IF(AND(C1629="Smelter not listed",OR(LEN(D1629)=0,LEN(E1629)=0)),1,0)</f>
        <v/>
      </c>
      <c r="AB1629" s="306">
        <f>IF(C1629="","",B1629)</f>
        <v/>
      </c>
      <c r="AC1629" s="165">
        <f>B1629</f>
        <v/>
      </c>
      <c r="AD1629" s="165">
        <f>IF(C1629="Smelter not listed",D1629,C1629)</f>
        <v/>
      </c>
    </row>
    <row r="1630" ht="20.1" customFormat="1" customHeight="1" s="165">
      <c r="A1630" s="150" t="n"/>
      <c r="B1630" s="296">
        <f>IF(LEN(A1630)=0,"",INDEX('Smelter Look-up'!$A:$A,MATCH($A1630,'Smelter Look-up'!$E:$E,0)))</f>
        <v/>
      </c>
      <c r="C1630" s="147">
        <f>IF(LEN(A1630)=0,"",INDEX('Smelter Look-up'!$C:$C,MATCH($A1630,'Smelter Look-up'!$E:$E,0)))</f>
        <v/>
      </c>
      <c r="D1630" s="144" t="n"/>
      <c r="E1630" s="144">
        <f>IF(ISERROR($V1630),"",OFFSET('Smelter Look-up'!$D$4,$V1630-4,0)&amp;"")</f>
        <v/>
      </c>
      <c r="F1630" s="144">
        <f>IF(ISERROR($V1630),"",OFFSET('Smelter Look-up'!$E$4,$V1630-4,0))</f>
        <v/>
      </c>
      <c r="G1630" s="144">
        <f>IF(C1630=$X$4,"Enter smelter details",IF(ISERROR($V1630),"",OFFSET('Smelter Look-up'!$F$4,$V1630-4,0)))</f>
        <v/>
      </c>
      <c r="H1630" s="200">
        <f>IF(ISERROR($V1630),"",OFFSET('Smelter Look-up'!$G$4,$V1630-4,0))</f>
        <v/>
      </c>
      <c r="I1630" s="201">
        <f>IF(ISERROR($V1630),"",OFFSET('Smelter Look-up'!$H$4,$V1630-4,0))</f>
        <v/>
      </c>
      <c r="J1630" s="201">
        <f>IF(ISERROR($V1630),"",OFFSET('Smelter Look-up'!$I$4,$V1630-4,0))</f>
        <v/>
      </c>
      <c r="K1630" s="145" t="n"/>
      <c r="L1630" s="145" t="n"/>
      <c r="M1630" s="145" t="n"/>
      <c r="N1630" s="145" t="n"/>
      <c r="O1630" s="145" t="n"/>
      <c r="P1630" s="203" t="n"/>
      <c r="Q1630" s="146" t="n"/>
      <c r="R1630" s="144">
        <f>IF(ISERROR($V1630),"",OFFSET('Smelter Look-up'!$C$4,$V1630-4,0)&amp;"")</f>
        <v/>
      </c>
      <c r="S1630" s="150">
        <f>IF(B1630="","",IF(ISERROR(MATCH($E1630,CL,0)),"Unknown",INDIRECT("'C'!$A$"&amp;MATCH($E1630,CL,0)+1)))</f>
        <v/>
      </c>
      <c r="T1630" s="150">
        <f>IF(B1630="","",IF(ISERROR(MATCH($J1630,SorP!$B$1:$B$6261,0)),"",INDIRECT("'SorP'!$A$"&amp;MATCH($S1630&amp;$J1630,SorP!C:C,0))))</f>
        <v/>
      </c>
      <c r="U1630" s="163" t="n"/>
      <c r="V1630" s="164">
        <f>IF(C1630="",NA(),MATCH($B1630&amp;$C1630,'Smelter Look-up'!$J:$J,0))</f>
        <v/>
      </c>
      <c r="X1630" s="165">
        <f>IF(AND(C1630="Smelter not listed",OR(LEN(D1630)=0,LEN(E1630)=0)),1,0)</f>
        <v/>
      </c>
      <c r="AB1630" s="306">
        <f>IF(C1630="","",B1630)</f>
        <v/>
      </c>
      <c r="AC1630" s="165">
        <f>B1630</f>
        <v/>
      </c>
      <c r="AD1630" s="165">
        <f>IF(C1630="Smelter not listed",D1630,C1630)</f>
        <v/>
      </c>
    </row>
    <row r="1631" ht="20.1" customFormat="1" customHeight="1" s="165">
      <c r="A1631" s="150" t="n"/>
      <c r="B1631" s="296">
        <f>IF(LEN(A1631)=0,"",INDEX('Smelter Look-up'!$A:$A,MATCH($A1631,'Smelter Look-up'!$E:$E,0)))</f>
        <v/>
      </c>
      <c r="C1631" s="147">
        <f>IF(LEN(A1631)=0,"",INDEX('Smelter Look-up'!$C:$C,MATCH($A1631,'Smelter Look-up'!$E:$E,0)))</f>
        <v/>
      </c>
      <c r="D1631" s="144" t="n"/>
      <c r="E1631" s="144">
        <f>IF(ISERROR($V1631),"",OFFSET('Smelter Look-up'!$D$4,$V1631-4,0)&amp;"")</f>
        <v/>
      </c>
      <c r="F1631" s="144">
        <f>IF(ISERROR($V1631),"",OFFSET('Smelter Look-up'!$E$4,$V1631-4,0))</f>
        <v/>
      </c>
      <c r="G1631" s="144">
        <f>IF(C1631=$X$4,"Enter smelter details",IF(ISERROR($V1631),"",OFFSET('Smelter Look-up'!$F$4,$V1631-4,0)))</f>
        <v/>
      </c>
      <c r="H1631" s="200">
        <f>IF(ISERROR($V1631),"",OFFSET('Smelter Look-up'!$G$4,$V1631-4,0))</f>
        <v/>
      </c>
      <c r="I1631" s="201">
        <f>IF(ISERROR($V1631),"",OFFSET('Smelter Look-up'!$H$4,$V1631-4,0))</f>
        <v/>
      </c>
      <c r="J1631" s="201">
        <f>IF(ISERROR($V1631),"",OFFSET('Smelter Look-up'!$I$4,$V1631-4,0))</f>
        <v/>
      </c>
      <c r="K1631" s="145" t="n"/>
      <c r="L1631" s="145" t="n"/>
      <c r="M1631" s="145" t="n"/>
      <c r="N1631" s="145" t="n"/>
      <c r="O1631" s="145" t="n"/>
      <c r="P1631" s="203" t="n"/>
      <c r="Q1631" s="146" t="n"/>
      <c r="R1631" s="144">
        <f>IF(ISERROR($V1631),"",OFFSET('Smelter Look-up'!$C$4,$V1631-4,0)&amp;"")</f>
        <v/>
      </c>
      <c r="S1631" s="150">
        <f>IF(B1631="","",IF(ISERROR(MATCH($E1631,CL,0)),"Unknown",INDIRECT("'C'!$A$"&amp;MATCH($E1631,CL,0)+1)))</f>
        <v/>
      </c>
      <c r="T1631" s="150">
        <f>IF(B1631="","",IF(ISERROR(MATCH($J1631,SorP!$B$1:$B$6261,0)),"",INDIRECT("'SorP'!$A$"&amp;MATCH($S1631&amp;$J1631,SorP!C:C,0))))</f>
        <v/>
      </c>
      <c r="U1631" s="163" t="n"/>
      <c r="V1631" s="164">
        <f>IF(C1631="",NA(),MATCH($B1631&amp;$C1631,'Smelter Look-up'!$J:$J,0))</f>
        <v/>
      </c>
      <c r="X1631" s="165">
        <f>IF(AND(C1631="Smelter not listed",OR(LEN(D1631)=0,LEN(E1631)=0)),1,0)</f>
        <v/>
      </c>
      <c r="AB1631" s="306">
        <f>IF(C1631="","",B1631)</f>
        <v/>
      </c>
      <c r="AC1631" s="165">
        <f>B1631</f>
        <v/>
      </c>
      <c r="AD1631" s="165">
        <f>IF(C1631="Smelter not listed",D1631,C1631)</f>
        <v/>
      </c>
    </row>
    <row r="1632" ht="20.1" customFormat="1" customHeight="1" s="165">
      <c r="A1632" s="150" t="n"/>
      <c r="B1632" s="296">
        <f>IF(LEN(A1632)=0,"",INDEX('Smelter Look-up'!$A:$A,MATCH($A1632,'Smelter Look-up'!$E:$E,0)))</f>
        <v/>
      </c>
      <c r="C1632" s="147">
        <f>IF(LEN(A1632)=0,"",INDEX('Smelter Look-up'!$C:$C,MATCH($A1632,'Smelter Look-up'!$E:$E,0)))</f>
        <v/>
      </c>
      <c r="D1632" s="144" t="n"/>
      <c r="E1632" s="144">
        <f>IF(ISERROR($V1632),"",OFFSET('Smelter Look-up'!$D$4,$V1632-4,0)&amp;"")</f>
        <v/>
      </c>
      <c r="F1632" s="144">
        <f>IF(ISERROR($V1632),"",OFFSET('Smelter Look-up'!$E$4,$V1632-4,0))</f>
        <v/>
      </c>
      <c r="G1632" s="144">
        <f>IF(C1632=$X$4,"Enter smelter details",IF(ISERROR($V1632),"",OFFSET('Smelter Look-up'!$F$4,$V1632-4,0)))</f>
        <v/>
      </c>
      <c r="H1632" s="200">
        <f>IF(ISERROR($V1632),"",OFFSET('Smelter Look-up'!$G$4,$V1632-4,0))</f>
        <v/>
      </c>
      <c r="I1632" s="201">
        <f>IF(ISERROR($V1632),"",OFFSET('Smelter Look-up'!$H$4,$V1632-4,0))</f>
        <v/>
      </c>
      <c r="J1632" s="201">
        <f>IF(ISERROR($V1632),"",OFFSET('Smelter Look-up'!$I$4,$V1632-4,0))</f>
        <v/>
      </c>
      <c r="K1632" s="145" t="n"/>
      <c r="L1632" s="145" t="n"/>
      <c r="M1632" s="145" t="n"/>
      <c r="N1632" s="145" t="n"/>
      <c r="O1632" s="145" t="n"/>
      <c r="P1632" s="203" t="n"/>
      <c r="Q1632" s="146" t="n"/>
      <c r="R1632" s="144">
        <f>IF(ISERROR($V1632),"",OFFSET('Smelter Look-up'!$C$4,$V1632-4,0)&amp;"")</f>
        <v/>
      </c>
      <c r="S1632" s="150">
        <f>IF(B1632="","",IF(ISERROR(MATCH($E1632,CL,0)),"Unknown",INDIRECT("'C'!$A$"&amp;MATCH($E1632,CL,0)+1)))</f>
        <v/>
      </c>
      <c r="T1632" s="150">
        <f>IF(B1632="","",IF(ISERROR(MATCH($J1632,SorP!$B$1:$B$6261,0)),"",INDIRECT("'SorP'!$A$"&amp;MATCH($S1632&amp;$J1632,SorP!C:C,0))))</f>
        <v/>
      </c>
      <c r="U1632" s="163" t="n"/>
      <c r="V1632" s="164">
        <f>IF(C1632="",NA(),MATCH($B1632&amp;$C1632,'Smelter Look-up'!$J:$J,0))</f>
        <v/>
      </c>
      <c r="X1632" s="165">
        <f>IF(AND(C1632="Smelter not listed",OR(LEN(D1632)=0,LEN(E1632)=0)),1,0)</f>
        <v/>
      </c>
      <c r="AB1632" s="306">
        <f>IF(C1632="","",B1632)</f>
        <v/>
      </c>
      <c r="AC1632" s="165">
        <f>B1632</f>
        <v/>
      </c>
      <c r="AD1632" s="165">
        <f>IF(C1632="Smelter not listed",D1632,C1632)</f>
        <v/>
      </c>
    </row>
    <row r="1633" ht="20.1" customFormat="1" customHeight="1" s="165">
      <c r="A1633" s="150" t="n"/>
      <c r="B1633" s="296">
        <f>IF(LEN(A1633)=0,"",INDEX('Smelter Look-up'!$A:$A,MATCH($A1633,'Smelter Look-up'!$E:$E,0)))</f>
        <v/>
      </c>
      <c r="C1633" s="147">
        <f>IF(LEN(A1633)=0,"",INDEX('Smelter Look-up'!$C:$C,MATCH($A1633,'Smelter Look-up'!$E:$E,0)))</f>
        <v/>
      </c>
      <c r="D1633" s="144" t="n"/>
      <c r="E1633" s="144">
        <f>IF(ISERROR($V1633),"",OFFSET('Smelter Look-up'!$D$4,$V1633-4,0)&amp;"")</f>
        <v/>
      </c>
      <c r="F1633" s="144">
        <f>IF(ISERROR($V1633),"",OFFSET('Smelter Look-up'!$E$4,$V1633-4,0))</f>
        <v/>
      </c>
      <c r="G1633" s="144">
        <f>IF(C1633=$X$4,"Enter smelter details",IF(ISERROR($V1633),"",OFFSET('Smelter Look-up'!$F$4,$V1633-4,0)))</f>
        <v/>
      </c>
      <c r="H1633" s="200">
        <f>IF(ISERROR($V1633),"",OFFSET('Smelter Look-up'!$G$4,$V1633-4,0))</f>
        <v/>
      </c>
      <c r="I1633" s="201">
        <f>IF(ISERROR($V1633),"",OFFSET('Smelter Look-up'!$H$4,$V1633-4,0))</f>
        <v/>
      </c>
      <c r="J1633" s="201">
        <f>IF(ISERROR($V1633),"",OFFSET('Smelter Look-up'!$I$4,$V1633-4,0))</f>
        <v/>
      </c>
      <c r="K1633" s="145" t="n"/>
      <c r="L1633" s="145" t="n"/>
      <c r="M1633" s="145" t="n"/>
      <c r="N1633" s="145" t="n"/>
      <c r="O1633" s="145" t="n"/>
      <c r="P1633" s="203" t="n"/>
      <c r="Q1633" s="146" t="n"/>
      <c r="R1633" s="144">
        <f>IF(ISERROR($V1633),"",OFFSET('Smelter Look-up'!$C$4,$V1633-4,0)&amp;"")</f>
        <v/>
      </c>
      <c r="S1633" s="150">
        <f>IF(B1633="","",IF(ISERROR(MATCH($E1633,CL,0)),"Unknown",INDIRECT("'C'!$A$"&amp;MATCH($E1633,CL,0)+1)))</f>
        <v/>
      </c>
      <c r="T1633" s="150">
        <f>IF(B1633="","",IF(ISERROR(MATCH($J1633,SorP!$B$1:$B$6261,0)),"",INDIRECT("'SorP'!$A$"&amp;MATCH($S1633&amp;$J1633,SorP!C:C,0))))</f>
        <v/>
      </c>
      <c r="U1633" s="163" t="n"/>
      <c r="V1633" s="164">
        <f>IF(C1633="",NA(),MATCH($B1633&amp;$C1633,'Smelter Look-up'!$J:$J,0))</f>
        <v/>
      </c>
      <c r="X1633" s="165">
        <f>IF(AND(C1633="Smelter not listed",OR(LEN(D1633)=0,LEN(E1633)=0)),1,0)</f>
        <v/>
      </c>
      <c r="AB1633" s="306">
        <f>IF(C1633="","",B1633)</f>
        <v/>
      </c>
      <c r="AC1633" s="165">
        <f>B1633</f>
        <v/>
      </c>
      <c r="AD1633" s="165">
        <f>IF(C1633="Smelter not listed",D1633,C1633)</f>
        <v/>
      </c>
    </row>
    <row r="1634" ht="20.1" customFormat="1" customHeight="1" s="165">
      <c r="A1634" s="150" t="n"/>
      <c r="B1634" s="296">
        <f>IF(LEN(A1634)=0,"",INDEX('Smelter Look-up'!$A:$A,MATCH($A1634,'Smelter Look-up'!$E:$E,0)))</f>
        <v/>
      </c>
      <c r="C1634" s="147">
        <f>IF(LEN(A1634)=0,"",INDEX('Smelter Look-up'!$C:$C,MATCH($A1634,'Smelter Look-up'!$E:$E,0)))</f>
        <v/>
      </c>
      <c r="D1634" s="144" t="n"/>
      <c r="E1634" s="144">
        <f>IF(ISERROR($V1634),"",OFFSET('Smelter Look-up'!$D$4,$V1634-4,0)&amp;"")</f>
        <v/>
      </c>
      <c r="F1634" s="144">
        <f>IF(ISERROR($V1634),"",OFFSET('Smelter Look-up'!$E$4,$V1634-4,0))</f>
        <v/>
      </c>
      <c r="G1634" s="144">
        <f>IF(C1634=$X$4,"Enter smelter details",IF(ISERROR($V1634),"",OFFSET('Smelter Look-up'!$F$4,$V1634-4,0)))</f>
        <v/>
      </c>
      <c r="H1634" s="200">
        <f>IF(ISERROR($V1634),"",OFFSET('Smelter Look-up'!$G$4,$V1634-4,0))</f>
        <v/>
      </c>
      <c r="I1634" s="201">
        <f>IF(ISERROR($V1634),"",OFFSET('Smelter Look-up'!$H$4,$V1634-4,0))</f>
        <v/>
      </c>
      <c r="J1634" s="201">
        <f>IF(ISERROR($V1634),"",OFFSET('Smelter Look-up'!$I$4,$V1634-4,0))</f>
        <v/>
      </c>
      <c r="K1634" s="145" t="n"/>
      <c r="L1634" s="145" t="n"/>
      <c r="M1634" s="145" t="n"/>
      <c r="N1634" s="145" t="n"/>
      <c r="O1634" s="145" t="n"/>
      <c r="P1634" s="203" t="n"/>
      <c r="Q1634" s="146" t="n"/>
      <c r="R1634" s="144">
        <f>IF(ISERROR($V1634),"",OFFSET('Smelter Look-up'!$C$4,$V1634-4,0)&amp;"")</f>
        <v/>
      </c>
      <c r="S1634" s="150">
        <f>IF(B1634="","",IF(ISERROR(MATCH($E1634,CL,0)),"Unknown",INDIRECT("'C'!$A$"&amp;MATCH($E1634,CL,0)+1)))</f>
        <v/>
      </c>
      <c r="T1634" s="150">
        <f>IF(B1634="","",IF(ISERROR(MATCH($J1634,SorP!$B$1:$B$6261,0)),"",INDIRECT("'SorP'!$A$"&amp;MATCH($S1634&amp;$J1634,SorP!C:C,0))))</f>
        <v/>
      </c>
      <c r="U1634" s="163" t="n"/>
      <c r="V1634" s="164">
        <f>IF(C1634="",NA(),MATCH($B1634&amp;$C1634,'Smelter Look-up'!$J:$J,0))</f>
        <v/>
      </c>
      <c r="X1634" s="165">
        <f>IF(AND(C1634="Smelter not listed",OR(LEN(D1634)=0,LEN(E1634)=0)),1,0)</f>
        <v/>
      </c>
      <c r="AB1634" s="306">
        <f>IF(C1634="","",B1634)</f>
        <v/>
      </c>
      <c r="AC1634" s="165">
        <f>B1634</f>
        <v/>
      </c>
      <c r="AD1634" s="165">
        <f>IF(C1634="Smelter not listed",D1634,C1634)</f>
        <v/>
      </c>
    </row>
    <row r="1635" ht="20.1" customFormat="1" customHeight="1" s="165">
      <c r="A1635" s="150" t="n"/>
      <c r="B1635" s="296">
        <f>IF(LEN(A1635)=0,"",INDEX('Smelter Look-up'!$A:$A,MATCH($A1635,'Smelter Look-up'!$E:$E,0)))</f>
        <v/>
      </c>
      <c r="C1635" s="147">
        <f>IF(LEN(A1635)=0,"",INDEX('Smelter Look-up'!$C:$C,MATCH($A1635,'Smelter Look-up'!$E:$E,0)))</f>
        <v/>
      </c>
      <c r="D1635" s="144" t="n"/>
      <c r="E1635" s="144">
        <f>IF(ISERROR($V1635),"",OFFSET('Smelter Look-up'!$D$4,$V1635-4,0)&amp;"")</f>
        <v/>
      </c>
      <c r="F1635" s="144">
        <f>IF(ISERROR($V1635),"",OFFSET('Smelter Look-up'!$E$4,$V1635-4,0))</f>
        <v/>
      </c>
      <c r="G1635" s="144">
        <f>IF(C1635=$X$4,"Enter smelter details",IF(ISERROR($V1635),"",OFFSET('Smelter Look-up'!$F$4,$V1635-4,0)))</f>
        <v/>
      </c>
      <c r="H1635" s="200">
        <f>IF(ISERROR($V1635),"",OFFSET('Smelter Look-up'!$G$4,$V1635-4,0))</f>
        <v/>
      </c>
      <c r="I1635" s="201">
        <f>IF(ISERROR($V1635),"",OFFSET('Smelter Look-up'!$H$4,$V1635-4,0))</f>
        <v/>
      </c>
      <c r="J1635" s="201">
        <f>IF(ISERROR($V1635),"",OFFSET('Smelter Look-up'!$I$4,$V1635-4,0))</f>
        <v/>
      </c>
      <c r="K1635" s="145" t="n"/>
      <c r="L1635" s="145" t="n"/>
      <c r="M1635" s="145" t="n"/>
      <c r="N1635" s="145" t="n"/>
      <c r="O1635" s="145" t="n"/>
      <c r="P1635" s="203" t="n"/>
      <c r="Q1635" s="146" t="n"/>
      <c r="R1635" s="144">
        <f>IF(ISERROR($V1635),"",OFFSET('Smelter Look-up'!$C$4,$V1635-4,0)&amp;"")</f>
        <v/>
      </c>
      <c r="S1635" s="150">
        <f>IF(B1635="","",IF(ISERROR(MATCH($E1635,CL,0)),"Unknown",INDIRECT("'C'!$A$"&amp;MATCH($E1635,CL,0)+1)))</f>
        <v/>
      </c>
      <c r="T1635" s="150">
        <f>IF(B1635="","",IF(ISERROR(MATCH($J1635,SorP!$B$1:$B$6261,0)),"",INDIRECT("'SorP'!$A$"&amp;MATCH($S1635&amp;$J1635,SorP!C:C,0))))</f>
        <v/>
      </c>
      <c r="U1635" s="163" t="n"/>
      <c r="V1635" s="164">
        <f>IF(C1635="",NA(),MATCH($B1635&amp;$C1635,'Smelter Look-up'!$J:$J,0))</f>
        <v/>
      </c>
      <c r="X1635" s="165">
        <f>IF(AND(C1635="Smelter not listed",OR(LEN(D1635)=0,LEN(E1635)=0)),1,0)</f>
        <v/>
      </c>
      <c r="AB1635" s="306">
        <f>IF(C1635="","",B1635)</f>
        <v/>
      </c>
      <c r="AC1635" s="165">
        <f>B1635</f>
        <v/>
      </c>
      <c r="AD1635" s="165">
        <f>IF(C1635="Smelter not listed",D1635,C1635)</f>
        <v/>
      </c>
    </row>
    <row r="1636" ht="20.1" customFormat="1" customHeight="1" s="165">
      <c r="A1636" s="150" t="n"/>
      <c r="B1636" s="296">
        <f>IF(LEN(A1636)=0,"",INDEX('Smelter Look-up'!$A:$A,MATCH($A1636,'Smelter Look-up'!$E:$E,0)))</f>
        <v/>
      </c>
      <c r="C1636" s="147">
        <f>IF(LEN(A1636)=0,"",INDEX('Smelter Look-up'!$C:$C,MATCH($A1636,'Smelter Look-up'!$E:$E,0)))</f>
        <v/>
      </c>
      <c r="D1636" s="144" t="n"/>
      <c r="E1636" s="144">
        <f>IF(ISERROR($V1636),"",OFFSET('Smelter Look-up'!$D$4,$V1636-4,0)&amp;"")</f>
        <v/>
      </c>
      <c r="F1636" s="144">
        <f>IF(ISERROR($V1636),"",OFFSET('Smelter Look-up'!$E$4,$V1636-4,0))</f>
        <v/>
      </c>
      <c r="G1636" s="144">
        <f>IF(C1636=$X$4,"Enter smelter details",IF(ISERROR($V1636),"",OFFSET('Smelter Look-up'!$F$4,$V1636-4,0)))</f>
        <v/>
      </c>
      <c r="H1636" s="200">
        <f>IF(ISERROR($V1636),"",OFFSET('Smelter Look-up'!$G$4,$V1636-4,0))</f>
        <v/>
      </c>
      <c r="I1636" s="201">
        <f>IF(ISERROR($V1636),"",OFFSET('Smelter Look-up'!$H$4,$V1636-4,0))</f>
        <v/>
      </c>
      <c r="J1636" s="201">
        <f>IF(ISERROR($V1636),"",OFFSET('Smelter Look-up'!$I$4,$V1636-4,0))</f>
        <v/>
      </c>
      <c r="K1636" s="145" t="n"/>
      <c r="L1636" s="145" t="n"/>
      <c r="M1636" s="145" t="n"/>
      <c r="N1636" s="145" t="n"/>
      <c r="O1636" s="145" t="n"/>
      <c r="P1636" s="203" t="n"/>
      <c r="Q1636" s="146" t="n"/>
      <c r="R1636" s="144">
        <f>IF(ISERROR($V1636),"",OFFSET('Smelter Look-up'!$C$4,$V1636-4,0)&amp;"")</f>
        <v/>
      </c>
      <c r="S1636" s="150">
        <f>IF(B1636="","",IF(ISERROR(MATCH($E1636,CL,0)),"Unknown",INDIRECT("'C'!$A$"&amp;MATCH($E1636,CL,0)+1)))</f>
        <v/>
      </c>
      <c r="T1636" s="150">
        <f>IF(B1636="","",IF(ISERROR(MATCH($J1636,SorP!$B$1:$B$6261,0)),"",INDIRECT("'SorP'!$A$"&amp;MATCH($S1636&amp;$J1636,SorP!C:C,0))))</f>
        <v/>
      </c>
      <c r="U1636" s="163" t="n"/>
      <c r="V1636" s="164">
        <f>IF(C1636="",NA(),MATCH($B1636&amp;$C1636,'Smelter Look-up'!$J:$J,0))</f>
        <v/>
      </c>
      <c r="X1636" s="165">
        <f>IF(AND(C1636="Smelter not listed",OR(LEN(D1636)=0,LEN(E1636)=0)),1,0)</f>
        <v/>
      </c>
      <c r="AB1636" s="306">
        <f>IF(C1636="","",B1636)</f>
        <v/>
      </c>
      <c r="AC1636" s="165">
        <f>B1636</f>
        <v/>
      </c>
      <c r="AD1636" s="165">
        <f>IF(C1636="Smelter not listed",D1636,C1636)</f>
        <v/>
      </c>
    </row>
    <row r="1637" ht="20.1" customFormat="1" customHeight="1" s="165">
      <c r="A1637" s="150" t="n"/>
      <c r="B1637" s="296">
        <f>IF(LEN(A1637)=0,"",INDEX('Smelter Look-up'!$A:$A,MATCH($A1637,'Smelter Look-up'!$E:$E,0)))</f>
        <v/>
      </c>
      <c r="C1637" s="147">
        <f>IF(LEN(A1637)=0,"",INDEX('Smelter Look-up'!$C:$C,MATCH($A1637,'Smelter Look-up'!$E:$E,0)))</f>
        <v/>
      </c>
      <c r="D1637" s="144" t="n"/>
      <c r="E1637" s="144">
        <f>IF(ISERROR($V1637),"",OFFSET('Smelter Look-up'!$D$4,$V1637-4,0)&amp;"")</f>
        <v/>
      </c>
      <c r="F1637" s="144">
        <f>IF(ISERROR($V1637),"",OFFSET('Smelter Look-up'!$E$4,$V1637-4,0))</f>
        <v/>
      </c>
      <c r="G1637" s="144">
        <f>IF(C1637=$X$4,"Enter smelter details",IF(ISERROR($V1637),"",OFFSET('Smelter Look-up'!$F$4,$V1637-4,0)))</f>
        <v/>
      </c>
      <c r="H1637" s="200">
        <f>IF(ISERROR($V1637),"",OFFSET('Smelter Look-up'!$G$4,$V1637-4,0))</f>
        <v/>
      </c>
      <c r="I1637" s="201">
        <f>IF(ISERROR($V1637),"",OFFSET('Smelter Look-up'!$H$4,$V1637-4,0))</f>
        <v/>
      </c>
      <c r="J1637" s="201">
        <f>IF(ISERROR($V1637),"",OFFSET('Smelter Look-up'!$I$4,$V1637-4,0))</f>
        <v/>
      </c>
      <c r="K1637" s="145" t="n"/>
      <c r="L1637" s="145" t="n"/>
      <c r="M1637" s="145" t="n"/>
      <c r="N1637" s="145" t="n"/>
      <c r="O1637" s="145" t="n"/>
      <c r="P1637" s="203" t="n"/>
      <c r="Q1637" s="146" t="n"/>
      <c r="R1637" s="144">
        <f>IF(ISERROR($V1637),"",OFFSET('Smelter Look-up'!$C$4,$V1637-4,0)&amp;"")</f>
        <v/>
      </c>
      <c r="S1637" s="150">
        <f>IF(B1637="","",IF(ISERROR(MATCH($E1637,CL,0)),"Unknown",INDIRECT("'C'!$A$"&amp;MATCH($E1637,CL,0)+1)))</f>
        <v/>
      </c>
      <c r="T1637" s="150">
        <f>IF(B1637="","",IF(ISERROR(MATCH($J1637,SorP!$B$1:$B$6261,0)),"",INDIRECT("'SorP'!$A$"&amp;MATCH($S1637&amp;$J1637,SorP!C:C,0))))</f>
        <v/>
      </c>
      <c r="U1637" s="163" t="n"/>
      <c r="V1637" s="164">
        <f>IF(C1637="",NA(),MATCH($B1637&amp;$C1637,'Smelter Look-up'!$J:$J,0))</f>
        <v/>
      </c>
      <c r="X1637" s="165">
        <f>IF(AND(C1637="Smelter not listed",OR(LEN(D1637)=0,LEN(E1637)=0)),1,0)</f>
        <v/>
      </c>
      <c r="AB1637" s="306">
        <f>IF(C1637="","",B1637)</f>
        <v/>
      </c>
      <c r="AC1637" s="165">
        <f>B1637</f>
        <v/>
      </c>
      <c r="AD1637" s="165">
        <f>IF(C1637="Smelter not listed",D1637,C1637)</f>
        <v/>
      </c>
    </row>
    <row r="1638" ht="20.1" customFormat="1" customHeight="1" s="165">
      <c r="A1638" s="150" t="n"/>
      <c r="B1638" s="296">
        <f>IF(LEN(A1638)=0,"",INDEX('Smelter Look-up'!$A:$A,MATCH($A1638,'Smelter Look-up'!$E:$E,0)))</f>
        <v/>
      </c>
      <c r="C1638" s="147">
        <f>IF(LEN(A1638)=0,"",INDEX('Smelter Look-up'!$C:$C,MATCH($A1638,'Smelter Look-up'!$E:$E,0)))</f>
        <v/>
      </c>
      <c r="D1638" s="144" t="n"/>
      <c r="E1638" s="144">
        <f>IF(ISERROR($V1638),"",OFFSET('Smelter Look-up'!$D$4,$V1638-4,0)&amp;"")</f>
        <v/>
      </c>
      <c r="F1638" s="144">
        <f>IF(ISERROR($V1638),"",OFFSET('Smelter Look-up'!$E$4,$V1638-4,0))</f>
        <v/>
      </c>
      <c r="G1638" s="144">
        <f>IF(C1638=$X$4,"Enter smelter details",IF(ISERROR($V1638),"",OFFSET('Smelter Look-up'!$F$4,$V1638-4,0)))</f>
        <v/>
      </c>
      <c r="H1638" s="200">
        <f>IF(ISERROR($V1638),"",OFFSET('Smelter Look-up'!$G$4,$V1638-4,0))</f>
        <v/>
      </c>
      <c r="I1638" s="201">
        <f>IF(ISERROR($V1638),"",OFFSET('Smelter Look-up'!$H$4,$V1638-4,0))</f>
        <v/>
      </c>
      <c r="J1638" s="201">
        <f>IF(ISERROR($V1638),"",OFFSET('Smelter Look-up'!$I$4,$V1638-4,0))</f>
        <v/>
      </c>
      <c r="K1638" s="145" t="n"/>
      <c r="L1638" s="145" t="n"/>
      <c r="M1638" s="145" t="n"/>
      <c r="N1638" s="145" t="n"/>
      <c r="O1638" s="145" t="n"/>
      <c r="P1638" s="203" t="n"/>
      <c r="Q1638" s="146" t="n"/>
      <c r="R1638" s="144">
        <f>IF(ISERROR($V1638),"",OFFSET('Smelter Look-up'!$C$4,$V1638-4,0)&amp;"")</f>
        <v/>
      </c>
      <c r="S1638" s="150">
        <f>IF(B1638="","",IF(ISERROR(MATCH($E1638,CL,0)),"Unknown",INDIRECT("'C'!$A$"&amp;MATCH($E1638,CL,0)+1)))</f>
        <v/>
      </c>
      <c r="T1638" s="150">
        <f>IF(B1638="","",IF(ISERROR(MATCH($J1638,SorP!$B$1:$B$6261,0)),"",INDIRECT("'SorP'!$A$"&amp;MATCH($S1638&amp;$J1638,SorP!C:C,0))))</f>
        <v/>
      </c>
      <c r="U1638" s="163" t="n"/>
      <c r="V1638" s="164">
        <f>IF(C1638="",NA(),MATCH($B1638&amp;$C1638,'Smelter Look-up'!$J:$J,0))</f>
        <v/>
      </c>
      <c r="X1638" s="165">
        <f>IF(AND(C1638="Smelter not listed",OR(LEN(D1638)=0,LEN(E1638)=0)),1,0)</f>
        <v/>
      </c>
      <c r="AB1638" s="306">
        <f>IF(C1638="","",B1638)</f>
        <v/>
      </c>
      <c r="AC1638" s="165">
        <f>B1638</f>
        <v/>
      </c>
      <c r="AD1638" s="165">
        <f>IF(C1638="Smelter not listed",D1638,C1638)</f>
        <v/>
      </c>
    </row>
    <row r="1639" ht="20.1" customFormat="1" customHeight="1" s="165">
      <c r="A1639" s="150" t="n"/>
      <c r="B1639" s="296">
        <f>IF(LEN(A1639)=0,"",INDEX('Smelter Look-up'!$A:$A,MATCH($A1639,'Smelter Look-up'!$E:$E,0)))</f>
        <v/>
      </c>
      <c r="C1639" s="147">
        <f>IF(LEN(A1639)=0,"",INDEX('Smelter Look-up'!$C:$C,MATCH($A1639,'Smelter Look-up'!$E:$E,0)))</f>
        <v/>
      </c>
      <c r="D1639" s="144" t="n"/>
      <c r="E1639" s="144">
        <f>IF(ISERROR($V1639),"",OFFSET('Smelter Look-up'!$D$4,$V1639-4,0)&amp;"")</f>
        <v/>
      </c>
      <c r="F1639" s="144">
        <f>IF(ISERROR($V1639),"",OFFSET('Smelter Look-up'!$E$4,$V1639-4,0))</f>
        <v/>
      </c>
      <c r="G1639" s="144">
        <f>IF(C1639=$X$4,"Enter smelter details",IF(ISERROR($V1639),"",OFFSET('Smelter Look-up'!$F$4,$V1639-4,0)))</f>
        <v/>
      </c>
      <c r="H1639" s="200">
        <f>IF(ISERROR($V1639),"",OFFSET('Smelter Look-up'!$G$4,$V1639-4,0))</f>
        <v/>
      </c>
      <c r="I1639" s="201">
        <f>IF(ISERROR($V1639),"",OFFSET('Smelter Look-up'!$H$4,$V1639-4,0))</f>
        <v/>
      </c>
      <c r="J1639" s="201">
        <f>IF(ISERROR($V1639),"",OFFSET('Smelter Look-up'!$I$4,$V1639-4,0))</f>
        <v/>
      </c>
      <c r="K1639" s="145" t="n"/>
      <c r="L1639" s="145" t="n"/>
      <c r="M1639" s="145" t="n"/>
      <c r="N1639" s="145" t="n"/>
      <c r="O1639" s="145" t="n"/>
      <c r="P1639" s="203" t="n"/>
      <c r="Q1639" s="146" t="n"/>
      <c r="R1639" s="144">
        <f>IF(ISERROR($V1639),"",OFFSET('Smelter Look-up'!$C$4,$V1639-4,0)&amp;"")</f>
        <v/>
      </c>
      <c r="S1639" s="150">
        <f>IF(B1639="","",IF(ISERROR(MATCH($E1639,CL,0)),"Unknown",INDIRECT("'C'!$A$"&amp;MATCH($E1639,CL,0)+1)))</f>
        <v/>
      </c>
      <c r="T1639" s="150">
        <f>IF(B1639="","",IF(ISERROR(MATCH($J1639,SorP!$B$1:$B$6261,0)),"",INDIRECT("'SorP'!$A$"&amp;MATCH($S1639&amp;$J1639,SorP!C:C,0))))</f>
        <v/>
      </c>
      <c r="U1639" s="163" t="n"/>
      <c r="V1639" s="164">
        <f>IF(C1639="",NA(),MATCH($B1639&amp;$C1639,'Smelter Look-up'!$J:$J,0))</f>
        <v/>
      </c>
      <c r="X1639" s="165">
        <f>IF(AND(C1639="Smelter not listed",OR(LEN(D1639)=0,LEN(E1639)=0)),1,0)</f>
        <v/>
      </c>
      <c r="AB1639" s="306">
        <f>IF(C1639="","",B1639)</f>
        <v/>
      </c>
      <c r="AC1639" s="165">
        <f>B1639</f>
        <v/>
      </c>
      <c r="AD1639" s="165">
        <f>IF(C1639="Smelter not listed",D1639,C1639)</f>
        <v/>
      </c>
    </row>
    <row r="1640" ht="20.1" customFormat="1" customHeight="1" s="165">
      <c r="A1640" s="150" t="n"/>
      <c r="B1640" s="296">
        <f>IF(LEN(A1640)=0,"",INDEX('Smelter Look-up'!$A:$A,MATCH($A1640,'Smelter Look-up'!$E:$E,0)))</f>
        <v/>
      </c>
      <c r="C1640" s="147">
        <f>IF(LEN(A1640)=0,"",INDEX('Smelter Look-up'!$C:$C,MATCH($A1640,'Smelter Look-up'!$E:$E,0)))</f>
        <v/>
      </c>
      <c r="D1640" s="144" t="n"/>
      <c r="E1640" s="144">
        <f>IF(ISERROR($V1640),"",OFFSET('Smelter Look-up'!$D$4,$V1640-4,0)&amp;"")</f>
        <v/>
      </c>
      <c r="F1640" s="144">
        <f>IF(ISERROR($V1640),"",OFFSET('Smelter Look-up'!$E$4,$V1640-4,0))</f>
        <v/>
      </c>
      <c r="G1640" s="144">
        <f>IF(C1640=$X$4,"Enter smelter details",IF(ISERROR($V1640),"",OFFSET('Smelter Look-up'!$F$4,$V1640-4,0)))</f>
        <v/>
      </c>
      <c r="H1640" s="200">
        <f>IF(ISERROR($V1640),"",OFFSET('Smelter Look-up'!$G$4,$V1640-4,0))</f>
        <v/>
      </c>
      <c r="I1640" s="201">
        <f>IF(ISERROR($V1640),"",OFFSET('Smelter Look-up'!$H$4,$V1640-4,0))</f>
        <v/>
      </c>
      <c r="J1640" s="201">
        <f>IF(ISERROR($V1640),"",OFFSET('Smelter Look-up'!$I$4,$V1640-4,0))</f>
        <v/>
      </c>
      <c r="K1640" s="145" t="n"/>
      <c r="L1640" s="145" t="n"/>
      <c r="M1640" s="145" t="n"/>
      <c r="N1640" s="145" t="n"/>
      <c r="O1640" s="145" t="n"/>
      <c r="P1640" s="203" t="n"/>
      <c r="Q1640" s="146" t="n"/>
      <c r="R1640" s="144">
        <f>IF(ISERROR($V1640),"",OFFSET('Smelter Look-up'!$C$4,$V1640-4,0)&amp;"")</f>
        <v/>
      </c>
      <c r="S1640" s="150">
        <f>IF(B1640="","",IF(ISERROR(MATCH($E1640,CL,0)),"Unknown",INDIRECT("'C'!$A$"&amp;MATCH($E1640,CL,0)+1)))</f>
        <v/>
      </c>
      <c r="T1640" s="150">
        <f>IF(B1640="","",IF(ISERROR(MATCH($J1640,SorP!$B$1:$B$6261,0)),"",INDIRECT("'SorP'!$A$"&amp;MATCH($S1640&amp;$J1640,SorP!C:C,0))))</f>
        <v/>
      </c>
      <c r="U1640" s="163" t="n"/>
      <c r="V1640" s="164">
        <f>IF(C1640="",NA(),MATCH($B1640&amp;$C1640,'Smelter Look-up'!$J:$J,0))</f>
        <v/>
      </c>
      <c r="X1640" s="165">
        <f>IF(AND(C1640="Smelter not listed",OR(LEN(D1640)=0,LEN(E1640)=0)),1,0)</f>
        <v/>
      </c>
      <c r="AB1640" s="306">
        <f>IF(C1640="","",B1640)</f>
        <v/>
      </c>
      <c r="AC1640" s="165">
        <f>B1640</f>
        <v/>
      </c>
      <c r="AD1640" s="165">
        <f>IF(C1640="Smelter not listed",D1640,C1640)</f>
        <v/>
      </c>
    </row>
    <row r="1641" ht="20.1" customFormat="1" customHeight="1" s="165">
      <c r="A1641" s="150" t="n"/>
      <c r="B1641" s="296">
        <f>IF(LEN(A1641)=0,"",INDEX('Smelter Look-up'!$A:$A,MATCH($A1641,'Smelter Look-up'!$E:$E,0)))</f>
        <v/>
      </c>
      <c r="C1641" s="147">
        <f>IF(LEN(A1641)=0,"",INDEX('Smelter Look-up'!$C:$C,MATCH($A1641,'Smelter Look-up'!$E:$E,0)))</f>
        <v/>
      </c>
      <c r="D1641" s="144" t="n"/>
      <c r="E1641" s="144">
        <f>IF(ISERROR($V1641),"",OFFSET('Smelter Look-up'!$D$4,$V1641-4,0)&amp;"")</f>
        <v/>
      </c>
      <c r="F1641" s="144">
        <f>IF(ISERROR($V1641),"",OFFSET('Smelter Look-up'!$E$4,$V1641-4,0))</f>
        <v/>
      </c>
      <c r="G1641" s="144">
        <f>IF(C1641=$X$4,"Enter smelter details",IF(ISERROR($V1641),"",OFFSET('Smelter Look-up'!$F$4,$V1641-4,0)))</f>
        <v/>
      </c>
      <c r="H1641" s="200">
        <f>IF(ISERROR($V1641),"",OFFSET('Smelter Look-up'!$G$4,$V1641-4,0))</f>
        <v/>
      </c>
      <c r="I1641" s="201">
        <f>IF(ISERROR($V1641),"",OFFSET('Smelter Look-up'!$H$4,$V1641-4,0))</f>
        <v/>
      </c>
      <c r="J1641" s="201">
        <f>IF(ISERROR($V1641),"",OFFSET('Smelter Look-up'!$I$4,$V1641-4,0))</f>
        <v/>
      </c>
      <c r="K1641" s="145" t="n"/>
      <c r="L1641" s="145" t="n"/>
      <c r="M1641" s="145" t="n"/>
      <c r="N1641" s="145" t="n"/>
      <c r="O1641" s="145" t="n"/>
      <c r="P1641" s="203" t="n"/>
      <c r="Q1641" s="146" t="n"/>
      <c r="R1641" s="144">
        <f>IF(ISERROR($V1641),"",OFFSET('Smelter Look-up'!$C$4,$V1641-4,0)&amp;"")</f>
        <v/>
      </c>
      <c r="S1641" s="150">
        <f>IF(B1641="","",IF(ISERROR(MATCH($E1641,CL,0)),"Unknown",INDIRECT("'C'!$A$"&amp;MATCH($E1641,CL,0)+1)))</f>
        <v/>
      </c>
      <c r="T1641" s="150">
        <f>IF(B1641="","",IF(ISERROR(MATCH($J1641,SorP!$B$1:$B$6261,0)),"",INDIRECT("'SorP'!$A$"&amp;MATCH($S1641&amp;$J1641,SorP!C:C,0))))</f>
        <v/>
      </c>
      <c r="U1641" s="163" t="n"/>
      <c r="V1641" s="164">
        <f>IF(C1641="",NA(),MATCH($B1641&amp;$C1641,'Smelter Look-up'!$J:$J,0))</f>
        <v/>
      </c>
      <c r="X1641" s="165">
        <f>IF(AND(C1641="Smelter not listed",OR(LEN(D1641)=0,LEN(E1641)=0)),1,0)</f>
        <v/>
      </c>
      <c r="AB1641" s="306">
        <f>IF(C1641="","",B1641)</f>
        <v/>
      </c>
      <c r="AC1641" s="165">
        <f>B1641</f>
        <v/>
      </c>
      <c r="AD1641" s="165">
        <f>IF(C1641="Smelter not listed",D1641,C1641)</f>
        <v/>
      </c>
    </row>
    <row r="1642" ht="20.1" customFormat="1" customHeight="1" s="165">
      <c r="A1642" s="150" t="n"/>
      <c r="B1642" s="296">
        <f>IF(LEN(A1642)=0,"",INDEX('Smelter Look-up'!$A:$A,MATCH($A1642,'Smelter Look-up'!$E:$E,0)))</f>
        <v/>
      </c>
      <c r="C1642" s="147">
        <f>IF(LEN(A1642)=0,"",INDEX('Smelter Look-up'!$C:$C,MATCH($A1642,'Smelter Look-up'!$E:$E,0)))</f>
        <v/>
      </c>
      <c r="D1642" s="144" t="n"/>
      <c r="E1642" s="144">
        <f>IF(ISERROR($V1642),"",OFFSET('Smelter Look-up'!$D$4,$V1642-4,0)&amp;"")</f>
        <v/>
      </c>
      <c r="F1642" s="144">
        <f>IF(ISERROR($V1642),"",OFFSET('Smelter Look-up'!$E$4,$V1642-4,0))</f>
        <v/>
      </c>
      <c r="G1642" s="144">
        <f>IF(C1642=$X$4,"Enter smelter details",IF(ISERROR($V1642),"",OFFSET('Smelter Look-up'!$F$4,$V1642-4,0)))</f>
        <v/>
      </c>
      <c r="H1642" s="200">
        <f>IF(ISERROR($V1642),"",OFFSET('Smelter Look-up'!$G$4,$V1642-4,0))</f>
        <v/>
      </c>
      <c r="I1642" s="201">
        <f>IF(ISERROR($V1642),"",OFFSET('Smelter Look-up'!$H$4,$V1642-4,0))</f>
        <v/>
      </c>
      <c r="J1642" s="201">
        <f>IF(ISERROR($V1642),"",OFFSET('Smelter Look-up'!$I$4,$V1642-4,0))</f>
        <v/>
      </c>
      <c r="K1642" s="145" t="n"/>
      <c r="L1642" s="145" t="n"/>
      <c r="M1642" s="145" t="n"/>
      <c r="N1642" s="145" t="n"/>
      <c r="O1642" s="145" t="n"/>
      <c r="P1642" s="203" t="n"/>
      <c r="Q1642" s="146" t="n"/>
      <c r="R1642" s="144">
        <f>IF(ISERROR($V1642),"",OFFSET('Smelter Look-up'!$C$4,$V1642-4,0)&amp;"")</f>
        <v/>
      </c>
      <c r="S1642" s="150">
        <f>IF(B1642="","",IF(ISERROR(MATCH($E1642,CL,0)),"Unknown",INDIRECT("'C'!$A$"&amp;MATCH($E1642,CL,0)+1)))</f>
        <v/>
      </c>
      <c r="T1642" s="150">
        <f>IF(B1642="","",IF(ISERROR(MATCH($J1642,SorP!$B$1:$B$6261,0)),"",INDIRECT("'SorP'!$A$"&amp;MATCH($S1642&amp;$J1642,SorP!C:C,0))))</f>
        <v/>
      </c>
      <c r="U1642" s="163" t="n"/>
      <c r="V1642" s="164">
        <f>IF(C1642="",NA(),MATCH($B1642&amp;$C1642,'Smelter Look-up'!$J:$J,0))</f>
        <v/>
      </c>
      <c r="X1642" s="165">
        <f>IF(AND(C1642="Smelter not listed",OR(LEN(D1642)=0,LEN(E1642)=0)),1,0)</f>
        <v/>
      </c>
      <c r="AB1642" s="306">
        <f>IF(C1642="","",B1642)</f>
        <v/>
      </c>
      <c r="AC1642" s="165">
        <f>B1642</f>
        <v/>
      </c>
      <c r="AD1642" s="165">
        <f>IF(C1642="Smelter not listed",D1642,C1642)</f>
        <v/>
      </c>
    </row>
    <row r="1643" ht="20.1" customFormat="1" customHeight="1" s="165">
      <c r="A1643" s="150" t="n"/>
      <c r="B1643" s="296">
        <f>IF(LEN(A1643)=0,"",INDEX('Smelter Look-up'!$A:$A,MATCH($A1643,'Smelter Look-up'!$E:$E,0)))</f>
        <v/>
      </c>
      <c r="C1643" s="147">
        <f>IF(LEN(A1643)=0,"",INDEX('Smelter Look-up'!$C:$C,MATCH($A1643,'Smelter Look-up'!$E:$E,0)))</f>
        <v/>
      </c>
      <c r="D1643" s="144" t="n"/>
      <c r="E1643" s="144">
        <f>IF(ISERROR($V1643),"",OFFSET('Smelter Look-up'!$D$4,$V1643-4,0)&amp;"")</f>
        <v/>
      </c>
      <c r="F1643" s="144">
        <f>IF(ISERROR($V1643),"",OFFSET('Smelter Look-up'!$E$4,$V1643-4,0))</f>
        <v/>
      </c>
      <c r="G1643" s="144">
        <f>IF(C1643=$X$4,"Enter smelter details",IF(ISERROR($V1643),"",OFFSET('Smelter Look-up'!$F$4,$V1643-4,0)))</f>
        <v/>
      </c>
      <c r="H1643" s="200">
        <f>IF(ISERROR($V1643),"",OFFSET('Smelter Look-up'!$G$4,$V1643-4,0))</f>
        <v/>
      </c>
      <c r="I1643" s="201">
        <f>IF(ISERROR($V1643),"",OFFSET('Smelter Look-up'!$H$4,$V1643-4,0))</f>
        <v/>
      </c>
      <c r="J1643" s="201">
        <f>IF(ISERROR($V1643),"",OFFSET('Smelter Look-up'!$I$4,$V1643-4,0))</f>
        <v/>
      </c>
      <c r="K1643" s="145" t="n"/>
      <c r="L1643" s="145" t="n"/>
      <c r="M1643" s="145" t="n"/>
      <c r="N1643" s="145" t="n"/>
      <c r="O1643" s="145" t="n"/>
      <c r="P1643" s="203" t="n"/>
      <c r="Q1643" s="146" t="n"/>
      <c r="R1643" s="144">
        <f>IF(ISERROR($V1643),"",OFFSET('Smelter Look-up'!$C$4,$V1643-4,0)&amp;"")</f>
        <v/>
      </c>
      <c r="S1643" s="150">
        <f>IF(B1643="","",IF(ISERROR(MATCH($E1643,CL,0)),"Unknown",INDIRECT("'C'!$A$"&amp;MATCH($E1643,CL,0)+1)))</f>
        <v/>
      </c>
      <c r="T1643" s="150">
        <f>IF(B1643="","",IF(ISERROR(MATCH($J1643,SorP!$B$1:$B$6261,0)),"",INDIRECT("'SorP'!$A$"&amp;MATCH($S1643&amp;$J1643,SorP!C:C,0))))</f>
        <v/>
      </c>
      <c r="U1643" s="163" t="n"/>
      <c r="V1643" s="164">
        <f>IF(C1643="",NA(),MATCH($B1643&amp;$C1643,'Smelter Look-up'!$J:$J,0))</f>
        <v/>
      </c>
      <c r="X1643" s="165">
        <f>IF(AND(C1643="Smelter not listed",OR(LEN(D1643)=0,LEN(E1643)=0)),1,0)</f>
        <v/>
      </c>
      <c r="AB1643" s="306">
        <f>IF(C1643="","",B1643)</f>
        <v/>
      </c>
      <c r="AC1643" s="165">
        <f>B1643</f>
        <v/>
      </c>
      <c r="AD1643" s="165">
        <f>IF(C1643="Smelter not listed",D1643,C1643)</f>
        <v/>
      </c>
    </row>
    <row r="1644" ht="20.1" customFormat="1" customHeight="1" s="165">
      <c r="A1644" s="150" t="n"/>
      <c r="B1644" s="296">
        <f>IF(LEN(A1644)=0,"",INDEX('Smelter Look-up'!$A:$A,MATCH($A1644,'Smelter Look-up'!$E:$E,0)))</f>
        <v/>
      </c>
      <c r="C1644" s="147">
        <f>IF(LEN(A1644)=0,"",INDEX('Smelter Look-up'!$C:$C,MATCH($A1644,'Smelter Look-up'!$E:$E,0)))</f>
        <v/>
      </c>
      <c r="D1644" s="144" t="n"/>
      <c r="E1644" s="144">
        <f>IF(ISERROR($V1644),"",OFFSET('Smelter Look-up'!$D$4,$V1644-4,0)&amp;"")</f>
        <v/>
      </c>
      <c r="F1644" s="144">
        <f>IF(ISERROR($V1644),"",OFFSET('Smelter Look-up'!$E$4,$V1644-4,0))</f>
        <v/>
      </c>
      <c r="G1644" s="144">
        <f>IF(C1644=$X$4,"Enter smelter details",IF(ISERROR($V1644),"",OFFSET('Smelter Look-up'!$F$4,$V1644-4,0)))</f>
        <v/>
      </c>
      <c r="H1644" s="200">
        <f>IF(ISERROR($V1644),"",OFFSET('Smelter Look-up'!$G$4,$V1644-4,0))</f>
        <v/>
      </c>
      <c r="I1644" s="201">
        <f>IF(ISERROR($V1644),"",OFFSET('Smelter Look-up'!$H$4,$V1644-4,0))</f>
        <v/>
      </c>
      <c r="J1644" s="201">
        <f>IF(ISERROR($V1644),"",OFFSET('Smelter Look-up'!$I$4,$V1644-4,0))</f>
        <v/>
      </c>
      <c r="K1644" s="145" t="n"/>
      <c r="L1644" s="145" t="n"/>
      <c r="M1644" s="145" t="n"/>
      <c r="N1644" s="145" t="n"/>
      <c r="O1644" s="145" t="n"/>
      <c r="P1644" s="203" t="n"/>
      <c r="Q1644" s="146" t="n"/>
      <c r="R1644" s="144">
        <f>IF(ISERROR($V1644),"",OFFSET('Smelter Look-up'!$C$4,$V1644-4,0)&amp;"")</f>
        <v/>
      </c>
      <c r="S1644" s="150">
        <f>IF(B1644="","",IF(ISERROR(MATCH($E1644,CL,0)),"Unknown",INDIRECT("'C'!$A$"&amp;MATCH($E1644,CL,0)+1)))</f>
        <v/>
      </c>
      <c r="T1644" s="150">
        <f>IF(B1644="","",IF(ISERROR(MATCH($J1644,SorP!$B$1:$B$6261,0)),"",INDIRECT("'SorP'!$A$"&amp;MATCH($S1644&amp;$J1644,SorP!C:C,0))))</f>
        <v/>
      </c>
      <c r="U1644" s="163" t="n"/>
      <c r="V1644" s="164">
        <f>IF(C1644="",NA(),MATCH($B1644&amp;$C1644,'Smelter Look-up'!$J:$J,0))</f>
        <v/>
      </c>
      <c r="X1644" s="165">
        <f>IF(AND(C1644="Smelter not listed",OR(LEN(D1644)=0,LEN(E1644)=0)),1,0)</f>
        <v/>
      </c>
      <c r="AB1644" s="306">
        <f>IF(C1644="","",B1644)</f>
        <v/>
      </c>
      <c r="AC1644" s="165">
        <f>B1644</f>
        <v/>
      </c>
      <c r="AD1644" s="165">
        <f>IF(C1644="Smelter not listed",D1644,C1644)</f>
        <v/>
      </c>
    </row>
    <row r="1645" ht="20.1" customFormat="1" customHeight="1" s="165">
      <c r="A1645" s="150" t="n"/>
      <c r="B1645" s="296">
        <f>IF(LEN(A1645)=0,"",INDEX('Smelter Look-up'!$A:$A,MATCH($A1645,'Smelter Look-up'!$E:$E,0)))</f>
        <v/>
      </c>
      <c r="C1645" s="147">
        <f>IF(LEN(A1645)=0,"",INDEX('Smelter Look-up'!$C:$C,MATCH($A1645,'Smelter Look-up'!$E:$E,0)))</f>
        <v/>
      </c>
      <c r="D1645" s="144" t="n"/>
      <c r="E1645" s="144">
        <f>IF(ISERROR($V1645),"",OFFSET('Smelter Look-up'!$D$4,$V1645-4,0)&amp;"")</f>
        <v/>
      </c>
      <c r="F1645" s="144">
        <f>IF(ISERROR($V1645),"",OFFSET('Smelter Look-up'!$E$4,$V1645-4,0))</f>
        <v/>
      </c>
      <c r="G1645" s="144">
        <f>IF(C1645=$X$4,"Enter smelter details",IF(ISERROR($V1645),"",OFFSET('Smelter Look-up'!$F$4,$V1645-4,0)))</f>
        <v/>
      </c>
      <c r="H1645" s="200">
        <f>IF(ISERROR($V1645),"",OFFSET('Smelter Look-up'!$G$4,$V1645-4,0))</f>
        <v/>
      </c>
      <c r="I1645" s="201">
        <f>IF(ISERROR($V1645),"",OFFSET('Smelter Look-up'!$H$4,$V1645-4,0))</f>
        <v/>
      </c>
      <c r="J1645" s="201">
        <f>IF(ISERROR($V1645),"",OFFSET('Smelter Look-up'!$I$4,$V1645-4,0))</f>
        <v/>
      </c>
      <c r="K1645" s="145" t="n"/>
      <c r="L1645" s="145" t="n"/>
      <c r="M1645" s="145" t="n"/>
      <c r="N1645" s="145" t="n"/>
      <c r="O1645" s="145" t="n"/>
      <c r="P1645" s="203" t="n"/>
      <c r="Q1645" s="146" t="n"/>
      <c r="R1645" s="144">
        <f>IF(ISERROR($V1645),"",OFFSET('Smelter Look-up'!$C$4,$V1645-4,0)&amp;"")</f>
        <v/>
      </c>
      <c r="S1645" s="150">
        <f>IF(B1645="","",IF(ISERROR(MATCH($E1645,CL,0)),"Unknown",INDIRECT("'C'!$A$"&amp;MATCH($E1645,CL,0)+1)))</f>
        <v/>
      </c>
      <c r="T1645" s="150">
        <f>IF(B1645="","",IF(ISERROR(MATCH($J1645,SorP!$B$1:$B$6261,0)),"",INDIRECT("'SorP'!$A$"&amp;MATCH($S1645&amp;$J1645,SorP!C:C,0))))</f>
        <v/>
      </c>
      <c r="U1645" s="163" t="n"/>
      <c r="V1645" s="164">
        <f>IF(C1645="",NA(),MATCH($B1645&amp;$C1645,'Smelter Look-up'!$J:$J,0))</f>
        <v/>
      </c>
      <c r="X1645" s="165">
        <f>IF(AND(C1645="Smelter not listed",OR(LEN(D1645)=0,LEN(E1645)=0)),1,0)</f>
        <v/>
      </c>
      <c r="AB1645" s="306">
        <f>IF(C1645="","",B1645)</f>
        <v/>
      </c>
      <c r="AC1645" s="165">
        <f>B1645</f>
        <v/>
      </c>
      <c r="AD1645" s="165">
        <f>IF(C1645="Smelter not listed",D1645,C1645)</f>
        <v/>
      </c>
    </row>
    <row r="1646" ht="20.1" customFormat="1" customHeight="1" s="165">
      <c r="A1646" s="150" t="n"/>
      <c r="B1646" s="296">
        <f>IF(LEN(A1646)=0,"",INDEX('Smelter Look-up'!$A:$A,MATCH($A1646,'Smelter Look-up'!$E:$E,0)))</f>
        <v/>
      </c>
      <c r="C1646" s="147">
        <f>IF(LEN(A1646)=0,"",INDEX('Smelter Look-up'!$C:$C,MATCH($A1646,'Smelter Look-up'!$E:$E,0)))</f>
        <v/>
      </c>
      <c r="D1646" s="144" t="n"/>
      <c r="E1646" s="144">
        <f>IF(ISERROR($V1646),"",OFFSET('Smelter Look-up'!$D$4,$V1646-4,0)&amp;"")</f>
        <v/>
      </c>
      <c r="F1646" s="144">
        <f>IF(ISERROR($V1646),"",OFFSET('Smelter Look-up'!$E$4,$V1646-4,0))</f>
        <v/>
      </c>
      <c r="G1646" s="144">
        <f>IF(C1646=$X$4,"Enter smelter details",IF(ISERROR($V1646),"",OFFSET('Smelter Look-up'!$F$4,$V1646-4,0)))</f>
        <v/>
      </c>
      <c r="H1646" s="200">
        <f>IF(ISERROR($V1646),"",OFFSET('Smelter Look-up'!$G$4,$V1646-4,0))</f>
        <v/>
      </c>
      <c r="I1646" s="201">
        <f>IF(ISERROR($V1646),"",OFFSET('Smelter Look-up'!$H$4,$V1646-4,0))</f>
        <v/>
      </c>
      <c r="J1646" s="201">
        <f>IF(ISERROR($V1646),"",OFFSET('Smelter Look-up'!$I$4,$V1646-4,0))</f>
        <v/>
      </c>
      <c r="K1646" s="145" t="n"/>
      <c r="L1646" s="145" t="n"/>
      <c r="M1646" s="145" t="n"/>
      <c r="N1646" s="145" t="n"/>
      <c r="O1646" s="145" t="n"/>
      <c r="P1646" s="203" t="n"/>
      <c r="Q1646" s="146" t="n"/>
      <c r="R1646" s="144">
        <f>IF(ISERROR($V1646),"",OFFSET('Smelter Look-up'!$C$4,$V1646-4,0)&amp;"")</f>
        <v/>
      </c>
      <c r="S1646" s="150">
        <f>IF(B1646="","",IF(ISERROR(MATCH($E1646,CL,0)),"Unknown",INDIRECT("'C'!$A$"&amp;MATCH($E1646,CL,0)+1)))</f>
        <v/>
      </c>
      <c r="T1646" s="150">
        <f>IF(B1646="","",IF(ISERROR(MATCH($J1646,SorP!$B$1:$B$6261,0)),"",INDIRECT("'SorP'!$A$"&amp;MATCH($S1646&amp;$J1646,SorP!C:C,0))))</f>
        <v/>
      </c>
      <c r="U1646" s="163" t="n"/>
      <c r="V1646" s="164">
        <f>IF(C1646="",NA(),MATCH($B1646&amp;$C1646,'Smelter Look-up'!$J:$J,0))</f>
        <v/>
      </c>
      <c r="X1646" s="165">
        <f>IF(AND(C1646="Smelter not listed",OR(LEN(D1646)=0,LEN(E1646)=0)),1,0)</f>
        <v/>
      </c>
      <c r="AB1646" s="306">
        <f>IF(C1646="","",B1646)</f>
        <v/>
      </c>
      <c r="AC1646" s="165">
        <f>B1646</f>
        <v/>
      </c>
      <c r="AD1646" s="165">
        <f>IF(C1646="Smelter not listed",D1646,C1646)</f>
        <v/>
      </c>
    </row>
    <row r="1647" ht="20.1" customFormat="1" customHeight="1" s="165">
      <c r="A1647" s="150" t="n"/>
      <c r="B1647" s="296">
        <f>IF(LEN(A1647)=0,"",INDEX('Smelter Look-up'!$A:$A,MATCH($A1647,'Smelter Look-up'!$E:$E,0)))</f>
        <v/>
      </c>
      <c r="C1647" s="147">
        <f>IF(LEN(A1647)=0,"",INDEX('Smelter Look-up'!$C:$C,MATCH($A1647,'Smelter Look-up'!$E:$E,0)))</f>
        <v/>
      </c>
      <c r="D1647" s="144" t="n"/>
      <c r="E1647" s="144">
        <f>IF(ISERROR($V1647),"",OFFSET('Smelter Look-up'!$D$4,$V1647-4,0)&amp;"")</f>
        <v/>
      </c>
      <c r="F1647" s="144">
        <f>IF(ISERROR($V1647),"",OFFSET('Smelter Look-up'!$E$4,$V1647-4,0))</f>
        <v/>
      </c>
      <c r="G1647" s="144">
        <f>IF(C1647=$X$4,"Enter smelter details",IF(ISERROR($V1647),"",OFFSET('Smelter Look-up'!$F$4,$V1647-4,0)))</f>
        <v/>
      </c>
      <c r="H1647" s="200">
        <f>IF(ISERROR($V1647),"",OFFSET('Smelter Look-up'!$G$4,$V1647-4,0))</f>
        <v/>
      </c>
      <c r="I1647" s="201">
        <f>IF(ISERROR($V1647),"",OFFSET('Smelter Look-up'!$H$4,$V1647-4,0))</f>
        <v/>
      </c>
      <c r="J1647" s="201">
        <f>IF(ISERROR($V1647),"",OFFSET('Smelter Look-up'!$I$4,$V1647-4,0))</f>
        <v/>
      </c>
      <c r="K1647" s="145" t="n"/>
      <c r="L1647" s="145" t="n"/>
      <c r="M1647" s="145" t="n"/>
      <c r="N1647" s="145" t="n"/>
      <c r="O1647" s="145" t="n"/>
      <c r="P1647" s="203" t="n"/>
      <c r="Q1647" s="146" t="n"/>
      <c r="R1647" s="144">
        <f>IF(ISERROR($V1647),"",OFFSET('Smelter Look-up'!$C$4,$V1647-4,0)&amp;"")</f>
        <v/>
      </c>
      <c r="S1647" s="150">
        <f>IF(B1647="","",IF(ISERROR(MATCH($E1647,CL,0)),"Unknown",INDIRECT("'C'!$A$"&amp;MATCH($E1647,CL,0)+1)))</f>
        <v/>
      </c>
      <c r="T1647" s="150">
        <f>IF(B1647="","",IF(ISERROR(MATCH($J1647,SorP!$B$1:$B$6261,0)),"",INDIRECT("'SorP'!$A$"&amp;MATCH($S1647&amp;$J1647,SorP!C:C,0))))</f>
        <v/>
      </c>
      <c r="U1647" s="163" t="n"/>
      <c r="V1647" s="164">
        <f>IF(C1647="",NA(),MATCH($B1647&amp;$C1647,'Smelter Look-up'!$J:$J,0))</f>
        <v/>
      </c>
      <c r="X1647" s="165">
        <f>IF(AND(C1647="Smelter not listed",OR(LEN(D1647)=0,LEN(E1647)=0)),1,0)</f>
        <v/>
      </c>
      <c r="AB1647" s="306">
        <f>IF(C1647="","",B1647)</f>
        <v/>
      </c>
      <c r="AC1647" s="165">
        <f>B1647</f>
        <v/>
      </c>
      <c r="AD1647" s="165">
        <f>IF(C1647="Smelter not listed",D1647,C1647)</f>
        <v/>
      </c>
    </row>
    <row r="1648" ht="20.1" customFormat="1" customHeight="1" s="165">
      <c r="A1648" s="150" t="n"/>
      <c r="B1648" s="296">
        <f>IF(LEN(A1648)=0,"",INDEX('Smelter Look-up'!$A:$A,MATCH($A1648,'Smelter Look-up'!$E:$E,0)))</f>
        <v/>
      </c>
      <c r="C1648" s="147">
        <f>IF(LEN(A1648)=0,"",INDEX('Smelter Look-up'!$C:$C,MATCH($A1648,'Smelter Look-up'!$E:$E,0)))</f>
        <v/>
      </c>
      <c r="D1648" s="144" t="n"/>
      <c r="E1648" s="144">
        <f>IF(ISERROR($V1648),"",OFFSET('Smelter Look-up'!$D$4,$V1648-4,0)&amp;"")</f>
        <v/>
      </c>
      <c r="F1648" s="144">
        <f>IF(ISERROR($V1648),"",OFFSET('Smelter Look-up'!$E$4,$V1648-4,0))</f>
        <v/>
      </c>
      <c r="G1648" s="144">
        <f>IF(C1648=$X$4,"Enter smelter details",IF(ISERROR($V1648),"",OFFSET('Smelter Look-up'!$F$4,$V1648-4,0)))</f>
        <v/>
      </c>
      <c r="H1648" s="200">
        <f>IF(ISERROR($V1648),"",OFFSET('Smelter Look-up'!$G$4,$V1648-4,0))</f>
        <v/>
      </c>
      <c r="I1648" s="201">
        <f>IF(ISERROR($V1648),"",OFFSET('Smelter Look-up'!$H$4,$V1648-4,0))</f>
        <v/>
      </c>
      <c r="J1648" s="201">
        <f>IF(ISERROR($V1648),"",OFFSET('Smelter Look-up'!$I$4,$V1648-4,0))</f>
        <v/>
      </c>
      <c r="K1648" s="145" t="n"/>
      <c r="L1648" s="145" t="n"/>
      <c r="M1648" s="145" t="n"/>
      <c r="N1648" s="145" t="n"/>
      <c r="O1648" s="145" t="n"/>
      <c r="P1648" s="203" t="n"/>
      <c r="Q1648" s="146" t="n"/>
      <c r="R1648" s="144">
        <f>IF(ISERROR($V1648),"",OFFSET('Smelter Look-up'!$C$4,$V1648-4,0)&amp;"")</f>
        <v/>
      </c>
      <c r="S1648" s="150">
        <f>IF(B1648="","",IF(ISERROR(MATCH($E1648,CL,0)),"Unknown",INDIRECT("'C'!$A$"&amp;MATCH($E1648,CL,0)+1)))</f>
        <v/>
      </c>
      <c r="T1648" s="150">
        <f>IF(B1648="","",IF(ISERROR(MATCH($J1648,SorP!$B$1:$B$6261,0)),"",INDIRECT("'SorP'!$A$"&amp;MATCH($S1648&amp;$J1648,SorP!C:C,0))))</f>
        <v/>
      </c>
      <c r="U1648" s="163" t="n"/>
      <c r="V1648" s="164">
        <f>IF(C1648="",NA(),MATCH($B1648&amp;$C1648,'Smelter Look-up'!$J:$J,0))</f>
        <v/>
      </c>
      <c r="X1648" s="165">
        <f>IF(AND(C1648="Smelter not listed",OR(LEN(D1648)=0,LEN(E1648)=0)),1,0)</f>
        <v/>
      </c>
      <c r="AB1648" s="306">
        <f>IF(C1648="","",B1648)</f>
        <v/>
      </c>
      <c r="AC1648" s="165">
        <f>B1648</f>
        <v/>
      </c>
      <c r="AD1648" s="165">
        <f>IF(C1648="Smelter not listed",D1648,C1648)</f>
        <v/>
      </c>
    </row>
    <row r="1649" ht="20.1" customFormat="1" customHeight="1" s="165">
      <c r="A1649" s="150" t="n"/>
      <c r="B1649" s="296">
        <f>IF(LEN(A1649)=0,"",INDEX('Smelter Look-up'!$A:$A,MATCH($A1649,'Smelter Look-up'!$E:$E,0)))</f>
        <v/>
      </c>
      <c r="C1649" s="147">
        <f>IF(LEN(A1649)=0,"",INDEX('Smelter Look-up'!$C:$C,MATCH($A1649,'Smelter Look-up'!$E:$E,0)))</f>
        <v/>
      </c>
      <c r="D1649" s="144" t="n"/>
      <c r="E1649" s="144">
        <f>IF(ISERROR($V1649),"",OFFSET('Smelter Look-up'!$D$4,$V1649-4,0)&amp;"")</f>
        <v/>
      </c>
      <c r="F1649" s="144">
        <f>IF(ISERROR($V1649),"",OFFSET('Smelter Look-up'!$E$4,$V1649-4,0))</f>
        <v/>
      </c>
      <c r="G1649" s="144">
        <f>IF(C1649=$X$4,"Enter smelter details",IF(ISERROR($V1649),"",OFFSET('Smelter Look-up'!$F$4,$V1649-4,0)))</f>
        <v/>
      </c>
      <c r="H1649" s="200">
        <f>IF(ISERROR($V1649),"",OFFSET('Smelter Look-up'!$G$4,$V1649-4,0))</f>
        <v/>
      </c>
      <c r="I1649" s="201">
        <f>IF(ISERROR($V1649),"",OFFSET('Smelter Look-up'!$H$4,$V1649-4,0))</f>
        <v/>
      </c>
      <c r="J1649" s="201">
        <f>IF(ISERROR($V1649),"",OFFSET('Smelter Look-up'!$I$4,$V1649-4,0))</f>
        <v/>
      </c>
      <c r="K1649" s="145" t="n"/>
      <c r="L1649" s="145" t="n"/>
      <c r="M1649" s="145" t="n"/>
      <c r="N1649" s="145" t="n"/>
      <c r="O1649" s="145" t="n"/>
      <c r="P1649" s="203" t="n"/>
      <c r="Q1649" s="146" t="n"/>
      <c r="R1649" s="144">
        <f>IF(ISERROR($V1649),"",OFFSET('Smelter Look-up'!$C$4,$V1649-4,0)&amp;"")</f>
        <v/>
      </c>
      <c r="S1649" s="150">
        <f>IF(B1649="","",IF(ISERROR(MATCH($E1649,CL,0)),"Unknown",INDIRECT("'C'!$A$"&amp;MATCH($E1649,CL,0)+1)))</f>
        <v/>
      </c>
      <c r="T1649" s="150">
        <f>IF(B1649="","",IF(ISERROR(MATCH($J1649,SorP!$B$1:$B$6261,0)),"",INDIRECT("'SorP'!$A$"&amp;MATCH($S1649&amp;$J1649,SorP!C:C,0))))</f>
        <v/>
      </c>
      <c r="U1649" s="163" t="n"/>
      <c r="V1649" s="164">
        <f>IF(C1649="",NA(),MATCH($B1649&amp;$C1649,'Smelter Look-up'!$J:$J,0))</f>
        <v/>
      </c>
      <c r="X1649" s="165">
        <f>IF(AND(C1649="Smelter not listed",OR(LEN(D1649)=0,LEN(E1649)=0)),1,0)</f>
        <v/>
      </c>
      <c r="AB1649" s="306">
        <f>IF(C1649="","",B1649)</f>
        <v/>
      </c>
      <c r="AC1649" s="165">
        <f>B1649</f>
        <v/>
      </c>
      <c r="AD1649" s="165">
        <f>IF(C1649="Smelter not listed",D1649,C1649)</f>
        <v/>
      </c>
    </row>
    <row r="1650" ht="20.1" customFormat="1" customHeight="1" s="165">
      <c r="A1650" s="150" t="n"/>
      <c r="B1650" s="296">
        <f>IF(LEN(A1650)=0,"",INDEX('Smelter Look-up'!$A:$A,MATCH($A1650,'Smelter Look-up'!$E:$E,0)))</f>
        <v/>
      </c>
      <c r="C1650" s="147">
        <f>IF(LEN(A1650)=0,"",INDEX('Smelter Look-up'!$C:$C,MATCH($A1650,'Smelter Look-up'!$E:$E,0)))</f>
        <v/>
      </c>
      <c r="D1650" s="144" t="n"/>
      <c r="E1650" s="144">
        <f>IF(ISERROR($V1650),"",OFFSET('Smelter Look-up'!$D$4,$V1650-4,0)&amp;"")</f>
        <v/>
      </c>
      <c r="F1650" s="144">
        <f>IF(ISERROR($V1650),"",OFFSET('Smelter Look-up'!$E$4,$V1650-4,0))</f>
        <v/>
      </c>
      <c r="G1650" s="144">
        <f>IF(C1650=$X$4,"Enter smelter details",IF(ISERROR($V1650),"",OFFSET('Smelter Look-up'!$F$4,$V1650-4,0)))</f>
        <v/>
      </c>
      <c r="H1650" s="200">
        <f>IF(ISERROR($V1650),"",OFFSET('Smelter Look-up'!$G$4,$V1650-4,0))</f>
        <v/>
      </c>
      <c r="I1650" s="201">
        <f>IF(ISERROR($V1650),"",OFFSET('Smelter Look-up'!$H$4,$V1650-4,0))</f>
        <v/>
      </c>
      <c r="J1650" s="201">
        <f>IF(ISERROR($V1650),"",OFFSET('Smelter Look-up'!$I$4,$V1650-4,0))</f>
        <v/>
      </c>
      <c r="K1650" s="145" t="n"/>
      <c r="L1650" s="145" t="n"/>
      <c r="M1650" s="145" t="n"/>
      <c r="N1650" s="145" t="n"/>
      <c r="O1650" s="145" t="n"/>
      <c r="P1650" s="203" t="n"/>
      <c r="Q1650" s="146" t="n"/>
      <c r="R1650" s="144">
        <f>IF(ISERROR($V1650),"",OFFSET('Smelter Look-up'!$C$4,$V1650-4,0)&amp;"")</f>
        <v/>
      </c>
      <c r="S1650" s="150">
        <f>IF(B1650="","",IF(ISERROR(MATCH($E1650,CL,0)),"Unknown",INDIRECT("'C'!$A$"&amp;MATCH($E1650,CL,0)+1)))</f>
        <v/>
      </c>
      <c r="T1650" s="150">
        <f>IF(B1650="","",IF(ISERROR(MATCH($J1650,SorP!$B$1:$B$6261,0)),"",INDIRECT("'SorP'!$A$"&amp;MATCH($S1650&amp;$J1650,SorP!C:C,0))))</f>
        <v/>
      </c>
      <c r="U1650" s="163" t="n"/>
      <c r="V1650" s="164">
        <f>IF(C1650="",NA(),MATCH($B1650&amp;$C1650,'Smelter Look-up'!$J:$J,0))</f>
        <v/>
      </c>
      <c r="X1650" s="165">
        <f>IF(AND(C1650="Smelter not listed",OR(LEN(D1650)=0,LEN(E1650)=0)),1,0)</f>
        <v/>
      </c>
      <c r="AB1650" s="306">
        <f>IF(C1650="","",B1650)</f>
        <v/>
      </c>
      <c r="AC1650" s="165">
        <f>B1650</f>
        <v/>
      </c>
      <c r="AD1650" s="165">
        <f>IF(C1650="Smelter not listed",D1650,C1650)</f>
        <v/>
      </c>
    </row>
    <row r="1651" ht="20.1" customFormat="1" customHeight="1" s="165">
      <c r="A1651" s="150" t="n"/>
      <c r="B1651" s="296">
        <f>IF(LEN(A1651)=0,"",INDEX('Smelter Look-up'!$A:$A,MATCH($A1651,'Smelter Look-up'!$E:$E,0)))</f>
        <v/>
      </c>
      <c r="C1651" s="147">
        <f>IF(LEN(A1651)=0,"",INDEX('Smelter Look-up'!$C:$C,MATCH($A1651,'Smelter Look-up'!$E:$E,0)))</f>
        <v/>
      </c>
      <c r="D1651" s="144" t="n"/>
      <c r="E1651" s="144">
        <f>IF(ISERROR($V1651),"",OFFSET('Smelter Look-up'!$D$4,$V1651-4,0)&amp;"")</f>
        <v/>
      </c>
      <c r="F1651" s="144">
        <f>IF(ISERROR($V1651),"",OFFSET('Smelter Look-up'!$E$4,$V1651-4,0))</f>
        <v/>
      </c>
      <c r="G1651" s="144">
        <f>IF(C1651=$X$4,"Enter smelter details",IF(ISERROR($V1651),"",OFFSET('Smelter Look-up'!$F$4,$V1651-4,0)))</f>
        <v/>
      </c>
      <c r="H1651" s="200">
        <f>IF(ISERROR($V1651),"",OFFSET('Smelter Look-up'!$G$4,$V1651-4,0))</f>
        <v/>
      </c>
      <c r="I1651" s="201">
        <f>IF(ISERROR($V1651),"",OFFSET('Smelter Look-up'!$H$4,$V1651-4,0))</f>
        <v/>
      </c>
      <c r="J1651" s="201">
        <f>IF(ISERROR($V1651),"",OFFSET('Smelter Look-up'!$I$4,$V1651-4,0))</f>
        <v/>
      </c>
      <c r="K1651" s="145" t="n"/>
      <c r="L1651" s="145" t="n"/>
      <c r="M1651" s="145" t="n"/>
      <c r="N1651" s="145" t="n"/>
      <c r="O1651" s="145" t="n"/>
      <c r="P1651" s="203" t="n"/>
      <c r="Q1651" s="146" t="n"/>
      <c r="R1651" s="144">
        <f>IF(ISERROR($V1651),"",OFFSET('Smelter Look-up'!$C$4,$V1651-4,0)&amp;"")</f>
        <v/>
      </c>
      <c r="S1651" s="150">
        <f>IF(B1651="","",IF(ISERROR(MATCH($E1651,CL,0)),"Unknown",INDIRECT("'C'!$A$"&amp;MATCH($E1651,CL,0)+1)))</f>
        <v/>
      </c>
      <c r="T1651" s="150">
        <f>IF(B1651="","",IF(ISERROR(MATCH($J1651,SorP!$B$1:$B$6261,0)),"",INDIRECT("'SorP'!$A$"&amp;MATCH($S1651&amp;$J1651,SorP!C:C,0))))</f>
        <v/>
      </c>
      <c r="U1651" s="163" t="n"/>
      <c r="V1651" s="164">
        <f>IF(C1651="",NA(),MATCH($B1651&amp;$C1651,'Smelter Look-up'!$J:$J,0))</f>
        <v/>
      </c>
      <c r="X1651" s="165">
        <f>IF(AND(C1651="Smelter not listed",OR(LEN(D1651)=0,LEN(E1651)=0)),1,0)</f>
        <v/>
      </c>
      <c r="AB1651" s="306">
        <f>IF(C1651="","",B1651)</f>
        <v/>
      </c>
      <c r="AC1651" s="165">
        <f>B1651</f>
        <v/>
      </c>
      <c r="AD1651" s="165">
        <f>IF(C1651="Smelter not listed",D1651,C1651)</f>
        <v/>
      </c>
    </row>
    <row r="1652" ht="20.1" customFormat="1" customHeight="1" s="165">
      <c r="A1652" s="150" t="n"/>
      <c r="B1652" s="296">
        <f>IF(LEN(A1652)=0,"",INDEX('Smelter Look-up'!$A:$A,MATCH($A1652,'Smelter Look-up'!$E:$E,0)))</f>
        <v/>
      </c>
      <c r="C1652" s="147">
        <f>IF(LEN(A1652)=0,"",INDEX('Smelter Look-up'!$C:$C,MATCH($A1652,'Smelter Look-up'!$E:$E,0)))</f>
        <v/>
      </c>
      <c r="D1652" s="144" t="n"/>
      <c r="E1652" s="144">
        <f>IF(ISERROR($V1652),"",OFFSET('Smelter Look-up'!$D$4,$V1652-4,0)&amp;"")</f>
        <v/>
      </c>
      <c r="F1652" s="144">
        <f>IF(ISERROR($V1652),"",OFFSET('Smelter Look-up'!$E$4,$V1652-4,0))</f>
        <v/>
      </c>
      <c r="G1652" s="144">
        <f>IF(C1652=$X$4,"Enter smelter details",IF(ISERROR($V1652),"",OFFSET('Smelter Look-up'!$F$4,$V1652-4,0)))</f>
        <v/>
      </c>
      <c r="H1652" s="200">
        <f>IF(ISERROR($V1652),"",OFFSET('Smelter Look-up'!$G$4,$V1652-4,0))</f>
        <v/>
      </c>
      <c r="I1652" s="201">
        <f>IF(ISERROR($V1652),"",OFFSET('Smelter Look-up'!$H$4,$V1652-4,0))</f>
        <v/>
      </c>
      <c r="J1652" s="201">
        <f>IF(ISERROR($V1652),"",OFFSET('Smelter Look-up'!$I$4,$V1652-4,0))</f>
        <v/>
      </c>
      <c r="K1652" s="145" t="n"/>
      <c r="L1652" s="145" t="n"/>
      <c r="M1652" s="145" t="n"/>
      <c r="N1652" s="145" t="n"/>
      <c r="O1652" s="145" t="n"/>
      <c r="P1652" s="203" t="n"/>
      <c r="Q1652" s="146" t="n"/>
      <c r="R1652" s="144">
        <f>IF(ISERROR($V1652),"",OFFSET('Smelter Look-up'!$C$4,$V1652-4,0)&amp;"")</f>
        <v/>
      </c>
      <c r="S1652" s="150">
        <f>IF(B1652="","",IF(ISERROR(MATCH($E1652,CL,0)),"Unknown",INDIRECT("'C'!$A$"&amp;MATCH($E1652,CL,0)+1)))</f>
        <v/>
      </c>
      <c r="T1652" s="150">
        <f>IF(B1652="","",IF(ISERROR(MATCH($J1652,SorP!$B$1:$B$6261,0)),"",INDIRECT("'SorP'!$A$"&amp;MATCH($S1652&amp;$J1652,SorP!C:C,0))))</f>
        <v/>
      </c>
      <c r="U1652" s="163" t="n"/>
      <c r="V1652" s="164">
        <f>IF(C1652="",NA(),MATCH($B1652&amp;$C1652,'Smelter Look-up'!$J:$J,0))</f>
        <v/>
      </c>
      <c r="X1652" s="165">
        <f>IF(AND(C1652="Smelter not listed",OR(LEN(D1652)=0,LEN(E1652)=0)),1,0)</f>
        <v/>
      </c>
      <c r="AB1652" s="306">
        <f>IF(C1652="","",B1652)</f>
        <v/>
      </c>
      <c r="AC1652" s="165">
        <f>B1652</f>
        <v/>
      </c>
      <c r="AD1652" s="165">
        <f>IF(C1652="Smelter not listed",D1652,C1652)</f>
        <v/>
      </c>
    </row>
    <row r="1653" ht="20.1" customFormat="1" customHeight="1" s="165">
      <c r="A1653" s="150" t="n"/>
      <c r="B1653" s="296">
        <f>IF(LEN(A1653)=0,"",INDEX('Smelter Look-up'!$A:$A,MATCH($A1653,'Smelter Look-up'!$E:$E,0)))</f>
        <v/>
      </c>
      <c r="C1653" s="147">
        <f>IF(LEN(A1653)=0,"",INDEX('Smelter Look-up'!$C:$C,MATCH($A1653,'Smelter Look-up'!$E:$E,0)))</f>
        <v/>
      </c>
      <c r="D1653" s="144" t="n"/>
      <c r="E1653" s="144">
        <f>IF(ISERROR($V1653),"",OFFSET('Smelter Look-up'!$D$4,$V1653-4,0)&amp;"")</f>
        <v/>
      </c>
      <c r="F1653" s="144">
        <f>IF(ISERROR($V1653),"",OFFSET('Smelter Look-up'!$E$4,$V1653-4,0))</f>
        <v/>
      </c>
      <c r="G1653" s="144">
        <f>IF(C1653=$X$4,"Enter smelter details",IF(ISERROR($V1653),"",OFFSET('Smelter Look-up'!$F$4,$V1653-4,0)))</f>
        <v/>
      </c>
      <c r="H1653" s="200">
        <f>IF(ISERROR($V1653),"",OFFSET('Smelter Look-up'!$G$4,$V1653-4,0))</f>
        <v/>
      </c>
      <c r="I1653" s="201">
        <f>IF(ISERROR($V1653),"",OFFSET('Smelter Look-up'!$H$4,$V1653-4,0))</f>
        <v/>
      </c>
      <c r="J1653" s="201">
        <f>IF(ISERROR($V1653),"",OFFSET('Smelter Look-up'!$I$4,$V1653-4,0))</f>
        <v/>
      </c>
      <c r="K1653" s="145" t="n"/>
      <c r="L1653" s="145" t="n"/>
      <c r="M1653" s="145" t="n"/>
      <c r="N1653" s="145" t="n"/>
      <c r="O1653" s="145" t="n"/>
      <c r="P1653" s="203" t="n"/>
      <c r="Q1653" s="146" t="n"/>
      <c r="R1653" s="144">
        <f>IF(ISERROR($V1653),"",OFFSET('Smelter Look-up'!$C$4,$V1653-4,0)&amp;"")</f>
        <v/>
      </c>
      <c r="S1653" s="150">
        <f>IF(B1653="","",IF(ISERROR(MATCH($E1653,CL,0)),"Unknown",INDIRECT("'C'!$A$"&amp;MATCH($E1653,CL,0)+1)))</f>
        <v/>
      </c>
      <c r="T1653" s="150">
        <f>IF(B1653="","",IF(ISERROR(MATCH($J1653,SorP!$B$1:$B$6261,0)),"",INDIRECT("'SorP'!$A$"&amp;MATCH($S1653&amp;$J1653,SorP!C:C,0))))</f>
        <v/>
      </c>
      <c r="U1653" s="163" t="n"/>
      <c r="V1653" s="164">
        <f>IF(C1653="",NA(),MATCH($B1653&amp;$C1653,'Smelter Look-up'!$J:$J,0))</f>
        <v/>
      </c>
      <c r="X1653" s="165">
        <f>IF(AND(C1653="Smelter not listed",OR(LEN(D1653)=0,LEN(E1653)=0)),1,0)</f>
        <v/>
      </c>
      <c r="AB1653" s="306">
        <f>IF(C1653="","",B1653)</f>
        <v/>
      </c>
      <c r="AC1653" s="165">
        <f>B1653</f>
        <v/>
      </c>
      <c r="AD1653" s="165">
        <f>IF(C1653="Smelter not listed",D1653,C1653)</f>
        <v/>
      </c>
    </row>
    <row r="1654" ht="20.1" customFormat="1" customHeight="1" s="165">
      <c r="A1654" s="150" t="n"/>
      <c r="B1654" s="296">
        <f>IF(LEN(A1654)=0,"",INDEX('Smelter Look-up'!$A:$A,MATCH($A1654,'Smelter Look-up'!$E:$E,0)))</f>
        <v/>
      </c>
      <c r="C1654" s="147">
        <f>IF(LEN(A1654)=0,"",INDEX('Smelter Look-up'!$C:$C,MATCH($A1654,'Smelter Look-up'!$E:$E,0)))</f>
        <v/>
      </c>
      <c r="D1654" s="144" t="n"/>
      <c r="E1654" s="144">
        <f>IF(ISERROR($V1654),"",OFFSET('Smelter Look-up'!$D$4,$V1654-4,0)&amp;"")</f>
        <v/>
      </c>
      <c r="F1654" s="144">
        <f>IF(ISERROR($V1654),"",OFFSET('Smelter Look-up'!$E$4,$V1654-4,0))</f>
        <v/>
      </c>
      <c r="G1654" s="144">
        <f>IF(C1654=$X$4,"Enter smelter details",IF(ISERROR($V1654),"",OFFSET('Smelter Look-up'!$F$4,$V1654-4,0)))</f>
        <v/>
      </c>
      <c r="H1654" s="200">
        <f>IF(ISERROR($V1654),"",OFFSET('Smelter Look-up'!$G$4,$V1654-4,0))</f>
        <v/>
      </c>
      <c r="I1654" s="201">
        <f>IF(ISERROR($V1654),"",OFFSET('Smelter Look-up'!$H$4,$V1654-4,0))</f>
        <v/>
      </c>
      <c r="J1654" s="201">
        <f>IF(ISERROR($V1654),"",OFFSET('Smelter Look-up'!$I$4,$V1654-4,0))</f>
        <v/>
      </c>
      <c r="K1654" s="145" t="n"/>
      <c r="L1654" s="145" t="n"/>
      <c r="M1654" s="145" t="n"/>
      <c r="N1654" s="145" t="n"/>
      <c r="O1654" s="145" t="n"/>
      <c r="P1654" s="203" t="n"/>
      <c r="Q1654" s="146" t="n"/>
      <c r="R1654" s="144">
        <f>IF(ISERROR($V1654),"",OFFSET('Smelter Look-up'!$C$4,$V1654-4,0)&amp;"")</f>
        <v/>
      </c>
      <c r="S1654" s="150">
        <f>IF(B1654="","",IF(ISERROR(MATCH($E1654,CL,0)),"Unknown",INDIRECT("'C'!$A$"&amp;MATCH($E1654,CL,0)+1)))</f>
        <v/>
      </c>
      <c r="T1654" s="150">
        <f>IF(B1654="","",IF(ISERROR(MATCH($J1654,SorP!$B$1:$B$6261,0)),"",INDIRECT("'SorP'!$A$"&amp;MATCH($S1654&amp;$J1654,SorP!C:C,0))))</f>
        <v/>
      </c>
      <c r="U1654" s="163" t="n"/>
      <c r="V1654" s="164">
        <f>IF(C1654="",NA(),MATCH($B1654&amp;$C1654,'Smelter Look-up'!$J:$J,0))</f>
        <v/>
      </c>
      <c r="X1654" s="165">
        <f>IF(AND(C1654="Smelter not listed",OR(LEN(D1654)=0,LEN(E1654)=0)),1,0)</f>
        <v/>
      </c>
      <c r="AB1654" s="306">
        <f>IF(C1654="","",B1654)</f>
        <v/>
      </c>
      <c r="AC1654" s="165">
        <f>B1654</f>
        <v/>
      </c>
      <c r="AD1654" s="165">
        <f>IF(C1654="Smelter not listed",D1654,C1654)</f>
        <v/>
      </c>
    </row>
    <row r="1655" ht="20.1" customFormat="1" customHeight="1" s="165">
      <c r="A1655" s="150" t="n"/>
      <c r="B1655" s="296">
        <f>IF(LEN(A1655)=0,"",INDEX('Smelter Look-up'!$A:$A,MATCH($A1655,'Smelter Look-up'!$E:$E,0)))</f>
        <v/>
      </c>
      <c r="C1655" s="147">
        <f>IF(LEN(A1655)=0,"",INDEX('Smelter Look-up'!$C:$C,MATCH($A1655,'Smelter Look-up'!$E:$E,0)))</f>
        <v/>
      </c>
      <c r="D1655" s="144" t="n"/>
      <c r="E1655" s="144">
        <f>IF(ISERROR($V1655),"",OFFSET('Smelter Look-up'!$D$4,$V1655-4,0)&amp;"")</f>
        <v/>
      </c>
      <c r="F1655" s="144">
        <f>IF(ISERROR($V1655),"",OFFSET('Smelter Look-up'!$E$4,$V1655-4,0))</f>
        <v/>
      </c>
      <c r="G1655" s="144">
        <f>IF(C1655=$X$4,"Enter smelter details",IF(ISERROR($V1655),"",OFFSET('Smelter Look-up'!$F$4,$V1655-4,0)))</f>
        <v/>
      </c>
      <c r="H1655" s="200">
        <f>IF(ISERROR($V1655),"",OFFSET('Smelter Look-up'!$G$4,$V1655-4,0))</f>
        <v/>
      </c>
      <c r="I1655" s="201">
        <f>IF(ISERROR($V1655),"",OFFSET('Smelter Look-up'!$H$4,$V1655-4,0))</f>
        <v/>
      </c>
      <c r="J1655" s="201">
        <f>IF(ISERROR($V1655),"",OFFSET('Smelter Look-up'!$I$4,$V1655-4,0))</f>
        <v/>
      </c>
      <c r="K1655" s="145" t="n"/>
      <c r="L1655" s="145" t="n"/>
      <c r="M1655" s="145" t="n"/>
      <c r="N1655" s="145" t="n"/>
      <c r="O1655" s="145" t="n"/>
      <c r="P1655" s="203" t="n"/>
      <c r="Q1655" s="146" t="n"/>
      <c r="R1655" s="144">
        <f>IF(ISERROR($V1655),"",OFFSET('Smelter Look-up'!$C$4,$V1655-4,0)&amp;"")</f>
        <v/>
      </c>
      <c r="S1655" s="150">
        <f>IF(B1655="","",IF(ISERROR(MATCH($E1655,CL,0)),"Unknown",INDIRECT("'C'!$A$"&amp;MATCH($E1655,CL,0)+1)))</f>
        <v/>
      </c>
      <c r="T1655" s="150">
        <f>IF(B1655="","",IF(ISERROR(MATCH($J1655,SorP!$B$1:$B$6261,0)),"",INDIRECT("'SorP'!$A$"&amp;MATCH($S1655&amp;$J1655,SorP!C:C,0))))</f>
        <v/>
      </c>
      <c r="U1655" s="163" t="n"/>
      <c r="V1655" s="164">
        <f>IF(C1655="",NA(),MATCH($B1655&amp;$C1655,'Smelter Look-up'!$J:$J,0))</f>
        <v/>
      </c>
      <c r="X1655" s="165">
        <f>IF(AND(C1655="Smelter not listed",OR(LEN(D1655)=0,LEN(E1655)=0)),1,0)</f>
        <v/>
      </c>
      <c r="AB1655" s="306">
        <f>IF(C1655="","",B1655)</f>
        <v/>
      </c>
      <c r="AC1655" s="165">
        <f>B1655</f>
        <v/>
      </c>
      <c r="AD1655" s="165">
        <f>IF(C1655="Smelter not listed",D1655,C1655)</f>
        <v/>
      </c>
    </row>
    <row r="1656" ht="20.1" customFormat="1" customHeight="1" s="165">
      <c r="A1656" s="150" t="n"/>
      <c r="B1656" s="296">
        <f>IF(LEN(A1656)=0,"",INDEX('Smelter Look-up'!$A:$A,MATCH($A1656,'Smelter Look-up'!$E:$E,0)))</f>
        <v/>
      </c>
      <c r="C1656" s="147">
        <f>IF(LEN(A1656)=0,"",INDEX('Smelter Look-up'!$C:$C,MATCH($A1656,'Smelter Look-up'!$E:$E,0)))</f>
        <v/>
      </c>
      <c r="D1656" s="144" t="n"/>
      <c r="E1656" s="144">
        <f>IF(ISERROR($V1656),"",OFFSET('Smelter Look-up'!$D$4,$V1656-4,0)&amp;"")</f>
        <v/>
      </c>
      <c r="F1656" s="144">
        <f>IF(ISERROR($V1656),"",OFFSET('Smelter Look-up'!$E$4,$V1656-4,0))</f>
        <v/>
      </c>
      <c r="G1656" s="144">
        <f>IF(C1656=$X$4,"Enter smelter details",IF(ISERROR($V1656),"",OFFSET('Smelter Look-up'!$F$4,$V1656-4,0)))</f>
        <v/>
      </c>
      <c r="H1656" s="200">
        <f>IF(ISERROR($V1656),"",OFFSET('Smelter Look-up'!$G$4,$V1656-4,0))</f>
        <v/>
      </c>
      <c r="I1656" s="201">
        <f>IF(ISERROR($V1656),"",OFFSET('Smelter Look-up'!$H$4,$V1656-4,0))</f>
        <v/>
      </c>
      <c r="J1656" s="201">
        <f>IF(ISERROR($V1656),"",OFFSET('Smelter Look-up'!$I$4,$V1656-4,0))</f>
        <v/>
      </c>
      <c r="K1656" s="145" t="n"/>
      <c r="L1656" s="145" t="n"/>
      <c r="M1656" s="145" t="n"/>
      <c r="N1656" s="145" t="n"/>
      <c r="O1656" s="145" t="n"/>
      <c r="P1656" s="203" t="n"/>
      <c r="Q1656" s="146" t="n"/>
      <c r="R1656" s="144">
        <f>IF(ISERROR($V1656),"",OFFSET('Smelter Look-up'!$C$4,$V1656-4,0)&amp;"")</f>
        <v/>
      </c>
      <c r="S1656" s="150">
        <f>IF(B1656="","",IF(ISERROR(MATCH($E1656,CL,0)),"Unknown",INDIRECT("'C'!$A$"&amp;MATCH($E1656,CL,0)+1)))</f>
        <v/>
      </c>
      <c r="T1656" s="150">
        <f>IF(B1656="","",IF(ISERROR(MATCH($J1656,SorP!$B$1:$B$6261,0)),"",INDIRECT("'SorP'!$A$"&amp;MATCH($S1656&amp;$J1656,SorP!C:C,0))))</f>
        <v/>
      </c>
      <c r="U1656" s="163" t="n"/>
      <c r="V1656" s="164">
        <f>IF(C1656="",NA(),MATCH($B1656&amp;$C1656,'Smelter Look-up'!$J:$J,0))</f>
        <v/>
      </c>
      <c r="X1656" s="165">
        <f>IF(AND(C1656="Smelter not listed",OR(LEN(D1656)=0,LEN(E1656)=0)),1,0)</f>
        <v/>
      </c>
      <c r="AB1656" s="306">
        <f>IF(C1656="","",B1656)</f>
        <v/>
      </c>
      <c r="AC1656" s="165">
        <f>B1656</f>
        <v/>
      </c>
      <c r="AD1656" s="165">
        <f>IF(C1656="Smelter not listed",D1656,C1656)</f>
        <v/>
      </c>
    </row>
    <row r="1657" ht="20.1" customFormat="1" customHeight="1" s="165">
      <c r="A1657" s="150" t="n"/>
      <c r="B1657" s="296">
        <f>IF(LEN(A1657)=0,"",INDEX('Smelter Look-up'!$A:$A,MATCH($A1657,'Smelter Look-up'!$E:$E,0)))</f>
        <v/>
      </c>
      <c r="C1657" s="147">
        <f>IF(LEN(A1657)=0,"",INDEX('Smelter Look-up'!$C:$C,MATCH($A1657,'Smelter Look-up'!$E:$E,0)))</f>
        <v/>
      </c>
      <c r="D1657" s="144" t="n"/>
      <c r="E1657" s="144">
        <f>IF(ISERROR($V1657),"",OFFSET('Smelter Look-up'!$D$4,$V1657-4,0)&amp;"")</f>
        <v/>
      </c>
      <c r="F1657" s="144">
        <f>IF(ISERROR($V1657),"",OFFSET('Smelter Look-up'!$E$4,$V1657-4,0))</f>
        <v/>
      </c>
      <c r="G1657" s="144">
        <f>IF(C1657=$X$4,"Enter smelter details",IF(ISERROR($V1657),"",OFFSET('Smelter Look-up'!$F$4,$V1657-4,0)))</f>
        <v/>
      </c>
      <c r="H1657" s="200">
        <f>IF(ISERROR($V1657),"",OFFSET('Smelter Look-up'!$G$4,$V1657-4,0))</f>
        <v/>
      </c>
      <c r="I1657" s="201">
        <f>IF(ISERROR($V1657),"",OFFSET('Smelter Look-up'!$H$4,$V1657-4,0))</f>
        <v/>
      </c>
      <c r="J1657" s="201">
        <f>IF(ISERROR($V1657),"",OFFSET('Smelter Look-up'!$I$4,$V1657-4,0))</f>
        <v/>
      </c>
      <c r="K1657" s="145" t="n"/>
      <c r="L1657" s="145" t="n"/>
      <c r="M1657" s="145" t="n"/>
      <c r="N1657" s="145" t="n"/>
      <c r="O1657" s="145" t="n"/>
      <c r="P1657" s="203" t="n"/>
      <c r="Q1657" s="146" t="n"/>
      <c r="R1657" s="144">
        <f>IF(ISERROR($V1657),"",OFFSET('Smelter Look-up'!$C$4,$V1657-4,0)&amp;"")</f>
        <v/>
      </c>
      <c r="S1657" s="150">
        <f>IF(B1657="","",IF(ISERROR(MATCH($E1657,CL,0)),"Unknown",INDIRECT("'C'!$A$"&amp;MATCH($E1657,CL,0)+1)))</f>
        <v/>
      </c>
      <c r="T1657" s="150">
        <f>IF(B1657="","",IF(ISERROR(MATCH($J1657,SorP!$B$1:$B$6261,0)),"",INDIRECT("'SorP'!$A$"&amp;MATCH($S1657&amp;$J1657,SorP!C:C,0))))</f>
        <v/>
      </c>
      <c r="U1657" s="163" t="n"/>
      <c r="V1657" s="164">
        <f>IF(C1657="",NA(),MATCH($B1657&amp;$C1657,'Smelter Look-up'!$J:$J,0))</f>
        <v/>
      </c>
      <c r="X1657" s="165">
        <f>IF(AND(C1657="Smelter not listed",OR(LEN(D1657)=0,LEN(E1657)=0)),1,0)</f>
        <v/>
      </c>
      <c r="AB1657" s="306">
        <f>IF(C1657="","",B1657)</f>
        <v/>
      </c>
      <c r="AC1657" s="165">
        <f>B1657</f>
        <v/>
      </c>
      <c r="AD1657" s="165">
        <f>IF(C1657="Smelter not listed",D1657,C1657)</f>
        <v/>
      </c>
    </row>
    <row r="1658" ht="20.1" customFormat="1" customHeight="1" s="165">
      <c r="A1658" s="150" t="n"/>
      <c r="B1658" s="296">
        <f>IF(LEN(A1658)=0,"",INDEX('Smelter Look-up'!$A:$A,MATCH($A1658,'Smelter Look-up'!$E:$E,0)))</f>
        <v/>
      </c>
      <c r="C1658" s="147">
        <f>IF(LEN(A1658)=0,"",INDEX('Smelter Look-up'!$C:$C,MATCH($A1658,'Smelter Look-up'!$E:$E,0)))</f>
        <v/>
      </c>
      <c r="D1658" s="144" t="n"/>
      <c r="E1658" s="144">
        <f>IF(ISERROR($V1658),"",OFFSET('Smelter Look-up'!$D$4,$V1658-4,0)&amp;"")</f>
        <v/>
      </c>
      <c r="F1658" s="144">
        <f>IF(ISERROR($V1658),"",OFFSET('Smelter Look-up'!$E$4,$V1658-4,0))</f>
        <v/>
      </c>
      <c r="G1658" s="144">
        <f>IF(C1658=$X$4,"Enter smelter details",IF(ISERROR($V1658),"",OFFSET('Smelter Look-up'!$F$4,$V1658-4,0)))</f>
        <v/>
      </c>
      <c r="H1658" s="200">
        <f>IF(ISERROR($V1658),"",OFFSET('Smelter Look-up'!$G$4,$V1658-4,0))</f>
        <v/>
      </c>
      <c r="I1658" s="201">
        <f>IF(ISERROR($V1658),"",OFFSET('Smelter Look-up'!$H$4,$V1658-4,0))</f>
        <v/>
      </c>
      <c r="J1658" s="201">
        <f>IF(ISERROR($V1658),"",OFFSET('Smelter Look-up'!$I$4,$V1658-4,0))</f>
        <v/>
      </c>
      <c r="K1658" s="145" t="n"/>
      <c r="L1658" s="145" t="n"/>
      <c r="M1658" s="145" t="n"/>
      <c r="N1658" s="145" t="n"/>
      <c r="O1658" s="145" t="n"/>
      <c r="P1658" s="203" t="n"/>
      <c r="Q1658" s="146" t="n"/>
      <c r="R1658" s="144">
        <f>IF(ISERROR($V1658),"",OFFSET('Smelter Look-up'!$C$4,$V1658-4,0)&amp;"")</f>
        <v/>
      </c>
      <c r="S1658" s="150">
        <f>IF(B1658="","",IF(ISERROR(MATCH($E1658,CL,0)),"Unknown",INDIRECT("'C'!$A$"&amp;MATCH($E1658,CL,0)+1)))</f>
        <v/>
      </c>
      <c r="T1658" s="150">
        <f>IF(B1658="","",IF(ISERROR(MATCH($J1658,SorP!$B$1:$B$6261,0)),"",INDIRECT("'SorP'!$A$"&amp;MATCH($S1658&amp;$J1658,SorP!C:C,0))))</f>
        <v/>
      </c>
      <c r="U1658" s="163" t="n"/>
      <c r="V1658" s="164">
        <f>IF(C1658="",NA(),MATCH($B1658&amp;$C1658,'Smelter Look-up'!$J:$J,0))</f>
        <v/>
      </c>
      <c r="X1658" s="165">
        <f>IF(AND(C1658="Smelter not listed",OR(LEN(D1658)=0,LEN(E1658)=0)),1,0)</f>
        <v/>
      </c>
      <c r="AB1658" s="306">
        <f>IF(C1658="","",B1658)</f>
        <v/>
      </c>
      <c r="AC1658" s="165">
        <f>B1658</f>
        <v/>
      </c>
      <c r="AD1658" s="165">
        <f>IF(C1658="Smelter not listed",D1658,C1658)</f>
        <v/>
      </c>
    </row>
    <row r="1659" ht="20.1" customFormat="1" customHeight="1" s="165">
      <c r="A1659" s="150" t="n"/>
      <c r="B1659" s="296">
        <f>IF(LEN(A1659)=0,"",INDEX('Smelter Look-up'!$A:$A,MATCH($A1659,'Smelter Look-up'!$E:$E,0)))</f>
        <v/>
      </c>
      <c r="C1659" s="147">
        <f>IF(LEN(A1659)=0,"",INDEX('Smelter Look-up'!$C:$C,MATCH($A1659,'Smelter Look-up'!$E:$E,0)))</f>
        <v/>
      </c>
      <c r="D1659" s="144" t="n"/>
      <c r="E1659" s="144">
        <f>IF(ISERROR($V1659),"",OFFSET('Smelter Look-up'!$D$4,$V1659-4,0)&amp;"")</f>
        <v/>
      </c>
      <c r="F1659" s="144">
        <f>IF(ISERROR($V1659),"",OFFSET('Smelter Look-up'!$E$4,$V1659-4,0))</f>
        <v/>
      </c>
      <c r="G1659" s="144">
        <f>IF(C1659=$X$4,"Enter smelter details",IF(ISERROR($V1659),"",OFFSET('Smelter Look-up'!$F$4,$V1659-4,0)))</f>
        <v/>
      </c>
      <c r="H1659" s="200">
        <f>IF(ISERROR($V1659),"",OFFSET('Smelter Look-up'!$G$4,$V1659-4,0))</f>
        <v/>
      </c>
      <c r="I1659" s="201">
        <f>IF(ISERROR($V1659),"",OFFSET('Smelter Look-up'!$H$4,$V1659-4,0))</f>
        <v/>
      </c>
      <c r="J1659" s="201">
        <f>IF(ISERROR($V1659),"",OFFSET('Smelter Look-up'!$I$4,$V1659-4,0))</f>
        <v/>
      </c>
      <c r="K1659" s="145" t="n"/>
      <c r="L1659" s="145" t="n"/>
      <c r="M1659" s="145" t="n"/>
      <c r="N1659" s="145" t="n"/>
      <c r="O1659" s="145" t="n"/>
      <c r="P1659" s="203" t="n"/>
      <c r="Q1659" s="146" t="n"/>
      <c r="R1659" s="144">
        <f>IF(ISERROR($V1659),"",OFFSET('Smelter Look-up'!$C$4,$V1659-4,0)&amp;"")</f>
        <v/>
      </c>
      <c r="S1659" s="150">
        <f>IF(B1659="","",IF(ISERROR(MATCH($E1659,CL,0)),"Unknown",INDIRECT("'C'!$A$"&amp;MATCH($E1659,CL,0)+1)))</f>
        <v/>
      </c>
      <c r="T1659" s="150">
        <f>IF(B1659="","",IF(ISERROR(MATCH($J1659,SorP!$B$1:$B$6261,0)),"",INDIRECT("'SorP'!$A$"&amp;MATCH($S1659&amp;$J1659,SorP!C:C,0))))</f>
        <v/>
      </c>
      <c r="U1659" s="163" t="n"/>
      <c r="V1659" s="164">
        <f>IF(C1659="",NA(),MATCH($B1659&amp;$C1659,'Smelter Look-up'!$J:$J,0))</f>
        <v/>
      </c>
      <c r="X1659" s="165">
        <f>IF(AND(C1659="Smelter not listed",OR(LEN(D1659)=0,LEN(E1659)=0)),1,0)</f>
        <v/>
      </c>
      <c r="AB1659" s="306">
        <f>IF(C1659="","",B1659)</f>
        <v/>
      </c>
      <c r="AC1659" s="165">
        <f>B1659</f>
        <v/>
      </c>
      <c r="AD1659" s="165">
        <f>IF(C1659="Smelter not listed",D1659,C1659)</f>
        <v/>
      </c>
    </row>
    <row r="1660" ht="20.1" customFormat="1" customHeight="1" s="165">
      <c r="A1660" s="150" t="n"/>
      <c r="B1660" s="296">
        <f>IF(LEN(A1660)=0,"",INDEX('Smelter Look-up'!$A:$A,MATCH($A1660,'Smelter Look-up'!$E:$E,0)))</f>
        <v/>
      </c>
      <c r="C1660" s="147">
        <f>IF(LEN(A1660)=0,"",INDEX('Smelter Look-up'!$C:$C,MATCH($A1660,'Smelter Look-up'!$E:$E,0)))</f>
        <v/>
      </c>
      <c r="D1660" s="144" t="n"/>
      <c r="E1660" s="144">
        <f>IF(ISERROR($V1660),"",OFFSET('Smelter Look-up'!$D$4,$V1660-4,0)&amp;"")</f>
        <v/>
      </c>
      <c r="F1660" s="144">
        <f>IF(ISERROR($V1660),"",OFFSET('Smelter Look-up'!$E$4,$V1660-4,0))</f>
        <v/>
      </c>
      <c r="G1660" s="144">
        <f>IF(C1660=$X$4,"Enter smelter details",IF(ISERROR($V1660),"",OFFSET('Smelter Look-up'!$F$4,$V1660-4,0)))</f>
        <v/>
      </c>
      <c r="H1660" s="200">
        <f>IF(ISERROR($V1660),"",OFFSET('Smelter Look-up'!$G$4,$V1660-4,0))</f>
        <v/>
      </c>
      <c r="I1660" s="201">
        <f>IF(ISERROR($V1660),"",OFFSET('Smelter Look-up'!$H$4,$V1660-4,0))</f>
        <v/>
      </c>
      <c r="J1660" s="201">
        <f>IF(ISERROR($V1660),"",OFFSET('Smelter Look-up'!$I$4,$V1660-4,0))</f>
        <v/>
      </c>
      <c r="K1660" s="145" t="n"/>
      <c r="L1660" s="145" t="n"/>
      <c r="M1660" s="145" t="n"/>
      <c r="N1660" s="145" t="n"/>
      <c r="O1660" s="145" t="n"/>
      <c r="P1660" s="203" t="n"/>
      <c r="Q1660" s="146" t="n"/>
      <c r="R1660" s="144">
        <f>IF(ISERROR($V1660),"",OFFSET('Smelter Look-up'!$C$4,$V1660-4,0)&amp;"")</f>
        <v/>
      </c>
      <c r="S1660" s="150">
        <f>IF(B1660="","",IF(ISERROR(MATCH($E1660,CL,0)),"Unknown",INDIRECT("'C'!$A$"&amp;MATCH($E1660,CL,0)+1)))</f>
        <v/>
      </c>
      <c r="T1660" s="150">
        <f>IF(B1660="","",IF(ISERROR(MATCH($J1660,SorP!$B$1:$B$6261,0)),"",INDIRECT("'SorP'!$A$"&amp;MATCH($S1660&amp;$J1660,SorP!C:C,0))))</f>
        <v/>
      </c>
      <c r="U1660" s="163" t="n"/>
      <c r="V1660" s="164">
        <f>IF(C1660="",NA(),MATCH($B1660&amp;$C1660,'Smelter Look-up'!$J:$J,0))</f>
        <v/>
      </c>
      <c r="X1660" s="165">
        <f>IF(AND(C1660="Smelter not listed",OR(LEN(D1660)=0,LEN(E1660)=0)),1,0)</f>
        <v/>
      </c>
      <c r="AB1660" s="306">
        <f>IF(C1660="","",B1660)</f>
        <v/>
      </c>
      <c r="AC1660" s="165">
        <f>B1660</f>
        <v/>
      </c>
      <c r="AD1660" s="165">
        <f>IF(C1660="Smelter not listed",D1660,C1660)</f>
        <v/>
      </c>
    </row>
    <row r="1661" ht="20.1" customFormat="1" customHeight="1" s="165">
      <c r="A1661" s="150" t="n"/>
      <c r="B1661" s="296">
        <f>IF(LEN(A1661)=0,"",INDEX('Smelter Look-up'!$A:$A,MATCH($A1661,'Smelter Look-up'!$E:$E,0)))</f>
        <v/>
      </c>
      <c r="C1661" s="147">
        <f>IF(LEN(A1661)=0,"",INDEX('Smelter Look-up'!$C:$C,MATCH($A1661,'Smelter Look-up'!$E:$E,0)))</f>
        <v/>
      </c>
      <c r="D1661" s="144" t="n"/>
      <c r="E1661" s="144">
        <f>IF(ISERROR($V1661),"",OFFSET('Smelter Look-up'!$D$4,$V1661-4,0)&amp;"")</f>
        <v/>
      </c>
      <c r="F1661" s="144">
        <f>IF(ISERROR($V1661),"",OFFSET('Smelter Look-up'!$E$4,$V1661-4,0))</f>
        <v/>
      </c>
      <c r="G1661" s="144">
        <f>IF(C1661=$X$4,"Enter smelter details",IF(ISERROR($V1661),"",OFFSET('Smelter Look-up'!$F$4,$V1661-4,0)))</f>
        <v/>
      </c>
      <c r="H1661" s="200">
        <f>IF(ISERROR($V1661),"",OFFSET('Smelter Look-up'!$G$4,$V1661-4,0))</f>
        <v/>
      </c>
      <c r="I1661" s="201">
        <f>IF(ISERROR($V1661),"",OFFSET('Smelter Look-up'!$H$4,$V1661-4,0))</f>
        <v/>
      </c>
      <c r="J1661" s="201">
        <f>IF(ISERROR($V1661),"",OFFSET('Smelter Look-up'!$I$4,$V1661-4,0))</f>
        <v/>
      </c>
      <c r="K1661" s="145" t="n"/>
      <c r="L1661" s="145" t="n"/>
      <c r="M1661" s="145" t="n"/>
      <c r="N1661" s="145" t="n"/>
      <c r="O1661" s="145" t="n"/>
      <c r="P1661" s="203" t="n"/>
      <c r="Q1661" s="146" t="n"/>
      <c r="R1661" s="144">
        <f>IF(ISERROR($V1661),"",OFFSET('Smelter Look-up'!$C$4,$V1661-4,0)&amp;"")</f>
        <v/>
      </c>
      <c r="S1661" s="150">
        <f>IF(B1661="","",IF(ISERROR(MATCH($E1661,CL,0)),"Unknown",INDIRECT("'C'!$A$"&amp;MATCH($E1661,CL,0)+1)))</f>
        <v/>
      </c>
      <c r="T1661" s="150">
        <f>IF(B1661="","",IF(ISERROR(MATCH($J1661,SorP!$B$1:$B$6261,0)),"",INDIRECT("'SorP'!$A$"&amp;MATCH($S1661&amp;$J1661,SorP!C:C,0))))</f>
        <v/>
      </c>
      <c r="U1661" s="163" t="n"/>
      <c r="V1661" s="164">
        <f>IF(C1661="",NA(),MATCH($B1661&amp;$C1661,'Smelter Look-up'!$J:$J,0))</f>
        <v/>
      </c>
      <c r="X1661" s="165">
        <f>IF(AND(C1661="Smelter not listed",OR(LEN(D1661)=0,LEN(E1661)=0)),1,0)</f>
        <v/>
      </c>
      <c r="AB1661" s="306">
        <f>IF(C1661="","",B1661)</f>
        <v/>
      </c>
      <c r="AC1661" s="165">
        <f>B1661</f>
        <v/>
      </c>
      <c r="AD1661" s="165">
        <f>IF(C1661="Smelter not listed",D1661,C1661)</f>
        <v/>
      </c>
    </row>
    <row r="1662" ht="20.1" customFormat="1" customHeight="1" s="165">
      <c r="A1662" s="150" t="n"/>
      <c r="B1662" s="296">
        <f>IF(LEN(A1662)=0,"",INDEX('Smelter Look-up'!$A:$A,MATCH($A1662,'Smelter Look-up'!$E:$E,0)))</f>
        <v/>
      </c>
      <c r="C1662" s="147">
        <f>IF(LEN(A1662)=0,"",INDEX('Smelter Look-up'!$C:$C,MATCH($A1662,'Smelter Look-up'!$E:$E,0)))</f>
        <v/>
      </c>
      <c r="D1662" s="144" t="n"/>
      <c r="E1662" s="144">
        <f>IF(ISERROR($V1662),"",OFFSET('Smelter Look-up'!$D$4,$V1662-4,0)&amp;"")</f>
        <v/>
      </c>
      <c r="F1662" s="144">
        <f>IF(ISERROR($V1662),"",OFFSET('Smelter Look-up'!$E$4,$V1662-4,0))</f>
        <v/>
      </c>
      <c r="G1662" s="144">
        <f>IF(C1662=$X$4,"Enter smelter details",IF(ISERROR($V1662),"",OFFSET('Smelter Look-up'!$F$4,$V1662-4,0)))</f>
        <v/>
      </c>
      <c r="H1662" s="200">
        <f>IF(ISERROR($V1662),"",OFFSET('Smelter Look-up'!$G$4,$V1662-4,0))</f>
        <v/>
      </c>
      <c r="I1662" s="201">
        <f>IF(ISERROR($V1662),"",OFFSET('Smelter Look-up'!$H$4,$V1662-4,0))</f>
        <v/>
      </c>
      <c r="J1662" s="201">
        <f>IF(ISERROR($V1662),"",OFFSET('Smelter Look-up'!$I$4,$V1662-4,0))</f>
        <v/>
      </c>
      <c r="K1662" s="145" t="n"/>
      <c r="L1662" s="145" t="n"/>
      <c r="M1662" s="145" t="n"/>
      <c r="N1662" s="145" t="n"/>
      <c r="O1662" s="145" t="n"/>
      <c r="P1662" s="203" t="n"/>
      <c r="Q1662" s="146" t="n"/>
      <c r="R1662" s="144">
        <f>IF(ISERROR($V1662),"",OFFSET('Smelter Look-up'!$C$4,$V1662-4,0)&amp;"")</f>
        <v/>
      </c>
      <c r="S1662" s="150">
        <f>IF(B1662="","",IF(ISERROR(MATCH($E1662,CL,0)),"Unknown",INDIRECT("'C'!$A$"&amp;MATCH($E1662,CL,0)+1)))</f>
        <v/>
      </c>
      <c r="T1662" s="150">
        <f>IF(B1662="","",IF(ISERROR(MATCH($J1662,SorP!$B$1:$B$6261,0)),"",INDIRECT("'SorP'!$A$"&amp;MATCH($S1662&amp;$J1662,SorP!C:C,0))))</f>
        <v/>
      </c>
      <c r="U1662" s="163" t="n"/>
      <c r="V1662" s="164">
        <f>IF(C1662="",NA(),MATCH($B1662&amp;$C1662,'Smelter Look-up'!$J:$J,0))</f>
        <v/>
      </c>
      <c r="X1662" s="165">
        <f>IF(AND(C1662="Smelter not listed",OR(LEN(D1662)=0,LEN(E1662)=0)),1,0)</f>
        <v/>
      </c>
      <c r="AB1662" s="306">
        <f>IF(C1662="","",B1662)</f>
        <v/>
      </c>
      <c r="AC1662" s="165">
        <f>B1662</f>
        <v/>
      </c>
      <c r="AD1662" s="165">
        <f>IF(C1662="Smelter not listed",D1662,C1662)</f>
        <v/>
      </c>
    </row>
    <row r="1663" ht="20.1" customFormat="1" customHeight="1" s="165">
      <c r="A1663" s="150" t="n"/>
      <c r="B1663" s="296">
        <f>IF(LEN(A1663)=0,"",INDEX('Smelter Look-up'!$A:$A,MATCH($A1663,'Smelter Look-up'!$E:$E,0)))</f>
        <v/>
      </c>
      <c r="C1663" s="147">
        <f>IF(LEN(A1663)=0,"",INDEX('Smelter Look-up'!$C:$C,MATCH($A1663,'Smelter Look-up'!$E:$E,0)))</f>
        <v/>
      </c>
      <c r="D1663" s="144" t="n"/>
      <c r="E1663" s="144">
        <f>IF(ISERROR($V1663),"",OFFSET('Smelter Look-up'!$D$4,$V1663-4,0)&amp;"")</f>
        <v/>
      </c>
      <c r="F1663" s="144">
        <f>IF(ISERROR($V1663),"",OFFSET('Smelter Look-up'!$E$4,$V1663-4,0))</f>
        <v/>
      </c>
      <c r="G1663" s="144">
        <f>IF(C1663=$X$4,"Enter smelter details",IF(ISERROR($V1663),"",OFFSET('Smelter Look-up'!$F$4,$V1663-4,0)))</f>
        <v/>
      </c>
      <c r="H1663" s="200">
        <f>IF(ISERROR($V1663),"",OFFSET('Smelter Look-up'!$G$4,$V1663-4,0))</f>
        <v/>
      </c>
      <c r="I1663" s="201">
        <f>IF(ISERROR($V1663),"",OFFSET('Smelter Look-up'!$H$4,$V1663-4,0))</f>
        <v/>
      </c>
      <c r="J1663" s="201">
        <f>IF(ISERROR($V1663),"",OFFSET('Smelter Look-up'!$I$4,$V1663-4,0))</f>
        <v/>
      </c>
      <c r="K1663" s="145" t="n"/>
      <c r="L1663" s="145" t="n"/>
      <c r="M1663" s="145" t="n"/>
      <c r="N1663" s="145" t="n"/>
      <c r="O1663" s="145" t="n"/>
      <c r="P1663" s="203" t="n"/>
      <c r="Q1663" s="146" t="n"/>
      <c r="R1663" s="144">
        <f>IF(ISERROR($V1663),"",OFFSET('Smelter Look-up'!$C$4,$V1663-4,0)&amp;"")</f>
        <v/>
      </c>
      <c r="S1663" s="150">
        <f>IF(B1663="","",IF(ISERROR(MATCH($E1663,CL,0)),"Unknown",INDIRECT("'C'!$A$"&amp;MATCH($E1663,CL,0)+1)))</f>
        <v/>
      </c>
      <c r="T1663" s="150">
        <f>IF(B1663="","",IF(ISERROR(MATCH($J1663,SorP!$B$1:$B$6261,0)),"",INDIRECT("'SorP'!$A$"&amp;MATCH($S1663&amp;$J1663,SorP!C:C,0))))</f>
        <v/>
      </c>
      <c r="U1663" s="163" t="n"/>
      <c r="V1663" s="164">
        <f>IF(C1663="",NA(),MATCH($B1663&amp;$C1663,'Smelter Look-up'!$J:$J,0))</f>
        <v/>
      </c>
      <c r="X1663" s="165">
        <f>IF(AND(C1663="Smelter not listed",OR(LEN(D1663)=0,LEN(E1663)=0)),1,0)</f>
        <v/>
      </c>
      <c r="AB1663" s="306">
        <f>IF(C1663="","",B1663)</f>
        <v/>
      </c>
      <c r="AC1663" s="165">
        <f>B1663</f>
        <v/>
      </c>
      <c r="AD1663" s="165">
        <f>IF(C1663="Smelter not listed",D1663,C1663)</f>
        <v/>
      </c>
    </row>
    <row r="1664" ht="20.1" customFormat="1" customHeight="1" s="165">
      <c r="A1664" s="150" t="n"/>
      <c r="B1664" s="296">
        <f>IF(LEN(A1664)=0,"",INDEX('Smelter Look-up'!$A:$A,MATCH($A1664,'Smelter Look-up'!$E:$E,0)))</f>
        <v/>
      </c>
      <c r="C1664" s="147">
        <f>IF(LEN(A1664)=0,"",INDEX('Smelter Look-up'!$C:$C,MATCH($A1664,'Smelter Look-up'!$E:$E,0)))</f>
        <v/>
      </c>
      <c r="D1664" s="144" t="n"/>
      <c r="E1664" s="144">
        <f>IF(ISERROR($V1664),"",OFFSET('Smelter Look-up'!$D$4,$V1664-4,0)&amp;"")</f>
        <v/>
      </c>
      <c r="F1664" s="144">
        <f>IF(ISERROR($V1664),"",OFFSET('Smelter Look-up'!$E$4,$V1664-4,0))</f>
        <v/>
      </c>
      <c r="G1664" s="144">
        <f>IF(C1664=$X$4,"Enter smelter details",IF(ISERROR($V1664),"",OFFSET('Smelter Look-up'!$F$4,$V1664-4,0)))</f>
        <v/>
      </c>
      <c r="H1664" s="200">
        <f>IF(ISERROR($V1664),"",OFFSET('Smelter Look-up'!$G$4,$V1664-4,0))</f>
        <v/>
      </c>
      <c r="I1664" s="201">
        <f>IF(ISERROR($V1664),"",OFFSET('Smelter Look-up'!$H$4,$V1664-4,0))</f>
        <v/>
      </c>
      <c r="J1664" s="201">
        <f>IF(ISERROR($V1664),"",OFFSET('Smelter Look-up'!$I$4,$V1664-4,0))</f>
        <v/>
      </c>
      <c r="K1664" s="145" t="n"/>
      <c r="L1664" s="145" t="n"/>
      <c r="M1664" s="145" t="n"/>
      <c r="N1664" s="145" t="n"/>
      <c r="O1664" s="145" t="n"/>
      <c r="P1664" s="203" t="n"/>
      <c r="Q1664" s="146" t="n"/>
      <c r="R1664" s="144">
        <f>IF(ISERROR($V1664),"",OFFSET('Smelter Look-up'!$C$4,$V1664-4,0)&amp;"")</f>
        <v/>
      </c>
      <c r="S1664" s="150">
        <f>IF(B1664="","",IF(ISERROR(MATCH($E1664,CL,0)),"Unknown",INDIRECT("'C'!$A$"&amp;MATCH($E1664,CL,0)+1)))</f>
        <v/>
      </c>
      <c r="T1664" s="150">
        <f>IF(B1664="","",IF(ISERROR(MATCH($J1664,SorP!$B$1:$B$6261,0)),"",INDIRECT("'SorP'!$A$"&amp;MATCH($S1664&amp;$J1664,SorP!C:C,0))))</f>
        <v/>
      </c>
      <c r="U1664" s="163" t="n"/>
      <c r="V1664" s="164">
        <f>IF(C1664="",NA(),MATCH($B1664&amp;$C1664,'Smelter Look-up'!$J:$J,0))</f>
        <v/>
      </c>
      <c r="X1664" s="165">
        <f>IF(AND(C1664="Smelter not listed",OR(LEN(D1664)=0,LEN(E1664)=0)),1,0)</f>
        <v/>
      </c>
      <c r="AB1664" s="306">
        <f>IF(C1664="","",B1664)</f>
        <v/>
      </c>
      <c r="AC1664" s="165">
        <f>B1664</f>
        <v/>
      </c>
      <c r="AD1664" s="165">
        <f>IF(C1664="Smelter not listed",D1664,C1664)</f>
        <v/>
      </c>
    </row>
    <row r="1665" ht="20.1" customFormat="1" customHeight="1" s="165">
      <c r="A1665" s="150" t="n"/>
      <c r="B1665" s="296">
        <f>IF(LEN(A1665)=0,"",INDEX('Smelter Look-up'!$A:$A,MATCH($A1665,'Smelter Look-up'!$E:$E,0)))</f>
        <v/>
      </c>
      <c r="C1665" s="147">
        <f>IF(LEN(A1665)=0,"",INDEX('Smelter Look-up'!$C:$C,MATCH($A1665,'Smelter Look-up'!$E:$E,0)))</f>
        <v/>
      </c>
      <c r="D1665" s="144" t="n"/>
      <c r="E1665" s="144">
        <f>IF(ISERROR($V1665),"",OFFSET('Smelter Look-up'!$D$4,$V1665-4,0)&amp;"")</f>
        <v/>
      </c>
      <c r="F1665" s="144">
        <f>IF(ISERROR($V1665),"",OFFSET('Smelter Look-up'!$E$4,$V1665-4,0))</f>
        <v/>
      </c>
      <c r="G1665" s="144">
        <f>IF(C1665=$X$4,"Enter smelter details",IF(ISERROR($V1665),"",OFFSET('Smelter Look-up'!$F$4,$V1665-4,0)))</f>
        <v/>
      </c>
      <c r="H1665" s="200">
        <f>IF(ISERROR($V1665),"",OFFSET('Smelter Look-up'!$G$4,$V1665-4,0))</f>
        <v/>
      </c>
      <c r="I1665" s="201">
        <f>IF(ISERROR($V1665),"",OFFSET('Smelter Look-up'!$H$4,$V1665-4,0))</f>
        <v/>
      </c>
      <c r="J1665" s="201">
        <f>IF(ISERROR($V1665),"",OFFSET('Smelter Look-up'!$I$4,$V1665-4,0))</f>
        <v/>
      </c>
      <c r="K1665" s="145" t="n"/>
      <c r="L1665" s="145" t="n"/>
      <c r="M1665" s="145" t="n"/>
      <c r="N1665" s="145" t="n"/>
      <c r="O1665" s="145" t="n"/>
      <c r="P1665" s="203" t="n"/>
      <c r="Q1665" s="146" t="n"/>
      <c r="R1665" s="144">
        <f>IF(ISERROR($V1665),"",OFFSET('Smelter Look-up'!$C$4,$V1665-4,0)&amp;"")</f>
        <v/>
      </c>
      <c r="S1665" s="150">
        <f>IF(B1665="","",IF(ISERROR(MATCH($E1665,CL,0)),"Unknown",INDIRECT("'C'!$A$"&amp;MATCH($E1665,CL,0)+1)))</f>
        <v/>
      </c>
      <c r="T1665" s="150">
        <f>IF(B1665="","",IF(ISERROR(MATCH($J1665,SorP!$B$1:$B$6261,0)),"",INDIRECT("'SorP'!$A$"&amp;MATCH($S1665&amp;$J1665,SorP!C:C,0))))</f>
        <v/>
      </c>
      <c r="U1665" s="163" t="n"/>
      <c r="V1665" s="164">
        <f>IF(C1665="",NA(),MATCH($B1665&amp;$C1665,'Smelter Look-up'!$J:$J,0))</f>
        <v/>
      </c>
      <c r="X1665" s="165">
        <f>IF(AND(C1665="Smelter not listed",OR(LEN(D1665)=0,LEN(E1665)=0)),1,0)</f>
        <v/>
      </c>
      <c r="AB1665" s="306">
        <f>IF(C1665="","",B1665)</f>
        <v/>
      </c>
      <c r="AC1665" s="165">
        <f>B1665</f>
        <v/>
      </c>
      <c r="AD1665" s="165">
        <f>IF(C1665="Smelter not listed",D1665,C1665)</f>
        <v/>
      </c>
    </row>
    <row r="1666" ht="20.1" customFormat="1" customHeight="1" s="165">
      <c r="A1666" s="150" t="n"/>
      <c r="B1666" s="296">
        <f>IF(LEN(A1666)=0,"",INDEX('Smelter Look-up'!$A:$A,MATCH($A1666,'Smelter Look-up'!$E:$E,0)))</f>
        <v/>
      </c>
      <c r="C1666" s="147">
        <f>IF(LEN(A1666)=0,"",INDEX('Smelter Look-up'!$C:$C,MATCH($A1666,'Smelter Look-up'!$E:$E,0)))</f>
        <v/>
      </c>
      <c r="D1666" s="144" t="n"/>
      <c r="E1666" s="144">
        <f>IF(ISERROR($V1666),"",OFFSET('Smelter Look-up'!$D$4,$V1666-4,0)&amp;"")</f>
        <v/>
      </c>
      <c r="F1666" s="144">
        <f>IF(ISERROR($V1666),"",OFFSET('Smelter Look-up'!$E$4,$V1666-4,0))</f>
        <v/>
      </c>
      <c r="G1666" s="144">
        <f>IF(C1666=$X$4,"Enter smelter details",IF(ISERROR($V1666),"",OFFSET('Smelter Look-up'!$F$4,$V1666-4,0)))</f>
        <v/>
      </c>
      <c r="H1666" s="200">
        <f>IF(ISERROR($V1666),"",OFFSET('Smelter Look-up'!$G$4,$V1666-4,0))</f>
        <v/>
      </c>
      <c r="I1666" s="201">
        <f>IF(ISERROR($V1666),"",OFFSET('Smelter Look-up'!$H$4,$V1666-4,0))</f>
        <v/>
      </c>
      <c r="J1666" s="201">
        <f>IF(ISERROR($V1666),"",OFFSET('Smelter Look-up'!$I$4,$V1666-4,0))</f>
        <v/>
      </c>
      <c r="K1666" s="145" t="n"/>
      <c r="L1666" s="145" t="n"/>
      <c r="M1666" s="145" t="n"/>
      <c r="N1666" s="145" t="n"/>
      <c r="O1666" s="145" t="n"/>
      <c r="P1666" s="203" t="n"/>
      <c r="Q1666" s="146" t="n"/>
      <c r="R1666" s="144">
        <f>IF(ISERROR($V1666),"",OFFSET('Smelter Look-up'!$C$4,$V1666-4,0)&amp;"")</f>
        <v/>
      </c>
      <c r="S1666" s="150">
        <f>IF(B1666="","",IF(ISERROR(MATCH($E1666,CL,0)),"Unknown",INDIRECT("'C'!$A$"&amp;MATCH($E1666,CL,0)+1)))</f>
        <v/>
      </c>
      <c r="T1666" s="150">
        <f>IF(B1666="","",IF(ISERROR(MATCH($J1666,SorP!$B$1:$B$6261,0)),"",INDIRECT("'SorP'!$A$"&amp;MATCH($S1666&amp;$J1666,SorP!C:C,0))))</f>
        <v/>
      </c>
      <c r="U1666" s="163" t="n"/>
      <c r="V1666" s="164">
        <f>IF(C1666="",NA(),MATCH($B1666&amp;$C1666,'Smelter Look-up'!$J:$J,0))</f>
        <v/>
      </c>
      <c r="X1666" s="165">
        <f>IF(AND(C1666="Smelter not listed",OR(LEN(D1666)=0,LEN(E1666)=0)),1,0)</f>
        <v/>
      </c>
      <c r="AB1666" s="306">
        <f>IF(C1666="","",B1666)</f>
        <v/>
      </c>
      <c r="AC1666" s="165">
        <f>B1666</f>
        <v/>
      </c>
      <c r="AD1666" s="165">
        <f>IF(C1666="Smelter not listed",D1666,C1666)</f>
        <v/>
      </c>
    </row>
    <row r="1667" ht="20.1" customFormat="1" customHeight="1" s="165">
      <c r="A1667" s="150" t="n"/>
      <c r="B1667" s="296">
        <f>IF(LEN(A1667)=0,"",INDEX('Smelter Look-up'!$A:$A,MATCH($A1667,'Smelter Look-up'!$E:$E,0)))</f>
        <v/>
      </c>
      <c r="C1667" s="147">
        <f>IF(LEN(A1667)=0,"",INDEX('Smelter Look-up'!$C:$C,MATCH($A1667,'Smelter Look-up'!$E:$E,0)))</f>
        <v/>
      </c>
      <c r="D1667" s="144" t="n"/>
      <c r="E1667" s="144">
        <f>IF(ISERROR($V1667),"",OFFSET('Smelter Look-up'!$D$4,$V1667-4,0)&amp;"")</f>
        <v/>
      </c>
      <c r="F1667" s="144">
        <f>IF(ISERROR($V1667),"",OFFSET('Smelter Look-up'!$E$4,$V1667-4,0))</f>
        <v/>
      </c>
      <c r="G1667" s="144">
        <f>IF(C1667=$X$4,"Enter smelter details",IF(ISERROR($V1667),"",OFFSET('Smelter Look-up'!$F$4,$V1667-4,0)))</f>
        <v/>
      </c>
      <c r="H1667" s="200">
        <f>IF(ISERROR($V1667),"",OFFSET('Smelter Look-up'!$G$4,$V1667-4,0))</f>
        <v/>
      </c>
      <c r="I1667" s="201">
        <f>IF(ISERROR($V1667),"",OFFSET('Smelter Look-up'!$H$4,$V1667-4,0))</f>
        <v/>
      </c>
      <c r="J1667" s="201">
        <f>IF(ISERROR($V1667),"",OFFSET('Smelter Look-up'!$I$4,$V1667-4,0))</f>
        <v/>
      </c>
      <c r="K1667" s="145" t="n"/>
      <c r="L1667" s="145" t="n"/>
      <c r="M1667" s="145" t="n"/>
      <c r="N1667" s="145" t="n"/>
      <c r="O1667" s="145" t="n"/>
      <c r="P1667" s="203" t="n"/>
      <c r="Q1667" s="146" t="n"/>
      <c r="R1667" s="144">
        <f>IF(ISERROR($V1667),"",OFFSET('Smelter Look-up'!$C$4,$V1667-4,0)&amp;"")</f>
        <v/>
      </c>
      <c r="S1667" s="150">
        <f>IF(B1667="","",IF(ISERROR(MATCH($E1667,CL,0)),"Unknown",INDIRECT("'C'!$A$"&amp;MATCH($E1667,CL,0)+1)))</f>
        <v/>
      </c>
      <c r="T1667" s="150">
        <f>IF(B1667="","",IF(ISERROR(MATCH($J1667,SorP!$B$1:$B$6261,0)),"",INDIRECT("'SorP'!$A$"&amp;MATCH($S1667&amp;$J1667,SorP!C:C,0))))</f>
        <v/>
      </c>
      <c r="U1667" s="163" t="n"/>
      <c r="V1667" s="164">
        <f>IF(C1667="",NA(),MATCH($B1667&amp;$C1667,'Smelter Look-up'!$J:$J,0))</f>
        <v/>
      </c>
      <c r="X1667" s="165">
        <f>IF(AND(C1667="Smelter not listed",OR(LEN(D1667)=0,LEN(E1667)=0)),1,0)</f>
        <v/>
      </c>
      <c r="AB1667" s="306">
        <f>IF(C1667="","",B1667)</f>
        <v/>
      </c>
      <c r="AC1667" s="165">
        <f>B1667</f>
        <v/>
      </c>
      <c r="AD1667" s="165">
        <f>IF(C1667="Smelter not listed",D1667,C1667)</f>
        <v/>
      </c>
    </row>
    <row r="1668" ht="20.1" customFormat="1" customHeight="1" s="165">
      <c r="A1668" s="150" t="n"/>
      <c r="B1668" s="296">
        <f>IF(LEN(A1668)=0,"",INDEX('Smelter Look-up'!$A:$A,MATCH($A1668,'Smelter Look-up'!$E:$E,0)))</f>
        <v/>
      </c>
      <c r="C1668" s="147">
        <f>IF(LEN(A1668)=0,"",INDEX('Smelter Look-up'!$C:$C,MATCH($A1668,'Smelter Look-up'!$E:$E,0)))</f>
        <v/>
      </c>
      <c r="D1668" s="144" t="n"/>
      <c r="E1668" s="144">
        <f>IF(ISERROR($V1668),"",OFFSET('Smelter Look-up'!$D$4,$V1668-4,0)&amp;"")</f>
        <v/>
      </c>
      <c r="F1668" s="144">
        <f>IF(ISERROR($V1668),"",OFFSET('Smelter Look-up'!$E$4,$V1668-4,0))</f>
        <v/>
      </c>
      <c r="G1668" s="144">
        <f>IF(C1668=$X$4,"Enter smelter details",IF(ISERROR($V1668),"",OFFSET('Smelter Look-up'!$F$4,$V1668-4,0)))</f>
        <v/>
      </c>
      <c r="H1668" s="200">
        <f>IF(ISERROR($V1668),"",OFFSET('Smelter Look-up'!$G$4,$V1668-4,0))</f>
        <v/>
      </c>
      <c r="I1668" s="201">
        <f>IF(ISERROR($V1668),"",OFFSET('Smelter Look-up'!$H$4,$V1668-4,0))</f>
        <v/>
      </c>
      <c r="J1668" s="201">
        <f>IF(ISERROR($V1668),"",OFFSET('Smelter Look-up'!$I$4,$V1668-4,0))</f>
        <v/>
      </c>
      <c r="K1668" s="145" t="n"/>
      <c r="L1668" s="145" t="n"/>
      <c r="M1668" s="145" t="n"/>
      <c r="N1668" s="145" t="n"/>
      <c r="O1668" s="145" t="n"/>
      <c r="P1668" s="203" t="n"/>
      <c r="Q1668" s="146" t="n"/>
      <c r="R1668" s="144">
        <f>IF(ISERROR($V1668),"",OFFSET('Smelter Look-up'!$C$4,$V1668-4,0)&amp;"")</f>
        <v/>
      </c>
      <c r="S1668" s="150">
        <f>IF(B1668="","",IF(ISERROR(MATCH($E1668,CL,0)),"Unknown",INDIRECT("'C'!$A$"&amp;MATCH($E1668,CL,0)+1)))</f>
        <v/>
      </c>
      <c r="T1668" s="150">
        <f>IF(B1668="","",IF(ISERROR(MATCH($J1668,SorP!$B$1:$B$6261,0)),"",INDIRECT("'SorP'!$A$"&amp;MATCH($S1668&amp;$J1668,SorP!C:C,0))))</f>
        <v/>
      </c>
      <c r="U1668" s="163" t="n"/>
      <c r="V1668" s="164">
        <f>IF(C1668="",NA(),MATCH($B1668&amp;$C1668,'Smelter Look-up'!$J:$J,0))</f>
        <v/>
      </c>
      <c r="X1668" s="165">
        <f>IF(AND(C1668="Smelter not listed",OR(LEN(D1668)=0,LEN(E1668)=0)),1,0)</f>
        <v/>
      </c>
      <c r="AB1668" s="306">
        <f>IF(C1668="","",B1668)</f>
        <v/>
      </c>
      <c r="AC1668" s="165">
        <f>B1668</f>
        <v/>
      </c>
      <c r="AD1668" s="165">
        <f>IF(C1668="Smelter not listed",D1668,C1668)</f>
        <v/>
      </c>
    </row>
    <row r="1669" ht="20.1" customFormat="1" customHeight="1" s="165">
      <c r="A1669" s="150" t="n"/>
      <c r="B1669" s="296">
        <f>IF(LEN(A1669)=0,"",INDEX('Smelter Look-up'!$A:$A,MATCH($A1669,'Smelter Look-up'!$E:$E,0)))</f>
        <v/>
      </c>
      <c r="C1669" s="147">
        <f>IF(LEN(A1669)=0,"",INDEX('Smelter Look-up'!$C:$C,MATCH($A1669,'Smelter Look-up'!$E:$E,0)))</f>
        <v/>
      </c>
      <c r="D1669" s="144" t="n"/>
      <c r="E1669" s="144">
        <f>IF(ISERROR($V1669),"",OFFSET('Smelter Look-up'!$D$4,$V1669-4,0)&amp;"")</f>
        <v/>
      </c>
      <c r="F1669" s="144">
        <f>IF(ISERROR($V1669),"",OFFSET('Smelter Look-up'!$E$4,$V1669-4,0))</f>
        <v/>
      </c>
      <c r="G1669" s="144">
        <f>IF(C1669=$X$4,"Enter smelter details",IF(ISERROR($V1669),"",OFFSET('Smelter Look-up'!$F$4,$V1669-4,0)))</f>
        <v/>
      </c>
      <c r="H1669" s="200">
        <f>IF(ISERROR($V1669),"",OFFSET('Smelter Look-up'!$G$4,$V1669-4,0))</f>
        <v/>
      </c>
      <c r="I1669" s="201">
        <f>IF(ISERROR($V1669),"",OFFSET('Smelter Look-up'!$H$4,$V1669-4,0))</f>
        <v/>
      </c>
      <c r="J1669" s="201">
        <f>IF(ISERROR($V1669),"",OFFSET('Smelter Look-up'!$I$4,$V1669-4,0))</f>
        <v/>
      </c>
      <c r="K1669" s="145" t="n"/>
      <c r="L1669" s="145" t="n"/>
      <c r="M1669" s="145" t="n"/>
      <c r="N1669" s="145" t="n"/>
      <c r="O1669" s="145" t="n"/>
      <c r="P1669" s="203" t="n"/>
      <c r="Q1669" s="146" t="n"/>
      <c r="R1669" s="144">
        <f>IF(ISERROR($V1669),"",OFFSET('Smelter Look-up'!$C$4,$V1669-4,0)&amp;"")</f>
        <v/>
      </c>
      <c r="S1669" s="150">
        <f>IF(B1669="","",IF(ISERROR(MATCH($E1669,CL,0)),"Unknown",INDIRECT("'C'!$A$"&amp;MATCH($E1669,CL,0)+1)))</f>
        <v/>
      </c>
      <c r="T1669" s="150">
        <f>IF(B1669="","",IF(ISERROR(MATCH($J1669,SorP!$B$1:$B$6261,0)),"",INDIRECT("'SorP'!$A$"&amp;MATCH($S1669&amp;$J1669,SorP!C:C,0))))</f>
        <v/>
      </c>
      <c r="U1669" s="163" t="n"/>
      <c r="V1669" s="164">
        <f>IF(C1669="",NA(),MATCH($B1669&amp;$C1669,'Smelter Look-up'!$J:$J,0))</f>
        <v/>
      </c>
      <c r="X1669" s="165">
        <f>IF(AND(C1669="Smelter not listed",OR(LEN(D1669)=0,LEN(E1669)=0)),1,0)</f>
        <v/>
      </c>
      <c r="AB1669" s="306">
        <f>IF(C1669="","",B1669)</f>
        <v/>
      </c>
      <c r="AC1669" s="165">
        <f>B1669</f>
        <v/>
      </c>
      <c r="AD1669" s="165">
        <f>IF(C1669="Smelter not listed",D1669,C1669)</f>
        <v/>
      </c>
    </row>
    <row r="1670" ht="20.1" customFormat="1" customHeight="1" s="165">
      <c r="A1670" s="150" t="n"/>
      <c r="B1670" s="296">
        <f>IF(LEN(A1670)=0,"",INDEX('Smelter Look-up'!$A:$A,MATCH($A1670,'Smelter Look-up'!$E:$E,0)))</f>
        <v/>
      </c>
      <c r="C1670" s="147">
        <f>IF(LEN(A1670)=0,"",INDEX('Smelter Look-up'!$C:$C,MATCH($A1670,'Smelter Look-up'!$E:$E,0)))</f>
        <v/>
      </c>
      <c r="D1670" s="144" t="n"/>
      <c r="E1670" s="144">
        <f>IF(ISERROR($V1670),"",OFFSET('Smelter Look-up'!$D$4,$V1670-4,0)&amp;"")</f>
        <v/>
      </c>
      <c r="F1670" s="144">
        <f>IF(ISERROR($V1670),"",OFFSET('Smelter Look-up'!$E$4,$V1670-4,0))</f>
        <v/>
      </c>
      <c r="G1670" s="144">
        <f>IF(C1670=$X$4,"Enter smelter details",IF(ISERROR($V1670),"",OFFSET('Smelter Look-up'!$F$4,$V1670-4,0)))</f>
        <v/>
      </c>
      <c r="H1670" s="200">
        <f>IF(ISERROR($V1670),"",OFFSET('Smelter Look-up'!$G$4,$V1670-4,0))</f>
        <v/>
      </c>
      <c r="I1670" s="201">
        <f>IF(ISERROR($V1670),"",OFFSET('Smelter Look-up'!$H$4,$V1670-4,0))</f>
        <v/>
      </c>
      <c r="J1670" s="201">
        <f>IF(ISERROR($V1670),"",OFFSET('Smelter Look-up'!$I$4,$V1670-4,0))</f>
        <v/>
      </c>
      <c r="K1670" s="145" t="n"/>
      <c r="L1670" s="145" t="n"/>
      <c r="M1670" s="145" t="n"/>
      <c r="N1670" s="145" t="n"/>
      <c r="O1670" s="145" t="n"/>
      <c r="P1670" s="203" t="n"/>
      <c r="Q1670" s="146" t="n"/>
      <c r="R1670" s="144">
        <f>IF(ISERROR($V1670),"",OFFSET('Smelter Look-up'!$C$4,$V1670-4,0)&amp;"")</f>
        <v/>
      </c>
      <c r="S1670" s="150">
        <f>IF(B1670="","",IF(ISERROR(MATCH($E1670,CL,0)),"Unknown",INDIRECT("'C'!$A$"&amp;MATCH($E1670,CL,0)+1)))</f>
        <v/>
      </c>
      <c r="T1670" s="150">
        <f>IF(B1670="","",IF(ISERROR(MATCH($J1670,SorP!$B$1:$B$6261,0)),"",INDIRECT("'SorP'!$A$"&amp;MATCH($S1670&amp;$J1670,SorP!C:C,0))))</f>
        <v/>
      </c>
      <c r="U1670" s="163" t="n"/>
      <c r="V1670" s="164">
        <f>IF(C1670="",NA(),MATCH($B1670&amp;$C1670,'Smelter Look-up'!$J:$J,0))</f>
        <v/>
      </c>
      <c r="X1670" s="165">
        <f>IF(AND(C1670="Smelter not listed",OR(LEN(D1670)=0,LEN(E1670)=0)),1,0)</f>
        <v/>
      </c>
      <c r="AB1670" s="306">
        <f>IF(C1670="","",B1670)</f>
        <v/>
      </c>
      <c r="AC1670" s="165">
        <f>B1670</f>
        <v/>
      </c>
      <c r="AD1670" s="165">
        <f>IF(C1670="Smelter not listed",D1670,C1670)</f>
        <v/>
      </c>
    </row>
    <row r="1671" ht="20.1" customFormat="1" customHeight="1" s="165">
      <c r="A1671" s="150" t="n"/>
      <c r="B1671" s="296">
        <f>IF(LEN(A1671)=0,"",INDEX('Smelter Look-up'!$A:$A,MATCH($A1671,'Smelter Look-up'!$E:$E,0)))</f>
        <v/>
      </c>
      <c r="C1671" s="147">
        <f>IF(LEN(A1671)=0,"",INDEX('Smelter Look-up'!$C:$C,MATCH($A1671,'Smelter Look-up'!$E:$E,0)))</f>
        <v/>
      </c>
      <c r="D1671" s="144" t="n"/>
      <c r="E1671" s="144">
        <f>IF(ISERROR($V1671),"",OFFSET('Smelter Look-up'!$D$4,$V1671-4,0)&amp;"")</f>
        <v/>
      </c>
      <c r="F1671" s="144">
        <f>IF(ISERROR($V1671),"",OFFSET('Smelter Look-up'!$E$4,$V1671-4,0))</f>
        <v/>
      </c>
      <c r="G1671" s="144">
        <f>IF(C1671=$X$4,"Enter smelter details",IF(ISERROR($V1671),"",OFFSET('Smelter Look-up'!$F$4,$V1671-4,0)))</f>
        <v/>
      </c>
      <c r="H1671" s="200">
        <f>IF(ISERROR($V1671),"",OFFSET('Smelter Look-up'!$G$4,$V1671-4,0))</f>
        <v/>
      </c>
      <c r="I1671" s="201">
        <f>IF(ISERROR($V1671),"",OFFSET('Smelter Look-up'!$H$4,$V1671-4,0))</f>
        <v/>
      </c>
      <c r="J1671" s="201">
        <f>IF(ISERROR($V1671),"",OFFSET('Smelter Look-up'!$I$4,$V1671-4,0))</f>
        <v/>
      </c>
      <c r="K1671" s="145" t="n"/>
      <c r="L1671" s="145" t="n"/>
      <c r="M1671" s="145" t="n"/>
      <c r="N1671" s="145" t="n"/>
      <c r="O1671" s="145" t="n"/>
      <c r="P1671" s="203" t="n"/>
      <c r="Q1671" s="146" t="n"/>
      <c r="R1671" s="144">
        <f>IF(ISERROR($V1671),"",OFFSET('Smelter Look-up'!$C$4,$V1671-4,0)&amp;"")</f>
        <v/>
      </c>
      <c r="S1671" s="150">
        <f>IF(B1671="","",IF(ISERROR(MATCH($E1671,CL,0)),"Unknown",INDIRECT("'C'!$A$"&amp;MATCH($E1671,CL,0)+1)))</f>
        <v/>
      </c>
      <c r="T1671" s="150">
        <f>IF(B1671="","",IF(ISERROR(MATCH($J1671,SorP!$B$1:$B$6261,0)),"",INDIRECT("'SorP'!$A$"&amp;MATCH($S1671&amp;$J1671,SorP!C:C,0))))</f>
        <v/>
      </c>
      <c r="U1671" s="163" t="n"/>
      <c r="V1671" s="164">
        <f>IF(C1671="",NA(),MATCH($B1671&amp;$C1671,'Smelter Look-up'!$J:$J,0))</f>
        <v/>
      </c>
      <c r="X1671" s="165">
        <f>IF(AND(C1671="Smelter not listed",OR(LEN(D1671)=0,LEN(E1671)=0)),1,0)</f>
        <v/>
      </c>
      <c r="AB1671" s="306">
        <f>IF(C1671="","",B1671)</f>
        <v/>
      </c>
      <c r="AC1671" s="165">
        <f>B1671</f>
        <v/>
      </c>
      <c r="AD1671" s="165">
        <f>IF(C1671="Smelter not listed",D1671,C1671)</f>
        <v/>
      </c>
    </row>
    <row r="1672" ht="20.1" customFormat="1" customHeight="1" s="165">
      <c r="A1672" s="150" t="n"/>
      <c r="B1672" s="296">
        <f>IF(LEN(A1672)=0,"",INDEX('Smelter Look-up'!$A:$A,MATCH($A1672,'Smelter Look-up'!$E:$E,0)))</f>
        <v/>
      </c>
      <c r="C1672" s="147">
        <f>IF(LEN(A1672)=0,"",INDEX('Smelter Look-up'!$C:$C,MATCH($A1672,'Smelter Look-up'!$E:$E,0)))</f>
        <v/>
      </c>
      <c r="D1672" s="144" t="n"/>
      <c r="E1672" s="144">
        <f>IF(ISERROR($V1672),"",OFFSET('Smelter Look-up'!$D$4,$V1672-4,0)&amp;"")</f>
        <v/>
      </c>
      <c r="F1672" s="144">
        <f>IF(ISERROR($V1672),"",OFFSET('Smelter Look-up'!$E$4,$V1672-4,0))</f>
        <v/>
      </c>
      <c r="G1672" s="144">
        <f>IF(C1672=$X$4,"Enter smelter details",IF(ISERROR($V1672),"",OFFSET('Smelter Look-up'!$F$4,$V1672-4,0)))</f>
        <v/>
      </c>
      <c r="H1672" s="200">
        <f>IF(ISERROR($V1672),"",OFFSET('Smelter Look-up'!$G$4,$V1672-4,0))</f>
        <v/>
      </c>
      <c r="I1672" s="201">
        <f>IF(ISERROR($V1672),"",OFFSET('Smelter Look-up'!$H$4,$V1672-4,0))</f>
        <v/>
      </c>
      <c r="J1672" s="201">
        <f>IF(ISERROR($V1672),"",OFFSET('Smelter Look-up'!$I$4,$V1672-4,0))</f>
        <v/>
      </c>
      <c r="K1672" s="145" t="n"/>
      <c r="L1672" s="145" t="n"/>
      <c r="M1672" s="145" t="n"/>
      <c r="N1672" s="145" t="n"/>
      <c r="O1672" s="145" t="n"/>
      <c r="P1672" s="203" t="n"/>
      <c r="Q1672" s="146" t="n"/>
      <c r="R1672" s="144">
        <f>IF(ISERROR($V1672),"",OFFSET('Smelter Look-up'!$C$4,$V1672-4,0)&amp;"")</f>
        <v/>
      </c>
      <c r="S1672" s="150">
        <f>IF(B1672="","",IF(ISERROR(MATCH($E1672,CL,0)),"Unknown",INDIRECT("'C'!$A$"&amp;MATCH($E1672,CL,0)+1)))</f>
        <v/>
      </c>
      <c r="T1672" s="150">
        <f>IF(B1672="","",IF(ISERROR(MATCH($J1672,SorP!$B$1:$B$6261,0)),"",INDIRECT("'SorP'!$A$"&amp;MATCH($S1672&amp;$J1672,SorP!C:C,0))))</f>
        <v/>
      </c>
      <c r="U1672" s="163" t="n"/>
      <c r="V1672" s="164">
        <f>IF(C1672="",NA(),MATCH($B1672&amp;$C1672,'Smelter Look-up'!$J:$J,0))</f>
        <v/>
      </c>
      <c r="X1672" s="165">
        <f>IF(AND(C1672="Smelter not listed",OR(LEN(D1672)=0,LEN(E1672)=0)),1,0)</f>
        <v/>
      </c>
      <c r="AB1672" s="306">
        <f>IF(C1672="","",B1672)</f>
        <v/>
      </c>
      <c r="AC1672" s="165">
        <f>B1672</f>
        <v/>
      </c>
      <c r="AD1672" s="165">
        <f>IF(C1672="Smelter not listed",D1672,C1672)</f>
        <v/>
      </c>
    </row>
    <row r="1673" ht="20.1" customFormat="1" customHeight="1" s="165">
      <c r="A1673" s="150" t="n"/>
      <c r="B1673" s="296">
        <f>IF(LEN(A1673)=0,"",INDEX('Smelter Look-up'!$A:$A,MATCH($A1673,'Smelter Look-up'!$E:$E,0)))</f>
        <v/>
      </c>
      <c r="C1673" s="147">
        <f>IF(LEN(A1673)=0,"",INDEX('Smelter Look-up'!$C:$C,MATCH($A1673,'Smelter Look-up'!$E:$E,0)))</f>
        <v/>
      </c>
      <c r="D1673" s="144" t="n"/>
      <c r="E1673" s="144">
        <f>IF(ISERROR($V1673),"",OFFSET('Smelter Look-up'!$D$4,$V1673-4,0)&amp;"")</f>
        <v/>
      </c>
      <c r="F1673" s="144">
        <f>IF(ISERROR($V1673),"",OFFSET('Smelter Look-up'!$E$4,$V1673-4,0))</f>
        <v/>
      </c>
      <c r="G1673" s="144">
        <f>IF(C1673=$X$4,"Enter smelter details",IF(ISERROR($V1673),"",OFFSET('Smelter Look-up'!$F$4,$V1673-4,0)))</f>
        <v/>
      </c>
      <c r="H1673" s="200">
        <f>IF(ISERROR($V1673),"",OFFSET('Smelter Look-up'!$G$4,$V1673-4,0))</f>
        <v/>
      </c>
      <c r="I1673" s="201">
        <f>IF(ISERROR($V1673),"",OFFSET('Smelter Look-up'!$H$4,$V1673-4,0))</f>
        <v/>
      </c>
      <c r="J1673" s="201">
        <f>IF(ISERROR($V1673),"",OFFSET('Smelter Look-up'!$I$4,$V1673-4,0))</f>
        <v/>
      </c>
      <c r="K1673" s="145" t="n"/>
      <c r="L1673" s="145" t="n"/>
      <c r="M1673" s="145" t="n"/>
      <c r="N1673" s="145" t="n"/>
      <c r="O1673" s="145" t="n"/>
      <c r="P1673" s="203" t="n"/>
      <c r="Q1673" s="146" t="n"/>
      <c r="R1673" s="144">
        <f>IF(ISERROR($V1673),"",OFFSET('Smelter Look-up'!$C$4,$V1673-4,0)&amp;"")</f>
        <v/>
      </c>
      <c r="S1673" s="150">
        <f>IF(B1673="","",IF(ISERROR(MATCH($E1673,CL,0)),"Unknown",INDIRECT("'C'!$A$"&amp;MATCH($E1673,CL,0)+1)))</f>
        <v/>
      </c>
      <c r="T1673" s="150">
        <f>IF(B1673="","",IF(ISERROR(MATCH($J1673,SorP!$B$1:$B$6261,0)),"",INDIRECT("'SorP'!$A$"&amp;MATCH($S1673&amp;$J1673,SorP!C:C,0))))</f>
        <v/>
      </c>
      <c r="U1673" s="163" t="n"/>
      <c r="V1673" s="164">
        <f>IF(C1673="",NA(),MATCH($B1673&amp;$C1673,'Smelter Look-up'!$J:$J,0))</f>
        <v/>
      </c>
      <c r="X1673" s="165">
        <f>IF(AND(C1673="Smelter not listed",OR(LEN(D1673)=0,LEN(E1673)=0)),1,0)</f>
        <v/>
      </c>
      <c r="AB1673" s="306">
        <f>IF(C1673="","",B1673)</f>
        <v/>
      </c>
      <c r="AC1673" s="165">
        <f>B1673</f>
        <v/>
      </c>
      <c r="AD1673" s="165">
        <f>IF(C1673="Smelter not listed",D1673,C1673)</f>
        <v/>
      </c>
    </row>
    <row r="1674" ht="20.1" customFormat="1" customHeight="1" s="165">
      <c r="A1674" s="150" t="n"/>
      <c r="B1674" s="296">
        <f>IF(LEN(A1674)=0,"",INDEX('Smelter Look-up'!$A:$A,MATCH($A1674,'Smelter Look-up'!$E:$E,0)))</f>
        <v/>
      </c>
      <c r="C1674" s="147">
        <f>IF(LEN(A1674)=0,"",INDEX('Smelter Look-up'!$C:$C,MATCH($A1674,'Smelter Look-up'!$E:$E,0)))</f>
        <v/>
      </c>
      <c r="D1674" s="144" t="n"/>
      <c r="E1674" s="144">
        <f>IF(ISERROR($V1674),"",OFFSET('Smelter Look-up'!$D$4,$V1674-4,0)&amp;"")</f>
        <v/>
      </c>
      <c r="F1674" s="144">
        <f>IF(ISERROR($V1674),"",OFFSET('Smelter Look-up'!$E$4,$V1674-4,0))</f>
        <v/>
      </c>
      <c r="G1674" s="144">
        <f>IF(C1674=$X$4,"Enter smelter details",IF(ISERROR($V1674),"",OFFSET('Smelter Look-up'!$F$4,$V1674-4,0)))</f>
        <v/>
      </c>
      <c r="H1674" s="200">
        <f>IF(ISERROR($V1674),"",OFFSET('Smelter Look-up'!$G$4,$V1674-4,0))</f>
        <v/>
      </c>
      <c r="I1674" s="201">
        <f>IF(ISERROR($V1674),"",OFFSET('Smelter Look-up'!$H$4,$V1674-4,0))</f>
        <v/>
      </c>
      <c r="J1674" s="201">
        <f>IF(ISERROR($V1674),"",OFFSET('Smelter Look-up'!$I$4,$V1674-4,0))</f>
        <v/>
      </c>
      <c r="K1674" s="145" t="n"/>
      <c r="L1674" s="145" t="n"/>
      <c r="M1674" s="145" t="n"/>
      <c r="N1674" s="145" t="n"/>
      <c r="O1674" s="145" t="n"/>
      <c r="P1674" s="203" t="n"/>
      <c r="Q1674" s="146" t="n"/>
      <c r="R1674" s="144">
        <f>IF(ISERROR($V1674),"",OFFSET('Smelter Look-up'!$C$4,$V1674-4,0)&amp;"")</f>
        <v/>
      </c>
      <c r="S1674" s="150">
        <f>IF(B1674="","",IF(ISERROR(MATCH($E1674,CL,0)),"Unknown",INDIRECT("'C'!$A$"&amp;MATCH($E1674,CL,0)+1)))</f>
        <v/>
      </c>
      <c r="T1674" s="150">
        <f>IF(B1674="","",IF(ISERROR(MATCH($J1674,SorP!$B$1:$B$6261,0)),"",INDIRECT("'SorP'!$A$"&amp;MATCH($S1674&amp;$J1674,SorP!C:C,0))))</f>
        <v/>
      </c>
      <c r="U1674" s="163" t="n"/>
      <c r="V1674" s="164">
        <f>IF(C1674="",NA(),MATCH($B1674&amp;$C1674,'Smelter Look-up'!$J:$J,0))</f>
        <v/>
      </c>
      <c r="X1674" s="165">
        <f>IF(AND(C1674="Smelter not listed",OR(LEN(D1674)=0,LEN(E1674)=0)),1,0)</f>
        <v/>
      </c>
      <c r="AB1674" s="306">
        <f>IF(C1674="","",B1674)</f>
        <v/>
      </c>
      <c r="AC1674" s="165">
        <f>B1674</f>
        <v/>
      </c>
      <c r="AD1674" s="165">
        <f>IF(C1674="Smelter not listed",D1674,C1674)</f>
        <v/>
      </c>
    </row>
    <row r="1675" ht="20.1" customFormat="1" customHeight="1" s="165">
      <c r="A1675" s="150" t="n"/>
      <c r="B1675" s="296">
        <f>IF(LEN(A1675)=0,"",INDEX('Smelter Look-up'!$A:$A,MATCH($A1675,'Smelter Look-up'!$E:$E,0)))</f>
        <v/>
      </c>
      <c r="C1675" s="147">
        <f>IF(LEN(A1675)=0,"",INDEX('Smelter Look-up'!$C:$C,MATCH($A1675,'Smelter Look-up'!$E:$E,0)))</f>
        <v/>
      </c>
      <c r="D1675" s="144" t="n"/>
      <c r="E1675" s="144">
        <f>IF(ISERROR($V1675),"",OFFSET('Smelter Look-up'!$D$4,$V1675-4,0)&amp;"")</f>
        <v/>
      </c>
      <c r="F1675" s="144">
        <f>IF(ISERROR($V1675),"",OFFSET('Smelter Look-up'!$E$4,$V1675-4,0))</f>
        <v/>
      </c>
      <c r="G1675" s="144">
        <f>IF(C1675=$X$4,"Enter smelter details",IF(ISERROR($V1675),"",OFFSET('Smelter Look-up'!$F$4,$V1675-4,0)))</f>
        <v/>
      </c>
      <c r="H1675" s="200">
        <f>IF(ISERROR($V1675),"",OFFSET('Smelter Look-up'!$G$4,$V1675-4,0))</f>
        <v/>
      </c>
      <c r="I1675" s="201">
        <f>IF(ISERROR($V1675),"",OFFSET('Smelter Look-up'!$H$4,$V1675-4,0))</f>
        <v/>
      </c>
      <c r="J1675" s="201">
        <f>IF(ISERROR($V1675),"",OFFSET('Smelter Look-up'!$I$4,$V1675-4,0))</f>
        <v/>
      </c>
      <c r="K1675" s="145" t="n"/>
      <c r="L1675" s="145" t="n"/>
      <c r="M1675" s="145" t="n"/>
      <c r="N1675" s="145" t="n"/>
      <c r="O1675" s="145" t="n"/>
      <c r="P1675" s="203" t="n"/>
      <c r="Q1675" s="146" t="n"/>
      <c r="R1675" s="144">
        <f>IF(ISERROR($V1675),"",OFFSET('Smelter Look-up'!$C$4,$V1675-4,0)&amp;"")</f>
        <v/>
      </c>
      <c r="S1675" s="150">
        <f>IF(B1675="","",IF(ISERROR(MATCH($E1675,CL,0)),"Unknown",INDIRECT("'C'!$A$"&amp;MATCH($E1675,CL,0)+1)))</f>
        <v/>
      </c>
      <c r="T1675" s="150">
        <f>IF(B1675="","",IF(ISERROR(MATCH($J1675,SorP!$B$1:$B$6261,0)),"",INDIRECT("'SorP'!$A$"&amp;MATCH($S1675&amp;$J1675,SorP!C:C,0))))</f>
        <v/>
      </c>
      <c r="U1675" s="163" t="n"/>
      <c r="V1675" s="164">
        <f>IF(C1675="",NA(),MATCH($B1675&amp;$C1675,'Smelter Look-up'!$J:$J,0))</f>
        <v/>
      </c>
      <c r="X1675" s="165">
        <f>IF(AND(C1675="Smelter not listed",OR(LEN(D1675)=0,LEN(E1675)=0)),1,0)</f>
        <v/>
      </c>
      <c r="AB1675" s="306">
        <f>IF(C1675="","",B1675)</f>
        <v/>
      </c>
      <c r="AC1675" s="165">
        <f>B1675</f>
        <v/>
      </c>
      <c r="AD1675" s="165">
        <f>IF(C1675="Smelter not listed",D1675,C1675)</f>
        <v/>
      </c>
    </row>
    <row r="1676" ht="20.1" customFormat="1" customHeight="1" s="165">
      <c r="A1676" s="150" t="n"/>
      <c r="B1676" s="296">
        <f>IF(LEN(A1676)=0,"",INDEX('Smelter Look-up'!$A:$A,MATCH($A1676,'Smelter Look-up'!$E:$E,0)))</f>
        <v/>
      </c>
      <c r="C1676" s="147">
        <f>IF(LEN(A1676)=0,"",INDEX('Smelter Look-up'!$C:$C,MATCH($A1676,'Smelter Look-up'!$E:$E,0)))</f>
        <v/>
      </c>
      <c r="D1676" s="144" t="n"/>
      <c r="E1676" s="144">
        <f>IF(ISERROR($V1676),"",OFFSET('Smelter Look-up'!$D$4,$V1676-4,0)&amp;"")</f>
        <v/>
      </c>
      <c r="F1676" s="144">
        <f>IF(ISERROR($V1676),"",OFFSET('Smelter Look-up'!$E$4,$V1676-4,0))</f>
        <v/>
      </c>
      <c r="G1676" s="144">
        <f>IF(C1676=$X$4,"Enter smelter details",IF(ISERROR($V1676),"",OFFSET('Smelter Look-up'!$F$4,$V1676-4,0)))</f>
        <v/>
      </c>
      <c r="H1676" s="200">
        <f>IF(ISERROR($V1676),"",OFFSET('Smelter Look-up'!$G$4,$V1676-4,0))</f>
        <v/>
      </c>
      <c r="I1676" s="201">
        <f>IF(ISERROR($V1676),"",OFFSET('Smelter Look-up'!$H$4,$V1676-4,0))</f>
        <v/>
      </c>
      <c r="J1676" s="201">
        <f>IF(ISERROR($V1676),"",OFFSET('Smelter Look-up'!$I$4,$V1676-4,0))</f>
        <v/>
      </c>
      <c r="K1676" s="145" t="n"/>
      <c r="L1676" s="145" t="n"/>
      <c r="M1676" s="145" t="n"/>
      <c r="N1676" s="145" t="n"/>
      <c r="O1676" s="145" t="n"/>
      <c r="P1676" s="203" t="n"/>
      <c r="Q1676" s="146" t="n"/>
      <c r="R1676" s="144">
        <f>IF(ISERROR($V1676),"",OFFSET('Smelter Look-up'!$C$4,$V1676-4,0)&amp;"")</f>
        <v/>
      </c>
      <c r="S1676" s="150">
        <f>IF(B1676="","",IF(ISERROR(MATCH($E1676,CL,0)),"Unknown",INDIRECT("'C'!$A$"&amp;MATCH($E1676,CL,0)+1)))</f>
        <v/>
      </c>
      <c r="T1676" s="150">
        <f>IF(B1676="","",IF(ISERROR(MATCH($J1676,SorP!$B$1:$B$6261,0)),"",INDIRECT("'SorP'!$A$"&amp;MATCH($S1676&amp;$J1676,SorP!C:C,0))))</f>
        <v/>
      </c>
      <c r="U1676" s="163" t="n"/>
      <c r="V1676" s="164">
        <f>IF(C1676="",NA(),MATCH($B1676&amp;$C1676,'Smelter Look-up'!$J:$J,0))</f>
        <v/>
      </c>
      <c r="X1676" s="165">
        <f>IF(AND(C1676="Smelter not listed",OR(LEN(D1676)=0,LEN(E1676)=0)),1,0)</f>
        <v/>
      </c>
      <c r="AB1676" s="306">
        <f>IF(C1676="","",B1676)</f>
        <v/>
      </c>
      <c r="AC1676" s="165">
        <f>B1676</f>
        <v/>
      </c>
      <c r="AD1676" s="165">
        <f>IF(C1676="Smelter not listed",D1676,C1676)</f>
        <v/>
      </c>
    </row>
    <row r="1677" ht="20.1" customFormat="1" customHeight="1" s="165">
      <c r="A1677" s="150" t="n"/>
      <c r="B1677" s="296">
        <f>IF(LEN(A1677)=0,"",INDEX('Smelter Look-up'!$A:$A,MATCH($A1677,'Smelter Look-up'!$E:$E,0)))</f>
        <v/>
      </c>
      <c r="C1677" s="147">
        <f>IF(LEN(A1677)=0,"",INDEX('Smelter Look-up'!$C:$C,MATCH($A1677,'Smelter Look-up'!$E:$E,0)))</f>
        <v/>
      </c>
      <c r="D1677" s="144" t="n"/>
      <c r="E1677" s="144">
        <f>IF(ISERROR($V1677),"",OFFSET('Smelter Look-up'!$D$4,$V1677-4,0)&amp;"")</f>
        <v/>
      </c>
      <c r="F1677" s="144">
        <f>IF(ISERROR($V1677),"",OFFSET('Smelter Look-up'!$E$4,$V1677-4,0))</f>
        <v/>
      </c>
      <c r="G1677" s="144">
        <f>IF(C1677=$X$4,"Enter smelter details",IF(ISERROR($V1677),"",OFFSET('Smelter Look-up'!$F$4,$V1677-4,0)))</f>
        <v/>
      </c>
      <c r="H1677" s="200">
        <f>IF(ISERROR($V1677),"",OFFSET('Smelter Look-up'!$G$4,$V1677-4,0))</f>
        <v/>
      </c>
      <c r="I1677" s="201">
        <f>IF(ISERROR($V1677),"",OFFSET('Smelter Look-up'!$H$4,$V1677-4,0))</f>
        <v/>
      </c>
      <c r="J1677" s="201">
        <f>IF(ISERROR($V1677),"",OFFSET('Smelter Look-up'!$I$4,$V1677-4,0))</f>
        <v/>
      </c>
      <c r="K1677" s="145" t="n"/>
      <c r="L1677" s="145" t="n"/>
      <c r="M1677" s="145" t="n"/>
      <c r="N1677" s="145" t="n"/>
      <c r="O1677" s="145" t="n"/>
      <c r="P1677" s="203" t="n"/>
      <c r="Q1677" s="146" t="n"/>
      <c r="R1677" s="144">
        <f>IF(ISERROR($V1677),"",OFFSET('Smelter Look-up'!$C$4,$V1677-4,0)&amp;"")</f>
        <v/>
      </c>
      <c r="S1677" s="150">
        <f>IF(B1677="","",IF(ISERROR(MATCH($E1677,CL,0)),"Unknown",INDIRECT("'C'!$A$"&amp;MATCH($E1677,CL,0)+1)))</f>
        <v/>
      </c>
      <c r="T1677" s="150">
        <f>IF(B1677="","",IF(ISERROR(MATCH($J1677,SorP!$B$1:$B$6261,0)),"",INDIRECT("'SorP'!$A$"&amp;MATCH($S1677&amp;$J1677,SorP!C:C,0))))</f>
        <v/>
      </c>
      <c r="U1677" s="163" t="n"/>
      <c r="V1677" s="164">
        <f>IF(C1677="",NA(),MATCH($B1677&amp;$C1677,'Smelter Look-up'!$J:$J,0))</f>
        <v/>
      </c>
      <c r="X1677" s="165">
        <f>IF(AND(C1677="Smelter not listed",OR(LEN(D1677)=0,LEN(E1677)=0)),1,0)</f>
        <v/>
      </c>
      <c r="AB1677" s="306">
        <f>IF(C1677="","",B1677)</f>
        <v/>
      </c>
      <c r="AC1677" s="165">
        <f>B1677</f>
        <v/>
      </c>
      <c r="AD1677" s="165">
        <f>IF(C1677="Smelter not listed",D1677,C1677)</f>
        <v/>
      </c>
    </row>
    <row r="1678" ht="20.1" customFormat="1" customHeight="1" s="165">
      <c r="A1678" s="150" t="n"/>
      <c r="B1678" s="296">
        <f>IF(LEN(A1678)=0,"",INDEX('Smelter Look-up'!$A:$A,MATCH($A1678,'Smelter Look-up'!$E:$E,0)))</f>
        <v/>
      </c>
      <c r="C1678" s="147">
        <f>IF(LEN(A1678)=0,"",INDEX('Smelter Look-up'!$C:$C,MATCH($A1678,'Smelter Look-up'!$E:$E,0)))</f>
        <v/>
      </c>
      <c r="D1678" s="144" t="n"/>
      <c r="E1678" s="144">
        <f>IF(ISERROR($V1678),"",OFFSET('Smelter Look-up'!$D$4,$V1678-4,0)&amp;"")</f>
        <v/>
      </c>
      <c r="F1678" s="144">
        <f>IF(ISERROR($V1678),"",OFFSET('Smelter Look-up'!$E$4,$V1678-4,0))</f>
        <v/>
      </c>
      <c r="G1678" s="144">
        <f>IF(C1678=$X$4,"Enter smelter details",IF(ISERROR($V1678),"",OFFSET('Smelter Look-up'!$F$4,$V1678-4,0)))</f>
        <v/>
      </c>
      <c r="H1678" s="200">
        <f>IF(ISERROR($V1678),"",OFFSET('Smelter Look-up'!$G$4,$V1678-4,0))</f>
        <v/>
      </c>
      <c r="I1678" s="201">
        <f>IF(ISERROR($V1678),"",OFFSET('Smelter Look-up'!$H$4,$V1678-4,0))</f>
        <v/>
      </c>
      <c r="J1678" s="201">
        <f>IF(ISERROR($V1678),"",OFFSET('Smelter Look-up'!$I$4,$V1678-4,0))</f>
        <v/>
      </c>
      <c r="K1678" s="145" t="n"/>
      <c r="L1678" s="145" t="n"/>
      <c r="M1678" s="145" t="n"/>
      <c r="N1678" s="145" t="n"/>
      <c r="O1678" s="145" t="n"/>
      <c r="P1678" s="203" t="n"/>
      <c r="Q1678" s="146" t="n"/>
      <c r="R1678" s="144">
        <f>IF(ISERROR($V1678),"",OFFSET('Smelter Look-up'!$C$4,$V1678-4,0)&amp;"")</f>
        <v/>
      </c>
      <c r="S1678" s="150">
        <f>IF(B1678="","",IF(ISERROR(MATCH($E1678,CL,0)),"Unknown",INDIRECT("'C'!$A$"&amp;MATCH($E1678,CL,0)+1)))</f>
        <v/>
      </c>
      <c r="T1678" s="150">
        <f>IF(B1678="","",IF(ISERROR(MATCH($J1678,SorP!$B$1:$B$6261,0)),"",INDIRECT("'SorP'!$A$"&amp;MATCH($S1678&amp;$J1678,SorP!C:C,0))))</f>
        <v/>
      </c>
      <c r="U1678" s="163" t="n"/>
      <c r="V1678" s="164">
        <f>IF(C1678="",NA(),MATCH($B1678&amp;$C1678,'Smelter Look-up'!$J:$J,0))</f>
        <v/>
      </c>
      <c r="X1678" s="165">
        <f>IF(AND(C1678="Smelter not listed",OR(LEN(D1678)=0,LEN(E1678)=0)),1,0)</f>
        <v/>
      </c>
      <c r="AB1678" s="306">
        <f>IF(C1678="","",B1678)</f>
        <v/>
      </c>
      <c r="AC1678" s="165">
        <f>B1678</f>
        <v/>
      </c>
      <c r="AD1678" s="165">
        <f>IF(C1678="Smelter not listed",D1678,C1678)</f>
        <v/>
      </c>
    </row>
    <row r="1679" ht="20.1" customFormat="1" customHeight="1" s="165">
      <c r="A1679" s="150" t="n"/>
      <c r="B1679" s="296">
        <f>IF(LEN(A1679)=0,"",INDEX('Smelter Look-up'!$A:$A,MATCH($A1679,'Smelter Look-up'!$E:$E,0)))</f>
        <v/>
      </c>
      <c r="C1679" s="147">
        <f>IF(LEN(A1679)=0,"",INDEX('Smelter Look-up'!$C:$C,MATCH($A1679,'Smelter Look-up'!$E:$E,0)))</f>
        <v/>
      </c>
      <c r="D1679" s="144" t="n"/>
      <c r="E1679" s="144">
        <f>IF(ISERROR($V1679),"",OFFSET('Smelter Look-up'!$D$4,$V1679-4,0)&amp;"")</f>
        <v/>
      </c>
      <c r="F1679" s="144">
        <f>IF(ISERROR($V1679),"",OFFSET('Smelter Look-up'!$E$4,$V1679-4,0))</f>
        <v/>
      </c>
      <c r="G1679" s="144">
        <f>IF(C1679=$X$4,"Enter smelter details",IF(ISERROR($V1679),"",OFFSET('Smelter Look-up'!$F$4,$V1679-4,0)))</f>
        <v/>
      </c>
      <c r="H1679" s="200">
        <f>IF(ISERROR($V1679),"",OFFSET('Smelter Look-up'!$G$4,$V1679-4,0))</f>
        <v/>
      </c>
      <c r="I1679" s="201">
        <f>IF(ISERROR($V1679),"",OFFSET('Smelter Look-up'!$H$4,$V1679-4,0))</f>
        <v/>
      </c>
      <c r="J1679" s="201">
        <f>IF(ISERROR($V1679),"",OFFSET('Smelter Look-up'!$I$4,$V1679-4,0))</f>
        <v/>
      </c>
      <c r="K1679" s="145" t="n"/>
      <c r="L1679" s="145" t="n"/>
      <c r="M1679" s="145" t="n"/>
      <c r="N1679" s="145" t="n"/>
      <c r="O1679" s="145" t="n"/>
      <c r="P1679" s="203" t="n"/>
      <c r="Q1679" s="146" t="n"/>
      <c r="R1679" s="144">
        <f>IF(ISERROR($V1679),"",OFFSET('Smelter Look-up'!$C$4,$V1679-4,0)&amp;"")</f>
        <v/>
      </c>
      <c r="S1679" s="150">
        <f>IF(B1679="","",IF(ISERROR(MATCH($E1679,CL,0)),"Unknown",INDIRECT("'C'!$A$"&amp;MATCH($E1679,CL,0)+1)))</f>
        <v/>
      </c>
      <c r="T1679" s="150">
        <f>IF(B1679="","",IF(ISERROR(MATCH($J1679,SorP!$B$1:$B$6261,0)),"",INDIRECT("'SorP'!$A$"&amp;MATCH($S1679&amp;$J1679,SorP!C:C,0))))</f>
        <v/>
      </c>
      <c r="U1679" s="163" t="n"/>
      <c r="V1679" s="164">
        <f>IF(C1679="",NA(),MATCH($B1679&amp;$C1679,'Smelter Look-up'!$J:$J,0))</f>
        <v/>
      </c>
      <c r="X1679" s="165">
        <f>IF(AND(C1679="Smelter not listed",OR(LEN(D1679)=0,LEN(E1679)=0)),1,0)</f>
        <v/>
      </c>
      <c r="AB1679" s="306">
        <f>IF(C1679="","",B1679)</f>
        <v/>
      </c>
      <c r="AC1679" s="165">
        <f>B1679</f>
        <v/>
      </c>
      <c r="AD1679" s="165">
        <f>IF(C1679="Smelter not listed",D1679,C1679)</f>
        <v/>
      </c>
    </row>
    <row r="1680" ht="20.1" customFormat="1" customHeight="1" s="165">
      <c r="A1680" s="150" t="n"/>
      <c r="B1680" s="296">
        <f>IF(LEN(A1680)=0,"",INDEX('Smelter Look-up'!$A:$A,MATCH($A1680,'Smelter Look-up'!$E:$E,0)))</f>
        <v/>
      </c>
      <c r="C1680" s="147">
        <f>IF(LEN(A1680)=0,"",INDEX('Smelter Look-up'!$C:$C,MATCH($A1680,'Smelter Look-up'!$E:$E,0)))</f>
        <v/>
      </c>
      <c r="D1680" s="144" t="n"/>
      <c r="E1680" s="144">
        <f>IF(ISERROR($V1680),"",OFFSET('Smelter Look-up'!$D$4,$V1680-4,0)&amp;"")</f>
        <v/>
      </c>
      <c r="F1680" s="144">
        <f>IF(ISERROR($V1680),"",OFFSET('Smelter Look-up'!$E$4,$V1680-4,0))</f>
        <v/>
      </c>
      <c r="G1680" s="144">
        <f>IF(C1680=$X$4,"Enter smelter details",IF(ISERROR($V1680),"",OFFSET('Smelter Look-up'!$F$4,$V1680-4,0)))</f>
        <v/>
      </c>
      <c r="H1680" s="200">
        <f>IF(ISERROR($V1680),"",OFFSET('Smelter Look-up'!$G$4,$V1680-4,0))</f>
        <v/>
      </c>
      <c r="I1680" s="201">
        <f>IF(ISERROR($V1680),"",OFFSET('Smelter Look-up'!$H$4,$V1680-4,0))</f>
        <v/>
      </c>
      <c r="J1680" s="201">
        <f>IF(ISERROR($V1680),"",OFFSET('Smelter Look-up'!$I$4,$V1680-4,0))</f>
        <v/>
      </c>
      <c r="K1680" s="145" t="n"/>
      <c r="L1680" s="145" t="n"/>
      <c r="M1680" s="145" t="n"/>
      <c r="N1680" s="145" t="n"/>
      <c r="O1680" s="145" t="n"/>
      <c r="P1680" s="203" t="n"/>
      <c r="Q1680" s="146" t="n"/>
      <c r="R1680" s="144">
        <f>IF(ISERROR($V1680),"",OFFSET('Smelter Look-up'!$C$4,$V1680-4,0)&amp;"")</f>
        <v/>
      </c>
      <c r="S1680" s="150">
        <f>IF(B1680="","",IF(ISERROR(MATCH($E1680,CL,0)),"Unknown",INDIRECT("'C'!$A$"&amp;MATCH($E1680,CL,0)+1)))</f>
        <v/>
      </c>
      <c r="T1680" s="150">
        <f>IF(B1680="","",IF(ISERROR(MATCH($J1680,SorP!$B$1:$B$6261,0)),"",INDIRECT("'SorP'!$A$"&amp;MATCH($S1680&amp;$J1680,SorP!C:C,0))))</f>
        <v/>
      </c>
      <c r="U1680" s="163" t="n"/>
      <c r="V1680" s="164">
        <f>IF(C1680="",NA(),MATCH($B1680&amp;$C1680,'Smelter Look-up'!$J:$J,0))</f>
        <v/>
      </c>
      <c r="X1680" s="165">
        <f>IF(AND(C1680="Smelter not listed",OR(LEN(D1680)=0,LEN(E1680)=0)),1,0)</f>
        <v/>
      </c>
      <c r="AB1680" s="306">
        <f>IF(C1680="","",B1680)</f>
        <v/>
      </c>
      <c r="AC1680" s="165">
        <f>B1680</f>
        <v/>
      </c>
      <c r="AD1680" s="165">
        <f>IF(C1680="Smelter not listed",D1680,C1680)</f>
        <v/>
      </c>
    </row>
    <row r="1681" ht="20.1" customFormat="1" customHeight="1" s="165">
      <c r="A1681" s="150" t="n"/>
      <c r="B1681" s="296">
        <f>IF(LEN(A1681)=0,"",INDEX('Smelter Look-up'!$A:$A,MATCH($A1681,'Smelter Look-up'!$E:$E,0)))</f>
        <v/>
      </c>
      <c r="C1681" s="147">
        <f>IF(LEN(A1681)=0,"",INDEX('Smelter Look-up'!$C:$C,MATCH($A1681,'Smelter Look-up'!$E:$E,0)))</f>
        <v/>
      </c>
      <c r="D1681" s="144" t="n"/>
      <c r="E1681" s="144">
        <f>IF(ISERROR($V1681),"",OFFSET('Smelter Look-up'!$D$4,$V1681-4,0)&amp;"")</f>
        <v/>
      </c>
      <c r="F1681" s="144">
        <f>IF(ISERROR($V1681),"",OFFSET('Smelter Look-up'!$E$4,$V1681-4,0))</f>
        <v/>
      </c>
      <c r="G1681" s="144">
        <f>IF(C1681=$X$4,"Enter smelter details",IF(ISERROR($V1681),"",OFFSET('Smelter Look-up'!$F$4,$V1681-4,0)))</f>
        <v/>
      </c>
      <c r="H1681" s="200">
        <f>IF(ISERROR($V1681),"",OFFSET('Smelter Look-up'!$G$4,$V1681-4,0))</f>
        <v/>
      </c>
      <c r="I1681" s="201">
        <f>IF(ISERROR($V1681),"",OFFSET('Smelter Look-up'!$H$4,$V1681-4,0))</f>
        <v/>
      </c>
      <c r="J1681" s="201">
        <f>IF(ISERROR($V1681),"",OFFSET('Smelter Look-up'!$I$4,$V1681-4,0))</f>
        <v/>
      </c>
      <c r="K1681" s="145" t="n"/>
      <c r="L1681" s="145" t="n"/>
      <c r="M1681" s="145" t="n"/>
      <c r="N1681" s="145" t="n"/>
      <c r="O1681" s="145" t="n"/>
      <c r="P1681" s="203" t="n"/>
      <c r="Q1681" s="146" t="n"/>
      <c r="R1681" s="144">
        <f>IF(ISERROR($V1681),"",OFFSET('Smelter Look-up'!$C$4,$V1681-4,0)&amp;"")</f>
        <v/>
      </c>
      <c r="S1681" s="150">
        <f>IF(B1681="","",IF(ISERROR(MATCH($E1681,CL,0)),"Unknown",INDIRECT("'C'!$A$"&amp;MATCH($E1681,CL,0)+1)))</f>
        <v/>
      </c>
      <c r="T1681" s="150">
        <f>IF(B1681="","",IF(ISERROR(MATCH($J1681,SorP!$B$1:$B$6261,0)),"",INDIRECT("'SorP'!$A$"&amp;MATCH($S1681&amp;$J1681,SorP!C:C,0))))</f>
        <v/>
      </c>
      <c r="U1681" s="163" t="n"/>
      <c r="V1681" s="164">
        <f>IF(C1681="",NA(),MATCH($B1681&amp;$C1681,'Smelter Look-up'!$J:$J,0))</f>
        <v/>
      </c>
      <c r="X1681" s="165">
        <f>IF(AND(C1681="Smelter not listed",OR(LEN(D1681)=0,LEN(E1681)=0)),1,0)</f>
        <v/>
      </c>
      <c r="AB1681" s="306">
        <f>IF(C1681="","",B1681)</f>
        <v/>
      </c>
      <c r="AC1681" s="165">
        <f>B1681</f>
        <v/>
      </c>
      <c r="AD1681" s="165">
        <f>IF(C1681="Smelter not listed",D1681,C1681)</f>
        <v/>
      </c>
    </row>
    <row r="1682" ht="20.1" customFormat="1" customHeight="1" s="165">
      <c r="A1682" s="150" t="n"/>
      <c r="B1682" s="296">
        <f>IF(LEN(A1682)=0,"",INDEX('Smelter Look-up'!$A:$A,MATCH($A1682,'Smelter Look-up'!$E:$E,0)))</f>
        <v/>
      </c>
      <c r="C1682" s="147">
        <f>IF(LEN(A1682)=0,"",INDEX('Smelter Look-up'!$C:$C,MATCH($A1682,'Smelter Look-up'!$E:$E,0)))</f>
        <v/>
      </c>
      <c r="D1682" s="144" t="n"/>
      <c r="E1682" s="144">
        <f>IF(ISERROR($V1682),"",OFFSET('Smelter Look-up'!$D$4,$V1682-4,0)&amp;"")</f>
        <v/>
      </c>
      <c r="F1682" s="144">
        <f>IF(ISERROR($V1682),"",OFFSET('Smelter Look-up'!$E$4,$V1682-4,0))</f>
        <v/>
      </c>
      <c r="G1682" s="144">
        <f>IF(C1682=$X$4,"Enter smelter details",IF(ISERROR($V1682),"",OFFSET('Smelter Look-up'!$F$4,$V1682-4,0)))</f>
        <v/>
      </c>
      <c r="H1682" s="200">
        <f>IF(ISERROR($V1682),"",OFFSET('Smelter Look-up'!$G$4,$V1682-4,0))</f>
        <v/>
      </c>
      <c r="I1682" s="201">
        <f>IF(ISERROR($V1682),"",OFFSET('Smelter Look-up'!$H$4,$V1682-4,0))</f>
        <v/>
      </c>
      <c r="J1682" s="201">
        <f>IF(ISERROR($V1682),"",OFFSET('Smelter Look-up'!$I$4,$V1682-4,0))</f>
        <v/>
      </c>
      <c r="K1682" s="145" t="n"/>
      <c r="L1682" s="145" t="n"/>
      <c r="M1682" s="145" t="n"/>
      <c r="N1682" s="145" t="n"/>
      <c r="O1682" s="145" t="n"/>
      <c r="P1682" s="203" t="n"/>
      <c r="Q1682" s="146" t="n"/>
      <c r="R1682" s="144">
        <f>IF(ISERROR($V1682),"",OFFSET('Smelter Look-up'!$C$4,$V1682-4,0)&amp;"")</f>
        <v/>
      </c>
      <c r="S1682" s="150">
        <f>IF(B1682="","",IF(ISERROR(MATCH($E1682,CL,0)),"Unknown",INDIRECT("'C'!$A$"&amp;MATCH($E1682,CL,0)+1)))</f>
        <v/>
      </c>
      <c r="T1682" s="150">
        <f>IF(B1682="","",IF(ISERROR(MATCH($J1682,SorP!$B$1:$B$6261,0)),"",INDIRECT("'SorP'!$A$"&amp;MATCH($S1682&amp;$J1682,SorP!C:C,0))))</f>
        <v/>
      </c>
      <c r="U1682" s="163" t="n"/>
      <c r="V1682" s="164">
        <f>IF(C1682="",NA(),MATCH($B1682&amp;$C1682,'Smelter Look-up'!$J:$J,0))</f>
        <v/>
      </c>
      <c r="X1682" s="165">
        <f>IF(AND(C1682="Smelter not listed",OR(LEN(D1682)=0,LEN(E1682)=0)),1,0)</f>
        <v/>
      </c>
      <c r="AB1682" s="306">
        <f>IF(C1682="","",B1682)</f>
        <v/>
      </c>
      <c r="AC1682" s="165">
        <f>B1682</f>
        <v/>
      </c>
      <c r="AD1682" s="165">
        <f>IF(C1682="Smelter not listed",D1682,C1682)</f>
        <v/>
      </c>
    </row>
    <row r="1683" ht="20.1" customFormat="1" customHeight="1" s="165">
      <c r="A1683" s="150" t="n"/>
      <c r="B1683" s="296">
        <f>IF(LEN(A1683)=0,"",INDEX('Smelter Look-up'!$A:$A,MATCH($A1683,'Smelter Look-up'!$E:$E,0)))</f>
        <v/>
      </c>
      <c r="C1683" s="147">
        <f>IF(LEN(A1683)=0,"",INDEX('Smelter Look-up'!$C:$C,MATCH($A1683,'Smelter Look-up'!$E:$E,0)))</f>
        <v/>
      </c>
      <c r="D1683" s="144" t="n"/>
      <c r="E1683" s="144">
        <f>IF(ISERROR($V1683),"",OFFSET('Smelter Look-up'!$D$4,$V1683-4,0)&amp;"")</f>
        <v/>
      </c>
      <c r="F1683" s="144">
        <f>IF(ISERROR($V1683),"",OFFSET('Smelter Look-up'!$E$4,$V1683-4,0))</f>
        <v/>
      </c>
      <c r="G1683" s="144">
        <f>IF(C1683=$X$4,"Enter smelter details",IF(ISERROR($V1683),"",OFFSET('Smelter Look-up'!$F$4,$V1683-4,0)))</f>
        <v/>
      </c>
      <c r="H1683" s="200">
        <f>IF(ISERROR($V1683),"",OFFSET('Smelter Look-up'!$G$4,$V1683-4,0))</f>
        <v/>
      </c>
      <c r="I1683" s="201">
        <f>IF(ISERROR($V1683),"",OFFSET('Smelter Look-up'!$H$4,$V1683-4,0))</f>
        <v/>
      </c>
      <c r="J1683" s="201">
        <f>IF(ISERROR($V1683),"",OFFSET('Smelter Look-up'!$I$4,$V1683-4,0))</f>
        <v/>
      </c>
      <c r="K1683" s="145" t="n"/>
      <c r="L1683" s="145" t="n"/>
      <c r="M1683" s="145" t="n"/>
      <c r="N1683" s="145" t="n"/>
      <c r="O1683" s="145" t="n"/>
      <c r="P1683" s="203" t="n"/>
      <c r="Q1683" s="146" t="n"/>
      <c r="R1683" s="144">
        <f>IF(ISERROR($V1683),"",OFFSET('Smelter Look-up'!$C$4,$V1683-4,0)&amp;"")</f>
        <v/>
      </c>
      <c r="S1683" s="150">
        <f>IF(B1683="","",IF(ISERROR(MATCH($E1683,CL,0)),"Unknown",INDIRECT("'C'!$A$"&amp;MATCH($E1683,CL,0)+1)))</f>
        <v/>
      </c>
      <c r="T1683" s="150">
        <f>IF(B1683="","",IF(ISERROR(MATCH($J1683,SorP!$B$1:$B$6261,0)),"",INDIRECT("'SorP'!$A$"&amp;MATCH($S1683&amp;$J1683,SorP!C:C,0))))</f>
        <v/>
      </c>
      <c r="U1683" s="163" t="n"/>
      <c r="V1683" s="164">
        <f>IF(C1683="",NA(),MATCH($B1683&amp;$C1683,'Smelter Look-up'!$J:$J,0))</f>
        <v/>
      </c>
      <c r="X1683" s="165">
        <f>IF(AND(C1683="Smelter not listed",OR(LEN(D1683)=0,LEN(E1683)=0)),1,0)</f>
        <v/>
      </c>
      <c r="AB1683" s="306">
        <f>IF(C1683="","",B1683)</f>
        <v/>
      </c>
      <c r="AC1683" s="165">
        <f>B1683</f>
        <v/>
      </c>
      <c r="AD1683" s="165">
        <f>IF(C1683="Smelter not listed",D1683,C1683)</f>
        <v/>
      </c>
    </row>
    <row r="1684" ht="20.1" customFormat="1" customHeight="1" s="165">
      <c r="A1684" s="150" t="n"/>
      <c r="B1684" s="296">
        <f>IF(LEN(A1684)=0,"",INDEX('Smelter Look-up'!$A:$A,MATCH($A1684,'Smelter Look-up'!$E:$E,0)))</f>
        <v/>
      </c>
      <c r="C1684" s="147">
        <f>IF(LEN(A1684)=0,"",INDEX('Smelter Look-up'!$C:$C,MATCH($A1684,'Smelter Look-up'!$E:$E,0)))</f>
        <v/>
      </c>
      <c r="D1684" s="144" t="n"/>
      <c r="E1684" s="144">
        <f>IF(ISERROR($V1684),"",OFFSET('Smelter Look-up'!$D$4,$V1684-4,0)&amp;"")</f>
        <v/>
      </c>
      <c r="F1684" s="144">
        <f>IF(ISERROR($V1684),"",OFFSET('Smelter Look-up'!$E$4,$V1684-4,0))</f>
        <v/>
      </c>
      <c r="G1684" s="144">
        <f>IF(C1684=$X$4,"Enter smelter details",IF(ISERROR($V1684),"",OFFSET('Smelter Look-up'!$F$4,$V1684-4,0)))</f>
        <v/>
      </c>
      <c r="H1684" s="200">
        <f>IF(ISERROR($V1684),"",OFFSET('Smelter Look-up'!$G$4,$V1684-4,0))</f>
        <v/>
      </c>
      <c r="I1684" s="201">
        <f>IF(ISERROR($V1684),"",OFFSET('Smelter Look-up'!$H$4,$V1684-4,0))</f>
        <v/>
      </c>
      <c r="J1684" s="201">
        <f>IF(ISERROR($V1684),"",OFFSET('Smelter Look-up'!$I$4,$V1684-4,0))</f>
        <v/>
      </c>
      <c r="K1684" s="145" t="n"/>
      <c r="L1684" s="145" t="n"/>
      <c r="M1684" s="145" t="n"/>
      <c r="N1684" s="145" t="n"/>
      <c r="O1684" s="145" t="n"/>
      <c r="P1684" s="203" t="n"/>
      <c r="Q1684" s="146" t="n"/>
      <c r="R1684" s="144">
        <f>IF(ISERROR($V1684),"",OFFSET('Smelter Look-up'!$C$4,$V1684-4,0)&amp;"")</f>
        <v/>
      </c>
      <c r="S1684" s="150">
        <f>IF(B1684="","",IF(ISERROR(MATCH($E1684,CL,0)),"Unknown",INDIRECT("'C'!$A$"&amp;MATCH($E1684,CL,0)+1)))</f>
        <v/>
      </c>
      <c r="T1684" s="150">
        <f>IF(B1684="","",IF(ISERROR(MATCH($J1684,SorP!$B$1:$B$6261,0)),"",INDIRECT("'SorP'!$A$"&amp;MATCH($S1684&amp;$J1684,SorP!C:C,0))))</f>
        <v/>
      </c>
      <c r="U1684" s="163" t="n"/>
      <c r="V1684" s="164">
        <f>IF(C1684="",NA(),MATCH($B1684&amp;$C1684,'Smelter Look-up'!$J:$J,0))</f>
        <v/>
      </c>
      <c r="X1684" s="165">
        <f>IF(AND(C1684="Smelter not listed",OR(LEN(D1684)=0,LEN(E1684)=0)),1,0)</f>
        <v/>
      </c>
      <c r="AB1684" s="306">
        <f>IF(C1684="","",B1684)</f>
        <v/>
      </c>
      <c r="AC1684" s="165">
        <f>B1684</f>
        <v/>
      </c>
      <c r="AD1684" s="165">
        <f>IF(C1684="Smelter not listed",D1684,C1684)</f>
        <v/>
      </c>
    </row>
    <row r="1685" ht="20.1" customFormat="1" customHeight="1" s="165">
      <c r="A1685" s="150" t="n"/>
      <c r="B1685" s="296">
        <f>IF(LEN(A1685)=0,"",INDEX('Smelter Look-up'!$A:$A,MATCH($A1685,'Smelter Look-up'!$E:$E,0)))</f>
        <v/>
      </c>
      <c r="C1685" s="147">
        <f>IF(LEN(A1685)=0,"",INDEX('Smelter Look-up'!$C:$C,MATCH($A1685,'Smelter Look-up'!$E:$E,0)))</f>
        <v/>
      </c>
      <c r="D1685" s="144" t="n"/>
      <c r="E1685" s="144">
        <f>IF(ISERROR($V1685),"",OFFSET('Smelter Look-up'!$D$4,$V1685-4,0)&amp;"")</f>
        <v/>
      </c>
      <c r="F1685" s="144">
        <f>IF(ISERROR($V1685),"",OFFSET('Smelter Look-up'!$E$4,$V1685-4,0))</f>
        <v/>
      </c>
      <c r="G1685" s="144">
        <f>IF(C1685=$X$4,"Enter smelter details",IF(ISERROR($V1685),"",OFFSET('Smelter Look-up'!$F$4,$V1685-4,0)))</f>
        <v/>
      </c>
      <c r="H1685" s="200">
        <f>IF(ISERROR($V1685),"",OFFSET('Smelter Look-up'!$G$4,$V1685-4,0))</f>
        <v/>
      </c>
      <c r="I1685" s="201">
        <f>IF(ISERROR($V1685),"",OFFSET('Smelter Look-up'!$H$4,$V1685-4,0))</f>
        <v/>
      </c>
      <c r="J1685" s="201">
        <f>IF(ISERROR($V1685),"",OFFSET('Smelter Look-up'!$I$4,$V1685-4,0))</f>
        <v/>
      </c>
      <c r="K1685" s="145" t="n"/>
      <c r="L1685" s="145" t="n"/>
      <c r="M1685" s="145" t="n"/>
      <c r="N1685" s="145" t="n"/>
      <c r="O1685" s="145" t="n"/>
      <c r="P1685" s="203" t="n"/>
      <c r="Q1685" s="146" t="n"/>
      <c r="R1685" s="144">
        <f>IF(ISERROR($V1685),"",OFFSET('Smelter Look-up'!$C$4,$V1685-4,0)&amp;"")</f>
        <v/>
      </c>
      <c r="S1685" s="150">
        <f>IF(B1685="","",IF(ISERROR(MATCH($E1685,CL,0)),"Unknown",INDIRECT("'C'!$A$"&amp;MATCH($E1685,CL,0)+1)))</f>
        <v/>
      </c>
      <c r="T1685" s="150">
        <f>IF(B1685="","",IF(ISERROR(MATCH($J1685,SorP!$B$1:$B$6261,0)),"",INDIRECT("'SorP'!$A$"&amp;MATCH($S1685&amp;$J1685,SorP!C:C,0))))</f>
        <v/>
      </c>
      <c r="U1685" s="163" t="n"/>
      <c r="V1685" s="164">
        <f>IF(C1685="",NA(),MATCH($B1685&amp;$C1685,'Smelter Look-up'!$J:$J,0))</f>
        <v/>
      </c>
      <c r="X1685" s="165">
        <f>IF(AND(C1685="Smelter not listed",OR(LEN(D1685)=0,LEN(E1685)=0)),1,0)</f>
        <v/>
      </c>
      <c r="AB1685" s="306">
        <f>IF(C1685="","",B1685)</f>
        <v/>
      </c>
      <c r="AC1685" s="165">
        <f>B1685</f>
        <v/>
      </c>
      <c r="AD1685" s="165">
        <f>IF(C1685="Smelter not listed",D1685,C1685)</f>
        <v/>
      </c>
    </row>
    <row r="1686" ht="20.1" customFormat="1" customHeight="1" s="165">
      <c r="A1686" s="150" t="n"/>
      <c r="B1686" s="296">
        <f>IF(LEN(A1686)=0,"",INDEX('Smelter Look-up'!$A:$A,MATCH($A1686,'Smelter Look-up'!$E:$E,0)))</f>
        <v/>
      </c>
      <c r="C1686" s="147">
        <f>IF(LEN(A1686)=0,"",INDEX('Smelter Look-up'!$C:$C,MATCH($A1686,'Smelter Look-up'!$E:$E,0)))</f>
        <v/>
      </c>
      <c r="D1686" s="144" t="n"/>
      <c r="E1686" s="144">
        <f>IF(ISERROR($V1686),"",OFFSET('Smelter Look-up'!$D$4,$V1686-4,0)&amp;"")</f>
        <v/>
      </c>
      <c r="F1686" s="144">
        <f>IF(ISERROR($V1686),"",OFFSET('Smelter Look-up'!$E$4,$V1686-4,0))</f>
        <v/>
      </c>
      <c r="G1686" s="144">
        <f>IF(C1686=$X$4,"Enter smelter details",IF(ISERROR($V1686),"",OFFSET('Smelter Look-up'!$F$4,$V1686-4,0)))</f>
        <v/>
      </c>
      <c r="H1686" s="200">
        <f>IF(ISERROR($V1686),"",OFFSET('Smelter Look-up'!$G$4,$V1686-4,0))</f>
        <v/>
      </c>
      <c r="I1686" s="201">
        <f>IF(ISERROR($V1686),"",OFFSET('Smelter Look-up'!$H$4,$V1686-4,0))</f>
        <v/>
      </c>
      <c r="J1686" s="201">
        <f>IF(ISERROR($V1686),"",OFFSET('Smelter Look-up'!$I$4,$V1686-4,0))</f>
        <v/>
      </c>
      <c r="K1686" s="145" t="n"/>
      <c r="L1686" s="145" t="n"/>
      <c r="M1686" s="145" t="n"/>
      <c r="N1686" s="145" t="n"/>
      <c r="O1686" s="145" t="n"/>
      <c r="P1686" s="203" t="n"/>
      <c r="Q1686" s="146" t="n"/>
      <c r="R1686" s="144">
        <f>IF(ISERROR($V1686),"",OFFSET('Smelter Look-up'!$C$4,$V1686-4,0)&amp;"")</f>
        <v/>
      </c>
      <c r="S1686" s="150">
        <f>IF(B1686="","",IF(ISERROR(MATCH($E1686,CL,0)),"Unknown",INDIRECT("'C'!$A$"&amp;MATCH($E1686,CL,0)+1)))</f>
        <v/>
      </c>
      <c r="T1686" s="150">
        <f>IF(B1686="","",IF(ISERROR(MATCH($J1686,SorP!$B$1:$B$6261,0)),"",INDIRECT("'SorP'!$A$"&amp;MATCH($S1686&amp;$J1686,SorP!C:C,0))))</f>
        <v/>
      </c>
      <c r="U1686" s="163" t="n"/>
      <c r="V1686" s="164">
        <f>IF(C1686="",NA(),MATCH($B1686&amp;$C1686,'Smelter Look-up'!$J:$J,0))</f>
        <v/>
      </c>
      <c r="X1686" s="165">
        <f>IF(AND(C1686="Smelter not listed",OR(LEN(D1686)=0,LEN(E1686)=0)),1,0)</f>
        <v/>
      </c>
      <c r="AB1686" s="306">
        <f>IF(C1686="","",B1686)</f>
        <v/>
      </c>
      <c r="AC1686" s="165">
        <f>B1686</f>
        <v/>
      </c>
      <c r="AD1686" s="165">
        <f>IF(C1686="Smelter not listed",D1686,C1686)</f>
        <v/>
      </c>
    </row>
    <row r="1687" ht="20.1" customFormat="1" customHeight="1" s="165">
      <c r="A1687" s="150" t="n"/>
      <c r="B1687" s="296">
        <f>IF(LEN(A1687)=0,"",INDEX('Smelter Look-up'!$A:$A,MATCH($A1687,'Smelter Look-up'!$E:$E,0)))</f>
        <v/>
      </c>
      <c r="C1687" s="147">
        <f>IF(LEN(A1687)=0,"",INDEX('Smelter Look-up'!$C:$C,MATCH($A1687,'Smelter Look-up'!$E:$E,0)))</f>
        <v/>
      </c>
      <c r="D1687" s="144" t="n"/>
      <c r="E1687" s="144">
        <f>IF(ISERROR($V1687),"",OFFSET('Smelter Look-up'!$D$4,$V1687-4,0)&amp;"")</f>
        <v/>
      </c>
      <c r="F1687" s="144">
        <f>IF(ISERROR($V1687),"",OFFSET('Smelter Look-up'!$E$4,$V1687-4,0))</f>
        <v/>
      </c>
      <c r="G1687" s="144">
        <f>IF(C1687=$X$4,"Enter smelter details",IF(ISERROR($V1687),"",OFFSET('Smelter Look-up'!$F$4,$V1687-4,0)))</f>
        <v/>
      </c>
      <c r="H1687" s="200">
        <f>IF(ISERROR($V1687),"",OFFSET('Smelter Look-up'!$G$4,$V1687-4,0))</f>
        <v/>
      </c>
      <c r="I1687" s="201">
        <f>IF(ISERROR($V1687),"",OFFSET('Smelter Look-up'!$H$4,$V1687-4,0))</f>
        <v/>
      </c>
      <c r="J1687" s="201">
        <f>IF(ISERROR($V1687),"",OFFSET('Smelter Look-up'!$I$4,$V1687-4,0))</f>
        <v/>
      </c>
      <c r="K1687" s="145" t="n"/>
      <c r="L1687" s="145" t="n"/>
      <c r="M1687" s="145" t="n"/>
      <c r="N1687" s="145" t="n"/>
      <c r="O1687" s="145" t="n"/>
      <c r="P1687" s="203" t="n"/>
      <c r="Q1687" s="146" t="n"/>
      <c r="R1687" s="144">
        <f>IF(ISERROR($V1687),"",OFFSET('Smelter Look-up'!$C$4,$V1687-4,0)&amp;"")</f>
        <v/>
      </c>
      <c r="S1687" s="150">
        <f>IF(B1687="","",IF(ISERROR(MATCH($E1687,CL,0)),"Unknown",INDIRECT("'C'!$A$"&amp;MATCH($E1687,CL,0)+1)))</f>
        <v/>
      </c>
      <c r="T1687" s="150">
        <f>IF(B1687="","",IF(ISERROR(MATCH($J1687,SorP!$B$1:$B$6261,0)),"",INDIRECT("'SorP'!$A$"&amp;MATCH($S1687&amp;$J1687,SorP!C:C,0))))</f>
        <v/>
      </c>
      <c r="U1687" s="163" t="n"/>
      <c r="V1687" s="164">
        <f>IF(C1687="",NA(),MATCH($B1687&amp;$C1687,'Smelter Look-up'!$J:$J,0))</f>
        <v/>
      </c>
      <c r="X1687" s="165">
        <f>IF(AND(C1687="Smelter not listed",OR(LEN(D1687)=0,LEN(E1687)=0)),1,0)</f>
        <v/>
      </c>
      <c r="AB1687" s="306">
        <f>IF(C1687="","",B1687)</f>
        <v/>
      </c>
      <c r="AC1687" s="165">
        <f>B1687</f>
        <v/>
      </c>
      <c r="AD1687" s="165">
        <f>IF(C1687="Smelter not listed",D1687,C1687)</f>
        <v/>
      </c>
    </row>
    <row r="1688" ht="20.1" customFormat="1" customHeight="1" s="165">
      <c r="A1688" s="150" t="n"/>
      <c r="B1688" s="296">
        <f>IF(LEN(A1688)=0,"",INDEX('Smelter Look-up'!$A:$A,MATCH($A1688,'Smelter Look-up'!$E:$E,0)))</f>
        <v/>
      </c>
      <c r="C1688" s="147">
        <f>IF(LEN(A1688)=0,"",INDEX('Smelter Look-up'!$C:$C,MATCH($A1688,'Smelter Look-up'!$E:$E,0)))</f>
        <v/>
      </c>
      <c r="D1688" s="144" t="n"/>
      <c r="E1688" s="144">
        <f>IF(ISERROR($V1688),"",OFFSET('Smelter Look-up'!$D$4,$V1688-4,0)&amp;"")</f>
        <v/>
      </c>
      <c r="F1688" s="144">
        <f>IF(ISERROR($V1688),"",OFFSET('Smelter Look-up'!$E$4,$V1688-4,0))</f>
        <v/>
      </c>
      <c r="G1688" s="144">
        <f>IF(C1688=$X$4,"Enter smelter details",IF(ISERROR($V1688),"",OFFSET('Smelter Look-up'!$F$4,$V1688-4,0)))</f>
        <v/>
      </c>
      <c r="H1688" s="200">
        <f>IF(ISERROR($V1688),"",OFFSET('Smelter Look-up'!$G$4,$V1688-4,0))</f>
        <v/>
      </c>
      <c r="I1688" s="201">
        <f>IF(ISERROR($V1688),"",OFFSET('Smelter Look-up'!$H$4,$V1688-4,0))</f>
        <v/>
      </c>
      <c r="J1688" s="201">
        <f>IF(ISERROR($V1688),"",OFFSET('Smelter Look-up'!$I$4,$V1688-4,0))</f>
        <v/>
      </c>
      <c r="K1688" s="145" t="n"/>
      <c r="L1688" s="145" t="n"/>
      <c r="M1688" s="145" t="n"/>
      <c r="N1688" s="145" t="n"/>
      <c r="O1688" s="145" t="n"/>
      <c r="P1688" s="203" t="n"/>
      <c r="Q1688" s="146" t="n"/>
      <c r="R1688" s="144">
        <f>IF(ISERROR($V1688),"",OFFSET('Smelter Look-up'!$C$4,$V1688-4,0)&amp;"")</f>
        <v/>
      </c>
      <c r="S1688" s="150">
        <f>IF(B1688="","",IF(ISERROR(MATCH($E1688,CL,0)),"Unknown",INDIRECT("'C'!$A$"&amp;MATCH($E1688,CL,0)+1)))</f>
        <v/>
      </c>
      <c r="T1688" s="150">
        <f>IF(B1688="","",IF(ISERROR(MATCH($J1688,SorP!$B$1:$B$6261,0)),"",INDIRECT("'SorP'!$A$"&amp;MATCH($S1688&amp;$J1688,SorP!C:C,0))))</f>
        <v/>
      </c>
      <c r="U1688" s="163" t="n"/>
      <c r="V1688" s="164">
        <f>IF(C1688="",NA(),MATCH($B1688&amp;$C1688,'Smelter Look-up'!$J:$J,0))</f>
        <v/>
      </c>
      <c r="X1688" s="165">
        <f>IF(AND(C1688="Smelter not listed",OR(LEN(D1688)=0,LEN(E1688)=0)),1,0)</f>
        <v/>
      </c>
      <c r="AB1688" s="306">
        <f>IF(C1688="","",B1688)</f>
        <v/>
      </c>
      <c r="AC1688" s="165">
        <f>B1688</f>
        <v/>
      </c>
      <c r="AD1688" s="165">
        <f>IF(C1688="Smelter not listed",D1688,C1688)</f>
        <v/>
      </c>
    </row>
    <row r="1689" ht="20.1" customFormat="1" customHeight="1" s="165">
      <c r="A1689" s="150" t="n"/>
      <c r="B1689" s="296">
        <f>IF(LEN(A1689)=0,"",INDEX('Smelter Look-up'!$A:$A,MATCH($A1689,'Smelter Look-up'!$E:$E,0)))</f>
        <v/>
      </c>
      <c r="C1689" s="147">
        <f>IF(LEN(A1689)=0,"",INDEX('Smelter Look-up'!$C:$C,MATCH($A1689,'Smelter Look-up'!$E:$E,0)))</f>
        <v/>
      </c>
      <c r="D1689" s="144" t="n"/>
      <c r="E1689" s="144">
        <f>IF(ISERROR($V1689),"",OFFSET('Smelter Look-up'!$D$4,$V1689-4,0)&amp;"")</f>
        <v/>
      </c>
      <c r="F1689" s="144">
        <f>IF(ISERROR($V1689),"",OFFSET('Smelter Look-up'!$E$4,$V1689-4,0))</f>
        <v/>
      </c>
      <c r="G1689" s="144">
        <f>IF(C1689=$X$4,"Enter smelter details",IF(ISERROR($V1689),"",OFFSET('Smelter Look-up'!$F$4,$V1689-4,0)))</f>
        <v/>
      </c>
      <c r="H1689" s="200">
        <f>IF(ISERROR($V1689),"",OFFSET('Smelter Look-up'!$G$4,$V1689-4,0))</f>
        <v/>
      </c>
      <c r="I1689" s="201">
        <f>IF(ISERROR($V1689),"",OFFSET('Smelter Look-up'!$H$4,$V1689-4,0))</f>
        <v/>
      </c>
      <c r="J1689" s="201">
        <f>IF(ISERROR($V1689),"",OFFSET('Smelter Look-up'!$I$4,$V1689-4,0))</f>
        <v/>
      </c>
      <c r="K1689" s="145" t="n"/>
      <c r="L1689" s="145" t="n"/>
      <c r="M1689" s="145" t="n"/>
      <c r="N1689" s="145" t="n"/>
      <c r="O1689" s="145" t="n"/>
      <c r="P1689" s="203" t="n"/>
      <c r="Q1689" s="146" t="n"/>
      <c r="R1689" s="144">
        <f>IF(ISERROR($V1689),"",OFFSET('Smelter Look-up'!$C$4,$V1689-4,0)&amp;"")</f>
        <v/>
      </c>
      <c r="S1689" s="150">
        <f>IF(B1689="","",IF(ISERROR(MATCH($E1689,CL,0)),"Unknown",INDIRECT("'C'!$A$"&amp;MATCH($E1689,CL,0)+1)))</f>
        <v/>
      </c>
      <c r="T1689" s="150">
        <f>IF(B1689="","",IF(ISERROR(MATCH($J1689,SorP!$B$1:$B$6261,0)),"",INDIRECT("'SorP'!$A$"&amp;MATCH($S1689&amp;$J1689,SorP!C:C,0))))</f>
        <v/>
      </c>
      <c r="U1689" s="163" t="n"/>
      <c r="V1689" s="164">
        <f>IF(C1689="",NA(),MATCH($B1689&amp;$C1689,'Smelter Look-up'!$J:$J,0))</f>
        <v/>
      </c>
      <c r="X1689" s="165">
        <f>IF(AND(C1689="Smelter not listed",OR(LEN(D1689)=0,LEN(E1689)=0)),1,0)</f>
        <v/>
      </c>
      <c r="AB1689" s="306">
        <f>IF(C1689="","",B1689)</f>
        <v/>
      </c>
      <c r="AC1689" s="165">
        <f>B1689</f>
        <v/>
      </c>
      <c r="AD1689" s="165">
        <f>IF(C1689="Smelter not listed",D1689,C1689)</f>
        <v/>
      </c>
    </row>
    <row r="1690" ht="20.1" customFormat="1" customHeight="1" s="165">
      <c r="A1690" s="150" t="n"/>
      <c r="B1690" s="296">
        <f>IF(LEN(A1690)=0,"",INDEX('Smelter Look-up'!$A:$A,MATCH($A1690,'Smelter Look-up'!$E:$E,0)))</f>
        <v/>
      </c>
      <c r="C1690" s="147">
        <f>IF(LEN(A1690)=0,"",INDEX('Smelter Look-up'!$C:$C,MATCH($A1690,'Smelter Look-up'!$E:$E,0)))</f>
        <v/>
      </c>
      <c r="D1690" s="144" t="n"/>
      <c r="E1690" s="144">
        <f>IF(ISERROR($V1690),"",OFFSET('Smelter Look-up'!$D$4,$V1690-4,0)&amp;"")</f>
        <v/>
      </c>
      <c r="F1690" s="144">
        <f>IF(ISERROR($V1690),"",OFFSET('Smelter Look-up'!$E$4,$V1690-4,0))</f>
        <v/>
      </c>
      <c r="G1690" s="144">
        <f>IF(C1690=$X$4,"Enter smelter details",IF(ISERROR($V1690),"",OFFSET('Smelter Look-up'!$F$4,$V1690-4,0)))</f>
        <v/>
      </c>
      <c r="H1690" s="200">
        <f>IF(ISERROR($V1690),"",OFFSET('Smelter Look-up'!$G$4,$V1690-4,0))</f>
        <v/>
      </c>
      <c r="I1690" s="201">
        <f>IF(ISERROR($V1690),"",OFFSET('Smelter Look-up'!$H$4,$V1690-4,0))</f>
        <v/>
      </c>
      <c r="J1690" s="201">
        <f>IF(ISERROR($V1690),"",OFFSET('Smelter Look-up'!$I$4,$V1690-4,0))</f>
        <v/>
      </c>
      <c r="K1690" s="145" t="n"/>
      <c r="L1690" s="145" t="n"/>
      <c r="M1690" s="145" t="n"/>
      <c r="N1690" s="145" t="n"/>
      <c r="O1690" s="145" t="n"/>
      <c r="P1690" s="203" t="n"/>
      <c r="Q1690" s="146" t="n"/>
      <c r="R1690" s="144">
        <f>IF(ISERROR($V1690),"",OFFSET('Smelter Look-up'!$C$4,$V1690-4,0)&amp;"")</f>
        <v/>
      </c>
      <c r="S1690" s="150">
        <f>IF(B1690="","",IF(ISERROR(MATCH($E1690,CL,0)),"Unknown",INDIRECT("'C'!$A$"&amp;MATCH($E1690,CL,0)+1)))</f>
        <v/>
      </c>
      <c r="T1690" s="150">
        <f>IF(B1690="","",IF(ISERROR(MATCH($J1690,SorP!$B$1:$B$6261,0)),"",INDIRECT("'SorP'!$A$"&amp;MATCH($S1690&amp;$J1690,SorP!C:C,0))))</f>
        <v/>
      </c>
      <c r="U1690" s="163" t="n"/>
      <c r="V1690" s="164">
        <f>IF(C1690="",NA(),MATCH($B1690&amp;$C1690,'Smelter Look-up'!$J:$J,0))</f>
        <v/>
      </c>
      <c r="X1690" s="165">
        <f>IF(AND(C1690="Smelter not listed",OR(LEN(D1690)=0,LEN(E1690)=0)),1,0)</f>
        <v/>
      </c>
      <c r="AB1690" s="306">
        <f>IF(C1690="","",B1690)</f>
        <v/>
      </c>
      <c r="AC1690" s="165">
        <f>B1690</f>
        <v/>
      </c>
      <c r="AD1690" s="165">
        <f>IF(C1690="Smelter not listed",D1690,C1690)</f>
        <v/>
      </c>
    </row>
    <row r="1691" ht="20.1" customFormat="1" customHeight="1" s="165">
      <c r="A1691" s="150" t="n"/>
      <c r="B1691" s="296">
        <f>IF(LEN(A1691)=0,"",INDEX('Smelter Look-up'!$A:$A,MATCH($A1691,'Smelter Look-up'!$E:$E,0)))</f>
        <v/>
      </c>
      <c r="C1691" s="147">
        <f>IF(LEN(A1691)=0,"",INDEX('Smelter Look-up'!$C:$C,MATCH($A1691,'Smelter Look-up'!$E:$E,0)))</f>
        <v/>
      </c>
      <c r="D1691" s="144" t="n"/>
      <c r="E1691" s="144">
        <f>IF(ISERROR($V1691),"",OFFSET('Smelter Look-up'!$D$4,$V1691-4,0)&amp;"")</f>
        <v/>
      </c>
      <c r="F1691" s="144">
        <f>IF(ISERROR($V1691),"",OFFSET('Smelter Look-up'!$E$4,$V1691-4,0))</f>
        <v/>
      </c>
      <c r="G1691" s="144">
        <f>IF(C1691=$X$4,"Enter smelter details",IF(ISERROR($V1691),"",OFFSET('Smelter Look-up'!$F$4,$V1691-4,0)))</f>
        <v/>
      </c>
      <c r="H1691" s="200">
        <f>IF(ISERROR($V1691),"",OFFSET('Smelter Look-up'!$G$4,$V1691-4,0))</f>
        <v/>
      </c>
      <c r="I1691" s="201">
        <f>IF(ISERROR($V1691),"",OFFSET('Smelter Look-up'!$H$4,$V1691-4,0))</f>
        <v/>
      </c>
      <c r="J1691" s="201">
        <f>IF(ISERROR($V1691),"",OFFSET('Smelter Look-up'!$I$4,$V1691-4,0))</f>
        <v/>
      </c>
      <c r="K1691" s="145" t="n"/>
      <c r="L1691" s="145" t="n"/>
      <c r="M1691" s="145" t="n"/>
      <c r="N1691" s="145" t="n"/>
      <c r="O1691" s="145" t="n"/>
      <c r="P1691" s="203" t="n"/>
      <c r="Q1691" s="146" t="n"/>
      <c r="R1691" s="144">
        <f>IF(ISERROR($V1691),"",OFFSET('Smelter Look-up'!$C$4,$V1691-4,0)&amp;"")</f>
        <v/>
      </c>
      <c r="S1691" s="150">
        <f>IF(B1691="","",IF(ISERROR(MATCH($E1691,CL,0)),"Unknown",INDIRECT("'C'!$A$"&amp;MATCH($E1691,CL,0)+1)))</f>
        <v/>
      </c>
      <c r="T1691" s="150">
        <f>IF(B1691="","",IF(ISERROR(MATCH($J1691,SorP!$B$1:$B$6261,0)),"",INDIRECT("'SorP'!$A$"&amp;MATCH($S1691&amp;$J1691,SorP!C:C,0))))</f>
        <v/>
      </c>
      <c r="U1691" s="163" t="n"/>
      <c r="V1691" s="164">
        <f>IF(C1691="",NA(),MATCH($B1691&amp;$C1691,'Smelter Look-up'!$J:$J,0))</f>
        <v/>
      </c>
      <c r="X1691" s="165">
        <f>IF(AND(C1691="Smelter not listed",OR(LEN(D1691)=0,LEN(E1691)=0)),1,0)</f>
        <v/>
      </c>
      <c r="AB1691" s="306">
        <f>IF(C1691="","",B1691)</f>
        <v/>
      </c>
      <c r="AC1691" s="165">
        <f>B1691</f>
        <v/>
      </c>
      <c r="AD1691" s="165">
        <f>IF(C1691="Smelter not listed",D1691,C1691)</f>
        <v/>
      </c>
    </row>
    <row r="1692" ht="20.1" customFormat="1" customHeight="1" s="165">
      <c r="A1692" s="150" t="n"/>
      <c r="B1692" s="296">
        <f>IF(LEN(A1692)=0,"",INDEX('Smelter Look-up'!$A:$A,MATCH($A1692,'Smelter Look-up'!$E:$E,0)))</f>
        <v/>
      </c>
      <c r="C1692" s="147">
        <f>IF(LEN(A1692)=0,"",INDEX('Smelter Look-up'!$C:$C,MATCH($A1692,'Smelter Look-up'!$E:$E,0)))</f>
        <v/>
      </c>
      <c r="D1692" s="144" t="n"/>
      <c r="E1692" s="144">
        <f>IF(ISERROR($V1692),"",OFFSET('Smelter Look-up'!$D$4,$V1692-4,0)&amp;"")</f>
        <v/>
      </c>
      <c r="F1692" s="144">
        <f>IF(ISERROR($V1692),"",OFFSET('Smelter Look-up'!$E$4,$V1692-4,0))</f>
        <v/>
      </c>
      <c r="G1692" s="144">
        <f>IF(C1692=$X$4,"Enter smelter details",IF(ISERROR($V1692),"",OFFSET('Smelter Look-up'!$F$4,$V1692-4,0)))</f>
        <v/>
      </c>
      <c r="H1692" s="200">
        <f>IF(ISERROR($V1692),"",OFFSET('Smelter Look-up'!$G$4,$V1692-4,0))</f>
        <v/>
      </c>
      <c r="I1692" s="201">
        <f>IF(ISERROR($V1692),"",OFFSET('Smelter Look-up'!$H$4,$V1692-4,0))</f>
        <v/>
      </c>
      <c r="J1692" s="201">
        <f>IF(ISERROR($V1692),"",OFFSET('Smelter Look-up'!$I$4,$V1692-4,0))</f>
        <v/>
      </c>
      <c r="K1692" s="145" t="n"/>
      <c r="L1692" s="145" t="n"/>
      <c r="M1692" s="145" t="n"/>
      <c r="N1692" s="145" t="n"/>
      <c r="O1692" s="145" t="n"/>
      <c r="P1692" s="203" t="n"/>
      <c r="Q1692" s="146" t="n"/>
      <c r="R1692" s="144">
        <f>IF(ISERROR($V1692),"",OFFSET('Smelter Look-up'!$C$4,$V1692-4,0)&amp;"")</f>
        <v/>
      </c>
      <c r="S1692" s="150">
        <f>IF(B1692="","",IF(ISERROR(MATCH($E1692,CL,0)),"Unknown",INDIRECT("'C'!$A$"&amp;MATCH($E1692,CL,0)+1)))</f>
        <v/>
      </c>
      <c r="T1692" s="150">
        <f>IF(B1692="","",IF(ISERROR(MATCH($J1692,SorP!$B$1:$B$6261,0)),"",INDIRECT("'SorP'!$A$"&amp;MATCH($S1692&amp;$J1692,SorP!C:C,0))))</f>
        <v/>
      </c>
      <c r="U1692" s="163" t="n"/>
      <c r="V1692" s="164">
        <f>IF(C1692="",NA(),MATCH($B1692&amp;$C1692,'Smelter Look-up'!$J:$J,0))</f>
        <v/>
      </c>
      <c r="X1692" s="165">
        <f>IF(AND(C1692="Smelter not listed",OR(LEN(D1692)=0,LEN(E1692)=0)),1,0)</f>
        <v/>
      </c>
      <c r="AB1692" s="306">
        <f>IF(C1692="","",B1692)</f>
        <v/>
      </c>
      <c r="AC1692" s="165">
        <f>B1692</f>
        <v/>
      </c>
      <c r="AD1692" s="165">
        <f>IF(C1692="Smelter not listed",D1692,C1692)</f>
        <v/>
      </c>
    </row>
    <row r="1693" ht="20.1" customFormat="1" customHeight="1" s="165">
      <c r="A1693" s="150" t="n"/>
      <c r="B1693" s="296">
        <f>IF(LEN(A1693)=0,"",INDEX('Smelter Look-up'!$A:$A,MATCH($A1693,'Smelter Look-up'!$E:$E,0)))</f>
        <v/>
      </c>
      <c r="C1693" s="147">
        <f>IF(LEN(A1693)=0,"",INDEX('Smelter Look-up'!$C:$C,MATCH($A1693,'Smelter Look-up'!$E:$E,0)))</f>
        <v/>
      </c>
      <c r="D1693" s="144" t="n"/>
      <c r="E1693" s="144">
        <f>IF(ISERROR($V1693),"",OFFSET('Smelter Look-up'!$D$4,$V1693-4,0)&amp;"")</f>
        <v/>
      </c>
      <c r="F1693" s="144">
        <f>IF(ISERROR($V1693),"",OFFSET('Smelter Look-up'!$E$4,$V1693-4,0))</f>
        <v/>
      </c>
      <c r="G1693" s="144">
        <f>IF(C1693=$X$4,"Enter smelter details",IF(ISERROR($V1693),"",OFFSET('Smelter Look-up'!$F$4,$V1693-4,0)))</f>
        <v/>
      </c>
      <c r="H1693" s="200">
        <f>IF(ISERROR($V1693),"",OFFSET('Smelter Look-up'!$G$4,$V1693-4,0))</f>
        <v/>
      </c>
      <c r="I1693" s="201">
        <f>IF(ISERROR($V1693),"",OFFSET('Smelter Look-up'!$H$4,$V1693-4,0))</f>
        <v/>
      </c>
      <c r="J1693" s="201">
        <f>IF(ISERROR($V1693),"",OFFSET('Smelter Look-up'!$I$4,$V1693-4,0))</f>
        <v/>
      </c>
      <c r="K1693" s="145" t="n"/>
      <c r="L1693" s="145" t="n"/>
      <c r="M1693" s="145" t="n"/>
      <c r="N1693" s="145" t="n"/>
      <c r="O1693" s="145" t="n"/>
      <c r="P1693" s="203" t="n"/>
      <c r="Q1693" s="146" t="n"/>
      <c r="R1693" s="144">
        <f>IF(ISERROR($V1693),"",OFFSET('Smelter Look-up'!$C$4,$V1693-4,0)&amp;"")</f>
        <v/>
      </c>
      <c r="S1693" s="150">
        <f>IF(B1693="","",IF(ISERROR(MATCH($E1693,CL,0)),"Unknown",INDIRECT("'C'!$A$"&amp;MATCH($E1693,CL,0)+1)))</f>
        <v/>
      </c>
      <c r="T1693" s="150">
        <f>IF(B1693="","",IF(ISERROR(MATCH($J1693,SorP!$B$1:$B$6261,0)),"",INDIRECT("'SorP'!$A$"&amp;MATCH($S1693&amp;$J1693,SorP!C:C,0))))</f>
        <v/>
      </c>
      <c r="U1693" s="163" t="n"/>
      <c r="V1693" s="164">
        <f>IF(C1693="",NA(),MATCH($B1693&amp;$C1693,'Smelter Look-up'!$J:$J,0))</f>
        <v/>
      </c>
      <c r="X1693" s="165">
        <f>IF(AND(C1693="Smelter not listed",OR(LEN(D1693)=0,LEN(E1693)=0)),1,0)</f>
        <v/>
      </c>
      <c r="AB1693" s="306">
        <f>IF(C1693="","",B1693)</f>
        <v/>
      </c>
      <c r="AC1693" s="165">
        <f>B1693</f>
        <v/>
      </c>
      <c r="AD1693" s="165">
        <f>IF(C1693="Smelter not listed",D1693,C1693)</f>
        <v/>
      </c>
    </row>
    <row r="1694" ht="20.1" customFormat="1" customHeight="1" s="165">
      <c r="A1694" s="150" t="n"/>
      <c r="B1694" s="296">
        <f>IF(LEN(A1694)=0,"",INDEX('Smelter Look-up'!$A:$A,MATCH($A1694,'Smelter Look-up'!$E:$E,0)))</f>
        <v/>
      </c>
      <c r="C1694" s="147">
        <f>IF(LEN(A1694)=0,"",INDEX('Smelter Look-up'!$C:$C,MATCH($A1694,'Smelter Look-up'!$E:$E,0)))</f>
        <v/>
      </c>
      <c r="D1694" s="144" t="n"/>
      <c r="E1694" s="144">
        <f>IF(ISERROR($V1694),"",OFFSET('Smelter Look-up'!$D$4,$V1694-4,0)&amp;"")</f>
        <v/>
      </c>
      <c r="F1694" s="144">
        <f>IF(ISERROR($V1694),"",OFFSET('Smelter Look-up'!$E$4,$V1694-4,0))</f>
        <v/>
      </c>
      <c r="G1694" s="144">
        <f>IF(C1694=$X$4,"Enter smelter details",IF(ISERROR($V1694),"",OFFSET('Smelter Look-up'!$F$4,$V1694-4,0)))</f>
        <v/>
      </c>
      <c r="H1694" s="200">
        <f>IF(ISERROR($V1694),"",OFFSET('Smelter Look-up'!$G$4,$V1694-4,0))</f>
        <v/>
      </c>
      <c r="I1694" s="201">
        <f>IF(ISERROR($V1694),"",OFFSET('Smelter Look-up'!$H$4,$V1694-4,0))</f>
        <v/>
      </c>
      <c r="J1694" s="201">
        <f>IF(ISERROR($V1694),"",OFFSET('Smelter Look-up'!$I$4,$V1694-4,0))</f>
        <v/>
      </c>
      <c r="K1694" s="145" t="n"/>
      <c r="L1694" s="145" t="n"/>
      <c r="M1694" s="145" t="n"/>
      <c r="N1694" s="145" t="n"/>
      <c r="O1694" s="145" t="n"/>
      <c r="P1694" s="203" t="n"/>
      <c r="Q1694" s="146" t="n"/>
      <c r="R1694" s="144">
        <f>IF(ISERROR($V1694),"",OFFSET('Smelter Look-up'!$C$4,$V1694-4,0)&amp;"")</f>
        <v/>
      </c>
      <c r="S1694" s="150">
        <f>IF(B1694="","",IF(ISERROR(MATCH($E1694,CL,0)),"Unknown",INDIRECT("'C'!$A$"&amp;MATCH($E1694,CL,0)+1)))</f>
        <v/>
      </c>
      <c r="T1694" s="150">
        <f>IF(B1694="","",IF(ISERROR(MATCH($J1694,SorP!$B$1:$B$6261,0)),"",INDIRECT("'SorP'!$A$"&amp;MATCH($S1694&amp;$J1694,SorP!C:C,0))))</f>
        <v/>
      </c>
      <c r="U1694" s="163" t="n"/>
      <c r="V1694" s="164">
        <f>IF(C1694="",NA(),MATCH($B1694&amp;$C1694,'Smelter Look-up'!$J:$J,0))</f>
        <v/>
      </c>
      <c r="X1694" s="165">
        <f>IF(AND(C1694="Smelter not listed",OR(LEN(D1694)=0,LEN(E1694)=0)),1,0)</f>
        <v/>
      </c>
      <c r="AB1694" s="306">
        <f>IF(C1694="","",B1694)</f>
        <v/>
      </c>
      <c r="AC1694" s="165">
        <f>B1694</f>
        <v/>
      </c>
      <c r="AD1694" s="165">
        <f>IF(C1694="Smelter not listed",D1694,C1694)</f>
        <v/>
      </c>
    </row>
    <row r="1695" ht="20.1" customFormat="1" customHeight="1" s="165">
      <c r="A1695" s="150" t="n"/>
      <c r="B1695" s="296">
        <f>IF(LEN(A1695)=0,"",INDEX('Smelter Look-up'!$A:$A,MATCH($A1695,'Smelter Look-up'!$E:$E,0)))</f>
        <v/>
      </c>
      <c r="C1695" s="147">
        <f>IF(LEN(A1695)=0,"",INDEX('Smelter Look-up'!$C:$C,MATCH($A1695,'Smelter Look-up'!$E:$E,0)))</f>
        <v/>
      </c>
      <c r="D1695" s="144" t="n"/>
      <c r="E1695" s="144">
        <f>IF(ISERROR($V1695),"",OFFSET('Smelter Look-up'!$D$4,$V1695-4,0)&amp;"")</f>
        <v/>
      </c>
      <c r="F1695" s="144">
        <f>IF(ISERROR($V1695),"",OFFSET('Smelter Look-up'!$E$4,$V1695-4,0))</f>
        <v/>
      </c>
      <c r="G1695" s="144">
        <f>IF(C1695=$X$4,"Enter smelter details",IF(ISERROR($V1695),"",OFFSET('Smelter Look-up'!$F$4,$V1695-4,0)))</f>
        <v/>
      </c>
      <c r="H1695" s="200">
        <f>IF(ISERROR($V1695),"",OFFSET('Smelter Look-up'!$G$4,$V1695-4,0))</f>
        <v/>
      </c>
      <c r="I1695" s="201">
        <f>IF(ISERROR($V1695),"",OFFSET('Smelter Look-up'!$H$4,$V1695-4,0))</f>
        <v/>
      </c>
      <c r="J1695" s="201">
        <f>IF(ISERROR($V1695),"",OFFSET('Smelter Look-up'!$I$4,$V1695-4,0))</f>
        <v/>
      </c>
      <c r="K1695" s="145" t="n"/>
      <c r="L1695" s="145" t="n"/>
      <c r="M1695" s="145" t="n"/>
      <c r="N1695" s="145" t="n"/>
      <c r="O1695" s="145" t="n"/>
      <c r="P1695" s="203" t="n"/>
      <c r="Q1695" s="146" t="n"/>
      <c r="R1695" s="144">
        <f>IF(ISERROR($V1695),"",OFFSET('Smelter Look-up'!$C$4,$V1695-4,0)&amp;"")</f>
        <v/>
      </c>
      <c r="S1695" s="150">
        <f>IF(B1695="","",IF(ISERROR(MATCH($E1695,CL,0)),"Unknown",INDIRECT("'C'!$A$"&amp;MATCH($E1695,CL,0)+1)))</f>
        <v/>
      </c>
      <c r="T1695" s="150">
        <f>IF(B1695="","",IF(ISERROR(MATCH($J1695,SorP!$B$1:$B$6261,0)),"",INDIRECT("'SorP'!$A$"&amp;MATCH($S1695&amp;$J1695,SorP!C:C,0))))</f>
        <v/>
      </c>
      <c r="U1695" s="163" t="n"/>
      <c r="V1695" s="164">
        <f>IF(C1695="",NA(),MATCH($B1695&amp;$C1695,'Smelter Look-up'!$J:$J,0))</f>
        <v/>
      </c>
      <c r="X1695" s="165">
        <f>IF(AND(C1695="Smelter not listed",OR(LEN(D1695)=0,LEN(E1695)=0)),1,0)</f>
        <v/>
      </c>
      <c r="AB1695" s="306">
        <f>IF(C1695="","",B1695)</f>
        <v/>
      </c>
      <c r="AC1695" s="165">
        <f>B1695</f>
        <v/>
      </c>
      <c r="AD1695" s="165">
        <f>IF(C1695="Smelter not listed",D1695,C1695)</f>
        <v/>
      </c>
    </row>
    <row r="1696" ht="20.1" customFormat="1" customHeight="1" s="165">
      <c r="A1696" s="150" t="n"/>
      <c r="B1696" s="296">
        <f>IF(LEN(A1696)=0,"",INDEX('Smelter Look-up'!$A:$A,MATCH($A1696,'Smelter Look-up'!$E:$E,0)))</f>
        <v/>
      </c>
      <c r="C1696" s="147">
        <f>IF(LEN(A1696)=0,"",INDEX('Smelter Look-up'!$C:$C,MATCH($A1696,'Smelter Look-up'!$E:$E,0)))</f>
        <v/>
      </c>
      <c r="D1696" s="144" t="n"/>
      <c r="E1696" s="144">
        <f>IF(ISERROR($V1696),"",OFFSET('Smelter Look-up'!$D$4,$V1696-4,0)&amp;"")</f>
        <v/>
      </c>
      <c r="F1696" s="144">
        <f>IF(ISERROR($V1696),"",OFFSET('Smelter Look-up'!$E$4,$V1696-4,0))</f>
        <v/>
      </c>
      <c r="G1696" s="144">
        <f>IF(C1696=$X$4,"Enter smelter details",IF(ISERROR($V1696),"",OFFSET('Smelter Look-up'!$F$4,$V1696-4,0)))</f>
        <v/>
      </c>
      <c r="H1696" s="200">
        <f>IF(ISERROR($V1696),"",OFFSET('Smelter Look-up'!$G$4,$V1696-4,0))</f>
        <v/>
      </c>
      <c r="I1696" s="201">
        <f>IF(ISERROR($V1696),"",OFFSET('Smelter Look-up'!$H$4,$V1696-4,0))</f>
        <v/>
      </c>
      <c r="J1696" s="201">
        <f>IF(ISERROR($V1696),"",OFFSET('Smelter Look-up'!$I$4,$V1696-4,0))</f>
        <v/>
      </c>
      <c r="K1696" s="145" t="n"/>
      <c r="L1696" s="145" t="n"/>
      <c r="M1696" s="145" t="n"/>
      <c r="N1696" s="145" t="n"/>
      <c r="O1696" s="145" t="n"/>
      <c r="P1696" s="203" t="n"/>
      <c r="Q1696" s="146" t="n"/>
      <c r="R1696" s="144">
        <f>IF(ISERROR($V1696),"",OFFSET('Smelter Look-up'!$C$4,$V1696-4,0)&amp;"")</f>
        <v/>
      </c>
      <c r="S1696" s="150">
        <f>IF(B1696="","",IF(ISERROR(MATCH($E1696,CL,0)),"Unknown",INDIRECT("'C'!$A$"&amp;MATCH($E1696,CL,0)+1)))</f>
        <v/>
      </c>
      <c r="T1696" s="150">
        <f>IF(B1696="","",IF(ISERROR(MATCH($J1696,SorP!$B$1:$B$6261,0)),"",INDIRECT("'SorP'!$A$"&amp;MATCH($S1696&amp;$J1696,SorP!C:C,0))))</f>
        <v/>
      </c>
      <c r="U1696" s="163" t="n"/>
      <c r="V1696" s="164">
        <f>IF(C1696="",NA(),MATCH($B1696&amp;$C1696,'Smelter Look-up'!$J:$J,0))</f>
        <v/>
      </c>
      <c r="X1696" s="165">
        <f>IF(AND(C1696="Smelter not listed",OR(LEN(D1696)=0,LEN(E1696)=0)),1,0)</f>
        <v/>
      </c>
      <c r="AB1696" s="306">
        <f>IF(C1696="","",B1696)</f>
        <v/>
      </c>
      <c r="AC1696" s="165">
        <f>B1696</f>
        <v/>
      </c>
      <c r="AD1696" s="165">
        <f>IF(C1696="Smelter not listed",D1696,C1696)</f>
        <v/>
      </c>
    </row>
    <row r="1697" ht="20.1" customFormat="1" customHeight="1" s="165">
      <c r="A1697" s="150" t="n"/>
      <c r="B1697" s="296">
        <f>IF(LEN(A1697)=0,"",INDEX('Smelter Look-up'!$A:$A,MATCH($A1697,'Smelter Look-up'!$E:$E,0)))</f>
        <v/>
      </c>
      <c r="C1697" s="147">
        <f>IF(LEN(A1697)=0,"",INDEX('Smelter Look-up'!$C:$C,MATCH($A1697,'Smelter Look-up'!$E:$E,0)))</f>
        <v/>
      </c>
      <c r="D1697" s="144" t="n"/>
      <c r="E1697" s="144">
        <f>IF(ISERROR($V1697),"",OFFSET('Smelter Look-up'!$D$4,$V1697-4,0)&amp;"")</f>
        <v/>
      </c>
      <c r="F1697" s="144">
        <f>IF(ISERROR($V1697),"",OFFSET('Smelter Look-up'!$E$4,$V1697-4,0))</f>
        <v/>
      </c>
      <c r="G1697" s="144">
        <f>IF(C1697=$X$4,"Enter smelter details",IF(ISERROR($V1697),"",OFFSET('Smelter Look-up'!$F$4,$V1697-4,0)))</f>
        <v/>
      </c>
      <c r="H1697" s="200">
        <f>IF(ISERROR($V1697),"",OFFSET('Smelter Look-up'!$G$4,$V1697-4,0))</f>
        <v/>
      </c>
      <c r="I1697" s="201">
        <f>IF(ISERROR($V1697),"",OFFSET('Smelter Look-up'!$H$4,$V1697-4,0))</f>
        <v/>
      </c>
      <c r="J1697" s="201">
        <f>IF(ISERROR($V1697),"",OFFSET('Smelter Look-up'!$I$4,$V1697-4,0))</f>
        <v/>
      </c>
      <c r="K1697" s="145" t="n"/>
      <c r="L1697" s="145" t="n"/>
      <c r="M1697" s="145" t="n"/>
      <c r="N1697" s="145" t="n"/>
      <c r="O1697" s="145" t="n"/>
      <c r="P1697" s="203" t="n"/>
      <c r="Q1697" s="146" t="n"/>
      <c r="R1697" s="144">
        <f>IF(ISERROR($V1697),"",OFFSET('Smelter Look-up'!$C$4,$V1697-4,0)&amp;"")</f>
        <v/>
      </c>
      <c r="S1697" s="150">
        <f>IF(B1697="","",IF(ISERROR(MATCH($E1697,CL,0)),"Unknown",INDIRECT("'C'!$A$"&amp;MATCH($E1697,CL,0)+1)))</f>
        <v/>
      </c>
      <c r="T1697" s="150">
        <f>IF(B1697="","",IF(ISERROR(MATCH($J1697,SorP!$B$1:$B$6261,0)),"",INDIRECT("'SorP'!$A$"&amp;MATCH($S1697&amp;$J1697,SorP!C:C,0))))</f>
        <v/>
      </c>
      <c r="U1697" s="163" t="n"/>
      <c r="V1697" s="164">
        <f>IF(C1697="",NA(),MATCH($B1697&amp;$C1697,'Smelter Look-up'!$J:$J,0))</f>
        <v/>
      </c>
      <c r="X1697" s="165">
        <f>IF(AND(C1697="Smelter not listed",OR(LEN(D1697)=0,LEN(E1697)=0)),1,0)</f>
        <v/>
      </c>
      <c r="AB1697" s="306">
        <f>IF(C1697="","",B1697)</f>
        <v/>
      </c>
      <c r="AC1697" s="165">
        <f>B1697</f>
        <v/>
      </c>
      <c r="AD1697" s="165">
        <f>IF(C1697="Smelter not listed",D1697,C1697)</f>
        <v/>
      </c>
    </row>
    <row r="1698" ht="20.1" customFormat="1" customHeight="1" s="165">
      <c r="A1698" s="150" t="n"/>
      <c r="B1698" s="296">
        <f>IF(LEN(A1698)=0,"",INDEX('Smelter Look-up'!$A:$A,MATCH($A1698,'Smelter Look-up'!$E:$E,0)))</f>
        <v/>
      </c>
      <c r="C1698" s="147">
        <f>IF(LEN(A1698)=0,"",INDEX('Smelter Look-up'!$C:$C,MATCH($A1698,'Smelter Look-up'!$E:$E,0)))</f>
        <v/>
      </c>
      <c r="D1698" s="144" t="n"/>
      <c r="E1698" s="144">
        <f>IF(ISERROR($V1698),"",OFFSET('Smelter Look-up'!$D$4,$V1698-4,0)&amp;"")</f>
        <v/>
      </c>
      <c r="F1698" s="144">
        <f>IF(ISERROR($V1698),"",OFFSET('Smelter Look-up'!$E$4,$V1698-4,0))</f>
        <v/>
      </c>
      <c r="G1698" s="144">
        <f>IF(C1698=$X$4,"Enter smelter details",IF(ISERROR($V1698),"",OFFSET('Smelter Look-up'!$F$4,$V1698-4,0)))</f>
        <v/>
      </c>
      <c r="H1698" s="200">
        <f>IF(ISERROR($V1698),"",OFFSET('Smelter Look-up'!$G$4,$V1698-4,0))</f>
        <v/>
      </c>
      <c r="I1698" s="201">
        <f>IF(ISERROR($V1698),"",OFFSET('Smelter Look-up'!$H$4,$V1698-4,0))</f>
        <v/>
      </c>
      <c r="J1698" s="201">
        <f>IF(ISERROR($V1698),"",OFFSET('Smelter Look-up'!$I$4,$V1698-4,0))</f>
        <v/>
      </c>
      <c r="K1698" s="145" t="n"/>
      <c r="L1698" s="145" t="n"/>
      <c r="M1698" s="145" t="n"/>
      <c r="N1698" s="145" t="n"/>
      <c r="O1698" s="145" t="n"/>
      <c r="P1698" s="203" t="n"/>
      <c r="Q1698" s="146" t="n"/>
      <c r="R1698" s="144">
        <f>IF(ISERROR($V1698),"",OFFSET('Smelter Look-up'!$C$4,$V1698-4,0)&amp;"")</f>
        <v/>
      </c>
      <c r="S1698" s="150">
        <f>IF(B1698="","",IF(ISERROR(MATCH($E1698,CL,0)),"Unknown",INDIRECT("'C'!$A$"&amp;MATCH($E1698,CL,0)+1)))</f>
        <v/>
      </c>
      <c r="T1698" s="150">
        <f>IF(B1698="","",IF(ISERROR(MATCH($J1698,SorP!$B$1:$B$6261,0)),"",INDIRECT("'SorP'!$A$"&amp;MATCH($S1698&amp;$J1698,SorP!C:C,0))))</f>
        <v/>
      </c>
      <c r="U1698" s="163" t="n"/>
      <c r="V1698" s="164">
        <f>IF(C1698="",NA(),MATCH($B1698&amp;$C1698,'Smelter Look-up'!$J:$J,0))</f>
        <v/>
      </c>
      <c r="X1698" s="165">
        <f>IF(AND(C1698="Smelter not listed",OR(LEN(D1698)=0,LEN(E1698)=0)),1,0)</f>
        <v/>
      </c>
      <c r="AB1698" s="306">
        <f>IF(C1698="","",B1698)</f>
        <v/>
      </c>
      <c r="AC1698" s="165">
        <f>B1698</f>
        <v/>
      </c>
      <c r="AD1698" s="165">
        <f>IF(C1698="Smelter not listed",D1698,C1698)</f>
        <v/>
      </c>
    </row>
    <row r="1699" ht="20.1" customFormat="1" customHeight="1" s="165">
      <c r="A1699" s="150" t="n"/>
      <c r="B1699" s="296">
        <f>IF(LEN(A1699)=0,"",INDEX('Smelter Look-up'!$A:$A,MATCH($A1699,'Smelter Look-up'!$E:$E,0)))</f>
        <v/>
      </c>
      <c r="C1699" s="147">
        <f>IF(LEN(A1699)=0,"",INDEX('Smelter Look-up'!$C:$C,MATCH($A1699,'Smelter Look-up'!$E:$E,0)))</f>
        <v/>
      </c>
      <c r="D1699" s="144" t="n"/>
      <c r="E1699" s="144">
        <f>IF(ISERROR($V1699),"",OFFSET('Smelter Look-up'!$D$4,$V1699-4,0)&amp;"")</f>
        <v/>
      </c>
      <c r="F1699" s="144">
        <f>IF(ISERROR($V1699),"",OFFSET('Smelter Look-up'!$E$4,$V1699-4,0))</f>
        <v/>
      </c>
      <c r="G1699" s="144">
        <f>IF(C1699=$X$4,"Enter smelter details",IF(ISERROR($V1699),"",OFFSET('Smelter Look-up'!$F$4,$V1699-4,0)))</f>
        <v/>
      </c>
      <c r="H1699" s="200">
        <f>IF(ISERROR($V1699),"",OFFSET('Smelter Look-up'!$G$4,$V1699-4,0))</f>
        <v/>
      </c>
      <c r="I1699" s="201">
        <f>IF(ISERROR($V1699),"",OFFSET('Smelter Look-up'!$H$4,$V1699-4,0))</f>
        <v/>
      </c>
      <c r="J1699" s="201">
        <f>IF(ISERROR($V1699),"",OFFSET('Smelter Look-up'!$I$4,$V1699-4,0))</f>
        <v/>
      </c>
      <c r="K1699" s="145" t="n"/>
      <c r="L1699" s="145" t="n"/>
      <c r="M1699" s="145" t="n"/>
      <c r="N1699" s="145" t="n"/>
      <c r="O1699" s="145" t="n"/>
      <c r="P1699" s="203" t="n"/>
      <c r="Q1699" s="146" t="n"/>
      <c r="R1699" s="144">
        <f>IF(ISERROR($V1699),"",OFFSET('Smelter Look-up'!$C$4,$V1699-4,0)&amp;"")</f>
        <v/>
      </c>
      <c r="S1699" s="150">
        <f>IF(B1699="","",IF(ISERROR(MATCH($E1699,CL,0)),"Unknown",INDIRECT("'C'!$A$"&amp;MATCH($E1699,CL,0)+1)))</f>
        <v/>
      </c>
      <c r="T1699" s="150">
        <f>IF(B1699="","",IF(ISERROR(MATCH($J1699,SorP!$B$1:$B$6261,0)),"",INDIRECT("'SorP'!$A$"&amp;MATCH($S1699&amp;$J1699,SorP!C:C,0))))</f>
        <v/>
      </c>
      <c r="U1699" s="163" t="n"/>
      <c r="V1699" s="164">
        <f>IF(C1699="",NA(),MATCH($B1699&amp;$C1699,'Smelter Look-up'!$J:$J,0))</f>
        <v/>
      </c>
      <c r="X1699" s="165">
        <f>IF(AND(C1699="Smelter not listed",OR(LEN(D1699)=0,LEN(E1699)=0)),1,0)</f>
        <v/>
      </c>
      <c r="AB1699" s="306">
        <f>IF(C1699="","",B1699)</f>
        <v/>
      </c>
      <c r="AC1699" s="165">
        <f>B1699</f>
        <v/>
      </c>
      <c r="AD1699" s="165">
        <f>IF(C1699="Smelter not listed",D1699,C1699)</f>
        <v/>
      </c>
    </row>
    <row r="1700" ht="20.1" customFormat="1" customHeight="1" s="165">
      <c r="A1700" s="150" t="n"/>
      <c r="B1700" s="296">
        <f>IF(LEN(A1700)=0,"",INDEX('Smelter Look-up'!$A:$A,MATCH($A1700,'Smelter Look-up'!$E:$E,0)))</f>
        <v/>
      </c>
      <c r="C1700" s="147">
        <f>IF(LEN(A1700)=0,"",INDEX('Smelter Look-up'!$C:$C,MATCH($A1700,'Smelter Look-up'!$E:$E,0)))</f>
        <v/>
      </c>
      <c r="D1700" s="144" t="n"/>
      <c r="E1700" s="144">
        <f>IF(ISERROR($V1700),"",OFFSET('Smelter Look-up'!$D$4,$V1700-4,0)&amp;"")</f>
        <v/>
      </c>
      <c r="F1700" s="144">
        <f>IF(ISERROR($V1700),"",OFFSET('Smelter Look-up'!$E$4,$V1700-4,0))</f>
        <v/>
      </c>
      <c r="G1700" s="144">
        <f>IF(C1700=$X$4,"Enter smelter details",IF(ISERROR($V1700),"",OFFSET('Smelter Look-up'!$F$4,$V1700-4,0)))</f>
        <v/>
      </c>
      <c r="H1700" s="200">
        <f>IF(ISERROR($V1700),"",OFFSET('Smelter Look-up'!$G$4,$V1700-4,0))</f>
        <v/>
      </c>
      <c r="I1700" s="201">
        <f>IF(ISERROR($V1700),"",OFFSET('Smelter Look-up'!$H$4,$V1700-4,0))</f>
        <v/>
      </c>
      <c r="J1700" s="201">
        <f>IF(ISERROR($V1700),"",OFFSET('Smelter Look-up'!$I$4,$V1700-4,0))</f>
        <v/>
      </c>
      <c r="K1700" s="145" t="n"/>
      <c r="L1700" s="145" t="n"/>
      <c r="M1700" s="145" t="n"/>
      <c r="N1700" s="145" t="n"/>
      <c r="O1700" s="145" t="n"/>
      <c r="P1700" s="203" t="n"/>
      <c r="Q1700" s="146" t="n"/>
      <c r="R1700" s="144">
        <f>IF(ISERROR($V1700),"",OFFSET('Smelter Look-up'!$C$4,$V1700-4,0)&amp;"")</f>
        <v/>
      </c>
      <c r="S1700" s="150">
        <f>IF(B1700="","",IF(ISERROR(MATCH($E1700,CL,0)),"Unknown",INDIRECT("'C'!$A$"&amp;MATCH($E1700,CL,0)+1)))</f>
        <v/>
      </c>
      <c r="T1700" s="150">
        <f>IF(B1700="","",IF(ISERROR(MATCH($J1700,SorP!$B$1:$B$6261,0)),"",INDIRECT("'SorP'!$A$"&amp;MATCH($S1700&amp;$J1700,SorP!C:C,0))))</f>
        <v/>
      </c>
      <c r="U1700" s="163" t="n"/>
      <c r="V1700" s="164">
        <f>IF(C1700="",NA(),MATCH($B1700&amp;$C1700,'Smelter Look-up'!$J:$J,0))</f>
        <v/>
      </c>
      <c r="X1700" s="165">
        <f>IF(AND(C1700="Smelter not listed",OR(LEN(D1700)=0,LEN(E1700)=0)),1,0)</f>
        <v/>
      </c>
      <c r="AB1700" s="306">
        <f>IF(C1700="","",B1700)</f>
        <v/>
      </c>
      <c r="AC1700" s="165">
        <f>B1700</f>
        <v/>
      </c>
      <c r="AD1700" s="165">
        <f>IF(C1700="Smelter not listed",D1700,C1700)</f>
        <v/>
      </c>
    </row>
    <row r="1701" ht="20.1" customFormat="1" customHeight="1" s="165">
      <c r="A1701" s="150" t="n"/>
      <c r="B1701" s="296">
        <f>IF(LEN(A1701)=0,"",INDEX('Smelter Look-up'!$A:$A,MATCH($A1701,'Smelter Look-up'!$E:$E,0)))</f>
        <v/>
      </c>
      <c r="C1701" s="147">
        <f>IF(LEN(A1701)=0,"",INDEX('Smelter Look-up'!$C:$C,MATCH($A1701,'Smelter Look-up'!$E:$E,0)))</f>
        <v/>
      </c>
      <c r="D1701" s="144" t="n"/>
      <c r="E1701" s="144">
        <f>IF(ISERROR($V1701),"",OFFSET('Smelter Look-up'!$D$4,$V1701-4,0)&amp;"")</f>
        <v/>
      </c>
      <c r="F1701" s="144">
        <f>IF(ISERROR($V1701),"",OFFSET('Smelter Look-up'!$E$4,$V1701-4,0))</f>
        <v/>
      </c>
      <c r="G1701" s="144">
        <f>IF(C1701=$X$4,"Enter smelter details",IF(ISERROR($V1701),"",OFFSET('Smelter Look-up'!$F$4,$V1701-4,0)))</f>
        <v/>
      </c>
      <c r="H1701" s="200">
        <f>IF(ISERROR($V1701),"",OFFSET('Smelter Look-up'!$G$4,$V1701-4,0))</f>
        <v/>
      </c>
      <c r="I1701" s="201">
        <f>IF(ISERROR($V1701),"",OFFSET('Smelter Look-up'!$H$4,$V1701-4,0))</f>
        <v/>
      </c>
      <c r="J1701" s="201">
        <f>IF(ISERROR($V1701),"",OFFSET('Smelter Look-up'!$I$4,$V1701-4,0))</f>
        <v/>
      </c>
      <c r="K1701" s="145" t="n"/>
      <c r="L1701" s="145" t="n"/>
      <c r="M1701" s="145" t="n"/>
      <c r="N1701" s="145" t="n"/>
      <c r="O1701" s="145" t="n"/>
      <c r="P1701" s="203" t="n"/>
      <c r="Q1701" s="146" t="n"/>
      <c r="R1701" s="144">
        <f>IF(ISERROR($V1701),"",OFFSET('Smelter Look-up'!$C$4,$V1701-4,0)&amp;"")</f>
        <v/>
      </c>
      <c r="S1701" s="150">
        <f>IF(B1701="","",IF(ISERROR(MATCH($E1701,CL,0)),"Unknown",INDIRECT("'C'!$A$"&amp;MATCH($E1701,CL,0)+1)))</f>
        <v/>
      </c>
      <c r="T1701" s="150">
        <f>IF(B1701="","",IF(ISERROR(MATCH($J1701,SorP!$B$1:$B$6261,0)),"",INDIRECT("'SorP'!$A$"&amp;MATCH($S1701&amp;$J1701,SorP!C:C,0))))</f>
        <v/>
      </c>
      <c r="U1701" s="163" t="n"/>
      <c r="V1701" s="164">
        <f>IF(C1701="",NA(),MATCH($B1701&amp;$C1701,'Smelter Look-up'!$J:$J,0))</f>
        <v/>
      </c>
      <c r="X1701" s="165">
        <f>IF(AND(C1701="Smelter not listed",OR(LEN(D1701)=0,LEN(E1701)=0)),1,0)</f>
        <v/>
      </c>
      <c r="AB1701" s="306">
        <f>IF(C1701="","",B1701)</f>
        <v/>
      </c>
      <c r="AC1701" s="165">
        <f>B1701</f>
        <v/>
      </c>
      <c r="AD1701" s="165">
        <f>IF(C1701="Smelter not listed",D1701,C1701)</f>
        <v/>
      </c>
    </row>
    <row r="1702" ht="20.1" customFormat="1" customHeight="1" s="165">
      <c r="A1702" s="150" t="n"/>
      <c r="B1702" s="296">
        <f>IF(LEN(A1702)=0,"",INDEX('Smelter Look-up'!$A:$A,MATCH($A1702,'Smelter Look-up'!$E:$E,0)))</f>
        <v/>
      </c>
      <c r="C1702" s="147">
        <f>IF(LEN(A1702)=0,"",INDEX('Smelter Look-up'!$C:$C,MATCH($A1702,'Smelter Look-up'!$E:$E,0)))</f>
        <v/>
      </c>
      <c r="D1702" s="144" t="n"/>
      <c r="E1702" s="144">
        <f>IF(ISERROR($V1702),"",OFFSET('Smelter Look-up'!$D$4,$V1702-4,0)&amp;"")</f>
        <v/>
      </c>
      <c r="F1702" s="144">
        <f>IF(ISERROR($V1702),"",OFFSET('Smelter Look-up'!$E$4,$V1702-4,0))</f>
        <v/>
      </c>
      <c r="G1702" s="144">
        <f>IF(C1702=$X$4,"Enter smelter details",IF(ISERROR($V1702),"",OFFSET('Smelter Look-up'!$F$4,$V1702-4,0)))</f>
        <v/>
      </c>
      <c r="H1702" s="200">
        <f>IF(ISERROR($V1702),"",OFFSET('Smelter Look-up'!$G$4,$V1702-4,0))</f>
        <v/>
      </c>
      <c r="I1702" s="201">
        <f>IF(ISERROR($V1702),"",OFFSET('Smelter Look-up'!$H$4,$V1702-4,0))</f>
        <v/>
      </c>
      <c r="J1702" s="201">
        <f>IF(ISERROR($V1702),"",OFFSET('Smelter Look-up'!$I$4,$V1702-4,0))</f>
        <v/>
      </c>
      <c r="K1702" s="145" t="n"/>
      <c r="L1702" s="145" t="n"/>
      <c r="M1702" s="145" t="n"/>
      <c r="N1702" s="145" t="n"/>
      <c r="O1702" s="145" t="n"/>
      <c r="P1702" s="203" t="n"/>
      <c r="Q1702" s="146" t="n"/>
      <c r="R1702" s="144">
        <f>IF(ISERROR($V1702),"",OFFSET('Smelter Look-up'!$C$4,$V1702-4,0)&amp;"")</f>
        <v/>
      </c>
      <c r="S1702" s="150">
        <f>IF(B1702="","",IF(ISERROR(MATCH($E1702,CL,0)),"Unknown",INDIRECT("'C'!$A$"&amp;MATCH($E1702,CL,0)+1)))</f>
        <v/>
      </c>
      <c r="T1702" s="150">
        <f>IF(B1702="","",IF(ISERROR(MATCH($J1702,SorP!$B$1:$B$6261,0)),"",INDIRECT("'SorP'!$A$"&amp;MATCH($S1702&amp;$J1702,SorP!C:C,0))))</f>
        <v/>
      </c>
      <c r="U1702" s="163" t="n"/>
      <c r="V1702" s="164">
        <f>IF(C1702="",NA(),MATCH($B1702&amp;$C1702,'Smelter Look-up'!$J:$J,0))</f>
        <v/>
      </c>
      <c r="X1702" s="165">
        <f>IF(AND(C1702="Smelter not listed",OR(LEN(D1702)=0,LEN(E1702)=0)),1,0)</f>
        <v/>
      </c>
      <c r="AB1702" s="306">
        <f>IF(C1702="","",B1702)</f>
        <v/>
      </c>
      <c r="AC1702" s="165">
        <f>B1702</f>
        <v/>
      </c>
      <c r="AD1702" s="165">
        <f>IF(C1702="Smelter not listed",D1702,C1702)</f>
        <v/>
      </c>
    </row>
    <row r="1703" ht="20.1" customFormat="1" customHeight="1" s="165">
      <c r="A1703" s="150" t="n"/>
      <c r="B1703" s="296">
        <f>IF(LEN(A1703)=0,"",INDEX('Smelter Look-up'!$A:$A,MATCH($A1703,'Smelter Look-up'!$E:$E,0)))</f>
        <v/>
      </c>
      <c r="C1703" s="147">
        <f>IF(LEN(A1703)=0,"",INDEX('Smelter Look-up'!$C:$C,MATCH($A1703,'Smelter Look-up'!$E:$E,0)))</f>
        <v/>
      </c>
      <c r="D1703" s="144" t="n"/>
      <c r="E1703" s="144">
        <f>IF(ISERROR($V1703),"",OFFSET('Smelter Look-up'!$D$4,$V1703-4,0)&amp;"")</f>
        <v/>
      </c>
      <c r="F1703" s="144">
        <f>IF(ISERROR($V1703),"",OFFSET('Smelter Look-up'!$E$4,$V1703-4,0))</f>
        <v/>
      </c>
      <c r="G1703" s="144">
        <f>IF(C1703=$X$4,"Enter smelter details",IF(ISERROR($V1703),"",OFFSET('Smelter Look-up'!$F$4,$V1703-4,0)))</f>
        <v/>
      </c>
      <c r="H1703" s="200">
        <f>IF(ISERROR($V1703),"",OFFSET('Smelter Look-up'!$G$4,$V1703-4,0))</f>
        <v/>
      </c>
      <c r="I1703" s="201">
        <f>IF(ISERROR($V1703),"",OFFSET('Smelter Look-up'!$H$4,$V1703-4,0))</f>
        <v/>
      </c>
      <c r="J1703" s="201">
        <f>IF(ISERROR($V1703),"",OFFSET('Smelter Look-up'!$I$4,$V1703-4,0))</f>
        <v/>
      </c>
      <c r="K1703" s="145" t="n"/>
      <c r="L1703" s="145" t="n"/>
      <c r="M1703" s="145" t="n"/>
      <c r="N1703" s="145" t="n"/>
      <c r="O1703" s="145" t="n"/>
      <c r="P1703" s="203" t="n"/>
      <c r="Q1703" s="146" t="n"/>
      <c r="R1703" s="144">
        <f>IF(ISERROR($V1703),"",OFFSET('Smelter Look-up'!$C$4,$V1703-4,0)&amp;"")</f>
        <v/>
      </c>
      <c r="S1703" s="150">
        <f>IF(B1703="","",IF(ISERROR(MATCH($E1703,CL,0)),"Unknown",INDIRECT("'C'!$A$"&amp;MATCH($E1703,CL,0)+1)))</f>
        <v/>
      </c>
      <c r="T1703" s="150">
        <f>IF(B1703="","",IF(ISERROR(MATCH($J1703,SorP!$B$1:$B$6261,0)),"",INDIRECT("'SorP'!$A$"&amp;MATCH($S1703&amp;$J1703,SorP!C:C,0))))</f>
        <v/>
      </c>
      <c r="U1703" s="163" t="n"/>
      <c r="V1703" s="164">
        <f>IF(C1703="",NA(),MATCH($B1703&amp;$C1703,'Smelter Look-up'!$J:$J,0))</f>
        <v/>
      </c>
      <c r="X1703" s="165">
        <f>IF(AND(C1703="Smelter not listed",OR(LEN(D1703)=0,LEN(E1703)=0)),1,0)</f>
        <v/>
      </c>
      <c r="AB1703" s="306">
        <f>IF(C1703="","",B1703)</f>
        <v/>
      </c>
      <c r="AC1703" s="165">
        <f>B1703</f>
        <v/>
      </c>
      <c r="AD1703" s="165">
        <f>IF(C1703="Smelter not listed",D1703,C1703)</f>
        <v/>
      </c>
    </row>
    <row r="1704" ht="20.1" customFormat="1" customHeight="1" s="165">
      <c r="A1704" s="150" t="n"/>
      <c r="B1704" s="296">
        <f>IF(LEN(A1704)=0,"",INDEX('Smelter Look-up'!$A:$A,MATCH($A1704,'Smelter Look-up'!$E:$E,0)))</f>
        <v/>
      </c>
      <c r="C1704" s="147">
        <f>IF(LEN(A1704)=0,"",INDEX('Smelter Look-up'!$C:$C,MATCH($A1704,'Smelter Look-up'!$E:$E,0)))</f>
        <v/>
      </c>
      <c r="D1704" s="144" t="n"/>
      <c r="E1704" s="144">
        <f>IF(ISERROR($V1704),"",OFFSET('Smelter Look-up'!$D$4,$V1704-4,0)&amp;"")</f>
        <v/>
      </c>
      <c r="F1704" s="144">
        <f>IF(ISERROR($V1704),"",OFFSET('Smelter Look-up'!$E$4,$V1704-4,0))</f>
        <v/>
      </c>
      <c r="G1704" s="144">
        <f>IF(C1704=$X$4,"Enter smelter details",IF(ISERROR($V1704),"",OFFSET('Smelter Look-up'!$F$4,$V1704-4,0)))</f>
        <v/>
      </c>
      <c r="H1704" s="200">
        <f>IF(ISERROR($V1704),"",OFFSET('Smelter Look-up'!$G$4,$V1704-4,0))</f>
        <v/>
      </c>
      <c r="I1704" s="201">
        <f>IF(ISERROR($V1704),"",OFFSET('Smelter Look-up'!$H$4,$V1704-4,0))</f>
        <v/>
      </c>
      <c r="J1704" s="201">
        <f>IF(ISERROR($V1704),"",OFFSET('Smelter Look-up'!$I$4,$V1704-4,0))</f>
        <v/>
      </c>
      <c r="K1704" s="145" t="n"/>
      <c r="L1704" s="145" t="n"/>
      <c r="M1704" s="145" t="n"/>
      <c r="N1704" s="145" t="n"/>
      <c r="O1704" s="145" t="n"/>
      <c r="P1704" s="203" t="n"/>
      <c r="Q1704" s="146" t="n"/>
      <c r="R1704" s="144">
        <f>IF(ISERROR($V1704),"",OFFSET('Smelter Look-up'!$C$4,$V1704-4,0)&amp;"")</f>
        <v/>
      </c>
      <c r="S1704" s="150">
        <f>IF(B1704="","",IF(ISERROR(MATCH($E1704,CL,0)),"Unknown",INDIRECT("'C'!$A$"&amp;MATCH($E1704,CL,0)+1)))</f>
        <v/>
      </c>
      <c r="T1704" s="150">
        <f>IF(B1704="","",IF(ISERROR(MATCH($J1704,SorP!$B$1:$B$6261,0)),"",INDIRECT("'SorP'!$A$"&amp;MATCH($S1704&amp;$J1704,SorP!C:C,0))))</f>
        <v/>
      </c>
      <c r="U1704" s="163" t="n"/>
      <c r="V1704" s="164">
        <f>IF(C1704="",NA(),MATCH($B1704&amp;$C1704,'Smelter Look-up'!$J:$J,0))</f>
        <v/>
      </c>
      <c r="X1704" s="165">
        <f>IF(AND(C1704="Smelter not listed",OR(LEN(D1704)=0,LEN(E1704)=0)),1,0)</f>
        <v/>
      </c>
      <c r="AB1704" s="306">
        <f>IF(C1704="","",B1704)</f>
        <v/>
      </c>
      <c r="AC1704" s="165">
        <f>B1704</f>
        <v/>
      </c>
      <c r="AD1704" s="165">
        <f>IF(C1704="Smelter not listed",D1704,C1704)</f>
        <v/>
      </c>
    </row>
    <row r="1705" ht="20.1" customFormat="1" customHeight="1" s="165">
      <c r="A1705" s="150" t="n"/>
      <c r="B1705" s="296">
        <f>IF(LEN(A1705)=0,"",INDEX('Smelter Look-up'!$A:$A,MATCH($A1705,'Smelter Look-up'!$E:$E,0)))</f>
        <v/>
      </c>
      <c r="C1705" s="147">
        <f>IF(LEN(A1705)=0,"",INDEX('Smelter Look-up'!$C:$C,MATCH($A1705,'Smelter Look-up'!$E:$E,0)))</f>
        <v/>
      </c>
      <c r="D1705" s="144" t="n"/>
      <c r="E1705" s="144">
        <f>IF(ISERROR($V1705),"",OFFSET('Smelter Look-up'!$D$4,$V1705-4,0)&amp;"")</f>
        <v/>
      </c>
      <c r="F1705" s="144">
        <f>IF(ISERROR($V1705),"",OFFSET('Smelter Look-up'!$E$4,$V1705-4,0))</f>
        <v/>
      </c>
      <c r="G1705" s="144">
        <f>IF(C1705=$X$4,"Enter smelter details",IF(ISERROR($V1705),"",OFFSET('Smelter Look-up'!$F$4,$V1705-4,0)))</f>
        <v/>
      </c>
      <c r="H1705" s="200">
        <f>IF(ISERROR($V1705),"",OFFSET('Smelter Look-up'!$G$4,$V1705-4,0))</f>
        <v/>
      </c>
      <c r="I1705" s="201">
        <f>IF(ISERROR($V1705),"",OFFSET('Smelter Look-up'!$H$4,$V1705-4,0))</f>
        <v/>
      </c>
      <c r="J1705" s="201">
        <f>IF(ISERROR($V1705),"",OFFSET('Smelter Look-up'!$I$4,$V1705-4,0))</f>
        <v/>
      </c>
      <c r="K1705" s="145" t="n"/>
      <c r="L1705" s="145" t="n"/>
      <c r="M1705" s="145" t="n"/>
      <c r="N1705" s="145" t="n"/>
      <c r="O1705" s="145" t="n"/>
      <c r="P1705" s="203" t="n"/>
      <c r="Q1705" s="146" t="n"/>
      <c r="R1705" s="144">
        <f>IF(ISERROR($V1705),"",OFFSET('Smelter Look-up'!$C$4,$V1705-4,0)&amp;"")</f>
        <v/>
      </c>
      <c r="S1705" s="150">
        <f>IF(B1705="","",IF(ISERROR(MATCH($E1705,CL,0)),"Unknown",INDIRECT("'C'!$A$"&amp;MATCH($E1705,CL,0)+1)))</f>
        <v/>
      </c>
      <c r="T1705" s="150">
        <f>IF(B1705="","",IF(ISERROR(MATCH($J1705,SorP!$B$1:$B$6261,0)),"",INDIRECT("'SorP'!$A$"&amp;MATCH($S1705&amp;$J1705,SorP!C:C,0))))</f>
        <v/>
      </c>
      <c r="U1705" s="163" t="n"/>
      <c r="V1705" s="164">
        <f>IF(C1705="",NA(),MATCH($B1705&amp;$C1705,'Smelter Look-up'!$J:$J,0))</f>
        <v/>
      </c>
      <c r="X1705" s="165">
        <f>IF(AND(C1705="Smelter not listed",OR(LEN(D1705)=0,LEN(E1705)=0)),1,0)</f>
        <v/>
      </c>
      <c r="AB1705" s="306">
        <f>IF(C1705="","",B1705)</f>
        <v/>
      </c>
      <c r="AC1705" s="165">
        <f>B1705</f>
        <v/>
      </c>
      <c r="AD1705" s="165">
        <f>IF(C1705="Smelter not listed",D1705,C1705)</f>
        <v/>
      </c>
    </row>
    <row r="1706" ht="20.1" customFormat="1" customHeight="1" s="165">
      <c r="A1706" s="150" t="n"/>
      <c r="B1706" s="296">
        <f>IF(LEN(A1706)=0,"",INDEX('Smelter Look-up'!$A:$A,MATCH($A1706,'Smelter Look-up'!$E:$E,0)))</f>
        <v/>
      </c>
      <c r="C1706" s="147">
        <f>IF(LEN(A1706)=0,"",INDEX('Smelter Look-up'!$C:$C,MATCH($A1706,'Smelter Look-up'!$E:$E,0)))</f>
        <v/>
      </c>
      <c r="D1706" s="144" t="n"/>
      <c r="E1706" s="144">
        <f>IF(ISERROR($V1706),"",OFFSET('Smelter Look-up'!$D$4,$V1706-4,0)&amp;"")</f>
        <v/>
      </c>
      <c r="F1706" s="144">
        <f>IF(ISERROR($V1706),"",OFFSET('Smelter Look-up'!$E$4,$V1706-4,0))</f>
        <v/>
      </c>
      <c r="G1706" s="144">
        <f>IF(C1706=$X$4,"Enter smelter details",IF(ISERROR($V1706),"",OFFSET('Smelter Look-up'!$F$4,$V1706-4,0)))</f>
        <v/>
      </c>
      <c r="H1706" s="200">
        <f>IF(ISERROR($V1706),"",OFFSET('Smelter Look-up'!$G$4,$V1706-4,0))</f>
        <v/>
      </c>
      <c r="I1706" s="201">
        <f>IF(ISERROR($V1706),"",OFFSET('Smelter Look-up'!$H$4,$V1706-4,0))</f>
        <v/>
      </c>
      <c r="J1706" s="201">
        <f>IF(ISERROR($V1706),"",OFFSET('Smelter Look-up'!$I$4,$V1706-4,0))</f>
        <v/>
      </c>
      <c r="K1706" s="145" t="n"/>
      <c r="L1706" s="145" t="n"/>
      <c r="M1706" s="145" t="n"/>
      <c r="N1706" s="145" t="n"/>
      <c r="O1706" s="145" t="n"/>
      <c r="P1706" s="203" t="n"/>
      <c r="Q1706" s="146" t="n"/>
      <c r="R1706" s="144">
        <f>IF(ISERROR($V1706),"",OFFSET('Smelter Look-up'!$C$4,$V1706-4,0)&amp;"")</f>
        <v/>
      </c>
      <c r="S1706" s="150">
        <f>IF(B1706="","",IF(ISERROR(MATCH($E1706,CL,0)),"Unknown",INDIRECT("'C'!$A$"&amp;MATCH($E1706,CL,0)+1)))</f>
        <v/>
      </c>
      <c r="T1706" s="150">
        <f>IF(B1706="","",IF(ISERROR(MATCH($J1706,SorP!$B$1:$B$6261,0)),"",INDIRECT("'SorP'!$A$"&amp;MATCH($S1706&amp;$J1706,SorP!C:C,0))))</f>
        <v/>
      </c>
      <c r="U1706" s="163" t="n"/>
      <c r="V1706" s="164">
        <f>IF(C1706="",NA(),MATCH($B1706&amp;$C1706,'Smelter Look-up'!$J:$J,0))</f>
        <v/>
      </c>
      <c r="X1706" s="165">
        <f>IF(AND(C1706="Smelter not listed",OR(LEN(D1706)=0,LEN(E1706)=0)),1,0)</f>
        <v/>
      </c>
      <c r="AB1706" s="306">
        <f>IF(C1706="","",B1706)</f>
        <v/>
      </c>
      <c r="AC1706" s="165">
        <f>B1706</f>
        <v/>
      </c>
      <c r="AD1706" s="165">
        <f>IF(C1706="Smelter not listed",D1706,C1706)</f>
        <v/>
      </c>
    </row>
    <row r="1707" ht="20.1" customFormat="1" customHeight="1" s="165">
      <c r="A1707" s="150" t="n"/>
      <c r="B1707" s="296">
        <f>IF(LEN(A1707)=0,"",INDEX('Smelter Look-up'!$A:$A,MATCH($A1707,'Smelter Look-up'!$E:$E,0)))</f>
        <v/>
      </c>
      <c r="C1707" s="147">
        <f>IF(LEN(A1707)=0,"",INDEX('Smelter Look-up'!$C:$C,MATCH($A1707,'Smelter Look-up'!$E:$E,0)))</f>
        <v/>
      </c>
      <c r="D1707" s="144" t="n"/>
      <c r="E1707" s="144">
        <f>IF(ISERROR($V1707),"",OFFSET('Smelter Look-up'!$D$4,$V1707-4,0)&amp;"")</f>
        <v/>
      </c>
      <c r="F1707" s="144">
        <f>IF(ISERROR($V1707),"",OFFSET('Smelter Look-up'!$E$4,$V1707-4,0))</f>
        <v/>
      </c>
      <c r="G1707" s="144">
        <f>IF(C1707=$X$4,"Enter smelter details",IF(ISERROR($V1707),"",OFFSET('Smelter Look-up'!$F$4,$V1707-4,0)))</f>
        <v/>
      </c>
      <c r="H1707" s="200">
        <f>IF(ISERROR($V1707),"",OFFSET('Smelter Look-up'!$G$4,$V1707-4,0))</f>
        <v/>
      </c>
      <c r="I1707" s="201">
        <f>IF(ISERROR($V1707),"",OFFSET('Smelter Look-up'!$H$4,$V1707-4,0))</f>
        <v/>
      </c>
      <c r="J1707" s="201">
        <f>IF(ISERROR($V1707),"",OFFSET('Smelter Look-up'!$I$4,$V1707-4,0))</f>
        <v/>
      </c>
      <c r="K1707" s="145" t="n"/>
      <c r="L1707" s="145" t="n"/>
      <c r="M1707" s="145" t="n"/>
      <c r="N1707" s="145" t="n"/>
      <c r="O1707" s="145" t="n"/>
      <c r="P1707" s="203" t="n"/>
      <c r="Q1707" s="146" t="n"/>
      <c r="R1707" s="144">
        <f>IF(ISERROR($V1707),"",OFFSET('Smelter Look-up'!$C$4,$V1707-4,0)&amp;"")</f>
        <v/>
      </c>
      <c r="S1707" s="150">
        <f>IF(B1707="","",IF(ISERROR(MATCH($E1707,CL,0)),"Unknown",INDIRECT("'C'!$A$"&amp;MATCH($E1707,CL,0)+1)))</f>
        <v/>
      </c>
      <c r="T1707" s="150">
        <f>IF(B1707="","",IF(ISERROR(MATCH($J1707,SorP!$B$1:$B$6261,0)),"",INDIRECT("'SorP'!$A$"&amp;MATCH($S1707&amp;$J1707,SorP!C:C,0))))</f>
        <v/>
      </c>
      <c r="U1707" s="163" t="n"/>
      <c r="V1707" s="164">
        <f>IF(C1707="",NA(),MATCH($B1707&amp;$C1707,'Smelter Look-up'!$J:$J,0))</f>
        <v/>
      </c>
      <c r="X1707" s="165">
        <f>IF(AND(C1707="Smelter not listed",OR(LEN(D1707)=0,LEN(E1707)=0)),1,0)</f>
        <v/>
      </c>
      <c r="AB1707" s="306">
        <f>IF(C1707="","",B1707)</f>
        <v/>
      </c>
      <c r="AC1707" s="165">
        <f>B1707</f>
        <v/>
      </c>
      <c r="AD1707" s="165">
        <f>IF(C1707="Smelter not listed",D1707,C1707)</f>
        <v/>
      </c>
    </row>
    <row r="1708" ht="20.1" customFormat="1" customHeight="1" s="165">
      <c r="A1708" s="150" t="n"/>
      <c r="B1708" s="296">
        <f>IF(LEN(A1708)=0,"",INDEX('Smelter Look-up'!$A:$A,MATCH($A1708,'Smelter Look-up'!$E:$E,0)))</f>
        <v/>
      </c>
      <c r="C1708" s="147">
        <f>IF(LEN(A1708)=0,"",INDEX('Smelter Look-up'!$C:$C,MATCH($A1708,'Smelter Look-up'!$E:$E,0)))</f>
        <v/>
      </c>
      <c r="D1708" s="144" t="n"/>
      <c r="E1708" s="144">
        <f>IF(ISERROR($V1708),"",OFFSET('Smelter Look-up'!$D$4,$V1708-4,0)&amp;"")</f>
        <v/>
      </c>
      <c r="F1708" s="144">
        <f>IF(ISERROR($V1708),"",OFFSET('Smelter Look-up'!$E$4,$V1708-4,0))</f>
        <v/>
      </c>
      <c r="G1708" s="144">
        <f>IF(C1708=$X$4,"Enter smelter details",IF(ISERROR($V1708),"",OFFSET('Smelter Look-up'!$F$4,$V1708-4,0)))</f>
        <v/>
      </c>
      <c r="H1708" s="200">
        <f>IF(ISERROR($V1708),"",OFFSET('Smelter Look-up'!$G$4,$V1708-4,0))</f>
        <v/>
      </c>
      <c r="I1708" s="201">
        <f>IF(ISERROR($V1708),"",OFFSET('Smelter Look-up'!$H$4,$V1708-4,0))</f>
        <v/>
      </c>
      <c r="J1708" s="201">
        <f>IF(ISERROR($V1708),"",OFFSET('Smelter Look-up'!$I$4,$V1708-4,0))</f>
        <v/>
      </c>
      <c r="K1708" s="145" t="n"/>
      <c r="L1708" s="145" t="n"/>
      <c r="M1708" s="145" t="n"/>
      <c r="N1708" s="145" t="n"/>
      <c r="O1708" s="145" t="n"/>
      <c r="P1708" s="203" t="n"/>
      <c r="Q1708" s="146" t="n"/>
      <c r="R1708" s="144">
        <f>IF(ISERROR($V1708),"",OFFSET('Smelter Look-up'!$C$4,$V1708-4,0)&amp;"")</f>
        <v/>
      </c>
      <c r="S1708" s="150">
        <f>IF(B1708="","",IF(ISERROR(MATCH($E1708,CL,0)),"Unknown",INDIRECT("'C'!$A$"&amp;MATCH($E1708,CL,0)+1)))</f>
        <v/>
      </c>
      <c r="T1708" s="150">
        <f>IF(B1708="","",IF(ISERROR(MATCH($J1708,SorP!$B$1:$B$6261,0)),"",INDIRECT("'SorP'!$A$"&amp;MATCH($S1708&amp;$J1708,SorP!C:C,0))))</f>
        <v/>
      </c>
      <c r="U1708" s="163" t="n"/>
      <c r="V1708" s="164">
        <f>IF(C1708="",NA(),MATCH($B1708&amp;$C1708,'Smelter Look-up'!$J:$J,0))</f>
        <v/>
      </c>
      <c r="X1708" s="165">
        <f>IF(AND(C1708="Smelter not listed",OR(LEN(D1708)=0,LEN(E1708)=0)),1,0)</f>
        <v/>
      </c>
      <c r="AB1708" s="306">
        <f>IF(C1708="","",B1708)</f>
        <v/>
      </c>
      <c r="AC1708" s="165">
        <f>B1708</f>
        <v/>
      </c>
      <c r="AD1708" s="165">
        <f>IF(C1708="Smelter not listed",D1708,C1708)</f>
        <v/>
      </c>
    </row>
    <row r="1709" ht="20.1" customFormat="1" customHeight="1" s="165">
      <c r="A1709" s="150" t="n"/>
      <c r="B1709" s="296">
        <f>IF(LEN(A1709)=0,"",INDEX('Smelter Look-up'!$A:$A,MATCH($A1709,'Smelter Look-up'!$E:$E,0)))</f>
        <v/>
      </c>
      <c r="C1709" s="147">
        <f>IF(LEN(A1709)=0,"",INDEX('Smelter Look-up'!$C:$C,MATCH($A1709,'Smelter Look-up'!$E:$E,0)))</f>
        <v/>
      </c>
      <c r="D1709" s="144" t="n"/>
      <c r="E1709" s="144">
        <f>IF(ISERROR($V1709),"",OFFSET('Smelter Look-up'!$D$4,$V1709-4,0)&amp;"")</f>
        <v/>
      </c>
      <c r="F1709" s="144">
        <f>IF(ISERROR($V1709),"",OFFSET('Smelter Look-up'!$E$4,$V1709-4,0))</f>
        <v/>
      </c>
      <c r="G1709" s="144">
        <f>IF(C1709=$X$4,"Enter smelter details",IF(ISERROR($V1709),"",OFFSET('Smelter Look-up'!$F$4,$V1709-4,0)))</f>
        <v/>
      </c>
      <c r="H1709" s="200">
        <f>IF(ISERROR($V1709),"",OFFSET('Smelter Look-up'!$G$4,$V1709-4,0))</f>
        <v/>
      </c>
      <c r="I1709" s="201">
        <f>IF(ISERROR($V1709),"",OFFSET('Smelter Look-up'!$H$4,$V1709-4,0))</f>
        <v/>
      </c>
      <c r="J1709" s="201">
        <f>IF(ISERROR($V1709),"",OFFSET('Smelter Look-up'!$I$4,$V1709-4,0))</f>
        <v/>
      </c>
      <c r="K1709" s="145" t="n"/>
      <c r="L1709" s="145" t="n"/>
      <c r="M1709" s="145" t="n"/>
      <c r="N1709" s="145" t="n"/>
      <c r="O1709" s="145" t="n"/>
      <c r="P1709" s="203" t="n"/>
      <c r="Q1709" s="146" t="n"/>
      <c r="R1709" s="144">
        <f>IF(ISERROR($V1709),"",OFFSET('Smelter Look-up'!$C$4,$V1709-4,0)&amp;"")</f>
        <v/>
      </c>
      <c r="S1709" s="150">
        <f>IF(B1709="","",IF(ISERROR(MATCH($E1709,CL,0)),"Unknown",INDIRECT("'C'!$A$"&amp;MATCH($E1709,CL,0)+1)))</f>
        <v/>
      </c>
      <c r="T1709" s="150">
        <f>IF(B1709="","",IF(ISERROR(MATCH($J1709,SorP!$B$1:$B$6261,0)),"",INDIRECT("'SorP'!$A$"&amp;MATCH($S1709&amp;$J1709,SorP!C:C,0))))</f>
        <v/>
      </c>
      <c r="U1709" s="163" t="n"/>
      <c r="V1709" s="164">
        <f>IF(C1709="",NA(),MATCH($B1709&amp;$C1709,'Smelter Look-up'!$J:$J,0))</f>
        <v/>
      </c>
      <c r="X1709" s="165">
        <f>IF(AND(C1709="Smelter not listed",OR(LEN(D1709)=0,LEN(E1709)=0)),1,0)</f>
        <v/>
      </c>
      <c r="AB1709" s="306">
        <f>IF(C1709="","",B1709)</f>
        <v/>
      </c>
      <c r="AC1709" s="165">
        <f>B1709</f>
        <v/>
      </c>
      <c r="AD1709" s="165">
        <f>IF(C1709="Smelter not listed",D1709,C1709)</f>
        <v/>
      </c>
    </row>
    <row r="1710" ht="20.1" customFormat="1" customHeight="1" s="165">
      <c r="A1710" s="150" t="n"/>
      <c r="B1710" s="296">
        <f>IF(LEN(A1710)=0,"",INDEX('Smelter Look-up'!$A:$A,MATCH($A1710,'Smelter Look-up'!$E:$E,0)))</f>
        <v/>
      </c>
      <c r="C1710" s="147">
        <f>IF(LEN(A1710)=0,"",INDEX('Smelter Look-up'!$C:$C,MATCH($A1710,'Smelter Look-up'!$E:$E,0)))</f>
        <v/>
      </c>
      <c r="D1710" s="144" t="n"/>
      <c r="E1710" s="144">
        <f>IF(ISERROR($V1710),"",OFFSET('Smelter Look-up'!$D$4,$V1710-4,0)&amp;"")</f>
        <v/>
      </c>
      <c r="F1710" s="144">
        <f>IF(ISERROR($V1710),"",OFFSET('Smelter Look-up'!$E$4,$V1710-4,0))</f>
        <v/>
      </c>
      <c r="G1710" s="144">
        <f>IF(C1710=$X$4,"Enter smelter details",IF(ISERROR($V1710),"",OFFSET('Smelter Look-up'!$F$4,$V1710-4,0)))</f>
        <v/>
      </c>
      <c r="H1710" s="200">
        <f>IF(ISERROR($V1710),"",OFFSET('Smelter Look-up'!$G$4,$V1710-4,0))</f>
        <v/>
      </c>
      <c r="I1710" s="201">
        <f>IF(ISERROR($V1710),"",OFFSET('Smelter Look-up'!$H$4,$V1710-4,0))</f>
        <v/>
      </c>
      <c r="J1710" s="201">
        <f>IF(ISERROR($V1710),"",OFFSET('Smelter Look-up'!$I$4,$V1710-4,0))</f>
        <v/>
      </c>
      <c r="K1710" s="145" t="n"/>
      <c r="L1710" s="145" t="n"/>
      <c r="M1710" s="145" t="n"/>
      <c r="N1710" s="145" t="n"/>
      <c r="O1710" s="145" t="n"/>
      <c r="P1710" s="203" t="n"/>
      <c r="Q1710" s="146" t="n"/>
      <c r="R1710" s="144">
        <f>IF(ISERROR($V1710),"",OFFSET('Smelter Look-up'!$C$4,$V1710-4,0)&amp;"")</f>
        <v/>
      </c>
      <c r="S1710" s="150">
        <f>IF(B1710="","",IF(ISERROR(MATCH($E1710,CL,0)),"Unknown",INDIRECT("'C'!$A$"&amp;MATCH($E1710,CL,0)+1)))</f>
        <v/>
      </c>
      <c r="T1710" s="150">
        <f>IF(B1710="","",IF(ISERROR(MATCH($J1710,SorP!$B$1:$B$6261,0)),"",INDIRECT("'SorP'!$A$"&amp;MATCH($S1710&amp;$J1710,SorP!C:C,0))))</f>
        <v/>
      </c>
      <c r="U1710" s="163" t="n"/>
      <c r="V1710" s="164">
        <f>IF(C1710="",NA(),MATCH($B1710&amp;$C1710,'Smelter Look-up'!$J:$J,0))</f>
        <v/>
      </c>
      <c r="X1710" s="165">
        <f>IF(AND(C1710="Smelter not listed",OR(LEN(D1710)=0,LEN(E1710)=0)),1,0)</f>
        <v/>
      </c>
      <c r="AB1710" s="306">
        <f>IF(C1710="","",B1710)</f>
        <v/>
      </c>
      <c r="AC1710" s="165">
        <f>B1710</f>
        <v/>
      </c>
      <c r="AD1710" s="165">
        <f>IF(C1710="Smelter not listed",D1710,C1710)</f>
        <v/>
      </c>
    </row>
    <row r="1711" ht="20.1" customFormat="1" customHeight="1" s="165">
      <c r="A1711" s="150" t="n"/>
      <c r="B1711" s="296">
        <f>IF(LEN(A1711)=0,"",INDEX('Smelter Look-up'!$A:$A,MATCH($A1711,'Smelter Look-up'!$E:$E,0)))</f>
        <v/>
      </c>
      <c r="C1711" s="147">
        <f>IF(LEN(A1711)=0,"",INDEX('Smelter Look-up'!$C:$C,MATCH($A1711,'Smelter Look-up'!$E:$E,0)))</f>
        <v/>
      </c>
      <c r="D1711" s="144" t="n"/>
      <c r="E1711" s="144">
        <f>IF(ISERROR($V1711),"",OFFSET('Smelter Look-up'!$D$4,$V1711-4,0)&amp;"")</f>
        <v/>
      </c>
      <c r="F1711" s="144">
        <f>IF(ISERROR($V1711),"",OFFSET('Smelter Look-up'!$E$4,$V1711-4,0))</f>
        <v/>
      </c>
      <c r="G1711" s="144">
        <f>IF(C1711=$X$4,"Enter smelter details",IF(ISERROR($V1711),"",OFFSET('Smelter Look-up'!$F$4,$V1711-4,0)))</f>
        <v/>
      </c>
      <c r="H1711" s="200">
        <f>IF(ISERROR($V1711),"",OFFSET('Smelter Look-up'!$G$4,$V1711-4,0))</f>
        <v/>
      </c>
      <c r="I1711" s="201">
        <f>IF(ISERROR($V1711),"",OFFSET('Smelter Look-up'!$H$4,$V1711-4,0))</f>
        <v/>
      </c>
      <c r="J1711" s="201">
        <f>IF(ISERROR($V1711),"",OFFSET('Smelter Look-up'!$I$4,$V1711-4,0))</f>
        <v/>
      </c>
      <c r="K1711" s="145" t="n"/>
      <c r="L1711" s="145" t="n"/>
      <c r="M1711" s="145" t="n"/>
      <c r="N1711" s="145" t="n"/>
      <c r="O1711" s="145" t="n"/>
      <c r="P1711" s="203" t="n"/>
      <c r="Q1711" s="146" t="n"/>
      <c r="R1711" s="144">
        <f>IF(ISERROR($V1711),"",OFFSET('Smelter Look-up'!$C$4,$V1711-4,0)&amp;"")</f>
        <v/>
      </c>
      <c r="S1711" s="150">
        <f>IF(B1711="","",IF(ISERROR(MATCH($E1711,CL,0)),"Unknown",INDIRECT("'C'!$A$"&amp;MATCH($E1711,CL,0)+1)))</f>
        <v/>
      </c>
      <c r="T1711" s="150">
        <f>IF(B1711="","",IF(ISERROR(MATCH($J1711,SorP!$B$1:$B$6261,0)),"",INDIRECT("'SorP'!$A$"&amp;MATCH($S1711&amp;$J1711,SorP!C:C,0))))</f>
        <v/>
      </c>
      <c r="U1711" s="163" t="n"/>
      <c r="V1711" s="164">
        <f>IF(C1711="",NA(),MATCH($B1711&amp;$C1711,'Smelter Look-up'!$J:$J,0))</f>
        <v/>
      </c>
      <c r="X1711" s="165">
        <f>IF(AND(C1711="Smelter not listed",OR(LEN(D1711)=0,LEN(E1711)=0)),1,0)</f>
        <v/>
      </c>
      <c r="AB1711" s="306">
        <f>IF(C1711="","",B1711)</f>
        <v/>
      </c>
      <c r="AC1711" s="165">
        <f>B1711</f>
        <v/>
      </c>
      <c r="AD1711" s="165">
        <f>IF(C1711="Smelter not listed",D1711,C1711)</f>
        <v/>
      </c>
    </row>
    <row r="1712" ht="20.1" customFormat="1" customHeight="1" s="165">
      <c r="A1712" s="150" t="n"/>
      <c r="B1712" s="296">
        <f>IF(LEN(A1712)=0,"",INDEX('Smelter Look-up'!$A:$A,MATCH($A1712,'Smelter Look-up'!$E:$E,0)))</f>
        <v/>
      </c>
      <c r="C1712" s="147">
        <f>IF(LEN(A1712)=0,"",INDEX('Smelter Look-up'!$C:$C,MATCH($A1712,'Smelter Look-up'!$E:$E,0)))</f>
        <v/>
      </c>
      <c r="D1712" s="144" t="n"/>
      <c r="E1712" s="144">
        <f>IF(ISERROR($V1712),"",OFFSET('Smelter Look-up'!$D$4,$V1712-4,0)&amp;"")</f>
        <v/>
      </c>
      <c r="F1712" s="144">
        <f>IF(ISERROR($V1712),"",OFFSET('Smelter Look-up'!$E$4,$V1712-4,0))</f>
        <v/>
      </c>
      <c r="G1712" s="144">
        <f>IF(C1712=$X$4,"Enter smelter details",IF(ISERROR($V1712),"",OFFSET('Smelter Look-up'!$F$4,$V1712-4,0)))</f>
        <v/>
      </c>
      <c r="H1712" s="200">
        <f>IF(ISERROR($V1712),"",OFFSET('Smelter Look-up'!$G$4,$V1712-4,0))</f>
        <v/>
      </c>
      <c r="I1712" s="201">
        <f>IF(ISERROR($V1712),"",OFFSET('Smelter Look-up'!$H$4,$V1712-4,0))</f>
        <v/>
      </c>
      <c r="J1712" s="201">
        <f>IF(ISERROR($V1712),"",OFFSET('Smelter Look-up'!$I$4,$V1712-4,0))</f>
        <v/>
      </c>
      <c r="K1712" s="145" t="n"/>
      <c r="L1712" s="145" t="n"/>
      <c r="M1712" s="145" t="n"/>
      <c r="N1712" s="145" t="n"/>
      <c r="O1712" s="145" t="n"/>
      <c r="P1712" s="203" t="n"/>
      <c r="Q1712" s="146" t="n"/>
      <c r="R1712" s="144">
        <f>IF(ISERROR($V1712),"",OFFSET('Smelter Look-up'!$C$4,$V1712-4,0)&amp;"")</f>
        <v/>
      </c>
      <c r="S1712" s="150">
        <f>IF(B1712="","",IF(ISERROR(MATCH($E1712,CL,0)),"Unknown",INDIRECT("'C'!$A$"&amp;MATCH($E1712,CL,0)+1)))</f>
        <v/>
      </c>
      <c r="T1712" s="150">
        <f>IF(B1712="","",IF(ISERROR(MATCH($J1712,SorP!$B$1:$B$6261,0)),"",INDIRECT("'SorP'!$A$"&amp;MATCH($S1712&amp;$J1712,SorP!C:C,0))))</f>
        <v/>
      </c>
      <c r="U1712" s="163" t="n"/>
      <c r="V1712" s="164">
        <f>IF(C1712="",NA(),MATCH($B1712&amp;$C1712,'Smelter Look-up'!$J:$J,0))</f>
        <v/>
      </c>
      <c r="X1712" s="165">
        <f>IF(AND(C1712="Smelter not listed",OR(LEN(D1712)=0,LEN(E1712)=0)),1,0)</f>
        <v/>
      </c>
      <c r="AB1712" s="306">
        <f>IF(C1712="","",B1712)</f>
        <v/>
      </c>
      <c r="AC1712" s="165">
        <f>B1712</f>
        <v/>
      </c>
      <c r="AD1712" s="165">
        <f>IF(C1712="Smelter not listed",D1712,C1712)</f>
        <v/>
      </c>
    </row>
    <row r="1713" ht="20.1" customFormat="1" customHeight="1" s="165">
      <c r="A1713" s="150" t="n"/>
      <c r="B1713" s="296">
        <f>IF(LEN(A1713)=0,"",INDEX('Smelter Look-up'!$A:$A,MATCH($A1713,'Smelter Look-up'!$E:$E,0)))</f>
        <v/>
      </c>
      <c r="C1713" s="147">
        <f>IF(LEN(A1713)=0,"",INDEX('Smelter Look-up'!$C:$C,MATCH($A1713,'Smelter Look-up'!$E:$E,0)))</f>
        <v/>
      </c>
      <c r="D1713" s="144" t="n"/>
      <c r="E1713" s="144">
        <f>IF(ISERROR($V1713),"",OFFSET('Smelter Look-up'!$D$4,$V1713-4,0)&amp;"")</f>
        <v/>
      </c>
      <c r="F1713" s="144">
        <f>IF(ISERROR($V1713),"",OFFSET('Smelter Look-up'!$E$4,$V1713-4,0))</f>
        <v/>
      </c>
      <c r="G1713" s="144">
        <f>IF(C1713=$X$4,"Enter smelter details",IF(ISERROR($V1713),"",OFFSET('Smelter Look-up'!$F$4,$V1713-4,0)))</f>
        <v/>
      </c>
      <c r="H1713" s="200">
        <f>IF(ISERROR($V1713),"",OFFSET('Smelter Look-up'!$G$4,$V1713-4,0))</f>
        <v/>
      </c>
      <c r="I1713" s="201">
        <f>IF(ISERROR($V1713),"",OFFSET('Smelter Look-up'!$H$4,$V1713-4,0))</f>
        <v/>
      </c>
      <c r="J1713" s="201">
        <f>IF(ISERROR($V1713),"",OFFSET('Smelter Look-up'!$I$4,$V1713-4,0))</f>
        <v/>
      </c>
      <c r="K1713" s="145" t="n"/>
      <c r="L1713" s="145" t="n"/>
      <c r="M1713" s="145" t="n"/>
      <c r="N1713" s="145" t="n"/>
      <c r="O1713" s="145" t="n"/>
      <c r="P1713" s="203" t="n"/>
      <c r="Q1713" s="146" t="n"/>
      <c r="R1713" s="144">
        <f>IF(ISERROR($V1713),"",OFFSET('Smelter Look-up'!$C$4,$V1713-4,0)&amp;"")</f>
        <v/>
      </c>
      <c r="S1713" s="150">
        <f>IF(B1713="","",IF(ISERROR(MATCH($E1713,CL,0)),"Unknown",INDIRECT("'C'!$A$"&amp;MATCH($E1713,CL,0)+1)))</f>
        <v/>
      </c>
      <c r="T1713" s="150">
        <f>IF(B1713="","",IF(ISERROR(MATCH($J1713,SorP!$B$1:$B$6261,0)),"",INDIRECT("'SorP'!$A$"&amp;MATCH($S1713&amp;$J1713,SorP!C:C,0))))</f>
        <v/>
      </c>
      <c r="U1713" s="163" t="n"/>
      <c r="V1713" s="164">
        <f>IF(C1713="",NA(),MATCH($B1713&amp;$C1713,'Smelter Look-up'!$J:$J,0))</f>
        <v/>
      </c>
      <c r="X1713" s="165">
        <f>IF(AND(C1713="Smelter not listed",OR(LEN(D1713)=0,LEN(E1713)=0)),1,0)</f>
        <v/>
      </c>
      <c r="AB1713" s="306">
        <f>IF(C1713="","",B1713)</f>
        <v/>
      </c>
      <c r="AC1713" s="165">
        <f>B1713</f>
        <v/>
      </c>
      <c r="AD1713" s="165">
        <f>IF(C1713="Smelter not listed",D1713,C1713)</f>
        <v/>
      </c>
    </row>
    <row r="1714" ht="20.1" customFormat="1" customHeight="1" s="165">
      <c r="A1714" s="150" t="n"/>
      <c r="B1714" s="296">
        <f>IF(LEN(A1714)=0,"",INDEX('Smelter Look-up'!$A:$A,MATCH($A1714,'Smelter Look-up'!$E:$E,0)))</f>
        <v/>
      </c>
      <c r="C1714" s="147">
        <f>IF(LEN(A1714)=0,"",INDEX('Smelter Look-up'!$C:$C,MATCH($A1714,'Smelter Look-up'!$E:$E,0)))</f>
        <v/>
      </c>
      <c r="D1714" s="144" t="n"/>
      <c r="E1714" s="144">
        <f>IF(ISERROR($V1714),"",OFFSET('Smelter Look-up'!$D$4,$V1714-4,0)&amp;"")</f>
        <v/>
      </c>
      <c r="F1714" s="144">
        <f>IF(ISERROR($V1714),"",OFFSET('Smelter Look-up'!$E$4,$V1714-4,0))</f>
        <v/>
      </c>
      <c r="G1714" s="144">
        <f>IF(C1714=$X$4,"Enter smelter details",IF(ISERROR($V1714),"",OFFSET('Smelter Look-up'!$F$4,$V1714-4,0)))</f>
        <v/>
      </c>
      <c r="H1714" s="200">
        <f>IF(ISERROR($V1714),"",OFFSET('Smelter Look-up'!$G$4,$V1714-4,0))</f>
        <v/>
      </c>
      <c r="I1714" s="201">
        <f>IF(ISERROR($V1714),"",OFFSET('Smelter Look-up'!$H$4,$V1714-4,0))</f>
        <v/>
      </c>
      <c r="J1714" s="201">
        <f>IF(ISERROR($V1714),"",OFFSET('Smelter Look-up'!$I$4,$V1714-4,0))</f>
        <v/>
      </c>
      <c r="K1714" s="145" t="n"/>
      <c r="L1714" s="145" t="n"/>
      <c r="M1714" s="145" t="n"/>
      <c r="N1714" s="145" t="n"/>
      <c r="O1714" s="145" t="n"/>
      <c r="P1714" s="203" t="n"/>
      <c r="Q1714" s="146" t="n"/>
      <c r="R1714" s="144">
        <f>IF(ISERROR($V1714),"",OFFSET('Smelter Look-up'!$C$4,$V1714-4,0)&amp;"")</f>
        <v/>
      </c>
      <c r="S1714" s="150">
        <f>IF(B1714="","",IF(ISERROR(MATCH($E1714,CL,0)),"Unknown",INDIRECT("'C'!$A$"&amp;MATCH($E1714,CL,0)+1)))</f>
        <v/>
      </c>
      <c r="T1714" s="150">
        <f>IF(B1714="","",IF(ISERROR(MATCH($J1714,SorP!$B$1:$B$6261,0)),"",INDIRECT("'SorP'!$A$"&amp;MATCH($S1714&amp;$J1714,SorP!C:C,0))))</f>
        <v/>
      </c>
      <c r="U1714" s="163" t="n"/>
      <c r="V1714" s="164">
        <f>IF(C1714="",NA(),MATCH($B1714&amp;$C1714,'Smelter Look-up'!$J:$J,0))</f>
        <v/>
      </c>
      <c r="X1714" s="165">
        <f>IF(AND(C1714="Smelter not listed",OR(LEN(D1714)=0,LEN(E1714)=0)),1,0)</f>
        <v/>
      </c>
      <c r="AB1714" s="306">
        <f>IF(C1714="","",B1714)</f>
        <v/>
      </c>
      <c r="AC1714" s="165">
        <f>B1714</f>
        <v/>
      </c>
      <c r="AD1714" s="165">
        <f>IF(C1714="Smelter not listed",D1714,C1714)</f>
        <v/>
      </c>
    </row>
    <row r="1715" ht="20.1" customFormat="1" customHeight="1" s="165">
      <c r="A1715" s="150" t="n"/>
      <c r="B1715" s="296">
        <f>IF(LEN(A1715)=0,"",INDEX('Smelter Look-up'!$A:$A,MATCH($A1715,'Smelter Look-up'!$E:$E,0)))</f>
        <v/>
      </c>
      <c r="C1715" s="147">
        <f>IF(LEN(A1715)=0,"",INDEX('Smelter Look-up'!$C:$C,MATCH($A1715,'Smelter Look-up'!$E:$E,0)))</f>
        <v/>
      </c>
      <c r="D1715" s="144" t="n"/>
      <c r="E1715" s="144">
        <f>IF(ISERROR($V1715),"",OFFSET('Smelter Look-up'!$D$4,$V1715-4,0)&amp;"")</f>
        <v/>
      </c>
      <c r="F1715" s="144">
        <f>IF(ISERROR($V1715),"",OFFSET('Smelter Look-up'!$E$4,$V1715-4,0))</f>
        <v/>
      </c>
      <c r="G1715" s="144">
        <f>IF(C1715=$X$4,"Enter smelter details",IF(ISERROR($V1715),"",OFFSET('Smelter Look-up'!$F$4,$V1715-4,0)))</f>
        <v/>
      </c>
      <c r="H1715" s="200">
        <f>IF(ISERROR($V1715),"",OFFSET('Smelter Look-up'!$G$4,$V1715-4,0))</f>
        <v/>
      </c>
      <c r="I1715" s="201">
        <f>IF(ISERROR($V1715),"",OFFSET('Smelter Look-up'!$H$4,$V1715-4,0))</f>
        <v/>
      </c>
      <c r="J1715" s="201">
        <f>IF(ISERROR($V1715),"",OFFSET('Smelter Look-up'!$I$4,$V1715-4,0))</f>
        <v/>
      </c>
      <c r="K1715" s="145" t="n"/>
      <c r="L1715" s="145" t="n"/>
      <c r="M1715" s="145" t="n"/>
      <c r="N1715" s="145" t="n"/>
      <c r="O1715" s="145" t="n"/>
      <c r="P1715" s="203" t="n"/>
      <c r="Q1715" s="146" t="n"/>
      <c r="R1715" s="144">
        <f>IF(ISERROR($V1715),"",OFFSET('Smelter Look-up'!$C$4,$V1715-4,0)&amp;"")</f>
        <v/>
      </c>
      <c r="S1715" s="150">
        <f>IF(B1715="","",IF(ISERROR(MATCH($E1715,CL,0)),"Unknown",INDIRECT("'C'!$A$"&amp;MATCH($E1715,CL,0)+1)))</f>
        <v/>
      </c>
      <c r="T1715" s="150">
        <f>IF(B1715="","",IF(ISERROR(MATCH($J1715,SorP!$B$1:$B$6261,0)),"",INDIRECT("'SorP'!$A$"&amp;MATCH($S1715&amp;$J1715,SorP!C:C,0))))</f>
        <v/>
      </c>
      <c r="U1715" s="163" t="n"/>
      <c r="V1715" s="164">
        <f>IF(C1715="",NA(),MATCH($B1715&amp;$C1715,'Smelter Look-up'!$J:$J,0))</f>
        <v/>
      </c>
      <c r="X1715" s="165">
        <f>IF(AND(C1715="Smelter not listed",OR(LEN(D1715)=0,LEN(E1715)=0)),1,0)</f>
        <v/>
      </c>
      <c r="AB1715" s="306">
        <f>IF(C1715="","",B1715)</f>
        <v/>
      </c>
      <c r="AC1715" s="165">
        <f>B1715</f>
        <v/>
      </c>
      <c r="AD1715" s="165">
        <f>IF(C1715="Smelter not listed",D1715,C1715)</f>
        <v/>
      </c>
    </row>
    <row r="1716" ht="20.1" customFormat="1" customHeight="1" s="165">
      <c r="A1716" s="150" t="n"/>
      <c r="B1716" s="296">
        <f>IF(LEN(A1716)=0,"",INDEX('Smelter Look-up'!$A:$A,MATCH($A1716,'Smelter Look-up'!$E:$E,0)))</f>
        <v/>
      </c>
      <c r="C1716" s="147">
        <f>IF(LEN(A1716)=0,"",INDEX('Smelter Look-up'!$C:$C,MATCH($A1716,'Smelter Look-up'!$E:$E,0)))</f>
        <v/>
      </c>
      <c r="D1716" s="144" t="n"/>
      <c r="E1716" s="144">
        <f>IF(ISERROR($V1716),"",OFFSET('Smelter Look-up'!$D$4,$V1716-4,0)&amp;"")</f>
        <v/>
      </c>
      <c r="F1716" s="144">
        <f>IF(ISERROR($V1716),"",OFFSET('Smelter Look-up'!$E$4,$V1716-4,0))</f>
        <v/>
      </c>
      <c r="G1716" s="144">
        <f>IF(C1716=$X$4,"Enter smelter details",IF(ISERROR($V1716),"",OFFSET('Smelter Look-up'!$F$4,$V1716-4,0)))</f>
        <v/>
      </c>
      <c r="H1716" s="200">
        <f>IF(ISERROR($V1716),"",OFFSET('Smelter Look-up'!$G$4,$V1716-4,0))</f>
        <v/>
      </c>
      <c r="I1716" s="201">
        <f>IF(ISERROR($V1716),"",OFFSET('Smelter Look-up'!$H$4,$V1716-4,0))</f>
        <v/>
      </c>
      <c r="J1716" s="201">
        <f>IF(ISERROR($V1716),"",OFFSET('Smelter Look-up'!$I$4,$V1716-4,0))</f>
        <v/>
      </c>
      <c r="K1716" s="145" t="n"/>
      <c r="L1716" s="145" t="n"/>
      <c r="M1716" s="145" t="n"/>
      <c r="N1716" s="145" t="n"/>
      <c r="O1716" s="145" t="n"/>
      <c r="P1716" s="203" t="n"/>
      <c r="Q1716" s="146" t="n"/>
      <c r="R1716" s="144">
        <f>IF(ISERROR($V1716),"",OFFSET('Smelter Look-up'!$C$4,$V1716-4,0)&amp;"")</f>
        <v/>
      </c>
      <c r="S1716" s="150">
        <f>IF(B1716="","",IF(ISERROR(MATCH($E1716,CL,0)),"Unknown",INDIRECT("'C'!$A$"&amp;MATCH($E1716,CL,0)+1)))</f>
        <v/>
      </c>
      <c r="T1716" s="150">
        <f>IF(B1716="","",IF(ISERROR(MATCH($J1716,SorP!$B$1:$B$6261,0)),"",INDIRECT("'SorP'!$A$"&amp;MATCH($S1716&amp;$J1716,SorP!C:C,0))))</f>
        <v/>
      </c>
      <c r="U1716" s="163" t="n"/>
      <c r="V1716" s="164">
        <f>IF(C1716="",NA(),MATCH($B1716&amp;$C1716,'Smelter Look-up'!$J:$J,0))</f>
        <v/>
      </c>
      <c r="X1716" s="165">
        <f>IF(AND(C1716="Smelter not listed",OR(LEN(D1716)=0,LEN(E1716)=0)),1,0)</f>
        <v/>
      </c>
      <c r="AB1716" s="306">
        <f>IF(C1716="","",B1716)</f>
        <v/>
      </c>
      <c r="AC1716" s="165">
        <f>B1716</f>
        <v/>
      </c>
      <c r="AD1716" s="165">
        <f>IF(C1716="Smelter not listed",D1716,C1716)</f>
        <v/>
      </c>
    </row>
    <row r="1717" ht="20.1" customFormat="1" customHeight="1" s="165">
      <c r="A1717" s="150" t="n"/>
      <c r="B1717" s="296">
        <f>IF(LEN(A1717)=0,"",INDEX('Smelter Look-up'!$A:$A,MATCH($A1717,'Smelter Look-up'!$E:$E,0)))</f>
        <v/>
      </c>
      <c r="C1717" s="147">
        <f>IF(LEN(A1717)=0,"",INDEX('Smelter Look-up'!$C:$C,MATCH($A1717,'Smelter Look-up'!$E:$E,0)))</f>
        <v/>
      </c>
      <c r="D1717" s="144" t="n"/>
      <c r="E1717" s="144">
        <f>IF(ISERROR($V1717),"",OFFSET('Smelter Look-up'!$D$4,$V1717-4,0)&amp;"")</f>
        <v/>
      </c>
      <c r="F1717" s="144">
        <f>IF(ISERROR($V1717),"",OFFSET('Smelter Look-up'!$E$4,$V1717-4,0))</f>
        <v/>
      </c>
      <c r="G1717" s="144">
        <f>IF(C1717=$X$4,"Enter smelter details",IF(ISERROR($V1717),"",OFFSET('Smelter Look-up'!$F$4,$V1717-4,0)))</f>
        <v/>
      </c>
      <c r="H1717" s="200">
        <f>IF(ISERROR($V1717),"",OFFSET('Smelter Look-up'!$G$4,$V1717-4,0))</f>
        <v/>
      </c>
      <c r="I1717" s="201">
        <f>IF(ISERROR($V1717),"",OFFSET('Smelter Look-up'!$H$4,$V1717-4,0))</f>
        <v/>
      </c>
      <c r="J1717" s="201">
        <f>IF(ISERROR($V1717),"",OFFSET('Smelter Look-up'!$I$4,$V1717-4,0))</f>
        <v/>
      </c>
      <c r="K1717" s="145" t="n"/>
      <c r="L1717" s="145" t="n"/>
      <c r="M1717" s="145" t="n"/>
      <c r="N1717" s="145" t="n"/>
      <c r="O1717" s="145" t="n"/>
      <c r="P1717" s="203" t="n"/>
      <c r="Q1717" s="146" t="n"/>
      <c r="R1717" s="144">
        <f>IF(ISERROR($V1717),"",OFFSET('Smelter Look-up'!$C$4,$V1717-4,0)&amp;"")</f>
        <v/>
      </c>
      <c r="S1717" s="150">
        <f>IF(B1717="","",IF(ISERROR(MATCH($E1717,CL,0)),"Unknown",INDIRECT("'C'!$A$"&amp;MATCH($E1717,CL,0)+1)))</f>
        <v/>
      </c>
      <c r="T1717" s="150">
        <f>IF(B1717="","",IF(ISERROR(MATCH($J1717,SorP!$B$1:$B$6261,0)),"",INDIRECT("'SorP'!$A$"&amp;MATCH($S1717&amp;$J1717,SorP!C:C,0))))</f>
        <v/>
      </c>
      <c r="U1717" s="163" t="n"/>
      <c r="V1717" s="164">
        <f>IF(C1717="",NA(),MATCH($B1717&amp;$C1717,'Smelter Look-up'!$J:$J,0))</f>
        <v/>
      </c>
      <c r="X1717" s="165">
        <f>IF(AND(C1717="Smelter not listed",OR(LEN(D1717)=0,LEN(E1717)=0)),1,0)</f>
        <v/>
      </c>
      <c r="AB1717" s="306">
        <f>IF(C1717="","",B1717)</f>
        <v/>
      </c>
      <c r="AC1717" s="165">
        <f>B1717</f>
        <v/>
      </c>
      <c r="AD1717" s="165">
        <f>IF(C1717="Smelter not listed",D1717,C1717)</f>
        <v/>
      </c>
    </row>
    <row r="1718" ht="20.1" customFormat="1" customHeight="1" s="165">
      <c r="A1718" s="150" t="n"/>
      <c r="B1718" s="296">
        <f>IF(LEN(A1718)=0,"",INDEX('Smelter Look-up'!$A:$A,MATCH($A1718,'Smelter Look-up'!$E:$E,0)))</f>
        <v/>
      </c>
      <c r="C1718" s="147">
        <f>IF(LEN(A1718)=0,"",INDEX('Smelter Look-up'!$C:$C,MATCH($A1718,'Smelter Look-up'!$E:$E,0)))</f>
        <v/>
      </c>
      <c r="D1718" s="144" t="n"/>
      <c r="E1718" s="144">
        <f>IF(ISERROR($V1718),"",OFFSET('Smelter Look-up'!$D$4,$V1718-4,0)&amp;"")</f>
        <v/>
      </c>
      <c r="F1718" s="144">
        <f>IF(ISERROR($V1718),"",OFFSET('Smelter Look-up'!$E$4,$V1718-4,0))</f>
        <v/>
      </c>
      <c r="G1718" s="144">
        <f>IF(C1718=$X$4,"Enter smelter details",IF(ISERROR($V1718),"",OFFSET('Smelter Look-up'!$F$4,$V1718-4,0)))</f>
        <v/>
      </c>
      <c r="H1718" s="200">
        <f>IF(ISERROR($V1718),"",OFFSET('Smelter Look-up'!$G$4,$V1718-4,0))</f>
        <v/>
      </c>
      <c r="I1718" s="201">
        <f>IF(ISERROR($V1718),"",OFFSET('Smelter Look-up'!$H$4,$V1718-4,0))</f>
        <v/>
      </c>
      <c r="J1718" s="201">
        <f>IF(ISERROR($V1718),"",OFFSET('Smelter Look-up'!$I$4,$V1718-4,0))</f>
        <v/>
      </c>
      <c r="K1718" s="145" t="n"/>
      <c r="L1718" s="145" t="n"/>
      <c r="M1718" s="145" t="n"/>
      <c r="N1718" s="145" t="n"/>
      <c r="O1718" s="145" t="n"/>
      <c r="P1718" s="203" t="n"/>
      <c r="Q1718" s="146" t="n"/>
      <c r="R1718" s="144">
        <f>IF(ISERROR($V1718),"",OFFSET('Smelter Look-up'!$C$4,$V1718-4,0)&amp;"")</f>
        <v/>
      </c>
      <c r="S1718" s="150">
        <f>IF(B1718="","",IF(ISERROR(MATCH($E1718,CL,0)),"Unknown",INDIRECT("'C'!$A$"&amp;MATCH($E1718,CL,0)+1)))</f>
        <v/>
      </c>
      <c r="T1718" s="150">
        <f>IF(B1718="","",IF(ISERROR(MATCH($J1718,SorP!$B$1:$B$6261,0)),"",INDIRECT("'SorP'!$A$"&amp;MATCH($S1718&amp;$J1718,SorP!C:C,0))))</f>
        <v/>
      </c>
      <c r="U1718" s="163" t="n"/>
      <c r="V1718" s="164">
        <f>IF(C1718="",NA(),MATCH($B1718&amp;$C1718,'Smelter Look-up'!$J:$J,0))</f>
        <v/>
      </c>
      <c r="X1718" s="165">
        <f>IF(AND(C1718="Smelter not listed",OR(LEN(D1718)=0,LEN(E1718)=0)),1,0)</f>
        <v/>
      </c>
      <c r="AB1718" s="306">
        <f>IF(C1718="","",B1718)</f>
        <v/>
      </c>
      <c r="AC1718" s="165">
        <f>B1718</f>
        <v/>
      </c>
      <c r="AD1718" s="165">
        <f>IF(C1718="Smelter not listed",D1718,C1718)</f>
        <v/>
      </c>
    </row>
    <row r="1719" ht="20.1" customFormat="1" customHeight="1" s="165">
      <c r="A1719" s="150" t="n"/>
      <c r="B1719" s="296">
        <f>IF(LEN(A1719)=0,"",INDEX('Smelter Look-up'!$A:$A,MATCH($A1719,'Smelter Look-up'!$E:$E,0)))</f>
        <v/>
      </c>
      <c r="C1719" s="147">
        <f>IF(LEN(A1719)=0,"",INDEX('Smelter Look-up'!$C:$C,MATCH($A1719,'Smelter Look-up'!$E:$E,0)))</f>
        <v/>
      </c>
      <c r="D1719" s="144" t="n"/>
      <c r="E1719" s="144">
        <f>IF(ISERROR($V1719),"",OFFSET('Smelter Look-up'!$D$4,$V1719-4,0)&amp;"")</f>
        <v/>
      </c>
      <c r="F1719" s="144">
        <f>IF(ISERROR($V1719),"",OFFSET('Smelter Look-up'!$E$4,$V1719-4,0))</f>
        <v/>
      </c>
      <c r="G1719" s="144">
        <f>IF(C1719=$X$4,"Enter smelter details",IF(ISERROR($V1719),"",OFFSET('Smelter Look-up'!$F$4,$V1719-4,0)))</f>
        <v/>
      </c>
      <c r="H1719" s="200">
        <f>IF(ISERROR($V1719),"",OFFSET('Smelter Look-up'!$G$4,$V1719-4,0))</f>
        <v/>
      </c>
      <c r="I1719" s="201">
        <f>IF(ISERROR($V1719),"",OFFSET('Smelter Look-up'!$H$4,$V1719-4,0))</f>
        <v/>
      </c>
      <c r="J1719" s="201">
        <f>IF(ISERROR($V1719),"",OFFSET('Smelter Look-up'!$I$4,$V1719-4,0))</f>
        <v/>
      </c>
      <c r="K1719" s="145" t="n"/>
      <c r="L1719" s="145" t="n"/>
      <c r="M1719" s="145" t="n"/>
      <c r="N1719" s="145" t="n"/>
      <c r="O1719" s="145" t="n"/>
      <c r="P1719" s="203" t="n"/>
      <c r="Q1719" s="146" t="n"/>
      <c r="R1719" s="144">
        <f>IF(ISERROR($V1719),"",OFFSET('Smelter Look-up'!$C$4,$V1719-4,0)&amp;"")</f>
        <v/>
      </c>
      <c r="S1719" s="150">
        <f>IF(B1719="","",IF(ISERROR(MATCH($E1719,CL,0)),"Unknown",INDIRECT("'C'!$A$"&amp;MATCH($E1719,CL,0)+1)))</f>
        <v/>
      </c>
      <c r="T1719" s="150">
        <f>IF(B1719="","",IF(ISERROR(MATCH($J1719,SorP!$B$1:$B$6261,0)),"",INDIRECT("'SorP'!$A$"&amp;MATCH($S1719&amp;$J1719,SorP!C:C,0))))</f>
        <v/>
      </c>
      <c r="U1719" s="163" t="n"/>
      <c r="V1719" s="164">
        <f>IF(C1719="",NA(),MATCH($B1719&amp;$C1719,'Smelter Look-up'!$J:$J,0))</f>
        <v/>
      </c>
      <c r="X1719" s="165">
        <f>IF(AND(C1719="Smelter not listed",OR(LEN(D1719)=0,LEN(E1719)=0)),1,0)</f>
        <v/>
      </c>
      <c r="AB1719" s="306">
        <f>IF(C1719="","",B1719)</f>
        <v/>
      </c>
      <c r="AC1719" s="165">
        <f>B1719</f>
        <v/>
      </c>
      <c r="AD1719" s="165">
        <f>IF(C1719="Smelter not listed",D1719,C1719)</f>
        <v/>
      </c>
    </row>
    <row r="1720" ht="20.1" customFormat="1" customHeight="1" s="165">
      <c r="A1720" s="150" t="n"/>
      <c r="B1720" s="296">
        <f>IF(LEN(A1720)=0,"",INDEX('Smelter Look-up'!$A:$A,MATCH($A1720,'Smelter Look-up'!$E:$E,0)))</f>
        <v/>
      </c>
      <c r="C1720" s="147">
        <f>IF(LEN(A1720)=0,"",INDEX('Smelter Look-up'!$C:$C,MATCH($A1720,'Smelter Look-up'!$E:$E,0)))</f>
        <v/>
      </c>
      <c r="D1720" s="144" t="n"/>
      <c r="E1720" s="144">
        <f>IF(ISERROR($V1720),"",OFFSET('Smelter Look-up'!$D$4,$V1720-4,0)&amp;"")</f>
        <v/>
      </c>
      <c r="F1720" s="144">
        <f>IF(ISERROR($V1720),"",OFFSET('Smelter Look-up'!$E$4,$V1720-4,0))</f>
        <v/>
      </c>
      <c r="G1720" s="144">
        <f>IF(C1720=$X$4,"Enter smelter details",IF(ISERROR($V1720),"",OFFSET('Smelter Look-up'!$F$4,$V1720-4,0)))</f>
        <v/>
      </c>
      <c r="H1720" s="200">
        <f>IF(ISERROR($V1720),"",OFFSET('Smelter Look-up'!$G$4,$V1720-4,0))</f>
        <v/>
      </c>
      <c r="I1720" s="201">
        <f>IF(ISERROR($V1720),"",OFFSET('Smelter Look-up'!$H$4,$V1720-4,0))</f>
        <v/>
      </c>
      <c r="J1720" s="201">
        <f>IF(ISERROR($V1720),"",OFFSET('Smelter Look-up'!$I$4,$V1720-4,0))</f>
        <v/>
      </c>
      <c r="K1720" s="145" t="n"/>
      <c r="L1720" s="145" t="n"/>
      <c r="M1720" s="145" t="n"/>
      <c r="N1720" s="145" t="n"/>
      <c r="O1720" s="145" t="n"/>
      <c r="P1720" s="203" t="n"/>
      <c r="Q1720" s="146" t="n"/>
      <c r="R1720" s="144">
        <f>IF(ISERROR($V1720),"",OFFSET('Smelter Look-up'!$C$4,$V1720-4,0)&amp;"")</f>
        <v/>
      </c>
      <c r="S1720" s="150">
        <f>IF(B1720="","",IF(ISERROR(MATCH($E1720,CL,0)),"Unknown",INDIRECT("'C'!$A$"&amp;MATCH($E1720,CL,0)+1)))</f>
        <v/>
      </c>
      <c r="T1720" s="150">
        <f>IF(B1720="","",IF(ISERROR(MATCH($J1720,SorP!$B$1:$B$6261,0)),"",INDIRECT("'SorP'!$A$"&amp;MATCH($S1720&amp;$J1720,SorP!C:C,0))))</f>
        <v/>
      </c>
      <c r="U1720" s="163" t="n"/>
      <c r="V1720" s="164">
        <f>IF(C1720="",NA(),MATCH($B1720&amp;$C1720,'Smelter Look-up'!$J:$J,0))</f>
        <v/>
      </c>
      <c r="X1720" s="165">
        <f>IF(AND(C1720="Smelter not listed",OR(LEN(D1720)=0,LEN(E1720)=0)),1,0)</f>
        <v/>
      </c>
      <c r="AB1720" s="306">
        <f>IF(C1720="","",B1720)</f>
        <v/>
      </c>
      <c r="AC1720" s="165">
        <f>B1720</f>
        <v/>
      </c>
      <c r="AD1720" s="165">
        <f>IF(C1720="Smelter not listed",D1720,C1720)</f>
        <v/>
      </c>
    </row>
    <row r="1721" ht="20.1" customFormat="1" customHeight="1" s="165">
      <c r="A1721" s="150" t="n"/>
      <c r="B1721" s="296">
        <f>IF(LEN(A1721)=0,"",INDEX('Smelter Look-up'!$A:$A,MATCH($A1721,'Smelter Look-up'!$E:$E,0)))</f>
        <v/>
      </c>
      <c r="C1721" s="147">
        <f>IF(LEN(A1721)=0,"",INDEX('Smelter Look-up'!$C:$C,MATCH($A1721,'Smelter Look-up'!$E:$E,0)))</f>
        <v/>
      </c>
      <c r="D1721" s="144" t="n"/>
      <c r="E1721" s="144">
        <f>IF(ISERROR($V1721),"",OFFSET('Smelter Look-up'!$D$4,$V1721-4,0)&amp;"")</f>
        <v/>
      </c>
      <c r="F1721" s="144">
        <f>IF(ISERROR($V1721),"",OFFSET('Smelter Look-up'!$E$4,$V1721-4,0))</f>
        <v/>
      </c>
      <c r="G1721" s="144">
        <f>IF(C1721=$X$4,"Enter smelter details",IF(ISERROR($V1721),"",OFFSET('Smelter Look-up'!$F$4,$V1721-4,0)))</f>
        <v/>
      </c>
      <c r="H1721" s="200">
        <f>IF(ISERROR($V1721),"",OFFSET('Smelter Look-up'!$G$4,$V1721-4,0))</f>
        <v/>
      </c>
      <c r="I1721" s="201">
        <f>IF(ISERROR($V1721),"",OFFSET('Smelter Look-up'!$H$4,$V1721-4,0))</f>
        <v/>
      </c>
      <c r="J1721" s="201">
        <f>IF(ISERROR($V1721),"",OFFSET('Smelter Look-up'!$I$4,$V1721-4,0))</f>
        <v/>
      </c>
      <c r="K1721" s="145" t="n"/>
      <c r="L1721" s="145" t="n"/>
      <c r="M1721" s="145" t="n"/>
      <c r="N1721" s="145" t="n"/>
      <c r="O1721" s="145" t="n"/>
      <c r="P1721" s="203" t="n"/>
      <c r="Q1721" s="146" t="n"/>
      <c r="R1721" s="144">
        <f>IF(ISERROR($V1721),"",OFFSET('Smelter Look-up'!$C$4,$V1721-4,0)&amp;"")</f>
        <v/>
      </c>
      <c r="S1721" s="150">
        <f>IF(B1721="","",IF(ISERROR(MATCH($E1721,CL,0)),"Unknown",INDIRECT("'C'!$A$"&amp;MATCH($E1721,CL,0)+1)))</f>
        <v/>
      </c>
      <c r="T1721" s="150">
        <f>IF(B1721="","",IF(ISERROR(MATCH($J1721,SorP!$B$1:$B$6261,0)),"",INDIRECT("'SorP'!$A$"&amp;MATCH($S1721&amp;$J1721,SorP!C:C,0))))</f>
        <v/>
      </c>
      <c r="U1721" s="163" t="n"/>
      <c r="V1721" s="164">
        <f>IF(C1721="",NA(),MATCH($B1721&amp;$C1721,'Smelter Look-up'!$J:$J,0))</f>
        <v/>
      </c>
      <c r="X1721" s="165">
        <f>IF(AND(C1721="Smelter not listed",OR(LEN(D1721)=0,LEN(E1721)=0)),1,0)</f>
        <v/>
      </c>
      <c r="AB1721" s="306">
        <f>IF(C1721="","",B1721)</f>
        <v/>
      </c>
      <c r="AC1721" s="165">
        <f>B1721</f>
        <v/>
      </c>
      <c r="AD1721" s="165">
        <f>IF(C1721="Smelter not listed",D1721,C1721)</f>
        <v/>
      </c>
    </row>
    <row r="1722" ht="20.1" customFormat="1" customHeight="1" s="165">
      <c r="A1722" s="150" t="n"/>
      <c r="B1722" s="296">
        <f>IF(LEN(A1722)=0,"",INDEX('Smelter Look-up'!$A:$A,MATCH($A1722,'Smelter Look-up'!$E:$E,0)))</f>
        <v/>
      </c>
      <c r="C1722" s="147">
        <f>IF(LEN(A1722)=0,"",INDEX('Smelter Look-up'!$C:$C,MATCH($A1722,'Smelter Look-up'!$E:$E,0)))</f>
        <v/>
      </c>
      <c r="D1722" s="144" t="n"/>
      <c r="E1722" s="144">
        <f>IF(ISERROR($V1722),"",OFFSET('Smelter Look-up'!$D$4,$V1722-4,0)&amp;"")</f>
        <v/>
      </c>
      <c r="F1722" s="144">
        <f>IF(ISERROR($V1722),"",OFFSET('Smelter Look-up'!$E$4,$V1722-4,0))</f>
        <v/>
      </c>
      <c r="G1722" s="144">
        <f>IF(C1722=$X$4,"Enter smelter details",IF(ISERROR($V1722),"",OFFSET('Smelter Look-up'!$F$4,$V1722-4,0)))</f>
        <v/>
      </c>
      <c r="H1722" s="200">
        <f>IF(ISERROR($V1722),"",OFFSET('Smelter Look-up'!$G$4,$V1722-4,0))</f>
        <v/>
      </c>
      <c r="I1722" s="201">
        <f>IF(ISERROR($V1722),"",OFFSET('Smelter Look-up'!$H$4,$V1722-4,0))</f>
        <v/>
      </c>
      <c r="J1722" s="201">
        <f>IF(ISERROR($V1722),"",OFFSET('Smelter Look-up'!$I$4,$V1722-4,0))</f>
        <v/>
      </c>
      <c r="K1722" s="145" t="n"/>
      <c r="L1722" s="145" t="n"/>
      <c r="M1722" s="145" t="n"/>
      <c r="N1722" s="145" t="n"/>
      <c r="O1722" s="145" t="n"/>
      <c r="P1722" s="203" t="n"/>
      <c r="Q1722" s="146" t="n"/>
      <c r="R1722" s="144">
        <f>IF(ISERROR($V1722),"",OFFSET('Smelter Look-up'!$C$4,$V1722-4,0)&amp;"")</f>
        <v/>
      </c>
      <c r="S1722" s="150">
        <f>IF(B1722="","",IF(ISERROR(MATCH($E1722,CL,0)),"Unknown",INDIRECT("'C'!$A$"&amp;MATCH($E1722,CL,0)+1)))</f>
        <v/>
      </c>
      <c r="T1722" s="150">
        <f>IF(B1722="","",IF(ISERROR(MATCH($J1722,SorP!$B$1:$B$6261,0)),"",INDIRECT("'SorP'!$A$"&amp;MATCH($S1722&amp;$J1722,SorP!C:C,0))))</f>
        <v/>
      </c>
      <c r="U1722" s="163" t="n"/>
      <c r="V1722" s="164">
        <f>IF(C1722="",NA(),MATCH($B1722&amp;$C1722,'Smelter Look-up'!$J:$J,0))</f>
        <v/>
      </c>
      <c r="X1722" s="165">
        <f>IF(AND(C1722="Smelter not listed",OR(LEN(D1722)=0,LEN(E1722)=0)),1,0)</f>
        <v/>
      </c>
      <c r="AB1722" s="306">
        <f>IF(C1722="","",B1722)</f>
        <v/>
      </c>
      <c r="AC1722" s="165">
        <f>B1722</f>
        <v/>
      </c>
      <c r="AD1722" s="165">
        <f>IF(C1722="Smelter not listed",D1722,C1722)</f>
        <v/>
      </c>
    </row>
    <row r="1723" ht="20.1" customFormat="1" customHeight="1" s="165">
      <c r="A1723" s="150" t="n"/>
      <c r="B1723" s="296">
        <f>IF(LEN(A1723)=0,"",INDEX('Smelter Look-up'!$A:$A,MATCH($A1723,'Smelter Look-up'!$E:$E,0)))</f>
        <v/>
      </c>
      <c r="C1723" s="147">
        <f>IF(LEN(A1723)=0,"",INDEX('Smelter Look-up'!$C:$C,MATCH($A1723,'Smelter Look-up'!$E:$E,0)))</f>
        <v/>
      </c>
      <c r="D1723" s="144" t="n"/>
      <c r="E1723" s="144">
        <f>IF(ISERROR($V1723),"",OFFSET('Smelter Look-up'!$D$4,$V1723-4,0)&amp;"")</f>
        <v/>
      </c>
      <c r="F1723" s="144">
        <f>IF(ISERROR($V1723),"",OFFSET('Smelter Look-up'!$E$4,$V1723-4,0))</f>
        <v/>
      </c>
      <c r="G1723" s="144">
        <f>IF(C1723=$X$4,"Enter smelter details",IF(ISERROR($V1723),"",OFFSET('Smelter Look-up'!$F$4,$V1723-4,0)))</f>
        <v/>
      </c>
      <c r="H1723" s="200">
        <f>IF(ISERROR($V1723),"",OFFSET('Smelter Look-up'!$G$4,$V1723-4,0))</f>
        <v/>
      </c>
      <c r="I1723" s="201">
        <f>IF(ISERROR($V1723),"",OFFSET('Smelter Look-up'!$H$4,$V1723-4,0))</f>
        <v/>
      </c>
      <c r="J1723" s="201">
        <f>IF(ISERROR($V1723),"",OFFSET('Smelter Look-up'!$I$4,$V1723-4,0))</f>
        <v/>
      </c>
      <c r="K1723" s="145" t="n"/>
      <c r="L1723" s="145" t="n"/>
      <c r="M1723" s="145" t="n"/>
      <c r="N1723" s="145" t="n"/>
      <c r="O1723" s="145" t="n"/>
      <c r="P1723" s="203" t="n"/>
      <c r="Q1723" s="146" t="n"/>
      <c r="R1723" s="144">
        <f>IF(ISERROR($V1723),"",OFFSET('Smelter Look-up'!$C$4,$V1723-4,0)&amp;"")</f>
        <v/>
      </c>
      <c r="S1723" s="150">
        <f>IF(B1723="","",IF(ISERROR(MATCH($E1723,CL,0)),"Unknown",INDIRECT("'C'!$A$"&amp;MATCH($E1723,CL,0)+1)))</f>
        <v/>
      </c>
      <c r="T1723" s="150">
        <f>IF(B1723="","",IF(ISERROR(MATCH($J1723,SorP!$B$1:$B$6261,0)),"",INDIRECT("'SorP'!$A$"&amp;MATCH($S1723&amp;$J1723,SorP!C:C,0))))</f>
        <v/>
      </c>
      <c r="U1723" s="163" t="n"/>
      <c r="V1723" s="164">
        <f>IF(C1723="",NA(),MATCH($B1723&amp;$C1723,'Smelter Look-up'!$J:$J,0))</f>
        <v/>
      </c>
      <c r="X1723" s="165">
        <f>IF(AND(C1723="Smelter not listed",OR(LEN(D1723)=0,LEN(E1723)=0)),1,0)</f>
        <v/>
      </c>
      <c r="AB1723" s="306">
        <f>IF(C1723="","",B1723)</f>
        <v/>
      </c>
      <c r="AC1723" s="165">
        <f>B1723</f>
        <v/>
      </c>
      <c r="AD1723" s="165">
        <f>IF(C1723="Smelter not listed",D1723,C1723)</f>
        <v/>
      </c>
    </row>
    <row r="1724" ht="20.1" customFormat="1" customHeight="1" s="165">
      <c r="A1724" s="150" t="n"/>
      <c r="B1724" s="296">
        <f>IF(LEN(A1724)=0,"",INDEX('Smelter Look-up'!$A:$A,MATCH($A1724,'Smelter Look-up'!$E:$E,0)))</f>
        <v/>
      </c>
      <c r="C1724" s="147">
        <f>IF(LEN(A1724)=0,"",INDEX('Smelter Look-up'!$C:$C,MATCH($A1724,'Smelter Look-up'!$E:$E,0)))</f>
        <v/>
      </c>
      <c r="D1724" s="144" t="n"/>
      <c r="E1724" s="144">
        <f>IF(ISERROR($V1724),"",OFFSET('Smelter Look-up'!$D$4,$V1724-4,0)&amp;"")</f>
        <v/>
      </c>
      <c r="F1724" s="144">
        <f>IF(ISERROR($V1724),"",OFFSET('Smelter Look-up'!$E$4,$V1724-4,0))</f>
        <v/>
      </c>
      <c r="G1724" s="144">
        <f>IF(C1724=$X$4,"Enter smelter details",IF(ISERROR($V1724),"",OFFSET('Smelter Look-up'!$F$4,$V1724-4,0)))</f>
        <v/>
      </c>
      <c r="H1724" s="200">
        <f>IF(ISERROR($V1724),"",OFFSET('Smelter Look-up'!$G$4,$V1724-4,0))</f>
        <v/>
      </c>
      <c r="I1724" s="201">
        <f>IF(ISERROR($V1724),"",OFFSET('Smelter Look-up'!$H$4,$V1724-4,0))</f>
        <v/>
      </c>
      <c r="J1724" s="201">
        <f>IF(ISERROR($V1724),"",OFFSET('Smelter Look-up'!$I$4,$V1724-4,0))</f>
        <v/>
      </c>
      <c r="K1724" s="145" t="n"/>
      <c r="L1724" s="145" t="n"/>
      <c r="M1724" s="145" t="n"/>
      <c r="N1724" s="145" t="n"/>
      <c r="O1724" s="145" t="n"/>
      <c r="P1724" s="203" t="n"/>
      <c r="Q1724" s="146" t="n"/>
      <c r="R1724" s="144">
        <f>IF(ISERROR($V1724),"",OFFSET('Smelter Look-up'!$C$4,$V1724-4,0)&amp;"")</f>
        <v/>
      </c>
      <c r="S1724" s="150">
        <f>IF(B1724="","",IF(ISERROR(MATCH($E1724,CL,0)),"Unknown",INDIRECT("'C'!$A$"&amp;MATCH($E1724,CL,0)+1)))</f>
        <v/>
      </c>
      <c r="T1724" s="150">
        <f>IF(B1724="","",IF(ISERROR(MATCH($J1724,SorP!$B$1:$B$6261,0)),"",INDIRECT("'SorP'!$A$"&amp;MATCH($S1724&amp;$J1724,SorP!C:C,0))))</f>
        <v/>
      </c>
      <c r="U1724" s="163" t="n"/>
      <c r="V1724" s="164">
        <f>IF(C1724="",NA(),MATCH($B1724&amp;$C1724,'Smelter Look-up'!$J:$J,0))</f>
        <v/>
      </c>
      <c r="X1724" s="165">
        <f>IF(AND(C1724="Smelter not listed",OR(LEN(D1724)=0,LEN(E1724)=0)),1,0)</f>
        <v/>
      </c>
      <c r="AB1724" s="306">
        <f>IF(C1724="","",B1724)</f>
        <v/>
      </c>
      <c r="AC1724" s="165">
        <f>B1724</f>
        <v/>
      </c>
      <c r="AD1724" s="165">
        <f>IF(C1724="Smelter not listed",D1724,C1724)</f>
        <v/>
      </c>
    </row>
    <row r="1725" ht="20.1" customFormat="1" customHeight="1" s="165">
      <c r="A1725" s="150" t="n"/>
      <c r="B1725" s="296">
        <f>IF(LEN(A1725)=0,"",INDEX('Smelter Look-up'!$A:$A,MATCH($A1725,'Smelter Look-up'!$E:$E,0)))</f>
        <v/>
      </c>
      <c r="C1725" s="147">
        <f>IF(LEN(A1725)=0,"",INDEX('Smelter Look-up'!$C:$C,MATCH($A1725,'Smelter Look-up'!$E:$E,0)))</f>
        <v/>
      </c>
      <c r="D1725" s="144" t="n"/>
      <c r="E1725" s="144">
        <f>IF(ISERROR($V1725),"",OFFSET('Smelter Look-up'!$D$4,$V1725-4,0)&amp;"")</f>
        <v/>
      </c>
      <c r="F1725" s="144">
        <f>IF(ISERROR($V1725),"",OFFSET('Smelter Look-up'!$E$4,$V1725-4,0))</f>
        <v/>
      </c>
      <c r="G1725" s="144">
        <f>IF(C1725=$X$4,"Enter smelter details",IF(ISERROR($V1725),"",OFFSET('Smelter Look-up'!$F$4,$V1725-4,0)))</f>
        <v/>
      </c>
      <c r="H1725" s="200">
        <f>IF(ISERROR($V1725),"",OFFSET('Smelter Look-up'!$G$4,$V1725-4,0))</f>
        <v/>
      </c>
      <c r="I1725" s="201">
        <f>IF(ISERROR($V1725),"",OFFSET('Smelter Look-up'!$H$4,$V1725-4,0))</f>
        <v/>
      </c>
      <c r="J1725" s="201">
        <f>IF(ISERROR($V1725),"",OFFSET('Smelter Look-up'!$I$4,$V1725-4,0))</f>
        <v/>
      </c>
      <c r="K1725" s="145" t="n"/>
      <c r="L1725" s="145" t="n"/>
      <c r="M1725" s="145" t="n"/>
      <c r="N1725" s="145" t="n"/>
      <c r="O1725" s="145" t="n"/>
      <c r="P1725" s="203" t="n"/>
      <c r="Q1725" s="146" t="n"/>
      <c r="R1725" s="144">
        <f>IF(ISERROR($V1725),"",OFFSET('Smelter Look-up'!$C$4,$V1725-4,0)&amp;"")</f>
        <v/>
      </c>
      <c r="S1725" s="150">
        <f>IF(B1725="","",IF(ISERROR(MATCH($E1725,CL,0)),"Unknown",INDIRECT("'C'!$A$"&amp;MATCH($E1725,CL,0)+1)))</f>
        <v/>
      </c>
      <c r="T1725" s="150">
        <f>IF(B1725="","",IF(ISERROR(MATCH($J1725,SorP!$B$1:$B$6261,0)),"",INDIRECT("'SorP'!$A$"&amp;MATCH($S1725&amp;$J1725,SorP!C:C,0))))</f>
        <v/>
      </c>
      <c r="U1725" s="163" t="n"/>
      <c r="V1725" s="164">
        <f>IF(C1725="",NA(),MATCH($B1725&amp;$C1725,'Smelter Look-up'!$J:$J,0))</f>
        <v/>
      </c>
      <c r="X1725" s="165">
        <f>IF(AND(C1725="Smelter not listed",OR(LEN(D1725)=0,LEN(E1725)=0)),1,0)</f>
        <v/>
      </c>
      <c r="AB1725" s="306">
        <f>IF(C1725="","",B1725)</f>
        <v/>
      </c>
      <c r="AC1725" s="165">
        <f>B1725</f>
        <v/>
      </c>
      <c r="AD1725" s="165">
        <f>IF(C1725="Smelter not listed",D1725,C1725)</f>
        <v/>
      </c>
    </row>
    <row r="1726" ht="20.1" customFormat="1" customHeight="1" s="165">
      <c r="A1726" s="150" t="n"/>
      <c r="B1726" s="296">
        <f>IF(LEN(A1726)=0,"",INDEX('Smelter Look-up'!$A:$A,MATCH($A1726,'Smelter Look-up'!$E:$E,0)))</f>
        <v/>
      </c>
      <c r="C1726" s="147">
        <f>IF(LEN(A1726)=0,"",INDEX('Smelter Look-up'!$C:$C,MATCH($A1726,'Smelter Look-up'!$E:$E,0)))</f>
        <v/>
      </c>
      <c r="D1726" s="144" t="n"/>
      <c r="E1726" s="144">
        <f>IF(ISERROR($V1726),"",OFFSET('Smelter Look-up'!$D$4,$V1726-4,0)&amp;"")</f>
        <v/>
      </c>
      <c r="F1726" s="144">
        <f>IF(ISERROR($V1726),"",OFFSET('Smelter Look-up'!$E$4,$V1726-4,0))</f>
        <v/>
      </c>
      <c r="G1726" s="144">
        <f>IF(C1726=$X$4,"Enter smelter details",IF(ISERROR($V1726),"",OFFSET('Smelter Look-up'!$F$4,$V1726-4,0)))</f>
        <v/>
      </c>
      <c r="H1726" s="200">
        <f>IF(ISERROR($V1726),"",OFFSET('Smelter Look-up'!$G$4,$V1726-4,0))</f>
        <v/>
      </c>
      <c r="I1726" s="201">
        <f>IF(ISERROR($V1726),"",OFFSET('Smelter Look-up'!$H$4,$V1726-4,0))</f>
        <v/>
      </c>
      <c r="J1726" s="201">
        <f>IF(ISERROR($V1726),"",OFFSET('Smelter Look-up'!$I$4,$V1726-4,0))</f>
        <v/>
      </c>
      <c r="K1726" s="145" t="n"/>
      <c r="L1726" s="145" t="n"/>
      <c r="M1726" s="145" t="n"/>
      <c r="N1726" s="145" t="n"/>
      <c r="O1726" s="145" t="n"/>
      <c r="P1726" s="203" t="n"/>
      <c r="Q1726" s="146" t="n"/>
      <c r="R1726" s="144">
        <f>IF(ISERROR($V1726),"",OFFSET('Smelter Look-up'!$C$4,$V1726-4,0)&amp;"")</f>
        <v/>
      </c>
      <c r="S1726" s="150">
        <f>IF(B1726="","",IF(ISERROR(MATCH($E1726,CL,0)),"Unknown",INDIRECT("'C'!$A$"&amp;MATCH($E1726,CL,0)+1)))</f>
        <v/>
      </c>
      <c r="T1726" s="150">
        <f>IF(B1726="","",IF(ISERROR(MATCH($J1726,SorP!$B$1:$B$6261,0)),"",INDIRECT("'SorP'!$A$"&amp;MATCH($S1726&amp;$J1726,SorP!C:C,0))))</f>
        <v/>
      </c>
      <c r="U1726" s="163" t="n"/>
      <c r="V1726" s="164">
        <f>IF(C1726="",NA(),MATCH($B1726&amp;$C1726,'Smelter Look-up'!$J:$J,0))</f>
        <v/>
      </c>
      <c r="X1726" s="165">
        <f>IF(AND(C1726="Smelter not listed",OR(LEN(D1726)=0,LEN(E1726)=0)),1,0)</f>
        <v/>
      </c>
      <c r="AB1726" s="306">
        <f>IF(C1726="","",B1726)</f>
        <v/>
      </c>
      <c r="AC1726" s="165">
        <f>B1726</f>
        <v/>
      </c>
      <c r="AD1726" s="165">
        <f>IF(C1726="Smelter not listed",D1726,C1726)</f>
        <v/>
      </c>
    </row>
    <row r="1727" ht="20.1" customFormat="1" customHeight="1" s="165">
      <c r="A1727" s="150" t="n"/>
      <c r="B1727" s="296">
        <f>IF(LEN(A1727)=0,"",INDEX('Smelter Look-up'!$A:$A,MATCH($A1727,'Smelter Look-up'!$E:$E,0)))</f>
        <v/>
      </c>
      <c r="C1727" s="147">
        <f>IF(LEN(A1727)=0,"",INDEX('Smelter Look-up'!$C:$C,MATCH($A1727,'Smelter Look-up'!$E:$E,0)))</f>
        <v/>
      </c>
      <c r="D1727" s="144" t="n"/>
      <c r="E1727" s="144">
        <f>IF(ISERROR($V1727),"",OFFSET('Smelter Look-up'!$D$4,$V1727-4,0)&amp;"")</f>
        <v/>
      </c>
      <c r="F1727" s="144">
        <f>IF(ISERROR($V1727),"",OFFSET('Smelter Look-up'!$E$4,$V1727-4,0))</f>
        <v/>
      </c>
      <c r="G1727" s="144">
        <f>IF(C1727=$X$4,"Enter smelter details",IF(ISERROR($V1727),"",OFFSET('Smelter Look-up'!$F$4,$V1727-4,0)))</f>
        <v/>
      </c>
      <c r="H1727" s="200">
        <f>IF(ISERROR($V1727),"",OFFSET('Smelter Look-up'!$G$4,$V1727-4,0))</f>
        <v/>
      </c>
      <c r="I1727" s="201">
        <f>IF(ISERROR($V1727),"",OFFSET('Smelter Look-up'!$H$4,$V1727-4,0))</f>
        <v/>
      </c>
      <c r="J1727" s="201">
        <f>IF(ISERROR($V1727),"",OFFSET('Smelter Look-up'!$I$4,$V1727-4,0))</f>
        <v/>
      </c>
      <c r="K1727" s="145" t="n"/>
      <c r="L1727" s="145" t="n"/>
      <c r="M1727" s="145" t="n"/>
      <c r="N1727" s="145" t="n"/>
      <c r="O1727" s="145" t="n"/>
      <c r="P1727" s="203" t="n"/>
      <c r="Q1727" s="146" t="n"/>
      <c r="R1727" s="144">
        <f>IF(ISERROR($V1727),"",OFFSET('Smelter Look-up'!$C$4,$V1727-4,0)&amp;"")</f>
        <v/>
      </c>
      <c r="S1727" s="150">
        <f>IF(B1727="","",IF(ISERROR(MATCH($E1727,CL,0)),"Unknown",INDIRECT("'C'!$A$"&amp;MATCH($E1727,CL,0)+1)))</f>
        <v/>
      </c>
      <c r="T1727" s="150">
        <f>IF(B1727="","",IF(ISERROR(MATCH($J1727,SorP!$B$1:$B$6261,0)),"",INDIRECT("'SorP'!$A$"&amp;MATCH($S1727&amp;$J1727,SorP!C:C,0))))</f>
        <v/>
      </c>
      <c r="U1727" s="163" t="n"/>
      <c r="V1727" s="164">
        <f>IF(C1727="",NA(),MATCH($B1727&amp;$C1727,'Smelter Look-up'!$J:$J,0))</f>
        <v/>
      </c>
      <c r="X1727" s="165">
        <f>IF(AND(C1727="Smelter not listed",OR(LEN(D1727)=0,LEN(E1727)=0)),1,0)</f>
        <v/>
      </c>
      <c r="AB1727" s="306">
        <f>IF(C1727="","",B1727)</f>
        <v/>
      </c>
      <c r="AC1727" s="165">
        <f>B1727</f>
        <v/>
      </c>
      <c r="AD1727" s="165">
        <f>IF(C1727="Smelter not listed",D1727,C1727)</f>
        <v/>
      </c>
    </row>
    <row r="1728" ht="20.1" customFormat="1" customHeight="1" s="165">
      <c r="A1728" s="150" t="n"/>
      <c r="B1728" s="296">
        <f>IF(LEN(A1728)=0,"",INDEX('Smelter Look-up'!$A:$A,MATCH($A1728,'Smelter Look-up'!$E:$E,0)))</f>
        <v/>
      </c>
      <c r="C1728" s="147">
        <f>IF(LEN(A1728)=0,"",INDEX('Smelter Look-up'!$C:$C,MATCH($A1728,'Smelter Look-up'!$E:$E,0)))</f>
        <v/>
      </c>
      <c r="D1728" s="144" t="n"/>
      <c r="E1728" s="144">
        <f>IF(ISERROR($V1728),"",OFFSET('Smelter Look-up'!$D$4,$V1728-4,0)&amp;"")</f>
        <v/>
      </c>
      <c r="F1728" s="144">
        <f>IF(ISERROR($V1728),"",OFFSET('Smelter Look-up'!$E$4,$V1728-4,0))</f>
        <v/>
      </c>
      <c r="G1728" s="144">
        <f>IF(C1728=$X$4,"Enter smelter details",IF(ISERROR($V1728),"",OFFSET('Smelter Look-up'!$F$4,$V1728-4,0)))</f>
        <v/>
      </c>
      <c r="H1728" s="200">
        <f>IF(ISERROR($V1728),"",OFFSET('Smelter Look-up'!$G$4,$V1728-4,0))</f>
        <v/>
      </c>
      <c r="I1728" s="201">
        <f>IF(ISERROR($V1728),"",OFFSET('Smelter Look-up'!$H$4,$V1728-4,0))</f>
        <v/>
      </c>
      <c r="J1728" s="201">
        <f>IF(ISERROR($V1728),"",OFFSET('Smelter Look-up'!$I$4,$V1728-4,0))</f>
        <v/>
      </c>
      <c r="K1728" s="145" t="n"/>
      <c r="L1728" s="145" t="n"/>
      <c r="M1728" s="145" t="n"/>
      <c r="N1728" s="145" t="n"/>
      <c r="O1728" s="145" t="n"/>
      <c r="P1728" s="203" t="n"/>
      <c r="Q1728" s="146" t="n"/>
      <c r="R1728" s="144">
        <f>IF(ISERROR($V1728),"",OFFSET('Smelter Look-up'!$C$4,$V1728-4,0)&amp;"")</f>
        <v/>
      </c>
      <c r="S1728" s="150">
        <f>IF(B1728="","",IF(ISERROR(MATCH($E1728,CL,0)),"Unknown",INDIRECT("'C'!$A$"&amp;MATCH($E1728,CL,0)+1)))</f>
        <v/>
      </c>
      <c r="T1728" s="150">
        <f>IF(B1728="","",IF(ISERROR(MATCH($J1728,SorP!$B$1:$B$6261,0)),"",INDIRECT("'SorP'!$A$"&amp;MATCH($S1728&amp;$J1728,SorP!C:C,0))))</f>
        <v/>
      </c>
      <c r="U1728" s="163" t="n"/>
      <c r="V1728" s="164">
        <f>IF(C1728="",NA(),MATCH($B1728&amp;$C1728,'Smelter Look-up'!$J:$J,0))</f>
        <v/>
      </c>
      <c r="X1728" s="165">
        <f>IF(AND(C1728="Smelter not listed",OR(LEN(D1728)=0,LEN(E1728)=0)),1,0)</f>
        <v/>
      </c>
      <c r="AB1728" s="306">
        <f>IF(C1728="","",B1728)</f>
        <v/>
      </c>
      <c r="AC1728" s="165">
        <f>B1728</f>
        <v/>
      </c>
      <c r="AD1728" s="165">
        <f>IF(C1728="Smelter not listed",D1728,C1728)</f>
        <v/>
      </c>
    </row>
    <row r="1729" ht="20.1" customFormat="1" customHeight="1" s="165">
      <c r="A1729" s="150" t="n"/>
      <c r="B1729" s="296">
        <f>IF(LEN(A1729)=0,"",INDEX('Smelter Look-up'!$A:$A,MATCH($A1729,'Smelter Look-up'!$E:$E,0)))</f>
        <v/>
      </c>
      <c r="C1729" s="147">
        <f>IF(LEN(A1729)=0,"",INDEX('Smelter Look-up'!$C:$C,MATCH($A1729,'Smelter Look-up'!$E:$E,0)))</f>
        <v/>
      </c>
      <c r="D1729" s="144" t="n"/>
      <c r="E1729" s="144">
        <f>IF(ISERROR($V1729),"",OFFSET('Smelter Look-up'!$D$4,$V1729-4,0)&amp;"")</f>
        <v/>
      </c>
      <c r="F1729" s="144">
        <f>IF(ISERROR($V1729),"",OFFSET('Smelter Look-up'!$E$4,$V1729-4,0))</f>
        <v/>
      </c>
      <c r="G1729" s="144">
        <f>IF(C1729=$X$4,"Enter smelter details",IF(ISERROR($V1729),"",OFFSET('Smelter Look-up'!$F$4,$V1729-4,0)))</f>
        <v/>
      </c>
      <c r="H1729" s="200">
        <f>IF(ISERROR($V1729),"",OFFSET('Smelter Look-up'!$G$4,$V1729-4,0))</f>
        <v/>
      </c>
      <c r="I1729" s="201">
        <f>IF(ISERROR($V1729),"",OFFSET('Smelter Look-up'!$H$4,$V1729-4,0))</f>
        <v/>
      </c>
      <c r="J1729" s="201">
        <f>IF(ISERROR($V1729),"",OFFSET('Smelter Look-up'!$I$4,$V1729-4,0))</f>
        <v/>
      </c>
      <c r="K1729" s="145" t="n"/>
      <c r="L1729" s="145" t="n"/>
      <c r="M1729" s="145" t="n"/>
      <c r="N1729" s="145" t="n"/>
      <c r="O1729" s="145" t="n"/>
      <c r="P1729" s="203" t="n"/>
      <c r="Q1729" s="146" t="n"/>
      <c r="R1729" s="144">
        <f>IF(ISERROR($V1729),"",OFFSET('Smelter Look-up'!$C$4,$V1729-4,0)&amp;"")</f>
        <v/>
      </c>
      <c r="S1729" s="150">
        <f>IF(B1729="","",IF(ISERROR(MATCH($E1729,CL,0)),"Unknown",INDIRECT("'C'!$A$"&amp;MATCH($E1729,CL,0)+1)))</f>
        <v/>
      </c>
      <c r="T1729" s="150">
        <f>IF(B1729="","",IF(ISERROR(MATCH($J1729,SorP!$B$1:$B$6261,0)),"",INDIRECT("'SorP'!$A$"&amp;MATCH($S1729&amp;$J1729,SorP!C:C,0))))</f>
        <v/>
      </c>
      <c r="U1729" s="163" t="n"/>
      <c r="V1729" s="164">
        <f>IF(C1729="",NA(),MATCH($B1729&amp;$C1729,'Smelter Look-up'!$J:$J,0))</f>
        <v/>
      </c>
      <c r="X1729" s="165">
        <f>IF(AND(C1729="Smelter not listed",OR(LEN(D1729)=0,LEN(E1729)=0)),1,0)</f>
        <v/>
      </c>
      <c r="AB1729" s="306">
        <f>IF(C1729="","",B1729)</f>
        <v/>
      </c>
      <c r="AC1729" s="165">
        <f>B1729</f>
        <v/>
      </c>
      <c r="AD1729" s="165">
        <f>IF(C1729="Smelter not listed",D1729,C1729)</f>
        <v/>
      </c>
    </row>
    <row r="1730" ht="20.1" customFormat="1" customHeight="1" s="165">
      <c r="A1730" s="150" t="n"/>
      <c r="B1730" s="296">
        <f>IF(LEN(A1730)=0,"",INDEX('Smelter Look-up'!$A:$A,MATCH($A1730,'Smelter Look-up'!$E:$E,0)))</f>
        <v/>
      </c>
      <c r="C1730" s="147">
        <f>IF(LEN(A1730)=0,"",INDEX('Smelter Look-up'!$C:$C,MATCH($A1730,'Smelter Look-up'!$E:$E,0)))</f>
        <v/>
      </c>
      <c r="D1730" s="144" t="n"/>
      <c r="E1730" s="144">
        <f>IF(ISERROR($V1730),"",OFFSET('Smelter Look-up'!$D$4,$V1730-4,0)&amp;"")</f>
        <v/>
      </c>
      <c r="F1730" s="144">
        <f>IF(ISERROR($V1730),"",OFFSET('Smelter Look-up'!$E$4,$V1730-4,0))</f>
        <v/>
      </c>
      <c r="G1730" s="144">
        <f>IF(C1730=$X$4,"Enter smelter details",IF(ISERROR($V1730),"",OFFSET('Smelter Look-up'!$F$4,$V1730-4,0)))</f>
        <v/>
      </c>
      <c r="H1730" s="200">
        <f>IF(ISERROR($V1730),"",OFFSET('Smelter Look-up'!$G$4,$V1730-4,0))</f>
        <v/>
      </c>
      <c r="I1730" s="201">
        <f>IF(ISERROR($V1730),"",OFFSET('Smelter Look-up'!$H$4,$V1730-4,0))</f>
        <v/>
      </c>
      <c r="J1730" s="201">
        <f>IF(ISERROR($V1730),"",OFFSET('Smelter Look-up'!$I$4,$V1730-4,0))</f>
        <v/>
      </c>
      <c r="K1730" s="145" t="n"/>
      <c r="L1730" s="145" t="n"/>
      <c r="M1730" s="145" t="n"/>
      <c r="N1730" s="145" t="n"/>
      <c r="O1730" s="145" t="n"/>
      <c r="P1730" s="203" t="n"/>
      <c r="Q1730" s="146" t="n"/>
      <c r="R1730" s="144">
        <f>IF(ISERROR($V1730),"",OFFSET('Smelter Look-up'!$C$4,$V1730-4,0)&amp;"")</f>
        <v/>
      </c>
      <c r="S1730" s="150">
        <f>IF(B1730="","",IF(ISERROR(MATCH($E1730,CL,0)),"Unknown",INDIRECT("'C'!$A$"&amp;MATCH($E1730,CL,0)+1)))</f>
        <v/>
      </c>
      <c r="T1730" s="150">
        <f>IF(B1730="","",IF(ISERROR(MATCH($J1730,SorP!$B$1:$B$6261,0)),"",INDIRECT("'SorP'!$A$"&amp;MATCH($S1730&amp;$J1730,SorP!C:C,0))))</f>
        <v/>
      </c>
      <c r="U1730" s="163" t="n"/>
      <c r="V1730" s="164">
        <f>IF(C1730="",NA(),MATCH($B1730&amp;$C1730,'Smelter Look-up'!$J:$J,0))</f>
        <v/>
      </c>
      <c r="X1730" s="165">
        <f>IF(AND(C1730="Smelter not listed",OR(LEN(D1730)=0,LEN(E1730)=0)),1,0)</f>
        <v/>
      </c>
      <c r="AB1730" s="306">
        <f>IF(C1730="","",B1730)</f>
        <v/>
      </c>
      <c r="AC1730" s="165">
        <f>B1730</f>
        <v/>
      </c>
      <c r="AD1730" s="165">
        <f>IF(C1730="Smelter not listed",D1730,C1730)</f>
        <v/>
      </c>
    </row>
    <row r="1731" ht="20.1" customFormat="1" customHeight="1" s="165">
      <c r="A1731" s="150" t="n"/>
      <c r="B1731" s="296">
        <f>IF(LEN(A1731)=0,"",INDEX('Smelter Look-up'!$A:$A,MATCH($A1731,'Smelter Look-up'!$E:$E,0)))</f>
        <v/>
      </c>
      <c r="C1731" s="147">
        <f>IF(LEN(A1731)=0,"",INDEX('Smelter Look-up'!$C:$C,MATCH($A1731,'Smelter Look-up'!$E:$E,0)))</f>
        <v/>
      </c>
      <c r="D1731" s="144" t="n"/>
      <c r="E1731" s="144">
        <f>IF(ISERROR($V1731),"",OFFSET('Smelter Look-up'!$D$4,$V1731-4,0)&amp;"")</f>
        <v/>
      </c>
      <c r="F1731" s="144">
        <f>IF(ISERROR($V1731),"",OFFSET('Smelter Look-up'!$E$4,$V1731-4,0))</f>
        <v/>
      </c>
      <c r="G1731" s="144">
        <f>IF(C1731=$X$4,"Enter smelter details",IF(ISERROR($V1731),"",OFFSET('Smelter Look-up'!$F$4,$V1731-4,0)))</f>
        <v/>
      </c>
      <c r="H1731" s="200">
        <f>IF(ISERROR($V1731),"",OFFSET('Smelter Look-up'!$G$4,$V1731-4,0))</f>
        <v/>
      </c>
      <c r="I1731" s="201">
        <f>IF(ISERROR($V1731),"",OFFSET('Smelter Look-up'!$H$4,$V1731-4,0))</f>
        <v/>
      </c>
      <c r="J1731" s="201">
        <f>IF(ISERROR($V1731),"",OFFSET('Smelter Look-up'!$I$4,$V1731-4,0))</f>
        <v/>
      </c>
      <c r="K1731" s="145" t="n"/>
      <c r="L1731" s="145" t="n"/>
      <c r="M1731" s="145" t="n"/>
      <c r="N1731" s="145" t="n"/>
      <c r="O1731" s="145" t="n"/>
      <c r="P1731" s="203" t="n"/>
      <c r="Q1731" s="146" t="n"/>
      <c r="R1731" s="144">
        <f>IF(ISERROR($V1731),"",OFFSET('Smelter Look-up'!$C$4,$V1731-4,0)&amp;"")</f>
        <v/>
      </c>
      <c r="S1731" s="150">
        <f>IF(B1731="","",IF(ISERROR(MATCH($E1731,CL,0)),"Unknown",INDIRECT("'C'!$A$"&amp;MATCH($E1731,CL,0)+1)))</f>
        <v/>
      </c>
      <c r="T1731" s="150">
        <f>IF(B1731="","",IF(ISERROR(MATCH($J1731,SorP!$B$1:$B$6261,0)),"",INDIRECT("'SorP'!$A$"&amp;MATCH($S1731&amp;$J1731,SorP!C:C,0))))</f>
        <v/>
      </c>
      <c r="U1731" s="163" t="n"/>
      <c r="V1731" s="164">
        <f>IF(C1731="",NA(),MATCH($B1731&amp;$C1731,'Smelter Look-up'!$J:$J,0))</f>
        <v/>
      </c>
      <c r="X1731" s="165">
        <f>IF(AND(C1731="Smelter not listed",OR(LEN(D1731)=0,LEN(E1731)=0)),1,0)</f>
        <v/>
      </c>
      <c r="AB1731" s="306">
        <f>IF(C1731="","",B1731)</f>
        <v/>
      </c>
      <c r="AC1731" s="165">
        <f>B1731</f>
        <v/>
      </c>
      <c r="AD1731" s="165">
        <f>IF(C1731="Smelter not listed",D1731,C1731)</f>
        <v/>
      </c>
    </row>
    <row r="1732" ht="20.1" customFormat="1" customHeight="1" s="165">
      <c r="A1732" s="150" t="n"/>
      <c r="B1732" s="296">
        <f>IF(LEN(A1732)=0,"",INDEX('Smelter Look-up'!$A:$A,MATCH($A1732,'Smelter Look-up'!$E:$E,0)))</f>
        <v/>
      </c>
      <c r="C1732" s="147">
        <f>IF(LEN(A1732)=0,"",INDEX('Smelter Look-up'!$C:$C,MATCH($A1732,'Smelter Look-up'!$E:$E,0)))</f>
        <v/>
      </c>
      <c r="D1732" s="144" t="n"/>
      <c r="E1732" s="144">
        <f>IF(ISERROR($V1732),"",OFFSET('Smelter Look-up'!$D$4,$V1732-4,0)&amp;"")</f>
        <v/>
      </c>
      <c r="F1732" s="144">
        <f>IF(ISERROR($V1732),"",OFFSET('Smelter Look-up'!$E$4,$V1732-4,0))</f>
        <v/>
      </c>
      <c r="G1732" s="144">
        <f>IF(C1732=$X$4,"Enter smelter details",IF(ISERROR($V1732),"",OFFSET('Smelter Look-up'!$F$4,$V1732-4,0)))</f>
        <v/>
      </c>
      <c r="H1732" s="200">
        <f>IF(ISERROR($V1732),"",OFFSET('Smelter Look-up'!$G$4,$V1732-4,0))</f>
        <v/>
      </c>
      <c r="I1732" s="201">
        <f>IF(ISERROR($V1732),"",OFFSET('Smelter Look-up'!$H$4,$V1732-4,0))</f>
        <v/>
      </c>
      <c r="J1732" s="201">
        <f>IF(ISERROR($V1732),"",OFFSET('Smelter Look-up'!$I$4,$V1732-4,0))</f>
        <v/>
      </c>
      <c r="K1732" s="145" t="n"/>
      <c r="L1732" s="145" t="n"/>
      <c r="M1732" s="145" t="n"/>
      <c r="N1732" s="145" t="n"/>
      <c r="O1732" s="145" t="n"/>
      <c r="P1732" s="203" t="n"/>
      <c r="Q1732" s="146" t="n"/>
      <c r="R1732" s="144">
        <f>IF(ISERROR($V1732),"",OFFSET('Smelter Look-up'!$C$4,$V1732-4,0)&amp;"")</f>
        <v/>
      </c>
      <c r="S1732" s="150">
        <f>IF(B1732="","",IF(ISERROR(MATCH($E1732,CL,0)),"Unknown",INDIRECT("'C'!$A$"&amp;MATCH($E1732,CL,0)+1)))</f>
        <v/>
      </c>
      <c r="T1732" s="150">
        <f>IF(B1732="","",IF(ISERROR(MATCH($J1732,SorP!$B$1:$B$6261,0)),"",INDIRECT("'SorP'!$A$"&amp;MATCH($S1732&amp;$J1732,SorP!C:C,0))))</f>
        <v/>
      </c>
      <c r="U1732" s="163" t="n"/>
      <c r="V1732" s="164">
        <f>IF(C1732="",NA(),MATCH($B1732&amp;$C1732,'Smelter Look-up'!$J:$J,0))</f>
        <v/>
      </c>
      <c r="X1732" s="165">
        <f>IF(AND(C1732="Smelter not listed",OR(LEN(D1732)=0,LEN(E1732)=0)),1,0)</f>
        <v/>
      </c>
      <c r="AB1732" s="306">
        <f>IF(C1732="","",B1732)</f>
        <v/>
      </c>
      <c r="AC1732" s="165">
        <f>B1732</f>
        <v/>
      </c>
      <c r="AD1732" s="165">
        <f>IF(C1732="Smelter not listed",D1732,C1732)</f>
        <v/>
      </c>
    </row>
    <row r="1733" ht="20.1" customFormat="1" customHeight="1" s="165">
      <c r="A1733" s="150" t="n"/>
      <c r="B1733" s="296">
        <f>IF(LEN(A1733)=0,"",INDEX('Smelter Look-up'!$A:$A,MATCH($A1733,'Smelter Look-up'!$E:$E,0)))</f>
        <v/>
      </c>
      <c r="C1733" s="147">
        <f>IF(LEN(A1733)=0,"",INDEX('Smelter Look-up'!$C:$C,MATCH($A1733,'Smelter Look-up'!$E:$E,0)))</f>
        <v/>
      </c>
      <c r="D1733" s="144" t="n"/>
      <c r="E1733" s="144">
        <f>IF(ISERROR($V1733),"",OFFSET('Smelter Look-up'!$D$4,$V1733-4,0)&amp;"")</f>
        <v/>
      </c>
      <c r="F1733" s="144">
        <f>IF(ISERROR($V1733),"",OFFSET('Smelter Look-up'!$E$4,$V1733-4,0))</f>
        <v/>
      </c>
      <c r="G1733" s="144">
        <f>IF(C1733=$X$4,"Enter smelter details",IF(ISERROR($V1733),"",OFFSET('Smelter Look-up'!$F$4,$V1733-4,0)))</f>
        <v/>
      </c>
      <c r="H1733" s="200">
        <f>IF(ISERROR($V1733),"",OFFSET('Smelter Look-up'!$G$4,$V1733-4,0))</f>
        <v/>
      </c>
      <c r="I1733" s="201">
        <f>IF(ISERROR($V1733),"",OFFSET('Smelter Look-up'!$H$4,$V1733-4,0))</f>
        <v/>
      </c>
      <c r="J1733" s="201">
        <f>IF(ISERROR($V1733),"",OFFSET('Smelter Look-up'!$I$4,$V1733-4,0))</f>
        <v/>
      </c>
      <c r="K1733" s="145" t="n"/>
      <c r="L1733" s="145" t="n"/>
      <c r="M1733" s="145" t="n"/>
      <c r="N1733" s="145" t="n"/>
      <c r="O1733" s="145" t="n"/>
      <c r="P1733" s="203" t="n"/>
      <c r="Q1733" s="146" t="n"/>
      <c r="R1733" s="144">
        <f>IF(ISERROR($V1733),"",OFFSET('Smelter Look-up'!$C$4,$V1733-4,0)&amp;"")</f>
        <v/>
      </c>
      <c r="S1733" s="150">
        <f>IF(B1733="","",IF(ISERROR(MATCH($E1733,CL,0)),"Unknown",INDIRECT("'C'!$A$"&amp;MATCH($E1733,CL,0)+1)))</f>
        <v/>
      </c>
      <c r="T1733" s="150">
        <f>IF(B1733="","",IF(ISERROR(MATCH($J1733,SorP!$B$1:$B$6261,0)),"",INDIRECT("'SorP'!$A$"&amp;MATCH($S1733&amp;$J1733,SorP!C:C,0))))</f>
        <v/>
      </c>
      <c r="U1733" s="163" t="n"/>
      <c r="V1733" s="164">
        <f>IF(C1733="",NA(),MATCH($B1733&amp;$C1733,'Smelter Look-up'!$J:$J,0))</f>
        <v/>
      </c>
      <c r="X1733" s="165">
        <f>IF(AND(C1733="Smelter not listed",OR(LEN(D1733)=0,LEN(E1733)=0)),1,0)</f>
        <v/>
      </c>
      <c r="AB1733" s="306">
        <f>IF(C1733="","",B1733)</f>
        <v/>
      </c>
      <c r="AC1733" s="165">
        <f>B1733</f>
        <v/>
      </c>
      <c r="AD1733" s="165">
        <f>IF(C1733="Smelter not listed",D1733,C1733)</f>
        <v/>
      </c>
    </row>
    <row r="1734" ht="20.1" customFormat="1" customHeight="1" s="165">
      <c r="A1734" s="150" t="n"/>
      <c r="B1734" s="296">
        <f>IF(LEN(A1734)=0,"",INDEX('Smelter Look-up'!$A:$A,MATCH($A1734,'Smelter Look-up'!$E:$E,0)))</f>
        <v/>
      </c>
      <c r="C1734" s="147">
        <f>IF(LEN(A1734)=0,"",INDEX('Smelter Look-up'!$C:$C,MATCH($A1734,'Smelter Look-up'!$E:$E,0)))</f>
        <v/>
      </c>
      <c r="D1734" s="144" t="n"/>
      <c r="E1734" s="144">
        <f>IF(ISERROR($V1734),"",OFFSET('Smelter Look-up'!$D$4,$V1734-4,0)&amp;"")</f>
        <v/>
      </c>
      <c r="F1734" s="144">
        <f>IF(ISERROR($V1734),"",OFFSET('Smelter Look-up'!$E$4,$V1734-4,0))</f>
        <v/>
      </c>
      <c r="G1734" s="144">
        <f>IF(C1734=$X$4,"Enter smelter details",IF(ISERROR($V1734),"",OFFSET('Smelter Look-up'!$F$4,$V1734-4,0)))</f>
        <v/>
      </c>
      <c r="H1734" s="200">
        <f>IF(ISERROR($V1734),"",OFFSET('Smelter Look-up'!$G$4,$V1734-4,0))</f>
        <v/>
      </c>
      <c r="I1734" s="201">
        <f>IF(ISERROR($V1734),"",OFFSET('Smelter Look-up'!$H$4,$V1734-4,0))</f>
        <v/>
      </c>
      <c r="J1734" s="201">
        <f>IF(ISERROR($V1734),"",OFFSET('Smelter Look-up'!$I$4,$V1734-4,0))</f>
        <v/>
      </c>
      <c r="K1734" s="145" t="n"/>
      <c r="L1734" s="145" t="n"/>
      <c r="M1734" s="145" t="n"/>
      <c r="N1734" s="145" t="n"/>
      <c r="O1734" s="145" t="n"/>
      <c r="P1734" s="203" t="n"/>
      <c r="Q1734" s="146" t="n"/>
      <c r="R1734" s="144">
        <f>IF(ISERROR($V1734),"",OFFSET('Smelter Look-up'!$C$4,$V1734-4,0)&amp;"")</f>
        <v/>
      </c>
      <c r="S1734" s="150">
        <f>IF(B1734="","",IF(ISERROR(MATCH($E1734,CL,0)),"Unknown",INDIRECT("'C'!$A$"&amp;MATCH($E1734,CL,0)+1)))</f>
        <v/>
      </c>
      <c r="T1734" s="150">
        <f>IF(B1734="","",IF(ISERROR(MATCH($J1734,SorP!$B$1:$B$6261,0)),"",INDIRECT("'SorP'!$A$"&amp;MATCH($S1734&amp;$J1734,SorP!C:C,0))))</f>
        <v/>
      </c>
      <c r="U1734" s="163" t="n"/>
      <c r="V1734" s="164">
        <f>IF(C1734="",NA(),MATCH($B1734&amp;$C1734,'Smelter Look-up'!$J:$J,0))</f>
        <v/>
      </c>
      <c r="X1734" s="165">
        <f>IF(AND(C1734="Smelter not listed",OR(LEN(D1734)=0,LEN(E1734)=0)),1,0)</f>
        <v/>
      </c>
      <c r="AB1734" s="306">
        <f>IF(C1734="","",B1734)</f>
        <v/>
      </c>
      <c r="AC1734" s="165">
        <f>B1734</f>
        <v/>
      </c>
      <c r="AD1734" s="165">
        <f>IF(C1734="Smelter not listed",D1734,C1734)</f>
        <v/>
      </c>
    </row>
    <row r="1735" ht="20.1" customFormat="1" customHeight="1" s="165">
      <c r="A1735" s="150" t="n"/>
      <c r="B1735" s="296">
        <f>IF(LEN(A1735)=0,"",INDEX('Smelter Look-up'!$A:$A,MATCH($A1735,'Smelter Look-up'!$E:$E,0)))</f>
        <v/>
      </c>
      <c r="C1735" s="147">
        <f>IF(LEN(A1735)=0,"",INDEX('Smelter Look-up'!$C:$C,MATCH($A1735,'Smelter Look-up'!$E:$E,0)))</f>
        <v/>
      </c>
      <c r="D1735" s="144" t="n"/>
      <c r="E1735" s="144">
        <f>IF(ISERROR($V1735),"",OFFSET('Smelter Look-up'!$D$4,$V1735-4,0)&amp;"")</f>
        <v/>
      </c>
      <c r="F1735" s="144">
        <f>IF(ISERROR($V1735),"",OFFSET('Smelter Look-up'!$E$4,$V1735-4,0))</f>
        <v/>
      </c>
      <c r="G1735" s="144">
        <f>IF(C1735=$X$4,"Enter smelter details",IF(ISERROR($V1735),"",OFFSET('Smelter Look-up'!$F$4,$V1735-4,0)))</f>
        <v/>
      </c>
      <c r="H1735" s="200">
        <f>IF(ISERROR($V1735),"",OFFSET('Smelter Look-up'!$G$4,$V1735-4,0))</f>
        <v/>
      </c>
      <c r="I1735" s="201">
        <f>IF(ISERROR($V1735),"",OFFSET('Smelter Look-up'!$H$4,$V1735-4,0))</f>
        <v/>
      </c>
      <c r="J1735" s="201">
        <f>IF(ISERROR($V1735),"",OFFSET('Smelter Look-up'!$I$4,$V1735-4,0))</f>
        <v/>
      </c>
      <c r="K1735" s="145" t="n"/>
      <c r="L1735" s="145" t="n"/>
      <c r="M1735" s="145" t="n"/>
      <c r="N1735" s="145" t="n"/>
      <c r="O1735" s="145" t="n"/>
      <c r="P1735" s="203" t="n"/>
      <c r="Q1735" s="146" t="n"/>
      <c r="R1735" s="144">
        <f>IF(ISERROR($V1735),"",OFFSET('Smelter Look-up'!$C$4,$V1735-4,0)&amp;"")</f>
        <v/>
      </c>
      <c r="S1735" s="150">
        <f>IF(B1735="","",IF(ISERROR(MATCH($E1735,CL,0)),"Unknown",INDIRECT("'C'!$A$"&amp;MATCH($E1735,CL,0)+1)))</f>
        <v/>
      </c>
      <c r="T1735" s="150">
        <f>IF(B1735="","",IF(ISERROR(MATCH($J1735,SorP!$B$1:$B$6261,0)),"",INDIRECT("'SorP'!$A$"&amp;MATCH($S1735&amp;$J1735,SorP!C:C,0))))</f>
        <v/>
      </c>
      <c r="U1735" s="163" t="n"/>
      <c r="V1735" s="164">
        <f>IF(C1735="",NA(),MATCH($B1735&amp;$C1735,'Smelter Look-up'!$J:$J,0))</f>
        <v/>
      </c>
      <c r="X1735" s="165">
        <f>IF(AND(C1735="Smelter not listed",OR(LEN(D1735)=0,LEN(E1735)=0)),1,0)</f>
        <v/>
      </c>
      <c r="AB1735" s="306">
        <f>IF(C1735="","",B1735)</f>
        <v/>
      </c>
      <c r="AC1735" s="165">
        <f>B1735</f>
        <v/>
      </c>
      <c r="AD1735" s="165">
        <f>IF(C1735="Smelter not listed",D1735,C1735)</f>
        <v/>
      </c>
    </row>
    <row r="1736" ht="20.1" customFormat="1" customHeight="1" s="165">
      <c r="A1736" s="150" t="n"/>
      <c r="B1736" s="296">
        <f>IF(LEN(A1736)=0,"",INDEX('Smelter Look-up'!$A:$A,MATCH($A1736,'Smelter Look-up'!$E:$E,0)))</f>
        <v/>
      </c>
      <c r="C1736" s="147">
        <f>IF(LEN(A1736)=0,"",INDEX('Smelter Look-up'!$C:$C,MATCH($A1736,'Smelter Look-up'!$E:$E,0)))</f>
        <v/>
      </c>
      <c r="D1736" s="144" t="n"/>
      <c r="E1736" s="144">
        <f>IF(ISERROR($V1736),"",OFFSET('Smelter Look-up'!$D$4,$V1736-4,0)&amp;"")</f>
        <v/>
      </c>
      <c r="F1736" s="144">
        <f>IF(ISERROR($V1736),"",OFFSET('Smelter Look-up'!$E$4,$V1736-4,0))</f>
        <v/>
      </c>
      <c r="G1736" s="144">
        <f>IF(C1736=$X$4,"Enter smelter details",IF(ISERROR($V1736),"",OFFSET('Smelter Look-up'!$F$4,$V1736-4,0)))</f>
        <v/>
      </c>
      <c r="H1736" s="200">
        <f>IF(ISERROR($V1736),"",OFFSET('Smelter Look-up'!$G$4,$V1736-4,0))</f>
        <v/>
      </c>
      <c r="I1736" s="201">
        <f>IF(ISERROR($V1736),"",OFFSET('Smelter Look-up'!$H$4,$V1736-4,0))</f>
        <v/>
      </c>
      <c r="J1736" s="201">
        <f>IF(ISERROR($V1736),"",OFFSET('Smelter Look-up'!$I$4,$V1736-4,0))</f>
        <v/>
      </c>
      <c r="K1736" s="145" t="n"/>
      <c r="L1736" s="145" t="n"/>
      <c r="M1736" s="145" t="n"/>
      <c r="N1736" s="145" t="n"/>
      <c r="O1736" s="145" t="n"/>
      <c r="P1736" s="203" t="n"/>
      <c r="Q1736" s="146" t="n"/>
      <c r="R1736" s="144">
        <f>IF(ISERROR($V1736),"",OFFSET('Smelter Look-up'!$C$4,$V1736-4,0)&amp;"")</f>
        <v/>
      </c>
      <c r="S1736" s="150">
        <f>IF(B1736="","",IF(ISERROR(MATCH($E1736,CL,0)),"Unknown",INDIRECT("'C'!$A$"&amp;MATCH($E1736,CL,0)+1)))</f>
        <v/>
      </c>
      <c r="T1736" s="150">
        <f>IF(B1736="","",IF(ISERROR(MATCH($J1736,SorP!$B$1:$B$6261,0)),"",INDIRECT("'SorP'!$A$"&amp;MATCH($S1736&amp;$J1736,SorP!C:C,0))))</f>
        <v/>
      </c>
      <c r="U1736" s="163" t="n"/>
      <c r="V1736" s="164">
        <f>IF(C1736="",NA(),MATCH($B1736&amp;$C1736,'Smelter Look-up'!$J:$J,0))</f>
        <v/>
      </c>
      <c r="X1736" s="165">
        <f>IF(AND(C1736="Smelter not listed",OR(LEN(D1736)=0,LEN(E1736)=0)),1,0)</f>
        <v/>
      </c>
      <c r="AB1736" s="306">
        <f>IF(C1736="","",B1736)</f>
        <v/>
      </c>
      <c r="AC1736" s="165">
        <f>B1736</f>
        <v/>
      </c>
      <c r="AD1736" s="165">
        <f>IF(C1736="Smelter not listed",D1736,C1736)</f>
        <v/>
      </c>
    </row>
    <row r="1737" ht="20.1" customFormat="1" customHeight="1" s="165">
      <c r="A1737" s="150" t="n"/>
      <c r="B1737" s="296">
        <f>IF(LEN(A1737)=0,"",INDEX('Smelter Look-up'!$A:$A,MATCH($A1737,'Smelter Look-up'!$E:$E,0)))</f>
        <v/>
      </c>
      <c r="C1737" s="147">
        <f>IF(LEN(A1737)=0,"",INDEX('Smelter Look-up'!$C:$C,MATCH($A1737,'Smelter Look-up'!$E:$E,0)))</f>
        <v/>
      </c>
      <c r="D1737" s="144" t="n"/>
      <c r="E1737" s="144">
        <f>IF(ISERROR($V1737),"",OFFSET('Smelter Look-up'!$D$4,$V1737-4,0)&amp;"")</f>
        <v/>
      </c>
      <c r="F1737" s="144">
        <f>IF(ISERROR($V1737),"",OFFSET('Smelter Look-up'!$E$4,$V1737-4,0))</f>
        <v/>
      </c>
      <c r="G1737" s="144">
        <f>IF(C1737=$X$4,"Enter smelter details",IF(ISERROR($V1737),"",OFFSET('Smelter Look-up'!$F$4,$V1737-4,0)))</f>
        <v/>
      </c>
      <c r="H1737" s="200">
        <f>IF(ISERROR($V1737),"",OFFSET('Smelter Look-up'!$G$4,$V1737-4,0))</f>
        <v/>
      </c>
      <c r="I1737" s="201">
        <f>IF(ISERROR($V1737),"",OFFSET('Smelter Look-up'!$H$4,$V1737-4,0))</f>
        <v/>
      </c>
      <c r="J1737" s="201">
        <f>IF(ISERROR($V1737),"",OFFSET('Smelter Look-up'!$I$4,$V1737-4,0))</f>
        <v/>
      </c>
      <c r="K1737" s="145" t="n"/>
      <c r="L1737" s="145" t="n"/>
      <c r="M1737" s="145" t="n"/>
      <c r="N1737" s="145" t="n"/>
      <c r="O1737" s="145" t="n"/>
      <c r="P1737" s="203" t="n"/>
      <c r="Q1737" s="146" t="n"/>
      <c r="R1737" s="144">
        <f>IF(ISERROR($V1737),"",OFFSET('Smelter Look-up'!$C$4,$V1737-4,0)&amp;"")</f>
        <v/>
      </c>
      <c r="S1737" s="150">
        <f>IF(B1737="","",IF(ISERROR(MATCH($E1737,CL,0)),"Unknown",INDIRECT("'C'!$A$"&amp;MATCH($E1737,CL,0)+1)))</f>
        <v/>
      </c>
      <c r="T1737" s="150">
        <f>IF(B1737="","",IF(ISERROR(MATCH($J1737,SorP!$B$1:$B$6261,0)),"",INDIRECT("'SorP'!$A$"&amp;MATCH($S1737&amp;$J1737,SorP!C:C,0))))</f>
        <v/>
      </c>
      <c r="U1737" s="163" t="n"/>
      <c r="V1737" s="164">
        <f>IF(C1737="",NA(),MATCH($B1737&amp;$C1737,'Smelter Look-up'!$J:$J,0))</f>
        <v/>
      </c>
      <c r="X1737" s="165">
        <f>IF(AND(C1737="Smelter not listed",OR(LEN(D1737)=0,LEN(E1737)=0)),1,0)</f>
        <v/>
      </c>
      <c r="AB1737" s="306">
        <f>IF(C1737="","",B1737)</f>
        <v/>
      </c>
      <c r="AC1737" s="165">
        <f>B1737</f>
        <v/>
      </c>
      <c r="AD1737" s="165">
        <f>IF(C1737="Smelter not listed",D1737,C1737)</f>
        <v/>
      </c>
    </row>
    <row r="1738" ht="20.1" customFormat="1" customHeight="1" s="165">
      <c r="A1738" s="150" t="n"/>
      <c r="B1738" s="296">
        <f>IF(LEN(A1738)=0,"",INDEX('Smelter Look-up'!$A:$A,MATCH($A1738,'Smelter Look-up'!$E:$E,0)))</f>
        <v/>
      </c>
      <c r="C1738" s="147">
        <f>IF(LEN(A1738)=0,"",INDEX('Smelter Look-up'!$C:$C,MATCH($A1738,'Smelter Look-up'!$E:$E,0)))</f>
        <v/>
      </c>
      <c r="D1738" s="144" t="n"/>
      <c r="E1738" s="144">
        <f>IF(ISERROR($V1738),"",OFFSET('Smelter Look-up'!$D$4,$V1738-4,0)&amp;"")</f>
        <v/>
      </c>
      <c r="F1738" s="144">
        <f>IF(ISERROR($V1738),"",OFFSET('Smelter Look-up'!$E$4,$V1738-4,0))</f>
        <v/>
      </c>
      <c r="G1738" s="144">
        <f>IF(C1738=$X$4,"Enter smelter details",IF(ISERROR($V1738),"",OFFSET('Smelter Look-up'!$F$4,$V1738-4,0)))</f>
        <v/>
      </c>
      <c r="H1738" s="200">
        <f>IF(ISERROR($V1738),"",OFFSET('Smelter Look-up'!$G$4,$V1738-4,0))</f>
        <v/>
      </c>
      <c r="I1738" s="201">
        <f>IF(ISERROR($V1738),"",OFFSET('Smelter Look-up'!$H$4,$V1738-4,0))</f>
        <v/>
      </c>
      <c r="J1738" s="201">
        <f>IF(ISERROR($V1738),"",OFFSET('Smelter Look-up'!$I$4,$V1738-4,0))</f>
        <v/>
      </c>
      <c r="K1738" s="145" t="n"/>
      <c r="L1738" s="145" t="n"/>
      <c r="M1738" s="145" t="n"/>
      <c r="N1738" s="145" t="n"/>
      <c r="O1738" s="145" t="n"/>
      <c r="P1738" s="203" t="n"/>
      <c r="Q1738" s="146" t="n"/>
      <c r="R1738" s="144">
        <f>IF(ISERROR($V1738),"",OFFSET('Smelter Look-up'!$C$4,$V1738-4,0)&amp;"")</f>
        <v/>
      </c>
      <c r="S1738" s="150">
        <f>IF(B1738="","",IF(ISERROR(MATCH($E1738,CL,0)),"Unknown",INDIRECT("'C'!$A$"&amp;MATCH($E1738,CL,0)+1)))</f>
        <v/>
      </c>
      <c r="T1738" s="150">
        <f>IF(B1738="","",IF(ISERROR(MATCH($J1738,SorP!$B$1:$B$6261,0)),"",INDIRECT("'SorP'!$A$"&amp;MATCH($S1738&amp;$J1738,SorP!C:C,0))))</f>
        <v/>
      </c>
      <c r="U1738" s="163" t="n"/>
      <c r="V1738" s="164">
        <f>IF(C1738="",NA(),MATCH($B1738&amp;$C1738,'Smelter Look-up'!$J:$J,0))</f>
        <v/>
      </c>
      <c r="X1738" s="165">
        <f>IF(AND(C1738="Smelter not listed",OR(LEN(D1738)=0,LEN(E1738)=0)),1,0)</f>
        <v/>
      </c>
      <c r="AB1738" s="306">
        <f>IF(C1738="","",B1738)</f>
        <v/>
      </c>
      <c r="AC1738" s="165">
        <f>B1738</f>
        <v/>
      </c>
      <c r="AD1738" s="165">
        <f>IF(C1738="Smelter not listed",D1738,C1738)</f>
        <v/>
      </c>
    </row>
    <row r="1739" ht="20.1" customFormat="1" customHeight="1" s="165">
      <c r="A1739" s="150" t="n"/>
      <c r="B1739" s="296">
        <f>IF(LEN(A1739)=0,"",INDEX('Smelter Look-up'!$A:$A,MATCH($A1739,'Smelter Look-up'!$E:$E,0)))</f>
        <v/>
      </c>
      <c r="C1739" s="147">
        <f>IF(LEN(A1739)=0,"",INDEX('Smelter Look-up'!$C:$C,MATCH($A1739,'Smelter Look-up'!$E:$E,0)))</f>
        <v/>
      </c>
      <c r="D1739" s="144" t="n"/>
      <c r="E1739" s="144">
        <f>IF(ISERROR($V1739),"",OFFSET('Smelter Look-up'!$D$4,$V1739-4,0)&amp;"")</f>
        <v/>
      </c>
      <c r="F1739" s="144">
        <f>IF(ISERROR($V1739),"",OFFSET('Smelter Look-up'!$E$4,$V1739-4,0))</f>
        <v/>
      </c>
      <c r="G1739" s="144">
        <f>IF(C1739=$X$4,"Enter smelter details",IF(ISERROR($V1739),"",OFFSET('Smelter Look-up'!$F$4,$V1739-4,0)))</f>
        <v/>
      </c>
      <c r="H1739" s="200">
        <f>IF(ISERROR($V1739),"",OFFSET('Smelter Look-up'!$G$4,$V1739-4,0))</f>
        <v/>
      </c>
      <c r="I1739" s="201">
        <f>IF(ISERROR($V1739),"",OFFSET('Smelter Look-up'!$H$4,$V1739-4,0))</f>
        <v/>
      </c>
      <c r="J1739" s="201">
        <f>IF(ISERROR($V1739),"",OFFSET('Smelter Look-up'!$I$4,$V1739-4,0))</f>
        <v/>
      </c>
      <c r="K1739" s="145" t="n"/>
      <c r="L1739" s="145" t="n"/>
      <c r="M1739" s="145" t="n"/>
      <c r="N1739" s="145" t="n"/>
      <c r="O1739" s="145" t="n"/>
      <c r="P1739" s="203" t="n"/>
      <c r="Q1739" s="146" t="n"/>
      <c r="R1739" s="144">
        <f>IF(ISERROR($V1739),"",OFFSET('Smelter Look-up'!$C$4,$V1739-4,0)&amp;"")</f>
        <v/>
      </c>
      <c r="S1739" s="150">
        <f>IF(B1739="","",IF(ISERROR(MATCH($E1739,CL,0)),"Unknown",INDIRECT("'C'!$A$"&amp;MATCH($E1739,CL,0)+1)))</f>
        <v/>
      </c>
      <c r="T1739" s="150">
        <f>IF(B1739="","",IF(ISERROR(MATCH($J1739,SorP!$B$1:$B$6261,0)),"",INDIRECT("'SorP'!$A$"&amp;MATCH($S1739&amp;$J1739,SorP!C:C,0))))</f>
        <v/>
      </c>
      <c r="U1739" s="163" t="n"/>
      <c r="V1739" s="164">
        <f>IF(C1739="",NA(),MATCH($B1739&amp;$C1739,'Smelter Look-up'!$J:$J,0))</f>
        <v/>
      </c>
      <c r="X1739" s="165">
        <f>IF(AND(C1739="Smelter not listed",OR(LEN(D1739)=0,LEN(E1739)=0)),1,0)</f>
        <v/>
      </c>
      <c r="AB1739" s="306">
        <f>IF(C1739="","",B1739)</f>
        <v/>
      </c>
      <c r="AC1739" s="165">
        <f>B1739</f>
        <v/>
      </c>
      <c r="AD1739" s="165">
        <f>IF(C1739="Smelter not listed",D1739,C1739)</f>
        <v/>
      </c>
    </row>
    <row r="1740" ht="20.1" customFormat="1" customHeight="1" s="165">
      <c r="A1740" s="150" t="n"/>
      <c r="B1740" s="296">
        <f>IF(LEN(A1740)=0,"",INDEX('Smelter Look-up'!$A:$A,MATCH($A1740,'Smelter Look-up'!$E:$E,0)))</f>
        <v/>
      </c>
      <c r="C1740" s="147">
        <f>IF(LEN(A1740)=0,"",INDEX('Smelter Look-up'!$C:$C,MATCH($A1740,'Smelter Look-up'!$E:$E,0)))</f>
        <v/>
      </c>
      <c r="D1740" s="144" t="n"/>
      <c r="E1740" s="144">
        <f>IF(ISERROR($V1740),"",OFFSET('Smelter Look-up'!$D$4,$V1740-4,0)&amp;"")</f>
        <v/>
      </c>
      <c r="F1740" s="144">
        <f>IF(ISERROR($V1740),"",OFFSET('Smelter Look-up'!$E$4,$V1740-4,0))</f>
        <v/>
      </c>
      <c r="G1740" s="144">
        <f>IF(C1740=$X$4,"Enter smelter details",IF(ISERROR($V1740),"",OFFSET('Smelter Look-up'!$F$4,$V1740-4,0)))</f>
        <v/>
      </c>
      <c r="H1740" s="200">
        <f>IF(ISERROR($V1740),"",OFFSET('Smelter Look-up'!$G$4,$V1740-4,0))</f>
        <v/>
      </c>
      <c r="I1740" s="201">
        <f>IF(ISERROR($V1740),"",OFFSET('Smelter Look-up'!$H$4,$V1740-4,0))</f>
        <v/>
      </c>
      <c r="J1740" s="201">
        <f>IF(ISERROR($V1740),"",OFFSET('Smelter Look-up'!$I$4,$V1740-4,0))</f>
        <v/>
      </c>
      <c r="K1740" s="145" t="n"/>
      <c r="L1740" s="145" t="n"/>
      <c r="M1740" s="145" t="n"/>
      <c r="N1740" s="145" t="n"/>
      <c r="O1740" s="145" t="n"/>
      <c r="P1740" s="203" t="n"/>
      <c r="Q1740" s="146" t="n"/>
      <c r="R1740" s="144">
        <f>IF(ISERROR($V1740),"",OFFSET('Smelter Look-up'!$C$4,$V1740-4,0)&amp;"")</f>
        <v/>
      </c>
      <c r="S1740" s="150">
        <f>IF(B1740="","",IF(ISERROR(MATCH($E1740,CL,0)),"Unknown",INDIRECT("'C'!$A$"&amp;MATCH($E1740,CL,0)+1)))</f>
        <v/>
      </c>
      <c r="T1740" s="150">
        <f>IF(B1740="","",IF(ISERROR(MATCH($J1740,SorP!$B$1:$B$6261,0)),"",INDIRECT("'SorP'!$A$"&amp;MATCH($S1740&amp;$J1740,SorP!C:C,0))))</f>
        <v/>
      </c>
      <c r="U1740" s="163" t="n"/>
      <c r="V1740" s="164">
        <f>IF(C1740="",NA(),MATCH($B1740&amp;$C1740,'Smelter Look-up'!$J:$J,0))</f>
        <v/>
      </c>
      <c r="X1740" s="165">
        <f>IF(AND(C1740="Smelter not listed",OR(LEN(D1740)=0,LEN(E1740)=0)),1,0)</f>
        <v/>
      </c>
      <c r="AB1740" s="306">
        <f>IF(C1740="","",B1740)</f>
        <v/>
      </c>
      <c r="AC1740" s="165">
        <f>B1740</f>
        <v/>
      </c>
      <c r="AD1740" s="165">
        <f>IF(C1740="Smelter not listed",D1740,C1740)</f>
        <v/>
      </c>
    </row>
    <row r="1741" ht="20.1" customFormat="1" customHeight="1" s="165">
      <c r="A1741" s="150" t="n"/>
      <c r="B1741" s="296">
        <f>IF(LEN(A1741)=0,"",INDEX('Smelter Look-up'!$A:$A,MATCH($A1741,'Smelter Look-up'!$E:$E,0)))</f>
        <v/>
      </c>
      <c r="C1741" s="147">
        <f>IF(LEN(A1741)=0,"",INDEX('Smelter Look-up'!$C:$C,MATCH($A1741,'Smelter Look-up'!$E:$E,0)))</f>
        <v/>
      </c>
      <c r="D1741" s="144" t="n"/>
      <c r="E1741" s="144">
        <f>IF(ISERROR($V1741),"",OFFSET('Smelter Look-up'!$D$4,$V1741-4,0)&amp;"")</f>
        <v/>
      </c>
      <c r="F1741" s="144">
        <f>IF(ISERROR($V1741),"",OFFSET('Smelter Look-up'!$E$4,$V1741-4,0))</f>
        <v/>
      </c>
      <c r="G1741" s="144">
        <f>IF(C1741=$X$4,"Enter smelter details",IF(ISERROR($V1741),"",OFFSET('Smelter Look-up'!$F$4,$V1741-4,0)))</f>
        <v/>
      </c>
      <c r="H1741" s="200">
        <f>IF(ISERROR($V1741),"",OFFSET('Smelter Look-up'!$G$4,$V1741-4,0))</f>
        <v/>
      </c>
      <c r="I1741" s="201">
        <f>IF(ISERROR($V1741),"",OFFSET('Smelter Look-up'!$H$4,$V1741-4,0))</f>
        <v/>
      </c>
      <c r="J1741" s="201">
        <f>IF(ISERROR($V1741),"",OFFSET('Smelter Look-up'!$I$4,$V1741-4,0))</f>
        <v/>
      </c>
      <c r="K1741" s="145" t="n"/>
      <c r="L1741" s="145" t="n"/>
      <c r="M1741" s="145" t="n"/>
      <c r="N1741" s="145" t="n"/>
      <c r="O1741" s="145" t="n"/>
      <c r="P1741" s="203" t="n"/>
      <c r="Q1741" s="146" t="n"/>
      <c r="R1741" s="144">
        <f>IF(ISERROR($V1741),"",OFFSET('Smelter Look-up'!$C$4,$V1741-4,0)&amp;"")</f>
        <v/>
      </c>
      <c r="S1741" s="150">
        <f>IF(B1741="","",IF(ISERROR(MATCH($E1741,CL,0)),"Unknown",INDIRECT("'C'!$A$"&amp;MATCH($E1741,CL,0)+1)))</f>
        <v/>
      </c>
      <c r="T1741" s="150">
        <f>IF(B1741="","",IF(ISERROR(MATCH($J1741,SorP!$B$1:$B$6261,0)),"",INDIRECT("'SorP'!$A$"&amp;MATCH($S1741&amp;$J1741,SorP!C:C,0))))</f>
        <v/>
      </c>
      <c r="U1741" s="163" t="n"/>
      <c r="V1741" s="164">
        <f>IF(C1741="",NA(),MATCH($B1741&amp;$C1741,'Smelter Look-up'!$J:$J,0))</f>
        <v/>
      </c>
      <c r="X1741" s="165">
        <f>IF(AND(C1741="Smelter not listed",OR(LEN(D1741)=0,LEN(E1741)=0)),1,0)</f>
        <v/>
      </c>
      <c r="AB1741" s="306">
        <f>IF(C1741="","",B1741)</f>
        <v/>
      </c>
      <c r="AC1741" s="165">
        <f>B1741</f>
        <v/>
      </c>
      <c r="AD1741" s="165">
        <f>IF(C1741="Smelter not listed",D1741,C1741)</f>
        <v/>
      </c>
    </row>
    <row r="1742" ht="20.1" customFormat="1" customHeight="1" s="165">
      <c r="A1742" s="150" t="n"/>
      <c r="B1742" s="296">
        <f>IF(LEN(A1742)=0,"",INDEX('Smelter Look-up'!$A:$A,MATCH($A1742,'Smelter Look-up'!$E:$E,0)))</f>
        <v/>
      </c>
      <c r="C1742" s="147">
        <f>IF(LEN(A1742)=0,"",INDEX('Smelter Look-up'!$C:$C,MATCH($A1742,'Smelter Look-up'!$E:$E,0)))</f>
        <v/>
      </c>
      <c r="D1742" s="144" t="n"/>
      <c r="E1742" s="144">
        <f>IF(ISERROR($V1742),"",OFFSET('Smelter Look-up'!$D$4,$V1742-4,0)&amp;"")</f>
        <v/>
      </c>
      <c r="F1742" s="144">
        <f>IF(ISERROR($V1742),"",OFFSET('Smelter Look-up'!$E$4,$V1742-4,0))</f>
        <v/>
      </c>
      <c r="G1742" s="144">
        <f>IF(C1742=$X$4,"Enter smelter details",IF(ISERROR($V1742),"",OFFSET('Smelter Look-up'!$F$4,$V1742-4,0)))</f>
        <v/>
      </c>
      <c r="H1742" s="200">
        <f>IF(ISERROR($V1742),"",OFFSET('Smelter Look-up'!$G$4,$V1742-4,0))</f>
        <v/>
      </c>
      <c r="I1742" s="201">
        <f>IF(ISERROR($V1742),"",OFFSET('Smelter Look-up'!$H$4,$V1742-4,0))</f>
        <v/>
      </c>
      <c r="J1742" s="201">
        <f>IF(ISERROR($V1742),"",OFFSET('Smelter Look-up'!$I$4,$V1742-4,0))</f>
        <v/>
      </c>
      <c r="K1742" s="145" t="n"/>
      <c r="L1742" s="145" t="n"/>
      <c r="M1742" s="145" t="n"/>
      <c r="N1742" s="145" t="n"/>
      <c r="O1742" s="145" t="n"/>
      <c r="P1742" s="203" t="n"/>
      <c r="Q1742" s="146" t="n"/>
      <c r="R1742" s="144">
        <f>IF(ISERROR($V1742),"",OFFSET('Smelter Look-up'!$C$4,$V1742-4,0)&amp;"")</f>
        <v/>
      </c>
      <c r="S1742" s="150">
        <f>IF(B1742="","",IF(ISERROR(MATCH($E1742,CL,0)),"Unknown",INDIRECT("'C'!$A$"&amp;MATCH($E1742,CL,0)+1)))</f>
        <v/>
      </c>
      <c r="T1742" s="150">
        <f>IF(B1742="","",IF(ISERROR(MATCH($J1742,SorP!$B$1:$B$6261,0)),"",INDIRECT("'SorP'!$A$"&amp;MATCH($S1742&amp;$J1742,SorP!C:C,0))))</f>
        <v/>
      </c>
      <c r="U1742" s="163" t="n"/>
      <c r="V1742" s="164">
        <f>IF(C1742="",NA(),MATCH($B1742&amp;$C1742,'Smelter Look-up'!$J:$J,0))</f>
        <v/>
      </c>
      <c r="X1742" s="165">
        <f>IF(AND(C1742="Smelter not listed",OR(LEN(D1742)=0,LEN(E1742)=0)),1,0)</f>
        <v/>
      </c>
      <c r="AB1742" s="306">
        <f>IF(C1742="","",B1742)</f>
        <v/>
      </c>
      <c r="AC1742" s="165">
        <f>B1742</f>
        <v/>
      </c>
      <c r="AD1742" s="165">
        <f>IF(C1742="Smelter not listed",D1742,C1742)</f>
        <v/>
      </c>
    </row>
    <row r="1743" ht="20.1" customFormat="1" customHeight="1" s="165">
      <c r="A1743" s="150" t="n"/>
      <c r="B1743" s="296">
        <f>IF(LEN(A1743)=0,"",INDEX('Smelter Look-up'!$A:$A,MATCH($A1743,'Smelter Look-up'!$E:$E,0)))</f>
        <v/>
      </c>
      <c r="C1743" s="147">
        <f>IF(LEN(A1743)=0,"",INDEX('Smelter Look-up'!$C:$C,MATCH($A1743,'Smelter Look-up'!$E:$E,0)))</f>
        <v/>
      </c>
      <c r="D1743" s="144" t="n"/>
      <c r="E1743" s="144">
        <f>IF(ISERROR($V1743),"",OFFSET('Smelter Look-up'!$D$4,$V1743-4,0)&amp;"")</f>
        <v/>
      </c>
      <c r="F1743" s="144">
        <f>IF(ISERROR($V1743),"",OFFSET('Smelter Look-up'!$E$4,$V1743-4,0))</f>
        <v/>
      </c>
      <c r="G1743" s="144">
        <f>IF(C1743=$X$4,"Enter smelter details",IF(ISERROR($V1743),"",OFFSET('Smelter Look-up'!$F$4,$V1743-4,0)))</f>
        <v/>
      </c>
      <c r="H1743" s="200">
        <f>IF(ISERROR($V1743),"",OFFSET('Smelter Look-up'!$G$4,$V1743-4,0))</f>
        <v/>
      </c>
      <c r="I1743" s="201">
        <f>IF(ISERROR($V1743),"",OFFSET('Smelter Look-up'!$H$4,$V1743-4,0))</f>
        <v/>
      </c>
      <c r="J1743" s="201">
        <f>IF(ISERROR($V1743),"",OFFSET('Smelter Look-up'!$I$4,$V1743-4,0))</f>
        <v/>
      </c>
      <c r="K1743" s="145" t="n"/>
      <c r="L1743" s="145" t="n"/>
      <c r="M1743" s="145" t="n"/>
      <c r="N1743" s="145" t="n"/>
      <c r="O1743" s="145" t="n"/>
      <c r="P1743" s="203" t="n"/>
      <c r="Q1743" s="146" t="n"/>
      <c r="R1743" s="144">
        <f>IF(ISERROR($V1743),"",OFFSET('Smelter Look-up'!$C$4,$V1743-4,0)&amp;"")</f>
        <v/>
      </c>
      <c r="S1743" s="150">
        <f>IF(B1743="","",IF(ISERROR(MATCH($E1743,CL,0)),"Unknown",INDIRECT("'C'!$A$"&amp;MATCH($E1743,CL,0)+1)))</f>
        <v/>
      </c>
      <c r="T1743" s="150">
        <f>IF(B1743="","",IF(ISERROR(MATCH($J1743,SorP!$B$1:$B$6261,0)),"",INDIRECT("'SorP'!$A$"&amp;MATCH($S1743&amp;$J1743,SorP!C:C,0))))</f>
        <v/>
      </c>
      <c r="U1743" s="163" t="n"/>
      <c r="V1743" s="164">
        <f>IF(C1743="",NA(),MATCH($B1743&amp;$C1743,'Smelter Look-up'!$J:$J,0))</f>
        <v/>
      </c>
      <c r="X1743" s="165">
        <f>IF(AND(C1743="Smelter not listed",OR(LEN(D1743)=0,LEN(E1743)=0)),1,0)</f>
        <v/>
      </c>
      <c r="AB1743" s="306">
        <f>IF(C1743="","",B1743)</f>
        <v/>
      </c>
      <c r="AC1743" s="165">
        <f>B1743</f>
        <v/>
      </c>
      <c r="AD1743" s="165">
        <f>IF(C1743="Smelter not listed",D1743,C1743)</f>
        <v/>
      </c>
    </row>
    <row r="1744" ht="20.1" customFormat="1" customHeight="1" s="165">
      <c r="A1744" s="150" t="n"/>
      <c r="B1744" s="296">
        <f>IF(LEN(A1744)=0,"",INDEX('Smelter Look-up'!$A:$A,MATCH($A1744,'Smelter Look-up'!$E:$E,0)))</f>
        <v/>
      </c>
      <c r="C1744" s="147">
        <f>IF(LEN(A1744)=0,"",INDEX('Smelter Look-up'!$C:$C,MATCH($A1744,'Smelter Look-up'!$E:$E,0)))</f>
        <v/>
      </c>
      <c r="D1744" s="144" t="n"/>
      <c r="E1744" s="144">
        <f>IF(ISERROR($V1744),"",OFFSET('Smelter Look-up'!$D$4,$V1744-4,0)&amp;"")</f>
        <v/>
      </c>
      <c r="F1744" s="144">
        <f>IF(ISERROR($V1744),"",OFFSET('Smelter Look-up'!$E$4,$V1744-4,0))</f>
        <v/>
      </c>
      <c r="G1744" s="144">
        <f>IF(C1744=$X$4,"Enter smelter details",IF(ISERROR($V1744),"",OFFSET('Smelter Look-up'!$F$4,$V1744-4,0)))</f>
        <v/>
      </c>
      <c r="H1744" s="200">
        <f>IF(ISERROR($V1744),"",OFFSET('Smelter Look-up'!$G$4,$V1744-4,0))</f>
        <v/>
      </c>
      <c r="I1744" s="201">
        <f>IF(ISERROR($V1744),"",OFFSET('Smelter Look-up'!$H$4,$V1744-4,0))</f>
        <v/>
      </c>
      <c r="J1744" s="201">
        <f>IF(ISERROR($V1744),"",OFFSET('Smelter Look-up'!$I$4,$V1744-4,0))</f>
        <v/>
      </c>
      <c r="K1744" s="145" t="n"/>
      <c r="L1744" s="145" t="n"/>
      <c r="M1744" s="145" t="n"/>
      <c r="N1744" s="145" t="n"/>
      <c r="O1744" s="145" t="n"/>
      <c r="P1744" s="203" t="n"/>
      <c r="Q1744" s="146" t="n"/>
      <c r="R1744" s="144">
        <f>IF(ISERROR($V1744),"",OFFSET('Smelter Look-up'!$C$4,$V1744-4,0)&amp;"")</f>
        <v/>
      </c>
      <c r="S1744" s="150">
        <f>IF(B1744="","",IF(ISERROR(MATCH($E1744,CL,0)),"Unknown",INDIRECT("'C'!$A$"&amp;MATCH($E1744,CL,0)+1)))</f>
        <v/>
      </c>
      <c r="T1744" s="150">
        <f>IF(B1744="","",IF(ISERROR(MATCH($J1744,SorP!$B$1:$B$6261,0)),"",INDIRECT("'SorP'!$A$"&amp;MATCH($S1744&amp;$J1744,SorP!C:C,0))))</f>
        <v/>
      </c>
      <c r="U1744" s="163" t="n"/>
      <c r="V1744" s="164">
        <f>IF(C1744="",NA(),MATCH($B1744&amp;$C1744,'Smelter Look-up'!$J:$J,0))</f>
        <v/>
      </c>
      <c r="X1744" s="165">
        <f>IF(AND(C1744="Smelter not listed",OR(LEN(D1744)=0,LEN(E1744)=0)),1,0)</f>
        <v/>
      </c>
      <c r="AB1744" s="306">
        <f>IF(C1744="","",B1744)</f>
        <v/>
      </c>
      <c r="AC1744" s="165">
        <f>B1744</f>
        <v/>
      </c>
      <c r="AD1744" s="165">
        <f>IF(C1744="Smelter not listed",D1744,C1744)</f>
        <v/>
      </c>
    </row>
    <row r="1745" ht="20.1" customFormat="1" customHeight="1" s="165">
      <c r="A1745" s="150" t="n"/>
      <c r="B1745" s="296">
        <f>IF(LEN(A1745)=0,"",INDEX('Smelter Look-up'!$A:$A,MATCH($A1745,'Smelter Look-up'!$E:$E,0)))</f>
        <v/>
      </c>
      <c r="C1745" s="147">
        <f>IF(LEN(A1745)=0,"",INDEX('Smelter Look-up'!$C:$C,MATCH($A1745,'Smelter Look-up'!$E:$E,0)))</f>
        <v/>
      </c>
      <c r="D1745" s="144" t="n"/>
      <c r="E1745" s="144">
        <f>IF(ISERROR($V1745),"",OFFSET('Smelter Look-up'!$D$4,$V1745-4,0)&amp;"")</f>
        <v/>
      </c>
      <c r="F1745" s="144">
        <f>IF(ISERROR($V1745),"",OFFSET('Smelter Look-up'!$E$4,$V1745-4,0))</f>
        <v/>
      </c>
      <c r="G1745" s="144">
        <f>IF(C1745=$X$4,"Enter smelter details",IF(ISERROR($V1745),"",OFFSET('Smelter Look-up'!$F$4,$V1745-4,0)))</f>
        <v/>
      </c>
      <c r="H1745" s="200">
        <f>IF(ISERROR($V1745),"",OFFSET('Smelter Look-up'!$G$4,$V1745-4,0))</f>
        <v/>
      </c>
      <c r="I1745" s="201">
        <f>IF(ISERROR($V1745),"",OFFSET('Smelter Look-up'!$H$4,$V1745-4,0))</f>
        <v/>
      </c>
      <c r="J1745" s="201">
        <f>IF(ISERROR($V1745),"",OFFSET('Smelter Look-up'!$I$4,$V1745-4,0))</f>
        <v/>
      </c>
      <c r="K1745" s="145" t="n"/>
      <c r="L1745" s="145" t="n"/>
      <c r="M1745" s="145" t="n"/>
      <c r="N1745" s="145" t="n"/>
      <c r="O1745" s="145" t="n"/>
      <c r="P1745" s="203" t="n"/>
      <c r="Q1745" s="146" t="n"/>
      <c r="R1745" s="144">
        <f>IF(ISERROR($V1745),"",OFFSET('Smelter Look-up'!$C$4,$V1745-4,0)&amp;"")</f>
        <v/>
      </c>
      <c r="S1745" s="150">
        <f>IF(B1745="","",IF(ISERROR(MATCH($E1745,CL,0)),"Unknown",INDIRECT("'C'!$A$"&amp;MATCH($E1745,CL,0)+1)))</f>
        <v/>
      </c>
      <c r="T1745" s="150">
        <f>IF(B1745="","",IF(ISERROR(MATCH($J1745,SorP!$B$1:$B$6261,0)),"",INDIRECT("'SorP'!$A$"&amp;MATCH($S1745&amp;$J1745,SorP!C:C,0))))</f>
        <v/>
      </c>
      <c r="U1745" s="163" t="n"/>
      <c r="V1745" s="164">
        <f>IF(C1745="",NA(),MATCH($B1745&amp;$C1745,'Smelter Look-up'!$J:$J,0))</f>
        <v/>
      </c>
      <c r="X1745" s="165">
        <f>IF(AND(C1745="Smelter not listed",OR(LEN(D1745)=0,LEN(E1745)=0)),1,0)</f>
        <v/>
      </c>
      <c r="AB1745" s="306">
        <f>IF(C1745="","",B1745)</f>
        <v/>
      </c>
      <c r="AC1745" s="165">
        <f>B1745</f>
        <v/>
      </c>
      <c r="AD1745" s="165">
        <f>IF(C1745="Smelter not listed",D1745,C1745)</f>
        <v/>
      </c>
    </row>
    <row r="1746" ht="20.1" customFormat="1" customHeight="1" s="165">
      <c r="A1746" s="150" t="n"/>
      <c r="B1746" s="296">
        <f>IF(LEN(A1746)=0,"",INDEX('Smelter Look-up'!$A:$A,MATCH($A1746,'Smelter Look-up'!$E:$E,0)))</f>
        <v/>
      </c>
      <c r="C1746" s="147">
        <f>IF(LEN(A1746)=0,"",INDEX('Smelter Look-up'!$C:$C,MATCH($A1746,'Smelter Look-up'!$E:$E,0)))</f>
        <v/>
      </c>
      <c r="D1746" s="144" t="n"/>
      <c r="E1746" s="144">
        <f>IF(ISERROR($V1746),"",OFFSET('Smelter Look-up'!$D$4,$V1746-4,0)&amp;"")</f>
        <v/>
      </c>
      <c r="F1746" s="144">
        <f>IF(ISERROR($V1746),"",OFFSET('Smelter Look-up'!$E$4,$V1746-4,0))</f>
        <v/>
      </c>
      <c r="G1746" s="144">
        <f>IF(C1746=$X$4,"Enter smelter details",IF(ISERROR($V1746),"",OFFSET('Smelter Look-up'!$F$4,$V1746-4,0)))</f>
        <v/>
      </c>
      <c r="H1746" s="200">
        <f>IF(ISERROR($V1746),"",OFFSET('Smelter Look-up'!$G$4,$V1746-4,0))</f>
        <v/>
      </c>
      <c r="I1746" s="201">
        <f>IF(ISERROR($V1746),"",OFFSET('Smelter Look-up'!$H$4,$V1746-4,0))</f>
        <v/>
      </c>
      <c r="J1746" s="201">
        <f>IF(ISERROR($V1746),"",OFFSET('Smelter Look-up'!$I$4,$V1746-4,0))</f>
        <v/>
      </c>
      <c r="K1746" s="145" t="n"/>
      <c r="L1746" s="145" t="n"/>
      <c r="M1746" s="145" t="n"/>
      <c r="N1746" s="145" t="n"/>
      <c r="O1746" s="145" t="n"/>
      <c r="P1746" s="203" t="n"/>
      <c r="Q1746" s="146" t="n"/>
      <c r="R1746" s="144">
        <f>IF(ISERROR($V1746),"",OFFSET('Smelter Look-up'!$C$4,$V1746-4,0)&amp;"")</f>
        <v/>
      </c>
      <c r="S1746" s="150">
        <f>IF(B1746="","",IF(ISERROR(MATCH($E1746,CL,0)),"Unknown",INDIRECT("'C'!$A$"&amp;MATCH($E1746,CL,0)+1)))</f>
        <v/>
      </c>
      <c r="T1746" s="150">
        <f>IF(B1746="","",IF(ISERROR(MATCH($J1746,SorP!$B$1:$B$6261,0)),"",INDIRECT("'SorP'!$A$"&amp;MATCH($S1746&amp;$J1746,SorP!C:C,0))))</f>
        <v/>
      </c>
      <c r="U1746" s="163" t="n"/>
      <c r="V1746" s="164">
        <f>IF(C1746="",NA(),MATCH($B1746&amp;$C1746,'Smelter Look-up'!$J:$J,0))</f>
        <v/>
      </c>
      <c r="X1746" s="165">
        <f>IF(AND(C1746="Smelter not listed",OR(LEN(D1746)=0,LEN(E1746)=0)),1,0)</f>
        <v/>
      </c>
      <c r="AB1746" s="306">
        <f>IF(C1746="","",B1746)</f>
        <v/>
      </c>
      <c r="AC1746" s="165">
        <f>B1746</f>
        <v/>
      </c>
      <c r="AD1746" s="165">
        <f>IF(C1746="Smelter not listed",D1746,C1746)</f>
        <v/>
      </c>
    </row>
    <row r="1747" ht="20.1" customFormat="1" customHeight="1" s="165">
      <c r="A1747" s="150" t="n"/>
      <c r="B1747" s="296">
        <f>IF(LEN(A1747)=0,"",INDEX('Smelter Look-up'!$A:$A,MATCH($A1747,'Smelter Look-up'!$E:$E,0)))</f>
        <v/>
      </c>
      <c r="C1747" s="147">
        <f>IF(LEN(A1747)=0,"",INDEX('Smelter Look-up'!$C:$C,MATCH($A1747,'Smelter Look-up'!$E:$E,0)))</f>
        <v/>
      </c>
      <c r="D1747" s="144" t="n"/>
      <c r="E1747" s="144">
        <f>IF(ISERROR($V1747),"",OFFSET('Smelter Look-up'!$D$4,$V1747-4,0)&amp;"")</f>
        <v/>
      </c>
      <c r="F1747" s="144">
        <f>IF(ISERROR($V1747),"",OFFSET('Smelter Look-up'!$E$4,$V1747-4,0))</f>
        <v/>
      </c>
      <c r="G1747" s="144">
        <f>IF(C1747=$X$4,"Enter smelter details",IF(ISERROR($V1747),"",OFFSET('Smelter Look-up'!$F$4,$V1747-4,0)))</f>
        <v/>
      </c>
      <c r="H1747" s="200">
        <f>IF(ISERROR($V1747),"",OFFSET('Smelter Look-up'!$G$4,$V1747-4,0))</f>
        <v/>
      </c>
      <c r="I1747" s="201">
        <f>IF(ISERROR($V1747),"",OFFSET('Smelter Look-up'!$H$4,$V1747-4,0))</f>
        <v/>
      </c>
      <c r="J1747" s="201">
        <f>IF(ISERROR($V1747),"",OFFSET('Smelter Look-up'!$I$4,$V1747-4,0))</f>
        <v/>
      </c>
      <c r="K1747" s="145" t="n"/>
      <c r="L1747" s="145" t="n"/>
      <c r="M1747" s="145" t="n"/>
      <c r="N1747" s="145" t="n"/>
      <c r="O1747" s="145" t="n"/>
      <c r="P1747" s="203" t="n"/>
      <c r="Q1747" s="146" t="n"/>
      <c r="R1747" s="144">
        <f>IF(ISERROR($V1747),"",OFFSET('Smelter Look-up'!$C$4,$V1747-4,0)&amp;"")</f>
        <v/>
      </c>
      <c r="S1747" s="150">
        <f>IF(B1747="","",IF(ISERROR(MATCH($E1747,CL,0)),"Unknown",INDIRECT("'C'!$A$"&amp;MATCH($E1747,CL,0)+1)))</f>
        <v/>
      </c>
      <c r="T1747" s="150">
        <f>IF(B1747="","",IF(ISERROR(MATCH($J1747,SorP!$B$1:$B$6261,0)),"",INDIRECT("'SorP'!$A$"&amp;MATCH($S1747&amp;$J1747,SorP!C:C,0))))</f>
        <v/>
      </c>
      <c r="U1747" s="163" t="n"/>
      <c r="V1747" s="164">
        <f>IF(C1747="",NA(),MATCH($B1747&amp;$C1747,'Smelter Look-up'!$J:$J,0))</f>
        <v/>
      </c>
      <c r="X1747" s="165">
        <f>IF(AND(C1747="Smelter not listed",OR(LEN(D1747)=0,LEN(E1747)=0)),1,0)</f>
        <v/>
      </c>
      <c r="AB1747" s="306">
        <f>IF(C1747="","",B1747)</f>
        <v/>
      </c>
      <c r="AC1747" s="165">
        <f>B1747</f>
        <v/>
      </c>
      <c r="AD1747" s="165">
        <f>IF(C1747="Smelter not listed",D1747,C1747)</f>
        <v/>
      </c>
    </row>
    <row r="1748" ht="20.1" customFormat="1" customHeight="1" s="165">
      <c r="A1748" s="150" t="n"/>
      <c r="B1748" s="296">
        <f>IF(LEN(A1748)=0,"",INDEX('Smelter Look-up'!$A:$A,MATCH($A1748,'Smelter Look-up'!$E:$E,0)))</f>
        <v/>
      </c>
      <c r="C1748" s="147">
        <f>IF(LEN(A1748)=0,"",INDEX('Smelter Look-up'!$C:$C,MATCH($A1748,'Smelter Look-up'!$E:$E,0)))</f>
        <v/>
      </c>
      <c r="D1748" s="144" t="n"/>
      <c r="E1748" s="144">
        <f>IF(ISERROR($V1748),"",OFFSET('Smelter Look-up'!$D$4,$V1748-4,0)&amp;"")</f>
        <v/>
      </c>
      <c r="F1748" s="144">
        <f>IF(ISERROR($V1748),"",OFFSET('Smelter Look-up'!$E$4,$V1748-4,0))</f>
        <v/>
      </c>
      <c r="G1748" s="144">
        <f>IF(C1748=$X$4,"Enter smelter details",IF(ISERROR($V1748),"",OFFSET('Smelter Look-up'!$F$4,$V1748-4,0)))</f>
        <v/>
      </c>
      <c r="H1748" s="200">
        <f>IF(ISERROR($V1748),"",OFFSET('Smelter Look-up'!$G$4,$V1748-4,0))</f>
        <v/>
      </c>
      <c r="I1748" s="201">
        <f>IF(ISERROR($V1748),"",OFFSET('Smelter Look-up'!$H$4,$V1748-4,0))</f>
        <v/>
      </c>
      <c r="J1748" s="201">
        <f>IF(ISERROR($V1748),"",OFFSET('Smelter Look-up'!$I$4,$V1748-4,0))</f>
        <v/>
      </c>
      <c r="K1748" s="145" t="n"/>
      <c r="L1748" s="145" t="n"/>
      <c r="M1748" s="145" t="n"/>
      <c r="N1748" s="145" t="n"/>
      <c r="O1748" s="145" t="n"/>
      <c r="P1748" s="203" t="n"/>
      <c r="Q1748" s="146" t="n"/>
      <c r="R1748" s="144">
        <f>IF(ISERROR($V1748),"",OFFSET('Smelter Look-up'!$C$4,$V1748-4,0)&amp;"")</f>
        <v/>
      </c>
      <c r="S1748" s="150">
        <f>IF(B1748="","",IF(ISERROR(MATCH($E1748,CL,0)),"Unknown",INDIRECT("'C'!$A$"&amp;MATCH($E1748,CL,0)+1)))</f>
        <v/>
      </c>
      <c r="T1748" s="150">
        <f>IF(B1748="","",IF(ISERROR(MATCH($J1748,SorP!$B$1:$B$6261,0)),"",INDIRECT("'SorP'!$A$"&amp;MATCH($S1748&amp;$J1748,SorP!C:C,0))))</f>
        <v/>
      </c>
      <c r="U1748" s="163" t="n"/>
      <c r="V1748" s="164">
        <f>IF(C1748="",NA(),MATCH($B1748&amp;$C1748,'Smelter Look-up'!$J:$J,0))</f>
        <v/>
      </c>
      <c r="X1748" s="165">
        <f>IF(AND(C1748="Smelter not listed",OR(LEN(D1748)=0,LEN(E1748)=0)),1,0)</f>
        <v/>
      </c>
      <c r="AB1748" s="306">
        <f>IF(C1748="","",B1748)</f>
        <v/>
      </c>
      <c r="AC1748" s="165">
        <f>B1748</f>
        <v/>
      </c>
      <c r="AD1748" s="165">
        <f>IF(C1748="Smelter not listed",D1748,C1748)</f>
        <v/>
      </c>
    </row>
    <row r="1749" ht="20.1" customFormat="1" customHeight="1" s="165">
      <c r="A1749" s="150" t="n"/>
      <c r="B1749" s="296">
        <f>IF(LEN(A1749)=0,"",INDEX('Smelter Look-up'!$A:$A,MATCH($A1749,'Smelter Look-up'!$E:$E,0)))</f>
        <v/>
      </c>
      <c r="C1749" s="147">
        <f>IF(LEN(A1749)=0,"",INDEX('Smelter Look-up'!$C:$C,MATCH($A1749,'Smelter Look-up'!$E:$E,0)))</f>
        <v/>
      </c>
      <c r="D1749" s="144" t="n"/>
      <c r="E1749" s="144">
        <f>IF(ISERROR($V1749),"",OFFSET('Smelter Look-up'!$D$4,$V1749-4,0)&amp;"")</f>
        <v/>
      </c>
      <c r="F1749" s="144">
        <f>IF(ISERROR($V1749),"",OFFSET('Smelter Look-up'!$E$4,$V1749-4,0))</f>
        <v/>
      </c>
      <c r="G1749" s="144">
        <f>IF(C1749=$X$4,"Enter smelter details",IF(ISERROR($V1749),"",OFFSET('Smelter Look-up'!$F$4,$V1749-4,0)))</f>
        <v/>
      </c>
      <c r="H1749" s="200">
        <f>IF(ISERROR($V1749),"",OFFSET('Smelter Look-up'!$G$4,$V1749-4,0))</f>
        <v/>
      </c>
      <c r="I1749" s="201">
        <f>IF(ISERROR($V1749),"",OFFSET('Smelter Look-up'!$H$4,$V1749-4,0))</f>
        <v/>
      </c>
      <c r="J1749" s="201">
        <f>IF(ISERROR($V1749),"",OFFSET('Smelter Look-up'!$I$4,$V1749-4,0))</f>
        <v/>
      </c>
      <c r="K1749" s="145" t="n"/>
      <c r="L1749" s="145" t="n"/>
      <c r="M1749" s="145" t="n"/>
      <c r="N1749" s="145" t="n"/>
      <c r="O1749" s="145" t="n"/>
      <c r="P1749" s="203" t="n"/>
      <c r="Q1749" s="146" t="n"/>
      <c r="R1749" s="144">
        <f>IF(ISERROR($V1749),"",OFFSET('Smelter Look-up'!$C$4,$V1749-4,0)&amp;"")</f>
        <v/>
      </c>
      <c r="S1749" s="150">
        <f>IF(B1749="","",IF(ISERROR(MATCH($E1749,CL,0)),"Unknown",INDIRECT("'C'!$A$"&amp;MATCH($E1749,CL,0)+1)))</f>
        <v/>
      </c>
      <c r="T1749" s="150">
        <f>IF(B1749="","",IF(ISERROR(MATCH($J1749,SorP!$B$1:$B$6261,0)),"",INDIRECT("'SorP'!$A$"&amp;MATCH($S1749&amp;$J1749,SorP!C:C,0))))</f>
        <v/>
      </c>
      <c r="U1749" s="163" t="n"/>
      <c r="V1749" s="164">
        <f>IF(C1749="",NA(),MATCH($B1749&amp;$C1749,'Smelter Look-up'!$J:$J,0))</f>
        <v/>
      </c>
      <c r="X1749" s="165">
        <f>IF(AND(C1749="Smelter not listed",OR(LEN(D1749)=0,LEN(E1749)=0)),1,0)</f>
        <v/>
      </c>
      <c r="AB1749" s="306">
        <f>IF(C1749="","",B1749)</f>
        <v/>
      </c>
      <c r="AC1749" s="165">
        <f>B1749</f>
        <v/>
      </c>
      <c r="AD1749" s="165">
        <f>IF(C1749="Smelter not listed",D1749,C1749)</f>
        <v/>
      </c>
    </row>
    <row r="1750" ht="20.1" customFormat="1" customHeight="1" s="165">
      <c r="A1750" s="150" t="n"/>
      <c r="B1750" s="296">
        <f>IF(LEN(A1750)=0,"",INDEX('Smelter Look-up'!$A:$A,MATCH($A1750,'Smelter Look-up'!$E:$E,0)))</f>
        <v/>
      </c>
      <c r="C1750" s="147">
        <f>IF(LEN(A1750)=0,"",INDEX('Smelter Look-up'!$C:$C,MATCH($A1750,'Smelter Look-up'!$E:$E,0)))</f>
        <v/>
      </c>
      <c r="D1750" s="144" t="n"/>
      <c r="E1750" s="144">
        <f>IF(ISERROR($V1750),"",OFFSET('Smelter Look-up'!$D$4,$V1750-4,0)&amp;"")</f>
        <v/>
      </c>
      <c r="F1750" s="144">
        <f>IF(ISERROR($V1750),"",OFFSET('Smelter Look-up'!$E$4,$V1750-4,0))</f>
        <v/>
      </c>
      <c r="G1750" s="144">
        <f>IF(C1750=$X$4,"Enter smelter details",IF(ISERROR($V1750),"",OFFSET('Smelter Look-up'!$F$4,$V1750-4,0)))</f>
        <v/>
      </c>
      <c r="H1750" s="200">
        <f>IF(ISERROR($V1750),"",OFFSET('Smelter Look-up'!$G$4,$V1750-4,0))</f>
        <v/>
      </c>
      <c r="I1750" s="201">
        <f>IF(ISERROR($V1750),"",OFFSET('Smelter Look-up'!$H$4,$V1750-4,0))</f>
        <v/>
      </c>
      <c r="J1750" s="201">
        <f>IF(ISERROR($V1750),"",OFFSET('Smelter Look-up'!$I$4,$V1750-4,0))</f>
        <v/>
      </c>
      <c r="K1750" s="145" t="n"/>
      <c r="L1750" s="145" t="n"/>
      <c r="M1750" s="145" t="n"/>
      <c r="N1750" s="145" t="n"/>
      <c r="O1750" s="145" t="n"/>
      <c r="P1750" s="203" t="n"/>
      <c r="Q1750" s="146" t="n"/>
      <c r="R1750" s="144">
        <f>IF(ISERROR($V1750),"",OFFSET('Smelter Look-up'!$C$4,$V1750-4,0)&amp;"")</f>
        <v/>
      </c>
      <c r="S1750" s="150">
        <f>IF(B1750="","",IF(ISERROR(MATCH($E1750,CL,0)),"Unknown",INDIRECT("'C'!$A$"&amp;MATCH($E1750,CL,0)+1)))</f>
        <v/>
      </c>
      <c r="T1750" s="150">
        <f>IF(B1750="","",IF(ISERROR(MATCH($J1750,SorP!$B$1:$B$6261,0)),"",INDIRECT("'SorP'!$A$"&amp;MATCH($S1750&amp;$J1750,SorP!C:C,0))))</f>
        <v/>
      </c>
      <c r="U1750" s="163" t="n"/>
      <c r="V1750" s="164">
        <f>IF(C1750="",NA(),MATCH($B1750&amp;$C1750,'Smelter Look-up'!$J:$J,0))</f>
        <v/>
      </c>
      <c r="X1750" s="165">
        <f>IF(AND(C1750="Smelter not listed",OR(LEN(D1750)=0,LEN(E1750)=0)),1,0)</f>
        <v/>
      </c>
      <c r="AB1750" s="306">
        <f>IF(C1750="","",B1750)</f>
        <v/>
      </c>
      <c r="AC1750" s="165">
        <f>B1750</f>
        <v/>
      </c>
      <c r="AD1750" s="165">
        <f>IF(C1750="Smelter not listed",D1750,C1750)</f>
        <v/>
      </c>
    </row>
    <row r="1751" ht="20.1" customFormat="1" customHeight="1" s="165">
      <c r="A1751" s="150" t="n"/>
      <c r="B1751" s="296">
        <f>IF(LEN(A1751)=0,"",INDEX('Smelter Look-up'!$A:$A,MATCH($A1751,'Smelter Look-up'!$E:$E,0)))</f>
        <v/>
      </c>
      <c r="C1751" s="147">
        <f>IF(LEN(A1751)=0,"",INDEX('Smelter Look-up'!$C:$C,MATCH($A1751,'Smelter Look-up'!$E:$E,0)))</f>
        <v/>
      </c>
      <c r="D1751" s="144" t="n"/>
      <c r="E1751" s="144">
        <f>IF(ISERROR($V1751),"",OFFSET('Smelter Look-up'!$D$4,$V1751-4,0)&amp;"")</f>
        <v/>
      </c>
      <c r="F1751" s="144">
        <f>IF(ISERROR($V1751),"",OFFSET('Smelter Look-up'!$E$4,$V1751-4,0))</f>
        <v/>
      </c>
      <c r="G1751" s="144">
        <f>IF(C1751=$X$4,"Enter smelter details",IF(ISERROR($V1751),"",OFFSET('Smelter Look-up'!$F$4,$V1751-4,0)))</f>
        <v/>
      </c>
      <c r="H1751" s="200">
        <f>IF(ISERROR($V1751),"",OFFSET('Smelter Look-up'!$G$4,$V1751-4,0))</f>
        <v/>
      </c>
      <c r="I1751" s="201">
        <f>IF(ISERROR($V1751),"",OFFSET('Smelter Look-up'!$H$4,$V1751-4,0))</f>
        <v/>
      </c>
      <c r="J1751" s="201">
        <f>IF(ISERROR($V1751),"",OFFSET('Smelter Look-up'!$I$4,$V1751-4,0))</f>
        <v/>
      </c>
      <c r="K1751" s="145" t="n"/>
      <c r="L1751" s="145" t="n"/>
      <c r="M1751" s="145" t="n"/>
      <c r="N1751" s="145" t="n"/>
      <c r="O1751" s="145" t="n"/>
      <c r="P1751" s="203" t="n"/>
      <c r="Q1751" s="146" t="n"/>
      <c r="R1751" s="144">
        <f>IF(ISERROR($V1751),"",OFFSET('Smelter Look-up'!$C$4,$V1751-4,0)&amp;"")</f>
        <v/>
      </c>
      <c r="S1751" s="150">
        <f>IF(B1751="","",IF(ISERROR(MATCH($E1751,CL,0)),"Unknown",INDIRECT("'C'!$A$"&amp;MATCH($E1751,CL,0)+1)))</f>
        <v/>
      </c>
      <c r="T1751" s="150">
        <f>IF(B1751="","",IF(ISERROR(MATCH($J1751,SorP!$B$1:$B$6261,0)),"",INDIRECT("'SorP'!$A$"&amp;MATCH($S1751&amp;$J1751,SorP!C:C,0))))</f>
        <v/>
      </c>
      <c r="U1751" s="163" t="n"/>
      <c r="V1751" s="164">
        <f>IF(C1751="",NA(),MATCH($B1751&amp;$C1751,'Smelter Look-up'!$J:$J,0))</f>
        <v/>
      </c>
      <c r="X1751" s="165">
        <f>IF(AND(C1751="Smelter not listed",OR(LEN(D1751)=0,LEN(E1751)=0)),1,0)</f>
        <v/>
      </c>
      <c r="AB1751" s="306">
        <f>IF(C1751="","",B1751)</f>
        <v/>
      </c>
      <c r="AC1751" s="165">
        <f>B1751</f>
        <v/>
      </c>
      <c r="AD1751" s="165">
        <f>IF(C1751="Smelter not listed",D1751,C1751)</f>
        <v/>
      </c>
    </row>
    <row r="1752" ht="20.1" customFormat="1" customHeight="1" s="165">
      <c r="A1752" s="150" t="n"/>
      <c r="B1752" s="296">
        <f>IF(LEN(A1752)=0,"",INDEX('Smelter Look-up'!$A:$A,MATCH($A1752,'Smelter Look-up'!$E:$E,0)))</f>
        <v/>
      </c>
      <c r="C1752" s="147">
        <f>IF(LEN(A1752)=0,"",INDEX('Smelter Look-up'!$C:$C,MATCH($A1752,'Smelter Look-up'!$E:$E,0)))</f>
        <v/>
      </c>
      <c r="D1752" s="144" t="n"/>
      <c r="E1752" s="144">
        <f>IF(ISERROR($V1752),"",OFFSET('Smelter Look-up'!$D$4,$V1752-4,0)&amp;"")</f>
        <v/>
      </c>
      <c r="F1752" s="144">
        <f>IF(ISERROR($V1752),"",OFFSET('Smelter Look-up'!$E$4,$V1752-4,0))</f>
        <v/>
      </c>
      <c r="G1752" s="144">
        <f>IF(C1752=$X$4,"Enter smelter details",IF(ISERROR($V1752),"",OFFSET('Smelter Look-up'!$F$4,$V1752-4,0)))</f>
        <v/>
      </c>
      <c r="H1752" s="200">
        <f>IF(ISERROR($V1752),"",OFFSET('Smelter Look-up'!$G$4,$V1752-4,0))</f>
        <v/>
      </c>
      <c r="I1752" s="201">
        <f>IF(ISERROR($V1752),"",OFFSET('Smelter Look-up'!$H$4,$V1752-4,0))</f>
        <v/>
      </c>
      <c r="J1752" s="201">
        <f>IF(ISERROR($V1752),"",OFFSET('Smelter Look-up'!$I$4,$V1752-4,0))</f>
        <v/>
      </c>
      <c r="K1752" s="145" t="n"/>
      <c r="L1752" s="145" t="n"/>
      <c r="M1752" s="145" t="n"/>
      <c r="N1752" s="145" t="n"/>
      <c r="O1752" s="145" t="n"/>
      <c r="P1752" s="203" t="n"/>
      <c r="Q1752" s="146" t="n"/>
      <c r="R1752" s="144">
        <f>IF(ISERROR($V1752),"",OFFSET('Smelter Look-up'!$C$4,$V1752-4,0)&amp;"")</f>
        <v/>
      </c>
      <c r="S1752" s="150">
        <f>IF(B1752="","",IF(ISERROR(MATCH($E1752,CL,0)),"Unknown",INDIRECT("'C'!$A$"&amp;MATCH($E1752,CL,0)+1)))</f>
        <v/>
      </c>
      <c r="T1752" s="150">
        <f>IF(B1752="","",IF(ISERROR(MATCH($J1752,SorP!$B$1:$B$6261,0)),"",INDIRECT("'SorP'!$A$"&amp;MATCH($S1752&amp;$J1752,SorP!C:C,0))))</f>
        <v/>
      </c>
      <c r="U1752" s="163" t="n"/>
      <c r="V1752" s="164">
        <f>IF(C1752="",NA(),MATCH($B1752&amp;$C1752,'Smelter Look-up'!$J:$J,0))</f>
        <v/>
      </c>
      <c r="X1752" s="165">
        <f>IF(AND(C1752="Smelter not listed",OR(LEN(D1752)=0,LEN(E1752)=0)),1,0)</f>
        <v/>
      </c>
      <c r="AB1752" s="306">
        <f>IF(C1752="","",B1752)</f>
        <v/>
      </c>
      <c r="AC1752" s="165">
        <f>B1752</f>
        <v/>
      </c>
      <c r="AD1752" s="165">
        <f>IF(C1752="Smelter not listed",D1752,C1752)</f>
        <v/>
      </c>
    </row>
    <row r="1753" ht="20.1" customFormat="1" customHeight="1" s="165">
      <c r="A1753" s="150" t="n"/>
      <c r="B1753" s="296">
        <f>IF(LEN(A1753)=0,"",INDEX('Smelter Look-up'!$A:$A,MATCH($A1753,'Smelter Look-up'!$E:$E,0)))</f>
        <v/>
      </c>
      <c r="C1753" s="147">
        <f>IF(LEN(A1753)=0,"",INDEX('Smelter Look-up'!$C:$C,MATCH($A1753,'Smelter Look-up'!$E:$E,0)))</f>
        <v/>
      </c>
      <c r="D1753" s="144" t="n"/>
      <c r="E1753" s="144">
        <f>IF(ISERROR($V1753),"",OFFSET('Smelter Look-up'!$D$4,$V1753-4,0)&amp;"")</f>
        <v/>
      </c>
      <c r="F1753" s="144">
        <f>IF(ISERROR($V1753),"",OFFSET('Smelter Look-up'!$E$4,$V1753-4,0))</f>
        <v/>
      </c>
      <c r="G1753" s="144">
        <f>IF(C1753=$X$4,"Enter smelter details",IF(ISERROR($V1753),"",OFFSET('Smelter Look-up'!$F$4,$V1753-4,0)))</f>
        <v/>
      </c>
      <c r="H1753" s="200">
        <f>IF(ISERROR($V1753),"",OFFSET('Smelter Look-up'!$G$4,$V1753-4,0))</f>
        <v/>
      </c>
      <c r="I1753" s="201">
        <f>IF(ISERROR($V1753),"",OFFSET('Smelter Look-up'!$H$4,$V1753-4,0))</f>
        <v/>
      </c>
      <c r="J1753" s="201">
        <f>IF(ISERROR($V1753),"",OFFSET('Smelter Look-up'!$I$4,$V1753-4,0))</f>
        <v/>
      </c>
      <c r="K1753" s="145" t="n"/>
      <c r="L1753" s="145" t="n"/>
      <c r="M1753" s="145" t="n"/>
      <c r="N1753" s="145" t="n"/>
      <c r="O1753" s="145" t="n"/>
      <c r="P1753" s="203" t="n"/>
      <c r="Q1753" s="146" t="n"/>
      <c r="R1753" s="144">
        <f>IF(ISERROR($V1753),"",OFFSET('Smelter Look-up'!$C$4,$V1753-4,0)&amp;"")</f>
        <v/>
      </c>
      <c r="S1753" s="150">
        <f>IF(B1753="","",IF(ISERROR(MATCH($E1753,CL,0)),"Unknown",INDIRECT("'C'!$A$"&amp;MATCH($E1753,CL,0)+1)))</f>
        <v/>
      </c>
      <c r="T1753" s="150">
        <f>IF(B1753="","",IF(ISERROR(MATCH($J1753,SorP!$B$1:$B$6261,0)),"",INDIRECT("'SorP'!$A$"&amp;MATCH($S1753&amp;$J1753,SorP!C:C,0))))</f>
        <v/>
      </c>
      <c r="U1753" s="163" t="n"/>
      <c r="V1753" s="164">
        <f>IF(C1753="",NA(),MATCH($B1753&amp;$C1753,'Smelter Look-up'!$J:$J,0))</f>
        <v/>
      </c>
      <c r="X1753" s="165">
        <f>IF(AND(C1753="Smelter not listed",OR(LEN(D1753)=0,LEN(E1753)=0)),1,0)</f>
        <v/>
      </c>
      <c r="AB1753" s="306">
        <f>IF(C1753="","",B1753)</f>
        <v/>
      </c>
      <c r="AC1753" s="165">
        <f>B1753</f>
        <v/>
      </c>
      <c r="AD1753" s="165">
        <f>IF(C1753="Smelter not listed",D1753,C1753)</f>
        <v/>
      </c>
    </row>
    <row r="1754" ht="20.1" customFormat="1" customHeight="1" s="165">
      <c r="A1754" s="150" t="n"/>
      <c r="B1754" s="296">
        <f>IF(LEN(A1754)=0,"",INDEX('Smelter Look-up'!$A:$A,MATCH($A1754,'Smelter Look-up'!$E:$E,0)))</f>
        <v/>
      </c>
      <c r="C1754" s="147">
        <f>IF(LEN(A1754)=0,"",INDEX('Smelter Look-up'!$C:$C,MATCH($A1754,'Smelter Look-up'!$E:$E,0)))</f>
        <v/>
      </c>
      <c r="D1754" s="144" t="n"/>
      <c r="E1754" s="144">
        <f>IF(ISERROR($V1754),"",OFFSET('Smelter Look-up'!$D$4,$V1754-4,0)&amp;"")</f>
        <v/>
      </c>
      <c r="F1754" s="144">
        <f>IF(ISERROR($V1754),"",OFFSET('Smelter Look-up'!$E$4,$V1754-4,0))</f>
        <v/>
      </c>
      <c r="G1754" s="144">
        <f>IF(C1754=$X$4,"Enter smelter details",IF(ISERROR($V1754),"",OFFSET('Smelter Look-up'!$F$4,$V1754-4,0)))</f>
        <v/>
      </c>
      <c r="H1754" s="200">
        <f>IF(ISERROR($V1754),"",OFFSET('Smelter Look-up'!$G$4,$V1754-4,0))</f>
        <v/>
      </c>
      <c r="I1754" s="201">
        <f>IF(ISERROR($V1754),"",OFFSET('Smelter Look-up'!$H$4,$V1754-4,0))</f>
        <v/>
      </c>
      <c r="J1754" s="201">
        <f>IF(ISERROR($V1754),"",OFFSET('Smelter Look-up'!$I$4,$V1754-4,0))</f>
        <v/>
      </c>
      <c r="K1754" s="145" t="n"/>
      <c r="L1754" s="145" t="n"/>
      <c r="M1754" s="145" t="n"/>
      <c r="N1754" s="145" t="n"/>
      <c r="O1754" s="145" t="n"/>
      <c r="P1754" s="203" t="n"/>
      <c r="Q1754" s="146" t="n"/>
      <c r="R1754" s="144">
        <f>IF(ISERROR($V1754),"",OFFSET('Smelter Look-up'!$C$4,$V1754-4,0)&amp;"")</f>
        <v/>
      </c>
      <c r="S1754" s="150">
        <f>IF(B1754="","",IF(ISERROR(MATCH($E1754,CL,0)),"Unknown",INDIRECT("'C'!$A$"&amp;MATCH($E1754,CL,0)+1)))</f>
        <v/>
      </c>
      <c r="T1754" s="150">
        <f>IF(B1754="","",IF(ISERROR(MATCH($J1754,SorP!$B$1:$B$6261,0)),"",INDIRECT("'SorP'!$A$"&amp;MATCH($S1754&amp;$J1754,SorP!C:C,0))))</f>
        <v/>
      </c>
      <c r="U1754" s="163" t="n"/>
      <c r="V1754" s="164">
        <f>IF(C1754="",NA(),MATCH($B1754&amp;$C1754,'Smelter Look-up'!$J:$J,0))</f>
        <v/>
      </c>
      <c r="X1754" s="165">
        <f>IF(AND(C1754="Smelter not listed",OR(LEN(D1754)=0,LEN(E1754)=0)),1,0)</f>
        <v/>
      </c>
      <c r="AB1754" s="306">
        <f>IF(C1754="","",B1754)</f>
        <v/>
      </c>
      <c r="AC1754" s="165">
        <f>B1754</f>
        <v/>
      </c>
      <c r="AD1754" s="165">
        <f>IF(C1754="Smelter not listed",D1754,C1754)</f>
        <v/>
      </c>
    </row>
    <row r="1755" ht="20.1" customFormat="1" customHeight="1" s="165">
      <c r="A1755" s="150" t="n"/>
      <c r="B1755" s="296">
        <f>IF(LEN(A1755)=0,"",INDEX('Smelter Look-up'!$A:$A,MATCH($A1755,'Smelter Look-up'!$E:$E,0)))</f>
        <v/>
      </c>
      <c r="C1755" s="147">
        <f>IF(LEN(A1755)=0,"",INDEX('Smelter Look-up'!$C:$C,MATCH($A1755,'Smelter Look-up'!$E:$E,0)))</f>
        <v/>
      </c>
      <c r="D1755" s="144" t="n"/>
      <c r="E1755" s="144">
        <f>IF(ISERROR($V1755),"",OFFSET('Smelter Look-up'!$D$4,$V1755-4,0)&amp;"")</f>
        <v/>
      </c>
      <c r="F1755" s="144">
        <f>IF(ISERROR($V1755),"",OFFSET('Smelter Look-up'!$E$4,$V1755-4,0))</f>
        <v/>
      </c>
      <c r="G1755" s="144">
        <f>IF(C1755=$X$4,"Enter smelter details",IF(ISERROR($V1755),"",OFFSET('Smelter Look-up'!$F$4,$V1755-4,0)))</f>
        <v/>
      </c>
      <c r="H1755" s="200">
        <f>IF(ISERROR($V1755),"",OFFSET('Smelter Look-up'!$G$4,$V1755-4,0))</f>
        <v/>
      </c>
      <c r="I1755" s="201">
        <f>IF(ISERROR($V1755),"",OFFSET('Smelter Look-up'!$H$4,$V1755-4,0))</f>
        <v/>
      </c>
      <c r="J1755" s="201">
        <f>IF(ISERROR($V1755),"",OFFSET('Smelter Look-up'!$I$4,$V1755-4,0))</f>
        <v/>
      </c>
      <c r="K1755" s="145" t="n"/>
      <c r="L1755" s="145" t="n"/>
      <c r="M1755" s="145" t="n"/>
      <c r="N1755" s="145" t="n"/>
      <c r="O1755" s="145" t="n"/>
      <c r="P1755" s="203" t="n"/>
      <c r="Q1755" s="146" t="n"/>
      <c r="R1755" s="144">
        <f>IF(ISERROR($V1755),"",OFFSET('Smelter Look-up'!$C$4,$V1755-4,0)&amp;"")</f>
        <v/>
      </c>
      <c r="S1755" s="150">
        <f>IF(B1755="","",IF(ISERROR(MATCH($E1755,CL,0)),"Unknown",INDIRECT("'C'!$A$"&amp;MATCH($E1755,CL,0)+1)))</f>
        <v/>
      </c>
      <c r="T1755" s="150">
        <f>IF(B1755="","",IF(ISERROR(MATCH($J1755,SorP!$B$1:$B$6261,0)),"",INDIRECT("'SorP'!$A$"&amp;MATCH($S1755&amp;$J1755,SorP!C:C,0))))</f>
        <v/>
      </c>
      <c r="U1755" s="163" t="n"/>
      <c r="V1755" s="164">
        <f>IF(C1755="",NA(),MATCH($B1755&amp;$C1755,'Smelter Look-up'!$J:$J,0))</f>
        <v/>
      </c>
      <c r="X1755" s="165">
        <f>IF(AND(C1755="Smelter not listed",OR(LEN(D1755)=0,LEN(E1755)=0)),1,0)</f>
        <v/>
      </c>
      <c r="AB1755" s="306">
        <f>IF(C1755="","",B1755)</f>
        <v/>
      </c>
      <c r="AC1755" s="165">
        <f>B1755</f>
        <v/>
      </c>
      <c r="AD1755" s="165">
        <f>IF(C1755="Smelter not listed",D1755,C1755)</f>
        <v/>
      </c>
    </row>
    <row r="1756" ht="20.1" customFormat="1" customHeight="1" s="165">
      <c r="A1756" s="150" t="n"/>
      <c r="B1756" s="296">
        <f>IF(LEN(A1756)=0,"",INDEX('Smelter Look-up'!$A:$A,MATCH($A1756,'Smelter Look-up'!$E:$E,0)))</f>
        <v/>
      </c>
      <c r="C1756" s="147">
        <f>IF(LEN(A1756)=0,"",INDEX('Smelter Look-up'!$C:$C,MATCH($A1756,'Smelter Look-up'!$E:$E,0)))</f>
        <v/>
      </c>
      <c r="D1756" s="144" t="n"/>
      <c r="E1756" s="144">
        <f>IF(ISERROR($V1756),"",OFFSET('Smelter Look-up'!$D$4,$V1756-4,0)&amp;"")</f>
        <v/>
      </c>
      <c r="F1756" s="144">
        <f>IF(ISERROR($V1756),"",OFFSET('Smelter Look-up'!$E$4,$V1756-4,0))</f>
        <v/>
      </c>
      <c r="G1756" s="144">
        <f>IF(C1756=$X$4,"Enter smelter details",IF(ISERROR($V1756),"",OFFSET('Smelter Look-up'!$F$4,$V1756-4,0)))</f>
        <v/>
      </c>
      <c r="H1756" s="200">
        <f>IF(ISERROR($V1756),"",OFFSET('Smelter Look-up'!$G$4,$V1756-4,0))</f>
        <v/>
      </c>
      <c r="I1756" s="201">
        <f>IF(ISERROR($V1756),"",OFFSET('Smelter Look-up'!$H$4,$V1756-4,0))</f>
        <v/>
      </c>
      <c r="J1756" s="201">
        <f>IF(ISERROR($V1756),"",OFFSET('Smelter Look-up'!$I$4,$V1756-4,0))</f>
        <v/>
      </c>
      <c r="K1756" s="145" t="n"/>
      <c r="L1756" s="145" t="n"/>
      <c r="M1756" s="145" t="n"/>
      <c r="N1756" s="145" t="n"/>
      <c r="O1756" s="145" t="n"/>
      <c r="P1756" s="203" t="n"/>
      <c r="Q1756" s="146" t="n"/>
      <c r="R1756" s="144">
        <f>IF(ISERROR($V1756),"",OFFSET('Smelter Look-up'!$C$4,$V1756-4,0)&amp;"")</f>
        <v/>
      </c>
      <c r="S1756" s="150">
        <f>IF(B1756="","",IF(ISERROR(MATCH($E1756,CL,0)),"Unknown",INDIRECT("'C'!$A$"&amp;MATCH($E1756,CL,0)+1)))</f>
        <v/>
      </c>
      <c r="T1756" s="150">
        <f>IF(B1756="","",IF(ISERROR(MATCH($J1756,SorP!$B$1:$B$6261,0)),"",INDIRECT("'SorP'!$A$"&amp;MATCH($S1756&amp;$J1756,SorP!C:C,0))))</f>
        <v/>
      </c>
      <c r="U1756" s="163" t="n"/>
      <c r="V1756" s="164">
        <f>IF(C1756="",NA(),MATCH($B1756&amp;$C1756,'Smelter Look-up'!$J:$J,0))</f>
        <v/>
      </c>
      <c r="X1756" s="165">
        <f>IF(AND(C1756="Smelter not listed",OR(LEN(D1756)=0,LEN(E1756)=0)),1,0)</f>
        <v/>
      </c>
      <c r="AB1756" s="306">
        <f>IF(C1756="","",B1756)</f>
        <v/>
      </c>
      <c r="AC1756" s="165">
        <f>B1756</f>
        <v/>
      </c>
      <c r="AD1756" s="165">
        <f>IF(C1756="Smelter not listed",D1756,C1756)</f>
        <v/>
      </c>
    </row>
    <row r="1757" ht="20.1" customFormat="1" customHeight="1" s="165">
      <c r="A1757" s="150" t="n"/>
      <c r="B1757" s="296">
        <f>IF(LEN(A1757)=0,"",INDEX('Smelter Look-up'!$A:$A,MATCH($A1757,'Smelter Look-up'!$E:$E,0)))</f>
        <v/>
      </c>
      <c r="C1757" s="147">
        <f>IF(LEN(A1757)=0,"",INDEX('Smelter Look-up'!$C:$C,MATCH($A1757,'Smelter Look-up'!$E:$E,0)))</f>
        <v/>
      </c>
      <c r="D1757" s="144" t="n"/>
      <c r="E1757" s="144">
        <f>IF(ISERROR($V1757),"",OFFSET('Smelter Look-up'!$D$4,$V1757-4,0)&amp;"")</f>
        <v/>
      </c>
      <c r="F1757" s="144">
        <f>IF(ISERROR($V1757),"",OFFSET('Smelter Look-up'!$E$4,$V1757-4,0))</f>
        <v/>
      </c>
      <c r="G1757" s="144">
        <f>IF(C1757=$X$4,"Enter smelter details",IF(ISERROR($V1757),"",OFFSET('Smelter Look-up'!$F$4,$V1757-4,0)))</f>
        <v/>
      </c>
      <c r="H1757" s="200">
        <f>IF(ISERROR($V1757),"",OFFSET('Smelter Look-up'!$G$4,$V1757-4,0))</f>
        <v/>
      </c>
      <c r="I1757" s="201">
        <f>IF(ISERROR($V1757),"",OFFSET('Smelter Look-up'!$H$4,$V1757-4,0))</f>
        <v/>
      </c>
      <c r="J1757" s="201">
        <f>IF(ISERROR($V1757),"",OFFSET('Smelter Look-up'!$I$4,$V1757-4,0))</f>
        <v/>
      </c>
      <c r="K1757" s="145" t="n"/>
      <c r="L1757" s="145" t="n"/>
      <c r="M1757" s="145" t="n"/>
      <c r="N1757" s="145" t="n"/>
      <c r="O1757" s="145" t="n"/>
      <c r="P1757" s="203" t="n"/>
      <c r="Q1757" s="146" t="n"/>
      <c r="R1757" s="144">
        <f>IF(ISERROR($V1757),"",OFFSET('Smelter Look-up'!$C$4,$V1757-4,0)&amp;"")</f>
        <v/>
      </c>
      <c r="S1757" s="150">
        <f>IF(B1757="","",IF(ISERROR(MATCH($E1757,CL,0)),"Unknown",INDIRECT("'C'!$A$"&amp;MATCH($E1757,CL,0)+1)))</f>
        <v/>
      </c>
      <c r="T1757" s="150">
        <f>IF(B1757="","",IF(ISERROR(MATCH($J1757,SorP!$B$1:$B$6261,0)),"",INDIRECT("'SorP'!$A$"&amp;MATCH($S1757&amp;$J1757,SorP!C:C,0))))</f>
        <v/>
      </c>
      <c r="U1757" s="163" t="n"/>
      <c r="V1757" s="164">
        <f>IF(C1757="",NA(),MATCH($B1757&amp;$C1757,'Smelter Look-up'!$J:$J,0))</f>
        <v/>
      </c>
      <c r="X1757" s="165">
        <f>IF(AND(C1757="Smelter not listed",OR(LEN(D1757)=0,LEN(E1757)=0)),1,0)</f>
        <v/>
      </c>
      <c r="AB1757" s="306">
        <f>IF(C1757="","",B1757)</f>
        <v/>
      </c>
      <c r="AC1757" s="165">
        <f>B1757</f>
        <v/>
      </c>
      <c r="AD1757" s="165">
        <f>IF(C1757="Smelter not listed",D1757,C1757)</f>
        <v/>
      </c>
    </row>
    <row r="1758" ht="20.1" customFormat="1" customHeight="1" s="165">
      <c r="A1758" s="150" t="n"/>
      <c r="B1758" s="296">
        <f>IF(LEN(A1758)=0,"",INDEX('Smelter Look-up'!$A:$A,MATCH($A1758,'Smelter Look-up'!$E:$E,0)))</f>
        <v/>
      </c>
      <c r="C1758" s="147">
        <f>IF(LEN(A1758)=0,"",INDEX('Smelter Look-up'!$C:$C,MATCH($A1758,'Smelter Look-up'!$E:$E,0)))</f>
        <v/>
      </c>
      <c r="D1758" s="144" t="n"/>
      <c r="E1758" s="144">
        <f>IF(ISERROR($V1758),"",OFFSET('Smelter Look-up'!$D$4,$V1758-4,0)&amp;"")</f>
        <v/>
      </c>
      <c r="F1758" s="144">
        <f>IF(ISERROR($V1758),"",OFFSET('Smelter Look-up'!$E$4,$V1758-4,0))</f>
        <v/>
      </c>
      <c r="G1758" s="144">
        <f>IF(C1758=$X$4,"Enter smelter details",IF(ISERROR($V1758),"",OFFSET('Smelter Look-up'!$F$4,$V1758-4,0)))</f>
        <v/>
      </c>
      <c r="H1758" s="200">
        <f>IF(ISERROR($V1758),"",OFFSET('Smelter Look-up'!$G$4,$V1758-4,0))</f>
        <v/>
      </c>
      <c r="I1758" s="201">
        <f>IF(ISERROR($V1758),"",OFFSET('Smelter Look-up'!$H$4,$V1758-4,0))</f>
        <v/>
      </c>
      <c r="J1758" s="201">
        <f>IF(ISERROR($V1758),"",OFFSET('Smelter Look-up'!$I$4,$V1758-4,0))</f>
        <v/>
      </c>
      <c r="K1758" s="145" t="n"/>
      <c r="L1758" s="145" t="n"/>
      <c r="M1758" s="145" t="n"/>
      <c r="N1758" s="145" t="n"/>
      <c r="O1758" s="145" t="n"/>
      <c r="P1758" s="203" t="n"/>
      <c r="Q1758" s="146" t="n"/>
      <c r="R1758" s="144">
        <f>IF(ISERROR($V1758),"",OFFSET('Smelter Look-up'!$C$4,$V1758-4,0)&amp;"")</f>
        <v/>
      </c>
      <c r="S1758" s="150">
        <f>IF(B1758="","",IF(ISERROR(MATCH($E1758,CL,0)),"Unknown",INDIRECT("'C'!$A$"&amp;MATCH($E1758,CL,0)+1)))</f>
        <v/>
      </c>
      <c r="T1758" s="150">
        <f>IF(B1758="","",IF(ISERROR(MATCH($J1758,SorP!$B$1:$B$6261,0)),"",INDIRECT("'SorP'!$A$"&amp;MATCH($S1758&amp;$J1758,SorP!C:C,0))))</f>
        <v/>
      </c>
      <c r="U1758" s="163" t="n"/>
      <c r="V1758" s="164">
        <f>IF(C1758="",NA(),MATCH($B1758&amp;$C1758,'Smelter Look-up'!$J:$J,0))</f>
        <v/>
      </c>
      <c r="X1758" s="165">
        <f>IF(AND(C1758="Smelter not listed",OR(LEN(D1758)=0,LEN(E1758)=0)),1,0)</f>
        <v/>
      </c>
      <c r="AB1758" s="306">
        <f>IF(C1758="","",B1758)</f>
        <v/>
      </c>
      <c r="AC1758" s="165">
        <f>B1758</f>
        <v/>
      </c>
      <c r="AD1758" s="165">
        <f>IF(C1758="Smelter not listed",D1758,C1758)</f>
        <v/>
      </c>
    </row>
    <row r="1759" ht="20.1" customFormat="1" customHeight="1" s="165">
      <c r="A1759" s="150" t="n"/>
      <c r="B1759" s="296">
        <f>IF(LEN(A1759)=0,"",INDEX('Smelter Look-up'!$A:$A,MATCH($A1759,'Smelter Look-up'!$E:$E,0)))</f>
        <v/>
      </c>
      <c r="C1759" s="147">
        <f>IF(LEN(A1759)=0,"",INDEX('Smelter Look-up'!$C:$C,MATCH($A1759,'Smelter Look-up'!$E:$E,0)))</f>
        <v/>
      </c>
      <c r="D1759" s="144" t="n"/>
      <c r="E1759" s="144">
        <f>IF(ISERROR($V1759),"",OFFSET('Smelter Look-up'!$D$4,$V1759-4,0)&amp;"")</f>
        <v/>
      </c>
      <c r="F1759" s="144">
        <f>IF(ISERROR($V1759),"",OFFSET('Smelter Look-up'!$E$4,$V1759-4,0))</f>
        <v/>
      </c>
      <c r="G1759" s="144">
        <f>IF(C1759=$X$4,"Enter smelter details",IF(ISERROR($V1759),"",OFFSET('Smelter Look-up'!$F$4,$V1759-4,0)))</f>
        <v/>
      </c>
      <c r="H1759" s="200">
        <f>IF(ISERROR($V1759),"",OFFSET('Smelter Look-up'!$G$4,$V1759-4,0))</f>
        <v/>
      </c>
      <c r="I1759" s="201">
        <f>IF(ISERROR($V1759),"",OFFSET('Smelter Look-up'!$H$4,$V1759-4,0))</f>
        <v/>
      </c>
      <c r="J1759" s="201">
        <f>IF(ISERROR($V1759),"",OFFSET('Smelter Look-up'!$I$4,$V1759-4,0))</f>
        <v/>
      </c>
      <c r="K1759" s="145" t="n"/>
      <c r="L1759" s="145" t="n"/>
      <c r="M1759" s="145" t="n"/>
      <c r="N1759" s="145" t="n"/>
      <c r="O1759" s="145" t="n"/>
      <c r="P1759" s="203" t="n"/>
      <c r="Q1759" s="146" t="n"/>
      <c r="R1759" s="144">
        <f>IF(ISERROR($V1759),"",OFFSET('Smelter Look-up'!$C$4,$V1759-4,0)&amp;"")</f>
        <v/>
      </c>
      <c r="S1759" s="150">
        <f>IF(B1759="","",IF(ISERROR(MATCH($E1759,CL,0)),"Unknown",INDIRECT("'C'!$A$"&amp;MATCH($E1759,CL,0)+1)))</f>
        <v/>
      </c>
      <c r="T1759" s="150">
        <f>IF(B1759="","",IF(ISERROR(MATCH($J1759,SorP!$B$1:$B$6261,0)),"",INDIRECT("'SorP'!$A$"&amp;MATCH($S1759&amp;$J1759,SorP!C:C,0))))</f>
        <v/>
      </c>
      <c r="U1759" s="163" t="n"/>
      <c r="V1759" s="164">
        <f>IF(C1759="",NA(),MATCH($B1759&amp;$C1759,'Smelter Look-up'!$J:$J,0))</f>
        <v/>
      </c>
      <c r="X1759" s="165">
        <f>IF(AND(C1759="Smelter not listed",OR(LEN(D1759)=0,LEN(E1759)=0)),1,0)</f>
        <v/>
      </c>
      <c r="AB1759" s="306">
        <f>IF(C1759="","",B1759)</f>
        <v/>
      </c>
      <c r="AC1759" s="165">
        <f>B1759</f>
        <v/>
      </c>
      <c r="AD1759" s="165">
        <f>IF(C1759="Smelter not listed",D1759,C1759)</f>
        <v/>
      </c>
    </row>
    <row r="1760" ht="20.1" customFormat="1" customHeight="1" s="165">
      <c r="A1760" s="150" t="n"/>
      <c r="B1760" s="296">
        <f>IF(LEN(A1760)=0,"",INDEX('Smelter Look-up'!$A:$A,MATCH($A1760,'Smelter Look-up'!$E:$E,0)))</f>
        <v/>
      </c>
      <c r="C1760" s="147">
        <f>IF(LEN(A1760)=0,"",INDEX('Smelter Look-up'!$C:$C,MATCH($A1760,'Smelter Look-up'!$E:$E,0)))</f>
        <v/>
      </c>
      <c r="D1760" s="144" t="n"/>
      <c r="E1760" s="144">
        <f>IF(ISERROR($V1760),"",OFFSET('Smelter Look-up'!$D$4,$V1760-4,0)&amp;"")</f>
        <v/>
      </c>
      <c r="F1760" s="144">
        <f>IF(ISERROR($V1760),"",OFFSET('Smelter Look-up'!$E$4,$V1760-4,0))</f>
        <v/>
      </c>
      <c r="G1760" s="144">
        <f>IF(C1760=$X$4,"Enter smelter details",IF(ISERROR($V1760),"",OFFSET('Smelter Look-up'!$F$4,$V1760-4,0)))</f>
        <v/>
      </c>
      <c r="H1760" s="200">
        <f>IF(ISERROR($V1760),"",OFFSET('Smelter Look-up'!$G$4,$V1760-4,0))</f>
        <v/>
      </c>
      <c r="I1760" s="201">
        <f>IF(ISERROR($V1760),"",OFFSET('Smelter Look-up'!$H$4,$V1760-4,0))</f>
        <v/>
      </c>
      <c r="J1760" s="201">
        <f>IF(ISERROR($V1760),"",OFFSET('Smelter Look-up'!$I$4,$V1760-4,0))</f>
        <v/>
      </c>
      <c r="K1760" s="145" t="n"/>
      <c r="L1760" s="145" t="n"/>
      <c r="M1760" s="145" t="n"/>
      <c r="N1760" s="145" t="n"/>
      <c r="O1760" s="145" t="n"/>
      <c r="P1760" s="203" t="n"/>
      <c r="Q1760" s="146" t="n"/>
      <c r="R1760" s="144">
        <f>IF(ISERROR($V1760),"",OFFSET('Smelter Look-up'!$C$4,$V1760-4,0)&amp;"")</f>
        <v/>
      </c>
      <c r="S1760" s="150">
        <f>IF(B1760="","",IF(ISERROR(MATCH($E1760,CL,0)),"Unknown",INDIRECT("'C'!$A$"&amp;MATCH($E1760,CL,0)+1)))</f>
        <v/>
      </c>
      <c r="T1760" s="150">
        <f>IF(B1760="","",IF(ISERROR(MATCH($J1760,SorP!$B$1:$B$6261,0)),"",INDIRECT("'SorP'!$A$"&amp;MATCH($S1760&amp;$J1760,SorP!C:C,0))))</f>
        <v/>
      </c>
      <c r="U1760" s="163" t="n"/>
      <c r="V1760" s="164">
        <f>IF(C1760="",NA(),MATCH($B1760&amp;$C1760,'Smelter Look-up'!$J:$J,0))</f>
        <v/>
      </c>
      <c r="X1760" s="165">
        <f>IF(AND(C1760="Smelter not listed",OR(LEN(D1760)=0,LEN(E1760)=0)),1,0)</f>
        <v/>
      </c>
      <c r="AB1760" s="306">
        <f>IF(C1760="","",B1760)</f>
        <v/>
      </c>
      <c r="AC1760" s="165">
        <f>B1760</f>
        <v/>
      </c>
      <c r="AD1760" s="165">
        <f>IF(C1760="Smelter not listed",D1760,C1760)</f>
        <v/>
      </c>
    </row>
    <row r="1761" ht="20.1" customFormat="1" customHeight="1" s="165">
      <c r="A1761" s="150" t="n"/>
      <c r="B1761" s="296">
        <f>IF(LEN(A1761)=0,"",INDEX('Smelter Look-up'!$A:$A,MATCH($A1761,'Smelter Look-up'!$E:$E,0)))</f>
        <v/>
      </c>
      <c r="C1761" s="147">
        <f>IF(LEN(A1761)=0,"",INDEX('Smelter Look-up'!$C:$C,MATCH($A1761,'Smelter Look-up'!$E:$E,0)))</f>
        <v/>
      </c>
      <c r="D1761" s="144" t="n"/>
      <c r="E1761" s="144">
        <f>IF(ISERROR($V1761),"",OFFSET('Smelter Look-up'!$D$4,$V1761-4,0)&amp;"")</f>
        <v/>
      </c>
      <c r="F1761" s="144">
        <f>IF(ISERROR($V1761),"",OFFSET('Smelter Look-up'!$E$4,$V1761-4,0))</f>
        <v/>
      </c>
      <c r="G1761" s="144">
        <f>IF(C1761=$X$4,"Enter smelter details",IF(ISERROR($V1761),"",OFFSET('Smelter Look-up'!$F$4,$V1761-4,0)))</f>
        <v/>
      </c>
      <c r="H1761" s="200">
        <f>IF(ISERROR($V1761),"",OFFSET('Smelter Look-up'!$G$4,$V1761-4,0))</f>
        <v/>
      </c>
      <c r="I1761" s="201">
        <f>IF(ISERROR($V1761),"",OFFSET('Smelter Look-up'!$H$4,$V1761-4,0))</f>
        <v/>
      </c>
      <c r="J1761" s="201">
        <f>IF(ISERROR($V1761),"",OFFSET('Smelter Look-up'!$I$4,$V1761-4,0))</f>
        <v/>
      </c>
      <c r="K1761" s="145" t="n"/>
      <c r="L1761" s="145" t="n"/>
      <c r="M1761" s="145" t="n"/>
      <c r="N1761" s="145" t="n"/>
      <c r="O1761" s="145" t="n"/>
      <c r="P1761" s="203" t="n"/>
      <c r="Q1761" s="146" t="n"/>
      <c r="R1761" s="144">
        <f>IF(ISERROR($V1761),"",OFFSET('Smelter Look-up'!$C$4,$V1761-4,0)&amp;"")</f>
        <v/>
      </c>
      <c r="S1761" s="150">
        <f>IF(B1761="","",IF(ISERROR(MATCH($E1761,CL,0)),"Unknown",INDIRECT("'C'!$A$"&amp;MATCH($E1761,CL,0)+1)))</f>
        <v/>
      </c>
      <c r="T1761" s="150">
        <f>IF(B1761="","",IF(ISERROR(MATCH($J1761,SorP!$B$1:$B$6261,0)),"",INDIRECT("'SorP'!$A$"&amp;MATCH($S1761&amp;$J1761,SorP!C:C,0))))</f>
        <v/>
      </c>
      <c r="U1761" s="163" t="n"/>
      <c r="V1761" s="164">
        <f>IF(C1761="",NA(),MATCH($B1761&amp;$C1761,'Smelter Look-up'!$J:$J,0))</f>
        <v/>
      </c>
      <c r="X1761" s="165">
        <f>IF(AND(C1761="Smelter not listed",OR(LEN(D1761)=0,LEN(E1761)=0)),1,0)</f>
        <v/>
      </c>
      <c r="AB1761" s="306">
        <f>IF(C1761="","",B1761)</f>
        <v/>
      </c>
      <c r="AC1761" s="165">
        <f>B1761</f>
        <v/>
      </c>
      <c r="AD1761" s="165">
        <f>IF(C1761="Smelter not listed",D1761,C1761)</f>
        <v/>
      </c>
    </row>
    <row r="1762" ht="20.1" customFormat="1" customHeight="1" s="165">
      <c r="A1762" s="150" t="n"/>
      <c r="B1762" s="296">
        <f>IF(LEN(A1762)=0,"",INDEX('Smelter Look-up'!$A:$A,MATCH($A1762,'Smelter Look-up'!$E:$E,0)))</f>
        <v/>
      </c>
      <c r="C1762" s="147">
        <f>IF(LEN(A1762)=0,"",INDEX('Smelter Look-up'!$C:$C,MATCH($A1762,'Smelter Look-up'!$E:$E,0)))</f>
        <v/>
      </c>
      <c r="D1762" s="144" t="n"/>
      <c r="E1762" s="144">
        <f>IF(ISERROR($V1762),"",OFFSET('Smelter Look-up'!$D$4,$V1762-4,0)&amp;"")</f>
        <v/>
      </c>
      <c r="F1762" s="144">
        <f>IF(ISERROR($V1762),"",OFFSET('Smelter Look-up'!$E$4,$V1762-4,0))</f>
        <v/>
      </c>
      <c r="G1762" s="144">
        <f>IF(C1762=$X$4,"Enter smelter details",IF(ISERROR($V1762),"",OFFSET('Smelter Look-up'!$F$4,$V1762-4,0)))</f>
        <v/>
      </c>
      <c r="H1762" s="200">
        <f>IF(ISERROR($V1762),"",OFFSET('Smelter Look-up'!$G$4,$V1762-4,0))</f>
        <v/>
      </c>
      <c r="I1762" s="201">
        <f>IF(ISERROR($V1762),"",OFFSET('Smelter Look-up'!$H$4,$V1762-4,0))</f>
        <v/>
      </c>
      <c r="J1762" s="201">
        <f>IF(ISERROR($V1762),"",OFFSET('Smelter Look-up'!$I$4,$V1762-4,0))</f>
        <v/>
      </c>
      <c r="K1762" s="145" t="n"/>
      <c r="L1762" s="145" t="n"/>
      <c r="M1762" s="145" t="n"/>
      <c r="N1762" s="145" t="n"/>
      <c r="O1762" s="145" t="n"/>
      <c r="P1762" s="203" t="n"/>
      <c r="Q1762" s="146" t="n"/>
      <c r="R1762" s="144">
        <f>IF(ISERROR($V1762),"",OFFSET('Smelter Look-up'!$C$4,$V1762-4,0)&amp;"")</f>
        <v/>
      </c>
      <c r="S1762" s="150">
        <f>IF(B1762="","",IF(ISERROR(MATCH($E1762,CL,0)),"Unknown",INDIRECT("'C'!$A$"&amp;MATCH($E1762,CL,0)+1)))</f>
        <v/>
      </c>
      <c r="T1762" s="150">
        <f>IF(B1762="","",IF(ISERROR(MATCH($J1762,SorP!$B$1:$B$6261,0)),"",INDIRECT("'SorP'!$A$"&amp;MATCH($S1762&amp;$J1762,SorP!C:C,0))))</f>
        <v/>
      </c>
      <c r="U1762" s="163" t="n"/>
      <c r="V1762" s="164">
        <f>IF(C1762="",NA(),MATCH($B1762&amp;$C1762,'Smelter Look-up'!$J:$J,0))</f>
        <v/>
      </c>
      <c r="X1762" s="165">
        <f>IF(AND(C1762="Smelter not listed",OR(LEN(D1762)=0,LEN(E1762)=0)),1,0)</f>
        <v/>
      </c>
      <c r="AB1762" s="306">
        <f>IF(C1762="","",B1762)</f>
        <v/>
      </c>
      <c r="AC1762" s="165">
        <f>B1762</f>
        <v/>
      </c>
      <c r="AD1762" s="165">
        <f>IF(C1762="Smelter not listed",D1762,C1762)</f>
        <v/>
      </c>
    </row>
    <row r="1763" ht="20.1" customFormat="1" customHeight="1" s="165">
      <c r="A1763" s="150" t="n"/>
      <c r="B1763" s="296">
        <f>IF(LEN(A1763)=0,"",INDEX('Smelter Look-up'!$A:$A,MATCH($A1763,'Smelter Look-up'!$E:$E,0)))</f>
        <v/>
      </c>
      <c r="C1763" s="147">
        <f>IF(LEN(A1763)=0,"",INDEX('Smelter Look-up'!$C:$C,MATCH($A1763,'Smelter Look-up'!$E:$E,0)))</f>
        <v/>
      </c>
      <c r="D1763" s="144" t="n"/>
      <c r="E1763" s="144">
        <f>IF(ISERROR($V1763),"",OFFSET('Smelter Look-up'!$D$4,$V1763-4,0)&amp;"")</f>
        <v/>
      </c>
      <c r="F1763" s="144">
        <f>IF(ISERROR($V1763),"",OFFSET('Smelter Look-up'!$E$4,$V1763-4,0))</f>
        <v/>
      </c>
      <c r="G1763" s="144">
        <f>IF(C1763=$X$4,"Enter smelter details",IF(ISERROR($V1763),"",OFFSET('Smelter Look-up'!$F$4,$V1763-4,0)))</f>
        <v/>
      </c>
      <c r="H1763" s="200">
        <f>IF(ISERROR($V1763),"",OFFSET('Smelter Look-up'!$G$4,$V1763-4,0))</f>
        <v/>
      </c>
      <c r="I1763" s="201">
        <f>IF(ISERROR($V1763),"",OFFSET('Smelter Look-up'!$H$4,$V1763-4,0))</f>
        <v/>
      </c>
      <c r="J1763" s="201">
        <f>IF(ISERROR($V1763),"",OFFSET('Smelter Look-up'!$I$4,$V1763-4,0))</f>
        <v/>
      </c>
      <c r="K1763" s="145" t="n"/>
      <c r="L1763" s="145" t="n"/>
      <c r="M1763" s="145" t="n"/>
      <c r="N1763" s="145" t="n"/>
      <c r="O1763" s="145" t="n"/>
      <c r="P1763" s="203" t="n"/>
      <c r="Q1763" s="146" t="n"/>
      <c r="R1763" s="144">
        <f>IF(ISERROR($V1763),"",OFFSET('Smelter Look-up'!$C$4,$V1763-4,0)&amp;"")</f>
        <v/>
      </c>
      <c r="S1763" s="150">
        <f>IF(B1763="","",IF(ISERROR(MATCH($E1763,CL,0)),"Unknown",INDIRECT("'C'!$A$"&amp;MATCH($E1763,CL,0)+1)))</f>
        <v/>
      </c>
      <c r="T1763" s="150">
        <f>IF(B1763="","",IF(ISERROR(MATCH($J1763,SorP!$B$1:$B$6261,0)),"",INDIRECT("'SorP'!$A$"&amp;MATCH($S1763&amp;$J1763,SorP!C:C,0))))</f>
        <v/>
      </c>
      <c r="U1763" s="163" t="n"/>
      <c r="V1763" s="164">
        <f>IF(C1763="",NA(),MATCH($B1763&amp;$C1763,'Smelter Look-up'!$J:$J,0))</f>
        <v/>
      </c>
      <c r="X1763" s="165">
        <f>IF(AND(C1763="Smelter not listed",OR(LEN(D1763)=0,LEN(E1763)=0)),1,0)</f>
        <v/>
      </c>
      <c r="AB1763" s="306">
        <f>IF(C1763="","",B1763)</f>
        <v/>
      </c>
      <c r="AC1763" s="165">
        <f>B1763</f>
        <v/>
      </c>
      <c r="AD1763" s="165">
        <f>IF(C1763="Smelter not listed",D1763,C1763)</f>
        <v/>
      </c>
    </row>
    <row r="1764" ht="20.1" customFormat="1" customHeight="1" s="165">
      <c r="A1764" s="150" t="n"/>
      <c r="B1764" s="296">
        <f>IF(LEN(A1764)=0,"",INDEX('Smelter Look-up'!$A:$A,MATCH($A1764,'Smelter Look-up'!$E:$E,0)))</f>
        <v/>
      </c>
      <c r="C1764" s="147">
        <f>IF(LEN(A1764)=0,"",INDEX('Smelter Look-up'!$C:$C,MATCH($A1764,'Smelter Look-up'!$E:$E,0)))</f>
        <v/>
      </c>
      <c r="D1764" s="144" t="n"/>
      <c r="E1764" s="144">
        <f>IF(ISERROR($V1764),"",OFFSET('Smelter Look-up'!$D$4,$V1764-4,0)&amp;"")</f>
        <v/>
      </c>
      <c r="F1764" s="144">
        <f>IF(ISERROR($V1764),"",OFFSET('Smelter Look-up'!$E$4,$V1764-4,0))</f>
        <v/>
      </c>
      <c r="G1764" s="144">
        <f>IF(C1764=$X$4,"Enter smelter details",IF(ISERROR($V1764),"",OFFSET('Smelter Look-up'!$F$4,$V1764-4,0)))</f>
        <v/>
      </c>
      <c r="H1764" s="200">
        <f>IF(ISERROR($V1764),"",OFFSET('Smelter Look-up'!$G$4,$V1764-4,0))</f>
        <v/>
      </c>
      <c r="I1764" s="201">
        <f>IF(ISERROR($V1764),"",OFFSET('Smelter Look-up'!$H$4,$V1764-4,0))</f>
        <v/>
      </c>
      <c r="J1764" s="201">
        <f>IF(ISERROR($V1764),"",OFFSET('Smelter Look-up'!$I$4,$V1764-4,0))</f>
        <v/>
      </c>
      <c r="K1764" s="145" t="n"/>
      <c r="L1764" s="145" t="n"/>
      <c r="M1764" s="145" t="n"/>
      <c r="N1764" s="145" t="n"/>
      <c r="O1764" s="145" t="n"/>
      <c r="P1764" s="203" t="n"/>
      <c r="Q1764" s="146" t="n"/>
      <c r="R1764" s="144">
        <f>IF(ISERROR($V1764),"",OFFSET('Smelter Look-up'!$C$4,$V1764-4,0)&amp;"")</f>
        <v/>
      </c>
      <c r="S1764" s="150">
        <f>IF(B1764="","",IF(ISERROR(MATCH($E1764,CL,0)),"Unknown",INDIRECT("'C'!$A$"&amp;MATCH($E1764,CL,0)+1)))</f>
        <v/>
      </c>
      <c r="T1764" s="150">
        <f>IF(B1764="","",IF(ISERROR(MATCH($J1764,SorP!$B$1:$B$6261,0)),"",INDIRECT("'SorP'!$A$"&amp;MATCH($S1764&amp;$J1764,SorP!C:C,0))))</f>
        <v/>
      </c>
      <c r="U1764" s="163" t="n"/>
      <c r="V1764" s="164">
        <f>IF(C1764="",NA(),MATCH($B1764&amp;$C1764,'Smelter Look-up'!$J:$J,0))</f>
        <v/>
      </c>
      <c r="X1764" s="165">
        <f>IF(AND(C1764="Smelter not listed",OR(LEN(D1764)=0,LEN(E1764)=0)),1,0)</f>
        <v/>
      </c>
      <c r="AB1764" s="306">
        <f>IF(C1764="","",B1764)</f>
        <v/>
      </c>
      <c r="AC1764" s="165">
        <f>B1764</f>
        <v/>
      </c>
      <c r="AD1764" s="165">
        <f>IF(C1764="Smelter not listed",D1764,C1764)</f>
        <v/>
      </c>
    </row>
    <row r="1765" ht="20.1" customFormat="1" customHeight="1" s="165">
      <c r="A1765" s="150" t="n"/>
      <c r="B1765" s="296">
        <f>IF(LEN(A1765)=0,"",INDEX('Smelter Look-up'!$A:$A,MATCH($A1765,'Smelter Look-up'!$E:$E,0)))</f>
        <v/>
      </c>
      <c r="C1765" s="147">
        <f>IF(LEN(A1765)=0,"",INDEX('Smelter Look-up'!$C:$C,MATCH($A1765,'Smelter Look-up'!$E:$E,0)))</f>
        <v/>
      </c>
      <c r="D1765" s="144" t="n"/>
      <c r="E1765" s="144">
        <f>IF(ISERROR($V1765),"",OFFSET('Smelter Look-up'!$D$4,$V1765-4,0)&amp;"")</f>
        <v/>
      </c>
      <c r="F1765" s="144">
        <f>IF(ISERROR($V1765),"",OFFSET('Smelter Look-up'!$E$4,$V1765-4,0))</f>
        <v/>
      </c>
      <c r="G1765" s="144">
        <f>IF(C1765=$X$4,"Enter smelter details",IF(ISERROR($V1765),"",OFFSET('Smelter Look-up'!$F$4,$V1765-4,0)))</f>
        <v/>
      </c>
      <c r="H1765" s="200">
        <f>IF(ISERROR($V1765),"",OFFSET('Smelter Look-up'!$G$4,$V1765-4,0))</f>
        <v/>
      </c>
      <c r="I1765" s="201">
        <f>IF(ISERROR($V1765),"",OFFSET('Smelter Look-up'!$H$4,$V1765-4,0))</f>
        <v/>
      </c>
      <c r="J1765" s="201">
        <f>IF(ISERROR($V1765),"",OFFSET('Smelter Look-up'!$I$4,$V1765-4,0))</f>
        <v/>
      </c>
      <c r="K1765" s="145" t="n"/>
      <c r="L1765" s="145" t="n"/>
      <c r="M1765" s="145" t="n"/>
      <c r="N1765" s="145" t="n"/>
      <c r="O1765" s="145" t="n"/>
      <c r="P1765" s="203" t="n"/>
      <c r="Q1765" s="146" t="n"/>
      <c r="R1765" s="144">
        <f>IF(ISERROR($V1765),"",OFFSET('Smelter Look-up'!$C$4,$V1765-4,0)&amp;"")</f>
        <v/>
      </c>
      <c r="S1765" s="150">
        <f>IF(B1765="","",IF(ISERROR(MATCH($E1765,CL,0)),"Unknown",INDIRECT("'C'!$A$"&amp;MATCH($E1765,CL,0)+1)))</f>
        <v/>
      </c>
      <c r="T1765" s="150">
        <f>IF(B1765="","",IF(ISERROR(MATCH($J1765,SorP!$B$1:$B$6261,0)),"",INDIRECT("'SorP'!$A$"&amp;MATCH($S1765&amp;$J1765,SorP!C:C,0))))</f>
        <v/>
      </c>
      <c r="U1765" s="163" t="n"/>
      <c r="V1765" s="164">
        <f>IF(C1765="",NA(),MATCH($B1765&amp;$C1765,'Smelter Look-up'!$J:$J,0))</f>
        <v/>
      </c>
      <c r="X1765" s="165">
        <f>IF(AND(C1765="Smelter not listed",OR(LEN(D1765)=0,LEN(E1765)=0)),1,0)</f>
        <v/>
      </c>
      <c r="AB1765" s="306">
        <f>IF(C1765="","",B1765)</f>
        <v/>
      </c>
      <c r="AC1765" s="165">
        <f>B1765</f>
        <v/>
      </c>
      <c r="AD1765" s="165">
        <f>IF(C1765="Smelter not listed",D1765,C1765)</f>
        <v/>
      </c>
    </row>
    <row r="1766" ht="20.1" customFormat="1" customHeight="1" s="165">
      <c r="A1766" s="150" t="n"/>
      <c r="B1766" s="296">
        <f>IF(LEN(A1766)=0,"",INDEX('Smelter Look-up'!$A:$A,MATCH($A1766,'Smelter Look-up'!$E:$E,0)))</f>
        <v/>
      </c>
      <c r="C1766" s="147">
        <f>IF(LEN(A1766)=0,"",INDEX('Smelter Look-up'!$C:$C,MATCH($A1766,'Smelter Look-up'!$E:$E,0)))</f>
        <v/>
      </c>
      <c r="D1766" s="144" t="n"/>
      <c r="E1766" s="144">
        <f>IF(ISERROR($V1766),"",OFFSET('Smelter Look-up'!$D$4,$V1766-4,0)&amp;"")</f>
        <v/>
      </c>
      <c r="F1766" s="144">
        <f>IF(ISERROR($V1766),"",OFFSET('Smelter Look-up'!$E$4,$V1766-4,0))</f>
        <v/>
      </c>
      <c r="G1766" s="144">
        <f>IF(C1766=$X$4,"Enter smelter details",IF(ISERROR($V1766),"",OFFSET('Smelter Look-up'!$F$4,$V1766-4,0)))</f>
        <v/>
      </c>
      <c r="H1766" s="200">
        <f>IF(ISERROR($V1766),"",OFFSET('Smelter Look-up'!$G$4,$V1766-4,0))</f>
        <v/>
      </c>
      <c r="I1766" s="201">
        <f>IF(ISERROR($V1766),"",OFFSET('Smelter Look-up'!$H$4,$V1766-4,0))</f>
        <v/>
      </c>
      <c r="J1766" s="201">
        <f>IF(ISERROR($V1766),"",OFFSET('Smelter Look-up'!$I$4,$V1766-4,0))</f>
        <v/>
      </c>
      <c r="K1766" s="145" t="n"/>
      <c r="L1766" s="145" t="n"/>
      <c r="M1766" s="145" t="n"/>
      <c r="N1766" s="145" t="n"/>
      <c r="O1766" s="145" t="n"/>
      <c r="P1766" s="203" t="n"/>
      <c r="Q1766" s="146" t="n"/>
      <c r="R1766" s="144">
        <f>IF(ISERROR($V1766),"",OFFSET('Smelter Look-up'!$C$4,$V1766-4,0)&amp;"")</f>
        <v/>
      </c>
      <c r="S1766" s="150">
        <f>IF(B1766="","",IF(ISERROR(MATCH($E1766,CL,0)),"Unknown",INDIRECT("'C'!$A$"&amp;MATCH($E1766,CL,0)+1)))</f>
        <v/>
      </c>
      <c r="T1766" s="150">
        <f>IF(B1766="","",IF(ISERROR(MATCH($J1766,SorP!$B$1:$B$6261,0)),"",INDIRECT("'SorP'!$A$"&amp;MATCH($S1766&amp;$J1766,SorP!C:C,0))))</f>
        <v/>
      </c>
      <c r="U1766" s="163" t="n"/>
      <c r="V1766" s="164">
        <f>IF(C1766="",NA(),MATCH($B1766&amp;$C1766,'Smelter Look-up'!$J:$J,0))</f>
        <v/>
      </c>
      <c r="X1766" s="165">
        <f>IF(AND(C1766="Smelter not listed",OR(LEN(D1766)=0,LEN(E1766)=0)),1,0)</f>
        <v/>
      </c>
      <c r="AB1766" s="306">
        <f>IF(C1766="","",B1766)</f>
        <v/>
      </c>
      <c r="AC1766" s="165">
        <f>B1766</f>
        <v/>
      </c>
      <c r="AD1766" s="165">
        <f>IF(C1766="Smelter not listed",D1766,C1766)</f>
        <v/>
      </c>
    </row>
    <row r="1767" ht="20.1" customFormat="1" customHeight="1" s="165">
      <c r="A1767" s="150" t="n"/>
      <c r="B1767" s="296">
        <f>IF(LEN(A1767)=0,"",INDEX('Smelter Look-up'!$A:$A,MATCH($A1767,'Smelter Look-up'!$E:$E,0)))</f>
        <v/>
      </c>
      <c r="C1767" s="147">
        <f>IF(LEN(A1767)=0,"",INDEX('Smelter Look-up'!$C:$C,MATCH($A1767,'Smelter Look-up'!$E:$E,0)))</f>
        <v/>
      </c>
      <c r="D1767" s="144" t="n"/>
      <c r="E1767" s="144">
        <f>IF(ISERROR($V1767),"",OFFSET('Smelter Look-up'!$D$4,$V1767-4,0)&amp;"")</f>
        <v/>
      </c>
      <c r="F1767" s="144">
        <f>IF(ISERROR($V1767),"",OFFSET('Smelter Look-up'!$E$4,$V1767-4,0))</f>
        <v/>
      </c>
      <c r="G1767" s="144">
        <f>IF(C1767=$X$4,"Enter smelter details",IF(ISERROR($V1767),"",OFFSET('Smelter Look-up'!$F$4,$V1767-4,0)))</f>
        <v/>
      </c>
      <c r="H1767" s="200">
        <f>IF(ISERROR($V1767),"",OFFSET('Smelter Look-up'!$G$4,$V1767-4,0))</f>
        <v/>
      </c>
      <c r="I1767" s="201">
        <f>IF(ISERROR($V1767),"",OFFSET('Smelter Look-up'!$H$4,$V1767-4,0))</f>
        <v/>
      </c>
      <c r="J1767" s="201">
        <f>IF(ISERROR($V1767),"",OFFSET('Smelter Look-up'!$I$4,$V1767-4,0))</f>
        <v/>
      </c>
      <c r="K1767" s="145" t="n"/>
      <c r="L1767" s="145" t="n"/>
      <c r="M1767" s="145" t="n"/>
      <c r="N1767" s="145" t="n"/>
      <c r="O1767" s="145" t="n"/>
      <c r="P1767" s="203" t="n"/>
      <c r="Q1767" s="146" t="n"/>
      <c r="R1767" s="144">
        <f>IF(ISERROR($V1767),"",OFFSET('Smelter Look-up'!$C$4,$V1767-4,0)&amp;"")</f>
        <v/>
      </c>
      <c r="S1767" s="150">
        <f>IF(B1767="","",IF(ISERROR(MATCH($E1767,CL,0)),"Unknown",INDIRECT("'C'!$A$"&amp;MATCH($E1767,CL,0)+1)))</f>
        <v/>
      </c>
      <c r="T1767" s="150">
        <f>IF(B1767="","",IF(ISERROR(MATCH($J1767,SorP!$B$1:$B$6261,0)),"",INDIRECT("'SorP'!$A$"&amp;MATCH($S1767&amp;$J1767,SorP!C:C,0))))</f>
        <v/>
      </c>
      <c r="U1767" s="163" t="n"/>
      <c r="V1767" s="164">
        <f>IF(C1767="",NA(),MATCH($B1767&amp;$C1767,'Smelter Look-up'!$J:$J,0))</f>
        <v/>
      </c>
      <c r="X1767" s="165">
        <f>IF(AND(C1767="Smelter not listed",OR(LEN(D1767)=0,LEN(E1767)=0)),1,0)</f>
        <v/>
      </c>
      <c r="AB1767" s="306">
        <f>IF(C1767="","",B1767)</f>
        <v/>
      </c>
      <c r="AC1767" s="165">
        <f>B1767</f>
        <v/>
      </c>
      <c r="AD1767" s="165">
        <f>IF(C1767="Smelter not listed",D1767,C1767)</f>
        <v/>
      </c>
    </row>
    <row r="1768" ht="20.1" customFormat="1" customHeight="1" s="165">
      <c r="A1768" s="150" t="n"/>
      <c r="B1768" s="296">
        <f>IF(LEN(A1768)=0,"",INDEX('Smelter Look-up'!$A:$A,MATCH($A1768,'Smelter Look-up'!$E:$E,0)))</f>
        <v/>
      </c>
      <c r="C1768" s="147">
        <f>IF(LEN(A1768)=0,"",INDEX('Smelter Look-up'!$C:$C,MATCH($A1768,'Smelter Look-up'!$E:$E,0)))</f>
        <v/>
      </c>
      <c r="D1768" s="144" t="n"/>
      <c r="E1768" s="144">
        <f>IF(ISERROR($V1768),"",OFFSET('Smelter Look-up'!$D$4,$V1768-4,0)&amp;"")</f>
        <v/>
      </c>
      <c r="F1768" s="144">
        <f>IF(ISERROR($V1768),"",OFFSET('Smelter Look-up'!$E$4,$V1768-4,0))</f>
        <v/>
      </c>
      <c r="G1768" s="144">
        <f>IF(C1768=$X$4,"Enter smelter details",IF(ISERROR($V1768),"",OFFSET('Smelter Look-up'!$F$4,$V1768-4,0)))</f>
        <v/>
      </c>
      <c r="H1768" s="200">
        <f>IF(ISERROR($V1768),"",OFFSET('Smelter Look-up'!$G$4,$V1768-4,0))</f>
        <v/>
      </c>
      <c r="I1768" s="201">
        <f>IF(ISERROR($V1768),"",OFFSET('Smelter Look-up'!$H$4,$V1768-4,0))</f>
        <v/>
      </c>
      <c r="J1768" s="201">
        <f>IF(ISERROR($V1768),"",OFFSET('Smelter Look-up'!$I$4,$V1768-4,0))</f>
        <v/>
      </c>
      <c r="K1768" s="145" t="n"/>
      <c r="L1768" s="145" t="n"/>
      <c r="M1768" s="145" t="n"/>
      <c r="N1768" s="145" t="n"/>
      <c r="O1768" s="145" t="n"/>
      <c r="P1768" s="203" t="n"/>
      <c r="Q1768" s="146" t="n"/>
      <c r="R1768" s="144">
        <f>IF(ISERROR($V1768),"",OFFSET('Smelter Look-up'!$C$4,$V1768-4,0)&amp;"")</f>
        <v/>
      </c>
      <c r="S1768" s="150">
        <f>IF(B1768="","",IF(ISERROR(MATCH($E1768,CL,0)),"Unknown",INDIRECT("'C'!$A$"&amp;MATCH($E1768,CL,0)+1)))</f>
        <v/>
      </c>
      <c r="T1768" s="150">
        <f>IF(B1768="","",IF(ISERROR(MATCH($J1768,SorP!$B$1:$B$6261,0)),"",INDIRECT("'SorP'!$A$"&amp;MATCH($S1768&amp;$J1768,SorP!C:C,0))))</f>
        <v/>
      </c>
      <c r="U1768" s="163" t="n"/>
      <c r="V1768" s="164">
        <f>IF(C1768="",NA(),MATCH($B1768&amp;$C1768,'Smelter Look-up'!$J:$J,0))</f>
        <v/>
      </c>
      <c r="X1768" s="165">
        <f>IF(AND(C1768="Smelter not listed",OR(LEN(D1768)=0,LEN(E1768)=0)),1,0)</f>
        <v/>
      </c>
      <c r="AB1768" s="306">
        <f>IF(C1768="","",B1768)</f>
        <v/>
      </c>
      <c r="AC1768" s="165">
        <f>B1768</f>
        <v/>
      </c>
      <c r="AD1768" s="165">
        <f>IF(C1768="Smelter not listed",D1768,C1768)</f>
        <v/>
      </c>
    </row>
    <row r="1769" ht="20.1" customFormat="1" customHeight="1" s="165">
      <c r="A1769" s="150" t="n"/>
      <c r="B1769" s="296">
        <f>IF(LEN(A1769)=0,"",INDEX('Smelter Look-up'!$A:$A,MATCH($A1769,'Smelter Look-up'!$E:$E,0)))</f>
        <v/>
      </c>
      <c r="C1769" s="147">
        <f>IF(LEN(A1769)=0,"",INDEX('Smelter Look-up'!$C:$C,MATCH($A1769,'Smelter Look-up'!$E:$E,0)))</f>
        <v/>
      </c>
      <c r="D1769" s="144" t="n"/>
      <c r="E1769" s="144">
        <f>IF(ISERROR($V1769),"",OFFSET('Smelter Look-up'!$D$4,$V1769-4,0)&amp;"")</f>
        <v/>
      </c>
      <c r="F1769" s="144">
        <f>IF(ISERROR($V1769),"",OFFSET('Smelter Look-up'!$E$4,$V1769-4,0))</f>
        <v/>
      </c>
      <c r="G1769" s="144">
        <f>IF(C1769=$X$4,"Enter smelter details",IF(ISERROR($V1769),"",OFFSET('Smelter Look-up'!$F$4,$V1769-4,0)))</f>
        <v/>
      </c>
      <c r="H1769" s="200">
        <f>IF(ISERROR($V1769),"",OFFSET('Smelter Look-up'!$G$4,$V1769-4,0))</f>
        <v/>
      </c>
      <c r="I1769" s="201">
        <f>IF(ISERROR($V1769),"",OFFSET('Smelter Look-up'!$H$4,$V1769-4,0))</f>
        <v/>
      </c>
      <c r="J1769" s="201">
        <f>IF(ISERROR($V1769),"",OFFSET('Smelter Look-up'!$I$4,$V1769-4,0))</f>
        <v/>
      </c>
      <c r="K1769" s="145" t="n"/>
      <c r="L1769" s="145" t="n"/>
      <c r="M1769" s="145" t="n"/>
      <c r="N1769" s="145" t="n"/>
      <c r="O1769" s="145" t="n"/>
      <c r="P1769" s="203" t="n"/>
      <c r="Q1769" s="146" t="n"/>
      <c r="R1769" s="144">
        <f>IF(ISERROR($V1769),"",OFFSET('Smelter Look-up'!$C$4,$V1769-4,0)&amp;"")</f>
        <v/>
      </c>
      <c r="S1769" s="150">
        <f>IF(B1769="","",IF(ISERROR(MATCH($E1769,CL,0)),"Unknown",INDIRECT("'C'!$A$"&amp;MATCH($E1769,CL,0)+1)))</f>
        <v/>
      </c>
      <c r="T1769" s="150">
        <f>IF(B1769="","",IF(ISERROR(MATCH($J1769,SorP!$B$1:$B$6261,0)),"",INDIRECT("'SorP'!$A$"&amp;MATCH($S1769&amp;$J1769,SorP!C:C,0))))</f>
        <v/>
      </c>
      <c r="U1769" s="163" t="n"/>
      <c r="V1769" s="164">
        <f>IF(C1769="",NA(),MATCH($B1769&amp;$C1769,'Smelter Look-up'!$J:$J,0))</f>
        <v/>
      </c>
      <c r="X1769" s="165">
        <f>IF(AND(C1769="Smelter not listed",OR(LEN(D1769)=0,LEN(E1769)=0)),1,0)</f>
        <v/>
      </c>
      <c r="AB1769" s="306">
        <f>IF(C1769="","",B1769)</f>
        <v/>
      </c>
      <c r="AC1769" s="165">
        <f>B1769</f>
        <v/>
      </c>
      <c r="AD1769" s="165">
        <f>IF(C1769="Smelter not listed",D1769,C1769)</f>
        <v/>
      </c>
    </row>
    <row r="1770" ht="20.1" customFormat="1" customHeight="1" s="165">
      <c r="A1770" s="150" t="n"/>
      <c r="B1770" s="296">
        <f>IF(LEN(A1770)=0,"",INDEX('Smelter Look-up'!$A:$A,MATCH($A1770,'Smelter Look-up'!$E:$E,0)))</f>
        <v/>
      </c>
      <c r="C1770" s="147">
        <f>IF(LEN(A1770)=0,"",INDEX('Smelter Look-up'!$C:$C,MATCH($A1770,'Smelter Look-up'!$E:$E,0)))</f>
        <v/>
      </c>
      <c r="D1770" s="144" t="n"/>
      <c r="E1770" s="144">
        <f>IF(ISERROR($V1770),"",OFFSET('Smelter Look-up'!$D$4,$V1770-4,0)&amp;"")</f>
        <v/>
      </c>
      <c r="F1770" s="144">
        <f>IF(ISERROR($V1770),"",OFFSET('Smelter Look-up'!$E$4,$V1770-4,0))</f>
        <v/>
      </c>
      <c r="G1770" s="144">
        <f>IF(C1770=$X$4,"Enter smelter details",IF(ISERROR($V1770),"",OFFSET('Smelter Look-up'!$F$4,$V1770-4,0)))</f>
        <v/>
      </c>
      <c r="H1770" s="200">
        <f>IF(ISERROR($V1770),"",OFFSET('Smelter Look-up'!$G$4,$V1770-4,0))</f>
        <v/>
      </c>
      <c r="I1770" s="201">
        <f>IF(ISERROR($V1770),"",OFFSET('Smelter Look-up'!$H$4,$V1770-4,0))</f>
        <v/>
      </c>
      <c r="J1770" s="201">
        <f>IF(ISERROR($V1770),"",OFFSET('Smelter Look-up'!$I$4,$V1770-4,0))</f>
        <v/>
      </c>
      <c r="K1770" s="145" t="n"/>
      <c r="L1770" s="145" t="n"/>
      <c r="M1770" s="145" t="n"/>
      <c r="N1770" s="145" t="n"/>
      <c r="O1770" s="145" t="n"/>
      <c r="P1770" s="203" t="n"/>
      <c r="Q1770" s="146" t="n"/>
      <c r="R1770" s="144">
        <f>IF(ISERROR($V1770),"",OFFSET('Smelter Look-up'!$C$4,$V1770-4,0)&amp;"")</f>
        <v/>
      </c>
      <c r="S1770" s="150">
        <f>IF(B1770="","",IF(ISERROR(MATCH($E1770,CL,0)),"Unknown",INDIRECT("'C'!$A$"&amp;MATCH($E1770,CL,0)+1)))</f>
        <v/>
      </c>
      <c r="T1770" s="150">
        <f>IF(B1770="","",IF(ISERROR(MATCH($J1770,SorP!$B$1:$B$6261,0)),"",INDIRECT("'SorP'!$A$"&amp;MATCH($S1770&amp;$J1770,SorP!C:C,0))))</f>
        <v/>
      </c>
      <c r="U1770" s="163" t="n"/>
      <c r="V1770" s="164">
        <f>IF(C1770="",NA(),MATCH($B1770&amp;$C1770,'Smelter Look-up'!$J:$J,0))</f>
        <v/>
      </c>
      <c r="X1770" s="165">
        <f>IF(AND(C1770="Smelter not listed",OR(LEN(D1770)=0,LEN(E1770)=0)),1,0)</f>
        <v/>
      </c>
      <c r="AB1770" s="306">
        <f>IF(C1770="","",B1770)</f>
        <v/>
      </c>
      <c r="AC1770" s="165">
        <f>B1770</f>
        <v/>
      </c>
      <c r="AD1770" s="165">
        <f>IF(C1770="Smelter not listed",D1770,C1770)</f>
        <v/>
      </c>
    </row>
    <row r="1771" ht="20.1" customFormat="1" customHeight="1" s="165">
      <c r="A1771" s="150" t="n"/>
      <c r="B1771" s="296">
        <f>IF(LEN(A1771)=0,"",INDEX('Smelter Look-up'!$A:$A,MATCH($A1771,'Smelter Look-up'!$E:$E,0)))</f>
        <v/>
      </c>
      <c r="C1771" s="147">
        <f>IF(LEN(A1771)=0,"",INDEX('Smelter Look-up'!$C:$C,MATCH($A1771,'Smelter Look-up'!$E:$E,0)))</f>
        <v/>
      </c>
      <c r="D1771" s="144" t="n"/>
      <c r="E1771" s="144">
        <f>IF(ISERROR($V1771),"",OFFSET('Smelter Look-up'!$D$4,$V1771-4,0)&amp;"")</f>
        <v/>
      </c>
      <c r="F1771" s="144">
        <f>IF(ISERROR($V1771),"",OFFSET('Smelter Look-up'!$E$4,$V1771-4,0))</f>
        <v/>
      </c>
      <c r="G1771" s="144">
        <f>IF(C1771=$X$4,"Enter smelter details",IF(ISERROR($V1771),"",OFFSET('Smelter Look-up'!$F$4,$V1771-4,0)))</f>
        <v/>
      </c>
      <c r="H1771" s="200">
        <f>IF(ISERROR($V1771),"",OFFSET('Smelter Look-up'!$G$4,$V1771-4,0))</f>
        <v/>
      </c>
      <c r="I1771" s="201">
        <f>IF(ISERROR($V1771),"",OFFSET('Smelter Look-up'!$H$4,$V1771-4,0))</f>
        <v/>
      </c>
      <c r="J1771" s="201">
        <f>IF(ISERROR($V1771),"",OFFSET('Smelter Look-up'!$I$4,$V1771-4,0))</f>
        <v/>
      </c>
      <c r="K1771" s="145" t="n"/>
      <c r="L1771" s="145" t="n"/>
      <c r="M1771" s="145" t="n"/>
      <c r="N1771" s="145" t="n"/>
      <c r="O1771" s="145" t="n"/>
      <c r="P1771" s="203" t="n"/>
      <c r="Q1771" s="146" t="n"/>
      <c r="R1771" s="144">
        <f>IF(ISERROR($V1771),"",OFFSET('Smelter Look-up'!$C$4,$V1771-4,0)&amp;"")</f>
        <v/>
      </c>
      <c r="S1771" s="150">
        <f>IF(B1771="","",IF(ISERROR(MATCH($E1771,CL,0)),"Unknown",INDIRECT("'C'!$A$"&amp;MATCH($E1771,CL,0)+1)))</f>
        <v/>
      </c>
      <c r="T1771" s="150">
        <f>IF(B1771="","",IF(ISERROR(MATCH($J1771,SorP!$B$1:$B$6261,0)),"",INDIRECT("'SorP'!$A$"&amp;MATCH($S1771&amp;$J1771,SorP!C:C,0))))</f>
        <v/>
      </c>
      <c r="U1771" s="163" t="n"/>
      <c r="V1771" s="164">
        <f>IF(C1771="",NA(),MATCH($B1771&amp;$C1771,'Smelter Look-up'!$J:$J,0))</f>
        <v/>
      </c>
      <c r="X1771" s="165">
        <f>IF(AND(C1771="Smelter not listed",OR(LEN(D1771)=0,LEN(E1771)=0)),1,0)</f>
        <v/>
      </c>
      <c r="AB1771" s="306">
        <f>IF(C1771="","",B1771)</f>
        <v/>
      </c>
      <c r="AC1771" s="165">
        <f>B1771</f>
        <v/>
      </c>
      <c r="AD1771" s="165">
        <f>IF(C1771="Smelter not listed",D1771,C1771)</f>
        <v/>
      </c>
    </row>
    <row r="1772" ht="20.1" customFormat="1" customHeight="1" s="165">
      <c r="A1772" s="150" t="n"/>
      <c r="B1772" s="296">
        <f>IF(LEN(A1772)=0,"",INDEX('Smelter Look-up'!$A:$A,MATCH($A1772,'Smelter Look-up'!$E:$E,0)))</f>
        <v/>
      </c>
      <c r="C1772" s="147">
        <f>IF(LEN(A1772)=0,"",INDEX('Smelter Look-up'!$C:$C,MATCH($A1772,'Smelter Look-up'!$E:$E,0)))</f>
        <v/>
      </c>
      <c r="D1772" s="144" t="n"/>
      <c r="E1772" s="144">
        <f>IF(ISERROR($V1772),"",OFFSET('Smelter Look-up'!$D$4,$V1772-4,0)&amp;"")</f>
        <v/>
      </c>
      <c r="F1772" s="144">
        <f>IF(ISERROR($V1772),"",OFFSET('Smelter Look-up'!$E$4,$V1772-4,0))</f>
        <v/>
      </c>
      <c r="G1772" s="144">
        <f>IF(C1772=$X$4,"Enter smelter details",IF(ISERROR($V1772),"",OFFSET('Smelter Look-up'!$F$4,$V1772-4,0)))</f>
        <v/>
      </c>
      <c r="H1772" s="200">
        <f>IF(ISERROR($V1772),"",OFFSET('Smelter Look-up'!$G$4,$V1772-4,0))</f>
        <v/>
      </c>
      <c r="I1772" s="201">
        <f>IF(ISERROR($V1772),"",OFFSET('Smelter Look-up'!$H$4,$V1772-4,0))</f>
        <v/>
      </c>
      <c r="J1772" s="201">
        <f>IF(ISERROR($V1772),"",OFFSET('Smelter Look-up'!$I$4,$V1772-4,0))</f>
        <v/>
      </c>
      <c r="K1772" s="145" t="n"/>
      <c r="L1772" s="145" t="n"/>
      <c r="M1772" s="145" t="n"/>
      <c r="N1772" s="145" t="n"/>
      <c r="O1772" s="145" t="n"/>
      <c r="P1772" s="203" t="n"/>
      <c r="Q1772" s="146" t="n"/>
      <c r="R1772" s="144">
        <f>IF(ISERROR($V1772),"",OFFSET('Smelter Look-up'!$C$4,$V1772-4,0)&amp;"")</f>
        <v/>
      </c>
      <c r="S1772" s="150">
        <f>IF(B1772="","",IF(ISERROR(MATCH($E1772,CL,0)),"Unknown",INDIRECT("'C'!$A$"&amp;MATCH($E1772,CL,0)+1)))</f>
        <v/>
      </c>
      <c r="T1772" s="150">
        <f>IF(B1772="","",IF(ISERROR(MATCH($J1772,SorP!$B$1:$B$6261,0)),"",INDIRECT("'SorP'!$A$"&amp;MATCH($S1772&amp;$J1772,SorP!C:C,0))))</f>
        <v/>
      </c>
      <c r="U1772" s="163" t="n"/>
      <c r="V1772" s="164">
        <f>IF(C1772="",NA(),MATCH($B1772&amp;$C1772,'Smelter Look-up'!$J:$J,0))</f>
        <v/>
      </c>
      <c r="X1772" s="165">
        <f>IF(AND(C1772="Smelter not listed",OR(LEN(D1772)=0,LEN(E1772)=0)),1,0)</f>
        <v/>
      </c>
      <c r="AB1772" s="306">
        <f>IF(C1772="","",B1772)</f>
        <v/>
      </c>
      <c r="AC1772" s="165">
        <f>B1772</f>
        <v/>
      </c>
      <c r="AD1772" s="165">
        <f>IF(C1772="Smelter not listed",D1772,C1772)</f>
        <v/>
      </c>
    </row>
    <row r="1773" ht="20.1" customFormat="1" customHeight="1" s="165">
      <c r="A1773" s="150" t="n"/>
      <c r="B1773" s="296">
        <f>IF(LEN(A1773)=0,"",INDEX('Smelter Look-up'!$A:$A,MATCH($A1773,'Smelter Look-up'!$E:$E,0)))</f>
        <v/>
      </c>
      <c r="C1773" s="147">
        <f>IF(LEN(A1773)=0,"",INDEX('Smelter Look-up'!$C:$C,MATCH($A1773,'Smelter Look-up'!$E:$E,0)))</f>
        <v/>
      </c>
      <c r="D1773" s="144" t="n"/>
      <c r="E1773" s="144">
        <f>IF(ISERROR($V1773),"",OFFSET('Smelter Look-up'!$D$4,$V1773-4,0)&amp;"")</f>
        <v/>
      </c>
      <c r="F1773" s="144">
        <f>IF(ISERROR($V1773),"",OFFSET('Smelter Look-up'!$E$4,$V1773-4,0))</f>
        <v/>
      </c>
      <c r="G1773" s="144">
        <f>IF(C1773=$X$4,"Enter smelter details",IF(ISERROR($V1773),"",OFFSET('Smelter Look-up'!$F$4,$V1773-4,0)))</f>
        <v/>
      </c>
      <c r="H1773" s="200">
        <f>IF(ISERROR($V1773),"",OFFSET('Smelter Look-up'!$G$4,$V1773-4,0))</f>
        <v/>
      </c>
      <c r="I1773" s="201">
        <f>IF(ISERROR($V1773),"",OFFSET('Smelter Look-up'!$H$4,$V1773-4,0))</f>
        <v/>
      </c>
      <c r="J1773" s="201">
        <f>IF(ISERROR($V1773),"",OFFSET('Smelter Look-up'!$I$4,$V1773-4,0))</f>
        <v/>
      </c>
      <c r="K1773" s="145" t="n"/>
      <c r="L1773" s="145" t="n"/>
      <c r="M1773" s="145" t="n"/>
      <c r="N1773" s="145" t="n"/>
      <c r="O1773" s="145" t="n"/>
      <c r="P1773" s="203" t="n"/>
      <c r="Q1773" s="146" t="n"/>
      <c r="R1773" s="144">
        <f>IF(ISERROR($V1773),"",OFFSET('Smelter Look-up'!$C$4,$V1773-4,0)&amp;"")</f>
        <v/>
      </c>
      <c r="S1773" s="150">
        <f>IF(B1773="","",IF(ISERROR(MATCH($E1773,CL,0)),"Unknown",INDIRECT("'C'!$A$"&amp;MATCH($E1773,CL,0)+1)))</f>
        <v/>
      </c>
      <c r="T1773" s="150">
        <f>IF(B1773="","",IF(ISERROR(MATCH($J1773,SorP!$B$1:$B$6261,0)),"",INDIRECT("'SorP'!$A$"&amp;MATCH($S1773&amp;$J1773,SorP!C:C,0))))</f>
        <v/>
      </c>
      <c r="U1773" s="163" t="n"/>
      <c r="V1773" s="164">
        <f>IF(C1773="",NA(),MATCH($B1773&amp;$C1773,'Smelter Look-up'!$J:$J,0))</f>
        <v/>
      </c>
      <c r="X1773" s="165">
        <f>IF(AND(C1773="Smelter not listed",OR(LEN(D1773)=0,LEN(E1773)=0)),1,0)</f>
        <v/>
      </c>
      <c r="AB1773" s="306">
        <f>IF(C1773="","",B1773)</f>
        <v/>
      </c>
      <c r="AC1773" s="165">
        <f>B1773</f>
        <v/>
      </c>
      <c r="AD1773" s="165">
        <f>IF(C1773="Smelter not listed",D1773,C1773)</f>
        <v/>
      </c>
    </row>
    <row r="1774" ht="20.1" customFormat="1" customHeight="1" s="165">
      <c r="A1774" s="150" t="n"/>
      <c r="B1774" s="296">
        <f>IF(LEN(A1774)=0,"",INDEX('Smelter Look-up'!$A:$A,MATCH($A1774,'Smelter Look-up'!$E:$E,0)))</f>
        <v/>
      </c>
      <c r="C1774" s="147">
        <f>IF(LEN(A1774)=0,"",INDEX('Smelter Look-up'!$C:$C,MATCH($A1774,'Smelter Look-up'!$E:$E,0)))</f>
        <v/>
      </c>
      <c r="D1774" s="144" t="n"/>
      <c r="E1774" s="144">
        <f>IF(ISERROR($V1774),"",OFFSET('Smelter Look-up'!$D$4,$V1774-4,0)&amp;"")</f>
        <v/>
      </c>
      <c r="F1774" s="144">
        <f>IF(ISERROR($V1774),"",OFFSET('Smelter Look-up'!$E$4,$V1774-4,0))</f>
        <v/>
      </c>
      <c r="G1774" s="144">
        <f>IF(C1774=$X$4,"Enter smelter details",IF(ISERROR($V1774),"",OFFSET('Smelter Look-up'!$F$4,$V1774-4,0)))</f>
        <v/>
      </c>
      <c r="H1774" s="200">
        <f>IF(ISERROR($V1774),"",OFFSET('Smelter Look-up'!$G$4,$V1774-4,0))</f>
        <v/>
      </c>
      <c r="I1774" s="201">
        <f>IF(ISERROR($V1774),"",OFFSET('Smelter Look-up'!$H$4,$V1774-4,0))</f>
        <v/>
      </c>
      <c r="J1774" s="201">
        <f>IF(ISERROR($V1774),"",OFFSET('Smelter Look-up'!$I$4,$V1774-4,0))</f>
        <v/>
      </c>
      <c r="K1774" s="145" t="n"/>
      <c r="L1774" s="145" t="n"/>
      <c r="M1774" s="145" t="n"/>
      <c r="N1774" s="145" t="n"/>
      <c r="O1774" s="145" t="n"/>
      <c r="P1774" s="203" t="n"/>
      <c r="Q1774" s="146" t="n"/>
      <c r="R1774" s="144">
        <f>IF(ISERROR($V1774),"",OFFSET('Smelter Look-up'!$C$4,$V1774-4,0)&amp;"")</f>
        <v/>
      </c>
      <c r="S1774" s="150">
        <f>IF(B1774="","",IF(ISERROR(MATCH($E1774,CL,0)),"Unknown",INDIRECT("'C'!$A$"&amp;MATCH($E1774,CL,0)+1)))</f>
        <v/>
      </c>
      <c r="T1774" s="150">
        <f>IF(B1774="","",IF(ISERROR(MATCH($J1774,SorP!$B$1:$B$6261,0)),"",INDIRECT("'SorP'!$A$"&amp;MATCH($S1774&amp;$J1774,SorP!C:C,0))))</f>
        <v/>
      </c>
      <c r="U1774" s="163" t="n"/>
      <c r="V1774" s="164">
        <f>IF(C1774="",NA(),MATCH($B1774&amp;$C1774,'Smelter Look-up'!$J:$J,0))</f>
        <v/>
      </c>
      <c r="X1774" s="165">
        <f>IF(AND(C1774="Smelter not listed",OR(LEN(D1774)=0,LEN(E1774)=0)),1,0)</f>
        <v/>
      </c>
      <c r="AB1774" s="306">
        <f>IF(C1774="","",B1774)</f>
        <v/>
      </c>
      <c r="AC1774" s="165">
        <f>B1774</f>
        <v/>
      </c>
      <c r="AD1774" s="165">
        <f>IF(C1774="Smelter not listed",D1774,C1774)</f>
        <v/>
      </c>
    </row>
    <row r="1775" ht="20.1" customFormat="1" customHeight="1" s="165">
      <c r="A1775" s="150" t="n"/>
      <c r="B1775" s="296">
        <f>IF(LEN(A1775)=0,"",INDEX('Smelter Look-up'!$A:$A,MATCH($A1775,'Smelter Look-up'!$E:$E,0)))</f>
        <v/>
      </c>
      <c r="C1775" s="147">
        <f>IF(LEN(A1775)=0,"",INDEX('Smelter Look-up'!$C:$C,MATCH($A1775,'Smelter Look-up'!$E:$E,0)))</f>
        <v/>
      </c>
      <c r="D1775" s="144" t="n"/>
      <c r="E1775" s="144">
        <f>IF(ISERROR($V1775),"",OFFSET('Smelter Look-up'!$D$4,$V1775-4,0)&amp;"")</f>
        <v/>
      </c>
      <c r="F1775" s="144">
        <f>IF(ISERROR($V1775),"",OFFSET('Smelter Look-up'!$E$4,$V1775-4,0))</f>
        <v/>
      </c>
      <c r="G1775" s="144">
        <f>IF(C1775=$X$4,"Enter smelter details",IF(ISERROR($V1775),"",OFFSET('Smelter Look-up'!$F$4,$V1775-4,0)))</f>
        <v/>
      </c>
      <c r="H1775" s="200">
        <f>IF(ISERROR($V1775),"",OFFSET('Smelter Look-up'!$G$4,$V1775-4,0))</f>
        <v/>
      </c>
      <c r="I1775" s="201">
        <f>IF(ISERROR($V1775),"",OFFSET('Smelter Look-up'!$H$4,$V1775-4,0))</f>
        <v/>
      </c>
      <c r="J1775" s="201">
        <f>IF(ISERROR($V1775),"",OFFSET('Smelter Look-up'!$I$4,$V1775-4,0))</f>
        <v/>
      </c>
      <c r="K1775" s="145" t="n"/>
      <c r="L1775" s="145" t="n"/>
      <c r="M1775" s="145" t="n"/>
      <c r="N1775" s="145" t="n"/>
      <c r="O1775" s="145" t="n"/>
      <c r="P1775" s="203" t="n"/>
      <c r="Q1775" s="146" t="n"/>
      <c r="R1775" s="144">
        <f>IF(ISERROR($V1775),"",OFFSET('Smelter Look-up'!$C$4,$V1775-4,0)&amp;"")</f>
        <v/>
      </c>
      <c r="S1775" s="150">
        <f>IF(B1775="","",IF(ISERROR(MATCH($E1775,CL,0)),"Unknown",INDIRECT("'C'!$A$"&amp;MATCH($E1775,CL,0)+1)))</f>
        <v/>
      </c>
      <c r="T1775" s="150">
        <f>IF(B1775="","",IF(ISERROR(MATCH($J1775,SorP!$B$1:$B$6261,0)),"",INDIRECT("'SorP'!$A$"&amp;MATCH($S1775&amp;$J1775,SorP!C:C,0))))</f>
        <v/>
      </c>
      <c r="U1775" s="163" t="n"/>
      <c r="V1775" s="164">
        <f>IF(C1775="",NA(),MATCH($B1775&amp;$C1775,'Smelter Look-up'!$J:$J,0))</f>
        <v/>
      </c>
      <c r="X1775" s="165">
        <f>IF(AND(C1775="Smelter not listed",OR(LEN(D1775)=0,LEN(E1775)=0)),1,0)</f>
        <v/>
      </c>
      <c r="AB1775" s="306">
        <f>IF(C1775="","",B1775)</f>
        <v/>
      </c>
      <c r="AC1775" s="165">
        <f>B1775</f>
        <v/>
      </c>
      <c r="AD1775" s="165">
        <f>IF(C1775="Smelter not listed",D1775,C1775)</f>
        <v/>
      </c>
    </row>
    <row r="1776" ht="20.1" customFormat="1" customHeight="1" s="165">
      <c r="A1776" s="150" t="n"/>
      <c r="B1776" s="296">
        <f>IF(LEN(A1776)=0,"",INDEX('Smelter Look-up'!$A:$A,MATCH($A1776,'Smelter Look-up'!$E:$E,0)))</f>
        <v/>
      </c>
      <c r="C1776" s="147">
        <f>IF(LEN(A1776)=0,"",INDEX('Smelter Look-up'!$C:$C,MATCH($A1776,'Smelter Look-up'!$E:$E,0)))</f>
        <v/>
      </c>
      <c r="D1776" s="144" t="n"/>
      <c r="E1776" s="144">
        <f>IF(ISERROR($V1776),"",OFFSET('Smelter Look-up'!$D$4,$V1776-4,0)&amp;"")</f>
        <v/>
      </c>
      <c r="F1776" s="144">
        <f>IF(ISERROR($V1776),"",OFFSET('Smelter Look-up'!$E$4,$V1776-4,0))</f>
        <v/>
      </c>
      <c r="G1776" s="144">
        <f>IF(C1776=$X$4,"Enter smelter details",IF(ISERROR($V1776),"",OFFSET('Smelter Look-up'!$F$4,$V1776-4,0)))</f>
        <v/>
      </c>
      <c r="H1776" s="200">
        <f>IF(ISERROR($V1776),"",OFFSET('Smelter Look-up'!$G$4,$V1776-4,0))</f>
        <v/>
      </c>
      <c r="I1776" s="201">
        <f>IF(ISERROR($V1776),"",OFFSET('Smelter Look-up'!$H$4,$V1776-4,0))</f>
        <v/>
      </c>
      <c r="J1776" s="201">
        <f>IF(ISERROR($V1776),"",OFFSET('Smelter Look-up'!$I$4,$V1776-4,0))</f>
        <v/>
      </c>
      <c r="K1776" s="145" t="n"/>
      <c r="L1776" s="145" t="n"/>
      <c r="M1776" s="145" t="n"/>
      <c r="N1776" s="145" t="n"/>
      <c r="O1776" s="145" t="n"/>
      <c r="P1776" s="203" t="n"/>
      <c r="Q1776" s="146" t="n"/>
      <c r="R1776" s="144">
        <f>IF(ISERROR($V1776),"",OFFSET('Smelter Look-up'!$C$4,$V1776-4,0)&amp;"")</f>
        <v/>
      </c>
      <c r="S1776" s="150">
        <f>IF(B1776="","",IF(ISERROR(MATCH($E1776,CL,0)),"Unknown",INDIRECT("'C'!$A$"&amp;MATCH($E1776,CL,0)+1)))</f>
        <v/>
      </c>
      <c r="T1776" s="150">
        <f>IF(B1776="","",IF(ISERROR(MATCH($J1776,SorP!$B$1:$B$6261,0)),"",INDIRECT("'SorP'!$A$"&amp;MATCH($S1776&amp;$J1776,SorP!C:C,0))))</f>
        <v/>
      </c>
      <c r="U1776" s="163" t="n"/>
      <c r="V1776" s="164">
        <f>IF(C1776="",NA(),MATCH($B1776&amp;$C1776,'Smelter Look-up'!$J:$J,0))</f>
        <v/>
      </c>
      <c r="X1776" s="165">
        <f>IF(AND(C1776="Smelter not listed",OR(LEN(D1776)=0,LEN(E1776)=0)),1,0)</f>
        <v/>
      </c>
      <c r="AB1776" s="306">
        <f>IF(C1776="","",B1776)</f>
        <v/>
      </c>
      <c r="AC1776" s="165">
        <f>B1776</f>
        <v/>
      </c>
      <c r="AD1776" s="165">
        <f>IF(C1776="Smelter not listed",D1776,C1776)</f>
        <v/>
      </c>
    </row>
    <row r="1777" ht="20.1" customFormat="1" customHeight="1" s="165">
      <c r="A1777" s="150" t="n"/>
      <c r="B1777" s="296">
        <f>IF(LEN(A1777)=0,"",INDEX('Smelter Look-up'!$A:$A,MATCH($A1777,'Smelter Look-up'!$E:$E,0)))</f>
        <v/>
      </c>
      <c r="C1777" s="147">
        <f>IF(LEN(A1777)=0,"",INDEX('Smelter Look-up'!$C:$C,MATCH($A1777,'Smelter Look-up'!$E:$E,0)))</f>
        <v/>
      </c>
      <c r="D1777" s="144" t="n"/>
      <c r="E1777" s="144">
        <f>IF(ISERROR($V1777),"",OFFSET('Smelter Look-up'!$D$4,$V1777-4,0)&amp;"")</f>
        <v/>
      </c>
      <c r="F1777" s="144">
        <f>IF(ISERROR($V1777),"",OFFSET('Smelter Look-up'!$E$4,$V1777-4,0))</f>
        <v/>
      </c>
      <c r="G1777" s="144">
        <f>IF(C1777=$X$4,"Enter smelter details",IF(ISERROR($V1777),"",OFFSET('Smelter Look-up'!$F$4,$V1777-4,0)))</f>
        <v/>
      </c>
      <c r="H1777" s="200">
        <f>IF(ISERROR($V1777),"",OFFSET('Smelter Look-up'!$G$4,$V1777-4,0))</f>
        <v/>
      </c>
      <c r="I1777" s="201">
        <f>IF(ISERROR($V1777),"",OFFSET('Smelter Look-up'!$H$4,$V1777-4,0))</f>
        <v/>
      </c>
      <c r="J1777" s="201">
        <f>IF(ISERROR($V1777),"",OFFSET('Smelter Look-up'!$I$4,$V1777-4,0))</f>
        <v/>
      </c>
      <c r="K1777" s="145" t="n"/>
      <c r="L1777" s="145" t="n"/>
      <c r="M1777" s="145" t="n"/>
      <c r="N1777" s="145" t="n"/>
      <c r="O1777" s="145" t="n"/>
      <c r="P1777" s="203" t="n"/>
      <c r="Q1777" s="146" t="n"/>
      <c r="R1777" s="144">
        <f>IF(ISERROR($V1777),"",OFFSET('Smelter Look-up'!$C$4,$V1777-4,0)&amp;"")</f>
        <v/>
      </c>
      <c r="S1777" s="150">
        <f>IF(B1777="","",IF(ISERROR(MATCH($E1777,CL,0)),"Unknown",INDIRECT("'C'!$A$"&amp;MATCH($E1777,CL,0)+1)))</f>
        <v/>
      </c>
      <c r="T1777" s="150">
        <f>IF(B1777="","",IF(ISERROR(MATCH($J1777,SorP!$B$1:$B$6261,0)),"",INDIRECT("'SorP'!$A$"&amp;MATCH($S1777&amp;$J1777,SorP!C:C,0))))</f>
        <v/>
      </c>
      <c r="U1777" s="163" t="n"/>
      <c r="V1777" s="164">
        <f>IF(C1777="",NA(),MATCH($B1777&amp;$C1777,'Smelter Look-up'!$J:$J,0))</f>
        <v/>
      </c>
      <c r="X1777" s="165">
        <f>IF(AND(C1777="Smelter not listed",OR(LEN(D1777)=0,LEN(E1777)=0)),1,0)</f>
        <v/>
      </c>
      <c r="AB1777" s="306">
        <f>IF(C1777="","",B1777)</f>
        <v/>
      </c>
      <c r="AC1777" s="165">
        <f>B1777</f>
        <v/>
      </c>
      <c r="AD1777" s="165">
        <f>IF(C1777="Smelter not listed",D1777,C1777)</f>
        <v/>
      </c>
    </row>
    <row r="1778" ht="20.1" customFormat="1" customHeight="1" s="165">
      <c r="A1778" s="150" t="n"/>
      <c r="B1778" s="296">
        <f>IF(LEN(A1778)=0,"",INDEX('Smelter Look-up'!$A:$A,MATCH($A1778,'Smelter Look-up'!$E:$E,0)))</f>
        <v/>
      </c>
      <c r="C1778" s="147">
        <f>IF(LEN(A1778)=0,"",INDEX('Smelter Look-up'!$C:$C,MATCH($A1778,'Smelter Look-up'!$E:$E,0)))</f>
        <v/>
      </c>
      <c r="D1778" s="144" t="n"/>
      <c r="E1778" s="144">
        <f>IF(ISERROR($V1778),"",OFFSET('Smelter Look-up'!$D$4,$V1778-4,0)&amp;"")</f>
        <v/>
      </c>
      <c r="F1778" s="144">
        <f>IF(ISERROR($V1778),"",OFFSET('Smelter Look-up'!$E$4,$V1778-4,0))</f>
        <v/>
      </c>
      <c r="G1778" s="144">
        <f>IF(C1778=$X$4,"Enter smelter details",IF(ISERROR($V1778),"",OFFSET('Smelter Look-up'!$F$4,$V1778-4,0)))</f>
        <v/>
      </c>
      <c r="H1778" s="200">
        <f>IF(ISERROR($V1778),"",OFFSET('Smelter Look-up'!$G$4,$V1778-4,0))</f>
        <v/>
      </c>
      <c r="I1778" s="201">
        <f>IF(ISERROR($V1778),"",OFFSET('Smelter Look-up'!$H$4,$V1778-4,0))</f>
        <v/>
      </c>
      <c r="J1778" s="201">
        <f>IF(ISERROR($V1778),"",OFFSET('Smelter Look-up'!$I$4,$V1778-4,0))</f>
        <v/>
      </c>
      <c r="K1778" s="145" t="n"/>
      <c r="L1778" s="145" t="n"/>
      <c r="M1778" s="145" t="n"/>
      <c r="N1778" s="145" t="n"/>
      <c r="O1778" s="145" t="n"/>
      <c r="P1778" s="203" t="n"/>
      <c r="Q1778" s="146" t="n"/>
      <c r="R1778" s="144">
        <f>IF(ISERROR($V1778),"",OFFSET('Smelter Look-up'!$C$4,$V1778-4,0)&amp;"")</f>
        <v/>
      </c>
      <c r="S1778" s="150">
        <f>IF(B1778="","",IF(ISERROR(MATCH($E1778,CL,0)),"Unknown",INDIRECT("'C'!$A$"&amp;MATCH($E1778,CL,0)+1)))</f>
        <v/>
      </c>
      <c r="T1778" s="150">
        <f>IF(B1778="","",IF(ISERROR(MATCH($J1778,SorP!$B$1:$B$6261,0)),"",INDIRECT("'SorP'!$A$"&amp;MATCH($S1778&amp;$J1778,SorP!C:C,0))))</f>
        <v/>
      </c>
      <c r="U1778" s="163" t="n"/>
      <c r="V1778" s="164">
        <f>IF(C1778="",NA(),MATCH($B1778&amp;$C1778,'Smelter Look-up'!$J:$J,0))</f>
        <v/>
      </c>
      <c r="X1778" s="165">
        <f>IF(AND(C1778="Smelter not listed",OR(LEN(D1778)=0,LEN(E1778)=0)),1,0)</f>
        <v/>
      </c>
      <c r="AB1778" s="306">
        <f>IF(C1778="","",B1778)</f>
        <v/>
      </c>
      <c r="AC1778" s="165">
        <f>B1778</f>
        <v/>
      </c>
      <c r="AD1778" s="165">
        <f>IF(C1778="Smelter not listed",D1778,C1778)</f>
        <v/>
      </c>
    </row>
    <row r="1779" ht="20.1" customFormat="1" customHeight="1" s="165">
      <c r="A1779" s="150" t="n"/>
      <c r="B1779" s="296">
        <f>IF(LEN(A1779)=0,"",INDEX('Smelter Look-up'!$A:$A,MATCH($A1779,'Smelter Look-up'!$E:$E,0)))</f>
        <v/>
      </c>
      <c r="C1779" s="147">
        <f>IF(LEN(A1779)=0,"",INDEX('Smelter Look-up'!$C:$C,MATCH($A1779,'Smelter Look-up'!$E:$E,0)))</f>
        <v/>
      </c>
      <c r="D1779" s="144" t="n"/>
      <c r="E1779" s="144">
        <f>IF(ISERROR($V1779),"",OFFSET('Smelter Look-up'!$D$4,$V1779-4,0)&amp;"")</f>
        <v/>
      </c>
      <c r="F1779" s="144">
        <f>IF(ISERROR($V1779),"",OFFSET('Smelter Look-up'!$E$4,$V1779-4,0))</f>
        <v/>
      </c>
      <c r="G1779" s="144">
        <f>IF(C1779=$X$4,"Enter smelter details",IF(ISERROR($V1779),"",OFFSET('Smelter Look-up'!$F$4,$V1779-4,0)))</f>
        <v/>
      </c>
      <c r="H1779" s="200">
        <f>IF(ISERROR($V1779),"",OFFSET('Smelter Look-up'!$G$4,$V1779-4,0))</f>
        <v/>
      </c>
      <c r="I1779" s="201">
        <f>IF(ISERROR($V1779),"",OFFSET('Smelter Look-up'!$H$4,$V1779-4,0))</f>
        <v/>
      </c>
      <c r="J1779" s="201">
        <f>IF(ISERROR($V1779),"",OFFSET('Smelter Look-up'!$I$4,$V1779-4,0))</f>
        <v/>
      </c>
      <c r="K1779" s="145" t="n"/>
      <c r="L1779" s="145" t="n"/>
      <c r="M1779" s="145" t="n"/>
      <c r="N1779" s="145" t="n"/>
      <c r="O1779" s="145" t="n"/>
      <c r="P1779" s="203" t="n"/>
      <c r="Q1779" s="146" t="n"/>
      <c r="R1779" s="144">
        <f>IF(ISERROR($V1779),"",OFFSET('Smelter Look-up'!$C$4,$V1779-4,0)&amp;"")</f>
        <v/>
      </c>
      <c r="S1779" s="150">
        <f>IF(B1779="","",IF(ISERROR(MATCH($E1779,CL,0)),"Unknown",INDIRECT("'C'!$A$"&amp;MATCH($E1779,CL,0)+1)))</f>
        <v/>
      </c>
      <c r="T1779" s="150">
        <f>IF(B1779="","",IF(ISERROR(MATCH($J1779,SorP!$B$1:$B$6261,0)),"",INDIRECT("'SorP'!$A$"&amp;MATCH($S1779&amp;$J1779,SorP!C:C,0))))</f>
        <v/>
      </c>
      <c r="U1779" s="163" t="n"/>
      <c r="V1779" s="164">
        <f>IF(C1779="",NA(),MATCH($B1779&amp;$C1779,'Smelter Look-up'!$J:$J,0))</f>
        <v/>
      </c>
      <c r="X1779" s="165">
        <f>IF(AND(C1779="Smelter not listed",OR(LEN(D1779)=0,LEN(E1779)=0)),1,0)</f>
        <v/>
      </c>
      <c r="AB1779" s="306">
        <f>IF(C1779="","",B1779)</f>
        <v/>
      </c>
      <c r="AC1779" s="165">
        <f>B1779</f>
        <v/>
      </c>
      <c r="AD1779" s="165">
        <f>IF(C1779="Smelter not listed",D1779,C1779)</f>
        <v/>
      </c>
    </row>
    <row r="1780" ht="20.1" customFormat="1" customHeight="1" s="165">
      <c r="A1780" s="150" t="n"/>
      <c r="B1780" s="296">
        <f>IF(LEN(A1780)=0,"",INDEX('Smelter Look-up'!$A:$A,MATCH($A1780,'Smelter Look-up'!$E:$E,0)))</f>
        <v/>
      </c>
      <c r="C1780" s="147">
        <f>IF(LEN(A1780)=0,"",INDEX('Smelter Look-up'!$C:$C,MATCH($A1780,'Smelter Look-up'!$E:$E,0)))</f>
        <v/>
      </c>
      <c r="D1780" s="144" t="n"/>
      <c r="E1780" s="144">
        <f>IF(ISERROR($V1780),"",OFFSET('Smelter Look-up'!$D$4,$V1780-4,0)&amp;"")</f>
        <v/>
      </c>
      <c r="F1780" s="144">
        <f>IF(ISERROR($V1780),"",OFFSET('Smelter Look-up'!$E$4,$V1780-4,0))</f>
        <v/>
      </c>
      <c r="G1780" s="144">
        <f>IF(C1780=$X$4,"Enter smelter details",IF(ISERROR($V1780),"",OFFSET('Smelter Look-up'!$F$4,$V1780-4,0)))</f>
        <v/>
      </c>
      <c r="H1780" s="200">
        <f>IF(ISERROR($V1780),"",OFFSET('Smelter Look-up'!$G$4,$V1780-4,0))</f>
        <v/>
      </c>
      <c r="I1780" s="201">
        <f>IF(ISERROR($V1780),"",OFFSET('Smelter Look-up'!$H$4,$V1780-4,0))</f>
        <v/>
      </c>
      <c r="J1780" s="201">
        <f>IF(ISERROR($V1780),"",OFFSET('Smelter Look-up'!$I$4,$V1780-4,0))</f>
        <v/>
      </c>
      <c r="K1780" s="145" t="n"/>
      <c r="L1780" s="145" t="n"/>
      <c r="M1780" s="145" t="n"/>
      <c r="N1780" s="145" t="n"/>
      <c r="O1780" s="145" t="n"/>
      <c r="P1780" s="203" t="n"/>
      <c r="Q1780" s="146" t="n"/>
      <c r="R1780" s="144">
        <f>IF(ISERROR($V1780),"",OFFSET('Smelter Look-up'!$C$4,$V1780-4,0)&amp;"")</f>
        <v/>
      </c>
      <c r="S1780" s="150">
        <f>IF(B1780="","",IF(ISERROR(MATCH($E1780,CL,0)),"Unknown",INDIRECT("'C'!$A$"&amp;MATCH($E1780,CL,0)+1)))</f>
        <v/>
      </c>
      <c r="T1780" s="150">
        <f>IF(B1780="","",IF(ISERROR(MATCH($J1780,SorP!$B$1:$B$6261,0)),"",INDIRECT("'SorP'!$A$"&amp;MATCH($S1780&amp;$J1780,SorP!C:C,0))))</f>
        <v/>
      </c>
      <c r="U1780" s="163" t="n"/>
      <c r="V1780" s="164">
        <f>IF(C1780="",NA(),MATCH($B1780&amp;$C1780,'Smelter Look-up'!$J:$J,0))</f>
        <v/>
      </c>
      <c r="X1780" s="165">
        <f>IF(AND(C1780="Smelter not listed",OR(LEN(D1780)=0,LEN(E1780)=0)),1,0)</f>
        <v/>
      </c>
      <c r="AB1780" s="306">
        <f>IF(C1780="","",B1780)</f>
        <v/>
      </c>
      <c r="AC1780" s="165">
        <f>B1780</f>
        <v/>
      </c>
      <c r="AD1780" s="165">
        <f>IF(C1780="Smelter not listed",D1780,C1780)</f>
        <v/>
      </c>
    </row>
    <row r="1781" ht="20.1" customFormat="1" customHeight="1" s="165">
      <c r="A1781" s="150" t="n"/>
      <c r="B1781" s="296">
        <f>IF(LEN(A1781)=0,"",INDEX('Smelter Look-up'!$A:$A,MATCH($A1781,'Smelter Look-up'!$E:$E,0)))</f>
        <v/>
      </c>
      <c r="C1781" s="147">
        <f>IF(LEN(A1781)=0,"",INDEX('Smelter Look-up'!$C:$C,MATCH($A1781,'Smelter Look-up'!$E:$E,0)))</f>
        <v/>
      </c>
      <c r="D1781" s="144" t="n"/>
      <c r="E1781" s="144">
        <f>IF(ISERROR($V1781),"",OFFSET('Smelter Look-up'!$D$4,$V1781-4,0)&amp;"")</f>
        <v/>
      </c>
      <c r="F1781" s="144">
        <f>IF(ISERROR($V1781),"",OFFSET('Smelter Look-up'!$E$4,$V1781-4,0))</f>
        <v/>
      </c>
      <c r="G1781" s="144">
        <f>IF(C1781=$X$4,"Enter smelter details",IF(ISERROR($V1781),"",OFFSET('Smelter Look-up'!$F$4,$V1781-4,0)))</f>
        <v/>
      </c>
      <c r="H1781" s="200">
        <f>IF(ISERROR($V1781),"",OFFSET('Smelter Look-up'!$G$4,$V1781-4,0))</f>
        <v/>
      </c>
      <c r="I1781" s="201">
        <f>IF(ISERROR($V1781),"",OFFSET('Smelter Look-up'!$H$4,$V1781-4,0))</f>
        <v/>
      </c>
      <c r="J1781" s="201">
        <f>IF(ISERROR($V1781),"",OFFSET('Smelter Look-up'!$I$4,$V1781-4,0))</f>
        <v/>
      </c>
      <c r="K1781" s="145" t="n"/>
      <c r="L1781" s="145" t="n"/>
      <c r="M1781" s="145" t="n"/>
      <c r="N1781" s="145" t="n"/>
      <c r="O1781" s="145" t="n"/>
      <c r="P1781" s="203" t="n"/>
      <c r="Q1781" s="146" t="n"/>
      <c r="R1781" s="144">
        <f>IF(ISERROR($V1781),"",OFFSET('Smelter Look-up'!$C$4,$V1781-4,0)&amp;"")</f>
        <v/>
      </c>
      <c r="S1781" s="150">
        <f>IF(B1781="","",IF(ISERROR(MATCH($E1781,CL,0)),"Unknown",INDIRECT("'C'!$A$"&amp;MATCH($E1781,CL,0)+1)))</f>
        <v/>
      </c>
      <c r="T1781" s="150">
        <f>IF(B1781="","",IF(ISERROR(MATCH($J1781,SorP!$B$1:$B$6261,0)),"",INDIRECT("'SorP'!$A$"&amp;MATCH($S1781&amp;$J1781,SorP!C:C,0))))</f>
        <v/>
      </c>
      <c r="U1781" s="163" t="n"/>
      <c r="V1781" s="164">
        <f>IF(C1781="",NA(),MATCH($B1781&amp;$C1781,'Smelter Look-up'!$J:$J,0))</f>
        <v/>
      </c>
      <c r="X1781" s="165">
        <f>IF(AND(C1781="Smelter not listed",OR(LEN(D1781)=0,LEN(E1781)=0)),1,0)</f>
        <v/>
      </c>
      <c r="AB1781" s="306">
        <f>IF(C1781="","",B1781)</f>
        <v/>
      </c>
      <c r="AC1781" s="165">
        <f>B1781</f>
        <v/>
      </c>
      <c r="AD1781" s="165">
        <f>IF(C1781="Smelter not listed",D1781,C1781)</f>
        <v/>
      </c>
    </row>
    <row r="1782" ht="20.1" customFormat="1" customHeight="1" s="165">
      <c r="A1782" s="150" t="n"/>
      <c r="B1782" s="296">
        <f>IF(LEN(A1782)=0,"",INDEX('Smelter Look-up'!$A:$A,MATCH($A1782,'Smelter Look-up'!$E:$E,0)))</f>
        <v/>
      </c>
      <c r="C1782" s="147">
        <f>IF(LEN(A1782)=0,"",INDEX('Smelter Look-up'!$C:$C,MATCH($A1782,'Smelter Look-up'!$E:$E,0)))</f>
        <v/>
      </c>
      <c r="D1782" s="144" t="n"/>
      <c r="E1782" s="144">
        <f>IF(ISERROR($V1782),"",OFFSET('Smelter Look-up'!$D$4,$V1782-4,0)&amp;"")</f>
        <v/>
      </c>
      <c r="F1782" s="144">
        <f>IF(ISERROR($V1782),"",OFFSET('Smelter Look-up'!$E$4,$V1782-4,0))</f>
        <v/>
      </c>
      <c r="G1782" s="144">
        <f>IF(C1782=$X$4,"Enter smelter details",IF(ISERROR($V1782),"",OFFSET('Smelter Look-up'!$F$4,$V1782-4,0)))</f>
        <v/>
      </c>
      <c r="H1782" s="200">
        <f>IF(ISERROR($V1782),"",OFFSET('Smelter Look-up'!$G$4,$V1782-4,0))</f>
        <v/>
      </c>
      <c r="I1782" s="201">
        <f>IF(ISERROR($V1782),"",OFFSET('Smelter Look-up'!$H$4,$V1782-4,0))</f>
        <v/>
      </c>
      <c r="J1782" s="201">
        <f>IF(ISERROR($V1782),"",OFFSET('Smelter Look-up'!$I$4,$V1782-4,0))</f>
        <v/>
      </c>
      <c r="K1782" s="145" t="n"/>
      <c r="L1782" s="145" t="n"/>
      <c r="M1782" s="145" t="n"/>
      <c r="N1782" s="145" t="n"/>
      <c r="O1782" s="145" t="n"/>
      <c r="P1782" s="203" t="n"/>
      <c r="Q1782" s="146" t="n"/>
      <c r="R1782" s="144">
        <f>IF(ISERROR($V1782),"",OFFSET('Smelter Look-up'!$C$4,$V1782-4,0)&amp;"")</f>
        <v/>
      </c>
      <c r="S1782" s="150">
        <f>IF(B1782="","",IF(ISERROR(MATCH($E1782,CL,0)),"Unknown",INDIRECT("'C'!$A$"&amp;MATCH($E1782,CL,0)+1)))</f>
        <v/>
      </c>
      <c r="T1782" s="150">
        <f>IF(B1782="","",IF(ISERROR(MATCH($J1782,SorP!$B$1:$B$6261,0)),"",INDIRECT("'SorP'!$A$"&amp;MATCH($S1782&amp;$J1782,SorP!C:C,0))))</f>
        <v/>
      </c>
      <c r="U1782" s="163" t="n"/>
      <c r="V1782" s="164">
        <f>IF(C1782="",NA(),MATCH($B1782&amp;$C1782,'Smelter Look-up'!$J:$J,0))</f>
        <v/>
      </c>
      <c r="X1782" s="165">
        <f>IF(AND(C1782="Smelter not listed",OR(LEN(D1782)=0,LEN(E1782)=0)),1,0)</f>
        <v/>
      </c>
      <c r="AB1782" s="306">
        <f>IF(C1782="","",B1782)</f>
        <v/>
      </c>
      <c r="AC1782" s="165">
        <f>B1782</f>
        <v/>
      </c>
      <c r="AD1782" s="165">
        <f>IF(C1782="Smelter not listed",D1782,C1782)</f>
        <v/>
      </c>
    </row>
    <row r="1783" ht="20.1" customFormat="1" customHeight="1" s="165">
      <c r="A1783" s="150" t="n"/>
      <c r="B1783" s="296">
        <f>IF(LEN(A1783)=0,"",INDEX('Smelter Look-up'!$A:$A,MATCH($A1783,'Smelter Look-up'!$E:$E,0)))</f>
        <v/>
      </c>
      <c r="C1783" s="147">
        <f>IF(LEN(A1783)=0,"",INDEX('Smelter Look-up'!$C:$C,MATCH($A1783,'Smelter Look-up'!$E:$E,0)))</f>
        <v/>
      </c>
      <c r="D1783" s="144" t="n"/>
      <c r="E1783" s="144">
        <f>IF(ISERROR($V1783),"",OFFSET('Smelter Look-up'!$D$4,$V1783-4,0)&amp;"")</f>
        <v/>
      </c>
      <c r="F1783" s="144">
        <f>IF(ISERROR($V1783),"",OFFSET('Smelter Look-up'!$E$4,$V1783-4,0))</f>
        <v/>
      </c>
      <c r="G1783" s="144">
        <f>IF(C1783=$X$4,"Enter smelter details",IF(ISERROR($V1783),"",OFFSET('Smelter Look-up'!$F$4,$V1783-4,0)))</f>
        <v/>
      </c>
      <c r="H1783" s="200">
        <f>IF(ISERROR($V1783),"",OFFSET('Smelter Look-up'!$G$4,$V1783-4,0))</f>
        <v/>
      </c>
      <c r="I1783" s="201">
        <f>IF(ISERROR($V1783),"",OFFSET('Smelter Look-up'!$H$4,$V1783-4,0))</f>
        <v/>
      </c>
      <c r="J1783" s="201">
        <f>IF(ISERROR($V1783),"",OFFSET('Smelter Look-up'!$I$4,$V1783-4,0))</f>
        <v/>
      </c>
      <c r="K1783" s="145" t="n"/>
      <c r="L1783" s="145" t="n"/>
      <c r="M1783" s="145" t="n"/>
      <c r="N1783" s="145" t="n"/>
      <c r="O1783" s="145" t="n"/>
      <c r="P1783" s="203" t="n"/>
      <c r="Q1783" s="146" t="n"/>
      <c r="R1783" s="144">
        <f>IF(ISERROR($V1783),"",OFFSET('Smelter Look-up'!$C$4,$V1783-4,0)&amp;"")</f>
        <v/>
      </c>
      <c r="S1783" s="150">
        <f>IF(B1783="","",IF(ISERROR(MATCH($E1783,CL,0)),"Unknown",INDIRECT("'C'!$A$"&amp;MATCH($E1783,CL,0)+1)))</f>
        <v/>
      </c>
      <c r="T1783" s="150">
        <f>IF(B1783="","",IF(ISERROR(MATCH($J1783,SorP!$B$1:$B$6261,0)),"",INDIRECT("'SorP'!$A$"&amp;MATCH($S1783&amp;$J1783,SorP!C:C,0))))</f>
        <v/>
      </c>
      <c r="U1783" s="163" t="n"/>
      <c r="V1783" s="164">
        <f>IF(C1783="",NA(),MATCH($B1783&amp;$C1783,'Smelter Look-up'!$J:$J,0))</f>
        <v/>
      </c>
      <c r="X1783" s="165">
        <f>IF(AND(C1783="Smelter not listed",OR(LEN(D1783)=0,LEN(E1783)=0)),1,0)</f>
        <v/>
      </c>
      <c r="AB1783" s="306">
        <f>IF(C1783="","",B1783)</f>
        <v/>
      </c>
      <c r="AC1783" s="165">
        <f>B1783</f>
        <v/>
      </c>
      <c r="AD1783" s="165">
        <f>IF(C1783="Smelter not listed",D1783,C1783)</f>
        <v/>
      </c>
    </row>
    <row r="1784" ht="20.1" customFormat="1" customHeight="1" s="165">
      <c r="A1784" s="150" t="n"/>
      <c r="B1784" s="296">
        <f>IF(LEN(A1784)=0,"",INDEX('Smelter Look-up'!$A:$A,MATCH($A1784,'Smelter Look-up'!$E:$E,0)))</f>
        <v/>
      </c>
      <c r="C1784" s="147">
        <f>IF(LEN(A1784)=0,"",INDEX('Smelter Look-up'!$C:$C,MATCH($A1784,'Smelter Look-up'!$E:$E,0)))</f>
        <v/>
      </c>
      <c r="D1784" s="144" t="n"/>
      <c r="E1784" s="144">
        <f>IF(ISERROR($V1784),"",OFFSET('Smelter Look-up'!$D$4,$V1784-4,0)&amp;"")</f>
        <v/>
      </c>
      <c r="F1784" s="144">
        <f>IF(ISERROR($V1784),"",OFFSET('Smelter Look-up'!$E$4,$V1784-4,0))</f>
        <v/>
      </c>
      <c r="G1784" s="144">
        <f>IF(C1784=$X$4,"Enter smelter details",IF(ISERROR($V1784),"",OFFSET('Smelter Look-up'!$F$4,$V1784-4,0)))</f>
        <v/>
      </c>
      <c r="H1784" s="200">
        <f>IF(ISERROR($V1784),"",OFFSET('Smelter Look-up'!$G$4,$V1784-4,0))</f>
        <v/>
      </c>
      <c r="I1784" s="201">
        <f>IF(ISERROR($V1784),"",OFFSET('Smelter Look-up'!$H$4,$V1784-4,0))</f>
        <v/>
      </c>
      <c r="J1784" s="201">
        <f>IF(ISERROR($V1784),"",OFFSET('Smelter Look-up'!$I$4,$V1784-4,0))</f>
        <v/>
      </c>
      <c r="K1784" s="145" t="n"/>
      <c r="L1784" s="145" t="n"/>
      <c r="M1784" s="145" t="n"/>
      <c r="N1784" s="145" t="n"/>
      <c r="O1784" s="145" t="n"/>
      <c r="P1784" s="203" t="n"/>
      <c r="Q1784" s="146" t="n"/>
      <c r="R1784" s="144">
        <f>IF(ISERROR($V1784),"",OFFSET('Smelter Look-up'!$C$4,$V1784-4,0)&amp;"")</f>
        <v/>
      </c>
      <c r="S1784" s="150">
        <f>IF(B1784="","",IF(ISERROR(MATCH($E1784,CL,0)),"Unknown",INDIRECT("'C'!$A$"&amp;MATCH($E1784,CL,0)+1)))</f>
        <v/>
      </c>
      <c r="T1784" s="150">
        <f>IF(B1784="","",IF(ISERROR(MATCH($J1784,SorP!$B$1:$B$6261,0)),"",INDIRECT("'SorP'!$A$"&amp;MATCH($S1784&amp;$J1784,SorP!C:C,0))))</f>
        <v/>
      </c>
      <c r="U1784" s="163" t="n"/>
      <c r="V1784" s="164">
        <f>IF(C1784="",NA(),MATCH($B1784&amp;$C1784,'Smelter Look-up'!$J:$J,0))</f>
        <v/>
      </c>
      <c r="X1784" s="165">
        <f>IF(AND(C1784="Smelter not listed",OR(LEN(D1784)=0,LEN(E1784)=0)),1,0)</f>
        <v/>
      </c>
      <c r="AB1784" s="306">
        <f>IF(C1784="","",B1784)</f>
        <v/>
      </c>
      <c r="AC1784" s="165">
        <f>B1784</f>
        <v/>
      </c>
      <c r="AD1784" s="165">
        <f>IF(C1784="Smelter not listed",D1784,C1784)</f>
        <v/>
      </c>
    </row>
    <row r="1785" ht="20.1" customFormat="1" customHeight="1" s="165">
      <c r="A1785" s="150" t="n"/>
      <c r="B1785" s="296">
        <f>IF(LEN(A1785)=0,"",INDEX('Smelter Look-up'!$A:$A,MATCH($A1785,'Smelter Look-up'!$E:$E,0)))</f>
        <v/>
      </c>
      <c r="C1785" s="147">
        <f>IF(LEN(A1785)=0,"",INDEX('Smelter Look-up'!$C:$C,MATCH($A1785,'Smelter Look-up'!$E:$E,0)))</f>
        <v/>
      </c>
      <c r="D1785" s="144" t="n"/>
      <c r="E1785" s="144">
        <f>IF(ISERROR($V1785),"",OFFSET('Smelter Look-up'!$D$4,$V1785-4,0)&amp;"")</f>
        <v/>
      </c>
      <c r="F1785" s="144">
        <f>IF(ISERROR($V1785),"",OFFSET('Smelter Look-up'!$E$4,$V1785-4,0))</f>
        <v/>
      </c>
      <c r="G1785" s="144">
        <f>IF(C1785=$X$4,"Enter smelter details",IF(ISERROR($V1785),"",OFFSET('Smelter Look-up'!$F$4,$V1785-4,0)))</f>
        <v/>
      </c>
      <c r="H1785" s="200">
        <f>IF(ISERROR($V1785),"",OFFSET('Smelter Look-up'!$G$4,$V1785-4,0))</f>
        <v/>
      </c>
      <c r="I1785" s="201">
        <f>IF(ISERROR($V1785),"",OFFSET('Smelter Look-up'!$H$4,$V1785-4,0))</f>
        <v/>
      </c>
      <c r="J1785" s="201">
        <f>IF(ISERROR($V1785),"",OFFSET('Smelter Look-up'!$I$4,$V1785-4,0))</f>
        <v/>
      </c>
      <c r="K1785" s="145" t="n"/>
      <c r="L1785" s="145" t="n"/>
      <c r="M1785" s="145" t="n"/>
      <c r="N1785" s="145" t="n"/>
      <c r="O1785" s="145" t="n"/>
      <c r="P1785" s="203" t="n"/>
      <c r="Q1785" s="146" t="n"/>
      <c r="R1785" s="144">
        <f>IF(ISERROR($V1785),"",OFFSET('Smelter Look-up'!$C$4,$V1785-4,0)&amp;"")</f>
        <v/>
      </c>
      <c r="S1785" s="150">
        <f>IF(B1785="","",IF(ISERROR(MATCH($E1785,CL,0)),"Unknown",INDIRECT("'C'!$A$"&amp;MATCH($E1785,CL,0)+1)))</f>
        <v/>
      </c>
      <c r="T1785" s="150">
        <f>IF(B1785="","",IF(ISERROR(MATCH($J1785,SorP!$B$1:$B$6261,0)),"",INDIRECT("'SorP'!$A$"&amp;MATCH($S1785&amp;$J1785,SorP!C:C,0))))</f>
        <v/>
      </c>
      <c r="U1785" s="163" t="n"/>
      <c r="V1785" s="164">
        <f>IF(C1785="",NA(),MATCH($B1785&amp;$C1785,'Smelter Look-up'!$J:$J,0))</f>
        <v/>
      </c>
      <c r="X1785" s="165">
        <f>IF(AND(C1785="Smelter not listed",OR(LEN(D1785)=0,LEN(E1785)=0)),1,0)</f>
        <v/>
      </c>
      <c r="AB1785" s="306">
        <f>IF(C1785="","",B1785)</f>
        <v/>
      </c>
      <c r="AC1785" s="165">
        <f>B1785</f>
        <v/>
      </c>
      <c r="AD1785" s="165">
        <f>IF(C1785="Smelter not listed",D1785,C1785)</f>
        <v/>
      </c>
    </row>
    <row r="1786" ht="20.1" customFormat="1" customHeight="1" s="165">
      <c r="A1786" s="150" t="n"/>
      <c r="B1786" s="296">
        <f>IF(LEN(A1786)=0,"",INDEX('Smelter Look-up'!$A:$A,MATCH($A1786,'Smelter Look-up'!$E:$E,0)))</f>
        <v/>
      </c>
      <c r="C1786" s="147">
        <f>IF(LEN(A1786)=0,"",INDEX('Smelter Look-up'!$C:$C,MATCH($A1786,'Smelter Look-up'!$E:$E,0)))</f>
        <v/>
      </c>
      <c r="D1786" s="144" t="n"/>
      <c r="E1786" s="144">
        <f>IF(ISERROR($V1786),"",OFFSET('Smelter Look-up'!$D$4,$V1786-4,0)&amp;"")</f>
        <v/>
      </c>
      <c r="F1786" s="144">
        <f>IF(ISERROR($V1786),"",OFFSET('Smelter Look-up'!$E$4,$V1786-4,0))</f>
        <v/>
      </c>
      <c r="G1786" s="144">
        <f>IF(C1786=$X$4,"Enter smelter details",IF(ISERROR($V1786),"",OFFSET('Smelter Look-up'!$F$4,$V1786-4,0)))</f>
        <v/>
      </c>
      <c r="H1786" s="200">
        <f>IF(ISERROR($V1786),"",OFFSET('Smelter Look-up'!$G$4,$V1786-4,0))</f>
        <v/>
      </c>
      <c r="I1786" s="201">
        <f>IF(ISERROR($V1786),"",OFFSET('Smelter Look-up'!$H$4,$V1786-4,0))</f>
        <v/>
      </c>
      <c r="J1786" s="201">
        <f>IF(ISERROR($V1786),"",OFFSET('Smelter Look-up'!$I$4,$V1786-4,0))</f>
        <v/>
      </c>
      <c r="K1786" s="145" t="n"/>
      <c r="L1786" s="145" t="n"/>
      <c r="M1786" s="145" t="n"/>
      <c r="N1786" s="145" t="n"/>
      <c r="O1786" s="145" t="n"/>
      <c r="P1786" s="203" t="n"/>
      <c r="Q1786" s="146" t="n"/>
      <c r="R1786" s="144">
        <f>IF(ISERROR($V1786),"",OFFSET('Smelter Look-up'!$C$4,$V1786-4,0)&amp;"")</f>
        <v/>
      </c>
      <c r="S1786" s="150">
        <f>IF(B1786="","",IF(ISERROR(MATCH($E1786,CL,0)),"Unknown",INDIRECT("'C'!$A$"&amp;MATCH($E1786,CL,0)+1)))</f>
        <v/>
      </c>
      <c r="T1786" s="150">
        <f>IF(B1786="","",IF(ISERROR(MATCH($J1786,SorP!$B$1:$B$6261,0)),"",INDIRECT("'SorP'!$A$"&amp;MATCH($S1786&amp;$J1786,SorP!C:C,0))))</f>
        <v/>
      </c>
      <c r="U1786" s="163" t="n"/>
      <c r="V1786" s="164">
        <f>IF(C1786="",NA(),MATCH($B1786&amp;$C1786,'Smelter Look-up'!$J:$J,0))</f>
        <v/>
      </c>
      <c r="X1786" s="165">
        <f>IF(AND(C1786="Smelter not listed",OR(LEN(D1786)=0,LEN(E1786)=0)),1,0)</f>
        <v/>
      </c>
      <c r="AB1786" s="306">
        <f>IF(C1786="","",B1786)</f>
        <v/>
      </c>
      <c r="AC1786" s="165">
        <f>B1786</f>
        <v/>
      </c>
      <c r="AD1786" s="165">
        <f>IF(C1786="Smelter not listed",D1786,C1786)</f>
        <v/>
      </c>
    </row>
    <row r="1787" ht="20.1" customFormat="1" customHeight="1" s="165">
      <c r="A1787" s="150" t="n"/>
      <c r="B1787" s="296">
        <f>IF(LEN(A1787)=0,"",INDEX('Smelter Look-up'!$A:$A,MATCH($A1787,'Smelter Look-up'!$E:$E,0)))</f>
        <v/>
      </c>
      <c r="C1787" s="147">
        <f>IF(LEN(A1787)=0,"",INDEX('Smelter Look-up'!$C:$C,MATCH($A1787,'Smelter Look-up'!$E:$E,0)))</f>
        <v/>
      </c>
      <c r="D1787" s="144" t="n"/>
      <c r="E1787" s="144">
        <f>IF(ISERROR($V1787),"",OFFSET('Smelter Look-up'!$D$4,$V1787-4,0)&amp;"")</f>
        <v/>
      </c>
      <c r="F1787" s="144">
        <f>IF(ISERROR($V1787),"",OFFSET('Smelter Look-up'!$E$4,$V1787-4,0))</f>
        <v/>
      </c>
      <c r="G1787" s="144">
        <f>IF(C1787=$X$4,"Enter smelter details",IF(ISERROR($V1787),"",OFFSET('Smelter Look-up'!$F$4,$V1787-4,0)))</f>
        <v/>
      </c>
      <c r="H1787" s="200">
        <f>IF(ISERROR($V1787),"",OFFSET('Smelter Look-up'!$G$4,$V1787-4,0))</f>
        <v/>
      </c>
      <c r="I1787" s="201">
        <f>IF(ISERROR($V1787),"",OFFSET('Smelter Look-up'!$H$4,$V1787-4,0))</f>
        <v/>
      </c>
      <c r="J1787" s="201">
        <f>IF(ISERROR($V1787),"",OFFSET('Smelter Look-up'!$I$4,$V1787-4,0))</f>
        <v/>
      </c>
      <c r="K1787" s="145" t="n"/>
      <c r="L1787" s="145" t="n"/>
      <c r="M1787" s="145" t="n"/>
      <c r="N1787" s="145" t="n"/>
      <c r="O1787" s="145" t="n"/>
      <c r="P1787" s="203" t="n"/>
      <c r="Q1787" s="146" t="n"/>
      <c r="R1787" s="144">
        <f>IF(ISERROR($V1787),"",OFFSET('Smelter Look-up'!$C$4,$V1787-4,0)&amp;"")</f>
        <v/>
      </c>
      <c r="S1787" s="150">
        <f>IF(B1787="","",IF(ISERROR(MATCH($E1787,CL,0)),"Unknown",INDIRECT("'C'!$A$"&amp;MATCH($E1787,CL,0)+1)))</f>
        <v/>
      </c>
      <c r="T1787" s="150">
        <f>IF(B1787="","",IF(ISERROR(MATCH($J1787,SorP!$B$1:$B$6261,0)),"",INDIRECT("'SorP'!$A$"&amp;MATCH($S1787&amp;$J1787,SorP!C:C,0))))</f>
        <v/>
      </c>
      <c r="U1787" s="163" t="n"/>
      <c r="V1787" s="164">
        <f>IF(C1787="",NA(),MATCH($B1787&amp;$C1787,'Smelter Look-up'!$J:$J,0))</f>
        <v/>
      </c>
      <c r="X1787" s="165">
        <f>IF(AND(C1787="Smelter not listed",OR(LEN(D1787)=0,LEN(E1787)=0)),1,0)</f>
        <v/>
      </c>
      <c r="AB1787" s="306">
        <f>IF(C1787="","",B1787)</f>
        <v/>
      </c>
      <c r="AC1787" s="165">
        <f>B1787</f>
        <v/>
      </c>
      <c r="AD1787" s="165">
        <f>IF(C1787="Smelter not listed",D1787,C1787)</f>
        <v/>
      </c>
    </row>
    <row r="1788" ht="20.1" customFormat="1" customHeight="1" s="165">
      <c r="A1788" s="150" t="n"/>
      <c r="B1788" s="296">
        <f>IF(LEN(A1788)=0,"",INDEX('Smelter Look-up'!$A:$A,MATCH($A1788,'Smelter Look-up'!$E:$E,0)))</f>
        <v/>
      </c>
      <c r="C1788" s="147">
        <f>IF(LEN(A1788)=0,"",INDEX('Smelter Look-up'!$C:$C,MATCH($A1788,'Smelter Look-up'!$E:$E,0)))</f>
        <v/>
      </c>
      <c r="D1788" s="144" t="n"/>
      <c r="E1788" s="144">
        <f>IF(ISERROR($V1788),"",OFFSET('Smelter Look-up'!$D$4,$V1788-4,0)&amp;"")</f>
        <v/>
      </c>
      <c r="F1788" s="144">
        <f>IF(ISERROR($V1788),"",OFFSET('Smelter Look-up'!$E$4,$V1788-4,0))</f>
        <v/>
      </c>
      <c r="G1788" s="144">
        <f>IF(C1788=$X$4,"Enter smelter details",IF(ISERROR($V1788),"",OFFSET('Smelter Look-up'!$F$4,$V1788-4,0)))</f>
        <v/>
      </c>
      <c r="H1788" s="200">
        <f>IF(ISERROR($V1788),"",OFFSET('Smelter Look-up'!$G$4,$V1788-4,0))</f>
        <v/>
      </c>
      <c r="I1788" s="201">
        <f>IF(ISERROR($V1788),"",OFFSET('Smelter Look-up'!$H$4,$V1788-4,0))</f>
        <v/>
      </c>
      <c r="J1788" s="201">
        <f>IF(ISERROR($V1788),"",OFFSET('Smelter Look-up'!$I$4,$V1788-4,0))</f>
        <v/>
      </c>
      <c r="K1788" s="145" t="n"/>
      <c r="L1788" s="145" t="n"/>
      <c r="M1788" s="145" t="n"/>
      <c r="N1788" s="145" t="n"/>
      <c r="O1788" s="145" t="n"/>
      <c r="P1788" s="203" t="n"/>
      <c r="Q1788" s="146" t="n"/>
      <c r="R1788" s="144">
        <f>IF(ISERROR($V1788),"",OFFSET('Smelter Look-up'!$C$4,$V1788-4,0)&amp;"")</f>
        <v/>
      </c>
      <c r="S1788" s="150">
        <f>IF(B1788="","",IF(ISERROR(MATCH($E1788,CL,0)),"Unknown",INDIRECT("'C'!$A$"&amp;MATCH($E1788,CL,0)+1)))</f>
        <v/>
      </c>
      <c r="T1788" s="150">
        <f>IF(B1788="","",IF(ISERROR(MATCH($J1788,SorP!$B$1:$B$6261,0)),"",INDIRECT("'SorP'!$A$"&amp;MATCH($S1788&amp;$J1788,SorP!C:C,0))))</f>
        <v/>
      </c>
      <c r="U1788" s="163" t="n"/>
      <c r="V1788" s="164">
        <f>IF(C1788="",NA(),MATCH($B1788&amp;$C1788,'Smelter Look-up'!$J:$J,0))</f>
        <v/>
      </c>
      <c r="X1788" s="165">
        <f>IF(AND(C1788="Smelter not listed",OR(LEN(D1788)=0,LEN(E1788)=0)),1,0)</f>
        <v/>
      </c>
      <c r="AB1788" s="306">
        <f>IF(C1788="","",B1788)</f>
        <v/>
      </c>
      <c r="AC1788" s="165">
        <f>B1788</f>
        <v/>
      </c>
      <c r="AD1788" s="165">
        <f>IF(C1788="Smelter not listed",D1788,C1788)</f>
        <v/>
      </c>
    </row>
    <row r="1789" ht="20.1" customFormat="1" customHeight="1" s="165">
      <c r="A1789" s="150" t="n"/>
      <c r="B1789" s="296">
        <f>IF(LEN(A1789)=0,"",INDEX('Smelter Look-up'!$A:$A,MATCH($A1789,'Smelter Look-up'!$E:$E,0)))</f>
        <v/>
      </c>
      <c r="C1789" s="147">
        <f>IF(LEN(A1789)=0,"",INDEX('Smelter Look-up'!$C:$C,MATCH($A1789,'Smelter Look-up'!$E:$E,0)))</f>
        <v/>
      </c>
      <c r="D1789" s="144" t="n"/>
      <c r="E1789" s="144">
        <f>IF(ISERROR($V1789),"",OFFSET('Smelter Look-up'!$D$4,$V1789-4,0)&amp;"")</f>
        <v/>
      </c>
      <c r="F1789" s="144">
        <f>IF(ISERROR($V1789),"",OFFSET('Smelter Look-up'!$E$4,$V1789-4,0))</f>
        <v/>
      </c>
      <c r="G1789" s="144">
        <f>IF(C1789=$X$4,"Enter smelter details",IF(ISERROR($V1789),"",OFFSET('Smelter Look-up'!$F$4,$V1789-4,0)))</f>
        <v/>
      </c>
      <c r="H1789" s="200">
        <f>IF(ISERROR($V1789),"",OFFSET('Smelter Look-up'!$G$4,$V1789-4,0))</f>
        <v/>
      </c>
      <c r="I1789" s="201">
        <f>IF(ISERROR($V1789),"",OFFSET('Smelter Look-up'!$H$4,$V1789-4,0))</f>
        <v/>
      </c>
      <c r="J1789" s="201">
        <f>IF(ISERROR($V1789),"",OFFSET('Smelter Look-up'!$I$4,$V1789-4,0))</f>
        <v/>
      </c>
      <c r="K1789" s="145" t="n"/>
      <c r="L1789" s="145" t="n"/>
      <c r="M1789" s="145" t="n"/>
      <c r="N1789" s="145" t="n"/>
      <c r="O1789" s="145" t="n"/>
      <c r="P1789" s="203" t="n"/>
      <c r="Q1789" s="146" t="n"/>
      <c r="R1789" s="144">
        <f>IF(ISERROR($V1789),"",OFFSET('Smelter Look-up'!$C$4,$V1789-4,0)&amp;"")</f>
        <v/>
      </c>
      <c r="S1789" s="150">
        <f>IF(B1789="","",IF(ISERROR(MATCH($E1789,CL,0)),"Unknown",INDIRECT("'C'!$A$"&amp;MATCH($E1789,CL,0)+1)))</f>
        <v/>
      </c>
      <c r="T1789" s="150">
        <f>IF(B1789="","",IF(ISERROR(MATCH($J1789,SorP!$B$1:$B$6261,0)),"",INDIRECT("'SorP'!$A$"&amp;MATCH($S1789&amp;$J1789,SorP!C:C,0))))</f>
        <v/>
      </c>
      <c r="U1789" s="163" t="n"/>
      <c r="V1789" s="164">
        <f>IF(C1789="",NA(),MATCH($B1789&amp;$C1789,'Smelter Look-up'!$J:$J,0))</f>
        <v/>
      </c>
      <c r="X1789" s="165">
        <f>IF(AND(C1789="Smelter not listed",OR(LEN(D1789)=0,LEN(E1789)=0)),1,0)</f>
        <v/>
      </c>
      <c r="AB1789" s="306">
        <f>IF(C1789="","",B1789)</f>
        <v/>
      </c>
      <c r="AC1789" s="165">
        <f>B1789</f>
        <v/>
      </c>
      <c r="AD1789" s="165">
        <f>IF(C1789="Smelter not listed",D1789,C1789)</f>
        <v/>
      </c>
    </row>
    <row r="1790" ht="20.1" customFormat="1" customHeight="1" s="165">
      <c r="A1790" s="150" t="n"/>
      <c r="B1790" s="296">
        <f>IF(LEN(A1790)=0,"",INDEX('Smelter Look-up'!$A:$A,MATCH($A1790,'Smelter Look-up'!$E:$E,0)))</f>
        <v/>
      </c>
      <c r="C1790" s="147">
        <f>IF(LEN(A1790)=0,"",INDEX('Smelter Look-up'!$C:$C,MATCH($A1790,'Smelter Look-up'!$E:$E,0)))</f>
        <v/>
      </c>
      <c r="D1790" s="144" t="n"/>
      <c r="E1790" s="144">
        <f>IF(ISERROR($V1790),"",OFFSET('Smelter Look-up'!$D$4,$V1790-4,0)&amp;"")</f>
        <v/>
      </c>
      <c r="F1790" s="144">
        <f>IF(ISERROR($V1790),"",OFFSET('Smelter Look-up'!$E$4,$V1790-4,0))</f>
        <v/>
      </c>
      <c r="G1790" s="144">
        <f>IF(C1790=$X$4,"Enter smelter details",IF(ISERROR($V1790),"",OFFSET('Smelter Look-up'!$F$4,$V1790-4,0)))</f>
        <v/>
      </c>
      <c r="H1790" s="200">
        <f>IF(ISERROR($V1790),"",OFFSET('Smelter Look-up'!$G$4,$V1790-4,0))</f>
        <v/>
      </c>
      <c r="I1790" s="201">
        <f>IF(ISERROR($V1790),"",OFFSET('Smelter Look-up'!$H$4,$V1790-4,0))</f>
        <v/>
      </c>
      <c r="J1790" s="201">
        <f>IF(ISERROR($V1790),"",OFFSET('Smelter Look-up'!$I$4,$V1790-4,0))</f>
        <v/>
      </c>
      <c r="K1790" s="145" t="n"/>
      <c r="L1790" s="145" t="n"/>
      <c r="M1790" s="145" t="n"/>
      <c r="N1790" s="145" t="n"/>
      <c r="O1790" s="145" t="n"/>
      <c r="P1790" s="203" t="n"/>
      <c r="Q1790" s="146" t="n"/>
      <c r="R1790" s="144">
        <f>IF(ISERROR($V1790),"",OFFSET('Smelter Look-up'!$C$4,$V1790-4,0)&amp;"")</f>
        <v/>
      </c>
      <c r="S1790" s="150">
        <f>IF(B1790="","",IF(ISERROR(MATCH($E1790,CL,0)),"Unknown",INDIRECT("'C'!$A$"&amp;MATCH($E1790,CL,0)+1)))</f>
        <v/>
      </c>
      <c r="T1790" s="150">
        <f>IF(B1790="","",IF(ISERROR(MATCH($J1790,SorP!$B$1:$B$6261,0)),"",INDIRECT("'SorP'!$A$"&amp;MATCH($S1790&amp;$J1790,SorP!C:C,0))))</f>
        <v/>
      </c>
      <c r="U1790" s="163" t="n"/>
      <c r="V1790" s="164">
        <f>IF(C1790="",NA(),MATCH($B1790&amp;$C1790,'Smelter Look-up'!$J:$J,0))</f>
        <v/>
      </c>
      <c r="X1790" s="165">
        <f>IF(AND(C1790="Smelter not listed",OR(LEN(D1790)=0,LEN(E1790)=0)),1,0)</f>
        <v/>
      </c>
      <c r="AB1790" s="306">
        <f>IF(C1790="","",B1790)</f>
        <v/>
      </c>
      <c r="AC1790" s="165">
        <f>B1790</f>
        <v/>
      </c>
      <c r="AD1790" s="165">
        <f>IF(C1790="Smelter not listed",D1790,C1790)</f>
        <v/>
      </c>
    </row>
    <row r="1791" ht="20.1" customFormat="1" customHeight="1" s="165">
      <c r="A1791" s="150" t="n"/>
      <c r="B1791" s="296">
        <f>IF(LEN(A1791)=0,"",INDEX('Smelter Look-up'!$A:$A,MATCH($A1791,'Smelter Look-up'!$E:$E,0)))</f>
        <v/>
      </c>
      <c r="C1791" s="147">
        <f>IF(LEN(A1791)=0,"",INDEX('Smelter Look-up'!$C:$C,MATCH($A1791,'Smelter Look-up'!$E:$E,0)))</f>
        <v/>
      </c>
      <c r="D1791" s="144" t="n"/>
      <c r="E1791" s="144">
        <f>IF(ISERROR($V1791),"",OFFSET('Smelter Look-up'!$D$4,$V1791-4,0)&amp;"")</f>
        <v/>
      </c>
      <c r="F1791" s="144">
        <f>IF(ISERROR($V1791),"",OFFSET('Smelter Look-up'!$E$4,$V1791-4,0))</f>
        <v/>
      </c>
      <c r="G1791" s="144">
        <f>IF(C1791=$X$4,"Enter smelter details",IF(ISERROR($V1791),"",OFFSET('Smelter Look-up'!$F$4,$V1791-4,0)))</f>
        <v/>
      </c>
      <c r="H1791" s="200">
        <f>IF(ISERROR($V1791),"",OFFSET('Smelter Look-up'!$G$4,$V1791-4,0))</f>
        <v/>
      </c>
      <c r="I1791" s="201">
        <f>IF(ISERROR($V1791),"",OFFSET('Smelter Look-up'!$H$4,$V1791-4,0))</f>
        <v/>
      </c>
      <c r="J1791" s="201">
        <f>IF(ISERROR($V1791),"",OFFSET('Smelter Look-up'!$I$4,$V1791-4,0))</f>
        <v/>
      </c>
      <c r="K1791" s="145" t="n"/>
      <c r="L1791" s="145" t="n"/>
      <c r="M1791" s="145" t="n"/>
      <c r="N1791" s="145" t="n"/>
      <c r="O1791" s="145" t="n"/>
      <c r="P1791" s="203" t="n"/>
      <c r="Q1791" s="146" t="n"/>
      <c r="R1791" s="144">
        <f>IF(ISERROR($V1791),"",OFFSET('Smelter Look-up'!$C$4,$V1791-4,0)&amp;"")</f>
        <v/>
      </c>
      <c r="S1791" s="150">
        <f>IF(B1791="","",IF(ISERROR(MATCH($E1791,CL,0)),"Unknown",INDIRECT("'C'!$A$"&amp;MATCH($E1791,CL,0)+1)))</f>
        <v/>
      </c>
      <c r="T1791" s="150">
        <f>IF(B1791="","",IF(ISERROR(MATCH($J1791,SorP!$B$1:$B$6261,0)),"",INDIRECT("'SorP'!$A$"&amp;MATCH($S1791&amp;$J1791,SorP!C:C,0))))</f>
        <v/>
      </c>
      <c r="U1791" s="163" t="n"/>
      <c r="V1791" s="164">
        <f>IF(C1791="",NA(),MATCH($B1791&amp;$C1791,'Smelter Look-up'!$J:$J,0))</f>
        <v/>
      </c>
      <c r="X1791" s="165">
        <f>IF(AND(C1791="Smelter not listed",OR(LEN(D1791)=0,LEN(E1791)=0)),1,0)</f>
        <v/>
      </c>
      <c r="AB1791" s="306">
        <f>IF(C1791="","",B1791)</f>
        <v/>
      </c>
      <c r="AC1791" s="165">
        <f>B1791</f>
        <v/>
      </c>
      <c r="AD1791" s="165">
        <f>IF(C1791="Smelter not listed",D1791,C1791)</f>
        <v/>
      </c>
    </row>
    <row r="1792" ht="20.1" customFormat="1" customHeight="1" s="165">
      <c r="A1792" s="150" t="n"/>
      <c r="B1792" s="296">
        <f>IF(LEN(A1792)=0,"",INDEX('Smelter Look-up'!$A:$A,MATCH($A1792,'Smelter Look-up'!$E:$E,0)))</f>
        <v/>
      </c>
      <c r="C1792" s="147">
        <f>IF(LEN(A1792)=0,"",INDEX('Smelter Look-up'!$C:$C,MATCH($A1792,'Smelter Look-up'!$E:$E,0)))</f>
        <v/>
      </c>
      <c r="D1792" s="144" t="n"/>
      <c r="E1792" s="144">
        <f>IF(ISERROR($V1792),"",OFFSET('Smelter Look-up'!$D$4,$V1792-4,0)&amp;"")</f>
        <v/>
      </c>
      <c r="F1792" s="144">
        <f>IF(ISERROR($V1792),"",OFFSET('Smelter Look-up'!$E$4,$V1792-4,0))</f>
        <v/>
      </c>
      <c r="G1792" s="144">
        <f>IF(C1792=$X$4,"Enter smelter details",IF(ISERROR($V1792),"",OFFSET('Smelter Look-up'!$F$4,$V1792-4,0)))</f>
        <v/>
      </c>
      <c r="H1792" s="200">
        <f>IF(ISERROR($V1792),"",OFFSET('Smelter Look-up'!$G$4,$V1792-4,0))</f>
        <v/>
      </c>
      <c r="I1792" s="201">
        <f>IF(ISERROR($V1792),"",OFFSET('Smelter Look-up'!$H$4,$V1792-4,0))</f>
        <v/>
      </c>
      <c r="J1792" s="201">
        <f>IF(ISERROR($V1792),"",OFFSET('Smelter Look-up'!$I$4,$V1792-4,0))</f>
        <v/>
      </c>
      <c r="K1792" s="145" t="n"/>
      <c r="L1792" s="145" t="n"/>
      <c r="M1792" s="145" t="n"/>
      <c r="N1792" s="145" t="n"/>
      <c r="O1792" s="145" t="n"/>
      <c r="P1792" s="203" t="n"/>
      <c r="Q1792" s="146" t="n"/>
      <c r="R1792" s="144">
        <f>IF(ISERROR($V1792),"",OFFSET('Smelter Look-up'!$C$4,$V1792-4,0)&amp;"")</f>
        <v/>
      </c>
      <c r="S1792" s="150">
        <f>IF(B1792="","",IF(ISERROR(MATCH($E1792,CL,0)),"Unknown",INDIRECT("'C'!$A$"&amp;MATCH($E1792,CL,0)+1)))</f>
        <v/>
      </c>
      <c r="T1792" s="150">
        <f>IF(B1792="","",IF(ISERROR(MATCH($J1792,SorP!$B$1:$B$6261,0)),"",INDIRECT("'SorP'!$A$"&amp;MATCH($S1792&amp;$J1792,SorP!C:C,0))))</f>
        <v/>
      </c>
      <c r="U1792" s="163" t="n"/>
      <c r="V1792" s="164">
        <f>IF(C1792="",NA(),MATCH($B1792&amp;$C1792,'Smelter Look-up'!$J:$J,0))</f>
        <v/>
      </c>
      <c r="X1792" s="165">
        <f>IF(AND(C1792="Smelter not listed",OR(LEN(D1792)=0,LEN(E1792)=0)),1,0)</f>
        <v/>
      </c>
      <c r="AB1792" s="306">
        <f>IF(C1792="","",B1792)</f>
        <v/>
      </c>
      <c r="AC1792" s="165">
        <f>B1792</f>
        <v/>
      </c>
      <c r="AD1792" s="165">
        <f>IF(C1792="Smelter not listed",D1792,C1792)</f>
        <v/>
      </c>
    </row>
    <row r="1793" ht="20.1" customFormat="1" customHeight="1" s="165">
      <c r="A1793" s="150" t="n"/>
      <c r="B1793" s="296">
        <f>IF(LEN(A1793)=0,"",INDEX('Smelter Look-up'!$A:$A,MATCH($A1793,'Smelter Look-up'!$E:$E,0)))</f>
        <v/>
      </c>
      <c r="C1793" s="147">
        <f>IF(LEN(A1793)=0,"",INDEX('Smelter Look-up'!$C:$C,MATCH($A1793,'Smelter Look-up'!$E:$E,0)))</f>
        <v/>
      </c>
      <c r="D1793" s="144" t="n"/>
      <c r="E1793" s="144">
        <f>IF(ISERROR($V1793),"",OFFSET('Smelter Look-up'!$D$4,$V1793-4,0)&amp;"")</f>
        <v/>
      </c>
      <c r="F1793" s="144">
        <f>IF(ISERROR($V1793),"",OFFSET('Smelter Look-up'!$E$4,$V1793-4,0))</f>
        <v/>
      </c>
      <c r="G1793" s="144">
        <f>IF(C1793=$X$4,"Enter smelter details",IF(ISERROR($V1793),"",OFFSET('Smelter Look-up'!$F$4,$V1793-4,0)))</f>
        <v/>
      </c>
      <c r="H1793" s="200">
        <f>IF(ISERROR($V1793),"",OFFSET('Smelter Look-up'!$G$4,$V1793-4,0))</f>
        <v/>
      </c>
      <c r="I1793" s="201">
        <f>IF(ISERROR($V1793),"",OFFSET('Smelter Look-up'!$H$4,$V1793-4,0))</f>
        <v/>
      </c>
      <c r="J1793" s="201">
        <f>IF(ISERROR($V1793),"",OFFSET('Smelter Look-up'!$I$4,$V1793-4,0))</f>
        <v/>
      </c>
      <c r="K1793" s="145" t="n"/>
      <c r="L1793" s="145" t="n"/>
      <c r="M1793" s="145" t="n"/>
      <c r="N1793" s="145" t="n"/>
      <c r="O1793" s="145" t="n"/>
      <c r="P1793" s="203" t="n"/>
      <c r="Q1793" s="146" t="n"/>
      <c r="R1793" s="144">
        <f>IF(ISERROR($V1793),"",OFFSET('Smelter Look-up'!$C$4,$V1793-4,0)&amp;"")</f>
        <v/>
      </c>
      <c r="S1793" s="150">
        <f>IF(B1793="","",IF(ISERROR(MATCH($E1793,CL,0)),"Unknown",INDIRECT("'C'!$A$"&amp;MATCH($E1793,CL,0)+1)))</f>
        <v/>
      </c>
      <c r="T1793" s="150">
        <f>IF(B1793="","",IF(ISERROR(MATCH($J1793,SorP!$B$1:$B$6261,0)),"",INDIRECT("'SorP'!$A$"&amp;MATCH($S1793&amp;$J1793,SorP!C:C,0))))</f>
        <v/>
      </c>
      <c r="U1793" s="163" t="n"/>
      <c r="V1793" s="164">
        <f>IF(C1793="",NA(),MATCH($B1793&amp;$C1793,'Smelter Look-up'!$J:$J,0))</f>
        <v/>
      </c>
      <c r="X1793" s="165">
        <f>IF(AND(C1793="Smelter not listed",OR(LEN(D1793)=0,LEN(E1793)=0)),1,0)</f>
        <v/>
      </c>
      <c r="AB1793" s="306">
        <f>IF(C1793="","",B1793)</f>
        <v/>
      </c>
      <c r="AC1793" s="165">
        <f>B1793</f>
        <v/>
      </c>
      <c r="AD1793" s="165">
        <f>IF(C1793="Smelter not listed",D1793,C1793)</f>
        <v/>
      </c>
    </row>
    <row r="1794" ht="20.1" customFormat="1" customHeight="1" s="165">
      <c r="A1794" s="150" t="n"/>
      <c r="B1794" s="296">
        <f>IF(LEN(A1794)=0,"",INDEX('Smelter Look-up'!$A:$A,MATCH($A1794,'Smelter Look-up'!$E:$E,0)))</f>
        <v/>
      </c>
      <c r="C1794" s="147">
        <f>IF(LEN(A1794)=0,"",INDEX('Smelter Look-up'!$C:$C,MATCH($A1794,'Smelter Look-up'!$E:$E,0)))</f>
        <v/>
      </c>
      <c r="D1794" s="144" t="n"/>
      <c r="E1794" s="144">
        <f>IF(ISERROR($V1794),"",OFFSET('Smelter Look-up'!$D$4,$V1794-4,0)&amp;"")</f>
        <v/>
      </c>
      <c r="F1794" s="144">
        <f>IF(ISERROR($V1794),"",OFFSET('Smelter Look-up'!$E$4,$V1794-4,0))</f>
        <v/>
      </c>
      <c r="G1794" s="144">
        <f>IF(C1794=$X$4,"Enter smelter details",IF(ISERROR($V1794),"",OFFSET('Smelter Look-up'!$F$4,$V1794-4,0)))</f>
        <v/>
      </c>
      <c r="H1794" s="200">
        <f>IF(ISERROR($V1794),"",OFFSET('Smelter Look-up'!$G$4,$V1794-4,0))</f>
        <v/>
      </c>
      <c r="I1794" s="201">
        <f>IF(ISERROR($V1794),"",OFFSET('Smelter Look-up'!$H$4,$V1794-4,0))</f>
        <v/>
      </c>
      <c r="J1794" s="201">
        <f>IF(ISERROR($V1794),"",OFFSET('Smelter Look-up'!$I$4,$V1794-4,0))</f>
        <v/>
      </c>
      <c r="K1794" s="145" t="n"/>
      <c r="L1794" s="145" t="n"/>
      <c r="M1794" s="145" t="n"/>
      <c r="N1794" s="145" t="n"/>
      <c r="O1794" s="145" t="n"/>
      <c r="P1794" s="203" t="n"/>
      <c r="Q1794" s="146" t="n"/>
      <c r="R1794" s="144">
        <f>IF(ISERROR($V1794),"",OFFSET('Smelter Look-up'!$C$4,$V1794-4,0)&amp;"")</f>
        <v/>
      </c>
      <c r="S1794" s="150">
        <f>IF(B1794="","",IF(ISERROR(MATCH($E1794,CL,0)),"Unknown",INDIRECT("'C'!$A$"&amp;MATCH($E1794,CL,0)+1)))</f>
        <v/>
      </c>
      <c r="T1794" s="150">
        <f>IF(B1794="","",IF(ISERROR(MATCH($J1794,SorP!$B$1:$B$6261,0)),"",INDIRECT("'SorP'!$A$"&amp;MATCH($S1794&amp;$J1794,SorP!C:C,0))))</f>
        <v/>
      </c>
      <c r="U1794" s="163" t="n"/>
      <c r="V1794" s="164">
        <f>IF(C1794="",NA(),MATCH($B1794&amp;$C1794,'Smelter Look-up'!$J:$J,0))</f>
        <v/>
      </c>
      <c r="X1794" s="165">
        <f>IF(AND(C1794="Smelter not listed",OR(LEN(D1794)=0,LEN(E1794)=0)),1,0)</f>
        <v/>
      </c>
      <c r="AB1794" s="306">
        <f>IF(C1794="","",B1794)</f>
        <v/>
      </c>
      <c r="AC1794" s="165">
        <f>B1794</f>
        <v/>
      </c>
      <c r="AD1794" s="165">
        <f>IF(C1794="Smelter not listed",D1794,C1794)</f>
        <v/>
      </c>
    </row>
    <row r="1795" ht="20.1" customFormat="1" customHeight="1" s="165">
      <c r="A1795" s="150" t="n"/>
      <c r="B1795" s="296">
        <f>IF(LEN(A1795)=0,"",INDEX('Smelter Look-up'!$A:$A,MATCH($A1795,'Smelter Look-up'!$E:$E,0)))</f>
        <v/>
      </c>
      <c r="C1795" s="147">
        <f>IF(LEN(A1795)=0,"",INDEX('Smelter Look-up'!$C:$C,MATCH($A1795,'Smelter Look-up'!$E:$E,0)))</f>
        <v/>
      </c>
      <c r="D1795" s="144" t="n"/>
      <c r="E1795" s="144">
        <f>IF(ISERROR($V1795),"",OFFSET('Smelter Look-up'!$D$4,$V1795-4,0)&amp;"")</f>
        <v/>
      </c>
      <c r="F1795" s="144">
        <f>IF(ISERROR($V1795),"",OFFSET('Smelter Look-up'!$E$4,$V1795-4,0))</f>
        <v/>
      </c>
      <c r="G1795" s="144">
        <f>IF(C1795=$X$4,"Enter smelter details",IF(ISERROR($V1795),"",OFFSET('Smelter Look-up'!$F$4,$V1795-4,0)))</f>
        <v/>
      </c>
      <c r="H1795" s="200">
        <f>IF(ISERROR($V1795),"",OFFSET('Smelter Look-up'!$G$4,$V1795-4,0))</f>
        <v/>
      </c>
      <c r="I1795" s="201">
        <f>IF(ISERROR($V1795),"",OFFSET('Smelter Look-up'!$H$4,$V1795-4,0))</f>
        <v/>
      </c>
      <c r="J1795" s="201">
        <f>IF(ISERROR($V1795),"",OFFSET('Smelter Look-up'!$I$4,$V1795-4,0))</f>
        <v/>
      </c>
      <c r="K1795" s="145" t="n"/>
      <c r="L1795" s="145" t="n"/>
      <c r="M1795" s="145" t="n"/>
      <c r="N1795" s="145" t="n"/>
      <c r="O1795" s="145" t="n"/>
      <c r="P1795" s="203" t="n"/>
      <c r="Q1795" s="146" t="n"/>
      <c r="R1795" s="144">
        <f>IF(ISERROR($V1795),"",OFFSET('Smelter Look-up'!$C$4,$V1795-4,0)&amp;"")</f>
        <v/>
      </c>
      <c r="S1795" s="150">
        <f>IF(B1795="","",IF(ISERROR(MATCH($E1795,CL,0)),"Unknown",INDIRECT("'C'!$A$"&amp;MATCH($E1795,CL,0)+1)))</f>
        <v/>
      </c>
      <c r="T1795" s="150">
        <f>IF(B1795="","",IF(ISERROR(MATCH($J1795,SorP!$B$1:$B$6261,0)),"",INDIRECT("'SorP'!$A$"&amp;MATCH($S1795&amp;$J1795,SorP!C:C,0))))</f>
        <v/>
      </c>
      <c r="U1795" s="163" t="n"/>
      <c r="V1795" s="164">
        <f>IF(C1795="",NA(),MATCH($B1795&amp;$C1795,'Smelter Look-up'!$J:$J,0))</f>
        <v/>
      </c>
      <c r="X1795" s="165">
        <f>IF(AND(C1795="Smelter not listed",OR(LEN(D1795)=0,LEN(E1795)=0)),1,0)</f>
        <v/>
      </c>
      <c r="AB1795" s="306">
        <f>IF(C1795="","",B1795)</f>
        <v/>
      </c>
      <c r="AC1795" s="165">
        <f>B1795</f>
        <v/>
      </c>
      <c r="AD1795" s="165">
        <f>IF(C1795="Smelter not listed",D1795,C1795)</f>
        <v/>
      </c>
    </row>
    <row r="1796" ht="20.1" customFormat="1" customHeight="1" s="165">
      <c r="A1796" s="150" t="n"/>
      <c r="B1796" s="296">
        <f>IF(LEN(A1796)=0,"",INDEX('Smelter Look-up'!$A:$A,MATCH($A1796,'Smelter Look-up'!$E:$E,0)))</f>
        <v/>
      </c>
      <c r="C1796" s="147">
        <f>IF(LEN(A1796)=0,"",INDEX('Smelter Look-up'!$C:$C,MATCH($A1796,'Smelter Look-up'!$E:$E,0)))</f>
        <v/>
      </c>
      <c r="D1796" s="144" t="n"/>
      <c r="E1796" s="144">
        <f>IF(ISERROR($V1796),"",OFFSET('Smelter Look-up'!$D$4,$V1796-4,0)&amp;"")</f>
        <v/>
      </c>
      <c r="F1796" s="144">
        <f>IF(ISERROR($V1796),"",OFFSET('Smelter Look-up'!$E$4,$V1796-4,0))</f>
        <v/>
      </c>
      <c r="G1796" s="144">
        <f>IF(C1796=$X$4,"Enter smelter details",IF(ISERROR($V1796),"",OFFSET('Smelter Look-up'!$F$4,$V1796-4,0)))</f>
        <v/>
      </c>
      <c r="H1796" s="200">
        <f>IF(ISERROR($V1796),"",OFFSET('Smelter Look-up'!$G$4,$V1796-4,0))</f>
        <v/>
      </c>
      <c r="I1796" s="201">
        <f>IF(ISERROR($V1796),"",OFFSET('Smelter Look-up'!$H$4,$V1796-4,0))</f>
        <v/>
      </c>
      <c r="J1796" s="201">
        <f>IF(ISERROR($V1796),"",OFFSET('Smelter Look-up'!$I$4,$V1796-4,0))</f>
        <v/>
      </c>
      <c r="K1796" s="145" t="n"/>
      <c r="L1796" s="145" t="n"/>
      <c r="M1796" s="145" t="n"/>
      <c r="N1796" s="145" t="n"/>
      <c r="O1796" s="145" t="n"/>
      <c r="P1796" s="203" t="n"/>
      <c r="Q1796" s="146" t="n"/>
      <c r="R1796" s="144">
        <f>IF(ISERROR($V1796),"",OFFSET('Smelter Look-up'!$C$4,$V1796-4,0)&amp;"")</f>
        <v/>
      </c>
      <c r="S1796" s="150">
        <f>IF(B1796="","",IF(ISERROR(MATCH($E1796,CL,0)),"Unknown",INDIRECT("'C'!$A$"&amp;MATCH($E1796,CL,0)+1)))</f>
        <v/>
      </c>
      <c r="T1796" s="150">
        <f>IF(B1796="","",IF(ISERROR(MATCH($J1796,SorP!$B$1:$B$6261,0)),"",INDIRECT("'SorP'!$A$"&amp;MATCH($S1796&amp;$J1796,SorP!C:C,0))))</f>
        <v/>
      </c>
      <c r="U1796" s="163" t="n"/>
      <c r="V1796" s="164">
        <f>IF(C1796="",NA(),MATCH($B1796&amp;$C1796,'Smelter Look-up'!$J:$J,0))</f>
        <v/>
      </c>
      <c r="X1796" s="165">
        <f>IF(AND(C1796="Smelter not listed",OR(LEN(D1796)=0,LEN(E1796)=0)),1,0)</f>
        <v/>
      </c>
      <c r="AB1796" s="306">
        <f>IF(C1796="","",B1796)</f>
        <v/>
      </c>
      <c r="AC1796" s="165">
        <f>B1796</f>
        <v/>
      </c>
      <c r="AD1796" s="165">
        <f>IF(C1796="Smelter not listed",D1796,C1796)</f>
        <v/>
      </c>
    </row>
    <row r="1797" ht="20.1" customFormat="1" customHeight="1" s="165">
      <c r="A1797" s="150" t="n"/>
      <c r="B1797" s="296">
        <f>IF(LEN(A1797)=0,"",INDEX('Smelter Look-up'!$A:$A,MATCH($A1797,'Smelter Look-up'!$E:$E,0)))</f>
        <v/>
      </c>
      <c r="C1797" s="147">
        <f>IF(LEN(A1797)=0,"",INDEX('Smelter Look-up'!$C:$C,MATCH($A1797,'Smelter Look-up'!$E:$E,0)))</f>
        <v/>
      </c>
      <c r="D1797" s="144" t="n"/>
      <c r="E1797" s="144">
        <f>IF(ISERROR($V1797),"",OFFSET('Smelter Look-up'!$D$4,$V1797-4,0)&amp;"")</f>
        <v/>
      </c>
      <c r="F1797" s="144">
        <f>IF(ISERROR($V1797),"",OFFSET('Smelter Look-up'!$E$4,$V1797-4,0))</f>
        <v/>
      </c>
      <c r="G1797" s="144">
        <f>IF(C1797=$X$4,"Enter smelter details",IF(ISERROR($V1797),"",OFFSET('Smelter Look-up'!$F$4,$V1797-4,0)))</f>
        <v/>
      </c>
      <c r="H1797" s="200">
        <f>IF(ISERROR($V1797),"",OFFSET('Smelter Look-up'!$G$4,$V1797-4,0))</f>
        <v/>
      </c>
      <c r="I1797" s="201">
        <f>IF(ISERROR($V1797),"",OFFSET('Smelter Look-up'!$H$4,$V1797-4,0))</f>
        <v/>
      </c>
      <c r="J1797" s="201">
        <f>IF(ISERROR($V1797),"",OFFSET('Smelter Look-up'!$I$4,$V1797-4,0))</f>
        <v/>
      </c>
      <c r="K1797" s="145" t="n"/>
      <c r="L1797" s="145" t="n"/>
      <c r="M1797" s="145" t="n"/>
      <c r="N1797" s="145" t="n"/>
      <c r="O1797" s="145" t="n"/>
      <c r="P1797" s="203" t="n"/>
      <c r="Q1797" s="146" t="n"/>
      <c r="R1797" s="144">
        <f>IF(ISERROR($V1797),"",OFFSET('Smelter Look-up'!$C$4,$V1797-4,0)&amp;"")</f>
        <v/>
      </c>
      <c r="S1797" s="150">
        <f>IF(B1797="","",IF(ISERROR(MATCH($E1797,CL,0)),"Unknown",INDIRECT("'C'!$A$"&amp;MATCH($E1797,CL,0)+1)))</f>
        <v/>
      </c>
      <c r="T1797" s="150">
        <f>IF(B1797="","",IF(ISERROR(MATCH($J1797,SorP!$B$1:$B$6261,0)),"",INDIRECT("'SorP'!$A$"&amp;MATCH($S1797&amp;$J1797,SorP!C:C,0))))</f>
        <v/>
      </c>
      <c r="U1797" s="163" t="n"/>
      <c r="V1797" s="164">
        <f>IF(C1797="",NA(),MATCH($B1797&amp;$C1797,'Smelter Look-up'!$J:$J,0))</f>
        <v/>
      </c>
      <c r="X1797" s="165">
        <f>IF(AND(C1797="Smelter not listed",OR(LEN(D1797)=0,LEN(E1797)=0)),1,0)</f>
        <v/>
      </c>
      <c r="AB1797" s="306">
        <f>IF(C1797="","",B1797)</f>
        <v/>
      </c>
      <c r="AC1797" s="165">
        <f>B1797</f>
        <v/>
      </c>
      <c r="AD1797" s="165">
        <f>IF(C1797="Smelter not listed",D1797,C1797)</f>
        <v/>
      </c>
    </row>
    <row r="1798" ht="20.1" customFormat="1" customHeight="1" s="165">
      <c r="A1798" s="150" t="n"/>
      <c r="B1798" s="296">
        <f>IF(LEN(A1798)=0,"",INDEX('Smelter Look-up'!$A:$A,MATCH($A1798,'Smelter Look-up'!$E:$E,0)))</f>
        <v/>
      </c>
      <c r="C1798" s="147">
        <f>IF(LEN(A1798)=0,"",INDEX('Smelter Look-up'!$C:$C,MATCH($A1798,'Smelter Look-up'!$E:$E,0)))</f>
        <v/>
      </c>
      <c r="D1798" s="144" t="n"/>
      <c r="E1798" s="144">
        <f>IF(ISERROR($V1798),"",OFFSET('Smelter Look-up'!$D$4,$V1798-4,0)&amp;"")</f>
        <v/>
      </c>
      <c r="F1798" s="144">
        <f>IF(ISERROR($V1798),"",OFFSET('Smelter Look-up'!$E$4,$V1798-4,0))</f>
        <v/>
      </c>
      <c r="G1798" s="144">
        <f>IF(C1798=$X$4,"Enter smelter details",IF(ISERROR($V1798),"",OFFSET('Smelter Look-up'!$F$4,$V1798-4,0)))</f>
        <v/>
      </c>
      <c r="H1798" s="200">
        <f>IF(ISERROR($V1798),"",OFFSET('Smelter Look-up'!$G$4,$V1798-4,0))</f>
        <v/>
      </c>
      <c r="I1798" s="201">
        <f>IF(ISERROR($V1798),"",OFFSET('Smelter Look-up'!$H$4,$V1798-4,0))</f>
        <v/>
      </c>
      <c r="J1798" s="201">
        <f>IF(ISERROR($V1798),"",OFFSET('Smelter Look-up'!$I$4,$V1798-4,0))</f>
        <v/>
      </c>
      <c r="K1798" s="145" t="n"/>
      <c r="L1798" s="145" t="n"/>
      <c r="M1798" s="145" t="n"/>
      <c r="N1798" s="145" t="n"/>
      <c r="O1798" s="145" t="n"/>
      <c r="P1798" s="203" t="n"/>
      <c r="Q1798" s="146" t="n"/>
      <c r="R1798" s="144">
        <f>IF(ISERROR($V1798),"",OFFSET('Smelter Look-up'!$C$4,$V1798-4,0)&amp;"")</f>
        <v/>
      </c>
      <c r="S1798" s="150">
        <f>IF(B1798="","",IF(ISERROR(MATCH($E1798,CL,0)),"Unknown",INDIRECT("'C'!$A$"&amp;MATCH($E1798,CL,0)+1)))</f>
        <v/>
      </c>
      <c r="T1798" s="150">
        <f>IF(B1798="","",IF(ISERROR(MATCH($J1798,SorP!$B$1:$B$6261,0)),"",INDIRECT("'SorP'!$A$"&amp;MATCH($S1798&amp;$J1798,SorP!C:C,0))))</f>
        <v/>
      </c>
      <c r="U1798" s="163" t="n"/>
      <c r="V1798" s="164">
        <f>IF(C1798="",NA(),MATCH($B1798&amp;$C1798,'Smelter Look-up'!$J:$J,0))</f>
        <v/>
      </c>
      <c r="X1798" s="165">
        <f>IF(AND(C1798="Smelter not listed",OR(LEN(D1798)=0,LEN(E1798)=0)),1,0)</f>
        <v/>
      </c>
      <c r="AB1798" s="306">
        <f>IF(C1798="","",B1798)</f>
        <v/>
      </c>
      <c r="AC1798" s="165">
        <f>B1798</f>
        <v/>
      </c>
      <c r="AD1798" s="165">
        <f>IF(C1798="Smelter not listed",D1798,C1798)</f>
        <v/>
      </c>
    </row>
    <row r="1799" ht="20.1" customFormat="1" customHeight="1" s="165">
      <c r="A1799" s="150" t="n"/>
      <c r="B1799" s="296">
        <f>IF(LEN(A1799)=0,"",INDEX('Smelter Look-up'!$A:$A,MATCH($A1799,'Smelter Look-up'!$E:$E,0)))</f>
        <v/>
      </c>
      <c r="C1799" s="147">
        <f>IF(LEN(A1799)=0,"",INDEX('Smelter Look-up'!$C:$C,MATCH($A1799,'Smelter Look-up'!$E:$E,0)))</f>
        <v/>
      </c>
      <c r="D1799" s="144" t="n"/>
      <c r="E1799" s="144">
        <f>IF(ISERROR($V1799),"",OFFSET('Smelter Look-up'!$D$4,$V1799-4,0)&amp;"")</f>
        <v/>
      </c>
      <c r="F1799" s="144">
        <f>IF(ISERROR($V1799),"",OFFSET('Smelter Look-up'!$E$4,$V1799-4,0))</f>
        <v/>
      </c>
      <c r="G1799" s="144">
        <f>IF(C1799=$X$4,"Enter smelter details",IF(ISERROR($V1799),"",OFFSET('Smelter Look-up'!$F$4,$V1799-4,0)))</f>
        <v/>
      </c>
      <c r="H1799" s="200">
        <f>IF(ISERROR($V1799),"",OFFSET('Smelter Look-up'!$G$4,$V1799-4,0))</f>
        <v/>
      </c>
      <c r="I1799" s="201">
        <f>IF(ISERROR($V1799),"",OFFSET('Smelter Look-up'!$H$4,$V1799-4,0))</f>
        <v/>
      </c>
      <c r="J1799" s="201">
        <f>IF(ISERROR($V1799),"",OFFSET('Smelter Look-up'!$I$4,$V1799-4,0))</f>
        <v/>
      </c>
      <c r="K1799" s="145" t="n"/>
      <c r="L1799" s="145" t="n"/>
      <c r="M1799" s="145" t="n"/>
      <c r="N1799" s="145" t="n"/>
      <c r="O1799" s="145" t="n"/>
      <c r="P1799" s="203" t="n"/>
      <c r="Q1799" s="146" t="n"/>
      <c r="R1799" s="144">
        <f>IF(ISERROR($V1799),"",OFFSET('Smelter Look-up'!$C$4,$V1799-4,0)&amp;"")</f>
        <v/>
      </c>
      <c r="S1799" s="150">
        <f>IF(B1799="","",IF(ISERROR(MATCH($E1799,CL,0)),"Unknown",INDIRECT("'C'!$A$"&amp;MATCH($E1799,CL,0)+1)))</f>
        <v/>
      </c>
      <c r="T1799" s="150">
        <f>IF(B1799="","",IF(ISERROR(MATCH($J1799,SorP!$B$1:$B$6261,0)),"",INDIRECT("'SorP'!$A$"&amp;MATCH($S1799&amp;$J1799,SorP!C:C,0))))</f>
        <v/>
      </c>
      <c r="U1799" s="163" t="n"/>
      <c r="V1799" s="164">
        <f>IF(C1799="",NA(),MATCH($B1799&amp;$C1799,'Smelter Look-up'!$J:$J,0))</f>
        <v/>
      </c>
      <c r="X1799" s="165">
        <f>IF(AND(C1799="Smelter not listed",OR(LEN(D1799)=0,LEN(E1799)=0)),1,0)</f>
        <v/>
      </c>
      <c r="AB1799" s="306">
        <f>IF(C1799="","",B1799)</f>
        <v/>
      </c>
      <c r="AC1799" s="165">
        <f>B1799</f>
        <v/>
      </c>
      <c r="AD1799" s="165">
        <f>IF(C1799="Smelter not listed",D1799,C1799)</f>
        <v/>
      </c>
    </row>
    <row r="1800" ht="20.1" customFormat="1" customHeight="1" s="165">
      <c r="A1800" s="150" t="n"/>
      <c r="B1800" s="296">
        <f>IF(LEN(A1800)=0,"",INDEX('Smelter Look-up'!$A:$A,MATCH($A1800,'Smelter Look-up'!$E:$E,0)))</f>
        <v/>
      </c>
      <c r="C1800" s="147">
        <f>IF(LEN(A1800)=0,"",INDEX('Smelter Look-up'!$C:$C,MATCH($A1800,'Smelter Look-up'!$E:$E,0)))</f>
        <v/>
      </c>
      <c r="D1800" s="144" t="n"/>
      <c r="E1800" s="144">
        <f>IF(ISERROR($V1800),"",OFFSET('Smelter Look-up'!$D$4,$V1800-4,0)&amp;"")</f>
        <v/>
      </c>
      <c r="F1800" s="144">
        <f>IF(ISERROR($V1800),"",OFFSET('Smelter Look-up'!$E$4,$V1800-4,0))</f>
        <v/>
      </c>
      <c r="G1800" s="144">
        <f>IF(C1800=$X$4,"Enter smelter details",IF(ISERROR($V1800),"",OFFSET('Smelter Look-up'!$F$4,$V1800-4,0)))</f>
        <v/>
      </c>
      <c r="H1800" s="200">
        <f>IF(ISERROR($V1800),"",OFFSET('Smelter Look-up'!$G$4,$V1800-4,0))</f>
        <v/>
      </c>
      <c r="I1800" s="201">
        <f>IF(ISERROR($V1800),"",OFFSET('Smelter Look-up'!$H$4,$V1800-4,0))</f>
        <v/>
      </c>
      <c r="J1800" s="201">
        <f>IF(ISERROR($V1800),"",OFFSET('Smelter Look-up'!$I$4,$V1800-4,0))</f>
        <v/>
      </c>
      <c r="K1800" s="145" t="n"/>
      <c r="L1800" s="145" t="n"/>
      <c r="M1800" s="145" t="n"/>
      <c r="N1800" s="145" t="n"/>
      <c r="O1800" s="145" t="n"/>
      <c r="P1800" s="203" t="n"/>
      <c r="Q1800" s="146" t="n"/>
      <c r="R1800" s="144">
        <f>IF(ISERROR($V1800),"",OFFSET('Smelter Look-up'!$C$4,$V1800-4,0)&amp;"")</f>
        <v/>
      </c>
      <c r="S1800" s="150">
        <f>IF(B1800="","",IF(ISERROR(MATCH($E1800,CL,0)),"Unknown",INDIRECT("'C'!$A$"&amp;MATCH($E1800,CL,0)+1)))</f>
        <v/>
      </c>
      <c r="T1800" s="150">
        <f>IF(B1800="","",IF(ISERROR(MATCH($J1800,SorP!$B$1:$B$6261,0)),"",INDIRECT("'SorP'!$A$"&amp;MATCH($S1800&amp;$J1800,SorP!C:C,0))))</f>
        <v/>
      </c>
      <c r="U1800" s="163" t="n"/>
      <c r="V1800" s="164">
        <f>IF(C1800="",NA(),MATCH($B1800&amp;$C1800,'Smelter Look-up'!$J:$J,0))</f>
        <v/>
      </c>
      <c r="X1800" s="165">
        <f>IF(AND(C1800="Smelter not listed",OR(LEN(D1800)=0,LEN(E1800)=0)),1,0)</f>
        <v/>
      </c>
      <c r="AB1800" s="306">
        <f>IF(C1800="","",B1800)</f>
        <v/>
      </c>
      <c r="AC1800" s="165">
        <f>B1800</f>
        <v/>
      </c>
      <c r="AD1800" s="165">
        <f>IF(C1800="Smelter not listed",D1800,C1800)</f>
        <v/>
      </c>
    </row>
    <row r="1801" ht="20.1" customFormat="1" customHeight="1" s="165">
      <c r="A1801" s="150" t="n"/>
      <c r="B1801" s="296">
        <f>IF(LEN(A1801)=0,"",INDEX('Smelter Look-up'!$A:$A,MATCH($A1801,'Smelter Look-up'!$E:$E,0)))</f>
        <v/>
      </c>
      <c r="C1801" s="147">
        <f>IF(LEN(A1801)=0,"",INDEX('Smelter Look-up'!$C:$C,MATCH($A1801,'Smelter Look-up'!$E:$E,0)))</f>
        <v/>
      </c>
      <c r="D1801" s="144" t="n"/>
      <c r="E1801" s="144">
        <f>IF(ISERROR($V1801),"",OFFSET('Smelter Look-up'!$D$4,$V1801-4,0)&amp;"")</f>
        <v/>
      </c>
      <c r="F1801" s="144">
        <f>IF(ISERROR($V1801),"",OFFSET('Smelter Look-up'!$E$4,$V1801-4,0))</f>
        <v/>
      </c>
      <c r="G1801" s="144">
        <f>IF(C1801=$X$4,"Enter smelter details",IF(ISERROR($V1801),"",OFFSET('Smelter Look-up'!$F$4,$V1801-4,0)))</f>
        <v/>
      </c>
      <c r="H1801" s="200">
        <f>IF(ISERROR($V1801),"",OFFSET('Smelter Look-up'!$G$4,$V1801-4,0))</f>
        <v/>
      </c>
      <c r="I1801" s="201">
        <f>IF(ISERROR($V1801),"",OFFSET('Smelter Look-up'!$H$4,$V1801-4,0))</f>
        <v/>
      </c>
      <c r="J1801" s="201">
        <f>IF(ISERROR($V1801),"",OFFSET('Smelter Look-up'!$I$4,$V1801-4,0))</f>
        <v/>
      </c>
      <c r="K1801" s="145" t="n"/>
      <c r="L1801" s="145" t="n"/>
      <c r="M1801" s="145" t="n"/>
      <c r="N1801" s="145" t="n"/>
      <c r="O1801" s="145" t="n"/>
      <c r="P1801" s="203" t="n"/>
      <c r="Q1801" s="146" t="n"/>
      <c r="R1801" s="144">
        <f>IF(ISERROR($V1801),"",OFFSET('Smelter Look-up'!$C$4,$V1801-4,0)&amp;"")</f>
        <v/>
      </c>
      <c r="S1801" s="150">
        <f>IF(B1801="","",IF(ISERROR(MATCH($E1801,CL,0)),"Unknown",INDIRECT("'C'!$A$"&amp;MATCH($E1801,CL,0)+1)))</f>
        <v/>
      </c>
      <c r="T1801" s="150">
        <f>IF(B1801="","",IF(ISERROR(MATCH($J1801,SorP!$B$1:$B$6261,0)),"",INDIRECT("'SorP'!$A$"&amp;MATCH($S1801&amp;$J1801,SorP!C:C,0))))</f>
        <v/>
      </c>
      <c r="U1801" s="163" t="n"/>
      <c r="V1801" s="164">
        <f>IF(C1801="",NA(),MATCH($B1801&amp;$C1801,'Smelter Look-up'!$J:$J,0))</f>
        <v/>
      </c>
      <c r="X1801" s="165">
        <f>IF(AND(C1801="Smelter not listed",OR(LEN(D1801)=0,LEN(E1801)=0)),1,0)</f>
        <v/>
      </c>
      <c r="AB1801" s="306">
        <f>IF(C1801="","",B1801)</f>
        <v/>
      </c>
      <c r="AC1801" s="165">
        <f>B1801</f>
        <v/>
      </c>
      <c r="AD1801" s="165">
        <f>IF(C1801="Smelter not listed",D1801,C1801)</f>
        <v/>
      </c>
    </row>
    <row r="1802" ht="20.1" customFormat="1" customHeight="1" s="165">
      <c r="A1802" s="150" t="n"/>
      <c r="B1802" s="296">
        <f>IF(LEN(A1802)=0,"",INDEX('Smelter Look-up'!$A:$A,MATCH($A1802,'Smelter Look-up'!$E:$E,0)))</f>
        <v/>
      </c>
      <c r="C1802" s="147">
        <f>IF(LEN(A1802)=0,"",INDEX('Smelter Look-up'!$C:$C,MATCH($A1802,'Smelter Look-up'!$E:$E,0)))</f>
        <v/>
      </c>
      <c r="D1802" s="144" t="n"/>
      <c r="E1802" s="144">
        <f>IF(ISERROR($V1802),"",OFFSET('Smelter Look-up'!$D$4,$V1802-4,0)&amp;"")</f>
        <v/>
      </c>
      <c r="F1802" s="144">
        <f>IF(ISERROR($V1802),"",OFFSET('Smelter Look-up'!$E$4,$V1802-4,0))</f>
        <v/>
      </c>
      <c r="G1802" s="144">
        <f>IF(C1802=$X$4,"Enter smelter details",IF(ISERROR($V1802),"",OFFSET('Smelter Look-up'!$F$4,$V1802-4,0)))</f>
        <v/>
      </c>
      <c r="H1802" s="200">
        <f>IF(ISERROR($V1802),"",OFFSET('Smelter Look-up'!$G$4,$V1802-4,0))</f>
        <v/>
      </c>
      <c r="I1802" s="201">
        <f>IF(ISERROR($V1802),"",OFFSET('Smelter Look-up'!$H$4,$V1802-4,0))</f>
        <v/>
      </c>
      <c r="J1802" s="201">
        <f>IF(ISERROR($V1802),"",OFFSET('Smelter Look-up'!$I$4,$V1802-4,0))</f>
        <v/>
      </c>
      <c r="K1802" s="145" t="n"/>
      <c r="L1802" s="145" t="n"/>
      <c r="M1802" s="145" t="n"/>
      <c r="N1802" s="145" t="n"/>
      <c r="O1802" s="145" t="n"/>
      <c r="P1802" s="203" t="n"/>
      <c r="Q1802" s="146" t="n"/>
      <c r="R1802" s="144">
        <f>IF(ISERROR($V1802),"",OFFSET('Smelter Look-up'!$C$4,$V1802-4,0)&amp;"")</f>
        <v/>
      </c>
      <c r="S1802" s="150">
        <f>IF(B1802="","",IF(ISERROR(MATCH($E1802,CL,0)),"Unknown",INDIRECT("'C'!$A$"&amp;MATCH($E1802,CL,0)+1)))</f>
        <v/>
      </c>
      <c r="T1802" s="150">
        <f>IF(B1802="","",IF(ISERROR(MATCH($J1802,SorP!$B$1:$B$6261,0)),"",INDIRECT("'SorP'!$A$"&amp;MATCH($S1802&amp;$J1802,SorP!C:C,0))))</f>
        <v/>
      </c>
      <c r="U1802" s="163" t="n"/>
      <c r="V1802" s="164">
        <f>IF(C1802="",NA(),MATCH($B1802&amp;$C1802,'Smelter Look-up'!$J:$J,0))</f>
        <v/>
      </c>
      <c r="X1802" s="165">
        <f>IF(AND(C1802="Smelter not listed",OR(LEN(D1802)=0,LEN(E1802)=0)),1,0)</f>
        <v/>
      </c>
      <c r="AB1802" s="306">
        <f>IF(C1802="","",B1802)</f>
        <v/>
      </c>
      <c r="AC1802" s="165">
        <f>B1802</f>
        <v/>
      </c>
      <c r="AD1802" s="165">
        <f>IF(C1802="Smelter not listed",D1802,C1802)</f>
        <v/>
      </c>
    </row>
    <row r="1803" ht="20.1" customFormat="1" customHeight="1" s="165">
      <c r="A1803" s="150" t="n"/>
      <c r="B1803" s="296">
        <f>IF(LEN(A1803)=0,"",INDEX('Smelter Look-up'!$A:$A,MATCH($A1803,'Smelter Look-up'!$E:$E,0)))</f>
        <v/>
      </c>
      <c r="C1803" s="147">
        <f>IF(LEN(A1803)=0,"",INDEX('Smelter Look-up'!$C:$C,MATCH($A1803,'Smelter Look-up'!$E:$E,0)))</f>
        <v/>
      </c>
      <c r="D1803" s="144" t="n"/>
      <c r="E1803" s="144">
        <f>IF(ISERROR($V1803),"",OFFSET('Smelter Look-up'!$D$4,$V1803-4,0)&amp;"")</f>
        <v/>
      </c>
      <c r="F1803" s="144">
        <f>IF(ISERROR($V1803),"",OFFSET('Smelter Look-up'!$E$4,$V1803-4,0))</f>
        <v/>
      </c>
      <c r="G1803" s="144">
        <f>IF(C1803=$X$4,"Enter smelter details",IF(ISERROR($V1803),"",OFFSET('Smelter Look-up'!$F$4,$V1803-4,0)))</f>
        <v/>
      </c>
      <c r="H1803" s="200">
        <f>IF(ISERROR($V1803),"",OFFSET('Smelter Look-up'!$G$4,$V1803-4,0))</f>
        <v/>
      </c>
      <c r="I1803" s="201">
        <f>IF(ISERROR($V1803),"",OFFSET('Smelter Look-up'!$H$4,$V1803-4,0))</f>
        <v/>
      </c>
      <c r="J1803" s="201">
        <f>IF(ISERROR($V1803),"",OFFSET('Smelter Look-up'!$I$4,$V1803-4,0))</f>
        <v/>
      </c>
      <c r="K1803" s="145" t="n"/>
      <c r="L1803" s="145" t="n"/>
      <c r="M1803" s="145" t="n"/>
      <c r="N1803" s="145" t="n"/>
      <c r="O1803" s="145" t="n"/>
      <c r="P1803" s="203" t="n"/>
      <c r="Q1803" s="146" t="n"/>
      <c r="R1803" s="144">
        <f>IF(ISERROR($V1803),"",OFFSET('Smelter Look-up'!$C$4,$V1803-4,0)&amp;"")</f>
        <v/>
      </c>
      <c r="S1803" s="150">
        <f>IF(B1803="","",IF(ISERROR(MATCH($E1803,CL,0)),"Unknown",INDIRECT("'C'!$A$"&amp;MATCH($E1803,CL,0)+1)))</f>
        <v/>
      </c>
      <c r="T1803" s="150">
        <f>IF(B1803="","",IF(ISERROR(MATCH($J1803,SorP!$B$1:$B$6261,0)),"",INDIRECT("'SorP'!$A$"&amp;MATCH($S1803&amp;$J1803,SorP!C:C,0))))</f>
        <v/>
      </c>
      <c r="U1803" s="163" t="n"/>
      <c r="V1803" s="164">
        <f>IF(C1803="",NA(),MATCH($B1803&amp;$C1803,'Smelter Look-up'!$J:$J,0))</f>
        <v/>
      </c>
      <c r="X1803" s="165">
        <f>IF(AND(C1803="Smelter not listed",OR(LEN(D1803)=0,LEN(E1803)=0)),1,0)</f>
        <v/>
      </c>
      <c r="AB1803" s="306">
        <f>IF(C1803="","",B1803)</f>
        <v/>
      </c>
      <c r="AC1803" s="165">
        <f>B1803</f>
        <v/>
      </c>
      <c r="AD1803" s="165">
        <f>IF(C1803="Smelter not listed",D1803,C1803)</f>
        <v/>
      </c>
    </row>
    <row r="1804" ht="20.1" customFormat="1" customHeight="1" s="165">
      <c r="A1804" s="150" t="n"/>
      <c r="B1804" s="296">
        <f>IF(LEN(A1804)=0,"",INDEX('Smelter Look-up'!$A:$A,MATCH($A1804,'Smelter Look-up'!$E:$E,0)))</f>
        <v/>
      </c>
      <c r="C1804" s="147">
        <f>IF(LEN(A1804)=0,"",INDEX('Smelter Look-up'!$C:$C,MATCH($A1804,'Smelter Look-up'!$E:$E,0)))</f>
        <v/>
      </c>
      <c r="D1804" s="144" t="n"/>
      <c r="E1804" s="144">
        <f>IF(ISERROR($V1804),"",OFFSET('Smelter Look-up'!$D$4,$V1804-4,0)&amp;"")</f>
        <v/>
      </c>
      <c r="F1804" s="144">
        <f>IF(ISERROR($V1804),"",OFFSET('Smelter Look-up'!$E$4,$V1804-4,0))</f>
        <v/>
      </c>
      <c r="G1804" s="144">
        <f>IF(C1804=$X$4,"Enter smelter details",IF(ISERROR($V1804),"",OFFSET('Smelter Look-up'!$F$4,$V1804-4,0)))</f>
        <v/>
      </c>
      <c r="H1804" s="200">
        <f>IF(ISERROR($V1804),"",OFFSET('Smelter Look-up'!$G$4,$V1804-4,0))</f>
        <v/>
      </c>
      <c r="I1804" s="201">
        <f>IF(ISERROR($V1804),"",OFFSET('Smelter Look-up'!$H$4,$V1804-4,0))</f>
        <v/>
      </c>
      <c r="J1804" s="201">
        <f>IF(ISERROR($V1804),"",OFFSET('Smelter Look-up'!$I$4,$V1804-4,0))</f>
        <v/>
      </c>
      <c r="K1804" s="145" t="n"/>
      <c r="L1804" s="145" t="n"/>
      <c r="M1804" s="145" t="n"/>
      <c r="N1804" s="145" t="n"/>
      <c r="O1804" s="145" t="n"/>
      <c r="P1804" s="203" t="n"/>
      <c r="Q1804" s="146" t="n"/>
      <c r="R1804" s="144">
        <f>IF(ISERROR($V1804),"",OFFSET('Smelter Look-up'!$C$4,$V1804-4,0)&amp;"")</f>
        <v/>
      </c>
      <c r="S1804" s="150">
        <f>IF(B1804="","",IF(ISERROR(MATCH($E1804,CL,0)),"Unknown",INDIRECT("'C'!$A$"&amp;MATCH($E1804,CL,0)+1)))</f>
        <v/>
      </c>
      <c r="T1804" s="150">
        <f>IF(B1804="","",IF(ISERROR(MATCH($J1804,SorP!$B$1:$B$6261,0)),"",INDIRECT("'SorP'!$A$"&amp;MATCH($S1804&amp;$J1804,SorP!C:C,0))))</f>
        <v/>
      </c>
      <c r="U1804" s="163" t="n"/>
      <c r="V1804" s="164">
        <f>IF(C1804="",NA(),MATCH($B1804&amp;$C1804,'Smelter Look-up'!$J:$J,0))</f>
        <v/>
      </c>
      <c r="X1804" s="165">
        <f>IF(AND(C1804="Smelter not listed",OR(LEN(D1804)=0,LEN(E1804)=0)),1,0)</f>
        <v/>
      </c>
      <c r="AB1804" s="306">
        <f>IF(C1804="","",B1804)</f>
        <v/>
      </c>
      <c r="AC1804" s="165">
        <f>B1804</f>
        <v/>
      </c>
      <c r="AD1804" s="165">
        <f>IF(C1804="Smelter not listed",D1804,C1804)</f>
        <v/>
      </c>
    </row>
    <row r="1805" ht="20.1" customFormat="1" customHeight="1" s="165">
      <c r="A1805" s="150" t="n"/>
      <c r="B1805" s="296">
        <f>IF(LEN(A1805)=0,"",INDEX('Smelter Look-up'!$A:$A,MATCH($A1805,'Smelter Look-up'!$E:$E,0)))</f>
        <v/>
      </c>
      <c r="C1805" s="147">
        <f>IF(LEN(A1805)=0,"",INDEX('Smelter Look-up'!$C:$C,MATCH($A1805,'Smelter Look-up'!$E:$E,0)))</f>
        <v/>
      </c>
      <c r="D1805" s="144" t="n"/>
      <c r="E1805" s="144">
        <f>IF(ISERROR($V1805),"",OFFSET('Smelter Look-up'!$D$4,$V1805-4,0)&amp;"")</f>
        <v/>
      </c>
      <c r="F1805" s="144">
        <f>IF(ISERROR($V1805),"",OFFSET('Smelter Look-up'!$E$4,$V1805-4,0))</f>
        <v/>
      </c>
      <c r="G1805" s="144">
        <f>IF(C1805=$X$4,"Enter smelter details",IF(ISERROR($V1805),"",OFFSET('Smelter Look-up'!$F$4,$V1805-4,0)))</f>
        <v/>
      </c>
      <c r="H1805" s="200">
        <f>IF(ISERROR($V1805),"",OFFSET('Smelter Look-up'!$G$4,$V1805-4,0))</f>
        <v/>
      </c>
      <c r="I1805" s="201">
        <f>IF(ISERROR($V1805),"",OFFSET('Smelter Look-up'!$H$4,$V1805-4,0))</f>
        <v/>
      </c>
      <c r="J1805" s="201">
        <f>IF(ISERROR($V1805),"",OFFSET('Smelter Look-up'!$I$4,$V1805-4,0))</f>
        <v/>
      </c>
      <c r="K1805" s="145" t="n"/>
      <c r="L1805" s="145" t="n"/>
      <c r="M1805" s="145" t="n"/>
      <c r="N1805" s="145" t="n"/>
      <c r="O1805" s="145" t="n"/>
      <c r="P1805" s="203" t="n"/>
      <c r="Q1805" s="146" t="n"/>
      <c r="R1805" s="144">
        <f>IF(ISERROR($V1805),"",OFFSET('Smelter Look-up'!$C$4,$V1805-4,0)&amp;"")</f>
        <v/>
      </c>
      <c r="S1805" s="150">
        <f>IF(B1805="","",IF(ISERROR(MATCH($E1805,CL,0)),"Unknown",INDIRECT("'C'!$A$"&amp;MATCH($E1805,CL,0)+1)))</f>
        <v/>
      </c>
      <c r="T1805" s="150">
        <f>IF(B1805="","",IF(ISERROR(MATCH($J1805,SorP!$B$1:$B$6261,0)),"",INDIRECT("'SorP'!$A$"&amp;MATCH($S1805&amp;$J1805,SorP!C:C,0))))</f>
        <v/>
      </c>
      <c r="U1805" s="163" t="n"/>
      <c r="V1805" s="164">
        <f>IF(C1805="",NA(),MATCH($B1805&amp;$C1805,'Smelter Look-up'!$J:$J,0))</f>
        <v/>
      </c>
      <c r="X1805" s="165">
        <f>IF(AND(C1805="Smelter not listed",OR(LEN(D1805)=0,LEN(E1805)=0)),1,0)</f>
        <v/>
      </c>
      <c r="AB1805" s="306">
        <f>IF(C1805="","",B1805)</f>
        <v/>
      </c>
      <c r="AC1805" s="165">
        <f>B1805</f>
        <v/>
      </c>
      <c r="AD1805" s="165">
        <f>IF(C1805="Smelter not listed",D1805,C1805)</f>
        <v/>
      </c>
    </row>
    <row r="1806" ht="20.1" customFormat="1" customHeight="1" s="165">
      <c r="A1806" s="150" t="n"/>
      <c r="B1806" s="296">
        <f>IF(LEN(A1806)=0,"",INDEX('Smelter Look-up'!$A:$A,MATCH($A1806,'Smelter Look-up'!$E:$E,0)))</f>
        <v/>
      </c>
      <c r="C1806" s="147">
        <f>IF(LEN(A1806)=0,"",INDEX('Smelter Look-up'!$C:$C,MATCH($A1806,'Smelter Look-up'!$E:$E,0)))</f>
        <v/>
      </c>
      <c r="D1806" s="144" t="n"/>
      <c r="E1806" s="144">
        <f>IF(ISERROR($V1806),"",OFFSET('Smelter Look-up'!$D$4,$V1806-4,0)&amp;"")</f>
        <v/>
      </c>
      <c r="F1806" s="144">
        <f>IF(ISERROR($V1806),"",OFFSET('Smelter Look-up'!$E$4,$V1806-4,0))</f>
        <v/>
      </c>
      <c r="G1806" s="144">
        <f>IF(C1806=$X$4,"Enter smelter details",IF(ISERROR($V1806),"",OFFSET('Smelter Look-up'!$F$4,$V1806-4,0)))</f>
        <v/>
      </c>
      <c r="H1806" s="200">
        <f>IF(ISERROR($V1806),"",OFFSET('Smelter Look-up'!$G$4,$V1806-4,0))</f>
        <v/>
      </c>
      <c r="I1806" s="201">
        <f>IF(ISERROR($V1806),"",OFFSET('Smelter Look-up'!$H$4,$V1806-4,0))</f>
        <v/>
      </c>
      <c r="J1806" s="201">
        <f>IF(ISERROR($V1806),"",OFFSET('Smelter Look-up'!$I$4,$V1806-4,0))</f>
        <v/>
      </c>
      <c r="K1806" s="145" t="n"/>
      <c r="L1806" s="145" t="n"/>
      <c r="M1806" s="145" t="n"/>
      <c r="N1806" s="145" t="n"/>
      <c r="O1806" s="145" t="n"/>
      <c r="P1806" s="203" t="n"/>
      <c r="Q1806" s="146" t="n"/>
      <c r="R1806" s="144">
        <f>IF(ISERROR($V1806),"",OFFSET('Smelter Look-up'!$C$4,$V1806-4,0)&amp;"")</f>
        <v/>
      </c>
      <c r="S1806" s="150">
        <f>IF(B1806="","",IF(ISERROR(MATCH($E1806,CL,0)),"Unknown",INDIRECT("'C'!$A$"&amp;MATCH($E1806,CL,0)+1)))</f>
        <v/>
      </c>
      <c r="T1806" s="150">
        <f>IF(B1806="","",IF(ISERROR(MATCH($J1806,SorP!$B$1:$B$6261,0)),"",INDIRECT("'SorP'!$A$"&amp;MATCH($S1806&amp;$J1806,SorP!C:C,0))))</f>
        <v/>
      </c>
      <c r="U1806" s="163" t="n"/>
      <c r="V1806" s="164">
        <f>IF(C1806="",NA(),MATCH($B1806&amp;$C1806,'Smelter Look-up'!$J:$J,0))</f>
        <v/>
      </c>
      <c r="X1806" s="165">
        <f>IF(AND(C1806="Smelter not listed",OR(LEN(D1806)=0,LEN(E1806)=0)),1,0)</f>
        <v/>
      </c>
      <c r="AB1806" s="306">
        <f>IF(C1806="","",B1806)</f>
        <v/>
      </c>
      <c r="AC1806" s="165">
        <f>B1806</f>
        <v/>
      </c>
      <c r="AD1806" s="165">
        <f>IF(C1806="Smelter not listed",D1806,C1806)</f>
        <v/>
      </c>
    </row>
    <row r="1807" ht="20.1" customFormat="1" customHeight="1" s="165">
      <c r="A1807" s="150" t="n"/>
      <c r="B1807" s="296">
        <f>IF(LEN(A1807)=0,"",INDEX('Smelter Look-up'!$A:$A,MATCH($A1807,'Smelter Look-up'!$E:$E,0)))</f>
        <v/>
      </c>
      <c r="C1807" s="147">
        <f>IF(LEN(A1807)=0,"",INDEX('Smelter Look-up'!$C:$C,MATCH($A1807,'Smelter Look-up'!$E:$E,0)))</f>
        <v/>
      </c>
      <c r="D1807" s="144" t="n"/>
      <c r="E1807" s="144">
        <f>IF(ISERROR($V1807),"",OFFSET('Smelter Look-up'!$D$4,$V1807-4,0)&amp;"")</f>
        <v/>
      </c>
      <c r="F1807" s="144">
        <f>IF(ISERROR($V1807),"",OFFSET('Smelter Look-up'!$E$4,$V1807-4,0))</f>
        <v/>
      </c>
      <c r="G1807" s="144">
        <f>IF(C1807=$X$4,"Enter smelter details",IF(ISERROR($V1807),"",OFFSET('Smelter Look-up'!$F$4,$V1807-4,0)))</f>
        <v/>
      </c>
      <c r="H1807" s="200">
        <f>IF(ISERROR($V1807),"",OFFSET('Smelter Look-up'!$G$4,$V1807-4,0))</f>
        <v/>
      </c>
      <c r="I1807" s="201">
        <f>IF(ISERROR($V1807),"",OFFSET('Smelter Look-up'!$H$4,$V1807-4,0))</f>
        <v/>
      </c>
      <c r="J1807" s="201">
        <f>IF(ISERROR($V1807),"",OFFSET('Smelter Look-up'!$I$4,$V1807-4,0))</f>
        <v/>
      </c>
      <c r="K1807" s="145" t="n"/>
      <c r="L1807" s="145" t="n"/>
      <c r="M1807" s="145" t="n"/>
      <c r="N1807" s="145" t="n"/>
      <c r="O1807" s="145" t="n"/>
      <c r="P1807" s="203" t="n"/>
      <c r="Q1807" s="146" t="n"/>
      <c r="R1807" s="144">
        <f>IF(ISERROR($V1807),"",OFFSET('Smelter Look-up'!$C$4,$V1807-4,0)&amp;"")</f>
        <v/>
      </c>
      <c r="S1807" s="150">
        <f>IF(B1807="","",IF(ISERROR(MATCH($E1807,CL,0)),"Unknown",INDIRECT("'C'!$A$"&amp;MATCH($E1807,CL,0)+1)))</f>
        <v/>
      </c>
      <c r="T1807" s="150">
        <f>IF(B1807="","",IF(ISERROR(MATCH($J1807,SorP!$B$1:$B$6261,0)),"",INDIRECT("'SorP'!$A$"&amp;MATCH($S1807&amp;$J1807,SorP!C:C,0))))</f>
        <v/>
      </c>
      <c r="U1807" s="163" t="n"/>
      <c r="V1807" s="164">
        <f>IF(C1807="",NA(),MATCH($B1807&amp;$C1807,'Smelter Look-up'!$J:$J,0))</f>
        <v/>
      </c>
      <c r="X1807" s="165">
        <f>IF(AND(C1807="Smelter not listed",OR(LEN(D1807)=0,LEN(E1807)=0)),1,0)</f>
        <v/>
      </c>
      <c r="AB1807" s="306">
        <f>IF(C1807="","",B1807)</f>
        <v/>
      </c>
      <c r="AC1807" s="165">
        <f>B1807</f>
        <v/>
      </c>
      <c r="AD1807" s="165">
        <f>IF(C1807="Smelter not listed",D1807,C1807)</f>
        <v/>
      </c>
    </row>
    <row r="1808" ht="20.1" customFormat="1" customHeight="1" s="165">
      <c r="A1808" s="150" t="n"/>
      <c r="B1808" s="296">
        <f>IF(LEN(A1808)=0,"",INDEX('Smelter Look-up'!$A:$A,MATCH($A1808,'Smelter Look-up'!$E:$E,0)))</f>
        <v/>
      </c>
      <c r="C1808" s="147">
        <f>IF(LEN(A1808)=0,"",INDEX('Smelter Look-up'!$C:$C,MATCH($A1808,'Smelter Look-up'!$E:$E,0)))</f>
        <v/>
      </c>
      <c r="D1808" s="144" t="n"/>
      <c r="E1808" s="144">
        <f>IF(ISERROR($V1808),"",OFFSET('Smelter Look-up'!$D$4,$V1808-4,0)&amp;"")</f>
        <v/>
      </c>
      <c r="F1808" s="144">
        <f>IF(ISERROR($V1808),"",OFFSET('Smelter Look-up'!$E$4,$V1808-4,0))</f>
        <v/>
      </c>
      <c r="G1808" s="144">
        <f>IF(C1808=$X$4,"Enter smelter details",IF(ISERROR($V1808),"",OFFSET('Smelter Look-up'!$F$4,$V1808-4,0)))</f>
        <v/>
      </c>
      <c r="H1808" s="200">
        <f>IF(ISERROR($V1808),"",OFFSET('Smelter Look-up'!$G$4,$V1808-4,0))</f>
        <v/>
      </c>
      <c r="I1808" s="201">
        <f>IF(ISERROR($V1808),"",OFFSET('Smelter Look-up'!$H$4,$V1808-4,0))</f>
        <v/>
      </c>
      <c r="J1808" s="201">
        <f>IF(ISERROR($V1808),"",OFFSET('Smelter Look-up'!$I$4,$V1808-4,0))</f>
        <v/>
      </c>
      <c r="K1808" s="145" t="n"/>
      <c r="L1808" s="145" t="n"/>
      <c r="M1808" s="145" t="n"/>
      <c r="N1808" s="145" t="n"/>
      <c r="O1808" s="145" t="n"/>
      <c r="P1808" s="203" t="n"/>
      <c r="Q1808" s="146" t="n"/>
      <c r="R1808" s="144">
        <f>IF(ISERROR($V1808),"",OFFSET('Smelter Look-up'!$C$4,$V1808-4,0)&amp;"")</f>
        <v/>
      </c>
      <c r="S1808" s="150">
        <f>IF(B1808="","",IF(ISERROR(MATCH($E1808,CL,0)),"Unknown",INDIRECT("'C'!$A$"&amp;MATCH($E1808,CL,0)+1)))</f>
        <v/>
      </c>
      <c r="T1808" s="150">
        <f>IF(B1808="","",IF(ISERROR(MATCH($J1808,SorP!$B$1:$B$6261,0)),"",INDIRECT("'SorP'!$A$"&amp;MATCH($S1808&amp;$J1808,SorP!C:C,0))))</f>
        <v/>
      </c>
      <c r="U1808" s="163" t="n"/>
      <c r="V1808" s="164">
        <f>IF(C1808="",NA(),MATCH($B1808&amp;$C1808,'Smelter Look-up'!$J:$J,0))</f>
        <v/>
      </c>
      <c r="X1808" s="165">
        <f>IF(AND(C1808="Smelter not listed",OR(LEN(D1808)=0,LEN(E1808)=0)),1,0)</f>
        <v/>
      </c>
      <c r="AB1808" s="306">
        <f>IF(C1808="","",B1808)</f>
        <v/>
      </c>
      <c r="AC1808" s="165">
        <f>B1808</f>
        <v/>
      </c>
      <c r="AD1808" s="165">
        <f>IF(C1808="Smelter not listed",D1808,C1808)</f>
        <v/>
      </c>
    </row>
    <row r="1809" ht="20.1" customFormat="1" customHeight="1" s="165">
      <c r="A1809" s="150" t="n"/>
      <c r="B1809" s="296">
        <f>IF(LEN(A1809)=0,"",INDEX('Smelter Look-up'!$A:$A,MATCH($A1809,'Smelter Look-up'!$E:$E,0)))</f>
        <v/>
      </c>
      <c r="C1809" s="147">
        <f>IF(LEN(A1809)=0,"",INDEX('Smelter Look-up'!$C:$C,MATCH($A1809,'Smelter Look-up'!$E:$E,0)))</f>
        <v/>
      </c>
      <c r="D1809" s="144" t="n"/>
      <c r="E1809" s="144">
        <f>IF(ISERROR($V1809),"",OFFSET('Smelter Look-up'!$D$4,$V1809-4,0)&amp;"")</f>
        <v/>
      </c>
      <c r="F1809" s="144">
        <f>IF(ISERROR($V1809),"",OFFSET('Smelter Look-up'!$E$4,$V1809-4,0))</f>
        <v/>
      </c>
      <c r="G1809" s="144">
        <f>IF(C1809=$X$4,"Enter smelter details",IF(ISERROR($V1809),"",OFFSET('Smelter Look-up'!$F$4,$V1809-4,0)))</f>
        <v/>
      </c>
      <c r="H1809" s="200">
        <f>IF(ISERROR($V1809),"",OFFSET('Smelter Look-up'!$G$4,$V1809-4,0))</f>
        <v/>
      </c>
      <c r="I1809" s="201">
        <f>IF(ISERROR($V1809),"",OFFSET('Smelter Look-up'!$H$4,$V1809-4,0))</f>
        <v/>
      </c>
      <c r="J1809" s="201">
        <f>IF(ISERROR($V1809),"",OFFSET('Smelter Look-up'!$I$4,$V1809-4,0))</f>
        <v/>
      </c>
      <c r="K1809" s="145" t="n"/>
      <c r="L1809" s="145" t="n"/>
      <c r="M1809" s="145" t="n"/>
      <c r="N1809" s="145" t="n"/>
      <c r="O1809" s="145" t="n"/>
      <c r="P1809" s="203" t="n"/>
      <c r="Q1809" s="146" t="n"/>
      <c r="R1809" s="144">
        <f>IF(ISERROR($V1809),"",OFFSET('Smelter Look-up'!$C$4,$V1809-4,0)&amp;"")</f>
        <v/>
      </c>
      <c r="S1809" s="150">
        <f>IF(B1809="","",IF(ISERROR(MATCH($E1809,CL,0)),"Unknown",INDIRECT("'C'!$A$"&amp;MATCH($E1809,CL,0)+1)))</f>
        <v/>
      </c>
      <c r="T1809" s="150">
        <f>IF(B1809="","",IF(ISERROR(MATCH($J1809,SorP!$B$1:$B$6261,0)),"",INDIRECT("'SorP'!$A$"&amp;MATCH($S1809&amp;$J1809,SorP!C:C,0))))</f>
        <v/>
      </c>
      <c r="U1809" s="163" t="n"/>
      <c r="V1809" s="164">
        <f>IF(C1809="",NA(),MATCH($B1809&amp;$C1809,'Smelter Look-up'!$J:$J,0))</f>
        <v/>
      </c>
      <c r="X1809" s="165">
        <f>IF(AND(C1809="Smelter not listed",OR(LEN(D1809)=0,LEN(E1809)=0)),1,0)</f>
        <v/>
      </c>
      <c r="AB1809" s="306">
        <f>IF(C1809="","",B1809)</f>
        <v/>
      </c>
      <c r="AC1809" s="165">
        <f>B1809</f>
        <v/>
      </c>
      <c r="AD1809" s="165">
        <f>IF(C1809="Smelter not listed",D1809,C1809)</f>
        <v/>
      </c>
    </row>
    <row r="1810" ht="20.1" customFormat="1" customHeight="1" s="165">
      <c r="A1810" s="150" t="n"/>
      <c r="B1810" s="296">
        <f>IF(LEN(A1810)=0,"",INDEX('Smelter Look-up'!$A:$A,MATCH($A1810,'Smelter Look-up'!$E:$E,0)))</f>
        <v/>
      </c>
      <c r="C1810" s="147">
        <f>IF(LEN(A1810)=0,"",INDEX('Smelter Look-up'!$C:$C,MATCH($A1810,'Smelter Look-up'!$E:$E,0)))</f>
        <v/>
      </c>
      <c r="D1810" s="144" t="n"/>
      <c r="E1810" s="144">
        <f>IF(ISERROR($V1810),"",OFFSET('Smelter Look-up'!$D$4,$V1810-4,0)&amp;"")</f>
        <v/>
      </c>
      <c r="F1810" s="144">
        <f>IF(ISERROR($V1810),"",OFFSET('Smelter Look-up'!$E$4,$V1810-4,0))</f>
        <v/>
      </c>
      <c r="G1810" s="144">
        <f>IF(C1810=$X$4,"Enter smelter details",IF(ISERROR($V1810),"",OFFSET('Smelter Look-up'!$F$4,$V1810-4,0)))</f>
        <v/>
      </c>
      <c r="H1810" s="200">
        <f>IF(ISERROR($V1810),"",OFFSET('Smelter Look-up'!$G$4,$V1810-4,0))</f>
        <v/>
      </c>
      <c r="I1810" s="201">
        <f>IF(ISERROR($V1810),"",OFFSET('Smelter Look-up'!$H$4,$V1810-4,0))</f>
        <v/>
      </c>
      <c r="J1810" s="201">
        <f>IF(ISERROR($V1810),"",OFFSET('Smelter Look-up'!$I$4,$V1810-4,0))</f>
        <v/>
      </c>
      <c r="K1810" s="145" t="n"/>
      <c r="L1810" s="145" t="n"/>
      <c r="M1810" s="145" t="n"/>
      <c r="N1810" s="145" t="n"/>
      <c r="O1810" s="145" t="n"/>
      <c r="P1810" s="203" t="n"/>
      <c r="Q1810" s="146" t="n"/>
      <c r="R1810" s="144">
        <f>IF(ISERROR($V1810),"",OFFSET('Smelter Look-up'!$C$4,$V1810-4,0)&amp;"")</f>
        <v/>
      </c>
      <c r="S1810" s="150">
        <f>IF(B1810="","",IF(ISERROR(MATCH($E1810,CL,0)),"Unknown",INDIRECT("'C'!$A$"&amp;MATCH($E1810,CL,0)+1)))</f>
        <v/>
      </c>
      <c r="T1810" s="150">
        <f>IF(B1810="","",IF(ISERROR(MATCH($J1810,SorP!$B$1:$B$6261,0)),"",INDIRECT("'SorP'!$A$"&amp;MATCH($S1810&amp;$J1810,SorP!C:C,0))))</f>
        <v/>
      </c>
      <c r="U1810" s="163" t="n"/>
      <c r="V1810" s="164">
        <f>IF(C1810="",NA(),MATCH($B1810&amp;$C1810,'Smelter Look-up'!$J:$J,0))</f>
        <v/>
      </c>
      <c r="X1810" s="165">
        <f>IF(AND(C1810="Smelter not listed",OR(LEN(D1810)=0,LEN(E1810)=0)),1,0)</f>
        <v/>
      </c>
      <c r="AB1810" s="306">
        <f>IF(C1810="","",B1810)</f>
        <v/>
      </c>
      <c r="AC1810" s="165">
        <f>B1810</f>
        <v/>
      </c>
      <c r="AD1810" s="165">
        <f>IF(C1810="Smelter not listed",D1810,C1810)</f>
        <v/>
      </c>
    </row>
    <row r="1811" ht="20.1" customFormat="1" customHeight="1" s="165">
      <c r="A1811" s="150" t="n"/>
      <c r="B1811" s="296">
        <f>IF(LEN(A1811)=0,"",INDEX('Smelter Look-up'!$A:$A,MATCH($A1811,'Smelter Look-up'!$E:$E,0)))</f>
        <v/>
      </c>
      <c r="C1811" s="147">
        <f>IF(LEN(A1811)=0,"",INDEX('Smelter Look-up'!$C:$C,MATCH($A1811,'Smelter Look-up'!$E:$E,0)))</f>
        <v/>
      </c>
      <c r="D1811" s="144" t="n"/>
      <c r="E1811" s="144">
        <f>IF(ISERROR($V1811),"",OFFSET('Smelter Look-up'!$D$4,$V1811-4,0)&amp;"")</f>
        <v/>
      </c>
      <c r="F1811" s="144">
        <f>IF(ISERROR($V1811),"",OFFSET('Smelter Look-up'!$E$4,$V1811-4,0))</f>
        <v/>
      </c>
      <c r="G1811" s="144">
        <f>IF(C1811=$X$4,"Enter smelter details",IF(ISERROR($V1811),"",OFFSET('Smelter Look-up'!$F$4,$V1811-4,0)))</f>
        <v/>
      </c>
      <c r="H1811" s="200">
        <f>IF(ISERROR($V1811),"",OFFSET('Smelter Look-up'!$G$4,$V1811-4,0))</f>
        <v/>
      </c>
      <c r="I1811" s="201">
        <f>IF(ISERROR($V1811),"",OFFSET('Smelter Look-up'!$H$4,$V1811-4,0))</f>
        <v/>
      </c>
      <c r="J1811" s="201">
        <f>IF(ISERROR($V1811),"",OFFSET('Smelter Look-up'!$I$4,$V1811-4,0))</f>
        <v/>
      </c>
      <c r="K1811" s="145" t="n"/>
      <c r="L1811" s="145" t="n"/>
      <c r="M1811" s="145" t="n"/>
      <c r="N1811" s="145" t="n"/>
      <c r="O1811" s="145" t="n"/>
      <c r="P1811" s="203" t="n"/>
      <c r="Q1811" s="146" t="n"/>
      <c r="R1811" s="144">
        <f>IF(ISERROR($V1811),"",OFFSET('Smelter Look-up'!$C$4,$V1811-4,0)&amp;"")</f>
        <v/>
      </c>
      <c r="S1811" s="150">
        <f>IF(B1811="","",IF(ISERROR(MATCH($E1811,CL,0)),"Unknown",INDIRECT("'C'!$A$"&amp;MATCH($E1811,CL,0)+1)))</f>
        <v/>
      </c>
      <c r="T1811" s="150">
        <f>IF(B1811="","",IF(ISERROR(MATCH($J1811,SorP!$B$1:$B$6261,0)),"",INDIRECT("'SorP'!$A$"&amp;MATCH($S1811&amp;$J1811,SorP!C:C,0))))</f>
        <v/>
      </c>
      <c r="U1811" s="163" t="n"/>
      <c r="V1811" s="164">
        <f>IF(C1811="",NA(),MATCH($B1811&amp;$C1811,'Smelter Look-up'!$J:$J,0))</f>
        <v/>
      </c>
      <c r="X1811" s="165">
        <f>IF(AND(C1811="Smelter not listed",OR(LEN(D1811)=0,LEN(E1811)=0)),1,0)</f>
        <v/>
      </c>
      <c r="AB1811" s="306">
        <f>IF(C1811="","",B1811)</f>
        <v/>
      </c>
      <c r="AC1811" s="165">
        <f>B1811</f>
        <v/>
      </c>
      <c r="AD1811" s="165">
        <f>IF(C1811="Smelter not listed",D1811,C1811)</f>
        <v/>
      </c>
    </row>
    <row r="1812" ht="20.1" customFormat="1" customHeight="1" s="165">
      <c r="A1812" s="150" t="n"/>
      <c r="B1812" s="296">
        <f>IF(LEN(A1812)=0,"",INDEX('Smelter Look-up'!$A:$A,MATCH($A1812,'Smelter Look-up'!$E:$E,0)))</f>
        <v/>
      </c>
      <c r="C1812" s="147">
        <f>IF(LEN(A1812)=0,"",INDEX('Smelter Look-up'!$C:$C,MATCH($A1812,'Smelter Look-up'!$E:$E,0)))</f>
        <v/>
      </c>
      <c r="D1812" s="144" t="n"/>
      <c r="E1812" s="144">
        <f>IF(ISERROR($V1812),"",OFFSET('Smelter Look-up'!$D$4,$V1812-4,0)&amp;"")</f>
        <v/>
      </c>
      <c r="F1812" s="144">
        <f>IF(ISERROR($V1812),"",OFFSET('Smelter Look-up'!$E$4,$V1812-4,0))</f>
        <v/>
      </c>
      <c r="G1812" s="144">
        <f>IF(C1812=$X$4,"Enter smelter details",IF(ISERROR($V1812),"",OFFSET('Smelter Look-up'!$F$4,$V1812-4,0)))</f>
        <v/>
      </c>
      <c r="H1812" s="200">
        <f>IF(ISERROR($V1812),"",OFFSET('Smelter Look-up'!$G$4,$V1812-4,0))</f>
        <v/>
      </c>
      <c r="I1812" s="201">
        <f>IF(ISERROR($V1812),"",OFFSET('Smelter Look-up'!$H$4,$V1812-4,0))</f>
        <v/>
      </c>
      <c r="J1812" s="201">
        <f>IF(ISERROR($V1812),"",OFFSET('Smelter Look-up'!$I$4,$V1812-4,0))</f>
        <v/>
      </c>
      <c r="K1812" s="145" t="n"/>
      <c r="L1812" s="145" t="n"/>
      <c r="M1812" s="145" t="n"/>
      <c r="N1812" s="145" t="n"/>
      <c r="O1812" s="145" t="n"/>
      <c r="P1812" s="203" t="n"/>
      <c r="Q1812" s="146" t="n"/>
      <c r="R1812" s="144">
        <f>IF(ISERROR($V1812),"",OFFSET('Smelter Look-up'!$C$4,$V1812-4,0)&amp;"")</f>
        <v/>
      </c>
      <c r="S1812" s="150">
        <f>IF(B1812="","",IF(ISERROR(MATCH($E1812,CL,0)),"Unknown",INDIRECT("'C'!$A$"&amp;MATCH($E1812,CL,0)+1)))</f>
        <v/>
      </c>
      <c r="T1812" s="150">
        <f>IF(B1812="","",IF(ISERROR(MATCH($J1812,SorP!$B$1:$B$6261,0)),"",INDIRECT("'SorP'!$A$"&amp;MATCH($S1812&amp;$J1812,SorP!C:C,0))))</f>
        <v/>
      </c>
      <c r="U1812" s="163" t="n"/>
      <c r="V1812" s="164">
        <f>IF(C1812="",NA(),MATCH($B1812&amp;$C1812,'Smelter Look-up'!$J:$J,0))</f>
        <v/>
      </c>
      <c r="X1812" s="165">
        <f>IF(AND(C1812="Smelter not listed",OR(LEN(D1812)=0,LEN(E1812)=0)),1,0)</f>
        <v/>
      </c>
      <c r="AB1812" s="306">
        <f>IF(C1812="","",B1812)</f>
        <v/>
      </c>
      <c r="AC1812" s="165">
        <f>B1812</f>
        <v/>
      </c>
      <c r="AD1812" s="165">
        <f>IF(C1812="Smelter not listed",D1812,C1812)</f>
        <v/>
      </c>
    </row>
    <row r="1813" ht="20.1" customFormat="1" customHeight="1" s="165">
      <c r="A1813" s="150" t="n"/>
      <c r="B1813" s="296">
        <f>IF(LEN(A1813)=0,"",INDEX('Smelter Look-up'!$A:$A,MATCH($A1813,'Smelter Look-up'!$E:$E,0)))</f>
        <v/>
      </c>
      <c r="C1813" s="147">
        <f>IF(LEN(A1813)=0,"",INDEX('Smelter Look-up'!$C:$C,MATCH($A1813,'Smelter Look-up'!$E:$E,0)))</f>
        <v/>
      </c>
      <c r="D1813" s="144" t="n"/>
      <c r="E1813" s="144">
        <f>IF(ISERROR($V1813),"",OFFSET('Smelter Look-up'!$D$4,$V1813-4,0)&amp;"")</f>
        <v/>
      </c>
      <c r="F1813" s="144">
        <f>IF(ISERROR($V1813),"",OFFSET('Smelter Look-up'!$E$4,$V1813-4,0))</f>
        <v/>
      </c>
      <c r="G1813" s="144">
        <f>IF(C1813=$X$4,"Enter smelter details",IF(ISERROR($V1813),"",OFFSET('Smelter Look-up'!$F$4,$V1813-4,0)))</f>
        <v/>
      </c>
      <c r="H1813" s="200">
        <f>IF(ISERROR($V1813),"",OFFSET('Smelter Look-up'!$G$4,$V1813-4,0))</f>
        <v/>
      </c>
      <c r="I1813" s="201">
        <f>IF(ISERROR($V1813),"",OFFSET('Smelter Look-up'!$H$4,$V1813-4,0))</f>
        <v/>
      </c>
      <c r="J1813" s="201">
        <f>IF(ISERROR($V1813),"",OFFSET('Smelter Look-up'!$I$4,$V1813-4,0))</f>
        <v/>
      </c>
      <c r="K1813" s="145" t="n"/>
      <c r="L1813" s="145" t="n"/>
      <c r="M1813" s="145" t="n"/>
      <c r="N1813" s="145" t="n"/>
      <c r="O1813" s="145" t="n"/>
      <c r="P1813" s="203" t="n"/>
      <c r="Q1813" s="146" t="n"/>
      <c r="R1813" s="144">
        <f>IF(ISERROR($V1813),"",OFFSET('Smelter Look-up'!$C$4,$V1813-4,0)&amp;"")</f>
        <v/>
      </c>
      <c r="S1813" s="150">
        <f>IF(B1813="","",IF(ISERROR(MATCH($E1813,CL,0)),"Unknown",INDIRECT("'C'!$A$"&amp;MATCH($E1813,CL,0)+1)))</f>
        <v/>
      </c>
      <c r="T1813" s="150">
        <f>IF(B1813="","",IF(ISERROR(MATCH($J1813,SorP!$B$1:$B$6261,0)),"",INDIRECT("'SorP'!$A$"&amp;MATCH($S1813&amp;$J1813,SorP!C:C,0))))</f>
        <v/>
      </c>
      <c r="U1813" s="163" t="n"/>
      <c r="V1813" s="164">
        <f>IF(C1813="",NA(),MATCH($B1813&amp;$C1813,'Smelter Look-up'!$J:$J,0))</f>
        <v/>
      </c>
      <c r="X1813" s="165">
        <f>IF(AND(C1813="Smelter not listed",OR(LEN(D1813)=0,LEN(E1813)=0)),1,0)</f>
        <v/>
      </c>
      <c r="AB1813" s="306">
        <f>IF(C1813="","",B1813)</f>
        <v/>
      </c>
      <c r="AC1813" s="165">
        <f>B1813</f>
        <v/>
      </c>
      <c r="AD1813" s="165">
        <f>IF(C1813="Smelter not listed",D1813,C1813)</f>
        <v/>
      </c>
    </row>
    <row r="1814" ht="20.1" customFormat="1" customHeight="1" s="165">
      <c r="A1814" s="150" t="n"/>
      <c r="B1814" s="296">
        <f>IF(LEN(A1814)=0,"",INDEX('Smelter Look-up'!$A:$A,MATCH($A1814,'Smelter Look-up'!$E:$E,0)))</f>
        <v/>
      </c>
      <c r="C1814" s="147">
        <f>IF(LEN(A1814)=0,"",INDEX('Smelter Look-up'!$C:$C,MATCH($A1814,'Smelter Look-up'!$E:$E,0)))</f>
        <v/>
      </c>
      <c r="D1814" s="144" t="n"/>
      <c r="E1814" s="144">
        <f>IF(ISERROR($V1814),"",OFFSET('Smelter Look-up'!$D$4,$V1814-4,0)&amp;"")</f>
        <v/>
      </c>
      <c r="F1814" s="144">
        <f>IF(ISERROR($V1814),"",OFFSET('Smelter Look-up'!$E$4,$V1814-4,0))</f>
        <v/>
      </c>
      <c r="G1814" s="144">
        <f>IF(C1814=$X$4,"Enter smelter details",IF(ISERROR($V1814),"",OFFSET('Smelter Look-up'!$F$4,$V1814-4,0)))</f>
        <v/>
      </c>
      <c r="H1814" s="200">
        <f>IF(ISERROR($V1814),"",OFFSET('Smelter Look-up'!$G$4,$V1814-4,0))</f>
        <v/>
      </c>
      <c r="I1814" s="201">
        <f>IF(ISERROR($V1814),"",OFFSET('Smelter Look-up'!$H$4,$V1814-4,0))</f>
        <v/>
      </c>
      <c r="J1814" s="201">
        <f>IF(ISERROR($V1814),"",OFFSET('Smelter Look-up'!$I$4,$V1814-4,0))</f>
        <v/>
      </c>
      <c r="K1814" s="145" t="n"/>
      <c r="L1814" s="145" t="n"/>
      <c r="M1814" s="145" t="n"/>
      <c r="N1814" s="145" t="n"/>
      <c r="O1814" s="145" t="n"/>
      <c r="P1814" s="203" t="n"/>
      <c r="Q1814" s="146" t="n"/>
      <c r="R1814" s="144">
        <f>IF(ISERROR($V1814),"",OFFSET('Smelter Look-up'!$C$4,$V1814-4,0)&amp;"")</f>
        <v/>
      </c>
      <c r="S1814" s="150">
        <f>IF(B1814="","",IF(ISERROR(MATCH($E1814,CL,0)),"Unknown",INDIRECT("'C'!$A$"&amp;MATCH($E1814,CL,0)+1)))</f>
        <v/>
      </c>
      <c r="T1814" s="150">
        <f>IF(B1814="","",IF(ISERROR(MATCH($J1814,SorP!$B$1:$B$6261,0)),"",INDIRECT("'SorP'!$A$"&amp;MATCH($S1814&amp;$J1814,SorP!C:C,0))))</f>
        <v/>
      </c>
      <c r="U1814" s="163" t="n"/>
      <c r="V1814" s="164">
        <f>IF(C1814="",NA(),MATCH($B1814&amp;$C1814,'Smelter Look-up'!$J:$J,0))</f>
        <v/>
      </c>
      <c r="X1814" s="165">
        <f>IF(AND(C1814="Smelter not listed",OR(LEN(D1814)=0,LEN(E1814)=0)),1,0)</f>
        <v/>
      </c>
      <c r="AB1814" s="306">
        <f>IF(C1814="","",B1814)</f>
        <v/>
      </c>
      <c r="AC1814" s="165">
        <f>B1814</f>
        <v/>
      </c>
      <c r="AD1814" s="165">
        <f>IF(C1814="Smelter not listed",D1814,C1814)</f>
        <v/>
      </c>
    </row>
    <row r="1815" ht="20.1" customFormat="1" customHeight="1" s="165">
      <c r="A1815" s="150" t="n"/>
      <c r="B1815" s="296">
        <f>IF(LEN(A1815)=0,"",INDEX('Smelter Look-up'!$A:$A,MATCH($A1815,'Smelter Look-up'!$E:$E,0)))</f>
        <v/>
      </c>
      <c r="C1815" s="147">
        <f>IF(LEN(A1815)=0,"",INDEX('Smelter Look-up'!$C:$C,MATCH($A1815,'Smelter Look-up'!$E:$E,0)))</f>
        <v/>
      </c>
      <c r="D1815" s="144" t="n"/>
      <c r="E1815" s="144">
        <f>IF(ISERROR($V1815),"",OFFSET('Smelter Look-up'!$D$4,$V1815-4,0)&amp;"")</f>
        <v/>
      </c>
      <c r="F1815" s="144">
        <f>IF(ISERROR($V1815),"",OFFSET('Smelter Look-up'!$E$4,$V1815-4,0))</f>
        <v/>
      </c>
      <c r="G1815" s="144">
        <f>IF(C1815=$X$4,"Enter smelter details",IF(ISERROR($V1815),"",OFFSET('Smelter Look-up'!$F$4,$V1815-4,0)))</f>
        <v/>
      </c>
      <c r="H1815" s="200">
        <f>IF(ISERROR($V1815),"",OFFSET('Smelter Look-up'!$G$4,$V1815-4,0))</f>
        <v/>
      </c>
      <c r="I1815" s="201">
        <f>IF(ISERROR($V1815),"",OFFSET('Smelter Look-up'!$H$4,$V1815-4,0))</f>
        <v/>
      </c>
      <c r="J1815" s="201">
        <f>IF(ISERROR($V1815),"",OFFSET('Smelter Look-up'!$I$4,$V1815-4,0))</f>
        <v/>
      </c>
      <c r="K1815" s="145" t="n"/>
      <c r="L1815" s="145" t="n"/>
      <c r="M1815" s="145" t="n"/>
      <c r="N1815" s="145" t="n"/>
      <c r="O1815" s="145" t="n"/>
      <c r="P1815" s="203" t="n"/>
      <c r="Q1815" s="146" t="n"/>
      <c r="R1815" s="144">
        <f>IF(ISERROR($V1815),"",OFFSET('Smelter Look-up'!$C$4,$V1815-4,0)&amp;"")</f>
        <v/>
      </c>
      <c r="S1815" s="150">
        <f>IF(B1815="","",IF(ISERROR(MATCH($E1815,CL,0)),"Unknown",INDIRECT("'C'!$A$"&amp;MATCH($E1815,CL,0)+1)))</f>
        <v/>
      </c>
      <c r="T1815" s="150">
        <f>IF(B1815="","",IF(ISERROR(MATCH($J1815,SorP!$B$1:$B$6261,0)),"",INDIRECT("'SorP'!$A$"&amp;MATCH($S1815&amp;$J1815,SorP!C:C,0))))</f>
        <v/>
      </c>
      <c r="U1815" s="163" t="n"/>
      <c r="V1815" s="164">
        <f>IF(C1815="",NA(),MATCH($B1815&amp;$C1815,'Smelter Look-up'!$J:$J,0))</f>
        <v/>
      </c>
      <c r="X1815" s="165">
        <f>IF(AND(C1815="Smelter not listed",OR(LEN(D1815)=0,LEN(E1815)=0)),1,0)</f>
        <v/>
      </c>
      <c r="AB1815" s="306">
        <f>IF(C1815="","",B1815)</f>
        <v/>
      </c>
      <c r="AC1815" s="165">
        <f>B1815</f>
        <v/>
      </c>
      <c r="AD1815" s="165">
        <f>IF(C1815="Smelter not listed",D1815,C1815)</f>
        <v/>
      </c>
    </row>
    <row r="1816" ht="20.1" customFormat="1" customHeight="1" s="165">
      <c r="A1816" s="150" t="n"/>
      <c r="B1816" s="296">
        <f>IF(LEN(A1816)=0,"",INDEX('Smelter Look-up'!$A:$A,MATCH($A1816,'Smelter Look-up'!$E:$E,0)))</f>
        <v/>
      </c>
      <c r="C1816" s="147">
        <f>IF(LEN(A1816)=0,"",INDEX('Smelter Look-up'!$C:$C,MATCH($A1816,'Smelter Look-up'!$E:$E,0)))</f>
        <v/>
      </c>
      <c r="D1816" s="144" t="n"/>
      <c r="E1816" s="144">
        <f>IF(ISERROR($V1816),"",OFFSET('Smelter Look-up'!$D$4,$V1816-4,0)&amp;"")</f>
        <v/>
      </c>
      <c r="F1816" s="144">
        <f>IF(ISERROR($V1816),"",OFFSET('Smelter Look-up'!$E$4,$V1816-4,0))</f>
        <v/>
      </c>
      <c r="G1816" s="144">
        <f>IF(C1816=$X$4,"Enter smelter details",IF(ISERROR($V1816),"",OFFSET('Smelter Look-up'!$F$4,$V1816-4,0)))</f>
        <v/>
      </c>
      <c r="H1816" s="200">
        <f>IF(ISERROR($V1816),"",OFFSET('Smelter Look-up'!$G$4,$V1816-4,0))</f>
        <v/>
      </c>
      <c r="I1816" s="201">
        <f>IF(ISERROR($V1816),"",OFFSET('Smelter Look-up'!$H$4,$V1816-4,0))</f>
        <v/>
      </c>
      <c r="J1816" s="201">
        <f>IF(ISERROR($V1816),"",OFFSET('Smelter Look-up'!$I$4,$V1816-4,0))</f>
        <v/>
      </c>
      <c r="K1816" s="145" t="n"/>
      <c r="L1816" s="145" t="n"/>
      <c r="M1816" s="145" t="n"/>
      <c r="N1816" s="145" t="n"/>
      <c r="O1816" s="145" t="n"/>
      <c r="P1816" s="203" t="n"/>
      <c r="Q1816" s="146" t="n"/>
      <c r="R1816" s="144">
        <f>IF(ISERROR($V1816),"",OFFSET('Smelter Look-up'!$C$4,$V1816-4,0)&amp;"")</f>
        <v/>
      </c>
      <c r="S1816" s="150">
        <f>IF(B1816="","",IF(ISERROR(MATCH($E1816,CL,0)),"Unknown",INDIRECT("'C'!$A$"&amp;MATCH($E1816,CL,0)+1)))</f>
        <v/>
      </c>
      <c r="T1816" s="150">
        <f>IF(B1816="","",IF(ISERROR(MATCH($J1816,SorP!$B$1:$B$6261,0)),"",INDIRECT("'SorP'!$A$"&amp;MATCH($S1816&amp;$J1816,SorP!C:C,0))))</f>
        <v/>
      </c>
      <c r="U1816" s="163" t="n"/>
      <c r="V1816" s="164">
        <f>IF(C1816="",NA(),MATCH($B1816&amp;$C1816,'Smelter Look-up'!$J:$J,0))</f>
        <v/>
      </c>
      <c r="X1816" s="165">
        <f>IF(AND(C1816="Smelter not listed",OR(LEN(D1816)=0,LEN(E1816)=0)),1,0)</f>
        <v/>
      </c>
      <c r="AB1816" s="306">
        <f>IF(C1816="","",B1816)</f>
        <v/>
      </c>
      <c r="AC1816" s="165">
        <f>B1816</f>
        <v/>
      </c>
      <c r="AD1816" s="165">
        <f>IF(C1816="Smelter not listed",D1816,C1816)</f>
        <v/>
      </c>
    </row>
    <row r="1817" ht="20.1" customFormat="1" customHeight="1" s="165">
      <c r="A1817" s="150" t="n"/>
      <c r="B1817" s="296">
        <f>IF(LEN(A1817)=0,"",INDEX('Smelter Look-up'!$A:$A,MATCH($A1817,'Smelter Look-up'!$E:$E,0)))</f>
        <v/>
      </c>
      <c r="C1817" s="147">
        <f>IF(LEN(A1817)=0,"",INDEX('Smelter Look-up'!$C:$C,MATCH($A1817,'Smelter Look-up'!$E:$E,0)))</f>
        <v/>
      </c>
      <c r="D1817" s="144" t="n"/>
      <c r="E1817" s="144">
        <f>IF(ISERROR($V1817),"",OFFSET('Smelter Look-up'!$D$4,$V1817-4,0)&amp;"")</f>
        <v/>
      </c>
      <c r="F1817" s="144">
        <f>IF(ISERROR($V1817),"",OFFSET('Smelter Look-up'!$E$4,$V1817-4,0))</f>
        <v/>
      </c>
      <c r="G1817" s="144">
        <f>IF(C1817=$X$4,"Enter smelter details",IF(ISERROR($V1817),"",OFFSET('Smelter Look-up'!$F$4,$V1817-4,0)))</f>
        <v/>
      </c>
      <c r="H1817" s="200">
        <f>IF(ISERROR($V1817),"",OFFSET('Smelter Look-up'!$G$4,$V1817-4,0))</f>
        <v/>
      </c>
      <c r="I1817" s="201">
        <f>IF(ISERROR($V1817),"",OFFSET('Smelter Look-up'!$H$4,$V1817-4,0))</f>
        <v/>
      </c>
      <c r="J1817" s="201">
        <f>IF(ISERROR($V1817),"",OFFSET('Smelter Look-up'!$I$4,$V1817-4,0))</f>
        <v/>
      </c>
      <c r="K1817" s="145" t="n"/>
      <c r="L1817" s="145" t="n"/>
      <c r="M1817" s="145" t="n"/>
      <c r="N1817" s="145" t="n"/>
      <c r="O1817" s="145" t="n"/>
      <c r="P1817" s="203" t="n"/>
      <c r="Q1817" s="146" t="n"/>
      <c r="R1817" s="144">
        <f>IF(ISERROR($V1817),"",OFFSET('Smelter Look-up'!$C$4,$V1817-4,0)&amp;"")</f>
        <v/>
      </c>
      <c r="S1817" s="150">
        <f>IF(B1817="","",IF(ISERROR(MATCH($E1817,CL,0)),"Unknown",INDIRECT("'C'!$A$"&amp;MATCH($E1817,CL,0)+1)))</f>
        <v/>
      </c>
      <c r="T1817" s="150">
        <f>IF(B1817="","",IF(ISERROR(MATCH($J1817,SorP!$B$1:$B$6261,0)),"",INDIRECT("'SorP'!$A$"&amp;MATCH($S1817&amp;$J1817,SorP!C:C,0))))</f>
        <v/>
      </c>
      <c r="U1817" s="163" t="n"/>
      <c r="V1817" s="164">
        <f>IF(C1817="",NA(),MATCH($B1817&amp;$C1817,'Smelter Look-up'!$J:$J,0))</f>
        <v/>
      </c>
      <c r="X1817" s="165">
        <f>IF(AND(C1817="Smelter not listed",OR(LEN(D1817)=0,LEN(E1817)=0)),1,0)</f>
        <v/>
      </c>
      <c r="AB1817" s="306">
        <f>IF(C1817="","",B1817)</f>
        <v/>
      </c>
      <c r="AC1817" s="165">
        <f>B1817</f>
        <v/>
      </c>
      <c r="AD1817" s="165">
        <f>IF(C1817="Smelter not listed",D1817,C1817)</f>
        <v/>
      </c>
    </row>
    <row r="1818" ht="20.1" customFormat="1" customHeight="1" s="165">
      <c r="A1818" s="150" t="n"/>
      <c r="B1818" s="296">
        <f>IF(LEN(A1818)=0,"",INDEX('Smelter Look-up'!$A:$A,MATCH($A1818,'Smelter Look-up'!$E:$E,0)))</f>
        <v/>
      </c>
      <c r="C1818" s="147">
        <f>IF(LEN(A1818)=0,"",INDEX('Smelter Look-up'!$C:$C,MATCH($A1818,'Smelter Look-up'!$E:$E,0)))</f>
        <v/>
      </c>
      <c r="D1818" s="144" t="n"/>
      <c r="E1818" s="144">
        <f>IF(ISERROR($V1818),"",OFFSET('Smelter Look-up'!$D$4,$V1818-4,0)&amp;"")</f>
        <v/>
      </c>
      <c r="F1818" s="144">
        <f>IF(ISERROR($V1818),"",OFFSET('Smelter Look-up'!$E$4,$V1818-4,0))</f>
        <v/>
      </c>
      <c r="G1818" s="144">
        <f>IF(C1818=$X$4,"Enter smelter details",IF(ISERROR($V1818),"",OFFSET('Smelter Look-up'!$F$4,$V1818-4,0)))</f>
        <v/>
      </c>
      <c r="H1818" s="200">
        <f>IF(ISERROR($V1818),"",OFFSET('Smelter Look-up'!$G$4,$V1818-4,0))</f>
        <v/>
      </c>
      <c r="I1818" s="201">
        <f>IF(ISERROR($V1818),"",OFFSET('Smelter Look-up'!$H$4,$V1818-4,0))</f>
        <v/>
      </c>
      <c r="J1818" s="201">
        <f>IF(ISERROR($V1818),"",OFFSET('Smelter Look-up'!$I$4,$V1818-4,0))</f>
        <v/>
      </c>
      <c r="K1818" s="145" t="n"/>
      <c r="L1818" s="145" t="n"/>
      <c r="M1818" s="145" t="n"/>
      <c r="N1818" s="145" t="n"/>
      <c r="O1818" s="145" t="n"/>
      <c r="P1818" s="203" t="n"/>
      <c r="Q1818" s="146" t="n"/>
      <c r="R1818" s="144">
        <f>IF(ISERROR($V1818),"",OFFSET('Smelter Look-up'!$C$4,$V1818-4,0)&amp;"")</f>
        <v/>
      </c>
      <c r="S1818" s="150">
        <f>IF(B1818="","",IF(ISERROR(MATCH($E1818,CL,0)),"Unknown",INDIRECT("'C'!$A$"&amp;MATCH($E1818,CL,0)+1)))</f>
        <v/>
      </c>
      <c r="T1818" s="150">
        <f>IF(B1818="","",IF(ISERROR(MATCH($J1818,SorP!$B$1:$B$6261,0)),"",INDIRECT("'SorP'!$A$"&amp;MATCH($S1818&amp;$J1818,SorP!C:C,0))))</f>
        <v/>
      </c>
      <c r="U1818" s="163" t="n"/>
      <c r="V1818" s="164">
        <f>IF(C1818="",NA(),MATCH($B1818&amp;$C1818,'Smelter Look-up'!$J:$J,0))</f>
        <v/>
      </c>
      <c r="X1818" s="165">
        <f>IF(AND(C1818="Smelter not listed",OR(LEN(D1818)=0,LEN(E1818)=0)),1,0)</f>
        <v/>
      </c>
      <c r="AB1818" s="306">
        <f>IF(C1818="","",B1818)</f>
        <v/>
      </c>
      <c r="AC1818" s="165">
        <f>B1818</f>
        <v/>
      </c>
      <c r="AD1818" s="165">
        <f>IF(C1818="Smelter not listed",D1818,C1818)</f>
        <v/>
      </c>
    </row>
    <row r="1819" ht="20.1" customFormat="1" customHeight="1" s="165">
      <c r="A1819" s="150" t="n"/>
      <c r="B1819" s="296">
        <f>IF(LEN(A1819)=0,"",INDEX('Smelter Look-up'!$A:$A,MATCH($A1819,'Smelter Look-up'!$E:$E,0)))</f>
        <v/>
      </c>
      <c r="C1819" s="147">
        <f>IF(LEN(A1819)=0,"",INDEX('Smelter Look-up'!$C:$C,MATCH($A1819,'Smelter Look-up'!$E:$E,0)))</f>
        <v/>
      </c>
      <c r="D1819" s="144" t="n"/>
      <c r="E1819" s="144">
        <f>IF(ISERROR($V1819),"",OFFSET('Smelter Look-up'!$D$4,$V1819-4,0)&amp;"")</f>
        <v/>
      </c>
      <c r="F1819" s="144">
        <f>IF(ISERROR($V1819),"",OFFSET('Smelter Look-up'!$E$4,$V1819-4,0))</f>
        <v/>
      </c>
      <c r="G1819" s="144">
        <f>IF(C1819=$X$4,"Enter smelter details",IF(ISERROR($V1819),"",OFFSET('Smelter Look-up'!$F$4,$V1819-4,0)))</f>
        <v/>
      </c>
      <c r="H1819" s="200">
        <f>IF(ISERROR($V1819),"",OFFSET('Smelter Look-up'!$G$4,$V1819-4,0))</f>
        <v/>
      </c>
      <c r="I1819" s="201">
        <f>IF(ISERROR($V1819),"",OFFSET('Smelter Look-up'!$H$4,$V1819-4,0))</f>
        <v/>
      </c>
      <c r="J1819" s="201">
        <f>IF(ISERROR($V1819),"",OFFSET('Smelter Look-up'!$I$4,$V1819-4,0))</f>
        <v/>
      </c>
      <c r="K1819" s="145" t="n"/>
      <c r="L1819" s="145" t="n"/>
      <c r="M1819" s="145" t="n"/>
      <c r="N1819" s="145" t="n"/>
      <c r="O1819" s="145" t="n"/>
      <c r="P1819" s="203" t="n"/>
      <c r="Q1819" s="146" t="n"/>
      <c r="R1819" s="144">
        <f>IF(ISERROR($V1819),"",OFFSET('Smelter Look-up'!$C$4,$V1819-4,0)&amp;"")</f>
        <v/>
      </c>
      <c r="S1819" s="150">
        <f>IF(B1819="","",IF(ISERROR(MATCH($E1819,CL,0)),"Unknown",INDIRECT("'C'!$A$"&amp;MATCH($E1819,CL,0)+1)))</f>
        <v/>
      </c>
      <c r="T1819" s="150">
        <f>IF(B1819="","",IF(ISERROR(MATCH($J1819,SorP!$B$1:$B$6261,0)),"",INDIRECT("'SorP'!$A$"&amp;MATCH($S1819&amp;$J1819,SorP!C:C,0))))</f>
        <v/>
      </c>
      <c r="U1819" s="163" t="n"/>
      <c r="V1819" s="164">
        <f>IF(C1819="",NA(),MATCH($B1819&amp;$C1819,'Smelter Look-up'!$J:$J,0))</f>
        <v/>
      </c>
      <c r="X1819" s="165">
        <f>IF(AND(C1819="Smelter not listed",OR(LEN(D1819)=0,LEN(E1819)=0)),1,0)</f>
        <v/>
      </c>
      <c r="AB1819" s="306">
        <f>IF(C1819="","",B1819)</f>
        <v/>
      </c>
      <c r="AC1819" s="165">
        <f>B1819</f>
        <v/>
      </c>
      <c r="AD1819" s="165">
        <f>IF(C1819="Smelter not listed",D1819,C1819)</f>
        <v/>
      </c>
    </row>
    <row r="1820" ht="20.1" customFormat="1" customHeight="1" s="165">
      <c r="A1820" s="150" t="n"/>
      <c r="B1820" s="296">
        <f>IF(LEN(A1820)=0,"",INDEX('Smelter Look-up'!$A:$A,MATCH($A1820,'Smelter Look-up'!$E:$E,0)))</f>
        <v/>
      </c>
      <c r="C1820" s="147">
        <f>IF(LEN(A1820)=0,"",INDEX('Smelter Look-up'!$C:$C,MATCH($A1820,'Smelter Look-up'!$E:$E,0)))</f>
        <v/>
      </c>
      <c r="D1820" s="144" t="n"/>
      <c r="E1820" s="144">
        <f>IF(ISERROR($V1820),"",OFFSET('Smelter Look-up'!$D$4,$V1820-4,0)&amp;"")</f>
        <v/>
      </c>
      <c r="F1820" s="144">
        <f>IF(ISERROR($V1820),"",OFFSET('Smelter Look-up'!$E$4,$V1820-4,0))</f>
        <v/>
      </c>
      <c r="G1820" s="144">
        <f>IF(C1820=$X$4,"Enter smelter details",IF(ISERROR($V1820),"",OFFSET('Smelter Look-up'!$F$4,$V1820-4,0)))</f>
        <v/>
      </c>
      <c r="H1820" s="200">
        <f>IF(ISERROR($V1820),"",OFFSET('Smelter Look-up'!$G$4,$V1820-4,0))</f>
        <v/>
      </c>
      <c r="I1820" s="201">
        <f>IF(ISERROR($V1820),"",OFFSET('Smelter Look-up'!$H$4,$V1820-4,0))</f>
        <v/>
      </c>
      <c r="J1820" s="201">
        <f>IF(ISERROR($V1820),"",OFFSET('Smelter Look-up'!$I$4,$V1820-4,0))</f>
        <v/>
      </c>
      <c r="K1820" s="145" t="n"/>
      <c r="L1820" s="145" t="n"/>
      <c r="M1820" s="145" t="n"/>
      <c r="N1820" s="145" t="n"/>
      <c r="O1820" s="145" t="n"/>
      <c r="P1820" s="203" t="n"/>
      <c r="Q1820" s="146" t="n"/>
      <c r="R1820" s="144">
        <f>IF(ISERROR($V1820),"",OFFSET('Smelter Look-up'!$C$4,$V1820-4,0)&amp;"")</f>
        <v/>
      </c>
      <c r="S1820" s="150">
        <f>IF(B1820="","",IF(ISERROR(MATCH($E1820,CL,0)),"Unknown",INDIRECT("'C'!$A$"&amp;MATCH($E1820,CL,0)+1)))</f>
        <v/>
      </c>
      <c r="T1820" s="150">
        <f>IF(B1820="","",IF(ISERROR(MATCH($J1820,SorP!$B$1:$B$6261,0)),"",INDIRECT("'SorP'!$A$"&amp;MATCH($S1820&amp;$J1820,SorP!C:C,0))))</f>
        <v/>
      </c>
      <c r="U1820" s="163" t="n"/>
      <c r="V1820" s="164">
        <f>IF(C1820="",NA(),MATCH($B1820&amp;$C1820,'Smelter Look-up'!$J:$J,0))</f>
        <v/>
      </c>
      <c r="X1820" s="165">
        <f>IF(AND(C1820="Smelter not listed",OR(LEN(D1820)=0,LEN(E1820)=0)),1,0)</f>
        <v/>
      </c>
      <c r="AB1820" s="306">
        <f>IF(C1820="","",B1820)</f>
        <v/>
      </c>
      <c r="AC1820" s="165">
        <f>B1820</f>
        <v/>
      </c>
      <c r="AD1820" s="165">
        <f>IF(C1820="Smelter not listed",D1820,C1820)</f>
        <v/>
      </c>
    </row>
    <row r="1821" ht="20.1" customFormat="1" customHeight="1" s="165">
      <c r="A1821" s="150" t="n"/>
      <c r="B1821" s="296">
        <f>IF(LEN(A1821)=0,"",INDEX('Smelter Look-up'!$A:$A,MATCH($A1821,'Smelter Look-up'!$E:$E,0)))</f>
        <v/>
      </c>
      <c r="C1821" s="147">
        <f>IF(LEN(A1821)=0,"",INDEX('Smelter Look-up'!$C:$C,MATCH($A1821,'Smelter Look-up'!$E:$E,0)))</f>
        <v/>
      </c>
      <c r="D1821" s="144" t="n"/>
      <c r="E1821" s="144">
        <f>IF(ISERROR($V1821),"",OFFSET('Smelter Look-up'!$D$4,$V1821-4,0)&amp;"")</f>
        <v/>
      </c>
      <c r="F1821" s="144">
        <f>IF(ISERROR($V1821),"",OFFSET('Smelter Look-up'!$E$4,$V1821-4,0))</f>
        <v/>
      </c>
      <c r="G1821" s="144">
        <f>IF(C1821=$X$4,"Enter smelter details",IF(ISERROR($V1821),"",OFFSET('Smelter Look-up'!$F$4,$V1821-4,0)))</f>
        <v/>
      </c>
      <c r="H1821" s="200">
        <f>IF(ISERROR($V1821),"",OFFSET('Smelter Look-up'!$G$4,$V1821-4,0))</f>
        <v/>
      </c>
      <c r="I1821" s="201">
        <f>IF(ISERROR($V1821),"",OFFSET('Smelter Look-up'!$H$4,$V1821-4,0))</f>
        <v/>
      </c>
      <c r="J1821" s="201">
        <f>IF(ISERROR($V1821),"",OFFSET('Smelter Look-up'!$I$4,$V1821-4,0))</f>
        <v/>
      </c>
      <c r="K1821" s="145" t="n"/>
      <c r="L1821" s="145" t="n"/>
      <c r="M1821" s="145" t="n"/>
      <c r="N1821" s="145" t="n"/>
      <c r="O1821" s="145" t="n"/>
      <c r="P1821" s="203" t="n"/>
      <c r="Q1821" s="146" t="n"/>
      <c r="R1821" s="144">
        <f>IF(ISERROR($V1821),"",OFFSET('Smelter Look-up'!$C$4,$V1821-4,0)&amp;"")</f>
        <v/>
      </c>
      <c r="S1821" s="150">
        <f>IF(B1821="","",IF(ISERROR(MATCH($E1821,CL,0)),"Unknown",INDIRECT("'C'!$A$"&amp;MATCH($E1821,CL,0)+1)))</f>
        <v/>
      </c>
      <c r="T1821" s="150">
        <f>IF(B1821="","",IF(ISERROR(MATCH($J1821,SorP!$B$1:$B$6261,0)),"",INDIRECT("'SorP'!$A$"&amp;MATCH($S1821&amp;$J1821,SorP!C:C,0))))</f>
        <v/>
      </c>
      <c r="U1821" s="163" t="n"/>
      <c r="V1821" s="164">
        <f>IF(C1821="",NA(),MATCH($B1821&amp;$C1821,'Smelter Look-up'!$J:$J,0))</f>
        <v/>
      </c>
      <c r="X1821" s="165">
        <f>IF(AND(C1821="Smelter not listed",OR(LEN(D1821)=0,LEN(E1821)=0)),1,0)</f>
        <v/>
      </c>
      <c r="AB1821" s="306">
        <f>IF(C1821="","",B1821)</f>
        <v/>
      </c>
      <c r="AC1821" s="165">
        <f>B1821</f>
        <v/>
      </c>
      <c r="AD1821" s="165">
        <f>IF(C1821="Smelter not listed",D1821,C1821)</f>
        <v/>
      </c>
    </row>
    <row r="1822" ht="20.1" customFormat="1" customHeight="1" s="165">
      <c r="A1822" s="150" t="n"/>
      <c r="B1822" s="296">
        <f>IF(LEN(A1822)=0,"",INDEX('Smelter Look-up'!$A:$A,MATCH($A1822,'Smelter Look-up'!$E:$E,0)))</f>
        <v/>
      </c>
      <c r="C1822" s="147">
        <f>IF(LEN(A1822)=0,"",INDEX('Smelter Look-up'!$C:$C,MATCH($A1822,'Smelter Look-up'!$E:$E,0)))</f>
        <v/>
      </c>
      <c r="D1822" s="144" t="n"/>
      <c r="E1822" s="144">
        <f>IF(ISERROR($V1822),"",OFFSET('Smelter Look-up'!$D$4,$V1822-4,0)&amp;"")</f>
        <v/>
      </c>
      <c r="F1822" s="144">
        <f>IF(ISERROR($V1822),"",OFFSET('Smelter Look-up'!$E$4,$V1822-4,0))</f>
        <v/>
      </c>
      <c r="G1822" s="144">
        <f>IF(C1822=$X$4,"Enter smelter details",IF(ISERROR($V1822),"",OFFSET('Smelter Look-up'!$F$4,$V1822-4,0)))</f>
        <v/>
      </c>
      <c r="H1822" s="200">
        <f>IF(ISERROR($V1822),"",OFFSET('Smelter Look-up'!$G$4,$V1822-4,0))</f>
        <v/>
      </c>
      <c r="I1822" s="201">
        <f>IF(ISERROR($V1822),"",OFFSET('Smelter Look-up'!$H$4,$V1822-4,0))</f>
        <v/>
      </c>
      <c r="J1822" s="201">
        <f>IF(ISERROR($V1822),"",OFFSET('Smelter Look-up'!$I$4,$V1822-4,0))</f>
        <v/>
      </c>
      <c r="K1822" s="145" t="n"/>
      <c r="L1822" s="145" t="n"/>
      <c r="M1822" s="145" t="n"/>
      <c r="N1822" s="145" t="n"/>
      <c r="O1822" s="145" t="n"/>
      <c r="P1822" s="203" t="n"/>
      <c r="Q1822" s="146" t="n"/>
      <c r="R1822" s="144">
        <f>IF(ISERROR($V1822),"",OFFSET('Smelter Look-up'!$C$4,$V1822-4,0)&amp;"")</f>
        <v/>
      </c>
      <c r="S1822" s="150">
        <f>IF(B1822="","",IF(ISERROR(MATCH($E1822,CL,0)),"Unknown",INDIRECT("'C'!$A$"&amp;MATCH($E1822,CL,0)+1)))</f>
        <v/>
      </c>
      <c r="T1822" s="150">
        <f>IF(B1822="","",IF(ISERROR(MATCH($J1822,SorP!$B$1:$B$6261,0)),"",INDIRECT("'SorP'!$A$"&amp;MATCH($S1822&amp;$J1822,SorP!C:C,0))))</f>
        <v/>
      </c>
      <c r="U1822" s="163" t="n"/>
      <c r="V1822" s="164">
        <f>IF(C1822="",NA(),MATCH($B1822&amp;$C1822,'Smelter Look-up'!$J:$J,0))</f>
        <v/>
      </c>
      <c r="X1822" s="165">
        <f>IF(AND(C1822="Smelter not listed",OR(LEN(D1822)=0,LEN(E1822)=0)),1,0)</f>
        <v/>
      </c>
      <c r="AB1822" s="306">
        <f>IF(C1822="","",B1822)</f>
        <v/>
      </c>
      <c r="AC1822" s="165">
        <f>B1822</f>
        <v/>
      </c>
      <c r="AD1822" s="165">
        <f>IF(C1822="Smelter not listed",D1822,C1822)</f>
        <v/>
      </c>
    </row>
    <row r="1823" ht="20.1" customFormat="1" customHeight="1" s="165">
      <c r="A1823" s="150" t="n"/>
      <c r="B1823" s="296">
        <f>IF(LEN(A1823)=0,"",INDEX('Smelter Look-up'!$A:$A,MATCH($A1823,'Smelter Look-up'!$E:$E,0)))</f>
        <v/>
      </c>
      <c r="C1823" s="147">
        <f>IF(LEN(A1823)=0,"",INDEX('Smelter Look-up'!$C:$C,MATCH($A1823,'Smelter Look-up'!$E:$E,0)))</f>
        <v/>
      </c>
      <c r="D1823" s="144" t="n"/>
      <c r="E1823" s="144">
        <f>IF(ISERROR($V1823),"",OFFSET('Smelter Look-up'!$D$4,$V1823-4,0)&amp;"")</f>
        <v/>
      </c>
      <c r="F1823" s="144">
        <f>IF(ISERROR($V1823),"",OFFSET('Smelter Look-up'!$E$4,$V1823-4,0))</f>
        <v/>
      </c>
      <c r="G1823" s="144">
        <f>IF(C1823=$X$4,"Enter smelter details",IF(ISERROR($V1823),"",OFFSET('Smelter Look-up'!$F$4,$V1823-4,0)))</f>
        <v/>
      </c>
      <c r="H1823" s="200">
        <f>IF(ISERROR($V1823),"",OFFSET('Smelter Look-up'!$G$4,$V1823-4,0))</f>
        <v/>
      </c>
      <c r="I1823" s="201">
        <f>IF(ISERROR($V1823),"",OFFSET('Smelter Look-up'!$H$4,$V1823-4,0))</f>
        <v/>
      </c>
      <c r="J1823" s="201">
        <f>IF(ISERROR($V1823),"",OFFSET('Smelter Look-up'!$I$4,$V1823-4,0))</f>
        <v/>
      </c>
      <c r="K1823" s="145" t="n"/>
      <c r="L1823" s="145" t="n"/>
      <c r="M1823" s="145" t="n"/>
      <c r="N1823" s="145" t="n"/>
      <c r="O1823" s="145" t="n"/>
      <c r="P1823" s="203" t="n"/>
      <c r="Q1823" s="146" t="n"/>
      <c r="R1823" s="144">
        <f>IF(ISERROR($V1823),"",OFFSET('Smelter Look-up'!$C$4,$V1823-4,0)&amp;"")</f>
        <v/>
      </c>
      <c r="S1823" s="150">
        <f>IF(B1823="","",IF(ISERROR(MATCH($E1823,CL,0)),"Unknown",INDIRECT("'C'!$A$"&amp;MATCH($E1823,CL,0)+1)))</f>
        <v/>
      </c>
      <c r="T1823" s="150">
        <f>IF(B1823="","",IF(ISERROR(MATCH($J1823,SorP!$B$1:$B$6261,0)),"",INDIRECT("'SorP'!$A$"&amp;MATCH($S1823&amp;$J1823,SorP!C:C,0))))</f>
        <v/>
      </c>
      <c r="U1823" s="163" t="n"/>
      <c r="V1823" s="164">
        <f>IF(C1823="",NA(),MATCH($B1823&amp;$C1823,'Smelter Look-up'!$J:$J,0))</f>
        <v/>
      </c>
      <c r="X1823" s="165">
        <f>IF(AND(C1823="Smelter not listed",OR(LEN(D1823)=0,LEN(E1823)=0)),1,0)</f>
        <v/>
      </c>
      <c r="AB1823" s="306">
        <f>IF(C1823="","",B1823)</f>
        <v/>
      </c>
      <c r="AC1823" s="165">
        <f>B1823</f>
        <v/>
      </c>
      <c r="AD1823" s="165">
        <f>IF(C1823="Smelter not listed",D1823,C1823)</f>
        <v/>
      </c>
    </row>
    <row r="1824" ht="20.1" customFormat="1" customHeight="1" s="165">
      <c r="A1824" s="150" t="n"/>
      <c r="B1824" s="296">
        <f>IF(LEN(A1824)=0,"",INDEX('Smelter Look-up'!$A:$A,MATCH($A1824,'Smelter Look-up'!$E:$E,0)))</f>
        <v/>
      </c>
      <c r="C1824" s="147">
        <f>IF(LEN(A1824)=0,"",INDEX('Smelter Look-up'!$C:$C,MATCH($A1824,'Smelter Look-up'!$E:$E,0)))</f>
        <v/>
      </c>
      <c r="D1824" s="144" t="n"/>
      <c r="E1824" s="144">
        <f>IF(ISERROR($V1824),"",OFFSET('Smelter Look-up'!$D$4,$V1824-4,0)&amp;"")</f>
        <v/>
      </c>
      <c r="F1824" s="144">
        <f>IF(ISERROR($V1824),"",OFFSET('Smelter Look-up'!$E$4,$V1824-4,0))</f>
        <v/>
      </c>
      <c r="G1824" s="144">
        <f>IF(C1824=$X$4,"Enter smelter details",IF(ISERROR($V1824),"",OFFSET('Smelter Look-up'!$F$4,$V1824-4,0)))</f>
        <v/>
      </c>
      <c r="H1824" s="200">
        <f>IF(ISERROR($V1824),"",OFFSET('Smelter Look-up'!$G$4,$V1824-4,0))</f>
        <v/>
      </c>
      <c r="I1824" s="201">
        <f>IF(ISERROR($V1824),"",OFFSET('Smelter Look-up'!$H$4,$V1824-4,0))</f>
        <v/>
      </c>
      <c r="J1824" s="201">
        <f>IF(ISERROR($V1824),"",OFFSET('Smelter Look-up'!$I$4,$V1824-4,0))</f>
        <v/>
      </c>
      <c r="K1824" s="145" t="n"/>
      <c r="L1824" s="145" t="n"/>
      <c r="M1824" s="145" t="n"/>
      <c r="N1824" s="145" t="n"/>
      <c r="O1824" s="145" t="n"/>
      <c r="P1824" s="203" t="n"/>
      <c r="Q1824" s="146" t="n"/>
      <c r="R1824" s="144">
        <f>IF(ISERROR($V1824),"",OFFSET('Smelter Look-up'!$C$4,$V1824-4,0)&amp;"")</f>
        <v/>
      </c>
      <c r="S1824" s="150">
        <f>IF(B1824="","",IF(ISERROR(MATCH($E1824,CL,0)),"Unknown",INDIRECT("'C'!$A$"&amp;MATCH($E1824,CL,0)+1)))</f>
        <v/>
      </c>
      <c r="T1824" s="150">
        <f>IF(B1824="","",IF(ISERROR(MATCH($J1824,SorP!$B$1:$B$6261,0)),"",INDIRECT("'SorP'!$A$"&amp;MATCH($S1824&amp;$J1824,SorP!C:C,0))))</f>
        <v/>
      </c>
      <c r="U1824" s="163" t="n"/>
      <c r="V1824" s="164">
        <f>IF(C1824="",NA(),MATCH($B1824&amp;$C1824,'Smelter Look-up'!$J:$J,0))</f>
        <v/>
      </c>
      <c r="X1824" s="165">
        <f>IF(AND(C1824="Smelter not listed",OR(LEN(D1824)=0,LEN(E1824)=0)),1,0)</f>
        <v/>
      </c>
      <c r="AB1824" s="306">
        <f>IF(C1824="","",B1824)</f>
        <v/>
      </c>
      <c r="AC1824" s="165">
        <f>B1824</f>
        <v/>
      </c>
      <c r="AD1824" s="165">
        <f>IF(C1824="Smelter not listed",D1824,C1824)</f>
        <v/>
      </c>
    </row>
    <row r="1825" ht="20.1" customFormat="1" customHeight="1" s="165">
      <c r="A1825" s="150" t="n"/>
      <c r="B1825" s="296">
        <f>IF(LEN(A1825)=0,"",INDEX('Smelter Look-up'!$A:$A,MATCH($A1825,'Smelter Look-up'!$E:$E,0)))</f>
        <v/>
      </c>
      <c r="C1825" s="147">
        <f>IF(LEN(A1825)=0,"",INDEX('Smelter Look-up'!$C:$C,MATCH($A1825,'Smelter Look-up'!$E:$E,0)))</f>
        <v/>
      </c>
      <c r="D1825" s="144" t="n"/>
      <c r="E1825" s="144">
        <f>IF(ISERROR($V1825),"",OFFSET('Smelter Look-up'!$D$4,$V1825-4,0)&amp;"")</f>
        <v/>
      </c>
      <c r="F1825" s="144">
        <f>IF(ISERROR($V1825),"",OFFSET('Smelter Look-up'!$E$4,$V1825-4,0))</f>
        <v/>
      </c>
      <c r="G1825" s="144">
        <f>IF(C1825=$X$4,"Enter smelter details",IF(ISERROR($V1825),"",OFFSET('Smelter Look-up'!$F$4,$V1825-4,0)))</f>
        <v/>
      </c>
      <c r="H1825" s="200">
        <f>IF(ISERROR($V1825),"",OFFSET('Smelter Look-up'!$G$4,$V1825-4,0))</f>
        <v/>
      </c>
      <c r="I1825" s="201">
        <f>IF(ISERROR($V1825),"",OFFSET('Smelter Look-up'!$H$4,$V1825-4,0))</f>
        <v/>
      </c>
      <c r="J1825" s="201">
        <f>IF(ISERROR($V1825),"",OFFSET('Smelter Look-up'!$I$4,$V1825-4,0))</f>
        <v/>
      </c>
      <c r="K1825" s="145" t="n"/>
      <c r="L1825" s="145" t="n"/>
      <c r="M1825" s="145" t="n"/>
      <c r="N1825" s="145" t="n"/>
      <c r="O1825" s="145" t="n"/>
      <c r="P1825" s="203" t="n"/>
      <c r="Q1825" s="146" t="n"/>
      <c r="R1825" s="144">
        <f>IF(ISERROR($V1825),"",OFFSET('Smelter Look-up'!$C$4,$V1825-4,0)&amp;"")</f>
        <v/>
      </c>
      <c r="S1825" s="150">
        <f>IF(B1825="","",IF(ISERROR(MATCH($E1825,CL,0)),"Unknown",INDIRECT("'C'!$A$"&amp;MATCH($E1825,CL,0)+1)))</f>
        <v/>
      </c>
      <c r="T1825" s="150">
        <f>IF(B1825="","",IF(ISERROR(MATCH($J1825,SorP!$B$1:$B$6261,0)),"",INDIRECT("'SorP'!$A$"&amp;MATCH($S1825&amp;$J1825,SorP!C:C,0))))</f>
        <v/>
      </c>
      <c r="U1825" s="163" t="n"/>
      <c r="V1825" s="164">
        <f>IF(C1825="",NA(),MATCH($B1825&amp;$C1825,'Smelter Look-up'!$J:$J,0))</f>
        <v/>
      </c>
      <c r="X1825" s="165">
        <f>IF(AND(C1825="Smelter not listed",OR(LEN(D1825)=0,LEN(E1825)=0)),1,0)</f>
        <v/>
      </c>
      <c r="AB1825" s="306">
        <f>IF(C1825="","",B1825)</f>
        <v/>
      </c>
      <c r="AC1825" s="165">
        <f>B1825</f>
        <v/>
      </c>
      <c r="AD1825" s="165">
        <f>IF(C1825="Smelter not listed",D1825,C1825)</f>
        <v/>
      </c>
    </row>
    <row r="1826" ht="20.1" customFormat="1" customHeight="1" s="165">
      <c r="A1826" s="150" t="n"/>
      <c r="B1826" s="296">
        <f>IF(LEN(A1826)=0,"",INDEX('Smelter Look-up'!$A:$A,MATCH($A1826,'Smelter Look-up'!$E:$E,0)))</f>
        <v/>
      </c>
      <c r="C1826" s="147">
        <f>IF(LEN(A1826)=0,"",INDEX('Smelter Look-up'!$C:$C,MATCH($A1826,'Smelter Look-up'!$E:$E,0)))</f>
        <v/>
      </c>
      <c r="D1826" s="144" t="n"/>
      <c r="E1826" s="144">
        <f>IF(ISERROR($V1826),"",OFFSET('Smelter Look-up'!$D$4,$V1826-4,0)&amp;"")</f>
        <v/>
      </c>
      <c r="F1826" s="144">
        <f>IF(ISERROR($V1826),"",OFFSET('Smelter Look-up'!$E$4,$V1826-4,0))</f>
        <v/>
      </c>
      <c r="G1826" s="144">
        <f>IF(C1826=$X$4,"Enter smelter details",IF(ISERROR($V1826),"",OFFSET('Smelter Look-up'!$F$4,$V1826-4,0)))</f>
        <v/>
      </c>
      <c r="H1826" s="200">
        <f>IF(ISERROR($V1826),"",OFFSET('Smelter Look-up'!$G$4,$V1826-4,0))</f>
        <v/>
      </c>
      <c r="I1826" s="201">
        <f>IF(ISERROR($V1826),"",OFFSET('Smelter Look-up'!$H$4,$V1826-4,0))</f>
        <v/>
      </c>
      <c r="J1826" s="201">
        <f>IF(ISERROR($V1826),"",OFFSET('Smelter Look-up'!$I$4,$V1826-4,0))</f>
        <v/>
      </c>
      <c r="K1826" s="145" t="n"/>
      <c r="L1826" s="145" t="n"/>
      <c r="M1826" s="145" t="n"/>
      <c r="N1826" s="145" t="n"/>
      <c r="O1826" s="145" t="n"/>
      <c r="P1826" s="203" t="n"/>
      <c r="Q1826" s="146" t="n"/>
      <c r="R1826" s="144">
        <f>IF(ISERROR($V1826),"",OFFSET('Smelter Look-up'!$C$4,$V1826-4,0)&amp;"")</f>
        <v/>
      </c>
      <c r="S1826" s="150">
        <f>IF(B1826="","",IF(ISERROR(MATCH($E1826,CL,0)),"Unknown",INDIRECT("'C'!$A$"&amp;MATCH($E1826,CL,0)+1)))</f>
        <v/>
      </c>
      <c r="T1826" s="150">
        <f>IF(B1826="","",IF(ISERROR(MATCH($J1826,SorP!$B$1:$B$6261,0)),"",INDIRECT("'SorP'!$A$"&amp;MATCH($S1826&amp;$J1826,SorP!C:C,0))))</f>
        <v/>
      </c>
      <c r="U1826" s="163" t="n"/>
      <c r="V1826" s="164">
        <f>IF(C1826="",NA(),MATCH($B1826&amp;$C1826,'Smelter Look-up'!$J:$J,0))</f>
        <v/>
      </c>
      <c r="X1826" s="165">
        <f>IF(AND(C1826="Smelter not listed",OR(LEN(D1826)=0,LEN(E1826)=0)),1,0)</f>
        <v/>
      </c>
      <c r="AB1826" s="306">
        <f>IF(C1826="","",B1826)</f>
        <v/>
      </c>
      <c r="AC1826" s="165">
        <f>B1826</f>
        <v/>
      </c>
      <c r="AD1826" s="165">
        <f>IF(C1826="Smelter not listed",D1826,C1826)</f>
        <v/>
      </c>
    </row>
    <row r="1827" ht="20.1" customFormat="1" customHeight="1" s="165">
      <c r="A1827" s="150" t="n"/>
      <c r="B1827" s="296">
        <f>IF(LEN(A1827)=0,"",INDEX('Smelter Look-up'!$A:$A,MATCH($A1827,'Smelter Look-up'!$E:$E,0)))</f>
        <v/>
      </c>
      <c r="C1827" s="147">
        <f>IF(LEN(A1827)=0,"",INDEX('Smelter Look-up'!$C:$C,MATCH($A1827,'Smelter Look-up'!$E:$E,0)))</f>
        <v/>
      </c>
      <c r="D1827" s="144" t="n"/>
      <c r="E1827" s="144">
        <f>IF(ISERROR($V1827),"",OFFSET('Smelter Look-up'!$D$4,$V1827-4,0)&amp;"")</f>
        <v/>
      </c>
      <c r="F1827" s="144">
        <f>IF(ISERROR($V1827),"",OFFSET('Smelter Look-up'!$E$4,$V1827-4,0))</f>
        <v/>
      </c>
      <c r="G1827" s="144">
        <f>IF(C1827=$X$4,"Enter smelter details",IF(ISERROR($V1827),"",OFFSET('Smelter Look-up'!$F$4,$V1827-4,0)))</f>
        <v/>
      </c>
      <c r="H1827" s="200">
        <f>IF(ISERROR($V1827),"",OFFSET('Smelter Look-up'!$G$4,$V1827-4,0))</f>
        <v/>
      </c>
      <c r="I1827" s="201">
        <f>IF(ISERROR($V1827),"",OFFSET('Smelter Look-up'!$H$4,$V1827-4,0))</f>
        <v/>
      </c>
      <c r="J1827" s="201">
        <f>IF(ISERROR($V1827),"",OFFSET('Smelter Look-up'!$I$4,$V1827-4,0))</f>
        <v/>
      </c>
      <c r="K1827" s="145" t="n"/>
      <c r="L1827" s="145" t="n"/>
      <c r="M1827" s="145" t="n"/>
      <c r="N1827" s="145" t="n"/>
      <c r="O1827" s="145" t="n"/>
      <c r="P1827" s="203" t="n"/>
      <c r="Q1827" s="146" t="n"/>
      <c r="R1827" s="144">
        <f>IF(ISERROR($V1827),"",OFFSET('Smelter Look-up'!$C$4,$V1827-4,0)&amp;"")</f>
        <v/>
      </c>
      <c r="S1827" s="150">
        <f>IF(B1827="","",IF(ISERROR(MATCH($E1827,CL,0)),"Unknown",INDIRECT("'C'!$A$"&amp;MATCH($E1827,CL,0)+1)))</f>
        <v/>
      </c>
      <c r="T1827" s="150">
        <f>IF(B1827="","",IF(ISERROR(MATCH($J1827,SorP!$B$1:$B$6261,0)),"",INDIRECT("'SorP'!$A$"&amp;MATCH($S1827&amp;$J1827,SorP!C:C,0))))</f>
        <v/>
      </c>
      <c r="U1827" s="163" t="n"/>
      <c r="V1827" s="164">
        <f>IF(C1827="",NA(),MATCH($B1827&amp;$C1827,'Smelter Look-up'!$J:$J,0))</f>
        <v/>
      </c>
      <c r="X1827" s="165">
        <f>IF(AND(C1827="Smelter not listed",OR(LEN(D1827)=0,LEN(E1827)=0)),1,0)</f>
        <v/>
      </c>
      <c r="AB1827" s="306">
        <f>IF(C1827="","",B1827)</f>
        <v/>
      </c>
      <c r="AC1827" s="165">
        <f>B1827</f>
        <v/>
      </c>
      <c r="AD1827" s="165">
        <f>IF(C1827="Smelter not listed",D1827,C1827)</f>
        <v/>
      </c>
    </row>
    <row r="1828" ht="20.1" customFormat="1" customHeight="1" s="165">
      <c r="A1828" s="150" t="n"/>
      <c r="B1828" s="296">
        <f>IF(LEN(A1828)=0,"",INDEX('Smelter Look-up'!$A:$A,MATCH($A1828,'Smelter Look-up'!$E:$E,0)))</f>
        <v/>
      </c>
      <c r="C1828" s="147">
        <f>IF(LEN(A1828)=0,"",INDEX('Smelter Look-up'!$C:$C,MATCH($A1828,'Smelter Look-up'!$E:$E,0)))</f>
        <v/>
      </c>
      <c r="D1828" s="144" t="n"/>
      <c r="E1828" s="144">
        <f>IF(ISERROR($V1828),"",OFFSET('Smelter Look-up'!$D$4,$V1828-4,0)&amp;"")</f>
        <v/>
      </c>
      <c r="F1828" s="144">
        <f>IF(ISERROR($V1828),"",OFFSET('Smelter Look-up'!$E$4,$V1828-4,0))</f>
        <v/>
      </c>
      <c r="G1828" s="144">
        <f>IF(C1828=$X$4,"Enter smelter details",IF(ISERROR($V1828),"",OFFSET('Smelter Look-up'!$F$4,$V1828-4,0)))</f>
        <v/>
      </c>
      <c r="H1828" s="200">
        <f>IF(ISERROR($V1828),"",OFFSET('Smelter Look-up'!$G$4,$V1828-4,0))</f>
        <v/>
      </c>
      <c r="I1828" s="201">
        <f>IF(ISERROR($V1828),"",OFFSET('Smelter Look-up'!$H$4,$V1828-4,0))</f>
        <v/>
      </c>
      <c r="J1828" s="201">
        <f>IF(ISERROR($V1828),"",OFFSET('Smelter Look-up'!$I$4,$V1828-4,0))</f>
        <v/>
      </c>
      <c r="K1828" s="145" t="n"/>
      <c r="L1828" s="145" t="n"/>
      <c r="M1828" s="145" t="n"/>
      <c r="N1828" s="145" t="n"/>
      <c r="O1828" s="145" t="n"/>
      <c r="P1828" s="203" t="n"/>
      <c r="Q1828" s="146" t="n"/>
      <c r="R1828" s="144">
        <f>IF(ISERROR($V1828),"",OFFSET('Smelter Look-up'!$C$4,$V1828-4,0)&amp;"")</f>
        <v/>
      </c>
      <c r="S1828" s="150">
        <f>IF(B1828="","",IF(ISERROR(MATCH($E1828,CL,0)),"Unknown",INDIRECT("'C'!$A$"&amp;MATCH($E1828,CL,0)+1)))</f>
        <v/>
      </c>
      <c r="T1828" s="150">
        <f>IF(B1828="","",IF(ISERROR(MATCH($J1828,SorP!$B$1:$B$6261,0)),"",INDIRECT("'SorP'!$A$"&amp;MATCH($S1828&amp;$J1828,SorP!C:C,0))))</f>
        <v/>
      </c>
      <c r="U1828" s="163" t="n"/>
      <c r="V1828" s="164">
        <f>IF(C1828="",NA(),MATCH($B1828&amp;$C1828,'Smelter Look-up'!$J:$J,0))</f>
        <v/>
      </c>
      <c r="X1828" s="165">
        <f>IF(AND(C1828="Smelter not listed",OR(LEN(D1828)=0,LEN(E1828)=0)),1,0)</f>
        <v/>
      </c>
      <c r="AB1828" s="306">
        <f>IF(C1828="","",B1828)</f>
        <v/>
      </c>
      <c r="AC1828" s="165">
        <f>B1828</f>
        <v/>
      </c>
      <c r="AD1828" s="165">
        <f>IF(C1828="Smelter not listed",D1828,C1828)</f>
        <v/>
      </c>
    </row>
    <row r="1829" ht="20.1" customFormat="1" customHeight="1" s="165">
      <c r="A1829" s="150" t="n"/>
      <c r="B1829" s="296">
        <f>IF(LEN(A1829)=0,"",INDEX('Smelter Look-up'!$A:$A,MATCH($A1829,'Smelter Look-up'!$E:$E,0)))</f>
        <v/>
      </c>
      <c r="C1829" s="147">
        <f>IF(LEN(A1829)=0,"",INDEX('Smelter Look-up'!$C:$C,MATCH($A1829,'Smelter Look-up'!$E:$E,0)))</f>
        <v/>
      </c>
      <c r="D1829" s="144" t="n"/>
      <c r="E1829" s="144">
        <f>IF(ISERROR($V1829),"",OFFSET('Smelter Look-up'!$D$4,$V1829-4,0)&amp;"")</f>
        <v/>
      </c>
      <c r="F1829" s="144">
        <f>IF(ISERROR($V1829),"",OFFSET('Smelter Look-up'!$E$4,$V1829-4,0))</f>
        <v/>
      </c>
      <c r="G1829" s="144">
        <f>IF(C1829=$X$4,"Enter smelter details",IF(ISERROR($V1829),"",OFFSET('Smelter Look-up'!$F$4,$V1829-4,0)))</f>
        <v/>
      </c>
      <c r="H1829" s="200">
        <f>IF(ISERROR($V1829),"",OFFSET('Smelter Look-up'!$G$4,$V1829-4,0))</f>
        <v/>
      </c>
      <c r="I1829" s="201">
        <f>IF(ISERROR($V1829),"",OFFSET('Smelter Look-up'!$H$4,$V1829-4,0))</f>
        <v/>
      </c>
      <c r="J1829" s="201">
        <f>IF(ISERROR($V1829),"",OFFSET('Smelter Look-up'!$I$4,$V1829-4,0))</f>
        <v/>
      </c>
      <c r="K1829" s="145" t="n"/>
      <c r="L1829" s="145" t="n"/>
      <c r="M1829" s="145" t="n"/>
      <c r="N1829" s="145" t="n"/>
      <c r="O1829" s="145" t="n"/>
      <c r="P1829" s="203" t="n"/>
      <c r="Q1829" s="146" t="n"/>
      <c r="R1829" s="144">
        <f>IF(ISERROR($V1829),"",OFFSET('Smelter Look-up'!$C$4,$V1829-4,0)&amp;"")</f>
        <v/>
      </c>
      <c r="S1829" s="150">
        <f>IF(B1829="","",IF(ISERROR(MATCH($E1829,CL,0)),"Unknown",INDIRECT("'C'!$A$"&amp;MATCH($E1829,CL,0)+1)))</f>
        <v/>
      </c>
      <c r="T1829" s="150">
        <f>IF(B1829="","",IF(ISERROR(MATCH($J1829,SorP!$B$1:$B$6261,0)),"",INDIRECT("'SorP'!$A$"&amp;MATCH($S1829&amp;$J1829,SorP!C:C,0))))</f>
        <v/>
      </c>
      <c r="U1829" s="163" t="n"/>
      <c r="V1829" s="164">
        <f>IF(C1829="",NA(),MATCH($B1829&amp;$C1829,'Smelter Look-up'!$J:$J,0))</f>
        <v/>
      </c>
      <c r="X1829" s="165">
        <f>IF(AND(C1829="Smelter not listed",OR(LEN(D1829)=0,LEN(E1829)=0)),1,0)</f>
        <v/>
      </c>
      <c r="AB1829" s="306">
        <f>IF(C1829="","",B1829)</f>
        <v/>
      </c>
      <c r="AC1829" s="165">
        <f>B1829</f>
        <v/>
      </c>
      <c r="AD1829" s="165">
        <f>IF(C1829="Smelter not listed",D1829,C1829)</f>
        <v/>
      </c>
    </row>
    <row r="1830" ht="20.1" customFormat="1" customHeight="1" s="165">
      <c r="A1830" s="150" t="n"/>
      <c r="B1830" s="296">
        <f>IF(LEN(A1830)=0,"",INDEX('Smelter Look-up'!$A:$A,MATCH($A1830,'Smelter Look-up'!$E:$E,0)))</f>
        <v/>
      </c>
      <c r="C1830" s="147">
        <f>IF(LEN(A1830)=0,"",INDEX('Smelter Look-up'!$C:$C,MATCH($A1830,'Smelter Look-up'!$E:$E,0)))</f>
        <v/>
      </c>
      <c r="D1830" s="144" t="n"/>
      <c r="E1830" s="144">
        <f>IF(ISERROR($V1830),"",OFFSET('Smelter Look-up'!$D$4,$V1830-4,0)&amp;"")</f>
        <v/>
      </c>
      <c r="F1830" s="144">
        <f>IF(ISERROR($V1830),"",OFFSET('Smelter Look-up'!$E$4,$V1830-4,0))</f>
        <v/>
      </c>
      <c r="G1830" s="144">
        <f>IF(C1830=$X$4,"Enter smelter details",IF(ISERROR($V1830),"",OFFSET('Smelter Look-up'!$F$4,$V1830-4,0)))</f>
        <v/>
      </c>
      <c r="H1830" s="200">
        <f>IF(ISERROR($V1830),"",OFFSET('Smelter Look-up'!$G$4,$V1830-4,0))</f>
        <v/>
      </c>
      <c r="I1830" s="201">
        <f>IF(ISERROR($V1830),"",OFFSET('Smelter Look-up'!$H$4,$V1830-4,0))</f>
        <v/>
      </c>
      <c r="J1830" s="201">
        <f>IF(ISERROR($V1830),"",OFFSET('Smelter Look-up'!$I$4,$V1830-4,0))</f>
        <v/>
      </c>
      <c r="K1830" s="145" t="n"/>
      <c r="L1830" s="145" t="n"/>
      <c r="M1830" s="145" t="n"/>
      <c r="N1830" s="145" t="n"/>
      <c r="O1830" s="145" t="n"/>
      <c r="P1830" s="203" t="n"/>
      <c r="Q1830" s="146" t="n"/>
      <c r="R1830" s="144">
        <f>IF(ISERROR($V1830),"",OFFSET('Smelter Look-up'!$C$4,$V1830-4,0)&amp;"")</f>
        <v/>
      </c>
      <c r="S1830" s="150">
        <f>IF(B1830="","",IF(ISERROR(MATCH($E1830,CL,0)),"Unknown",INDIRECT("'C'!$A$"&amp;MATCH($E1830,CL,0)+1)))</f>
        <v/>
      </c>
      <c r="T1830" s="150">
        <f>IF(B1830="","",IF(ISERROR(MATCH($J1830,SorP!$B$1:$B$6261,0)),"",INDIRECT("'SorP'!$A$"&amp;MATCH($S1830&amp;$J1830,SorP!C:C,0))))</f>
        <v/>
      </c>
      <c r="U1830" s="163" t="n"/>
      <c r="V1830" s="164">
        <f>IF(C1830="",NA(),MATCH($B1830&amp;$C1830,'Smelter Look-up'!$J:$J,0))</f>
        <v/>
      </c>
      <c r="X1830" s="165">
        <f>IF(AND(C1830="Smelter not listed",OR(LEN(D1830)=0,LEN(E1830)=0)),1,0)</f>
        <v/>
      </c>
      <c r="AB1830" s="306">
        <f>IF(C1830="","",B1830)</f>
        <v/>
      </c>
      <c r="AC1830" s="165">
        <f>B1830</f>
        <v/>
      </c>
      <c r="AD1830" s="165">
        <f>IF(C1830="Smelter not listed",D1830,C1830)</f>
        <v/>
      </c>
    </row>
    <row r="1831" ht="20.1" customFormat="1" customHeight="1" s="165">
      <c r="A1831" s="150" t="n"/>
      <c r="B1831" s="296">
        <f>IF(LEN(A1831)=0,"",INDEX('Smelter Look-up'!$A:$A,MATCH($A1831,'Smelter Look-up'!$E:$E,0)))</f>
        <v/>
      </c>
      <c r="C1831" s="147">
        <f>IF(LEN(A1831)=0,"",INDEX('Smelter Look-up'!$C:$C,MATCH($A1831,'Smelter Look-up'!$E:$E,0)))</f>
        <v/>
      </c>
      <c r="D1831" s="144" t="n"/>
      <c r="E1831" s="144">
        <f>IF(ISERROR($V1831),"",OFFSET('Smelter Look-up'!$D$4,$V1831-4,0)&amp;"")</f>
        <v/>
      </c>
      <c r="F1831" s="144">
        <f>IF(ISERROR($V1831),"",OFFSET('Smelter Look-up'!$E$4,$V1831-4,0))</f>
        <v/>
      </c>
      <c r="G1831" s="144">
        <f>IF(C1831=$X$4,"Enter smelter details",IF(ISERROR($V1831),"",OFFSET('Smelter Look-up'!$F$4,$V1831-4,0)))</f>
        <v/>
      </c>
      <c r="H1831" s="200">
        <f>IF(ISERROR($V1831),"",OFFSET('Smelter Look-up'!$G$4,$V1831-4,0))</f>
        <v/>
      </c>
      <c r="I1831" s="201">
        <f>IF(ISERROR($V1831),"",OFFSET('Smelter Look-up'!$H$4,$V1831-4,0))</f>
        <v/>
      </c>
      <c r="J1831" s="201">
        <f>IF(ISERROR($V1831),"",OFFSET('Smelter Look-up'!$I$4,$V1831-4,0))</f>
        <v/>
      </c>
      <c r="K1831" s="145" t="n"/>
      <c r="L1831" s="145" t="n"/>
      <c r="M1831" s="145" t="n"/>
      <c r="N1831" s="145" t="n"/>
      <c r="O1831" s="145" t="n"/>
      <c r="P1831" s="203" t="n"/>
      <c r="Q1831" s="146" t="n"/>
      <c r="R1831" s="144">
        <f>IF(ISERROR($V1831),"",OFFSET('Smelter Look-up'!$C$4,$V1831-4,0)&amp;"")</f>
        <v/>
      </c>
      <c r="S1831" s="150">
        <f>IF(B1831="","",IF(ISERROR(MATCH($E1831,CL,0)),"Unknown",INDIRECT("'C'!$A$"&amp;MATCH($E1831,CL,0)+1)))</f>
        <v/>
      </c>
      <c r="T1831" s="150">
        <f>IF(B1831="","",IF(ISERROR(MATCH($J1831,SorP!$B$1:$B$6261,0)),"",INDIRECT("'SorP'!$A$"&amp;MATCH($S1831&amp;$J1831,SorP!C:C,0))))</f>
        <v/>
      </c>
      <c r="U1831" s="163" t="n"/>
      <c r="V1831" s="164">
        <f>IF(C1831="",NA(),MATCH($B1831&amp;$C1831,'Smelter Look-up'!$J:$J,0))</f>
        <v/>
      </c>
      <c r="X1831" s="165">
        <f>IF(AND(C1831="Smelter not listed",OR(LEN(D1831)=0,LEN(E1831)=0)),1,0)</f>
        <v/>
      </c>
      <c r="AB1831" s="306">
        <f>IF(C1831="","",B1831)</f>
        <v/>
      </c>
      <c r="AC1831" s="165">
        <f>B1831</f>
        <v/>
      </c>
      <c r="AD1831" s="165">
        <f>IF(C1831="Smelter not listed",D1831,C1831)</f>
        <v/>
      </c>
    </row>
    <row r="1832" ht="20.1" customFormat="1" customHeight="1" s="165">
      <c r="A1832" s="150" t="n"/>
      <c r="B1832" s="296">
        <f>IF(LEN(A1832)=0,"",INDEX('Smelter Look-up'!$A:$A,MATCH($A1832,'Smelter Look-up'!$E:$E,0)))</f>
        <v/>
      </c>
      <c r="C1832" s="147">
        <f>IF(LEN(A1832)=0,"",INDEX('Smelter Look-up'!$C:$C,MATCH($A1832,'Smelter Look-up'!$E:$E,0)))</f>
        <v/>
      </c>
      <c r="D1832" s="144" t="n"/>
      <c r="E1832" s="144">
        <f>IF(ISERROR($V1832),"",OFFSET('Smelter Look-up'!$D$4,$V1832-4,0)&amp;"")</f>
        <v/>
      </c>
      <c r="F1832" s="144">
        <f>IF(ISERROR($V1832),"",OFFSET('Smelter Look-up'!$E$4,$V1832-4,0))</f>
        <v/>
      </c>
      <c r="G1832" s="144">
        <f>IF(C1832=$X$4,"Enter smelter details",IF(ISERROR($V1832),"",OFFSET('Smelter Look-up'!$F$4,$V1832-4,0)))</f>
        <v/>
      </c>
      <c r="H1832" s="200">
        <f>IF(ISERROR($V1832),"",OFFSET('Smelter Look-up'!$G$4,$V1832-4,0))</f>
        <v/>
      </c>
      <c r="I1832" s="201">
        <f>IF(ISERROR($V1832),"",OFFSET('Smelter Look-up'!$H$4,$V1832-4,0))</f>
        <v/>
      </c>
      <c r="J1832" s="201">
        <f>IF(ISERROR($V1832),"",OFFSET('Smelter Look-up'!$I$4,$V1832-4,0))</f>
        <v/>
      </c>
      <c r="K1832" s="145" t="n"/>
      <c r="L1832" s="145" t="n"/>
      <c r="M1832" s="145" t="n"/>
      <c r="N1832" s="145" t="n"/>
      <c r="O1832" s="145" t="n"/>
      <c r="P1832" s="203" t="n"/>
      <c r="Q1832" s="146" t="n"/>
      <c r="R1832" s="144">
        <f>IF(ISERROR($V1832),"",OFFSET('Smelter Look-up'!$C$4,$V1832-4,0)&amp;"")</f>
        <v/>
      </c>
      <c r="S1832" s="150">
        <f>IF(B1832="","",IF(ISERROR(MATCH($E1832,CL,0)),"Unknown",INDIRECT("'C'!$A$"&amp;MATCH($E1832,CL,0)+1)))</f>
        <v/>
      </c>
      <c r="T1832" s="150">
        <f>IF(B1832="","",IF(ISERROR(MATCH($J1832,SorP!$B$1:$B$6261,0)),"",INDIRECT("'SorP'!$A$"&amp;MATCH($S1832&amp;$J1832,SorP!C:C,0))))</f>
        <v/>
      </c>
      <c r="U1832" s="163" t="n"/>
      <c r="V1832" s="164">
        <f>IF(C1832="",NA(),MATCH($B1832&amp;$C1832,'Smelter Look-up'!$J:$J,0))</f>
        <v/>
      </c>
      <c r="X1832" s="165">
        <f>IF(AND(C1832="Smelter not listed",OR(LEN(D1832)=0,LEN(E1832)=0)),1,0)</f>
        <v/>
      </c>
      <c r="AB1832" s="306">
        <f>IF(C1832="","",B1832)</f>
        <v/>
      </c>
      <c r="AC1832" s="165">
        <f>B1832</f>
        <v/>
      </c>
      <c r="AD1832" s="165">
        <f>IF(C1832="Smelter not listed",D1832,C1832)</f>
        <v/>
      </c>
    </row>
    <row r="1833" ht="20.1" customFormat="1" customHeight="1" s="165">
      <c r="A1833" s="150" t="n"/>
      <c r="B1833" s="296">
        <f>IF(LEN(A1833)=0,"",INDEX('Smelter Look-up'!$A:$A,MATCH($A1833,'Smelter Look-up'!$E:$E,0)))</f>
        <v/>
      </c>
      <c r="C1833" s="147">
        <f>IF(LEN(A1833)=0,"",INDEX('Smelter Look-up'!$C:$C,MATCH($A1833,'Smelter Look-up'!$E:$E,0)))</f>
        <v/>
      </c>
      <c r="D1833" s="144" t="n"/>
      <c r="E1833" s="144">
        <f>IF(ISERROR($V1833),"",OFFSET('Smelter Look-up'!$D$4,$V1833-4,0)&amp;"")</f>
        <v/>
      </c>
      <c r="F1833" s="144">
        <f>IF(ISERROR($V1833),"",OFFSET('Smelter Look-up'!$E$4,$V1833-4,0))</f>
        <v/>
      </c>
      <c r="G1833" s="144">
        <f>IF(C1833=$X$4,"Enter smelter details",IF(ISERROR($V1833),"",OFFSET('Smelter Look-up'!$F$4,$V1833-4,0)))</f>
        <v/>
      </c>
      <c r="H1833" s="200">
        <f>IF(ISERROR($V1833),"",OFFSET('Smelter Look-up'!$G$4,$V1833-4,0))</f>
        <v/>
      </c>
      <c r="I1833" s="201">
        <f>IF(ISERROR($V1833),"",OFFSET('Smelter Look-up'!$H$4,$V1833-4,0))</f>
        <v/>
      </c>
      <c r="J1833" s="201">
        <f>IF(ISERROR($V1833),"",OFFSET('Smelter Look-up'!$I$4,$V1833-4,0))</f>
        <v/>
      </c>
      <c r="K1833" s="145" t="n"/>
      <c r="L1833" s="145" t="n"/>
      <c r="M1833" s="145" t="n"/>
      <c r="N1833" s="145" t="n"/>
      <c r="O1833" s="145" t="n"/>
      <c r="P1833" s="203" t="n"/>
      <c r="Q1833" s="146" t="n"/>
      <c r="R1833" s="144">
        <f>IF(ISERROR($V1833),"",OFFSET('Smelter Look-up'!$C$4,$V1833-4,0)&amp;"")</f>
        <v/>
      </c>
      <c r="S1833" s="150">
        <f>IF(B1833="","",IF(ISERROR(MATCH($E1833,CL,0)),"Unknown",INDIRECT("'C'!$A$"&amp;MATCH($E1833,CL,0)+1)))</f>
        <v/>
      </c>
      <c r="T1833" s="150">
        <f>IF(B1833="","",IF(ISERROR(MATCH($J1833,SorP!$B$1:$B$6261,0)),"",INDIRECT("'SorP'!$A$"&amp;MATCH($S1833&amp;$J1833,SorP!C:C,0))))</f>
        <v/>
      </c>
      <c r="U1833" s="163" t="n"/>
      <c r="V1833" s="164">
        <f>IF(C1833="",NA(),MATCH($B1833&amp;$C1833,'Smelter Look-up'!$J:$J,0))</f>
        <v/>
      </c>
      <c r="X1833" s="165">
        <f>IF(AND(C1833="Smelter not listed",OR(LEN(D1833)=0,LEN(E1833)=0)),1,0)</f>
        <v/>
      </c>
      <c r="AB1833" s="306">
        <f>IF(C1833="","",B1833)</f>
        <v/>
      </c>
      <c r="AC1833" s="165">
        <f>B1833</f>
        <v/>
      </c>
      <c r="AD1833" s="165">
        <f>IF(C1833="Smelter not listed",D1833,C1833)</f>
        <v/>
      </c>
    </row>
    <row r="1834" ht="20.1" customFormat="1" customHeight="1" s="165">
      <c r="A1834" s="150" t="n"/>
      <c r="B1834" s="296">
        <f>IF(LEN(A1834)=0,"",INDEX('Smelter Look-up'!$A:$A,MATCH($A1834,'Smelter Look-up'!$E:$E,0)))</f>
        <v/>
      </c>
      <c r="C1834" s="147">
        <f>IF(LEN(A1834)=0,"",INDEX('Smelter Look-up'!$C:$C,MATCH($A1834,'Smelter Look-up'!$E:$E,0)))</f>
        <v/>
      </c>
      <c r="D1834" s="144" t="n"/>
      <c r="E1834" s="144">
        <f>IF(ISERROR($V1834),"",OFFSET('Smelter Look-up'!$D$4,$V1834-4,0)&amp;"")</f>
        <v/>
      </c>
      <c r="F1834" s="144">
        <f>IF(ISERROR($V1834),"",OFFSET('Smelter Look-up'!$E$4,$V1834-4,0))</f>
        <v/>
      </c>
      <c r="G1834" s="144">
        <f>IF(C1834=$X$4,"Enter smelter details",IF(ISERROR($V1834),"",OFFSET('Smelter Look-up'!$F$4,$V1834-4,0)))</f>
        <v/>
      </c>
      <c r="H1834" s="200">
        <f>IF(ISERROR($V1834),"",OFFSET('Smelter Look-up'!$G$4,$V1834-4,0))</f>
        <v/>
      </c>
      <c r="I1834" s="201">
        <f>IF(ISERROR($V1834),"",OFFSET('Smelter Look-up'!$H$4,$V1834-4,0))</f>
        <v/>
      </c>
      <c r="J1834" s="201">
        <f>IF(ISERROR($V1834),"",OFFSET('Smelter Look-up'!$I$4,$V1834-4,0))</f>
        <v/>
      </c>
      <c r="K1834" s="145" t="n"/>
      <c r="L1834" s="145" t="n"/>
      <c r="M1834" s="145" t="n"/>
      <c r="N1834" s="145" t="n"/>
      <c r="O1834" s="145" t="n"/>
      <c r="P1834" s="203" t="n"/>
      <c r="Q1834" s="146" t="n"/>
      <c r="R1834" s="144">
        <f>IF(ISERROR($V1834),"",OFFSET('Smelter Look-up'!$C$4,$V1834-4,0)&amp;"")</f>
        <v/>
      </c>
      <c r="S1834" s="150">
        <f>IF(B1834="","",IF(ISERROR(MATCH($E1834,CL,0)),"Unknown",INDIRECT("'C'!$A$"&amp;MATCH($E1834,CL,0)+1)))</f>
        <v/>
      </c>
      <c r="T1834" s="150">
        <f>IF(B1834="","",IF(ISERROR(MATCH($J1834,SorP!$B$1:$B$6261,0)),"",INDIRECT("'SorP'!$A$"&amp;MATCH($S1834&amp;$J1834,SorP!C:C,0))))</f>
        <v/>
      </c>
      <c r="U1834" s="163" t="n"/>
      <c r="V1834" s="164">
        <f>IF(C1834="",NA(),MATCH($B1834&amp;$C1834,'Smelter Look-up'!$J:$J,0))</f>
        <v/>
      </c>
      <c r="X1834" s="165">
        <f>IF(AND(C1834="Smelter not listed",OR(LEN(D1834)=0,LEN(E1834)=0)),1,0)</f>
        <v/>
      </c>
      <c r="AB1834" s="306">
        <f>IF(C1834="","",B1834)</f>
        <v/>
      </c>
      <c r="AC1834" s="165">
        <f>B1834</f>
        <v/>
      </c>
      <c r="AD1834" s="165">
        <f>IF(C1834="Smelter not listed",D1834,C1834)</f>
        <v/>
      </c>
    </row>
    <row r="1835" ht="20.1" customFormat="1" customHeight="1" s="165">
      <c r="A1835" s="150" t="n"/>
      <c r="B1835" s="296">
        <f>IF(LEN(A1835)=0,"",INDEX('Smelter Look-up'!$A:$A,MATCH($A1835,'Smelter Look-up'!$E:$E,0)))</f>
        <v/>
      </c>
      <c r="C1835" s="147">
        <f>IF(LEN(A1835)=0,"",INDEX('Smelter Look-up'!$C:$C,MATCH($A1835,'Smelter Look-up'!$E:$E,0)))</f>
        <v/>
      </c>
      <c r="D1835" s="144" t="n"/>
      <c r="E1835" s="144">
        <f>IF(ISERROR($V1835),"",OFFSET('Smelter Look-up'!$D$4,$V1835-4,0)&amp;"")</f>
        <v/>
      </c>
      <c r="F1835" s="144">
        <f>IF(ISERROR($V1835),"",OFFSET('Smelter Look-up'!$E$4,$V1835-4,0))</f>
        <v/>
      </c>
      <c r="G1835" s="144">
        <f>IF(C1835=$X$4,"Enter smelter details",IF(ISERROR($V1835),"",OFFSET('Smelter Look-up'!$F$4,$V1835-4,0)))</f>
        <v/>
      </c>
      <c r="H1835" s="200">
        <f>IF(ISERROR($V1835),"",OFFSET('Smelter Look-up'!$G$4,$V1835-4,0))</f>
        <v/>
      </c>
      <c r="I1835" s="201">
        <f>IF(ISERROR($V1835),"",OFFSET('Smelter Look-up'!$H$4,$V1835-4,0))</f>
        <v/>
      </c>
      <c r="J1835" s="201">
        <f>IF(ISERROR($V1835),"",OFFSET('Smelter Look-up'!$I$4,$V1835-4,0))</f>
        <v/>
      </c>
      <c r="K1835" s="145" t="n"/>
      <c r="L1835" s="145" t="n"/>
      <c r="M1835" s="145" t="n"/>
      <c r="N1835" s="145" t="n"/>
      <c r="O1835" s="145" t="n"/>
      <c r="P1835" s="203" t="n"/>
      <c r="Q1835" s="146" t="n"/>
      <c r="R1835" s="144">
        <f>IF(ISERROR($V1835),"",OFFSET('Smelter Look-up'!$C$4,$V1835-4,0)&amp;"")</f>
        <v/>
      </c>
      <c r="S1835" s="150">
        <f>IF(B1835="","",IF(ISERROR(MATCH($E1835,CL,0)),"Unknown",INDIRECT("'C'!$A$"&amp;MATCH($E1835,CL,0)+1)))</f>
        <v/>
      </c>
      <c r="T1835" s="150">
        <f>IF(B1835="","",IF(ISERROR(MATCH($J1835,SorP!$B$1:$B$6261,0)),"",INDIRECT("'SorP'!$A$"&amp;MATCH($S1835&amp;$J1835,SorP!C:C,0))))</f>
        <v/>
      </c>
      <c r="U1835" s="163" t="n"/>
      <c r="V1835" s="164">
        <f>IF(C1835="",NA(),MATCH($B1835&amp;$C1835,'Smelter Look-up'!$J:$J,0))</f>
        <v/>
      </c>
      <c r="X1835" s="165">
        <f>IF(AND(C1835="Smelter not listed",OR(LEN(D1835)=0,LEN(E1835)=0)),1,0)</f>
        <v/>
      </c>
      <c r="AB1835" s="306">
        <f>IF(C1835="","",B1835)</f>
        <v/>
      </c>
      <c r="AC1835" s="165">
        <f>B1835</f>
        <v/>
      </c>
      <c r="AD1835" s="165">
        <f>IF(C1835="Smelter not listed",D1835,C1835)</f>
        <v/>
      </c>
    </row>
    <row r="1836" ht="20.1" customFormat="1" customHeight="1" s="165">
      <c r="A1836" s="150" t="n"/>
      <c r="B1836" s="296">
        <f>IF(LEN(A1836)=0,"",INDEX('Smelter Look-up'!$A:$A,MATCH($A1836,'Smelter Look-up'!$E:$E,0)))</f>
        <v/>
      </c>
      <c r="C1836" s="147">
        <f>IF(LEN(A1836)=0,"",INDEX('Smelter Look-up'!$C:$C,MATCH($A1836,'Smelter Look-up'!$E:$E,0)))</f>
        <v/>
      </c>
      <c r="D1836" s="144" t="n"/>
      <c r="E1836" s="144">
        <f>IF(ISERROR($V1836),"",OFFSET('Smelter Look-up'!$D$4,$V1836-4,0)&amp;"")</f>
        <v/>
      </c>
      <c r="F1836" s="144">
        <f>IF(ISERROR($V1836),"",OFFSET('Smelter Look-up'!$E$4,$V1836-4,0))</f>
        <v/>
      </c>
      <c r="G1836" s="144">
        <f>IF(C1836=$X$4,"Enter smelter details",IF(ISERROR($V1836),"",OFFSET('Smelter Look-up'!$F$4,$V1836-4,0)))</f>
        <v/>
      </c>
      <c r="H1836" s="200">
        <f>IF(ISERROR($V1836),"",OFFSET('Smelter Look-up'!$G$4,$V1836-4,0))</f>
        <v/>
      </c>
      <c r="I1836" s="201">
        <f>IF(ISERROR($V1836),"",OFFSET('Smelter Look-up'!$H$4,$V1836-4,0))</f>
        <v/>
      </c>
      <c r="J1836" s="201">
        <f>IF(ISERROR($V1836),"",OFFSET('Smelter Look-up'!$I$4,$V1836-4,0))</f>
        <v/>
      </c>
      <c r="K1836" s="145" t="n"/>
      <c r="L1836" s="145" t="n"/>
      <c r="M1836" s="145" t="n"/>
      <c r="N1836" s="145" t="n"/>
      <c r="O1836" s="145" t="n"/>
      <c r="P1836" s="203" t="n"/>
      <c r="Q1836" s="146" t="n"/>
      <c r="R1836" s="144">
        <f>IF(ISERROR($V1836),"",OFFSET('Smelter Look-up'!$C$4,$V1836-4,0)&amp;"")</f>
        <v/>
      </c>
      <c r="S1836" s="150">
        <f>IF(B1836="","",IF(ISERROR(MATCH($E1836,CL,0)),"Unknown",INDIRECT("'C'!$A$"&amp;MATCH($E1836,CL,0)+1)))</f>
        <v/>
      </c>
      <c r="T1836" s="150">
        <f>IF(B1836="","",IF(ISERROR(MATCH($J1836,SorP!$B$1:$B$6261,0)),"",INDIRECT("'SorP'!$A$"&amp;MATCH($S1836&amp;$J1836,SorP!C:C,0))))</f>
        <v/>
      </c>
      <c r="U1836" s="163" t="n"/>
      <c r="V1836" s="164">
        <f>IF(C1836="",NA(),MATCH($B1836&amp;$C1836,'Smelter Look-up'!$J:$J,0))</f>
        <v/>
      </c>
      <c r="X1836" s="165">
        <f>IF(AND(C1836="Smelter not listed",OR(LEN(D1836)=0,LEN(E1836)=0)),1,0)</f>
        <v/>
      </c>
      <c r="AB1836" s="306">
        <f>IF(C1836="","",B1836)</f>
        <v/>
      </c>
      <c r="AC1836" s="165">
        <f>B1836</f>
        <v/>
      </c>
      <c r="AD1836" s="165">
        <f>IF(C1836="Smelter not listed",D1836,C1836)</f>
        <v/>
      </c>
    </row>
    <row r="1837" ht="20.1" customFormat="1" customHeight="1" s="165">
      <c r="A1837" s="150" t="n"/>
      <c r="B1837" s="296">
        <f>IF(LEN(A1837)=0,"",INDEX('Smelter Look-up'!$A:$A,MATCH($A1837,'Smelter Look-up'!$E:$E,0)))</f>
        <v/>
      </c>
      <c r="C1837" s="147">
        <f>IF(LEN(A1837)=0,"",INDEX('Smelter Look-up'!$C:$C,MATCH($A1837,'Smelter Look-up'!$E:$E,0)))</f>
        <v/>
      </c>
      <c r="D1837" s="144" t="n"/>
      <c r="E1837" s="144">
        <f>IF(ISERROR($V1837),"",OFFSET('Smelter Look-up'!$D$4,$V1837-4,0)&amp;"")</f>
        <v/>
      </c>
      <c r="F1837" s="144">
        <f>IF(ISERROR($V1837),"",OFFSET('Smelter Look-up'!$E$4,$V1837-4,0))</f>
        <v/>
      </c>
      <c r="G1837" s="144">
        <f>IF(C1837=$X$4,"Enter smelter details",IF(ISERROR($V1837),"",OFFSET('Smelter Look-up'!$F$4,$V1837-4,0)))</f>
        <v/>
      </c>
      <c r="H1837" s="200">
        <f>IF(ISERROR($V1837),"",OFFSET('Smelter Look-up'!$G$4,$V1837-4,0))</f>
        <v/>
      </c>
      <c r="I1837" s="201">
        <f>IF(ISERROR($V1837),"",OFFSET('Smelter Look-up'!$H$4,$V1837-4,0))</f>
        <v/>
      </c>
      <c r="J1837" s="201">
        <f>IF(ISERROR($V1837),"",OFFSET('Smelter Look-up'!$I$4,$V1837-4,0))</f>
        <v/>
      </c>
      <c r="K1837" s="145" t="n"/>
      <c r="L1837" s="145" t="n"/>
      <c r="M1837" s="145" t="n"/>
      <c r="N1837" s="145" t="n"/>
      <c r="O1837" s="145" t="n"/>
      <c r="P1837" s="203" t="n"/>
      <c r="Q1837" s="146" t="n"/>
      <c r="R1837" s="144">
        <f>IF(ISERROR($V1837),"",OFFSET('Smelter Look-up'!$C$4,$V1837-4,0)&amp;"")</f>
        <v/>
      </c>
      <c r="S1837" s="150">
        <f>IF(B1837="","",IF(ISERROR(MATCH($E1837,CL,0)),"Unknown",INDIRECT("'C'!$A$"&amp;MATCH($E1837,CL,0)+1)))</f>
        <v/>
      </c>
      <c r="T1837" s="150">
        <f>IF(B1837="","",IF(ISERROR(MATCH($J1837,SorP!$B$1:$B$6261,0)),"",INDIRECT("'SorP'!$A$"&amp;MATCH($S1837&amp;$J1837,SorP!C:C,0))))</f>
        <v/>
      </c>
      <c r="U1837" s="163" t="n"/>
      <c r="V1837" s="164">
        <f>IF(C1837="",NA(),MATCH($B1837&amp;$C1837,'Smelter Look-up'!$J:$J,0))</f>
        <v/>
      </c>
      <c r="X1837" s="165">
        <f>IF(AND(C1837="Smelter not listed",OR(LEN(D1837)=0,LEN(E1837)=0)),1,0)</f>
        <v/>
      </c>
      <c r="AB1837" s="306">
        <f>IF(C1837="","",B1837)</f>
        <v/>
      </c>
      <c r="AC1837" s="165">
        <f>B1837</f>
        <v/>
      </c>
      <c r="AD1837" s="165">
        <f>IF(C1837="Smelter not listed",D1837,C1837)</f>
        <v/>
      </c>
    </row>
    <row r="1838" ht="20.1" customFormat="1" customHeight="1" s="165">
      <c r="A1838" s="150" t="n"/>
      <c r="B1838" s="296">
        <f>IF(LEN(A1838)=0,"",INDEX('Smelter Look-up'!$A:$A,MATCH($A1838,'Smelter Look-up'!$E:$E,0)))</f>
        <v/>
      </c>
      <c r="C1838" s="147">
        <f>IF(LEN(A1838)=0,"",INDEX('Smelter Look-up'!$C:$C,MATCH($A1838,'Smelter Look-up'!$E:$E,0)))</f>
        <v/>
      </c>
      <c r="D1838" s="144" t="n"/>
      <c r="E1838" s="144">
        <f>IF(ISERROR($V1838),"",OFFSET('Smelter Look-up'!$D$4,$V1838-4,0)&amp;"")</f>
        <v/>
      </c>
      <c r="F1838" s="144">
        <f>IF(ISERROR($V1838),"",OFFSET('Smelter Look-up'!$E$4,$V1838-4,0))</f>
        <v/>
      </c>
      <c r="G1838" s="144">
        <f>IF(C1838=$X$4,"Enter smelter details",IF(ISERROR($V1838),"",OFFSET('Smelter Look-up'!$F$4,$V1838-4,0)))</f>
        <v/>
      </c>
      <c r="H1838" s="200">
        <f>IF(ISERROR($V1838),"",OFFSET('Smelter Look-up'!$G$4,$V1838-4,0))</f>
        <v/>
      </c>
      <c r="I1838" s="201">
        <f>IF(ISERROR($V1838),"",OFFSET('Smelter Look-up'!$H$4,$V1838-4,0))</f>
        <v/>
      </c>
      <c r="J1838" s="201">
        <f>IF(ISERROR($V1838),"",OFFSET('Smelter Look-up'!$I$4,$V1838-4,0))</f>
        <v/>
      </c>
      <c r="K1838" s="145" t="n"/>
      <c r="L1838" s="145" t="n"/>
      <c r="M1838" s="145" t="n"/>
      <c r="N1838" s="145" t="n"/>
      <c r="O1838" s="145" t="n"/>
      <c r="P1838" s="203" t="n"/>
      <c r="Q1838" s="146" t="n"/>
      <c r="R1838" s="144">
        <f>IF(ISERROR($V1838),"",OFFSET('Smelter Look-up'!$C$4,$V1838-4,0)&amp;"")</f>
        <v/>
      </c>
      <c r="S1838" s="150">
        <f>IF(B1838="","",IF(ISERROR(MATCH($E1838,CL,0)),"Unknown",INDIRECT("'C'!$A$"&amp;MATCH($E1838,CL,0)+1)))</f>
        <v/>
      </c>
      <c r="T1838" s="150">
        <f>IF(B1838="","",IF(ISERROR(MATCH($J1838,SorP!$B$1:$B$6261,0)),"",INDIRECT("'SorP'!$A$"&amp;MATCH($S1838&amp;$J1838,SorP!C:C,0))))</f>
        <v/>
      </c>
      <c r="U1838" s="163" t="n"/>
      <c r="V1838" s="164">
        <f>IF(C1838="",NA(),MATCH($B1838&amp;$C1838,'Smelter Look-up'!$J:$J,0))</f>
        <v/>
      </c>
      <c r="X1838" s="165">
        <f>IF(AND(C1838="Smelter not listed",OR(LEN(D1838)=0,LEN(E1838)=0)),1,0)</f>
        <v/>
      </c>
      <c r="AB1838" s="306">
        <f>IF(C1838="","",B1838)</f>
        <v/>
      </c>
      <c r="AC1838" s="165">
        <f>B1838</f>
        <v/>
      </c>
      <c r="AD1838" s="165">
        <f>IF(C1838="Smelter not listed",D1838,C1838)</f>
        <v/>
      </c>
    </row>
    <row r="1839" ht="20.1" customFormat="1" customHeight="1" s="165">
      <c r="A1839" s="150" t="n"/>
      <c r="B1839" s="296">
        <f>IF(LEN(A1839)=0,"",INDEX('Smelter Look-up'!$A:$A,MATCH($A1839,'Smelter Look-up'!$E:$E,0)))</f>
        <v/>
      </c>
      <c r="C1839" s="147">
        <f>IF(LEN(A1839)=0,"",INDEX('Smelter Look-up'!$C:$C,MATCH($A1839,'Smelter Look-up'!$E:$E,0)))</f>
        <v/>
      </c>
      <c r="D1839" s="144" t="n"/>
      <c r="E1839" s="144">
        <f>IF(ISERROR($V1839),"",OFFSET('Smelter Look-up'!$D$4,$V1839-4,0)&amp;"")</f>
        <v/>
      </c>
      <c r="F1839" s="144">
        <f>IF(ISERROR($V1839),"",OFFSET('Smelter Look-up'!$E$4,$V1839-4,0))</f>
        <v/>
      </c>
      <c r="G1839" s="144">
        <f>IF(C1839=$X$4,"Enter smelter details",IF(ISERROR($V1839),"",OFFSET('Smelter Look-up'!$F$4,$V1839-4,0)))</f>
        <v/>
      </c>
      <c r="H1839" s="200">
        <f>IF(ISERROR($V1839),"",OFFSET('Smelter Look-up'!$G$4,$V1839-4,0))</f>
        <v/>
      </c>
      <c r="I1839" s="201">
        <f>IF(ISERROR($V1839),"",OFFSET('Smelter Look-up'!$H$4,$V1839-4,0))</f>
        <v/>
      </c>
      <c r="J1839" s="201">
        <f>IF(ISERROR($V1839),"",OFFSET('Smelter Look-up'!$I$4,$V1839-4,0))</f>
        <v/>
      </c>
      <c r="K1839" s="145" t="n"/>
      <c r="L1839" s="145" t="n"/>
      <c r="M1839" s="145" t="n"/>
      <c r="N1839" s="145" t="n"/>
      <c r="O1839" s="145" t="n"/>
      <c r="P1839" s="203" t="n"/>
      <c r="Q1839" s="146" t="n"/>
      <c r="R1839" s="144">
        <f>IF(ISERROR($V1839),"",OFFSET('Smelter Look-up'!$C$4,$V1839-4,0)&amp;"")</f>
        <v/>
      </c>
      <c r="S1839" s="150">
        <f>IF(B1839="","",IF(ISERROR(MATCH($E1839,CL,0)),"Unknown",INDIRECT("'C'!$A$"&amp;MATCH($E1839,CL,0)+1)))</f>
        <v/>
      </c>
      <c r="T1839" s="150">
        <f>IF(B1839="","",IF(ISERROR(MATCH($J1839,SorP!$B$1:$B$6261,0)),"",INDIRECT("'SorP'!$A$"&amp;MATCH($S1839&amp;$J1839,SorP!C:C,0))))</f>
        <v/>
      </c>
      <c r="U1839" s="163" t="n"/>
      <c r="V1839" s="164">
        <f>IF(C1839="",NA(),MATCH($B1839&amp;$C1839,'Smelter Look-up'!$J:$J,0))</f>
        <v/>
      </c>
      <c r="X1839" s="165">
        <f>IF(AND(C1839="Smelter not listed",OR(LEN(D1839)=0,LEN(E1839)=0)),1,0)</f>
        <v/>
      </c>
      <c r="AB1839" s="306">
        <f>IF(C1839="","",B1839)</f>
        <v/>
      </c>
      <c r="AC1839" s="165">
        <f>B1839</f>
        <v/>
      </c>
      <c r="AD1839" s="165">
        <f>IF(C1839="Smelter not listed",D1839,C1839)</f>
        <v/>
      </c>
    </row>
    <row r="1840" ht="20.1" customFormat="1" customHeight="1" s="165">
      <c r="A1840" s="150" t="n"/>
      <c r="B1840" s="296">
        <f>IF(LEN(A1840)=0,"",INDEX('Smelter Look-up'!$A:$A,MATCH($A1840,'Smelter Look-up'!$E:$E,0)))</f>
        <v/>
      </c>
      <c r="C1840" s="147">
        <f>IF(LEN(A1840)=0,"",INDEX('Smelter Look-up'!$C:$C,MATCH($A1840,'Smelter Look-up'!$E:$E,0)))</f>
        <v/>
      </c>
      <c r="D1840" s="144" t="n"/>
      <c r="E1840" s="144">
        <f>IF(ISERROR($V1840),"",OFFSET('Smelter Look-up'!$D$4,$V1840-4,0)&amp;"")</f>
        <v/>
      </c>
      <c r="F1840" s="144">
        <f>IF(ISERROR($V1840),"",OFFSET('Smelter Look-up'!$E$4,$V1840-4,0))</f>
        <v/>
      </c>
      <c r="G1840" s="144">
        <f>IF(C1840=$X$4,"Enter smelter details",IF(ISERROR($V1840),"",OFFSET('Smelter Look-up'!$F$4,$V1840-4,0)))</f>
        <v/>
      </c>
      <c r="H1840" s="200">
        <f>IF(ISERROR($V1840),"",OFFSET('Smelter Look-up'!$G$4,$V1840-4,0))</f>
        <v/>
      </c>
      <c r="I1840" s="201">
        <f>IF(ISERROR($V1840),"",OFFSET('Smelter Look-up'!$H$4,$V1840-4,0))</f>
        <v/>
      </c>
      <c r="J1840" s="201">
        <f>IF(ISERROR($V1840),"",OFFSET('Smelter Look-up'!$I$4,$V1840-4,0))</f>
        <v/>
      </c>
      <c r="K1840" s="145" t="n"/>
      <c r="L1840" s="145" t="n"/>
      <c r="M1840" s="145" t="n"/>
      <c r="N1840" s="145" t="n"/>
      <c r="O1840" s="145" t="n"/>
      <c r="P1840" s="203" t="n"/>
      <c r="Q1840" s="146" t="n"/>
      <c r="R1840" s="144">
        <f>IF(ISERROR($V1840),"",OFFSET('Smelter Look-up'!$C$4,$V1840-4,0)&amp;"")</f>
        <v/>
      </c>
      <c r="S1840" s="150">
        <f>IF(B1840="","",IF(ISERROR(MATCH($E1840,CL,0)),"Unknown",INDIRECT("'C'!$A$"&amp;MATCH($E1840,CL,0)+1)))</f>
        <v/>
      </c>
      <c r="T1840" s="150">
        <f>IF(B1840="","",IF(ISERROR(MATCH($J1840,SorP!$B$1:$B$6261,0)),"",INDIRECT("'SorP'!$A$"&amp;MATCH($S1840&amp;$J1840,SorP!C:C,0))))</f>
        <v/>
      </c>
      <c r="U1840" s="163" t="n"/>
      <c r="V1840" s="164">
        <f>IF(C1840="",NA(),MATCH($B1840&amp;$C1840,'Smelter Look-up'!$J:$J,0))</f>
        <v/>
      </c>
      <c r="X1840" s="165">
        <f>IF(AND(C1840="Smelter not listed",OR(LEN(D1840)=0,LEN(E1840)=0)),1,0)</f>
        <v/>
      </c>
      <c r="AB1840" s="306">
        <f>IF(C1840="","",B1840)</f>
        <v/>
      </c>
      <c r="AC1840" s="165">
        <f>B1840</f>
        <v/>
      </c>
      <c r="AD1840" s="165">
        <f>IF(C1840="Smelter not listed",D1840,C1840)</f>
        <v/>
      </c>
    </row>
    <row r="1841" ht="20.1" customFormat="1" customHeight="1" s="165">
      <c r="A1841" s="150" t="n"/>
      <c r="B1841" s="296">
        <f>IF(LEN(A1841)=0,"",INDEX('Smelter Look-up'!$A:$A,MATCH($A1841,'Smelter Look-up'!$E:$E,0)))</f>
        <v/>
      </c>
      <c r="C1841" s="147">
        <f>IF(LEN(A1841)=0,"",INDEX('Smelter Look-up'!$C:$C,MATCH($A1841,'Smelter Look-up'!$E:$E,0)))</f>
        <v/>
      </c>
      <c r="D1841" s="144" t="n"/>
      <c r="E1841" s="144">
        <f>IF(ISERROR($V1841),"",OFFSET('Smelter Look-up'!$D$4,$V1841-4,0)&amp;"")</f>
        <v/>
      </c>
      <c r="F1841" s="144">
        <f>IF(ISERROR($V1841),"",OFFSET('Smelter Look-up'!$E$4,$V1841-4,0))</f>
        <v/>
      </c>
      <c r="G1841" s="144">
        <f>IF(C1841=$X$4,"Enter smelter details",IF(ISERROR($V1841),"",OFFSET('Smelter Look-up'!$F$4,$V1841-4,0)))</f>
        <v/>
      </c>
      <c r="H1841" s="200">
        <f>IF(ISERROR($V1841),"",OFFSET('Smelter Look-up'!$G$4,$V1841-4,0))</f>
        <v/>
      </c>
      <c r="I1841" s="201">
        <f>IF(ISERROR($V1841),"",OFFSET('Smelter Look-up'!$H$4,$V1841-4,0))</f>
        <v/>
      </c>
      <c r="J1841" s="201">
        <f>IF(ISERROR($V1841),"",OFFSET('Smelter Look-up'!$I$4,$V1841-4,0))</f>
        <v/>
      </c>
      <c r="K1841" s="145" t="n"/>
      <c r="L1841" s="145" t="n"/>
      <c r="M1841" s="145" t="n"/>
      <c r="N1841" s="145" t="n"/>
      <c r="O1841" s="145" t="n"/>
      <c r="P1841" s="203" t="n"/>
      <c r="Q1841" s="146" t="n"/>
      <c r="R1841" s="144">
        <f>IF(ISERROR($V1841),"",OFFSET('Smelter Look-up'!$C$4,$V1841-4,0)&amp;"")</f>
        <v/>
      </c>
      <c r="S1841" s="150">
        <f>IF(B1841="","",IF(ISERROR(MATCH($E1841,CL,0)),"Unknown",INDIRECT("'C'!$A$"&amp;MATCH($E1841,CL,0)+1)))</f>
        <v/>
      </c>
      <c r="T1841" s="150">
        <f>IF(B1841="","",IF(ISERROR(MATCH($J1841,SorP!$B$1:$B$6261,0)),"",INDIRECT("'SorP'!$A$"&amp;MATCH($S1841&amp;$J1841,SorP!C:C,0))))</f>
        <v/>
      </c>
      <c r="U1841" s="163" t="n"/>
      <c r="V1841" s="164">
        <f>IF(C1841="",NA(),MATCH($B1841&amp;$C1841,'Smelter Look-up'!$J:$J,0))</f>
        <v/>
      </c>
      <c r="X1841" s="165">
        <f>IF(AND(C1841="Smelter not listed",OR(LEN(D1841)=0,LEN(E1841)=0)),1,0)</f>
        <v/>
      </c>
      <c r="AB1841" s="306">
        <f>IF(C1841="","",B1841)</f>
        <v/>
      </c>
      <c r="AC1841" s="165">
        <f>B1841</f>
        <v/>
      </c>
      <c r="AD1841" s="165">
        <f>IF(C1841="Smelter not listed",D1841,C1841)</f>
        <v/>
      </c>
    </row>
    <row r="1842" ht="20.1" customFormat="1" customHeight="1" s="165">
      <c r="A1842" s="150" t="n"/>
      <c r="B1842" s="296">
        <f>IF(LEN(A1842)=0,"",INDEX('Smelter Look-up'!$A:$A,MATCH($A1842,'Smelter Look-up'!$E:$E,0)))</f>
        <v/>
      </c>
      <c r="C1842" s="147">
        <f>IF(LEN(A1842)=0,"",INDEX('Smelter Look-up'!$C:$C,MATCH($A1842,'Smelter Look-up'!$E:$E,0)))</f>
        <v/>
      </c>
      <c r="D1842" s="144" t="n"/>
      <c r="E1842" s="144">
        <f>IF(ISERROR($V1842),"",OFFSET('Smelter Look-up'!$D$4,$V1842-4,0)&amp;"")</f>
        <v/>
      </c>
      <c r="F1842" s="144">
        <f>IF(ISERROR($V1842),"",OFFSET('Smelter Look-up'!$E$4,$V1842-4,0))</f>
        <v/>
      </c>
      <c r="G1842" s="144">
        <f>IF(C1842=$X$4,"Enter smelter details",IF(ISERROR($V1842),"",OFFSET('Smelter Look-up'!$F$4,$V1842-4,0)))</f>
        <v/>
      </c>
      <c r="H1842" s="200">
        <f>IF(ISERROR($V1842),"",OFFSET('Smelter Look-up'!$G$4,$V1842-4,0))</f>
        <v/>
      </c>
      <c r="I1842" s="201">
        <f>IF(ISERROR($V1842),"",OFFSET('Smelter Look-up'!$H$4,$V1842-4,0))</f>
        <v/>
      </c>
      <c r="J1842" s="201">
        <f>IF(ISERROR($V1842),"",OFFSET('Smelter Look-up'!$I$4,$V1842-4,0))</f>
        <v/>
      </c>
      <c r="K1842" s="145" t="n"/>
      <c r="L1842" s="145" t="n"/>
      <c r="M1842" s="145" t="n"/>
      <c r="N1842" s="145" t="n"/>
      <c r="O1842" s="145" t="n"/>
      <c r="P1842" s="203" t="n"/>
      <c r="Q1842" s="146" t="n"/>
      <c r="R1842" s="144">
        <f>IF(ISERROR($V1842),"",OFFSET('Smelter Look-up'!$C$4,$V1842-4,0)&amp;"")</f>
        <v/>
      </c>
      <c r="S1842" s="150">
        <f>IF(B1842="","",IF(ISERROR(MATCH($E1842,CL,0)),"Unknown",INDIRECT("'C'!$A$"&amp;MATCH($E1842,CL,0)+1)))</f>
        <v/>
      </c>
      <c r="T1842" s="150">
        <f>IF(B1842="","",IF(ISERROR(MATCH($J1842,SorP!$B$1:$B$6261,0)),"",INDIRECT("'SorP'!$A$"&amp;MATCH($S1842&amp;$J1842,SorP!C:C,0))))</f>
        <v/>
      </c>
      <c r="U1842" s="163" t="n"/>
      <c r="V1842" s="164">
        <f>IF(C1842="",NA(),MATCH($B1842&amp;$C1842,'Smelter Look-up'!$J:$J,0))</f>
        <v/>
      </c>
      <c r="X1842" s="165">
        <f>IF(AND(C1842="Smelter not listed",OR(LEN(D1842)=0,LEN(E1842)=0)),1,0)</f>
        <v/>
      </c>
      <c r="AB1842" s="306">
        <f>IF(C1842="","",B1842)</f>
        <v/>
      </c>
      <c r="AC1842" s="165">
        <f>B1842</f>
        <v/>
      </c>
      <c r="AD1842" s="165">
        <f>IF(C1842="Smelter not listed",D1842,C1842)</f>
        <v/>
      </c>
    </row>
    <row r="1843" ht="20.1" customFormat="1" customHeight="1" s="165">
      <c r="A1843" s="150" t="n"/>
      <c r="B1843" s="296">
        <f>IF(LEN(A1843)=0,"",INDEX('Smelter Look-up'!$A:$A,MATCH($A1843,'Smelter Look-up'!$E:$E,0)))</f>
        <v/>
      </c>
      <c r="C1843" s="147">
        <f>IF(LEN(A1843)=0,"",INDEX('Smelter Look-up'!$C:$C,MATCH($A1843,'Smelter Look-up'!$E:$E,0)))</f>
        <v/>
      </c>
      <c r="D1843" s="144" t="n"/>
      <c r="E1843" s="144">
        <f>IF(ISERROR($V1843),"",OFFSET('Smelter Look-up'!$D$4,$V1843-4,0)&amp;"")</f>
        <v/>
      </c>
      <c r="F1843" s="144">
        <f>IF(ISERROR($V1843),"",OFFSET('Smelter Look-up'!$E$4,$V1843-4,0))</f>
        <v/>
      </c>
      <c r="G1843" s="144">
        <f>IF(C1843=$X$4,"Enter smelter details",IF(ISERROR($V1843),"",OFFSET('Smelter Look-up'!$F$4,$V1843-4,0)))</f>
        <v/>
      </c>
      <c r="H1843" s="200">
        <f>IF(ISERROR($V1843),"",OFFSET('Smelter Look-up'!$G$4,$V1843-4,0))</f>
        <v/>
      </c>
      <c r="I1843" s="201">
        <f>IF(ISERROR($V1843),"",OFFSET('Smelter Look-up'!$H$4,$V1843-4,0))</f>
        <v/>
      </c>
      <c r="J1843" s="201">
        <f>IF(ISERROR($V1843),"",OFFSET('Smelter Look-up'!$I$4,$V1843-4,0))</f>
        <v/>
      </c>
      <c r="K1843" s="145" t="n"/>
      <c r="L1843" s="145" t="n"/>
      <c r="M1843" s="145" t="n"/>
      <c r="N1843" s="145" t="n"/>
      <c r="O1843" s="145" t="n"/>
      <c r="P1843" s="203" t="n"/>
      <c r="Q1843" s="146" t="n"/>
      <c r="R1843" s="144">
        <f>IF(ISERROR($V1843),"",OFFSET('Smelter Look-up'!$C$4,$V1843-4,0)&amp;"")</f>
        <v/>
      </c>
      <c r="S1843" s="150">
        <f>IF(B1843="","",IF(ISERROR(MATCH($E1843,CL,0)),"Unknown",INDIRECT("'C'!$A$"&amp;MATCH($E1843,CL,0)+1)))</f>
        <v/>
      </c>
      <c r="T1843" s="150">
        <f>IF(B1843="","",IF(ISERROR(MATCH($J1843,SorP!$B$1:$B$6261,0)),"",INDIRECT("'SorP'!$A$"&amp;MATCH($S1843&amp;$J1843,SorP!C:C,0))))</f>
        <v/>
      </c>
      <c r="U1843" s="163" t="n"/>
      <c r="V1843" s="164">
        <f>IF(C1843="",NA(),MATCH($B1843&amp;$C1843,'Smelter Look-up'!$J:$J,0))</f>
        <v/>
      </c>
      <c r="X1843" s="165">
        <f>IF(AND(C1843="Smelter not listed",OR(LEN(D1843)=0,LEN(E1843)=0)),1,0)</f>
        <v/>
      </c>
      <c r="AB1843" s="306">
        <f>IF(C1843="","",B1843)</f>
        <v/>
      </c>
      <c r="AC1843" s="165">
        <f>B1843</f>
        <v/>
      </c>
      <c r="AD1843" s="165">
        <f>IF(C1843="Smelter not listed",D1843,C1843)</f>
        <v/>
      </c>
    </row>
    <row r="1844" ht="20.1" customFormat="1" customHeight="1" s="165">
      <c r="A1844" s="150" t="n"/>
      <c r="B1844" s="296">
        <f>IF(LEN(A1844)=0,"",INDEX('Smelter Look-up'!$A:$A,MATCH($A1844,'Smelter Look-up'!$E:$E,0)))</f>
        <v/>
      </c>
      <c r="C1844" s="147">
        <f>IF(LEN(A1844)=0,"",INDEX('Smelter Look-up'!$C:$C,MATCH($A1844,'Smelter Look-up'!$E:$E,0)))</f>
        <v/>
      </c>
      <c r="D1844" s="144" t="n"/>
      <c r="E1844" s="144">
        <f>IF(ISERROR($V1844),"",OFFSET('Smelter Look-up'!$D$4,$V1844-4,0)&amp;"")</f>
        <v/>
      </c>
      <c r="F1844" s="144">
        <f>IF(ISERROR($V1844),"",OFFSET('Smelter Look-up'!$E$4,$V1844-4,0))</f>
        <v/>
      </c>
      <c r="G1844" s="144">
        <f>IF(C1844=$X$4,"Enter smelter details",IF(ISERROR($V1844),"",OFFSET('Smelter Look-up'!$F$4,$V1844-4,0)))</f>
        <v/>
      </c>
      <c r="H1844" s="200">
        <f>IF(ISERROR($V1844),"",OFFSET('Smelter Look-up'!$G$4,$V1844-4,0))</f>
        <v/>
      </c>
      <c r="I1844" s="201">
        <f>IF(ISERROR($V1844),"",OFFSET('Smelter Look-up'!$H$4,$V1844-4,0))</f>
        <v/>
      </c>
      <c r="J1844" s="201">
        <f>IF(ISERROR($V1844),"",OFFSET('Smelter Look-up'!$I$4,$V1844-4,0))</f>
        <v/>
      </c>
      <c r="K1844" s="145" t="n"/>
      <c r="L1844" s="145" t="n"/>
      <c r="M1844" s="145" t="n"/>
      <c r="N1844" s="145" t="n"/>
      <c r="O1844" s="145" t="n"/>
      <c r="P1844" s="203" t="n"/>
      <c r="Q1844" s="146" t="n"/>
      <c r="R1844" s="144">
        <f>IF(ISERROR($V1844),"",OFFSET('Smelter Look-up'!$C$4,$V1844-4,0)&amp;"")</f>
        <v/>
      </c>
      <c r="S1844" s="150">
        <f>IF(B1844="","",IF(ISERROR(MATCH($E1844,CL,0)),"Unknown",INDIRECT("'C'!$A$"&amp;MATCH($E1844,CL,0)+1)))</f>
        <v/>
      </c>
      <c r="T1844" s="150">
        <f>IF(B1844="","",IF(ISERROR(MATCH($J1844,SorP!$B$1:$B$6261,0)),"",INDIRECT("'SorP'!$A$"&amp;MATCH($S1844&amp;$J1844,SorP!C:C,0))))</f>
        <v/>
      </c>
      <c r="U1844" s="163" t="n"/>
      <c r="V1844" s="164">
        <f>IF(C1844="",NA(),MATCH($B1844&amp;$C1844,'Smelter Look-up'!$J:$J,0))</f>
        <v/>
      </c>
      <c r="X1844" s="165">
        <f>IF(AND(C1844="Smelter not listed",OR(LEN(D1844)=0,LEN(E1844)=0)),1,0)</f>
        <v/>
      </c>
      <c r="AB1844" s="306">
        <f>IF(C1844="","",B1844)</f>
        <v/>
      </c>
      <c r="AC1844" s="165">
        <f>B1844</f>
        <v/>
      </c>
      <c r="AD1844" s="165">
        <f>IF(C1844="Smelter not listed",D1844,C1844)</f>
        <v/>
      </c>
    </row>
    <row r="1845" ht="20.1" customFormat="1" customHeight="1" s="165">
      <c r="A1845" s="150" t="n"/>
      <c r="B1845" s="296">
        <f>IF(LEN(A1845)=0,"",INDEX('Smelter Look-up'!$A:$A,MATCH($A1845,'Smelter Look-up'!$E:$E,0)))</f>
        <v/>
      </c>
      <c r="C1845" s="147">
        <f>IF(LEN(A1845)=0,"",INDEX('Smelter Look-up'!$C:$C,MATCH($A1845,'Smelter Look-up'!$E:$E,0)))</f>
        <v/>
      </c>
      <c r="D1845" s="144" t="n"/>
      <c r="E1845" s="144">
        <f>IF(ISERROR($V1845),"",OFFSET('Smelter Look-up'!$D$4,$V1845-4,0)&amp;"")</f>
        <v/>
      </c>
      <c r="F1845" s="144">
        <f>IF(ISERROR($V1845),"",OFFSET('Smelter Look-up'!$E$4,$V1845-4,0))</f>
        <v/>
      </c>
      <c r="G1845" s="144">
        <f>IF(C1845=$X$4,"Enter smelter details",IF(ISERROR($V1845),"",OFFSET('Smelter Look-up'!$F$4,$V1845-4,0)))</f>
        <v/>
      </c>
      <c r="H1845" s="200">
        <f>IF(ISERROR($V1845),"",OFFSET('Smelter Look-up'!$G$4,$V1845-4,0))</f>
        <v/>
      </c>
      <c r="I1845" s="201">
        <f>IF(ISERROR($V1845),"",OFFSET('Smelter Look-up'!$H$4,$V1845-4,0))</f>
        <v/>
      </c>
      <c r="J1845" s="201">
        <f>IF(ISERROR($V1845),"",OFFSET('Smelter Look-up'!$I$4,$V1845-4,0))</f>
        <v/>
      </c>
      <c r="K1845" s="145" t="n"/>
      <c r="L1845" s="145" t="n"/>
      <c r="M1845" s="145" t="n"/>
      <c r="N1845" s="145" t="n"/>
      <c r="O1845" s="145" t="n"/>
      <c r="P1845" s="203" t="n"/>
      <c r="Q1845" s="146" t="n"/>
      <c r="R1845" s="144">
        <f>IF(ISERROR($V1845),"",OFFSET('Smelter Look-up'!$C$4,$V1845-4,0)&amp;"")</f>
        <v/>
      </c>
      <c r="S1845" s="150">
        <f>IF(B1845="","",IF(ISERROR(MATCH($E1845,CL,0)),"Unknown",INDIRECT("'C'!$A$"&amp;MATCH($E1845,CL,0)+1)))</f>
        <v/>
      </c>
      <c r="T1845" s="150">
        <f>IF(B1845="","",IF(ISERROR(MATCH($J1845,SorP!$B$1:$B$6261,0)),"",INDIRECT("'SorP'!$A$"&amp;MATCH($S1845&amp;$J1845,SorP!C:C,0))))</f>
        <v/>
      </c>
      <c r="U1845" s="163" t="n"/>
      <c r="V1845" s="164">
        <f>IF(C1845="",NA(),MATCH($B1845&amp;$C1845,'Smelter Look-up'!$J:$J,0))</f>
        <v/>
      </c>
      <c r="X1845" s="165">
        <f>IF(AND(C1845="Smelter not listed",OR(LEN(D1845)=0,LEN(E1845)=0)),1,0)</f>
        <v/>
      </c>
      <c r="AB1845" s="306">
        <f>IF(C1845="","",B1845)</f>
        <v/>
      </c>
      <c r="AC1845" s="165">
        <f>B1845</f>
        <v/>
      </c>
      <c r="AD1845" s="165">
        <f>IF(C1845="Smelter not listed",D1845,C1845)</f>
        <v/>
      </c>
    </row>
    <row r="1846" ht="20.1" customFormat="1" customHeight="1" s="165">
      <c r="A1846" s="150" t="n"/>
      <c r="B1846" s="296">
        <f>IF(LEN(A1846)=0,"",INDEX('Smelter Look-up'!$A:$A,MATCH($A1846,'Smelter Look-up'!$E:$E,0)))</f>
        <v/>
      </c>
      <c r="C1846" s="147">
        <f>IF(LEN(A1846)=0,"",INDEX('Smelter Look-up'!$C:$C,MATCH($A1846,'Smelter Look-up'!$E:$E,0)))</f>
        <v/>
      </c>
      <c r="D1846" s="144" t="n"/>
      <c r="E1846" s="144">
        <f>IF(ISERROR($V1846),"",OFFSET('Smelter Look-up'!$D$4,$V1846-4,0)&amp;"")</f>
        <v/>
      </c>
      <c r="F1846" s="144">
        <f>IF(ISERROR($V1846),"",OFFSET('Smelter Look-up'!$E$4,$V1846-4,0))</f>
        <v/>
      </c>
      <c r="G1846" s="144">
        <f>IF(C1846=$X$4,"Enter smelter details",IF(ISERROR($V1846),"",OFFSET('Smelter Look-up'!$F$4,$V1846-4,0)))</f>
        <v/>
      </c>
      <c r="H1846" s="200">
        <f>IF(ISERROR($V1846),"",OFFSET('Smelter Look-up'!$G$4,$V1846-4,0))</f>
        <v/>
      </c>
      <c r="I1846" s="201">
        <f>IF(ISERROR($V1846),"",OFFSET('Smelter Look-up'!$H$4,$V1846-4,0))</f>
        <v/>
      </c>
      <c r="J1846" s="201">
        <f>IF(ISERROR($V1846),"",OFFSET('Smelter Look-up'!$I$4,$V1846-4,0))</f>
        <v/>
      </c>
      <c r="K1846" s="145" t="n"/>
      <c r="L1846" s="145" t="n"/>
      <c r="M1846" s="145" t="n"/>
      <c r="N1846" s="145" t="n"/>
      <c r="O1846" s="145" t="n"/>
      <c r="P1846" s="203" t="n"/>
      <c r="Q1846" s="146" t="n"/>
      <c r="R1846" s="144">
        <f>IF(ISERROR($V1846),"",OFFSET('Smelter Look-up'!$C$4,$V1846-4,0)&amp;"")</f>
        <v/>
      </c>
      <c r="S1846" s="150">
        <f>IF(B1846="","",IF(ISERROR(MATCH($E1846,CL,0)),"Unknown",INDIRECT("'C'!$A$"&amp;MATCH($E1846,CL,0)+1)))</f>
        <v/>
      </c>
      <c r="T1846" s="150">
        <f>IF(B1846="","",IF(ISERROR(MATCH($J1846,SorP!$B$1:$B$6261,0)),"",INDIRECT("'SorP'!$A$"&amp;MATCH($S1846&amp;$J1846,SorP!C:C,0))))</f>
        <v/>
      </c>
      <c r="U1846" s="163" t="n"/>
      <c r="V1846" s="164">
        <f>IF(C1846="",NA(),MATCH($B1846&amp;$C1846,'Smelter Look-up'!$J:$J,0))</f>
        <v/>
      </c>
      <c r="X1846" s="165">
        <f>IF(AND(C1846="Smelter not listed",OR(LEN(D1846)=0,LEN(E1846)=0)),1,0)</f>
        <v/>
      </c>
      <c r="AB1846" s="306">
        <f>IF(C1846="","",B1846)</f>
        <v/>
      </c>
      <c r="AC1846" s="165">
        <f>B1846</f>
        <v/>
      </c>
      <c r="AD1846" s="165">
        <f>IF(C1846="Smelter not listed",D1846,C1846)</f>
        <v/>
      </c>
    </row>
    <row r="1847" ht="20.1" customFormat="1" customHeight="1" s="165">
      <c r="A1847" s="150" t="n"/>
      <c r="B1847" s="296">
        <f>IF(LEN(A1847)=0,"",INDEX('Smelter Look-up'!$A:$A,MATCH($A1847,'Smelter Look-up'!$E:$E,0)))</f>
        <v/>
      </c>
      <c r="C1847" s="147">
        <f>IF(LEN(A1847)=0,"",INDEX('Smelter Look-up'!$C:$C,MATCH($A1847,'Smelter Look-up'!$E:$E,0)))</f>
        <v/>
      </c>
      <c r="D1847" s="144" t="n"/>
      <c r="E1847" s="144">
        <f>IF(ISERROR($V1847),"",OFFSET('Smelter Look-up'!$D$4,$V1847-4,0)&amp;"")</f>
        <v/>
      </c>
      <c r="F1847" s="144">
        <f>IF(ISERROR($V1847),"",OFFSET('Smelter Look-up'!$E$4,$V1847-4,0))</f>
        <v/>
      </c>
      <c r="G1847" s="144">
        <f>IF(C1847=$X$4,"Enter smelter details",IF(ISERROR($V1847),"",OFFSET('Smelter Look-up'!$F$4,$V1847-4,0)))</f>
        <v/>
      </c>
      <c r="H1847" s="200">
        <f>IF(ISERROR($V1847),"",OFFSET('Smelter Look-up'!$G$4,$V1847-4,0))</f>
        <v/>
      </c>
      <c r="I1847" s="201">
        <f>IF(ISERROR($V1847),"",OFFSET('Smelter Look-up'!$H$4,$V1847-4,0))</f>
        <v/>
      </c>
      <c r="J1847" s="201">
        <f>IF(ISERROR($V1847),"",OFFSET('Smelter Look-up'!$I$4,$V1847-4,0))</f>
        <v/>
      </c>
      <c r="K1847" s="145" t="n"/>
      <c r="L1847" s="145" t="n"/>
      <c r="M1847" s="145" t="n"/>
      <c r="N1847" s="145" t="n"/>
      <c r="O1847" s="145" t="n"/>
      <c r="P1847" s="203" t="n"/>
      <c r="Q1847" s="146" t="n"/>
      <c r="R1847" s="144">
        <f>IF(ISERROR($V1847),"",OFFSET('Smelter Look-up'!$C$4,$V1847-4,0)&amp;"")</f>
        <v/>
      </c>
      <c r="S1847" s="150">
        <f>IF(B1847="","",IF(ISERROR(MATCH($E1847,CL,0)),"Unknown",INDIRECT("'C'!$A$"&amp;MATCH($E1847,CL,0)+1)))</f>
        <v/>
      </c>
      <c r="T1847" s="150">
        <f>IF(B1847="","",IF(ISERROR(MATCH($J1847,SorP!$B$1:$B$6261,0)),"",INDIRECT("'SorP'!$A$"&amp;MATCH($S1847&amp;$J1847,SorP!C:C,0))))</f>
        <v/>
      </c>
      <c r="U1847" s="163" t="n"/>
      <c r="V1847" s="164">
        <f>IF(C1847="",NA(),MATCH($B1847&amp;$C1847,'Smelter Look-up'!$J:$J,0))</f>
        <v/>
      </c>
      <c r="X1847" s="165">
        <f>IF(AND(C1847="Smelter not listed",OR(LEN(D1847)=0,LEN(E1847)=0)),1,0)</f>
        <v/>
      </c>
      <c r="AB1847" s="306">
        <f>IF(C1847="","",B1847)</f>
        <v/>
      </c>
      <c r="AC1847" s="165">
        <f>B1847</f>
        <v/>
      </c>
      <c r="AD1847" s="165">
        <f>IF(C1847="Smelter not listed",D1847,C1847)</f>
        <v/>
      </c>
    </row>
    <row r="1848" ht="20.1" customFormat="1" customHeight="1" s="165">
      <c r="A1848" s="150" t="n"/>
      <c r="B1848" s="296">
        <f>IF(LEN(A1848)=0,"",INDEX('Smelter Look-up'!$A:$A,MATCH($A1848,'Smelter Look-up'!$E:$E,0)))</f>
        <v/>
      </c>
      <c r="C1848" s="147">
        <f>IF(LEN(A1848)=0,"",INDEX('Smelter Look-up'!$C:$C,MATCH($A1848,'Smelter Look-up'!$E:$E,0)))</f>
        <v/>
      </c>
      <c r="D1848" s="144" t="n"/>
      <c r="E1848" s="144">
        <f>IF(ISERROR($V1848),"",OFFSET('Smelter Look-up'!$D$4,$V1848-4,0)&amp;"")</f>
        <v/>
      </c>
      <c r="F1848" s="144">
        <f>IF(ISERROR($V1848),"",OFFSET('Smelter Look-up'!$E$4,$V1848-4,0))</f>
        <v/>
      </c>
      <c r="G1848" s="144">
        <f>IF(C1848=$X$4,"Enter smelter details",IF(ISERROR($V1848),"",OFFSET('Smelter Look-up'!$F$4,$V1848-4,0)))</f>
        <v/>
      </c>
      <c r="H1848" s="200">
        <f>IF(ISERROR($V1848),"",OFFSET('Smelter Look-up'!$G$4,$V1848-4,0))</f>
        <v/>
      </c>
      <c r="I1848" s="201">
        <f>IF(ISERROR($V1848),"",OFFSET('Smelter Look-up'!$H$4,$V1848-4,0))</f>
        <v/>
      </c>
      <c r="J1848" s="201">
        <f>IF(ISERROR($V1848),"",OFFSET('Smelter Look-up'!$I$4,$V1848-4,0))</f>
        <v/>
      </c>
      <c r="K1848" s="145" t="n"/>
      <c r="L1848" s="145" t="n"/>
      <c r="M1848" s="145" t="n"/>
      <c r="N1848" s="145" t="n"/>
      <c r="O1848" s="145" t="n"/>
      <c r="P1848" s="203" t="n"/>
      <c r="Q1848" s="146" t="n"/>
      <c r="R1848" s="144">
        <f>IF(ISERROR($V1848),"",OFFSET('Smelter Look-up'!$C$4,$V1848-4,0)&amp;"")</f>
        <v/>
      </c>
      <c r="S1848" s="150">
        <f>IF(B1848="","",IF(ISERROR(MATCH($E1848,CL,0)),"Unknown",INDIRECT("'C'!$A$"&amp;MATCH($E1848,CL,0)+1)))</f>
        <v/>
      </c>
      <c r="T1848" s="150">
        <f>IF(B1848="","",IF(ISERROR(MATCH($J1848,SorP!$B$1:$B$6261,0)),"",INDIRECT("'SorP'!$A$"&amp;MATCH($S1848&amp;$J1848,SorP!C:C,0))))</f>
        <v/>
      </c>
      <c r="U1848" s="163" t="n"/>
      <c r="V1848" s="164">
        <f>IF(C1848="",NA(),MATCH($B1848&amp;$C1848,'Smelter Look-up'!$J:$J,0))</f>
        <v/>
      </c>
      <c r="X1848" s="165">
        <f>IF(AND(C1848="Smelter not listed",OR(LEN(D1848)=0,LEN(E1848)=0)),1,0)</f>
        <v/>
      </c>
      <c r="AB1848" s="306">
        <f>IF(C1848="","",B1848)</f>
        <v/>
      </c>
      <c r="AC1848" s="165">
        <f>B1848</f>
        <v/>
      </c>
      <c r="AD1848" s="165">
        <f>IF(C1848="Smelter not listed",D1848,C1848)</f>
        <v/>
      </c>
    </row>
    <row r="1849" ht="20.1" customFormat="1" customHeight="1" s="165">
      <c r="A1849" s="150" t="n"/>
      <c r="B1849" s="296">
        <f>IF(LEN(A1849)=0,"",INDEX('Smelter Look-up'!$A:$A,MATCH($A1849,'Smelter Look-up'!$E:$E,0)))</f>
        <v/>
      </c>
      <c r="C1849" s="147">
        <f>IF(LEN(A1849)=0,"",INDEX('Smelter Look-up'!$C:$C,MATCH($A1849,'Smelter Look-up'!$E:$E,0)))</f>
        <v/>
      </c>
      <c r="D1849" s="144" t="n"/>
      <c r="E1849" s="144">
        <f>IF(ISERROR($V1849),"",OFFSET('Smelter Look-up'!$D$4,$V1849-4,0)&amp;"")</f>
        <v/>
      </c>
      <c r="F1849" s="144">
        <f>IF(ISERROR($V1849),"",OFFSET('Smelter Look-up'!$E$4,$V1849-4,0))</f>
        <v/>
      </c>
      <c r="G1849" s="144">
        <f>IF(C1849=$X$4,"Enter smelter details",IF(ISERROR($V1849),"",OFFSET('Smelter Look-up'!$F$4,$V1849-4,0)))</f>
        <v/>
      </c>
      <c r="H1849" s="200">
        <f>IF(ISERROR($V1849),"",OFFSET('Smelter Look-up'!$G$4,$V1849-4,0))</f>
        <v/>
      </c>
      <c r="I1849" s="201">
        <f>IF(ISERROR($V1849),"",OFFSET('Smelter Look-up'!$H$4,$V1849-4,0))</f>
        <v/>
      </c>
      <c r="J1849" s="201">
        <f>IF(ISERROR($V1849),"",OFFSET('Smelter Look-up'!$I$4,$V1849-4,0))</f>
        <v/>
      </c>
      <c r="K1849" s="145" t="n"/>
      <c r="L1849" s="145" t="n"/>
      <c r="M1849" s="145" t="n"/>
      <c r="N1849" s="145" t="n"/>
      <c r="O1849" s="145" t="n"/>
      <c r="P1849" s="203" t="n"/>
      <c r="Q1849" s="146" t="n"/>
      <c r="R1849" s="144">
        <f>IF(ISERROR($V1849),"",OFFSET('Smelter Look-up'!$C$4,$V1849-4,0)&amp;"")</f>
        <v/>
      </c>
      <c r="S1849" s="150">
        <f>IF(B1849="","",IF(ISERROR(MATCH($E1849,CL,0)),"Unknown",INDIRECT("'C'!$A$"&amp;MATCH($E1849,CL,0)+1)))</f>
        <v/>
      </c>
      <c r="T1849" s="150">
        <f>IF(B1849="","",IF(ISERROR(MATCH($J1849,SorP!$B$1:$B$6261,0)),"",INDIRECT("'SorP'!$A$"&amp;MATCH($S1849&amp;$J1849,SorP!C:C,0))))</f>
        <v/>
      </c>
      <c r="U1849" s="163" t="n"/>
      <c r="V1849" s="164">
        <f>IF(C1849="",NA(),MATCH($B1849&amp;$C1849,'Smelter Look-up'!$J:$J,0))</f>
        <v/>
      </c>
      <c r="X1849" s="165">
        <f>IF(AND(C1849="Smelter not listed",OR(LEN(D1849)=0,LEN(E1849)=0)),1,0)</f>
        <v/>
      </c>
      <c r="AB1849" s="306">
        <f>IF(C1849="","",B1849)</f>
        <v/>
      </c>
      <c r="AC1849" s="165">
        <f>B1849</f>
        <v/>
      </c>
      <c r="AD1849" s="165">
        <f>IF(C1849="Smelter not listed",D1849,C1849)</f>
        <v/>
      </c>
    </row>
    <row r="1850" ht="20.1" customFormat="1" customHeight="1" s="165">
      <c r="A1850" s="150" t="n"/>
      <c r="B1850" s="296">
        <f>IF(LEN(A1850)=0,"",INDEX('Smelter Look-up'!$A:$A,MATCH($A1850,'Smelter Look-up'!$E:$E,0)))</f>
        <v/>
      </c>
      <c r="C1850" s="147">
        <f>IF(LEN(A1850)=0,"",INDEX('Smelter Look-up'!$C:$C,MATCH($A1850,'Smelter Look-up'!$E:$E,0)))</f>
        <v/>
      </c>
      <c r="D1850" s="144" t="n"/>
      <c r="E1850" s="144">
        <f>IF(ISERROR($V1850),"",OFFSET('Smelter Look-up'!$D$4,$V1850-4,0)&amp;"")</f>
        <v/>
      </c>
      <c r="F1850" s="144">
        <f>IF(ISERROR($V1850),"",OFFSET('Smelter Look-up'!$E$4,$V1850-4,0))</f>
        <v/>
      </c>
      <c r="G1850" s="144">
        <f>IF(C1850=$X$4,"Enter smelter details",IF(ISERROR($V1850),"",OFFSET('Smelter Look-up'!$F$4,$V1850-4,0)))</f>
        <v/>
      </c>
      <c r="H1850" s="200">
        <f>IF(ISERROR($V1850),"",OFFSET('Smelter Look-up'!$G$4,$V1850-4,0))</f>
        <v/>
      </c>
      <c r="I1850" s="201">
        <f>IF(ISERROR($V1850),"",OFFSET('Smelter Look-up'!$H$4,$V1850-4,0))</f>
        <v/>
      </c>
      <c r="J1850" s="201">
        <f>IF(ISERROR($V1850),"",OFFSET('Smelter Look-up'!$I$4,$V1850-4,0))</f>
        <v/>
      </c>
      <c r="K1850" s="145" t="n"/>
      <c r="L1850" s="145" t="n"/>
      <c r="M1850" s="145" t="n"/>
      <c r="N1850" s="145" t="n"/>
      <c r="O1850" s="145" t="n"/>
      <c r="P1850" s="203" t="n"/>
      <c r="Q1850" s="146" t="n"/>
      <c r="R1850" s="144">
        <f>IF(ISERROR($V1850),"",OFFSET('Smelter Look-up'!$C$4,$V1850-4,0)&amp;"")</f>
        <v/>
      </c>
      <c r="S1850" s="150">
        <f>IF(B1850="","",IF(ISERROR(MATCH($E1850,CL,0)),"Unknown",INDIRECT("'C'!$A$"&amp;MATCH($E1850,CL,0)+1)))</f>
        <v/>
      </c>
      <c r="T1850" s="150">
        <f>IF(B1850="","",IF(ISERROR(MATCH($J1850,SorP!$B$1:$B$6261,0)),"",INDIRECT("'SorP'!$A$"&amp;MATCH($S1850&amp;$J1850,SorP!C:C,0))))</f>
        <v/>
      </c>
      <c r="U1850" s="163" t="n"/>
      <c r="V1850" s="164">
        <f>IF(C1850="",NA(),MATCH($B1850&amp;$C1850,'Smelter Look-up'!$J:$J,0))</f>
        <v/>
      </c>
      <c r="X1850" s="165">
        <f>IF(AND(C1850="Smelter not listed",OR(LEN(D1850)=0,LEN(E1850)=0)),1,0)</f>
        <v/>
      </c>
      <c r="AB1850" s="306">
        <f>IF(C1850="","",B1850)</f>
        <v/>
      </c>
      <c r="AC1850" s="165">
        <f>B1850</f>
        <v/>
      </c>
      <c r="AD1850" s="165">
        <f>IF(C1850="Smelter not listed",D1850,C1850)</f>
        <v/>
      </c>
    </row>
    <row r="1851" ht="20.1" customFormat="1" customHeight="1" s="165">
      <c r="A1851" s="150" t="n"/>
      <c r="B1851" s="296">
        <f>IF(LEN(A1851)=0,"",INDEX('Smelter Look-up'!$A:$A,MATCH($A1851,'Smelter Look-up'!$E:$E,0)))</f>
        <v/>
      </c>
      <c r="C1851" s="147">
        <f>IF(LEN(A1851)=0,"",INDEX('Smelter Look-up'!$C:$C,MATCH($A1851,'Smelter Look-up'!$E:$E,0)))</f>
        <v/>
      </c>
      <c r="D1851" s="144" t="n"/>
      <c r="E1851" s="144">
        <f>IF(ISERROR($V1851),"",OFFSET('Smelter Look-up'!$D$4,$V1851-4,0)&amp;"")</f>
        <v/>
      </c>
      <c r="F1851" s="144">
        <f>IF(ISERROR($V1851),"",OFFSET('Smelter Look-up'!$E$4,$V1851-4,0))</f>
        <v/>
      </c>
      <c r="G1851" s="144">
        <f>IF(C1851=$X$4,"Enter smelter details",IF(ISERROR($V1851),"",OFFSET('Smelter Look-up'!$F$4,$V1851-4,0)))</f>
        <v/>
      </c>
      <c r="H1851" s="200">
        <f>IF(ISERROR($V1851),"",OFFSET('Smelter Look-up'!$G$4,$V1851-4,0))</f>
        <v/>
      </c>
      <c r="I1851" s="201">
        <f>IF(ISERROR($V1851),"",OFFSET('Smelter Look-up'!$H$4,$V1851-4,0))</f>
        <v/>
      </c>
      <c r="J1851" s="201">
        <f>IF(ISERROR($V1851),"",OFFSET('Smelter Look-up'!$I$4,$V1851-4,0))</f>
        <v/>
      </c>
      <c r="K1851" s="145" t="n"/>
      <c r="L1851" s="145" t="n"/>
      <c r="M1851" s="145" t="n"/>
      <c r="N1851" s="145" t="n"/>
      <c r="O1851" s="145" t="n"/>
      <c r="P1851" s="203" t="n"/>
      <c r="Q1851" s="146" t="n"/>
      <c r="R1851" s="144">
        <f>IF(ISERROR($V1851),"",OFFSET('Smelter Look-up'!$C$4,$V1851-4,0)&amp;"")</f>
        <v/>
      </c>
      <c r="S1851" s="150">
        <f>IF(B1851="","",IF(ISERROR(MATCH($E1851,CL,0)),"Unknown",INDIRECT("'C'!$A$"&amp;MATCH($E1851,CL,0)+1)))</f>
        <v/>
      </c>
      <c r="T1851" s="150">
        <f>IF(B1851="","",IF(ISERROR(MATCH($J1851,SorP!$B$1:$B$6261,0)),"",INDIRECT("'SorP'!$A$"&amp;MATCH($S1851&amp;$J1851,SorP!C:C,0))))</f>
        <v/>
      </c>
      <c r="U1851" s="163" t="n"/>
      <c r="V1851" s="164">
        <f>IF(C1851="",NA(),MATCH($B1851&amp;$C1851,'Smelter Look-up'!$J:$J,0))</f>
        <v/>
      </c>
      <c r="X1851" s="165">
        <f>IF(AND(C1851="Smelter not listed",OR(LEN(D1851)=0,LEN(E1851)=0)),1,0)</f>
        <v/>
      </c>
      <c r="AB1851" s="306">
        <f>IF(C1851="","",B1851)</f>
        <v/>
      </c>
      <c r="AC1851" s="165">
        <f>B1851</f>
        <v/>
      </c>
      <c r="AD1851" s="165">
        <f>IF(C1851="Smelter not listed",D1851,C1851)</f>
        <v/>
      </c>
    </row>
    <row r="1852" ht="20.1" customFormat="1" customHeight="1" s="165">
      <c r="A1852" s="150" t="n"/>
      <c r="B1852" s="296">
        <f>IF(LEN(A1852)=0,"",INDEX('Smelter Look-up'!$A:$A,MATCH($A1852,'Smelter Look-up'!$E:$E,0)))</f>
        <v/>
      </c>
      <c r="C1852" s="147">
        <f>IF(LEN(A1852)=0,"",INDEX('Smelter Look-up'!$C:$C,MATCH($A1852,'Smelter Look-up'!$E:$E,0)))</f>
        <v/>
      </c>
      <c r="D1852" s="144" t="n"/>
      <c r="E1852" s="144">
        <f>IF(ISERROR($V1852),"",OFFSET('Smelter Look-up'!$D$4,$V1852-4,0)&amp;"")</f>
        <v/>
      </c>
      <c r="F1852" s="144">
        <f>IF(ISERROR($V1852),"",OFFSET('Smelter Look-up'!$E$4,$V1852-4,0))</f>
        <v/>
      </c>
      <c r="G1852" s="144">
        <f>IF(C1852=$X$4,"Enter smelter details",IF(ISERROR($V1852),"",OFFSET('Smelter Look-up'!$F$4,$V1852-4,0)))</f>
        <v/>
      </c>
      <c r="H1852" s="200">
        <f>IF(ISERROR($V1852),"",OFFSET('Smelter Look-up'!$G$4,$V1852-4,0))</f>
        <v/>
      </c>
      <c r="I1852" s="201">
        <f>IF(ISERROR($V1852),"",OFFSET('Smelter Look-up'!$H$4,$V1852-4,0))</f>
        <v/>
      </c>
      <c r="J1852" s="201">
        <f>IF(ISERROR($V1852),"",OFFSET('Smelter Look-up'!$I$4,$V1852-4,0))</f>
        <v/>
      </c>
      <c r="K1852" s="145" t="n"/>
      <c r="L1852" s="145" t="n"/>
      <c r="M1852" s="145" t="n"/>
      <c r="N1852" s="145" t="n"/>
      <c r="O1852" s="145" t="n"/>
      <c r="P1852" s="203" t="n"/>
      <c r="Q1852" s="146" t="n"/>
      <c r="R1852" s="144">
        <f>IF(ISERROR($V1852),"",OFFSET('Smelter Look-up'!$C$4,$V1852-4,0)&amp;"")</f>
        <v/>
      </c>
      <c r="S1852" s="150">
        <f>IF(B1852="","",IF(ISERROR(MATCH($E1852,CL,0)),"Unknown",INDIRECT("'C'!$A$"&amp;MATCH($E1852,CL,0)+1)))</f>
        <v/>
      </c>
      <c r="T1852" s="150">
        <f>IF(B1852="","",IF(ISERROR(MATCH($J1852,SorP!$B$1:$B$6261,0)),"",INDIRECT("'SorP'!$A$"&amp;MATCH($S1852&amp;$J1852,SorP!C:C,0))))</f>
        <v/>
      </c>
      <c r="U1852" s="163" t="n"/>
      <c r="V1852" s="164">
        <f>IF(C1852="",NA(),MATCH($B1852&amp;$C1852,'Smelter Look-up'!$J:$J,0))</f>
        <v/>
      </c>
      <c r="X1852" s="165">
        <f>IF(AND(C1852="Smelter not listed",OR(LEN(D1852)=0,LEN(E1852)=0)),1,0)</f>
        <v/>
      </c>
      <c r="AB1852" s="306">
        <f>IF(C1852="","",B1852)</f>
        <v/>
      </c>
      <c r="AC1852" s="165">
        <f>B1852</f>
        <v/>
      </c>
      <c r="AD1852" s="165">
        <f>IF(C1852="Smelter not listed",D1852,C1852)</f>
        <v/>
      </c>
    </row>
    <row r="1853" ht="20.1" customFormat="1" customHeight="1" s="165">
      <c r="A1853" s="150" t="n"/>
      <c r="B1853" s="296">
        <f>IF(LEN(A1853)=0,"",INDEX('Smelter Look-up'!$A:$A,MATCH($A1853,'Smelter Look-up'!$E:$E,0)))</f>
        <v/>
      </c>
      <c r="C1853" s="147">
        <f>IF(LEN(A1853)=0,"",INDEX('Smelter Look-up'!$C:$C,MATCH($A1853,'Smelter Look-up'!$E:$E,0)))</f>
        <v/>
      </c>
      <c r="D1853" s="144" t="n"/>
      <c r="E1853" s="144">
        <f>IF(ISERROR($V1853),"",OFFSET('Smelter Look-up'!$D$4,$V1853-4,0)&amp;"")</f>
        <v/>
      </c>
      <c r="F1853" s="144">
        <f>IF(ISERROR($V1853),"",OFFSET('Smelter Look-up'!$E$4,$V1853-4,0))</f>
        <v/>
      </c>
      <c r="G1853" s="144">
        <f>IF(C1853=$X$4,"Enter smelter details",IF(ISERROR($V1853),"",OFFSET('Smelter Look-up'!$F$4,$V1853-4,0)))</f>
        <v/>
      </c>
      <c r="H1853" s="200">
        <f>IF(ISERROR($V1853),"",OFFSET('Smelter Look-up'!$G$4,$V1853-4,0))</f>
        <v/>
      </c>
      <c r="I1853" s="201">
        <f>IF(ISERROR($V1853),"",OFFSET('Smelter Look-up'!$H$4,$V1853-4,0))</f>
        <v/>
      </c>
      <c r="J1853" s="201">
        <f>IF(ISERROR($V1853),"",OFFSET('Smelter Look-up'!$I$4,$V1853-4,0))</f>
        <v/>
      </c>
      <c r="K1853" s="145" t="n"/>
      <c r="L1853" s="145" t="n"/>
      <c r="M1853" s="145" t="n"/>
      <c r="N1853" s="145" t="n"/>
      <c r="O1853" s="145" t="n"/>
      <c r="P1853" s="203" t="n"/>
      <c r="Q1853" s="146" t="n"/>
      <c r="R1853" s="144">
        <f>IF(ISERROR($V1853),"",OFFSET('Smelter Look-up'!$C$4,$V1853-4,0)&amp;"")</f>
        <v/>
      </c>
      <c r="S1853" s="150">
        <f>IF(B1853="","",IF(ISERROR(MATCH($E1853,CL,0)),"Unknown",INDIRECT("'C'!$A$"&amp;MATCH($E1853,CL,0)+1)))</f>
        <v/>
      </c>
      <c r="T1853" s="150">
        <f>IF(B1853="","",IF(ISERROR(MATCH($J1853,SorP!$B$1:$B$6261,0)),"",INDIRECT("'SorP'!$A$"&amp;MATCH($S1853&amp;$J1853,SorP!C:C,0))))</f>
        <v/>
      </c>
      <c r="U1853" s="163" t="n"/>
      <c r="V1853" s="164">
        <f>IF(C1853="",NA(),MATCH($B1853&amp;$C1853,'Smelter Look-up'!$J:$J,0))</f>
        <v/>
      </c>
      <c r="X1853" s="165">
        <f>IF(AND(C1853="Smelter not listed",OR(LEN(D1853)=0,LEN(E1853)=0)),1,0)</f>
        <v/>
      </c>
      <c r="AB1853" s="306">
        <f>IF(C1853="","",B1853)</f>
        <v/>
      </c>
      <c r="AC1853" s="165">
        <f>B1853</f>
        <v/>
      </c>
      <c r="AD1853" s="165">
        <f>IF(C1853="Smelter not listed",D1853,C1853)</f>
        <v/>
      </c>
    </row>
    <row r="1854" ht="20.1" customFormat="1" customHeight="1" s="165">
      <c r="A1854" s="150" t="n"/>
      <c r="B1854" s="296">
        <f>IF(LEN(A1854)=0,"",INDEX('Smelter Look-up'!$A:$A,MATCH($A1854,'Smelter Look-up'!$E:$E,0)))</f>
        <v/>
      </c>
      <c r="C1854" s="147">
        <f>IF(LEN(A1854)=0,"",INDEX('Smelter Look-up'!$C:$C,MATCH($A1854,'Smelter Look-up'!$E:$E,0)))</f>
        <v/>
      </c>
      <c r="D1854" s="144" t="n"/>
      <c r="E1854" s="144">
        <f>IF(ISERROR($V1854),"",OFFSET('Smelter Look-up'!$D$4,$V1854-4,0)&amp;"")</f>
        <v/>
      </c>
      <c r="F1854" s="144">
        <f>IF(ISERROR($V1854),"",OFFSET('Smelter Look-up'!$E$4,$V1854-4,0))</f>
        <v/>
      </c>
      <c r="G1854" s="144">
        <f>IF(C1854=$X$4,"Enter smelter details",IF(ISERROR($V1854),"",OFFSET('Smelter Look-up'!$F$4,$V1854-4,0)))</f>
        <v/>
      </c>
      <c r="H1854" s="200">
        <f>IF(ISERROR($V1854),"",OFFSET('Smelter Look-up'!$G$4,$V1854-4,0))</f>
        <v/>
      </c>
      <c r="I1854" s="201">
        <f>IF(ISERROR($V1854),"",OFFSET('Smelter Look-up'!$H$4,$V1854-4,0))</f>
        <v/>
      </c>
      <c r="J1854" s="201">
        <f>IF(ISERROR($V1854),"",OFFSET('Smelter Look-up'!$I$4,$V1854-4,0))</f>
        <v/>
      </c>
      <c r="K1854" s="145" t="n"/>
      <c r="L1854" s="145" t="n"/>
      <c r="M1854" s="145" t="n"/>
      <c r="N1854" s="145" t="n"/>
      <c r="O1854" s="145" t="n"/>
      <c r="P1854" s="203" t="n"/>
      <c r="Q1854" s="146" t="n"/>
      <c r="R1854" s="144">
        <f>IF(ISERROR($V1854),"",OFFSET('Smelter Look-up'!$C$4,$V1854-4,0)&amp;"")</f>
        <v/>
      </c>
      <c r="S1854" s="150">
        <f>IF(B1854="","",IF(ISERROR(MATCH($E1854,CL,0)),"Unknown",INDIRECT("'C'!$A$"&amp;MATCH($E1854,CL,0)+1)))</f>
        <v/>
      </c>
      <c r="T1854" s="150">
        <f>IF(B1854="","",IF(ISERROR(MATCH($J1854,SorP!$B$1:$B$6261,0)),"",INDIRECT("'SorP'!$A$"&amp;MATCH($S1854&amp;$J1854,SorP!C:C,0))))</f>
        <v/>
      </c>
      <c r="U1854" s="163" t="n"/>
      <c r="V1854" s="164">
        <f>IF(C1854="",NA(),MATCH($B1854&amp;$C1854,'Smelter Look-up'!$J:$J,0))</f>
        <v/>
      </c>
      <c r="X1854" s="165">
        <f>IF(AND(C1854="Smelter not listed",OR(LEN(D1854)=0,LEN(E1854)=0)),1,0)</f>
        <v/>
      </c>
      <c r="AB1854" s="306">
        <f>IF(C1854="","",B1854)</f>
        <v/>
      </c>
      <c r="AC1854" s="165">
        <f>B1854</f>
        <v/>
      </c>
      <c r="AD1854" s="165">
        <f>IF(C1854="Smelter not listed",D1854,C1854)</f>
        <v/>
      </c>
    </row>
    <row r="1855" ht="20.1" customFormat="1" customHeight="1" s="165">
      <c r="A1855" s="150" t="n"/>
      <c r="B1855" s="296">
        <f>IF(LEN(A1855)=0,"",INDEX('Smelter Look-up'!$A:$A,MATCH($A1855,'Smelter Look-up'!$E:$E,0)))</f>
        <v/>
      </c>
      <c r="C1855" s="147">
        <f>IF(LEN(A1855)=0,"",INDEX('Smelter Look-up'!$C:$C,MATCH($A1855,'Smelter Look-up'!$E:$E,0)))</f>
        <v/>
      </c>
      <c r="D1855" s="144" t="n"/>
      <c r="E1855" s="144">
        <f>IF(ISERROR($V1855),"",OFFSET('Smelter Look-up'!$D$4,$V1855-4,0)&amp;"")</f>
        <v/>
      </c>
      <c r="F1855" s="144">
        <f>IF(ISERROR($V1855),"",OFFSET('Smelter Look-up'!$E$4,$V1855-4,0))</f>
        <v/>
      </c>
      <c r="G1855" s="144">
        <f>IF(C1855=$X$4,"Enter smelter details",IF(ISERROR($V1855),"",OFFSET('Smelter Look-up'!$F$4,$V1855-4,0)))</f>
        <v/>
      </c>
      <c r="H1855" s="200">
        <f>IF(ISERROR($V1855),"",OFFSET('Smelter Look-up'!$G$4,$V1855-4,0))</f>
        <v/>
      </c>
      <c r="I1855" s="201">
        <f>IF(ISERROR($V1855),"",OFFSET('Smelter Look-up'!$H$4,$V1855-4,0))</f>
        <v/>
      </c>
      <c r="J1855" s="201">
        <f>IF(ISERROR($V1855),"",OFFSET('Smelter Look-up'!$I$4,$V1855-4,0))</f>
        <v/>
      </c>
      <c r="K1855" s="145" t="n"/>
      <c r="L1855" s="145" t="n"/>
      <c r="M1855" s="145" t="n"/>
      <c r="N1855" s="145" t="n"/>
      <c r="O1855" s="145" t="n"/>
      <c r="P1855" s="203" t="n"/>
      <c r="Q1855" s="146" t="n"/>
      <c r="R1855" s="144">
        <f>IF(ISERROR($V1855),"",OFFSET('Smelter Look-up'!$C$4,$V1855-4,0)&amp;"")</f>
        <v/>
      </c>
      <c r="S1855" s="150">
        <f>IF(B1855="","",IF(ISERROR(MATCH($E1855,CL,0)),"Unknown",INDIRECT("'C'!$A$"&amp;MATCH($E1855,CL,0)+1)))</f>
        <v/>
      </c>
      <c r="T1855" s="150">
        <f>IF(B1855="","",IF(ISERROR(MATCH($J1855,SorP!$B$1:$B$6261,0)),"",INDIRECT("'SorP'!$A$"&amp;MATCH($S1855&amp;$J1855,SorP!C:C,0))))</f>
        <v/>
      </c>
      <c r="U1855" s="163" t="n"/>
      <c r="V1855" s="164">
        <f>IF(C1855="",NA(),MATCH($B1855&amp;$C1855,'Smelter Look-up'!$J:$J,0))</f>
        <v/>
      </c>
      <c r="X1855" s="165">
        <f>IF(AND(C1855="Smelter not listed",OR(LEN(D1855)=0,LEN(E1855)=0)),1,0)</f>
        <v/>
      </c>
      <c r="AB1855" s="306">
        <f>IF(C1855="","",B1855)</f>
        <v/>
      </c>
      <c r="AC1855" s="165">
        <f>B1855</f>
        <v/>
      </c>
      <c r="AD1855" s="165">
        <f>IF(C1855="Smelter not listed",D1855,C1855)</f>
        <v/>
      </c>
    </row>
    <row r="1856" ht="20.1" customFormat="1" customHeight="1" s="165">
      <c r="A1856" s="150" t="n"/>
      <c r="B1856" s="296">
        <f>IF(LEN(A1856)=0,"",INDEX('Smelter Look-up'!$A:$A,MATCH($A1856,'Smelter Look-up'!$E:$E,0)))</f>
        <v/>
      </c>
      <c r="C1856" s="147">
        <f>IF(LEN(A1856)=0,"",INDEX('Smelter Look-up'!$C:$C,MATCH($A1856,'Smelter Look-up'!$E:$E,0)))</f>
        <v/>
      </c>
      <c r="D1856" s="144" t="n"/>
      <c r="E1856" s="144">
        <f>IF(ISERROR($V1856),"",OFFSET('Smelter Look-up'!$D$4,$V1856-4,0)&amp;"")</f>
        <v/>
      </c>
      <c r="F1856" s="144">
        <f>IF(ISERROR($V1856),"",OFFSET('Smelter Look-up'!$E$4,$V1856-4,0))</f>
        <v/>
      </c>
      <c r="G1856" s="144">
        <f>IF(C1856=$X$4,"Enter smelter details",IF(ISERROR($V1856),"",OFFSET('Smelter Look-up'!$F$4,$V1856-4,0)))</f>
        <v/>
      </c>
      <c r="H1856" s="200">
        <f>IF(ISERROR($V1856),"",OFFSET('Smelter Look-up'!$G$4,$V1856-4,0))</f>
        <v/>
      </c>
      <c r="I1856" s="201">
        <f>IF(ISERROR($V1856),"",OFFSET('Smelter Look-up'!$H$4,$V1856-4,0))</f>
        <v/>
      </c>
      <c r="J1856" s="201">
        <f>IF(ISERROR($V1856),"",OFFSET('Smelter Look-up'!$I$4,$V1856-4,0))</f>
        <v/>
      </c>
      <c r="K1856" s="145" t="n"/>
      <c r="L1856" s="145" t="n"/>
      <c r="M1856" s="145" t="n"/>
      <c r="N1856" s="145" t="n"/>
      <c r="O1856" s="145" t="n"/>
      <c r="P1856" s="203" t="n"/>
      <c r="Q1856" s="146" t="n"/>
      <c r="R1856" s="144">
        <f>IF(ISERROR($V1856),"",OFFSET('Smelter Look-up'!$C$4,$V1856-4,0)&amp;"")</f>
        <v/>
      </c>
      <c r="S1856" s="150">
        <f>IF(B1856="","",IF(ISERROR(MATCH($E1856,CL,0)),"Unknown",INDIRECT("'C'!$A$"&amp;MATCH($E1856,CL,0)+1)))</f>
        <v/>
      </c>
      <c r="T1856" s="150">
        <f>IF(B1856="","",IF(ISERROR(MATCH($J1856,SorP!$B$1:$B$6261,0)),"",INDIRECT("'SorP'!$A$"&amp;MATCH($S1856&amp;$J1856,SorP!C:C,0))))</f>
        <v/>
      </c>
      <c r="U1856" s="163" t="n"/>
      <c r="V1856" s="164">
        <f>IF(C1856="",NA(),MATCH($B1856&amp;$C1856,'Smelter Look-up'!$J:$J,0))</f>
        <v/>
      </c>
      <c r="X1856" s="165">
        <f>IF(AND(C1856="Smelter not listed",OR(LEN(D1856)=0,LEN(E1856)=0)),1,0)</f>
        <v/>
      </c>
      <c r="AB1856" s="306">
        <f>IF(C1856="","",B1856)</f>
        <v/>
      </c>
      <c r="AC1856" s="165">
        <f>B1856</f>
        <v/>
      </c>
      <c r="AD1856" s="165">
        <f>IF(C1856="Smelter not listed",D1856,C1856)</f>
        <v/>
      </c>
    </row>
    <row r="1857" ht="20.1" customFormat="1" customHeight="1" s="165">
      <c r="A1857" s="150" t="n"/>
      <c r="B1857" s="296">
        <f>IF(LEN(A1857)=0,"",INDEX('Smelter Look-up'!$A:$A,MATCH($A1857,'Smelter Look-up'!$E:$E,0)))</f>
        <v/>
      </c>
      <c r="C1857" s="147">
        <f>IF(LEN(A1857)=0,"",INDEX('Smelter Look-up'!$C:$C,MATCH($A1857,'Smelter Look-up'!$E:$E,0)))</f>
        <v/>
      </c>
      <c r="D1857" s="144" t="n"/>
      <c r="E1857" s="144">
        <f>IF(ISERROR($V1857),"",OFFSET('Smelter Look-up'!$D$4,$V1857-4,0)&amp;"")</f>
        <v/>
      </c>
      <c r="F1857" s="144">
        <f>IF(ISERROR($V1857),"",OFFSET('Smelter Look-up'!$E$4,$V1857-4,0))</f>
        <v/>
      </c>
      <c r="G1857" s="144">
        <f>IF(C1857=$X$4,"Enter smelter details",IF(ISERROR($V1857),"",OFFSET('Smelter Look-up'!$F$4,$V1857-4,0)))</f>
        <v/>
      </c>
      <c r="H1857" s="200">
        <f>IF(ISERROR($V1857),"",OFFSET('Smelter Look-up'!$G$4,$V1857-4,0))</f>
        <v/>
      </c>
      <c r="I1857" s="201">
        <f>IF(ISERROR($V1857),"",OFFSET('Smelter Look-up'!$H$4,$V1857-4,0))</f>
        <v/>
      </c>
      <c r="J1857" s="201">
        <f>IF(ISERROR($V1857),"",OFFSET('Smelter Look-up'!$I$4,$V1857-4,0))</f>
        <v/>
      </c>
      <c r="K1857" s="145" t="n"/>
      <c r="L1857" s="145" t="n"/>
      <c r="M1857" s="145" t="n"/>
      <c r="N1857" s="145" t="n"/>
      <c r="O1857" s="145" t="n"/>
      <c r="P1857" s="203" t="n"/>
      <c r="Q1857" s="146" t="n"/>
      <c r="R1857" s="144">
        <f>IF(ISERROR($V1857),"",OFFSET('Smelter Look-up'!$C$4,$V1857-4,0)&amp;"")</f>
        <v/>
      </c>
      <c r="S1857" s="150">
        <f>IF(B1857="","",IF(ISERROR(MATCH($E1857,CL,0)),"Unknown",INDIRECT("'C'!$A$"&amp;MATCH($E1857,CL,0)+1)))</f>
        <v/>
      </c>
      <c r="T1857" s="150">
        <f>IF(B1857="","",IF(ISERROR(MATCH($J1857,SorP!$B$1:$B$6261,0)),"",INDIRECT("'SorP'!$A$"&amp;MATCH($S1857&amp;$J1857,SorP!C:C,0))))</f>
        <v/>
      </c>
      <c r="U1857" s="163" t="n"/>
      <c r="V1857" s="164">
        <f>IF(C1857="",NA(),MATCH($B1857&amp;$C1857,'Smelter Look-up'!$J:$J,0))</f>
        <v/>
      </c>
      <c r="X1857" s="165">
        <f>IF(AND(C1857="Smelter not listed",OR(LEN(D1857)=0,LEN(E1857)=0)),1,0)</f>
        <v/>
      </c>
      <c r="AB1857" s="306">
        <f>IF(C1857="","",B1857)</f>
        <v/>
      </c>
      <c r="AC1857" s="165">
        <f>B1857</f>
        <v/>
      </c>
      <c r="AD1857" s="165">
        <f>IF(C1857="Smelter not listed",D1857,C1857)</f>
        <v/>
      </c>
    </row>
    <row r="1858" ht="20.1" customFormat="1" customHeight="1" s="165">
      <c r="A1858" s="150" t="n"/>
      <c r="B1858" s="296">
        <f>IF(LEN(A1858)=0,"",INDEX('Smelter Look-up'!$A:$A,MATCH($A1858,'Smelter Look-up'!$E:$E,0)))</f>
        <v/>
      </c>
      <c r="C1858" s="147">
        <f>IF(LEN(A1858)=0,"",INDEX('Smelter Look-up'!$C:$C,MATCH($A1858,'Smelter Look-up'!$E:$E,0)))</f>
        <v/>
      </c>
      <c r="D1858" s="144" t="n"/>
      <c r="E1858" s="144">
        <f>IF(ISERROR($V1858),"",OFFSET('Smelter Look-up'!$D$4,$V1858-4,0)&amp;"")</f>
        <v/>
      </c>
      <c r="F1858" s="144">
        <f>IF(ISERROR($V1858),"",OFFSET('Smelter Look-up'!$E$4,$V1858-4,0))</f>
        <v/>
      </c>
      <c r="G1858" s="144">
        <f>IF(C1858=$X$4,"Enter smelter details",IF(ISERROR($V1858),"",OFFSET('Smelter Look-up'!$F$4,$V1858-4,0)))</f>
        <v/>
      </c>
      <c r="H1858" s="200">
        <f>IF(ISERROR($V1858),"",OFFSET('Smelter Look-up'!$G$4,$V1858-4,0))</f>
        <v/>
      </c>
      <c r="I1858" s="201">
        <f>IF(ISERROR($V1858),"",OFFSET('Smelter Look-up'!$H$4,$V1858-4,0))</f>
        <v/>
      </c>
      <c r="J1858" s="201">
        <f>IF(ISERROR($V1858),"",OFFSET('Smelter Look-up'!$I$4,$V1858-4,0))</f>
        <v/>
      </c>
      <c r="K1858" s="145" t="n"/>
      <c r="L1858" s="145" t="n"/>
      <c r="M1858" s="145" t="n"/>
      <c r="N1858" s="145" t="n"/>
      <c r="O1858" s="145" t="n"/>
      <c r="P1858" s="203" t="n"/>
      <c r="Q1858" s="146" t="n"/>
      <c r="R1858" s="144">
        <f>IF(ISERROR($V1858),"",OFFSET('Smelter Look-up'!$C$4,$V1858-4,0)&amp;"")</f>
        <v/>
      </c>
      <c r="S1858" s="150">
        <f>IF(B1858="","",IF(ISERROR(MATCH($E1858,CL,0)),"Unknown",INDIRECT("'C'!$A$"&amp;MATCH($E1858,CL,0)+1)))</f>
        <v/>
      </c>
      <c r="T1858" s="150">
        <f>IF(B1858="","",IF(ISERROR(MATCH($J1858,SorP!$B$1:$B$6261,0)),"",INDIRECT("'SorP'!$A$"&amp;MATCH($S1858&amp;$J1858,SorP!C:C,0))))</f>
        <v/>
      </c>
      <c r="U1858" s="163" t="n"/>
      <c r="V1858" s="164">
        <f>IF(C1858="",NA(),MATCH($B1858&amp;$C1858,'Smelter Look-up'!$J:$J,0))</f>
        <v/>
      </c>
      <c r="X1858" s="165">
        <f>IF(AND(C1858="Smelter not listed",OR(LEN(D1858)=0,LEN(E1858)=0)),1,0)</f>
        <v/>
      </c>
      <c r="AB1858" s="306">
        <f>IF(C1858="","",B1858)</f>
        <v/>
      </c>
      <c r="AC1858" s="165">
        <f>B1858</f>
        <v/>
      </c>
      <c r="AD1858" s="165">
        <f>IF(C1858="Smelter not listed",D1858,C1858)</f>
        <v/>
      </c>
    </row>
    <row r="1859" ht="20.1" customFormat="1" customHeight="1" s="165">
      <c r="A1859" s="150" t="n"/>
      <c r="B1859" s="296">
        <f>IF(LEN(A1859)=0,"",INDEX('Smelter Look-up'!$A:$A,MATCH($A1859,'Smelter Look-up'!$E:$E,0)))</f>
        <v/>
      </c>
      <c r="C1859" s="147">
        <f>IF(LEN(A1859)=0,"",INDEX('Smelter Look-up'!$C:$C,MATCH($A1859,'Smelter Look-up'!$E:$E,0)))</f>
        <v/>
      </c>
      <c r="D1859" s="144" t="n"/>
      <c r="E1859" s="144">
        <f>IF(ISERROR($V1859),"",OFFSET('Smelter Look-up'!$D$4,$V1859-4,0)&amp;"")</f>
        <v/>
      </c>
      <c r="F1859" s="144">
        <f>IF(ISERROR($V1859),"",OFFSET('Smelter Look-up'!$E$4,$V1859-4,0))</f>
        <v/>
      </c>
      <c r="G1859" s="144">
        <f>IF(C1859=$X$4,"Enter smelter details",IF(ISERROR($V1859),"",OFFSET('Smelter Look-up'!$F$4,$V1859-4,0)))</f>
        <v/>
      </c>
      <c r="H1859" s="200">
        <f>IF(ISERROR($V1859),"",OFFSET('Smelter Look-up'!$G$4,$V1859-4,0))</f>
        <v/>
      </c>
      <c r="I1859" s="201">
        <f>IF(ISERROR($V1859),"",OFFSET('Smelter Look-up'!$H$4,$V1859-4,0))</f>
        <v/>
      </c>
      <c r="J1859" s="201">
        <f>IF(ISERROR($V1859),"",OFFSET('Smelter Look-up'!$I$4,$V1859-4,0))</f>
        <v/>
      </c>
      <c r="K1859" s="145" t="n"/>
      <c r="L1859" s="145" t="n"/>
      <c r="M1859" s="145" t="n"/>
      <c r="N1859" s="145" t="n"/>
      <c r="O1859" s="145" t="n"/>
      <c r="P1859" s="203" t="n"/>
      <c r="Q1859" s="146" t="n"/>
      <c r="R1859" s="144">
        <f>IF(ISERROR($V1859),"",OFFSET('Smelter Look-up'!$C$4,$V1859-4,0)&amp;"")</f>
        <v/>
      </c>
      <c r="S1859" s="150">
        <f>IF(B1859="","",IF(ISERROR(MATCH($E1859,CL,0)),"Unknown",INDIRECT("'C'!$A$"&amp;MATCH($E1859,CL,0)+1)))</f>
        <v/>
      </c>
      <c r="T1859" s="150">
        <f>IF(B1859="","",IF(ISERROR(MATCH($J1859,SorP!$B$1:$B$6261,0)),"",INDIRECT("'SorP'!$A$"&amp;MATCH($S1859&amp;$J1859,SorP!C:C,0))))</f>
        <v/>
      </c>
      <c r="U1859" s="163" t="n"/>
      <c r="V1859" s="164">
        <f>IF(C1859="",NA(),MATCH($B1859&amp;$C1859,'Smelter Look-up'!$J:$J,0))</f>
        <v/>
      </c>
      <c r="X1859" s="165">
        <f>IF(AND(C1859="Smelter not listed",OR(LEN(D1859)=0,LEN(E1859)=0)),1,0)</f>
        <v/>
      </c>
      <c r="AB1859" s="306">
        <f>IF(C1859="","",B1859)</f>
        <v/>
      </c>
      <c r="AC1859" s="165">
        <f>B1859</f>
        <v/>
      </c>
      <c r="AD1859" s="165">
        <f>IF(C1859="Smelter not listed",D1859,C1859)</f>
        <v/>
      </c>
    </row>
    <row r="1860" ht="20.1" customFormat="1" customHeight="1" s="165">
      <c r="A1860" s="150" t="n"/>
      <c r="B1860" s="296">
        <f>IF(LEN(A1860)=0,"",INDEX('Smelter Look-up'!$A:$A,MATCH($A1860,'Smelter Look-up'!$E:$E,0)))</f>
        <v/>
      </c>
      <c r="C1860" s="147">
        <f>IF(LEN(A1860)=0,"",INDEX('Smelter Look-up'!$C:$C,MATCH($A1860,'Smelter Look-up'!$E:$E,0)))</f>
        <v/>
      </c>
      <c r="D1860" s="144" t="n"/>
      <c r="E1860" s="144">
        <f>IF(ISERROR($V1860),"",OFFSET('Smelter Look-up'!$D$4,$V1860-4,0)&amp;"")</f>
        <v/>
      </c>
      <c r="F1860" s="144">
        <f>IF(ISERROR($V1860),"",OFFSET('Smelter Look-up'!$E$4,$V1860-4,0))</f>
        <v/>
      </c>
      <c r="G1860" s="144">
        <f>IF(C1860=$X$4,"Enter smelter details",IF(ISERROR($V1860),"",OFFSET('Smelter Look-up'!$F$4,$V1860-4,0)))</f>
        <v/>
      </c>
      <c r="H1860" s="200">
        <f>IF(ISERROR($V1860),"",OFFSET('Smelter Look-up'!$G$4,$V1860-4,0))</f>
        <v/>
      </c>
      <c r="I1860" s="201">
        <f>IF(ISERROR($V1860),"",OFFSET('Smelter Look-up'!$H$4,$V1860-4,0))</f>
        <v/>
      </c>
      <c r="J1860" s="201">
        <f>IF(ISERROR($V1860),"",OFFSET('Smelter Look-up'!$I$4,$V1860-4,0))</f>
        <v/>
      </c>
      <c r="K1860" s="145" t="n"/>
      <c r="L1860" s="145" t="n"/>
      <c r="M1860" s="145" t="n"/>
      <c r="N1860" s="145" t="n"/>
      <c r="O1860" s="145" t="n"/>
      <c r="P1860" s="203" t="n"/>
      <c r="Q1860" s="146" t="n"/>
      <c r="R1860" s="144">
        <f>IF(ISERROR($V1860),"",OFFSET('Smelter Look-up'!$C$4,$V1860-4,0)&amp;"")</f>
        <v/>
      </c>
      <c r="S1860" s="150">
        <f>IF(B1860="","",IF(ISERROR(MATCH($E1860,CL,0)),"Unknown",INDIRECT("'C'!$A$"&amp;MATCH($E1860,CL,0)+1)))</f>
        <v/>
      </c>
      <c r="T1860" s="150">
        <f>IF(B1860="","",IF(ISERROR(MATCH($J1860,SorP!$B$1:$B$6261,0)),"",INDIRECT("'SorP'!$A$"&amp;MATCH($S1860&amp;$J1860,SorP!C:C,0))))</f>
        <v/>
      </c>
      <c r="U1860" s="163" t="n"/>
      <c r="V1860" s="164">
        <f>IF(C1860="",NA(),MATCH($B1860&amp;$C1860,'Smelter Look-up'!$J:$J,0))</f>
        <v/>
      </c>
      <c r="X1860" s="165">
        <f>IF(AND(C1860="Smelter not listed",OR(LEN(D1860)=0,LEN(E1860)=0)),1,0)</f>
        <v/>
      </c>
      <c r="AB1860" s="306">
        <f>IF(C1860="","",B1860)</f>
        <v/>
      </c>
      <c r="AC1860" s="165">
        <f>B1860</f>
        <v/>
      </c>
      <c r="AD1860" s="165">
        <f>IF(C1860="Smelter not listed",D1860,C1860)</f>
        <v/>
      </c>
    </row>
    <row r="1861" ht="20.1" customFormat="1" customHeight="1" s="165">
      <c r="A1861" s="150" t="n"/>
      <c r="B1861" s="296">
        <f>IF(LEN(A1861)=0,"",INDEX('Smelter Look-up'!$A:$A,MATCH($A1861,'Smelter Look-up'!$E:$E,0)))</f>
        <v/>
      </c>
      <c r="C1861" s="147">
        <f>IF(LEN(A1861)=0,"",INDEX('Smelter Look-up'!$C:$C,MATCH($A1861,'Smelter Look-up'!$E:$E,0)))</f>
        <v/>
      </c>
      <c r="D1861" s="144" t="n"/>
      <c r="E1861" s="144">
        <f>IF(ISERROR($V1861),"",OFFSET('Smelter Look-up'!$D$4,$V1861-4,0)&amp;"")</f>
        <v/>
      </c>
      <c r="F1861" s="144">
        <f>IF(ISERROR($V1861),"",OFFSET('Smelter Look-up'!$E$4,$V1861-4,0))</f>
        <v/>
      </c>
      <c r="G1861" s="144">
        <f>IF(C1861=$X$4,"Enter smelter details",IF(ISERROR($V1861),"",OFFSET('Smelter Look-up'!$F$4,$V1861-4,0)))</f>
        <v/>
      </c>
      <c r="H1861" s="200">
        <f>IF(ISERROR($V1861),"",OFFSET('Smelter Look-up'!$G$4,$V1861-4,0))</f>
        <v/>
      </c>
      <c r="I1861" s="201">
        <f>IF(ISERROR($V1861),"",OFFSET('Smelter Look-up'!$H$4,$V1861-4,0))</f>
        <v/>
      </c>
      <c r="J1861" s="201">
        <f>IF(ISERROR($V1861),"",OFFSET('Smelter Look-up'!$I$4,$V1861-4,0))</f>
        <v/>
      </c>
      <c r="K1861" s="145" t="n"/>
      <c r="L1861" s="145" t="n"/>
      <c r="M1861" s="145" t="n"/>
      <c r="N1861" s="145" t="n"/>
      <c r="O1861" s="145" t="n"/>
      <c r="P1861" s="203" t="n"/>
      <c r="Q1861" s="146" t="n"/>
      <c r="R1861" s="144">
        <f>IF(ISERROR($V1861),"",OFFSET('Smelter Look-up'!$C$4,$V1861-4,0)&amp;"")</f>
        <v/>
      </c>
      <c r="S1861" s="150">
        <f>IF(B1861="","",IF(ISERROR(MATCH($E1861,CL,0)),"Unknown",INDIRECT("'C'!$A$"&amp;MATCH($E1861,CL,0)+1)))</f>
        <v/>
      </c>
      <c r="T1861" s="150">
        <f>IF(B1861="","",IF(ISERROR(MATCH($J1861,SorP!$B$1:$B$6261,0)),"",INDIRECT("'SorP'!$A$"&amp;MATCH($S1861&amp;$J1861,SorP!C:C,0))))</f>
        <v/>
      </c>
      <c r="U1861" s="163" t="n"/>
      <c r="V1861" s="164">
        <f>IF(C1861="",NA(),MATCH($B1861&amp;$C1861,'Smelter Look-up'!$J:$J,0))</f>
        <v/>
      </c>
      <c r="X1861" s="165">
        <f>IF(AND(C1861="Smelter not listed",OR(LEN(D1861)=0,LEN(E1861)=0)),1,0)</f>
        <v/>
      </c>
      <c r="AB1861" s="306">
        <f>IF(C1861="","",B1861)</f>
        <v/>
      </c>
      <c r="AC1861" s="165">
        <f>B1861</f>
        <v/>
      </c>
      <c r="AD1861" s="165">
        <f>IF(C1861="Smelter not listed",D1861,C1861)</f>
        <v/>
      </c>
    </row>
    <row r="1862" ht="20.1" customFormat="1" customHeight="1" s="165">
      <c r="A1862" s="150" t="n"/>
      <c r="B1862" s="296">
        <f>IF(LEN(A1862)=0,"",INDEX('Smelter Look-up'!$A:$A,MATCH($A1862,'Smelter Look-up'!$E:$E,0)))</f>
        <v/>
      </c>
      <c r="C1862" s="147">
        <f>IF(LEN(A1862)=0,"",INDEX('Smelter Look-up'!$C:$C,MATCH($A1862,'Smelter Look-up'!$E:$E,0)))</f>
        <v/>
      </c>
      <c r="D1862" s="144" t="n"/>
      <c r="E1862" s="144">
        <f>IF(ISERROR($V1862),"",OFFSET('Smelter Look-up'!$D$4,$V1862-4,0)&amp;"")</f>
        <v/>
      </c>
      <c r="F1862" s="144">
        <f>IF(ISERROR($V1862),"",OFFSET('Smelter Look-up'!$E$4,$V1862-4,0))</f>
        <v/>
      </c>
      <c r="G1862" s="144">
        <f>IF(C1862=$X$4,"Enter smelter details",IF(ISERROR($V1862),"",OFFSET('Smelter Look-up'!$F$4,$V1862-4,0)))</f>
        <v/>
      </c>
      <c r="H1862" s="200">
        <f>IF(ISERROR($V1862),"",OFFSET('Smelter Look-up'!$G$4,$V1862-4,0))</f>
        <v/>
      </c>
      <c r="I1862" s="201">
        <f>IF(ISERROR($V1862),"",OFFSET('Smelter Look-up'!$H$4,$V1862-4,0))</f>
        <v/>
      </c>
      <c r="J1862" s="201">
        <f>IF(ISERROR($V1862),"",OFFSET('Smelter Look-up'!$I$4,$V1862-4,0))</f>
        <v/>
      </c>
      <c r="K1862" s="145" t="n"/>
      <c r="L1862" s="145" t="n"/>
      <c r="M1862" s="145" t="n"/>
      <c r="N1862" s="145" t="n"/>
      <c r="O1862" s="145" t="n"/>
      <c r="P1862" s="203" t="n"/>
      <c r="Q1862" s="146" t="n"/>
      <c r="R1862" s="144">
        <f>IF(ISERROR($V1862),"",OFFSET('Smelter Look-up'!$C$4,$V1862-4,0)&amp;"")</f>
        <v/>
      </c>
      <c r="S1862" s="150">
        <f>IF(B1862="","",IF(ISERROR(MATCH($E1862,CL,0)),"Unknown",INDIRECT("'C'!$A$"&amp;MATCH($E1862,CL,0)+1)))</f>
        <v/>
      </c>
      <c r="T1862" s="150">
        <f>IF(B1862="","",IF(ISERROR(MATCH($J1862,SorP!$B$1:$B$6261,0)),"",INDIRECT("'SorP'!$A$"&amp;MATCH($S1862&amp;$J1862,SorP!C:C,0))))</f>
        <v/>
      </c>
      <c r="U1862" s="163" t="n"/>
      <c r="V1862" s="164">
        <f>IF(C1862="",NA(),MATCH($B1862&amp;$C1862,'Smelter Look-up'!$J:$J,0))</f>
        <v/>
      </c>
      <c r="X1862" s="165">
        <f>IF(AND(C1862="Smelter not listed",OR(LEN(D1862)=0,LEN(E1862)=0)),1,0)</f>
        <v/>
      </c>
      <c r="AB1862" s="306">
        <f>IF(C1862="","",B1862)</f>
        <v/>
      </c>
      <c r="AC1862" s="165">
        <f>B1862</f>
        <v/>
      </c>
      <c r="AD1862" s="165">
        <f>IF(C1862="Smelter not listed",D1862,C1862)</f>
        <v/>
      </c>
    </row>
    <row r="1863" ht="20.1" customFormat="1" customHeight="1" s="165">
      <c r="A1863" s="150" t="n"/>
      <c r="B1863" s="296">
        <f>IF(LEN(A1863)=0,"",INDEX('Smelter Look-up'!$A:$A,MATCH($A1863,'Smelter Look-up'!$E:$E,0)))</f>
        <v/>
      </c>
      <c r="C1863" s="147">
        <f>IF(LEN(A1863)=0,"",INDEX('Smelter Look-up'!$C:$C,MATCH($A1863,'Smelter Look-up'!$E:$E,0)))</f>
        <v/>
      </c>
      <c r="D1863" s="144" t="n"/>
      <c r="E1863" s="144">
        <f>IF(ISERROR($V1863),"",OFFSET('Smelter Look-up'!$D$4,$V1863-4,0)&amp;"")</f>
        <v/>
      </c>
      <c r="F1863" s="144">
        <f>IF(ISERROR($V1863),"",OFFSET('Smelter Look-up'!$E$4,$V1863-4,0))</f>
        <v/>
      </c>
      <c r="G1863" s="144">
        <f>IF(C1863=$X$4,"Enter smelter details",IF(ISERROR($V1863),"",OFFSET('Smelter Look-up'!$F$4,$V1863-4,0)))</f>
        <v/>
      </c>
      <c r="H1863" s="200">
        <f>IF(ISERROR($V1863),"",OFFSET('Smelter Look-up'!$G$4,$V1863-4,0))</f>
        <v/>
      </c>
      <c r="I1863" s="201">
        <f>IF(ISERROR($V1863),"",OFFSET('Smelter Look-up'!$H$4,$V1863-4,0))</f>
        <v/>
      </c>
      <c r="J1863" s="201">
        <f>IF(ISERROR($V1863),"",OFFSET('Smelter Look-up'!$I$4,$V1863-4,0))</f>
        <v/>
      </c>
      <c r="K1863" s="145" t="n"/>
      <c r="L1863" s="145" t="n"/>
      <c r="M1863" s="145" t="n"/>
      <c r="N1863" s="145" t="n"/>
      <c r="O1863" s="145" t="n"/>
      <c r="P1863" s="203" t="n"/>
      <c r="Q1863" s="146" t="n"/>
      <c r="R1863" s="144">
        <f>IF(ISERROR($V1863),"",OFFSET('Smelter Look-up'!$C$4,$V1863-4,0)&amp;"")</f>
        <v/>
      </c>
      <c r="S1863" s="150">
        <f>IF(B1863="","",IF(ISERROR(MATCH($E1863,CL,0)),"Unknown",INDIRECT("'C'!$A$"&amp;MATCH($E1863,CL,0)+1)))</f>
        <v/>
      </c>
      <c r="T1863" s="150">
        <f>IF(B1863="","",IF(ISERROR(MATCH($J1863,SorP!$B$1:$B$6261,0)),"",INDIRECT("'SorP'!$A$"&amp;MATCH($S1863&amp;$J1863,SorP!C:C,0))))</f>
        <v/>
      </c>
      <c r="U1863" s="163" t="n"/>
      <c r="V1863" s="164">
        <f>IF(C1863="",NA(),MATCH($B1863&amp;$C1863,'Smelter Look-up'!$J:$J,0))</f>
        <v/>
      </c>
      <c r="X1863" s="165">
        <f>IF(AND(C1863="Smelter not listed",OR(LEN(D1863)=0,LEN(E1863)=0)),1,0)</f>
        <v/>
      </c>
      <c r="AB1863" s="306">
        <f>IF(C1863="","",B1863)</f>
        <v/>
      </c>
      <c r="AC1863" s="165">
        <f>B1863</f>
        <v/>
      </c>
      <c r="AD1863" s="165">
        <f>IF(C1863="Smelter not listed",D1863,C1863)</f>
        <v/>
      </c>
    </row>
    <row r="1864" ht="20.1" customFormat="1" customHeight="1" s="165">
      <c r="A1864" s="150" t="n"/>
      <c r="B1864" s="296">
        <f>IF(LEN(A1864)=0,"",INDEX('Smelter Look-up'!$A:$A,MATCH($A1864,'Smelter Look-up'!$E:$E,0)))</f>
        <v/>
      </c>
      <c r="C1864" s="147">
        <f>IF(LEN(A1864)=0,"",INDEX('Smelter Look-up'!$C:$C,MATCH($A1864,'Smelter Look-up'!$E:$E,0)))</f>
        <v/>
      </c>
      <c r="D1864" s="144" t="n"/>
      <c r="E1864" s="144">
        <f>IF(ISERROR($V1864),"",OFFSET('Smelter Look-up'!$D$4,$V1864-4,0)&amp;"")</f>
        <v/>
      </c>
      <c r="F1864" s="144">
        <f>IF(ISERROR($V1864),"",OFFSET('Smelter Look-up'!$E$4,$V1864-4,0))</f>
        <v/>
      </c>
      <c r="G1864" s="144">
        <f>IF(C1864=$X$4,"Enter smelter details",IF(ISERROR($V1864),"",OFFSET('Smelter Look-up'!$F$4,$V1864-4,0)))</f>
        <v/>
      </c>
      <c r="H1864" s="200">
        <f>IF(ISERROR($V1864),"",OFFSET('Smelter Look-up'!$G$4,$V1864-4,0))</f>
        <v/>
      </c>
      <c r="I1864" s="201">
        <f>IF(ISERROR($V1864),"",OFFSET('Smelter Look-up'!$H$4,$V1864-4,0))</f>
        <v/>
      </c>
      <c r="J1864" s="201">
        <f>IF(ISERROR($V1864),"",OFFSET('Smelter Look-up'!$I$4,$V1864-4,0))</f>
        <v/>
      </c>
      <c r="K1864" s="145" t="n"/>
      <c r="L1864" s="145" t="n"/>
      <c r="M1864" s="145" t="n"/>
      <c r="N1864" s="145" t="n"/>
      <c r="O1864" s="145" t="n"/>
      <c r="P1864" s="203" t="n"/>
      <c r="Q1864" s="146" t="n"/>
      <c r="R1864" s="144">
        <f>IF(ISERROR($V1864),"",OFFSET('Smelter Look-up'!$C$4,$V1864-4,0)&amp;"")</f>
        <v/>
      </c>
      <c r="S1864" s="150">
        <f>IF(B1864="","",IF(ISERROR(MATCH($E1864,CL,0)),"Unknown",INDIRECT("'C'!$A$"&amp;MATCH($E1864,CL,0)+1)))</f>
        <v/>
      </c>
      <c r="T1864" s="150">
        <f>IF(B1864="","",IF(ISERROR(MATCH($J1864,SorP!$B$1:$B$6261,0)),"",INDIRECT("'SorP'!$A$"&amp;MATCH($S1864&amp;$J1864,SorP!C:C,0))))</f>
        <v/>
      </c>
      <c r="U1864" s="163" t="n"/>
      <c r="V1864" s="164">
        <f>IF(C1864="",NA(),MATCH($B1864&amp;$C1864,'Smelter Look-up'!$J:$J,0))</f>
        <v/>
      </c>
      <c r="X1864" s="165">
        <f>IF(AND(C1864="Smelter not listed",OR(LEN(D1864)=0,LEN(E1864)=0)),1,0)</f>
        <v/>
      </c>
      <c r="AB1864" s="306">
        <f>IF(C1864="","",B1864)</f>
        <v/>
      </c>
      <c r="AC1864" s="165">
        <f>B1864</f>
        <v/>
      </c>
      <c r="AD1864" s="165">
        <f>IF(C1864="Smelter not listed",D1864,C1864)</f>
        <v/>
      </c>
    </row>
    <row r="1865" ht="20.1" customFormat="1" customHeight="1" s="165">
      <c r="A1865" s="150" t="n"/>
      <c r="B1865" s="296">
        <f>IF(LEN(A1865)=0,"",INDEX('Smelter Look-up'!$A:$A,MATCH($A1865,'Smelter Look-up'!$E:$E,0)))</f>
        <v/>
      </c>
      <c r="C1865" s="147">
        <f>IF(LEN(A1865)=0,"",INDEX('Smelter Look-up'!$C:$C,MATCH($A1865,'Smelter Look-up'!$E:$E,0)))</f>
        <v/>
      </c>
      <c r="D1865" s="144" t="n"/>
      <c r="E1865" s="144">
        <f>IF(ISERROR($V1865),"",OFFSET('Smelter Look-up'!$D$4,$V1865-4,0)&amp;"")</f>
        <v/>
      </c>
      <c r="F1865" s="144">
        <f>IF(ISERROR($V1865),"",OFFSET('Smelter Look-up'!$E$4,$V1865-4,0))</f>
        <v/>
      </c>
      <c r="G1865" s="144">
        <f>IF(C1865=$X$4,"Enter smelter details",IF(ISERROR($V1865),"",OFFSET('Smelter Look-up'!$F$4,$V1865-4,0)))</f>
        <v/>
      </c>
      <c r="H1865" s="200">
        <f>IF(ISERROR($V1865),"",OFFSET('Smelter Look-up'!$G$4,$V1865-4,0))</f>
        <v/>
      </c>
      <c r="I1865" s="201">
        <f>IF(ISERROR($V1865),"",OFFSET('Smelter Look-up'!$H$4,$V1865-4,0))</f>
        <v/>
      </c>
      <c r="J1865" s="201">
        <f>IF(ISERROR($V1865),"",OFFSET('Smelter Look-up'!$I$4,$V1865-4,0))</f>
        <v/>
      </c>
      <c r="K1865" s="145" t="n"/>
      <c r="L1865" s="145" t="n"/>
      <c r="M1865" s="145" t="n"/>
      <c r="N1865" s="145" t="n"/>
      <c r="O1865" s="145" t="n"/>
      <c r="P1865" s="203" t="n"/>
      <c r="Q1865" s="146" t="n"/>
      <c r="R1865" s="144">
        <f>IF(ISERROR($V1865),"",OFFSET('Smelter Look-up'!$C$4,$V1865-4,0)&amp;"")</f>
        <v/>
      </c>
      <c r="S1865" s="150">
        <f>IF(B1865="","",IF(ISERROR(MATCH($E1865,CL,0)),"Unknown",INDIRECT("'C'!$A$"&amp;MATCH($E1865,CL,0)+1)))</f>
        <v/>
      </c>
      <c r="T1865" s="150">
        <f>IF(B1865="","",IF(ISERROR(MATCH($J1865,SorP!$B$1:$B$6261,0)),"",INDIRECT("'SorP'!$A$"&amp;MATCH($S1865&amp;$J1865,SorP!C:C,0))))</f>
        <v/>
      </c>
      <c r="U1865" s="163" t="n"/>
      <c r="V1865" s="164">
        <f>IF(C1865="",NA(),MATCH($B1865&amp;$C1865,'Smelter Look-up'!$J:$J,0))</f>
        <v/>
      </c>
      <c r="X1865" s="165">
        <f>IF(AND(C1865="Smelter not listed",OR(LEN(D1865)=0,LEN(E1865)=0)),1,0)</f>
        <v/>
      </c>
      <c r="AB1865" s="306">
        <f>IF(C1865="","",B1865)</f>
        <v/>
      </c>
      <c r="AC1865" s="165">
        <f>B1865</f>
        <v/>
      </c>
      <c r="AD1865" s="165">
        <f>IF(C1865="Smelter not listed",D1865,C1865)</f>
        <v/>
      </c>
    </row>
    <row r="1866" ht="20.1" customFormat="1" customHeight="1" s="165">
      <c r="A1866" s="150" t="n"/>
      <c r="B1866" s="296">
        <f>IF(LEN(A1866)=0,"",INDEX('Smelter Look-up'!$A:$A,MATCH($A1866,'Smelter Look-up'!$E:$E,0)))</f>
        <v/>
      </c>
      <c r="C1866" s="147">
        <f>IF(LEN(A1866)=0,"",INDEX('Smelter Look-up'!$C:$C,MATCH($A1866,'Smelter Look-up'!$E:$E,0)))</f>
        <v/>
      </c>
      <c r="D1866" s="144" t="n"/>
      <c r="E1866" s="144">
        <f>IF(ISERROR($V1866),"",OFFSET('Smelter Look-up'!$D$4,$V1866-4,0)&amp;"")</f>
        <v/>
      </c>
      <c r="F1866" s="144">
        <f>IF(ISERROR($V1866),"",OFFSET('Smelter Look-up'!$E$4,$V1866-4,0))</f>
        <v/>
      </c>
      <c r="G1866" s="144">
        <f>IF(C1866=$X$4,"Enter smelter details",IF(ISERROR($V1866),"",OFFSET('Smelter Look-up'!$F$4,$V1866-4,0)))</f>
        <v/>
      </c>
      <c r="H1866" s="200">
        <f>IF(ISERROR($V1866),"",OFFSET('Smelter Look-up'!$G$4,$V1866-4,0))</f>
        <v/>
      </c>
      <c r="I1866" s="201">
        <f>IF(ISERROR($V1866),"",OFFSET('Smelter Look-up'!$H$4,$V1866-4,0))</f>
        <v/>
      </c>
      <c r="J1866" s="201">
        <f>IF(ISERROR($V1866),"",OFFSET('Smelter Look-up'!$I$4,$V1866-4,0))</f>
        <v/>
      </c>
      <c r="K1866" s="145" t="n"/>
      <c r="L1866" s="145" t="n"/>
      <c r="M1866" s="145" t="n"/>
      <c r="N1866" s="145" t="n"/>
      <c r="O1866" s="145" t="n"/>
      <c r="P1866" s="203" t="n"/>
      <c r="Q1866" s="146" t="n"/>
      <c r="R1866" s="144">
        <f>IF(ISERROR($V1866),"",OFFSET('Smelter Look-up'!$C$4,$V1866-4,0)&amp;"")</f>
        <v/>
      </c>
      <c r="S1866" s="150">
        <f>IF(B1866="","",IF(ISERROR(MATCH($E1866,CL,0)),"Unknown",INDIRECT("'C'!$A$"&amp;MATCH($E1866,CL,0)+1)))</f>
        <v/>
      </c>
      <c r="T1866" s="150">
        <f>IF(B1866="","",IF(ISERROR(MATCH($J1866,SorP!$B$1:$B$6261,0)),"",INDIRECT("'SorP'!$A$"&amp;MATCH($S1866&amp;$J1866,SorP!C:C,0))))</f>
        <v/>
      </c>
      <c r="U1866" s="163" t="n"/>
      <c r="V1866" s="164">
        <f>IF(C1866="",NA(),MATCH($B1866&amp;$C1866,'Smelter Look-up'!$J:$J,0))</f>
        <v/>
      </c>
      <c r="X1866" s="165">
        <f>IF(AND(C1866="Smelter not listed",OR(LEN(D1866)=0,LEN(E1866)=0)),1,0)</f>
        <v/>
      </c>
      <c r="AB1866" s="306">
        <f>IF(C1866="","",B1866)</f>
        <v/>
      </c>
      <c r="AC1866" s="165">
        <f>B1866</f>
        <v/>
      </c>
      <c r="AD1866" s="165">
        <f>IF(C1866="Smelter not listed",D1866,C1866)</f>
        <v/>
      </c>
    </row>
    <row r="1867" ht="20.1" customFormat="1" customHeight="1" s="165">
      <c r="A1867" s="150" t="n"/>
      <c r="B1867" s="296">
        <f>IF(LEN(A1867)=0,"",INDEX('Smelter Look-up'!$A:$A,MATCH($A1867,'Smelter Look-up'!$E:$E,0)))</f>
        <v/>
      </c>
      <c r="C1867" s="147">
        <f>IF(LEN(A1867)=0,"",INDEX('Smelter Look-up'!$C:$C,MATCH($A1867,'Smelter Look-up'!$E:$E,0)))</f>
        <v/>
      </c>
      <c r="D1867" s="144" t="n"/>
      <c r="E1867" s="144">
        <f>IF(ISERROR($V1867),"",OFFSET('Smelter Look-up'!$D$4,$V1867-4,0)&amp;"")</f>
        <v/>
      </c>
      <c r="F1867" s="144">
        <f>IF(ISERROR($V1867),"",OFFSET('Smelter Look-up'!$E$4,$V1867-4,0))</f>
        <v/>
      </c>
      <c r="G1867" s="144">
        <f>IF(C1867=$X$4,"Enter smelter details",IF(ISERROR($V1867),"",OFFSET('Smelter Look-up'!$F$4,$V1867-4,0)))</f>
        <v/>
      </c>
      <c r="H1867" s="200">
        <f>IF(ISERROR($V1867),"",OFFSET('Smelter Look-up'!$G$4,$V1867-4,0))</f>
        <v/>
      </c>
      <c r="I1867" s="201">
        <f>IF(ISERROR($V1867),"",OFFSET('Smelter Look-up'!$H$4,$V1867-4,0))</f>
        <v/>
      </c>
      <c r="J1867" s="201">
        <f>IF(ISERROR($V1867),"",OFFSET('Smelter Look-up'!$I$4,$V1867-4,0))</f>
        <v/>
      </c>
      <c r="K1867" s="145" t="n"/>
      <c r="L1867" s="145" t="n"/>
      <c r="M1867" s="145" t="n"/>
      <c r="N1867" s="145" t="n"/>
      <c r="O1867" s="145" t="n"/>
      <c r="P1867" s="203" t="n"/>
      <c r="Q1867" s="146" t="n"/>
      <c r="R1867" s="144">
        <f>IF(ISERROR($V1867),"",OFFSET('Smelter Look-up'!$C$4,$V1867-4,0)&amp;"")</f>
        <v/>
      </c>
      <c r="S1867" s="150">
        <f>IF(B1867="","",IF(ISERROR(MATCH($E1867,CL,0)),"Unknown",INDIRECT("'C'!$A$"&amp;MATCH($E1867,CL,0)+1)))</f>
        <v/>
      </c>
      <c r="T1867" s="150">
        <f>IF(B1867="","",IF(ISERROR(MATCH($J1867,SorP!$B$1:$B$6261,0)),"",INDIRECT("'SorP'!$A$"&amp;MATCH($S1867&amp;$J1867,SorP!C:C,0))))</f>
        <v/>
      </c>
      <c r="U1867" s="163" t="n"/>
      <c r="V1867" s="164">
        <f>IF(C1867="",NA(),MATCH($B1867&amp;$C1867,'Smelter Look-up'!$J:$J,0))</f>
        <v/>
      </c>
      <c r="X1867" s="165">
        <f>IF(AND(C1867="Smelter not listed",OR(LEN(D1867)=0,LEN(E1867)=0)),1,0)</f>
        <v/>
      </c>
      <c r="AB1867" s="306">
        <f>IF(C1867="","",B1867)</f>
        <v/>
      </c>
      <c r="AC1867" s="165">
        <f>B1867</f>
        <v/>
      </c>
      <c r="AD1867" s="165">
        <f>IF(C1867="Smelter not listed",D1867,C1867)</f>
        <v/>
      </c>
    </row>
    <row r="1868" ht="20.1" customFormat="1" customHeight="1" s="165">
      <c r="A1868" s="150" t="n"/>
      <c r="B1868" s="296">
        <f>IF(LEN(A1868)=0,"",INDEX('Smelter Look-up'!$A:$A,MATCH($A1868,'Smelter Look-up'!$E:$E,0)))</f>
        <v/>
      </c>
      <c r="C1868" s="147">
        <f>IF(LEN(A1868)=0,"",INDEX('Smelter Look-up'!$C:$C,MATCH($A1868,'Smelter Look-up'!$E:$E,0)))</f>
        <v/>
      </c>
      <c r="D1868" s="144" t="n"/>
      <c r="E1868" s="144">
        <f>IF(ISERROR($V1868),"",OFFSET('Smelter Look-up'!$D$4,$V1868-4,0)&amp;"")</f>
        <v/>
      </c>
      <c r="F1868" s="144">
        <f>IF(ISERROR($V1868),"",OFFSET('Smelter Look-up'!$E$4,$V1868-4,0))</f>
        <v/>
      </c>
      <c r="G1868" s="144">
        <f>IF(C1868=$X$4,"Enter smelter details",IF(ISERROR($V1868),"",OFFSET('Smelter Look-up'!$F$4,$V1868-4,0)))</f>
        <v/>
      </c>
      <c r="H1868" s="200">
        <f>IF(ISERROR($V1868),"",OFFSET('Smelter Look-up'!$G$4,$V1868-4,0))</f>
        <v/>
      </c>
      <c r="I1868" s="201">
        <f>IF(ISERROR($V1868),"",OFFSET('Smelter Look-up'!$H$4,$V1868-4,0))</f>
        <v/>
      </c>
      <c r="J1868" s="201">
        <f>IF(ISERROR($V1868),"",OFFSET('Smelter Look-up'!$I$4,$V1868-4,0))</f>
        <v/>
      </c>
      <c r="K1868" s="145" t="n"/>
      <c r="L1868" s="145" t="n"/>
      <c r="M1868" s="145" t="n"/>
      <c r="N1868" s="145" t="n"/>
      <c r="O1868" s="145" t="n"/>
      <c r="P1868" s="203" t="n"/>
      <c r="Q1868" s="146" t="n"/>
      <c r="R1868" s="144">
        <f>IF(ISERROR($V1868),"",OFFSET('Smelter Look-up'!$C$4,$V1868-4,0)&amp;"")</f>
        <v/>
      </c>
      <c r="S1868" s="150">
        <f>IF(B1868="","",IF(ISERROR(MATCH($E1868,CL,0)),"Unknown",INDIRECT("'C'!$A$"&amp;MATCH($E1868,CL,0)+1)))</f>
        <v/>
      </c>
      <c r="T1868" s="150">
        <f>IF(B1868="","",IF(ISERROR(MATCH($J1868,SorP!$B$1:$B$6261,0)),"",INDIRECT("'SorP'!$A$"&amp;MATCH($S1868&amp;$J1868,SorP!C:C,0))))</f>
        <v/>
      </c>
      <c r="U1868" s="163" t="n"/>
      <c r="V1868" s="164">
        <f>IF(C1868="",NA(),MATCH($B1868&amp;$C1868,'Smelter Look-up'!$J:$J,0))</f>
        <v/>
      </c>
      <c r="X1868" s="165">
        <f>IF(AND(C1868="Smelter not listed",OR(LEN(D1868)=0,LEN(E1868)=0)),1,0)</f>
        <v/>
      </c>
      <c r="AB1868" s="306">
        <f>IF(C1868="","",B1868)</f>
        <v/>
      </c>
      <c r="AC1868" s="165">
        <f>B1868</f>
        <v/>
      </c>
      <c r="AD1868" s="165">
        <f>IF(C1868="Smelter not listed",D1868,C1868)</f>
        <v/>
      </c>
    </row>
    <row r="1869" ht="20.1" customFormat="1" customHeight="1" s="165">
      <c r="A1869" s="150" t="n"/>
      <c r="B1869" s="296">
        <f>IF(LEN(A1869)=0,"",INDEX('Smelter Look-up'!$A:$A,MATCH($A1869,'Smelter Look-up'!$E:$E,0)))</f>
        <v/>
      </c>
      <c r="C1869" s="147">
        <f>IF(LEN(A1869)=0,"",INDEX('Smelter Look-up'!$C:$C,MATCH($A1869,'Smelter Look-up'!$E:$E,0)))</f>
        <v/>
      </c>
      <c r="D1869" s="144" t="n"/>
      <c r="E1869" s="144">
        <f>IF(ISERROR($V1869),"",OFFSET('Smelter Look-up'!$D$4,$V1869-4,0)&amp;"")</f>
        <v/>
      </c>
      <c r="F1869" s="144">
        <f>IF(ISERROR($V1869),"",OFFSET('Smelter Look-up'!$E$4,$V1869-4,0))</f>
        <v/>
      </c>
      <c r="G1869" s="144">
        <f>IF(C1869=$X$4,"Enter smelter details",IF(ISERROR($V1869),"",OFFSET('Smelter Look-up'!$F$4,$V1869-4,0)))</f>
        <v/>
      </c>
      <c r="H1869" s="200">
        <f>IF(ISERROR($V1869),"",OFFSET('Smelter Look-up'!$G$4,$V1869-4,0))</f>
        <v/>
      </c>
      <c r="I1869" s="201">
        <f>IF(ISERROR($V1869),"",OFFSET('Smelter Look-up'!$H$4,$V1869-4,0))</f>
        <v/>
      </c>
      <c r="J1869" s="201">
        <f>IF(ISERROR($V1869),"",OFFSET('Smelter Look-up'!$I$4,$V1869-4,0))</f>
        <v/>
      </c>
      <c r="K1869" s="145" t="n"/>
      <c r="L1869" s="145" t="n"/>
      <c r="M1869" s="145" t="n"/>
      <c r="N1869" s="145" t="n"/>
      <c r="O1869" s="145" t="n"/>
      <c r="P1869" s="203" t="n"/>
      <c r="Q1869" s="146" t="n"/>
      <c r="R1869" s="144">
        <f>IF(ISERROR($V1869),"",OFFSET('Smelter Look-up'!$C$4,$V1869-4,0)&amp;"")</f>
        <v/>
      </c>
      <c r="S1869" s="150">
        <f>IF(B1869="","",IF(ISERROR(MATCH($E1869,CL,0)),"Unknown",INDIRECT("'C'!$A$"&amp;MATCH($E1869,CL,0)+1)))</f>
        <v/>
      </c>
      <c r="T1869" s="150">
        <f>IF(B1869="","",IF(ISERROR(MATCH($J1869,SorP!$B$1:$B$6261,0)),"",INDIRECT("'SorP'!$A$"&amp;MATCH($S1869&amp;$J1869,SorP!C:C,0))))</f>
        <v/>
      </c>
      <c r="U1869" s="163" t="n"/>
      <c r="V1869" s="164">
        <f>IF(C1869="",NA(),MATCH($B1869&amp;$C1869,'Smelter Look-up'!$J:$J,0))</f>
        <v/>
      </c>
      <c r="X1869" s="165">
        <f>IF(AND(C1869="Smelter not listed",OR(LEN(D1869)=0,LEN(E1869)=0)),1,0)</f>
        <v/>
      </c>
      <c r="AB1869" s="306">
        <f>IF(C1869="","",B1869)</f>
        <v/>
      </c>
      <c r="AC1869" s="165">
        <f>B1869</f>
        <v/>
      </c>
      <c r="AD1869" s="165">
        <f>IF(C1869="Smelter not listed",D1869,C1869)</f>
        <v/>
      </c>
    </row>
    <row r="1870" ht="20.1" customFormat="1" customHeight="1" s="165">
      <c r="A1870" s="150" t="n"/>
      <c r="B1870" s="296">
        <f>IF(LEN(A1870)=0,"",INDEX('Smelter Look-up'!$A:$A,MATCH($A1870,'Smelter Look-up'!$E:$E,0)))</f>
        <v/>
      </c>
      <c r="C1870" s="147">
        <f>IF(LEN(A1870)=0,"",INDEX('Smelter Look-up'!$C:$C,MATCH($A1870,'Smelter Look-up'!$E:$E,0)))</f>
        <v/>
      </c>
      <c r="D1870" s="144" t="n"/>
      <c r="E1870" s="144">
        <f>IF(ISERROR($V1870),"",OFFSET('Smelter Look-up'!$D$4,$V1870-4,0)&amp;"")</f>
        <v/>
      </c>
      <c r="F1870" s="144">
        <f>IF(ISERROR($V1870),"",OFFSET('Smelter Look-up'!$E$4,$V1870-4,0))</f>
        <v/>
      </c>
      <c r="G1870" s="144">
        <f>IF(C1870=$X$4,"Enter smelter details",IF(ISERROR($V1870),"",OFFSET('Smelter Look-up'!$F$4,$V1870-4,0)))</f>
        <v/>
      </c>
      <c r="H1870" s="200">
        <f>IF(ISERROR($V1870),"",OFFSET('Smelter Look-up'!$G$4,$V1870-4,0))</f>
        <v/>
      </c>
      <c r="I1870" s="201">
        <f>IF(ISERROR($V1870),"",OFFSET('Smelter Look-up'!$H$4,$V1870-4,0))</f>
        <v/>
      </c>
      <c r="J1870" s="201">
        <f>IF(ISERROR($V1870),"",OFFSET('Smelter Look-up'!$I$4,$V1870-4,0))</f>
        <v/>
      </c>
      <c r="K1870" s="145" t="n"/>
      <c r="L1870" s="145" t="n"/>
      <c r="M1870" s="145" t="n"/>
      <c r="N1870" s="145" t="n"/>
      <c r="O1870" s="145" t="n"/>
      <c r="P1870" s="203" t="n"/>
      <c r="Q1870" s="146" t="n"/>
      <c r="R1870" s="144">
        <f>IF(ISERROR($V1870),"",OFFSET('Smelter Look-up'!$C$4,$V1870-4,0)&amp;"")</f>
        <v/>
      </c>
      <c r="S1870" s="150">
        <f>IF(B1870="","",IF(ISERROR(MATCH($E1870,CL,0)),"Unknown",INDIRECT("'C'!$A$"&amp;MATCH($E1870,CL,0)+1)))</f>
        <v/>
      </c>
      <c r="T1870" s="150">
        <f>IF(B1870="","",IF(ISERROR(MATCH($J1870,SorP!$B$1:$B$6261,0)),"",INDIRECT("'SorP'!$A$"&amp;MATCH($S1870&amp;$J1870,SorP!C:C,0))))</f>
        <v/>
      </c>
      <c r="U1870" s="163" t="n"/>
      <c r="V1870" s="164">
        <f>IF(C1870="",NA(),MATCH($B1870&amp;$C1870,'Smelter Look-up'!$J:$J,0))</f>
        <v/>
      </c>
      <c r="X1870" s="165">
        <f>IF(AND(C1870="Smelter not listed",OR(LEN(D1870)=0,LEN(E1870)=0)),1,0)</f>
        <v/>
      </c>
      <c r="AB1870" s="306">
        <f>IF(C1870="","",B1870)</f>
        <v/>
      </c>
      <c r="AC1870" s="165">
        <f>B1870</f>
        <v/>
      </c>
      <c r="AD1870" s="165">
        <f>IF(C1870="Smelter not listed",D1870,C1870)</f>
        <v/>
      </c>
    </row>
    <row r="1871" ht="20.1" customFormat="1" customHeight="1" s="165">
      <c r="A1871" s="150" t="n"/>
      <c r="B1871" s="296">
        <f>IF(LEN(A1871)=0,"",INDEX('Smelter Look-up'!$A:$A,MATCH($A1871,'Smelter Look-up'!$E:$E,0)))</f>
        <v/>
      </c>
      <c r="C1871" s="147">
        <f>IF(LEN(A1871)=0,"",INDEX('Smelter Look-up'!$C:$C,MATCH($A1871,'Smelter Look-up'!$E:$E,0)))</f>
        <v/>
      </c>
      <c r="D1871" s="144" t="n"/>
      <c r="E1871" s="144">
        <f>IF(ISERROR($V1871),"",OFFSET('Smelter Look-up'!$D$4,$V1871-4,0)&amp;"")</f>
        <v/>
      </c>
      <c r="F1871" s="144">
        <f>IF(ISERROR($V1871),"",OFFSET('Smelter Look-up'!$E$4,$V1871-4,0))</f>
        <v/>
      </c>
      <c r="G1871" s="144">
        <f>IF(C1871=$X$4,"Enter smelter details",IF(ISERROR($V1871),"",OFFSET('Smelter Look-up'!$F$4,$V1871-4,0)))</f>
        <v/>
      </c>
      <c r="H1871" s="200">
        <f>IF(ISERROR($V1871),"",OFFSET('Smelter Look-up'!$G$4,$V1871-4,0))</f>
        <v/>
      </c>
      <c r="I1871" s="201">
        <f>IF(ISERROR($V1871),"",OFFSET('Smelter Look-up'!$H$4,$V1871-4,0))</f>
        <v/>
      </c>
      <c r="J1871" s="201">
        <f>IF(ISERROR($V1871),"",OFFSET('Smelter Look-up'!$I$4,$V1871-4,0))</f>
        <v/>
      </c>
      <c r="K1871" s="145" t="n"/>
      <c r="L1871" s="145" t="n"/>
      <c r="M1871" s="145" t="n"/>
      <c r="N1871" s="145" t="n"/>
      <c r="O1871" s="145" t="n"/>
      <c r="P1871" s="203" t="n"/>
      <c r="Q1871" s="146" t="n"/>
      <c r="R1871" s="144">
        <f>IF(ISERROR($V1871),"",OFFSET('Smelter Look-up'!$C$4,$V1871-4,0)&amp;"")</f>
        <v/>
      </c>
      <c r="S1871" s="150">
        <f>IF(B1871="","",IF(ISERROR(MATCH($E1871,CL,0)),"Unknown",INDIRECT("'C'!$A$"&amp;MATCH($E1871,CL,0)+1)))</f>
        <v/>
      </c>
      <c r="T1871" s="150">
        <f>IF(B1871="","",IF(ISERROR(MATCH($J1871,SorP!$B$1:$B$6261,0)),"",INDIRECT("'SorP'!$A$"&amp;MATCH($S1871&amp;$J1871,SorP!C:C,0))))</f>
        <v/>
      </c>
      <c r="U1871" s="163" t="n"/>
      <c r="V1871" s="164">
        <f>IF(C1871="",NA(),MATCH($B1871&amp;$C1871,'Smelter Look-up'!$J:$J,0))</f>
        <v/>
      </c>
      <c r="X1871" s="165">
        <f>IF(AND(C1871="Smelter not listed",OR(LEN(D1871)=0,LEN(E1871)=0)),1,0)</f>
        <v/>
      </c>
      <c r="AB1871" s="306">
        <f>IF(C1871="","",B1871)</f>
        <v/>
      </c>
      <c r="AC1871" s="165">
        <f>B1871</f>
        <v/>
      </c>
      <c r="AD1871" s="165">
        <f>IF(C1871="Smelter not listed",D1871,C1871)</f>
        <v/>
      </c>
    </row>
    <row r="1872" ht="20.1" customFormat="1" customHeight="1" s="165">
      <c r="A1872" s="150" t="n"/>
      <c r="B1872" s="296">
        <f>IF(LEN(A1872)=0,"",INDEX('Smelter Look-up'!$A:$A,MATCH($A1872,'Smelter Look-up'!$E:$E,0)))</f>
        <v/>
      </c>
      <c r="C1872" s="147">
        <f>IF(LEN(A1872)=0,"",INDEX('Smelter Look-up'!$C:$C,MATCH($A1872,'Smelter Look-up'!$E:$E,0)))</f>
        <v/>
      </c>
      <c r="D1872" s="144" t="n"/>
      <c r="E1872" s="144">
        <f>IF(ISERROR($V1872),"",OFFSET('Smelter Look-up'!$D$4,$V1872-4,0)&amp;"")</f>
        <v/>
      </c>
      <c r="F1872" s="144">
        <f>IF(ISERROR($V1872),"",OFFSET('Smelter Look-up'!$E$4,$V1872-4,0))</f>
        <v/>
      </c>
      <c r="G1872" s="144">
        <f>IF(C1872=$X$4,"Enter smelter details",IF(ISERROR($V1872),"",OFFSET('Smelter Look-up'!$F$4,$V1872-4,0)))</f>
        <v/>
      </c>
      <c r="H1872" s="200">
        <f>IF(ISERROR($V1872),"",OFFSET('Smelter Look-up'!$G$4,$V1872-4,0))</f>
        <v/>
      </c>
      <c r="I1872" s="201">
        <f>IF(ISERROR($V1872),"",OFFSET('Smelter Look-up'!$H$4,$V1872-4,0))</f>
        <v/>
      </c>
      <c r="J1872" s="201">
        <f>IF(ISERROR($V1872),"",OFFSET('Smelter Look-up'!$I$4,$V1872-4,0))</f>
        <v/>
      </c>
      <c r="K1872" s="145" t="n"/>
      <c r="L1872" s="145" t="n"/>
      <c r="M1872" s="145" t="n"/>
      <c r="N1872" s="145" t="n"/>
      <c r="O1872" s="145" t="n"/>
      <c r="P1872" s="203" t="n"/>
      <c r="Q1872" s="146" t="n"/>
      <c r="R1872" s="144">
        <f>IF(ISERROR($V1872),"",OFFSET('Smelter Look-up'!$C$4,$V1872-4,0)&amp;"")</f>
        <v/>
      </c>
      <c r="S1872" s="150">
        <f>IF(B1872="","",IF(ISERROR(MATCH($E1872,CL,0)),"Unknown",INDIRECT("'C'!$A$"&amp;MATCH($E1872,CL,0)+1)))</f>
        <v/>
      </c>
      <c r="T1872" s="150">
        <f>IF(B1872="","",IF(ISERROR(MATCH($J1872,SorP!$B$1:$B$6261,0)),"",INDIRECT("'SorP'!$A$"&amp;MATCH($S1872&amp;$J1872,SorP!C:C,0))))</f>
        <v/>
      </c>
      <c r="U1872" s="163" t="n"/>
      <c r="V1872" s="164">
        <f>IF(C1872="",NA(),MATCH($B1872&amp;$C1872,'Smelter Look-up'!$J:$J,0))</f>
        <v/>
      </c>
      <c r="X1872" s="165">
        <f>IF(AND(C1872="Smelter not listed",OR(LEN(D1872)=0,LEN(E1872)=0)),1,0)</f>
        <v/>
      </c>
      <c r="AB1872" s="306">
        <f>IF(C1872="","",B1872)</f>
        <v/>
      </c>
      <c r="AC1872" s="165">
        <f>B1872</f>
        <v/>
      </c>
      <c r="AD1872" s="165">
        <f>IF(C1872="Smelter not listed",D1872,C1872)</f>
        <v/>
      </c>
    </row>
    <row r="1873" ht="20.1" customFormat="1" customHeight="1" s="165">
      <c r="A1873" s="150" t="n"/>
      <c r="B1873" s="296">
        <f>IF(LEN(A1873)=0,"",INDEX('Smelter Look-up'!$A:$A,MATCH($A1873,'Smelter Look-up'!$E:$E,0)))</f>
        <v/>
      </c>
      <c r="C1873" s="147">
        <f>IF(LEN(A1873)=0,"",INDEX('Smelter Look-up'!$C:$C,MATCH($A1873,'Smelter Look-up'!$E:$E,0)))</f>
        <v/>
      </c>
      <c r="D1873" s="144" t="n"/>
      <c r="E1873" s="144">
        <f>IF(ISERROR($V1873),"",OFFSET('Smelter Look-up'!$D$4,$V1873-4,0)&amp;"")</f>
        <v/>
      </c>
      <c r="F1873" s="144">
        <f>IF(ISERROR($V1873),"",OFFSET('Smelter Look-up'!$E$4,$V1873-4,0))</f>
        <v/>
      </c>
      <c r="G1873" s="144">
        <f>IF(C1873=$X$4,"Enter smelter details",IF(ISERROR($V1873),"",OFFSET('Smelter Look-up'!$F$4,$V1873-4,0)))</f>
        <v/>
      </c>
      <c r="H1873" s="200">
        <f>IF(ISERROR($V1873),"",OFFSET('Smelter Look-up'!$G$4,$V1873-4,0))</f>
        <v/>
      </c>
      <c r="I1873" s="201">
        <f>IF(ISERROR($V1873),"",OFFSET('Smelter Look-up'!$H$4,$V1873-4,0))</f>
        <v/>
      </c>
      <c r="J1873" s="201">
        <f>IF(ISERROR($V1873),"",OFFSET('Smelter Look-up'!$I$4,$V1873-4,0))</f>
        <v/>
      </c>
      <c r="K1873" s="145" t="n"/>
      <c r="L1873" s="145" t="n"/>
      <c r="M1873" s="145" t="n"/>
      <c r="N1873" s="145" t="n"/>
      <c r="O1873" s="145" t="n"/>
      <c r="P1873" s="203" t="n"/>
      <c r="Q1873" s="146" t="n"/>
      <c r="R1873" s="144">
        <f>IF(ISERROR($V1873),"",OFFSET('Smelter Look-up'!$C$4,$V1873-4,0)&amp;"")</f>
        <v/>
      </c>
      <c r="S1873" s="150">
        <f>IF(B1873="","",IF(ISERROR(MATCH($E1873,CL,0)),"Unknown",INDIRECT("'C'!$A$"&amp;MATCH($E1873,CL,0)+1)))</f>
        <v/>
      </c>
      <c r="T1873" s="150">
        <f>IF(B1873="","",IF(ISERROR(MATCH($J1873,SorP!$B$1:$B$6261,0)),"",INDIRECT("'SorP'!$A$"&amp;MATCH($S1873&amp;$J1873,SorP!C:C,0))))</f>
        <v/>
      </c>
      <c r="U1873" s="163" t="n"/>
      <c r="V1873" s="164">
        <f>IF(C1873="",NA(),MATCH($B1873&amp;$C1873,'Smelter Look-up'!$J:$J,0))</f>
        <v/>
      </c>
      <c r="X1873" s="165">
        <f>IF(AND(C1873="Smelter not listed",OR(LEN(D1873)=0,LEN(E1873)=0)),1,0)</f>
        <v/>
      </c>
      <c r="AB1873" s="306">
        <f>IF(C1873="","",B1873)</f>
        <v/>
      </c>
      <c r="AC1873" s="165">
        <f>B1873</f>
        <v/>
      </c>
      <c r="AD1873" s="165">
        <f>IF(C1873="Smelter not listed",D1873,C1873)</f>
        <v/>
      </c>
    </row>
    <row r="1874" ht="20.1" customFormat="1" customHeight="1" s="165">
      <c r="A1874" s="150" t="n"/>
      <c r="B1874" s="296">
        <f>IF(LEN(A1874)=0,"",INDEX('Smelter Look-up'!$A:$A,MATCH($A1874,'Smelter Look-up'!$E:$E,0)))</f>
        <v/>
      </c>
      <c r="C1874" s="147">
        <f>IF(LEN(A1874)=0,"",INDEX('Smelter Look-up'!$C:$C,MATCH($A1874,'Smelter Look-up'!$E:$E,0)))</f>
        <v/>
      </c>
      <c r="D1874" s="144" t="n"/>
      <c r="E1874" s="144">
        <f>IF(ISERROR($V1874),"",OFFSET('Smelter Look-up'!$D$4,$V1874-4,0)&amp;"")</f>
        <v/>
      </c>
      <c r="F1874" s="144">
        <f>IF(ISERROR($V1874),"",OFFSET('Smelter Look-up'!$E$4,$V1874-4,0))</f>
        <v/>
      </c>
      <c r="G1874" s="144">
        <f>IF(C1874=$X$4,"Enter smelter details",IF(ISERROR($V1874),"",OFFSET('Smelter Look-up'!$F$4,$V1874-4,0)))</f>
        <v/>
      </c>
      <c r="H1874" s="200">
        <f>IF(ISERROR($V1874),"",OFFSET('Smelter Look-up'!$G$4,$V1874-4,0))</f>
        <v/>
      </c>
      <c r="I1874" s="201">
        <f>IF(ISERROR($V1874),"",OFFSET('Smelter Look-up'!$H$4,$V1874-4,0))</f>
        <v/>
      </c>
      <c r="J1874" s="201">
        <f>IF(ISERROR($V1874),"",OFFSET('Smelter Look-up'!$I$4,$V1874-4,0))</f>
        <v/>
      </c>
      <c r="K1874" s="145" t="n"/>
      <c r="L1874" s="145" t="n"/>
      <c r="M1874" s="145" t="n"/>
      <c r="N1874" s="145" t="n"/>
      <c r="O1874" s="145" t="n"/>
      <c r="P1874" s="203" t="n"/>
      <c r="Q1874" s="146" t="n"/>
      <c r="R1874" s="144">
        <f>IF(ISERROR($V1874),"",OFFSET('Smelter Look-up'!$C$4,$V1874-4,0)&amp;"")</f>
        <v/>
      </c>
      <c r="S1874" s="150">
        <f>IF(B1874="","",IF(ISERROR(MATCH($E1874,CL,0)),"Unknown",INDIRECT("'C'!$A$"&amp;MATCH($E1874,CL,0)+1)))</f>
        <v/>
      </c>
      <c r="T1874" s="150">
        <f>IF(B1874="","",IF(ISERROR(MATCH($J1874,SorP!$B$1:$B$6261,0)),"",INDIRECT("'SorP'!$A$"&amp;MATCH($S1874&amp;$J1874,SorP!C:C,0))))</f>
        <v/>
      </c>
      <c r="U1874" s="163" t="n"/>
      <c r="V1874" s="164">
        <f>IF(C1874="",NA(),MATCH($B1874&amp;$C1874,'Smelter Look-up'!$J:$J,0))</f>
        <v/>
      </c>
      <c r="X1874" s="165">
        <f>IF(AND(C1874="Smelter not listed",OR(LEN(D1874)=0,LEN(E1874)=0)),1,0)</f>
        <v/>
      </c>
      <c r="AB1874" s="306">
        <f>IF(C1874="","",B1874)</f>
        <v/>
      </c>
      <c r="AC1874" s="165">
        <f>B1874</f>
        <v/>
      </c>
      <c r="AD1874" s="165">
        <f>IF(C1874="Smelter not listed",D1874,C1874)</f>
        <v/>
      </c>
    </row>
    <row r="1875" ht="20.1" customFormat="1" customHeight="1" s="165">
      <c r="A1875" s="150" t="n"/>
      <c r="B1875" s="296">
        <f>IF(LEN(A1875)=0,"",INDEX('Smelter Look-up'!$A:$A,MATCH($A1875,'Smelter Look-up'!$E:$E,0)))</f>
        <v/>
      </c>
      <c r="C1875" s="147">
        <f>IF(LEN(A1875)=0,"",INDEX('Smelter Look-up'!$C:$C,MATCH($A1875,'Smelter Look-up'!$E:$E,0)))</f>
        <v/>
      </c>
      <c r="D1875" s="144" t="n"/>
      <c r="E1875" s="144">
        <f>IF(ISERROR($V1875),"",OFFSET('Smelter Look-up'!$D$4,$V1875-4,0)&amp;"")</f>
        <v/>
      </c>
      <c r="F1875" s="144">
        <f>IF(ISERROR($V1875),"",OFFSET('Smelter Look-up'!$E$4,$V1875-4,0))</f>
        <v/>
      </c>
      <c r="G1875" s="144">
        <f>IF(C1875=$X$4,"Enter smelter details",IF(ISERROR($V1875),"",OFFSET('Smelter Look-up'!$F$4,$V1875-4,0)))</f>
        <v/>
      </c>
      <c r="H1875" s="200">
        <f>IF(ISERROR($V1875),"",OFFSET('Smelter Look-up'!$G$4,$V1875-4,0))</f>
        <v/>
      </c>
      <c r="I1875" s="201">
        <f>IF(ISERROR($V1875),"",OFFSET('Smelter Look-up'!$H$4,$V1875-4,0))</f>
        <v/>
      </c>
      <c r="J1875" s="201">
        <f>IF(ISERROR($V1875),"",OFFSET('Smelter Look-up'!$I$4,$V1875-4,0))</f>
        <v/>
      </c>
      <c r="K1875" s="145" t="n"/>
      <c r="L1875" s="145" t="n"/>
      <c r="M1875" s="145" t="n"/>
      <c r="N1875" s="145" t="n"/>
      <c r="O1875" s="145" t="n"/>
      <c r="P1875" s="203" t="n"/>
      <c r="Q1875" s="146" t="n"/>
      <c r="R1875" s="144">
        <f>IF(ISERROR($V1875),"",OFFSET('Smelter Look-up'!$C$4,$V1875-4,0)&amp;"")</f>
        <v/>
      </c>
      <c r="S1875" s="150">
        <f>IF(B1875="","",IF(ISERROR(MATCH($E1875,CL,0)),"Unknown",INDIRECT("'C'!$A$"&amp;MATCH($E1875,CL,0)+1)))</f>
        <v/>
      </c>
      <c r="T1875" s="150">
        <f>IF(B1875="","",IF(ISERROR(MATCH($J1875,SorP!$B$1:$B$6261,0)),"",INDIRECT("'SorP'!$A$"&amp;MATCH($S1875&amp;$J1875,SorP!C:C,0))))</f>
        <v/>
      </c>
      <c r="U1875" s="163" t="n"/>
      <c r="V1875" s="164">
        <f>IF(C1875="",NA(),MATCH($B1875&amp;$C1875,'Smelter Look-up'!$J:$J,0))</f>
        <v/>
      </c>
      <c r="X1875" s="165">
        <f>IF(AND(C1875="Smelter not listed",OR(LEN(D1875)=0,LEN(E1875)=0)),1,0)</f>
        <v/>
      </c>
      <c r="AB1875" s="306">
        <f>IF(C1875="","",B1875)</f>
        <v/>
      </c>
      <c r="AC1875" s="165">
        <f>B1875</f>
        <v/>
      </c>
      <c r="AD1875" s="165">
        <f>IF(C1875="Smelter not listed",D1875,C1875)</f>
        <v/>
      </c>
    </row>
    <row r="1876" ht="20.1" customFormat="1" customHeight="1" s="165">
      <c r="A1876" s="150" t="n"/>
      <c r="B1876" s="296">
        <f>IF(LEN(A1876)=0,"",INDEX('Smelter Look-up'!$A:$A,MATCH($A1876,'Smelter Look-up'!$E:$E,0)))</f>
        <v/>
      </c>
      <c r="C1876" s="147">
        <f>IF(LEN(A1876)=0,"",INDEX('Smelter Look-up'!$C:$C,MATCH($A1876,'Smelter Look-up'!$E:$E,0)))</f>
        <v/>
      </c>
      <c r="D1876" s="144" t="n"/>
      <c r="E1876" s="144">
        <f>IF(ISERROR($V1876),"",OFFSET('Smelter Look-up'!$D$4,$V1876-4,0)&amp;"")</f>
        <v/>
      </c>
      <c r="F1876" s="144">
        <f>IF(ISERROR($V1876),"",OFFSET('Smelter Look-up'!$E$4,$V1876-4,0))</f>
        <v/>
      </c>
      <c r="G1876" s="144">
        <f>IF(C1876=$X$4,"Enter smelter details",IF(ISERROR($V1876),"",OFFSET('Smelter Look-up'!$F$4,$V1876-4,0)))</f>
        <v/>
      </c>
      <c r="H1876" s="200">
        <f>IF(ISERROR($V1876),"",OFFSET('Smelter Look-up'!$G$4,$V1876-4,0))</f>
        <v/>
      </c>
      <c r="I1876" s="201">
        <f>IF(ISERROR($V1876),"",OFFSET('Smelter Look-up'!$H$4,$V1876-4,0))</f>
        <v/>
      </c>
      <c r="J1876" s="201">
        <f>IF(ISERROR($V1876),"",OFFSET('Smelter Look-up'!$I$4,$V1876-4,0))</f>
        <v/>
      </c>
      <c r="K1876" s="145" t="n"/>
      <c r="L1876" s="145" t="n"/>
      <c r="M1876" s="145" t="n"/>
      <c r="N1876" s="145" t="n"/>
      <c r="O1876" s="145" t="n"/>
      <c r="P1876" s="203" t="n"/>
      <c r="Q1876" s="146" t="n"/>
      <c r="R1876" s="144">
        <f>IF(ISERROR($V1876),"",OFFSET('Smelter Look-up'!$C$4,$V1876-4,0)&amp;"")</f>
        <v/>
      </c>
      <c r="S1876" s="150">
        <f>IF(B1876="","",IF(ISERROR(MATCH($E1876,CL,0)),"Unknown",INDIRECT("'C'!$A$"&amp;MATCH($E1876,CL,0)+1)))</f>
        <v/>
      </c>
      <c r="T1876" s="150">
        <f>IF(B1876="","",IF(ISERROR(MATCH($J1876,SorP!$B$1:$B$6261,0)),"",INDIRECT("'SorP'!$A$"&amp;MATCH($S1876&amp;$J1876,SorP!C:C,0))))</f>
        <v/>
      </c>
      <c r="U1876" s="163" t="n"/>
      <c r="V1876" s="164">
        <f>IF(C1876="",NA(),MATCH($B1876&amp;$C1876,'Smelter Look-up'!$J:$J,0))</f>
        <v/>
      </c>
      <c r="X1876" s="165">
        <f>IF(AND(C1876="Smelter not listed",OR(LEN(D1876)=0,LEN(E1876)=0)),1,0)</f>
        <v/>
      </c>
      <c r="AB1876" s="306">
        <f>IF(C1876="","",B1876)</f>
        <v/>
      </c>
      <c r="AC1876" s="165">
        <f>B1876</f>
        <v/>
      </c>
      <c r="AD1876" s="165">
        <f>IF(C1876="Smelter not listed",D1876,C1876)</f>
        <v/>
      </c>
    </row>
    <row r="1877" ht="20.1" customFormat="1" customHeight="1" s="165">
      <c r="A1877" s="150" t="n"/>
      <c r="B1877" s="296">
        <f>IF(LEN(A1877)=0,"",INDEX('Smelter Look-up'!$A:$A,MATCH($A1877,'Smelter Look-up'!$E:$E,0)))</f>
        <v/>
      </c>
      <c r="C1877" s="147">
        <f>IF(LEN(A1877)=0,"",INDEX('Smelter Look-up'!$C:$C,MATCH($A1877,'Smelter Look-up'!$E:$E,0)))</f>
        <v/>
      </c>
      <c r="D1877" s="144" t="n"/>
      <c r="E1877" s="144">
        <f>IF(ISERROR($V1877),"",OFFSET('Smelter Look-up'!$D$4,$V1877-4,0)&amp;"")</f>
        <v/>
      </c>
      <c r="F1877" s="144">
        <f>IF(ISERROR($V1877),"",OFFSET('Smelter Look-up'!$E$4,$V1877-4,0))</f>
        <v/>
      </c>
      <c r="G1877" s="144">
        <f>IF(C1877=$X$4,"Enter smelter details",IF(ISERROR($V1877),"",OFFSET('Smelter Look-up'!$F$4,$V1877-4,0)))</f>
        <v/>
      </c>
      <c r="H1877" s="200">
        <f>IF(ISERROR($V1877),"",OFFSET('Smelter Look-up'!$G$4,$V1877-4,0))</f>
        <v/>
      </c>
      <c r="I1877" s="201">
        <f>IF(ISERROR($V1877),"",OFFSET('Smelter Look-up'!$H$4,$V1877-4,0))</f>
        <v/>
      </c>
      <c r="J1877" s="201">
        <f>IF(ISERROR($V1877),"",OFFSET('Smelter Look-up'!$I$4,$V1877-4,0))</f>
        <v/>
      </c>
      <c r="K1877" s="145" t="n"/>
      <c r="L1877" s="145" t="n"/>
      <c r="M1877" s="145" t="n"/>
      <c r="N1877" s="145" t="n"/>
      <c r="O1877" s="145" t="n"/>
      <c r="P1877" s="203" t="n"/>
      <c r="Q1877" s="146" t="n"/>
      <c r="R1877" s="144">
        <f>IF(ISERROR($V1877),"",OFFSET('Smelter Look-up'!$C$4,$V1877-4,0)&amp;"")</f>
        <v/>
      </c>
      <c r="S1877" s="150">
        <f>IF(B1877="","",IF(ISERROR(MATCH($E1877,CL,0)),"Unknown",INDIRECT("'C'!$A$"&amp;MATCH($E1877,CL,0)+1)))</f>
        <v/>
      </c>
      <c r="T1877" s="150">
        <f>IF(B1877="","",IF(ISERROR(MATCH($J1877,SorP!$B$1:$B$6261,0)),"",INDIRECT("'SorP'!$A$"&amp;MATCH($S1877&amp;$J1877,SorP!C:C,0))))</f>
        <v/>
      </c>
      <c r="U1877" s="163" t="n"/>
      <c r="V1877" s="164">
        <f>IF(C1877="",NA(),MATCH($B1877&amp;$C1877,'Smelter Look-up'!$J:$J,0))</f>
        <v/>
      </c>
      <c r="X1877" s="165">
        <f>IF(AND(C1877="Smelter not listed",OR(LEN(D1877)=0,LEN(E1877)=0)),1,0)</f>
        <v/>
      </c>
      <c r="AB1877" s="306">
        <f>IF(C1877="","",B1877)</f>
        <v/>
      </c>
      <c r="AC1877" s="165">
        <f>B1877</f>
        <v/>
      </c>
      <c r="AD1877" s="165">
        <f>IF(C1877="Smelter not listed",D1877,C1877)</f>
        <v/>
      </c>
    </row>
    <row r="1878" ht="20.1" customFormat="1" customHeight="1" s="165">
      <c r="A1878" s="150" t="n"/>
      <c r="B1878" s="296">
        <f>IF(LEN(A1878)=0,"",INDEX('Smelter Look-up'!$A:$A,MATCH($A1878,'Smelter Look-up'!$E:$E,0)))</f>
        <v/>
      </c>
      <c r="C1878" s="147">
        <f>IF(LEN(A1878)=0,"",INDEX('Smelter Look-up'!$C:$C,MATCH($A1878,'Smelter Look-up'!$E:$E,0)))</f>
        <v/>
      </c>
      <c r="D1878" s="144" t="n"/>
      <c r="E1878" s="144">
        <f>IF(ISERROR($V1878),"",OFFSET('Smelter Look-up'!$D$4,$V1878-4,0)&amp;"")</f>
        <v/>
      </c>
      <c r="F1878" s="144">
        <f>IF(ISERROR($V1878),"",OFFSET('Smelter Look-up'!$E$4,$V1878-4,0))</f>
        <v/>
      </c>
      <c r="G1878" s="144">
        <f>IF(C1878=$X$4,"Enter smelter details",IF(ISERROR($V1878),"",OFFSET('Smelter Look-up'!$F$4,$V1878-4,0)))</f>
        <v/>
      </c>
      <c r="H1878" s="200">
        <f>IF(ISERROR($V1878),"",OFFSET('Smelter Look-up'!$G$4,$V1878-4,0))</f>
        <v/>
      </c>
      <c r="I1878" s="201">
        <f>IF(ISERROR($V1878),"",OFFSET('Smelter Look-up'!$H$4,$V1878-4,0))</f>
        <v/>
      </c>
      <c r="J1878" s="201">
        <f>IF(ISERROR($V1878),"",OFFSET('Smelter Look-up'!$I$4,$V1878-4,0))</f>
        <v/>
      </c>
      <c r="K1878" s="145" t="n"/>
      <c r="L1878" s="145" t="n"/>
      <c r="M1878" s="145" t="n"/>
      <c r="N1878" s="145" t="n"/>
      <c r="O1878" s="145" t="n"/>
      <c r="P1878" s="203" t="n"/>
      <c r="Q1878" s="146" t="n"/>
      <c r="R1878" s="144">
        <f>IF(ISERROR($V1878),"",OFFSET('Smelter Look-up'!$C$4,$V1878-4,0)&amp;"")</f>
        <v/>
      </c>
      <c r="S1878" s="150">
        <f>IF(B1878="","",IF(ISERROR(MATCH($E1878,CL,0)),"Unknown",INDIRECT("'C'!$A$"&amp;MATCH($E1878,CL,0)+1)))</f>
        <v/>
      </c>
      <c r="T1878" s="150">
        <f>IF(B1878="","",IF(ISERROR(MATCH($J1878,SorP!$B$1:$B$6261,0)),"",INDIRECT("'SorP'!$A$"&amp;MATCH($S1878&amp;$J1878,SorP!C:C,0))))</f>
        <v/>
      </c>
      <c r="U1878" s="163" t="n"/>
      <c r="V1878" s="164">
        <f>IF(C1878="",NA(),MATCH($B1878&amp;$C1878,'Smelter Look-up'!$J:$J,0))</f>
        <v/>
      </c>
      <c r="X1878" s="165">
        <f>IF(AND(C1878="Smelter not listed",OR(LEN(D1878)=0,LEN(E1878)=0)),1,0)</f>
        <v/>
      </c>
      <c r="AB1878" s="306">
        <f>IF(C1878="","",B1878)</f>
        <v/>
      </c>
      <c r="AC1878" s="165">
        <f>B1878</f>
        <v/>
      </c>
      <c r="AD1878" s="165">
        <f>IF(C1878="Smelter not listed",D1878,C1878)</f>
        <v/>
      </c>
    </row>
    <row r="1879" ht="20.1" customFormat="1" customHeight="1" s="165">
      <c r="A1879" s="150" t="n"/>
      <c r="B1879" s="296">
        <f>IF(LEN(A1879)=0,"",INDEX('Smelter Look-up'!$A:$A,MATCH($A1879,'Smelter Look-up'!$E:$E,0)))</f>
        <v/>
      </c>
      <c r="C1879" s="147">
        <f>IF(LEN(A1879)=0,"",INDEX('Smelter Look-up'!$C:$C,MATCH($A1879,'Smelter Look-up'!$E:$E,0)))</f>
        <v/>
      </c>
      <c r="D1879" s="144" t="n"/>
      <c r="E1879" s="144">
        <f>IF(ISERROR($V1879),"",OFFSET('Smelter Look-up'!$D$4,$V1879-4,0)&amp;"")</f>
        <v/>
      </c>
      <c r="F1879" s="144">
        <f>IF(ISERROR($V1879),"",OFFSET('Smelter Look-up'!$E$4,$V1879-4,0))</f>
        <v/>
      </c>
      <c r="G1879" s="144">
        <f>IF(C1879=$X$4,"Enter smelter details",IF(ISERROR($V1879),"",OFFSET('Smelter Look-up'!$F$4,$V1879-4,0)))</f>
        <v/>
      </c>
      <c r="H1879" s="200">
        <f>IF(ISERROR($V1879),"",OFFSET('Smelter Look-up'!$G$4,$V1879-4,0))</f>
        <v/>
      </c>
      <c r="I1879" s="201">
        <f>IF(ISERROR($V1879),"",OFFSET('Smelter Look-up'!$H$4,$V1879-4,0))</f>
        <v/>
      </c>
      <c r="J1879" s="201">
        <f>IF(ISERROR($V1879),"",OFFSET('Smelter Look-up'!$I$4,$V1879-4,0))</f>
        <v/>
      </c>
      <c r="K1879" s="145" t="n"/>
      <c r="L1879" s="145" t="n"/>
      <c r="M1879" s="145" t="n"/>
      <c r="N1879" s="145" t="n"/>
      <c r="O1879" s="145" t="n"/>
      <c r="P1879" s="203" t="n"/>
      <c r="Q1879" s="146" t="n"/>
      <c r="R1879" s="144">
        <f>IF(ISERROR($V1879),"",OFFSET('Smelter Look-up'!$C$4,$V1879-4,0)&amp;"")</f>
        <v/>
      </c>
      <c r="S1879" s="150">
        <f>IF(B1879="","",IF(ISERROR(MATCH($E1879,CL,0)),"Unknown",INDIRECT("'C'!$A$"&amp;MATCH($E1879,CL,0)+1)))</f>
        <v/>
      </c>
      <c r="T1879" s="150">
        <f>IF(B1879="","",IF(ISERROR(MATCH($J1879,SorP!$B$1:$B$6261,0)),"",INDIRECT("'SorP'!$A$"&amp;MATCH($S1879&amp;$J1879,SorP!C:C,0))))</f>
        <v/>
      </c>
      <c r="U1879" s="163" t="n"/>
      <c r="V1879" s="164">
        <f>IF(C1879="",NA(),MATCH($B1879&amp;$C1879,'Smelter Look-up'!$J:$J,0))</f>
        <v/>
      </c>
      <c r="X1879" s="165">
        <f>IF(AND(C1879="Smelter not listed",OR(LEN(D1879)=0,LEN(E1879)=0)),1,0)</f>
        <v/>
      </c>
      <c r="AB1879" s="306">
        <f>IF(C1879="","",B1879)</f>
        <v/>
      </c>
      <c r="AC1879" s="165">
        <f>B1879</f>
        <v/>
      </c>
      <c r="AD1879" s="165">
        <f>IF(C1879="Smelter not listed",D1879,C1879)</f>
        <v/>
      </c>
    </row>
    <row r="1880" ht="20.1" customFormat="1" customHeight="1" s="165">
      <c r="A1880" s="150" t="n"/>
      <c r="B1880" s="296">
        <f>IF(LEN(A1880)=0,"",INDEX('Smelter Look-up'!$A:$A,MATCH($A1880,'Smelter Look-up'!$E:$E,0)))</f>
        <v/>
      </c>
      <c r="C1880" s="147">
        <f>IF(LEN(A1880)=0,"",INDEX('Smelter Look-up'!$C:$C,MATCH($A1880,'Smelter Look-up'!$E:$E,0)))</f>
        <v/>
      </c>
      <c r="D1880" s="144" t="n"/>
      <c r="E1880" s="144">
        <f>IF(ISERROR($V1880),"",OFFSET('Smelter Look-up'!$D$4,$V1880-4,0)&amp;"")</f>
        <v/>
      </c>
      <c r="F1880" s="144">
        <f>IF(ISERROR($V1880),"",OFFSET('Smelter Look-up'!$E$4,$V1880-4,0))</f>
        <v/>
      </c>
      <c r="G1880" s="144">
        <f>IF(C1880=$X$4,"Enter smelter details",IF(ISERROR($V1880),"",OFFSET('Smelter Look-up'!$F$4,$V1880-4,0)))</f>
        <v/>
      </c>
      <c r="H1880" s="200">
        <f>IF(ISERROR($V1880),"",OFFSET('Smelter Look-up'!$G$4,$V1880-4,0))</f>
        <v/>
      </c>
      <c r="I1880" s="201">
        <f>IF(ISERROR($V1880),"",OFFSET('Smelter Look-up'!$H$4,$V1880-4,0))</f>
        <v/>
      </c>
      <c r="J1880" s="201">
        <f>IF(ISERROR($V1880),"",OFFSET('Smelter Look-up'!$I$4,$V1880-4,0))</f>
        <v/>
      </c>
      <c r="K1880" s="145" t="n"/>
      <c r="L1880" s="145" t="n"/>
      <c r="M1880" s="145" t="n"/>
      <c r="N1880" s="145" t="n"/>
      <c r="O1880" s="145" t="n"/>
      <c r="P1880" s="203" t="n"/>
      <c r="Q1880" s="146" t="n"/>
      <c r="R1880" s="144">
        <f>IF(ISERROR($V1880),"",OFFSET('Smelter Look-up'!$C$4,$V1880-4,0)&amp;"")</f>
        <v/>
      </c>
      <c r="S1880" s="150">
        <f>IF(B1880="","",IF(ISERROR(MATCH($E1880,CL,0)),"Unknown",INDIRECT("'C'!$A$"&amp;MATCH($E1880,CL,0)+1)))</f>
        <v/>
      </c>
      <c r="T1880" s="150">
        <f>IF(B1880="","",IF(ISERROR(MATCH($J1880,SorP!$B$1:$B$6261,0)),"",INDIRECT("'SorP'!$A$"&amp;MATCH($S1880&amp;$J1880,SorP!C:C,0))))</f>
        <v/>
      </c>
      <c r="U1880" s="163" t="n"/>
      <c r="V1880" s="164">
        <f>IF(C1880="",NA(),MATCH($B1880&amp;$C1880,'Smelter Look-up'!$J:$J,0))</f>
        <v/>
      </c>
      <c r="X1880" s="165">
        <f>IF(AND(C1880="Smelter not listed",OR(LEN(D1880)=0,LEN(E1880)=0)),1,0)</f>
        <v/>
      </c>
      <c r="AB1880" s="306">
        <f>IF(C1880="","",B1880)</f>
        <v/>
      </c>
      <c r="AC1880" s="165">
        <f>B1880</f>
        <v/>
      </c>
      <c r="AD1880" s="165">
        <f>IF(C1880="Smelter not listed",D1880,C1880)</f>
        <v/>
      </c>
    </row>
    <row r="1881" ht="20.1" customFormat="1" customHeight="1" s="165">
      <c r="A1881" s="150" t="n"/>
      <c r="B1881" s="296">
        <f>IF(LEN(A1881)=0,"",INDEX('Smelter Look-up'!$A:$A,MATCH($A1881,'Smelter Look-up'!$E:$E,0)))</f>
        <v/>
      </c>
      <c r="C1881" s="147">
        <f>IF(LEN(A1881)=0,"",INDEX('Smelter Look-up'!$C:$C,MATCH($A1881,'Smelter Look-up'!$E:$E,0)))</f>
        <v/>
      </c>
      <c r="D1881" s="144" t="n"/>
      <c r="E1881" s="144">
        <f>IF(ISERROR($V1881),"",OFFSET('Smelter Look-up'!$D$4,$V1881-4,0)&amp;"")</f>
        <v/>
      </c>
      <c r="F1881" s="144">
        <f>IF(ISERROR($V1881),"",OFFSET('Smelter Look-up'!$E$4,$V1881-4,0))</f>
        <v/>
      </c>
      <c r="G1881" s="144">
        <f>IF(C1881=$X$4,"Enter smelter details",IF(ISERROR($V1881),"",OFFSET('Smelter Look-up'!$F$4,$V1881-4,0)))</f>
        <v/>
      </c>
      <c r="H1881" s="200">
        <f>IF(ISERROR($V1881),"",OFFSET('Smelter Look-up'!$G$4,$V1881-4,0))</f>
        <v/>
      </c>
      <c r="I1881" s="201">
        <f>IF(ISERROR($V1881),"",OFFSET('Smelter Look-up'!$H$4,$V1881-4,0))</f>
        <v/>
      </c>
      <c r="J1881" s="201">
        <f>IF(ISERROR($V1881),"",OFFSET('Smelter Look-up'!$I$4,$V1881-4,0))</f>
        <v/>
      </c>
      <c r="K1881" s="145" t="n"/>
      <c r="L1881" s="145" t="n"/>
      <c r="M1881" s="145" t="n"/>
      <c r="N1881" s="145" t="n"/>
      <c r="O1881" s="145" t="n"/>
      <c r="P1881" s="203" t="n"/>
      <c r="Q1881" s="146" t="n"/>
      <c r="R1881" s="144">
        <f>IF(ISERROR($V1881),"",OFFSET('Smelter Look-up'!$C$4,$V1881-4,0)&amp;"")</f>
        <v/>
      </c>
      <c r="S1881" s="150">
        <f>IF(B1881="","",IF(ISERROR(MATCH($E1881,CL,0)),"Unknown",INDIRECT("'C'!$A$"&amp;MATCH($E1881,CL,0)+1)))</f>
        <v/>
      </c>
      <c r="T1881" s="150">
        <f>IF(B1881="","",IF(ISERROR(MATCH($J1881,SorP!$B$1:$B$6261,0)),"",INDIRECT("'SorP'!$A$"&amp;MATCH($S1881&amp;$J1881,SorP!C:C,0))))</f>
        <v/>
      </c>
      <c r="U1881" s="163" t="n"/>
      <c r="V1881" s="164">
        <f>IF(C1881="",NA(),MATCH($B1881&amp;$C1881,'Smelter Look-up'!$J:$J,0))</f>
        <v/>
      </c>
      <c r="X1881" s="165">
        <f>IF(AND(C1881="Smelter not listed",OR(LEN(D1881)=0,LEN(E1881)=0)),1,0)</f>
        <v/>
      </c>
      <c r="AB1881" s="306">
        <f>IF(C1881="","",B1881)</f>
        <v/>
      </c>
      <c r="AC1881" s="165">
        <f>B1881</f>
        <v/>
      </c>
      <c r="AD1881" s="165">
        <f>IF(C1881="Smelter not listed",D1881,C1881)</f>
        <v/>
      </c>
    </row>
    <row r="1882" ht="20.1" customFormat="1" customHeight="1" s="165">
      <c r="A1882" s="150" t="n"/>
      <c r="B1882" s="296">
        <f>IF(LEN(A1882)=0,"",INDEX('Smelter Look-up'!$A:$A,MATCH($A1882,'Smelter Look-up'!$E:$E,0)))</f>
        <v/>
      </c>
      <c r="C1882" s="147">
        <f>IF(LEN(A1882)=0,"",INDEX('Smelter Look-up'!$C:$C,MATCH($A1882,'Smelter Look-up'!$E:$E,0)))</f>
        <v/>
      </c>
      <c r="D1882" s="144" t="n"/>
      <c r="E1882" s="144">
        <f>IF(ISERROR($V1882),"",OFFSET('Smelter Look-up'!$D$4,$V1882-4,0)&amp;"")</f>
        <v/>
      </c>
      <c r="F1882" s="144">
        <f>IF(ISERROR($V1882),"",OFFSET('Smelter Look-up'!$E$4,$V1882-4,0))</f>
        <v/>
      </c>
      <c r="G1882" s="144">
        <f>IF(C1882=$X$4,"Enter smelter details",IF(ISERROR($V1882),"",OFFSET('Smelter Look-up'!$F$4,$V1882-4,0)))</f>
        <v/>
      </c>
      <c r="H1882" s="200">
        <f>IF(ISERROR($V1882),"",OFFSET('Smelter Look-up'!$G$4,$V1882-4,0))</f>
        <v/>
      </c>
      <c r="I1882" s="201">
        <f>IF(ISERROR($V1882),"",OFFSET('Smelter Look-up'!$H$4,$V1882-4,0))</f>
        <v/>
      </c>
      <c r="J1882" s="201">
        <f>IF(ISERROR($V1882),"",OFFSET('Smelter Look-up'!$I$4,$V1882-4,0))</f>
        <v/>
      </c>
      <c r="K1882" s="145" t="n"/>
      <c r="L1882" s="145" t="n"/>
      <c r="M1882" s="145" t="n"/>
      <c r="N1882" s="145" t="n"/>
      <c r="O1882" s="145" t="n"/>
      <c r="P1882" s="203" t="n"/>
      <c r="Q1882" s="146" t="n"/>
      <c r="R1882" s="144">
        <f>IF(ISERROR($V1882),"",OFFSET('Smelter Look-up'!$C$4,$V1882-4,0)&amp;"")</f>
        <v/>
      </c>
      <c r="S1882" s="150">
        <f>IF(B1882="","",IF(ISERROR(MATCH($E1882,CL,0)),"Unknown",INDIRECT("'C'!$A$"&amp;MATCH($E1882,CL,0)+1)))</f>
        <v/>
      </c>
      <c r="T1882" s="150">
        <f>IF(B1882="","",IF(ISERROR(MATCH($J1882,SorP!$B$1:$B$6261,0)),"",INDIRECT("'SorP'!$A$"&amp;MATCH($S1882&amp;$J1882,SorP!C:C,0))))</f>
        <v/>
      </c>
      <c r="U1882" s="163" t="n"/>
      <c r="V1882" s="164">
        <f>IF(C1882="",NA(),MATCH($B1882&amp;$C1882,'Smelter Look-up'!$J:$J,0))</f>
        <v/>
      </c>
      <c r="X1882" s="165">
        <f>IF(AND(C1882="Smelter not listed",OR(LEN(D1882)=0,LEN(E1882)=0)),1,0)</f>
        <v/>
      </c>
      <c r="AB1882" s="306">
        <f>IF(C1882="","",B1882)</f>
        <v/>
      </c>
      <c r="AC1882" s="165">
        <f>B1882</f>
        <v/>
      </c>
      <c r="AD1882" s="165">
        <f>IF(C1882="Smelter not listed",D1882,C1882)</f>
        <v/>
      </c>
    </row>
    <row r="1883" ht="20.1" customFormat="1" customHeight="1" s="165">
      <c r="A1883" s="150" t="n"/>
      <c r="B1883" s="296">
        <f>IF(LEN(A1883)=0,"",INDEX('Smelter Look-up'!$A:$A,MATCH($A1883,'Smelter Look-up'!$E:$E,0)))</f>
        <v/>
      </c>
      <c r="C1883" s="147">
        <f>IF(LEN(A1883)=0,"",INDEX('Smelter Look-up'!$C:$C,MATCH($A1883,'Smelter Look-up'!$E:$E,0)))</f>
        <v/>
      </c>
      <c r="D1883" s="144" t="n"/>
      <c r="E1883" s="144">
        <f>IF(ISERROR($V1883),"",OFFSET('Smelter Look-up'!$D$4,$V1883-4,0)&amp;"")</f>
        <v/>
      </c>
      <c r="F1883" s="144">
        <f>IF(ISERROR($V1883),"",OFFSET('Smelter Look-up'!$E$4,$V1883-4,0))</f>
        <v/>
      </c>
      <c r="G1883" s="144">
        <f>IF(C1883=$X$4,"Enter smelter details",IF(ISERROR($V1883),"",OFFSET('Smelter Look-up'!$F$4,$V1883-4,0)))</f>
        <v/>
      </c>
      <c r="H1883" s="200">
        <f>IF(ISERROR($V1883),"",OFFSET('Smelter Look-up'!$G$4,$V1883-4,0))</f>
        <v/>
      </c>
      <c r="I1883" s="201">
        <f>IF(ISERROR($V1883),"",OFFSET('Smelter Look-up'!$H$4,$V1883-4,0))</f>
        <v/>
      </c>
      <c r="J1883" s="201">
        <f>IF(ISERROR($V1883),"",OFFSET('Smelter Look-up'!$I$4,$V1883-4,0))</f>
        <v/>
      </c>
      <c r="K1883" s="145" t="n"/>
      <c r="L1883" s="145" t="n"/>
      <c r="M1883" s="145" t="n"/>
      <c r="N1883" s="145" t="n"/>
      <c r="O1883" s="145" t="n"/>
      <c r="P1883" s="203" t="n"/>
      <c r="Q1883" s="146" t="n"/>
      <c r="R1883" s="144">
        <f>IF(ISERROR($V1883),"",OFFSET('Smelter Look-up'!$C$4,$V1883-4,0)&amp;"")</f>
        <v/>
      </c>
      <c r="S1883" s="150">
        <f>IF(B1883="","",IF(ISERROR(MATCH($E1883,CL,0)),"Unknown",INDIRECT("'C'!$A$"&amp;MATCH($E1883,CL,0)+1)))</f>
        <v/>
      </c>
      <c r="T1883" s="150">
        <f>IF(B1883="","",IF(ISERROR(MATCH($J1883,SorP!$B$1:$B$6261,0)),"",INDIRECT("'SorP'!$A$"&amp;MATCH($S1883&amp;$J1883,SorP!C:C,0))))</f>
        <v/>
      </c>
      <c r="U1883" s="163" t="n"/>
      <c r="V1883" s="164">
        <f>IF(C1883="",NA(),MATCH($B1883&amp;$C1883,'Smelter Look-up'!$J:$J,0))</f>
        <v/>
      </c>
      <c r="X1883" s="165">
        <f>IF(AND(C1883="Smelter not listed",OR(LEN(D1883)=0,LEN(E1883)=0)),1,0)</f>
        <v/>
      </c>
      <c r="AB1883" s="306">
        <f>IF(C1883="","",B1883)</f>
        <v/>
      </c>
      <c r="AC1883" s="165">
        <f>B1883</f>
        <v/>
      </c>
      <c r="AD1883" s="165">
        <f>IF(C1883="Smelter not listed",D1883,C1883)</f>
        <v/>
      </c>
    </row>
    <row r="1884" ht="20.1" customFormat="1" customHeight="1" s="165">
      <c r="A1884" s="150" t="n"/>
      <c r="B1884" s="296">
        <f>IF(LEN(A1884)=0,"",INDEX('Smelter Look-up'!$A:$A,MATCH($A1884,'Smelter Look-up'!$E:$E,0)))</f>
        <v/>
      </c>
      <c r="C1884" s="147">
        <f>IF(LEN(A1884)=0,"",INDEX('Smelter Look-up'!$C:$C,MATCH($A1884,'Smelter Look-up'!$E:$E,0)))</f>
        <v/>
      </c>
      <c r="D1884" s="144" t="n"/>
      <c r="E1884" s="144">
        <f>IF(ISERROR($V1884),"",OFFSET('Smelter Look-up'!$D$4,$V1884-4,0)&amp;"")</f>
        <v/>
      </c>
      <c r="F1884" s="144">
        <f>IF(ISERROR($V1884),"",OFFSET('Smelter Look-up'!$E$4,$V1884-4,0))</f>
        <v/>
      </c>
      <c r="G1884" s="144">
        <f>IF(C1884=$X$4,"Enter smelter details",IF(ISERROR($V1884),"",OFFSET('Smelter Look-up'!$F$4,$V1884-4,0)))</f>
        <v/>
      </c>
      <c r="H1884" s="200">
        <f>IF(ISERROR($V1884),"",OFFSET('Smelter Look-up'!$G$4,$V1884-4,0))</f>
        <v/>
      </c>
      <c r="I1884" s="201">
        <f>IF(ISERROR($V1884),"",OFFSET('Smelter Look-up'!$H$4,$V1884-4,0))</f>
        <v/>
      </c>
      <c r="J1884" s="201">
        <f>IF(ISERROR($V1884),"",OFFSET('Smelter Look-up'!$I$4,$V1884-4,0))</f>
        <v/>
      </c>
      <c r="K1884" s="145" t="n"/>
      <c r="L1884" s="145" t="n"/>
      <c r="M1884" s="145" t="n"/>
      <c r="N1884" s="145" t="n"/>
      <c r="O1884" s="145" t="n"/>
      <c r="P1884" s="203" t="n"/>
      <c r="Q1884" s="146" t="n"/>
      <c r="R1884" s="144">
        <f>IF(ISERROR($V1884),"",OFFSET('Smelter Look-up'!$C$4,$V1884-4,0)&amp;"")</f>
        <v/>
      </c>
      <c r="S1884" s="150">
        <f>IF(B1884="","",IF(ISERROR(MATCH($E1884,CL,0)),"Unknown",INDIRECT("'C'!$A$"&amp;MATCH($E1884,CL,0)+1)))</f>
        <v/>
      </c>
      <c r="T1884" s="150">
        <f>IF(B1884="","",IF(ISERROR(MATCH($J1884,SorP!$B$1:$B$6261,0)),"",INDIRECT("'SorP'!$A$"&amp;MATCH($S1884&amp;$J1884,SorP!C:C,0))))</f>
        <v/>
      </c>
      <c r="U1884" s="163" t="n"/>
      <c r="V1884" s="164">
        <f>IF(C1884="",NA(),MATCH($B1884&amp;$C1884,'Smelter Look-up'!$J:$J,0))</f>
        <v/>
      </c>
      <c r="X1884" s="165">
        <f>IF(AND(C1884="Smelter not listed",OR(LEN(D1884)=0,LEN(E1884)=0)),1,0)</f>
        <v/>
      </c>
      <c r="AB1884" s="306">
        <f>IF(C1884="","",B1884)</f>
        <v/>
      </c>
      <c r="AC1884" s="165">
        <f>B1884</f>
        <v/>
      </c>
      <c r="AD1884" s="165">
        <f>IF(C1884="Smelter not listed",D1884,C1884)</f>
        <v/>
      </c>
    </row>
    <row r="1885" ht="20.1" customFormat="1" customHeight="1" s="165">
      <c r="A1885" s="150" t="n"/>
      <c r="B1885" s="296">
        <f>IF(LEN(A1885)=0,"",INDEX('Smelter Look-up'!$A:$A,MATCH($A1885,'Smelter Look-up'!$E:$E,0)))</f>
        <v/>
      </c>
      <c r="C1885" s="147">
        <f>IF(LEN(A1885)=0,"",INDEX('Smelter Look-up'!$C:$C,MATCH($A1885,'Smelter Look-up'!$E:$E,0)))</f>
        <v/>
      </c>
      <c r="D1885" s="144" t="n"/>
      <c r="E1885" s="144">
        <f>IF(ISERROR($V1885),"",OFFSET('Smelter Look-up'!$D$4,$V1885-4,0)&amp;"")</f>
        <v/>
      </c>
      <c r="F1885" s="144">
        <f>IF(ISERROR($V1885),"",OFFSET('Smelter Look-up'!$E$4,$V1885-4,0))</f>
        <v/>
      </c>
      <c r="G1885" s="144">
        <f>IF(C1885=$X$4,"Enter smelter details",IF(ISERROR($V1885),"",OFFSET('Smelter Look-up'!$F$4,$V1885-4,0)))</f>
        <v/>
      </c>
      <c r="H1885" s="200">
        <f>IF(ISERROR($V1885),"",OFFSET('Smelter Look-up'!$G$4,$V1885-4,0))</f>
        <v/>
      </c>
      <c r="I1885" s="201">
        <f>IF(ISERROR($V1885),"",OFFSET('Smelter Look-up'!$H$4,$V1885-4,0))</f>
        <v/>
      </c>
      <c r="J1885" s="201">
        <f>IF(ISERROR($V1885),"",OFFSET('Smelter Look-up'!$I$4,$V1885-4,0))</f>
        <v/>
      </c>
      <c r="K1885" s="145" t="n"/>
      <c r="L1885" s="145" t="n"/>
      <c r="M1885" s="145" t="n"/>
      <c r="N1885" s="145" t="n"/>
      <c r="O1885" s="145" t="n"/>
      <c r="P1885" s="203" t="n"/>
      <c r="Q1885" s="146" t="n"/>
      <c r="R1885" s="144">
        <f>IF(ISERROR($V1885),"",OFFSET('Smelter Look-up'!$C$4,$V1885-4,0)&amp;"")</f>
        <v/>
      </c>
      <c r="S1885" s="150">
        <f>IF(B1885="","",IF(ISERROR(MATCH($E1885,CL,0)),"Unknown",INDIRECT("'C'!$A$"&amp;MATCH($E1885,CL,0)+1)))</f>
        <v/>
      </c>
      <c r="T1885" s="150">
        <f>IF(B1885="","",IF(ISERROR(MATCH($J1885,SorP!$B$1:$B$6261,0)),"",INDIRECT("'SorP'!$A$"&amp;MATCH($S1885&amp;$J1885,SorP!C:C,0))))</f>
        <v/>
      </c>
      <c r="U1885" s="163" t="n"/>
      <c r="V1885" s="164">
        <f>IF(C1885="",NA(),MATCH($B1885&amp;$C1885,'Smelter Look-up'!$J:$J,0))</f>
        <v/>
      </c>
      <c r="X1885" s="165">
        <f>IF(AND(C1885="Smelter not listed",OR(LEN(D1885)=0,LEN(E1885)=0)),1,0)</f>
        <v/>
      </c>
      <c r="AB1885" s="306">
        <f>IF(C1885="","",B1885)</f>
        <v/>
      </c>
      <c r="AC1885" s="165">
        <f>B1885</f>
        <v/>
      </c>
      <c r="AD1885" s="165">
        <f>IF(C1885="Smelter not listed",D1885,C1885)</f>
        <v/>
      </c>
    </row>
    <row r="1886" ht="20.1" customFormat="1" customHeight="1" s="165">
      <c r="A1886" s="150" t="n"/>
      <c r="B1886" s="296">
        <f>IF(LEN(A1886)=0,"",INDEX('Smelter Look-up'!$A:$A,MATCH($A1886,'Smelter Look-up'!$E:$E,0)))</f>
        <v/>
      </c>
      <c r="C1886" s="147">
        <f>IF(LEN(A1886)=0,"",INDEX('Smelter Look-up'!$C:$C,MATCH($A1886,'Smelter Look-up'!$E:$E,0)))</f>
        <v/>
      </c>
      <c r="D1886" s="144" t="n"/>
      <c r="E1886" s="144">
        <f>IF(ISERROR($V1886),"",OFFSET('Smelter Look-up'!$D$4,$V1886-4,0)&amp;"")</f>
        <v/>
      </c>
      <c r="F1886" s="144">
        <f>IF(ISERROR($V1886),"",OFFSET('Smelter Look-up'!$E$4,$V1886-4,0))</f>
        <v/>
      </c>
      <c r="G1886" s="144">
        <f>IF(C1886=$X$4,"Enter smelter details",IF(ISERROR($V1886),"",OFFSET('Smelter Look-up'!$F$4,$V1886-4,0)))</f>
        <v/>
      </c>
      <c r="H1886" s="200">
        <f>IF(ISERROR($V1886),"",OFFSET('Smelter Look-up'!$G$4,$V1886-4,0))</f>
        <v/>
      </c>
      <c r="I1886" s="201">
        <f>IF(ISERROR($V1886),"",OFFSET('Smelter Look-up'!$H$4,$V1886-4,0))</f>
        <v/>
      </c>
      <c r="J1886" s="201">
        <f>IF(ISERROR($V1886),"",OFFSET('Smelter Look-up'!$I$4,$V1886-4,0))</f>
        <v/>
      </c>
      <c r="K1886" s="145" t="n"/>
      <c r="L1886" s="145" t="n"/>
      <c r="M1886" s="145" t="n"/>
      <c r="N1886" s="145" t="n"/>
      <c r="O1886" s="145" t="n"/>
      <c r="P1886" s="203" t="n"/>
      <c r="Q1886" s="146" t="n"/>
      <c r="R1886" s="144">
        <f>IF(ISERROR($V1886),"",OFFSET('Smelter Look-up'!$C$4,$V1886-4,0)&amp;"")</f>
        <v/>
      </c>
      <c r="S1886" s="150">
        <f>IF(B1886="","",IF(ISERROR(MATCH($E1886,CL,0)),"Unknown",INDIRECT("'C'!$A$"&amp;MATCH($E1886,CL,0)+1)))</f>
        <v/>
      </c>
      <c r="T1886" s="150">
        <f>IF(B1886="","",IF(ISERROR(MATCH($J1886,SorP!$B$1:$B$6261,0)),"",INDIRECT("'SorP'!$A$"&amp;MATCH($S1886&amp;$J1886,SorP!C:C,0))))</f>
        <v/>
      </c>
      <c r="U1886" s="163" t="n"/>
      <c r="V1886" s="164">
        <f>IF(C1886="",NA(),MATCH($B1886&amp;$C1886,'Smelter Look-up'!$J:$J,0))</f>
        <v/>
      </c>
      <c r="X1886" s="165">
        <f>IF(AND(C1886="Smelter not listed",OR(LEN(D1886)=0,LEN(E1886)=0)),1,0)</f>
        <v/>
      </c>
      <c r="AB1886" s="306">
        <f>IF(C1886="","",B1886)</f>
        <v/>
      </c>
      <c r="AC1886" s="165">
        <f>B1886</f>
        <v/>
      </c>
      <c r="AD1886" s="165">
        <f>IF(C1886="Smelter not listed",D1886,C1886)</f>
        <v/>
      </c>
    </row>
    <row r="1887" ht="20.1" customFormat="1" customHeight="1" s="165">
      <c r="A1887" s="150" t="n"/>
      <c r="B1887" s="296">
        <f>IF(LEN(A1887)=0,"",INDEX('Smelter Look-up'!$A:$A,MATCH($A1887,'Smelter Look-up'!$E:$E,0)))</f>
        <v/>
      </c>
      <c r="C1887" s="147">
        <f>IF(LEN(A1887)=0,"",INDEX('Smelter Look-up'!$C:$C,MATCH($A1887,'Smelter Look-up'!$E:$E,0)))</f>
        <v/>
      </c>
      <c r="D1887" s="144" t="n"/>
      <c r="E1887" s="144">
        <f>IF(ISERROR($V1887),"",OFFSET('Smelter Look-up'!$D$4,$V1887-4,0)&amp;"")</f>
        <v/>
      </c>
      <c r="F1887" s="144">
        <f>IF(ISERROR($V1887),"",OFFSET('Smelter Look-up'!$E$4,$V1887-4,0))</f>
        <v/>
      </c>
      <c r="G1887" s="144">
        <f>IF(C1887=$X$4,"Enter smelter details",IF(ISERROR($V1887),"",OFFSET('Smelter Look-up'!$F$4,$V1887-4,0)))</f>
        <v/>
      </c>
      <c r="H1887" s="200">
        <f>IF(ISERROR($V1887),"",OFFSET('Smelter Look-up'!$G$4,$V1887-4,0))</f>
        <v/>
      </c>
      <c r="I1887" s="201">
        <f>IF(ISERROR($V1887),"",OFFSET('Smelter Look-up'!$H$4,$V1887-4,0))</f>
        <v/>
      </c>
      <c r="J1887" s="201">
        <f>IF(ISERROR($V1887),"",OFFSET('Smelter Look-up'!$I$4,$V1887-4,0))</f>
        <v/>
      </c>
      <c r="K1887" s="145" t="n"/>
      <c r="L1887" s="145" t="n"/>
      <c r="M1887" s="145" t="n"/>
      <c r="N1887" s="145" t="n"/>
      <c r="O1887" s="145" t="n"/>
      <c r="P1887" s="203" t="n"/>
      <c r="Q1887" s="146" t="n"/>
      <c r="R1887" s="144">
        <f>IF(ISERROR($V1887),"",OFFSET('Smelter Look-up'!$C$4,$V1887-4,0)&amp;"")</f>
        <v/>
      </c>
      <c r="S1887" s="150">
        <f>IF(B1887="","",IF(ISERROR(MATCH($E1887,CL,0)),"Unknown",INDIRECT("'C'!$A$"&amp;MATCH($E1887,CL,0)+1)))</f>
        <v/>
      </c>
      <c r="T1887" s="150">
        <f>IF(B1887="","",IF(ISERROR(MATCH($J1887,SorP!$B$1:$B$6261,0)),"",INDIRECT("'SorP'!$A$"&amp;MATCH($S1887&amp;$J1887,SorP!C:C,0))))</f>
        <v/>
      </c>
      <c r="U1887" s="163" t="n"/>
      <c r="V1887" s="164">
        <f>IF(C1887="",NA(),MATCH($B1887&amp;$C1887,'Smelter Look-up'!$J:$J,0))</f>
        <v/>
      </c>
      <c r="X1887" s="165">
        <f>IF(AND(C1887="Smelter not listed",OR(LEN(D1887)=0,LEN(E1887)=0)),1,0)</f>
        <v/>
      </c>
      <c r="AB1887" s="306">
        <f>IF(C1887="","",B1887)</f>
        <v/>
      </c>
      <c r="AC1887" s="165">
        <f>B1887</f>
        <v/>
      </c>
      <c r="AD1887" s="165">
        <f>IF(C1887="Smelter not listed",D1887,C1887)</f>
        <v/>
      </c>
    </row>
    <row r="1888" ht="20.1" customFormat="1" customHeight="1" s="165">
      <c r="A1888" s="150" t="n"/>
      <c r="B1888" s="296">
        <f>IF(LEN(A1888)=0,"",INDEX('Smelter Look-up'!$A:$A,MATCH($A1888,'Smelter Look-up'!$E:$E,0)))</f>
        <v/>
      </c>
      <c r="C1888" s="147">
        <f>IF(LEN(A1888)=0,"",INDEX('Smelter Look-up'!$C:$C,MATCH($A1888,'Smelter Look-up'!$E:$E,0)))</f>
        <v/>
      </c>
      <c r="D1888" s="144" t="n"/>
      <c r="E1888" s="144">
        <f>IF(ISERROR($V1888),"",OFFSET('Smelter Look-up'!$D$4,$V1888-4,0)&amp;"")</f>
        <v/>
      </c>
      <c r="F1888" s="144">
        <f>IF(ISERROR($V1888),"",OFFSET('Smelter Look-up'!$E$4,$V1888-4,0))</f>
        <v/>
      </c>
      <c r="G1888" s="144">
        <f>IF(C1888=$X$4,"Enter smelter details",IF(ISERROR($V1888),"",OFFSET('Smelter Look-up'!$F$4,$V1888-4,0)))</f>
        <v/>
      </c>
      <c r="H1888" s="200">
        <f>IF(ISERROR($V1888),"",OFFSET('Smelter Look-up'!$G$4,$V1888-4,0))</f>
        <v/>
      </c>
      <c r="I1888" s="201">
        <f>IF(ISERROR($V1888),"",OFFSET('Smelter Look-up'!$H$4,$V1888-4,0))</f>
        <v/>
      </c>
      <c r="J1888" s="201">
        <f>IF(ISERROR($V1888),"",OFFSET('Smelter Look-up'!$I$4,$V1888-4,0))</f>
        <v/>
      </c>
      <c r="K1888" s="145" t="n"/>
      <c r="L1888" s="145" t="n"/>
      <c r="M1888" s="145" t="n"/>
      <c r="N1888" s="145" t="n"/>
      <c r="O1888" s="145" t="n"/>
      <c r="P1888" s="203" t="n"/>
      <c r="Q1888" s="146" t="n"/>
      <c r="R1888" s="144">
        <f>IF(ISERROR($V1888),"",OFFSET('Smelter Look-up'!$C$4,$V1888-4,0)&amp;"")</f>
        <v/>
      </c>
      <c r="S1888" s="150">
        <f>IF(B1888="","",IF(ISERROR(MATCH($E1888,CL,0)),"Unknown",INDIRECT("'C'!$A$"&amp;MATCH($E1888,CL,0)+1)))</f>
        <v/>
      </c>
      <c r="T1888" s="150">
        <f>IF(B1888="","",IF(ISERROR(MATCH($J1888,SorP!$B$1:$B$6261,0)),"",INDIRECT("'SorP'!$A$"&amp;MATCH($S1888&amp;$J1888,SorP!C:C,0))))</f>
        <v/>
      </c>
      <c r="U1888" s="163" t="n"/>
      <c r="V1888" s="164">
        <f>IF(C1888="",NA(),MATCH($B1888&amp;$C1888,'Smelter Look-up'!$J:$J,0))</f>
        <v/>
      </c>
      <c r="X1888" s="165">
        <f>IF(AND(C1888="Smelter not listed",OR(LEN(D1888)=0,LEN(E1888)=0)),1,0)</f>
        <v/>
      </c>
      <c r="AB1888" s="306">
        <f>IF(C1888="","",B1888)</f>
        <v/>
      </c>
      <c r="AC1888" s="165">
        <f>B1888</f>
        <v/>
      </c>
      <c r="AD1888" s="165">
        <f>IF(C1888="Smelter not listed",D1888,C1888)</f>
        <v/>
      </c>
    </row>
    <row r="1889" ht="20.1" customFormat="1" customHeight="1" s="165">
      <c r="A1889" s="150" t="n"/>
      <c r="B1889" s="296">
        <f>IF(LEN(A1889)=0,"",INDEX('Smelter Look-up'!$A:$A,MATCH($A1889,'Smelter Look-up'!$E:$E,0)))</f>
        <v/>
      </c>
      <c r="C1889" s="147">
        <f>IF(LEN(A1889)=0,"",INDEX('Smelter Look-up'!$C:$C,MATCH($A1889,'Smelter Look-up'!$E:$E,0)))</f>
        <v/>
      </c>
      <c r="D1889" s="144" t="n"/>
      <c r="E1889" s="144">
        <f>IF(ISERROR($V1889),"",OFFSET('Smelter Look-up'!$D$4,$V1889-4,0)&amp;"")</f>
        <v/>
      </c>
      <c r="F1889" s="144">
        <f>IF(ISERROR($V1889),"",OFFSET('Smelter Look-up'!$E$4,$V1889-4,0))</f>
        <v/>
      </c>
      <c r="G1889" s="144">
        <f>IF(C1889=$X$4,"Enter smelter details",IF(ISERROR($V1889),"",OFFSET('Smelter Look-up'!$F$4,$V1889-4,0)))</f>
        <v/>
      </c>
      <c r="H1889" s="200">
        <f>IF(ISERROR($V1889),"",OFFSET('Smelter Look-up'!$G$4,$V1889-4,0))</f>
        <v/>
      </c>
      <c r="I1889" s="201">
        <f>IF(ISERROR($V1889),"",OFFSET('Smelter Look-up'!$H$4,$V1889-4,0))</f>
        <v/>
      </c>
      <c r="J1889" s="201">
        <f>IF(ISERROR($V1889),"",OFFSET('Smelter Look-up'!$I$4,$V1889-4,0))</f>
        <v/>
      </c>
      <c r="K1889" s="145" t="n"/>
      <c r="L1889" s="145" t="n"/>
      <c r="M1889" s="145" t="n"/>
      <c r="N1889" s="145" t="n"/>
      <c r="O1889" s="145" t="n"/>
      <c r="P1889" s="203" t="n"/>
      <c r="Q1889" s="146" t="n"/>
      <c r="R1889" s="144">
        <f>IF(ISERROR($V1889),"",OFFSET('Smelter Look-up'!$C$4,$V1889-4,0)&amp;"")</f>
        <v/>
      </c>
      <c r="S1889" s="150">
        <f>IF(B1889="","",IF(ISERROR(MATCH($E1889,CL,0)),"Unknown",INDIRECT("'C'!$A$"&amp;MATCH($E1889,CL,0)+1)))</f>
        <v/>
      </c>
      <c r="T1889" s="150">
        <f>IF(B1889="","",IF(ISERROR(MATCH($J1889,SorP!$B$1:$B$6261,0)),"",INDIRECT("'SorP'!$A$"&amp;MATCH($S1889&amp;$J1889,SorP!C:C,0))))</f>
        <v/>
      </c>
      <c r="U1889" s="163" t="n"/>
      <c r="V1889" s="164">
        <f>IF(C1889="",NA(),MATCH($B1889&amp;$C1889,'Smelter Look-up'!$J:$J,0))</f>
        <v/>
      </c>
      <c r="X1889" s="165">
        <f>IF(AND(C1889="Smelter not listed",OR(LEN(D1889)=0,LEN(E1889)=0)),1,0)</f>
        <v/>
      </c>
      <c r="AB1889" s="306">
        <f>IF(C1889="","",B1889)</f>
        <v/>
      </c>
      <c r="AC1889" s="165">
        <f>B1889</f>
        <v/>
      </c>
      <c r="AD1889" s="165">
        <f>IF(C1889="Smelter not listed",D1889,C1889)</f>
        <v/>
      </c>
    </row>
    <row r="1890" ht="20.1" customFormat="1" customHeight="1" s="165">
      <c r="A1890" s="150" t="n"/>
      <c r="B1890" s="296">
        <f>IF(LEN(A1890)=0,"",INDEX('Smelter Look-up'!$A:$A,MATCH($A1890,'Smelter Look-up'!$E:$E,0)))</f>
        <v/>
      </c>
      <c r="C1890" s="147">
        <f>IF(LEN(A1890)=0,"",INDEX('Smelter Look-up'!$C:$C,MATCH($A1890,'Smelter Look-up'!$E:$E,0)))</f>
        <v/>
      </c>
      <c r="D1890" s="144" t="n"/>
      <c r="E1890" s="144">
        <f>IF(ISERROR($V1890),"",OFFSET('Smelter Look-up'!$D$4,$V1890-4,0)&amp;"")</f>
        <v/>
      </c>
      <c r="F1890" s="144">
        <f>IF(ISERROR($V1890),"",OFFSET('Smelter Look-up'!$E$4,$V1890-4,0))</f>
        <v/>
      </c>
      <c r="G1890" s="144">
        <f>IF(C1890=$X$4,"Enter smelter details",IF(ISERROR($V1890),"",OFFSET('Smelter Look-up'!$F$4,$V1890-4,0)))</f>
        <v/>
      </c>
      <c r="H1890" s="200">
        <f>IF(ISERROR($V1890),"",OFFSET('Smelter Look-up'!$G$4,$V1890-4,0))</f>
        <v/>
      </c>
      <c r="I1890" s="201">
        <f>IF(ISERROR($V1890),"",OFFSET('Smelter Look-up'!$H$4,$V1890-4,0))</f>
        <v/>
      </c>
      <c r="J1890" s="201">
        <f>IF(ISERROR($V1890),"",OFFSET('Smelter Look-up'!$I$4,$V1890-4,0))</f>
        <v/>
      </c>
      <c r="K1890" s="145" t="n"/>
      <c r="L1890" s="145" t="n"/>
      <c r="M1890" s="145" t="n"/>
      <c r="N1890" s="145" t="n"/>
      <c r="O1890" s="145" t="n"/>
      <c r="P1890" s="203" t="n"/>
      <c r="Q1890" s="146" t="n"/>
      <c r="R1890" s="144">
        <f>IF(ISERROR($V1890),"",OFFSET('Smelter Look-up'!$C$4,$V1890-4,0)&amp;"")</f>
        <v/>
      </c>
      <c r="S1890" s="150">
        <f>IF(B1890="","",IF(ISERROR(MATCH($E1890,CL,0)),"Unknown",INDIRECT("'C'!$A$"&amp;MATCH($E1890,CL,0)+1)))</f>
        <v/>
      </c>
      <c r="T1890" s="150">
        <f>IF(B1890="","",IF(ISERROR(MATCH($J1890,SorP!$B$1:$B$6261,0)),"",INDIRECT("'SorP'!$A$"&amp;MATCH($S1890&amp;$J1890,SorP!C:C,0))))</f>
        <v/>
      </c>
      <c r="U1890" s="163" t="n"/>
      <c r="V1890" s="164">
        <f>IF(C1890="",NA(),MATCH($B1890&amp;$C1890,'Smelter Look-up'!$J:$J,0))</f>
        <v/>
      </c>
      <c r="X1890" s="165">
        <f>IF(AND(C1890="Smelter not listed",OR(LEN(D1890)=0,LEN(E1890)=0)),1,0)</f>
        <v/>
      </c>
      <c r="AB1890" s="306">
        <f>IF(C1890="","",B1890)</f>
        <v/>
      </c>
      <c r="AC1890" s="165">
        <f>B1890</f>
        <v/>
      </c>
      <c r="AD1890" s="165">
        <f>IF(C1890="Smelter not listed",D1890,C1890)</f>
        <v/>
      </c>
    </row>
    <row r="1891" ht="20.1" customFormat="1" customHeight="1" s="165">
      <c r="A1891" s="150" t="n"/>
      <c r="B1891" s="296">
        <f>IF(LEN(A1891)=0,"",INDEX('Smelter Look-up'!$A:$A,MATCH($A1891,'Smelter Look-up'!$E:$E,0)))</f>
        <v/>
      </c>
      <c r="C1891" s="147">
        <f>IF(LEN(A1891)=0,"",INDEX('Smelter Look-up'!$C:$C,MATCH($A1891,'Smelter Look-up'!$E:$E,0)))</f>
        <v/>
      </c>
      <c r="D1891" s="144" t="n"/>
      <c r="E1891" s="144">
        <f>IF(ISERROR($V1891),"",OFFSET('Smelter Look-up'!$D$4,$V1891-4,0)&amp;"")</f>
        <v/>
      </c>
      <c r="F1891" s="144">
        <f>IF(ISERROR($V1891),"",OFFSET('Smelter Look-up'!$E$4,$V1891-4,0))</f>
        <v/>
      </c>
      <c r="G1891" s="144">
        <f>IF(C1891=$X$4,"Enter smelter details",IF(ISERROR($V1891),"",OFFSET('Smelter Look-up'!$F$4,$V1891-4,0)))</f>
        <v/>
      </c>
      <c r="H1891" s="200">
        <f>IF(ISERROR($V1891),"",OFFSET('Smelter Look-up'!$G$4,$V1891-4,0))</f>
        <v/>
      </c>
      <c r="I1891" s="201">
        <f>IF(ISERROR($V1891),"",OFFSET('Smelter Look-up'!$H$4,$V1891-4,0))</f>
        <v/>
      </c>
      <c r="J1891" s="201">
        <f>IF(ISERROR($V1891),"",OFFSET('Smelter Look-up'!$I$4,$V1891-4,0))</f>
        <v/>
      </c>
      <c r="K1891" s="145" t="n"/>
      <c r="L1891" s="145" t="n"/>
      <c r="M1891" s="145" t="n"/>
      <c r="N1891" s="145" t="n"/>
      <c r="O1891" s="145" t="n"/>
      <c r="P1891" s="203" t="n"/>
      <c r="Q1891" s="146" t="n"/>
      <c r="R1891" s="144">
        <f>IF(ISERROR($V1891),"",OFFSET('Smelter Look-up'!$C$4,$V1891-4,0)&amp;"")</f>
        <v/>
      </c>
      <c r="S1891" s="150">
        <f>IF(B1891="","",IF(ISERROR(MATCH($E1891,CL,0)),"Unknown",INDIRECT("'C'!$A$"&amp;MATCH($E1891,CL,0)+1)))</f>
        <v/>
      </c>
      <c r="T1891" s="150">
        <f>IF(B1891="","",IF(ISERROR(MATCH($J1891,SorP!$B$1:$B$6261,0)),"",INDIRECT("'SorP'!$A$"&amp;MATCH($S1891&amp;$J1891,SorP!C:C,0))))</f>
        <v/>
      </c>
      <c r="U1891" s="163" t="n"/>
      <c r="V1891" s="164">
        <f>IF(C1891="",NA(),MATCH($B1891&amp;$C1891,'Smelter Look-up'!$J:$J,0))</f>
        <v/>
      </c>
      <c r="X1891" s="165">
        <f>IF(AND(C1891="Smelter not listed",OR(LEN(D1891)=0,LEN(E1891)=0)),1,0)</f>
        <v/>
      </c>
      <c r="AB1891" s="306">
        <f>IF(C1891="","",B1891)</f>
        <v/>
      </c>
      <c r="AC1891" s="165">
        <f>B1891</f>
        <v/>
      </c>
      <c r="AD1891" s="165">
        <f>IF(C1891="Smelter not listed",D1891,C1891)</f>
        <v/>
      </c>
    </row>
    <row r="1892" ht="20.1" customFormat="1" customHeight="1" s="165">
      <c r="A1892" s="150" t="n"/>
      <c r="B1892" s="296">
        <f>IF(LEN(A1892)=0,"",INDEX('Smelter Look-up'!$A:$A,MATCH($A1892,'Smelter Look-up'!$E:$E,0)))</f>
        <v/>
      </c>
      <c r="C1892" s="147">
        <f>IF(LEN(A1892)=0,"",INDEX('Smelter Look-up'!$C:$C,MATCH($A1892,'Smelter Look-up'!$E:$E,0)))</f>
        <v/>
      </c>
      <c r="D1892" s="144" t="n"/>
      <c r="E1892" s="144">
        <f>IF(ISERROR($V1892),"",OFFSET('Smelter Look-up'!$D$4,$V1892-4,0)&amp;"")</f>
        <v/>
      </c>
      <c r="F1892" s="144">
        <f>IF(ISERROR($V1892),"",OFFSET('Smelter Look-up'!$E$4,$V1892-4,0))</f>
        <v/>
      </c>
      <c r="G1892" s="144">
        <f>IF(C1892=$X$4,"Enter smelter details",IF(ISERROR($V1892),"",OFFSET('Smelter Look-up'!$F$4,$V1892-4,0)))</f>
        <v/>
      </c>
      <c r="H1892" s="200">
        <f>IF(ISERROR($V1892),"",OFFSET('Smelter Look-up'!$G$4,$V1892-4,0))</f>
        <v/>
      </c>
      <c r="I1892" s="201">
        <f>IF(ISERROR($V1892),"",OFFSET('Smelter Look-up'!$H$4,$V1892-4,0))</f>
        <v/>
      </c>
      <c r="J1892" s="201">
        <f>IF(ISERROR($V1892),"",OFFSET('Smelter Look-up'!$I$4,$V1892-4,0))</f>
        <v/>
      </c>
      <c r="K1892" s="145" t="n"/>
      <c r="L1892" s="145" t="n"/>
      <c r="M1892" s="145" t="n"/>
      <c r="N1892" s="145" t="n"/>
      <c r="O1892" s="145" t="n"/>
      <c r="P1892" s="203" t="n"/>
      <c r="Q1892" s="146" t="n"/>
      <c r="R1892" s="144">
        <f>IF(ISERROR($V1892),"",OFFSET('Smelter Look-up'!$C$4,$V1892-4,0)&amp;"")</f>
        <v/>
      </c>
      <c r="S1892" s="150">
        <f>IF(B1892="","",IF(ISERROR(MATCH($E1892,CL,0)),"Unknown",INDIRECT("'C'!$A$"&amp;MATCH($E1892,CL,0)+1)))</f>
        <v/>
      </c>
      <c r="T1892" s="150">
        <f>IF(B1892="","",IF(ISERROR(MATCH($J1892,SorP!$B$1:$B$6261,0)),"",INDIRECT("'SorP'!$A$"&amp;MATCH($S1892&amp;$J1892,SorP!C:C,0))))</f>
        <v/>
      </c>
      <c r="U1892" s="163" t="n"/>
      <c r="V1892" s="164">
        <f>IF(C1892="",NA(),MATCH($B1892&amp;$C1892,'Smelter Look-up'!$J:$J,0))</f>
        <v/>
      </c>
      <c r="X1892" s="165">
        <f>IF(AND(C1892="Smelter not listed",OR(LEN(D1892)=0,LEN(E1892)=0)),1,0)</f>
        <v/>
      </c>
      <c r="AB1892" s="306">
        <f>IF(C1892="","",B1892)</f>
        <v/>
      </c>
      <c r="AC1892" s="165">
        <f>B1892</f>
        <v/>
      </c>
      <c r="AD1892" s="165">
        <f>IF(C1892="Smelter not listed",D1892,C1892)</f>
        <v/>
      </c>
    </row>
    <row r="1893" ht="20.1" customFormat="1" customHeight="1" s="165">
      <c r="A1893" s="150" t="n"/>
      <c r="B1893" s="296">
        <f>IF(LEN(A1893)=0,"",INDEX('Smelter Look-up'!$A:$A,MATCH($A1893,'Smelter Look-up'!$E:$E,0)))</f>
        <v/>
      </c>
      <c r="C1893" s="147">
        <f>IF(LEN(A1893)=0,"",INDEX('Smelter Look-up'!$C:$C,MATCH($A1893,'Smelter Look-up'!$E:$E,0)))</f>
        <v/>
      </c>
      <c r="D1893" s="144" t="n"/>
      <c r="E1893" s="144">
        <f>IF(ISERROR($V1893),"",OFFSET('Smelter Look-up'!$D$4,$V1893-4,0)&amp;"")</f>
        <v/>
      </c>
      <c r="F1893" s="144">
        <f>IF(ISERROR($V1893),"",OFFSET('Smelter Look-up'!$E$4,$V1893-4,0))</f>
        <v/>
      </c>
      <c r="G1893" s="144">
        <f>IF(C1893=$X$4,"Enter smelter details",IF(ISERROR($V1893),"",OFFSET('Smelter Look-up'!$F$4,$V1893-4,0)))</f>
        <v/>
      </c>
      <c r="H1893" s="200">
        <f>IF(ISERROR($V1893),"",OFFSET('Smelter Look-up'!$G$4,$V1893-4,0))</f>
        <v/>
      </c>
      <c r="I1893" s="201">
        <f>IF(ISERROR($V1893),"",OFFSET('Smelter Look-up'!$H$4,$V1893-4,0))</f>
        <v/>
      </c>
      <c r="J1893" s="201">
        <f>IF(ISERROR($V1893),"",OFFSET('Smelter Look-up'!$I$4,$V1893-4,0))</f>
        <v/>
      </c>
      <c r="K1893" s="145" t="n"/>
      <c r="L1893" s="145" t="n"/>
      <c r="M1893" s="145" t="n"/>
      <c r="N1893" s="145" t="n"/>
      <c r="O1893" s="145" t="n"/>
      <c r="P1893" s="203" t="n"/>
      <c r="Q1893" s="146" t="n"/>
      <c r="R1893" s="144">
        <f>IF(ISERROR($V1893),"",OFFSET('Smelter Look-up'!$C$4,$V1893-4,0)&amp;"")</f>
        <v/>
      </c>
      <c r="S1893" s="150">
        <f>IF(B1893="","",IF(ISERROR(MATCH($E1893,CL,0)),"Unknown",INDIRECT("'C'!$A$"&amp;MATCH($E1893,CL,0)+1)))</f>
        <v/>
      </c>
      <c r="T1893" s="150">
        <f>IF(B1893="","",IF(ISERROR(MATCH($J1893,SorP!$B$1:$B$6261,0)),"",INDIRECT("'SorP'!$A$"&amp;MATCH($S1893&amp;$J1893,SorP!C:C,0))))</f>
        <v/>
      </c>
      <c r="U1893" s="163" t="n"/>
      <c r="V1893" s="164">
        <f>IF(C1893="",NA(),MATCH($B1893&amp;$C1893,'Smelter Look-up'!$J:$J,0))</f>
        <v/>
      </c>
      <c r="X1893" s="165">
        <f>IF(AND(C1893="Smelter not listed",OR(LEN(D1893)=0,LEN(E1893)=0)),1,0)</f>
        <v/>
      </c>
      <c r="AB1893" s="306">
        <f>IF(C1893="","",B1893)</f>
        <v/>
      </c>
      <c r="AC1893" s="165">
        <f>B1893</f>
        <v/>
      </c>
      <c r="AD1893" s="165">
        <f>IF(C1893="Smelter not listed",D1893,C1893)</f>
        <v/>
      </c>
    </row>
    <row r="1894" ht="20.1" customFormat="1" customHeight="1" s="165">
      <c r="A1894" s="150" t="n"/>
      <c r="B1894" s="296">
        <f>IF(LEN(A1894)=0,"",INDEX('Smelter Look-up'!$A:$A,MATCH($A1894,'Smelter Look-up'!$E:$E,0)))</f>
        <v/>
      </c>
      <c r="C1894" s="147">
        <f>IF(LEN(A1894)=0,"",INDEX('Smelter Look-up'!$C:$C,MATCH($A1894,'Smelter Look-up'!$E:$E,0)))</f>
        <v/>
      </c>
      <c r="D1894" s="144" t="n"/>
      <c r="E1894" s="144">
        <f>IF(ISERROR($V1894),"",OFFSET('Smelter Look-up'!$D$4,$V1894-4,0)&amp;"")</f>
        <v/>
      </c>
      <c r="F1894" s="144">
        <f>IF(ISERROR($V1894),"",OFFSET('Smelter Look-up'!$E$4,$V1894-4,0))</f>
        <v/>
      </c>
      <c r="G1894" s="144">
        <f>IF(C1894=$X$4,"Enter smelter details",IF(ISERROR($V1894),"",OFFSET('Smelter Look-up'!$F$4,$V1894-4,0)))</f>
        <v/>
      </c>
      <c r="H1894" s="200">
        <f>IF(ISERROR($V1894),"",OFFSET('Smelter Look-up'!$G$4,$V1894-4,0))</f>
        <v/>
      </c>
      <c r="I1894" s="201">
        <f>IF(ISERROR($V1894),"",OFFSET('Smelter Look-up'!$H$4,$V1894-4,0))</f>
        <v/>
      </c>
      <c r="J1894" s="201">
        <f>IF(ISERROR($V1894),"",OFFSET('Smelter Look-up'!$I$4,$V1894-4,0))</f>
        <v/>
      </c>
      <c r="K1894" s="145" t="n"/>
      <c r="L1894" s="145" t="n"/>
      <c r="M1894" s="145" t="n"/>
      <c r="N1894" s="145" t="n"/>
      <c r="O1894" s="145" t="n"/>
      <c r="P1894" s="203" t="n"/>
      <c r="Q1894" s="146" t="n"/>
      <c r="R1894" s="144">
        <f>IF(ISERROR($V1894),"",OFFSET('Smelter Look-up'!$C$4,$V1894-4,0)&amp;"")</f>
        <v/>
      </c>
      <c r="S1894" s="150">
        <f>IF(B1894="","",IF(ISERROR(MATCH($E1894,CL,0)),"Unknown",INDIRECT("'C'!$A$"&amp;MATCH($E1894,CL,0)+1)))</f>
        <v/>
      </c>
      <c r="T1894" s="150">
        <f>IF(B1894="","",IF(ISERROR(MATCH($J1894,SorP!$B$1:$B$6261,0)),"",INDIRECT("'SorP'!$A$"&amp;MATCH($S1894&amp;$J1894,SorP!C:C,0))))</f>
        <v/>
      </c>
      <c r="U1894" s="163" t="n"/>
      <c r="V1894" s="164">
        <f>IF(C1894="",NA(),MATCH($B1894&amp;$C1894,'Smelter Look-up'!$J:$J,0))</f>
        <v/>
      </c>
      <c r="X1894" s="165">
        <f>IF(AND(C1894="Smelter not listed",OR(LEN(D1894)=0,LEN(E1894)=0)),1,0)</f>
        <v/>
      </c>
      <c r="AB1894" s="306">
        <f>IF(C1894="","",B1894)</f>
        <v/>
      </c>
      <c r="AC1894" s="165">
        <f>B1894</f>
        <v/>
      </c>
      <c r="AD1894" s="165">
        <f>IF(C1894="Smelter not listed",D1894,C1894)</f>
        <v/>
      </c>
    </row>
    <row r="1895" ht="20.1" customFormat="1" customHeight="1" s="165">
      <c r="A1895" s="150" t="n"/>
      <c r="B1895" s="296">
        <f>IF(LEN(A1895)=0,"",INDEX('Smelter Look-up'!$A:$A,MATCH($A1895,'Smelter Look-up'!$E:$E,0)))</f>
        <v/>
      </c>
      <c r="C1895" s="147">
        <f>IF(LEN(A1895)=0,"",INDEX('Smelter Look-up'!$C:$C,MATCH($A1895,'Smelter Look-up'!$E:$E,0)))</f>
        <v/>
      </c>
      <c r="D1895" s="144" t="n"/>
      <c r="E1895" s="144">
        <f>IF(ISERROR($V1895),"",OFFSET('Smelter Look-up'!$D$4,$V1895-4,0)&amp;"")</f>
        <v/>
      </c>
      <c r="F1895" s="144">
        <f>IF(ISERROR($V1895),"",OFFSET('Smelter Look-up'!$E$4,$V1895-4,0))</f>
        <v/>
      </c>
      <c r="G1895" s="144">
        <f>IF(C1895=$X$4,"Enter smelter details",IF(ISERROR($V1895),"",OFFSET('Smelter Look-up'!$F$4,$V1895-4,0)))</f>
        <v/>
      </c>
      <c r="H1895" s="200">
        <f>IF(ISERROR($V1895),"",OFFSET('Smelter Look-up'!$G$4,$V1895-4,0))</f>
        <v/>
      </c>
      <c r="I1895" s="201">
        <f>IF(ISERROR($V1895),"",OFFSET('Smelter Look-up'!$H$4,$V1895-4,0))</f>
        <v/>
      </c>
      <c r="J1895" s="201">
        <f>IF(ISERROR($V1895),"",OFFSET('Smelter Look-up'!$I$4,$V1895-4,0))</f>
        <v/>
      </c>
      <c r="K1895" s="145" t="n"/>
      <c r="L1895" s="145" t="n"/>
      <c r="M1895" s="145" t="n"/>
      <c r="N1895" s="145" t="n"/>
      <c r="O1895" s="145" t="n"/>
      <c r="P1895" s="203" t="n"/>
      <c r="Q1895" s="146" t="n"/>
      <c r="R1895" s="144">
        <f>IF(ISERROR($V1895),"",OFFSET('Smelter Look-up'!$C$4,$V1895-4,0)&amp;"")</f>
        <v/>
      </c>
      <c r="S1895" s="150">
        <f>IF(B1895="","",IF(ISERROR(MATCH($E1895,CL,0)),"Unknown",INDIRECT("'C'!$A$"&amp;MATCH($E1895,CL,0)+1)))</f>
        <v/>
      </c>
      <c r="T1895" s="150">
        <f>IF(B1895="","",IF(ISERROR(MATCH($J1895,SorP!$B$1:$B$6261,0)),"",INDIRECT("'SorP'!$A$"&amp;MATCH($S1895&amp;$J1895,SorP!C:C,0))))</f>
        <v/>
      </c>
      <c r="U1895" s="163" t="n"/>
      <c r="V1895" s="164">
        <f>IF(C1895="",NA(),MATCH($B1895&amp;$C1895,'Smelter Look-up'!$J:$J,0))</f>
        <v/>
      </c>
      <c r="X1895" s="165">
        <f>IF(AND(C1895="Smelter not listed",OR(LEN(D1895)=0,LEN(E1895)=0)),1,0)</f>
        <v/>
      </c>
      <c r="AB1895" s="306">
        <f>IF(C1895="","",B1895)</f>
        <v/>
      </c>
      <c r="AC1895" s="165">
        <f>B1895</f>
        <v/>
      </c>
      <c r="AD1895" s="165">
        <f>IF(C1895="Smelter not listed",D1895,C1895)</f>
        <v/>
      </c>
    </row>
    <row r="1896" ht="20.1" customFormat="1" customHeight="1" s="165">
      <c r="A1896" s="150" t="n"/>
      <c r="B1896" s="296">
        <f>IF(LEN(A1896)=0,"",INDEX('Smelter Look-up'!$A:$A,MATCH($A1896,'Smelter Look-up'!$E:$E,0)))</f>
        <v/>
      </c>
      <c r="C1896" s="147">
        <f>IF(LEN(A1896)=0,"",INDEX('Smelter Look-up'!$C:$C,MATCH($A1896,'Smelter Look-up'!$E:$E,0)))</f>
        <v/>
      </c>
      <c r="D1896" s="144" t="n"/>
      <c r="E1896" s="144">
        <f>IF(ISERROR($V1896),"",OFFSET('Smelter Look-up'!$D$4,$V1896-4,0)&amp;"")</f>
        <v/>
      </c>
      <c r="F1896" s="144">
        <f>IF(ISERROR($V1896),"",OFFSET('Smelter Look-up'!$E$4,$V1896-4,0))</f>
        <v/>
      </c>
      <c r="G1896" s="144">
        <f>IF(C1896=$X$4,"Enter smelter details",IF(ISERROR($V1896),"",OFFSET('Smelter Look-up'!$F$4,$V1896-4,0)))</f>
        <v/>
      </c>
      <c r="H1896" s="200">
        <f>IF(ISERROR($V1896),"",OFFSET('Smelter Look-up'!$G$4,$V1896-4,0))</f>
        <v/>
      </c>
      <c r="I1896" s="201">
        <f>IF(ISERROR($V1896),"",OFFSET('Smelter Look-up'!$H$4,$V1896-4,0))</f>
        <v/>
      </c>
      <c r="J1896" s="201">
        <f>IF(ISERROR($V1896),"",OFFSET('Smelter Look-up'!$I$4,$V1896-4,0))</f>
        <v/>
      </c>
      <c r="K1896" s="145" t="n"/>
      <c r="L1896" s="145" t="n"/>
      <c r="M1896" s="145" t="n"/>
      <c r="N1896" s="145" t="n"/>
      <c r="O1896" s="145" t="n"/>
      <c r="P1896" s="203" t="n"/>
      <c r="Q1896" s="146" t="n"/>
      <c r="R1896" s="144">
        <f>IF(ISERROR($V1896),"",OFFSET('Smelter Look-up'!$C$4,$V1896-4,0)&amp;"")</f>
        <v/>
      </c>
      <c r="S1896" s="150">
        <f>IF(B1896="","",IF(ISERROR(MATCH($E1896,CL,0)),"Unknown",INDIRECT("'C'!$A$"&amp;MATCH($E1896,CL,0)+1)))</f>
        <v/>
      </c>
      <c r="T1896" s="150">
        <f>IF(B1896="","",IF(ISERROR(MATCH($J1896,SorP!$B$1:$B$6261,0)),"",INDIRECT("'SorP'!$A$"&amp;MATCH($S1896&amp;$J1896,SorP!C:C,0))))</f>
        <v/>
      </c>
      <c r="U1896" s="163" t="n"/>
      <c r="V1896" s="164">
        <f>IF(C1896="",NA(),MATCH($B1896&amp;$C1896,'Smelter Look-up'!$J:$J,0))</f>
        <v/>
      </c>
      <c r="X1896" s="165">
        <f>IF(AND(C1896="Smelter not listed",OR(LEN(D1896)=0,LEN(E1896)=0)),1,0)</f>
        <v/>
      </c>
      <c r="AB1896" s="306">
        <f>IF(C1896="","",B1896)</f>
        <v/>
      </c>
      <c r="AC1896" s="165">
        <f>B1896</f>
        <v/>
      </c>
      <c r="AD1896" s="165">
        <f>IF(C1896="Smelter not listed",D1896,C1896)</f>
        <v/>
      </c>
    </row>
    <row r="1897" ht="20.1" customFormat="1" customHeight="1" s="165">
      <c r="A1897" s="150" t="n"/>
      <c r="B1897" s="296">
        <f>IF(LEN(A1897)=0,"",INDEX('Smelter Look-up'!$A:$A,MATCH($A1897,'Smelter Look-up'!$E:$E,0)))</f>
        <v/>
      </c>
      <c r="C1897" s="147">
        <f>IF(LEN(A1897)=0,"",INDEX('Smelter Look-up'!$C:$C,MATCH($A1897,'Smelter Look-up'!$E:$E,0)))</f>
        <v/>
      </c>
      <c r="D1897" s="144" t="n"/>
      <c r="E1897" s="144">
        <f>IF(ISERROR($V1897),"",OFFSET('Smelter Look-up'!$D$4,$V1897-4,0)&amp;"")</f>
        <v/>
      </c>
      <c r="F1897" s="144">
        <f>IF(ISERROR($V1897),"",OFFSET('Smelter Look-up'!$E$4,$V1897-4,0))</f>
        <v/>
      </c>
      <c r="G1897" s="144">
        <f>IF(C1897=$X$4,"Enter smelter details",IF(ISERROR($V1897),"",OFFSET('Smelter Look-up'!$F$4,$V1897-4,0)))</f>
        <v/>
      </c>
      <c r="H1897" s="200">
        <f>IF(ISERROR($V1897),"",OFFSET('Smelter Look-up'!$G$4,$V1897-4,0))</f>
        <v/>
      </c>
      <c r="I1897" s="201">
        <f>IF(ISERROR($V1897),"",OFFSET('Smelter Look-up'!$H$4,$V1897-4,0))</f>
        <v/>
      </c>
      <c r="J1897" s="201">
        <f>IF(ISERROR($V1897),"",OFFSET('Smelter Look-up'!$I$4,$V1897-4,0))</f>
        <v/>
      </c>
      <c r="K1897" s="145" t="n"/>
      <c r="L1897" s="145" t="n"/>
      <c r="M1897" s="145" t="n"/>
      <c r="N1897" s="145" t="n"/>
      <c r="O1897" s="145" t="n"/>
      <c r="P1897" s="203" t="n"/>
      <c r="Q1897" s="146" t="n"/>
      <c r="R1897" s="144">
        <f>IF(ISERROR($V1897),"",OFFSET('Smelter Look-up'!$C$4,$V1897-4,0)&amp;"")</f>
        <v/>
      </c>
      <c r="S1897" s="150">
        <f>IF(B1897="","",IF(ISERROR(MATCH($E1897,CL,0)),"Unknown",INDIRECT("'C'!$A$"&amp;MATCH($E1897,CL,0)+1)))</f>
        <v/>
      </c>
      <c r="T1897" s="150">
        <f>IF(B1897="","",IF(ISERROR(MATCH($J1897,SorP!$B$1:$B$6261,0)),"",INDIRECT("'SorP'!$A$"&amp;MATCH($S1897&amp;$J1897,SorP!C:C,0))))</f>
        <v/>
      </c>
      <c r="U1897" s="163" t="n"/>
      <c r="V1897" s="164">
        <f>IF(C1897="",NA(),MATCH($B1897&amp;$C1897,'Smelter Look-up'!$J:$J,0))</f>
        <v/>
      </c>
      <c r="X1897" s="165">
        <f>IF(AND(C1897="Smelter not listed",OR(LEN(D1897)=0,LEN(E1897)=0)),1,0)</f>
        <v/>
      </c>
      <c r="AB1897" s="306">
        <f>IF(C1897="","",B1897)</f>
        <v/>
      </c>
      <c r="AC1897" s="165">
        <f>B1897</f>
        <v/>
      </c>
      <c r="AD1897" s="165">
        <f>IF(C1897="Smelter not listed",D1897,C1897)</f>
        <v/>
      </c>
    </row>
    <row r="1898" ht="20.1" customFormat="1" customHeight="1" s="165">
      <c r="A1898" s="150" t="n"/>
      <c r="B1898" s="296">
        <f>IF(LEN(A1898)=0,"",INDEX('Smelter Look-up'!$A:$A,MATCH($A1898,'Smelter Look-up'!$E:$E,0)))</f>
        <v/>
      </c>
      <c r="C1898" s="147">
        <f>IF(LEN(A1898)=0,"",INDEX('Smelter Look-up'!$C:$C,MATCH($A1898,'Smelter Look-up'!$E:$E,0)))</f>
        <v/>
      </c>
      <c r="D1898" s="144" t="n"/>
      <c r="E1898" s="144">
        <f>IF(ISERROR($V1898),"",OFFSET('Smelter Look-up'!$D$4,$V1898-4,0)&amp;"")</f>
        <v/>
      </c>
      <c r="F1898" s="144">
        <f>IF(ISERROR($V1898),"",OFFSET('Smelter Look-up'!$E$4,$V1898-4,0))</f>
        <v/>
      </c>
      <c r="G1898" s="144">
        <f>IF(C1898=$X$4,"Enter smelter details",IF(ISERROR($V1898),"",OFFSET('Smelter Look-up'!$F$4,$V1898-4,0)))</f>
        <v/>
      </c>
      <c r="H1898" s="200">
        <f>IF(ISERROR($V1898),"",OFFSET('Smelter Look-up'!$G$4,$V1898-4,0))</f>
        <v/>
      </c>
      <c r="I1898" s="201">
        <f>IF(ISERROR($V1898),"",OFFSET('Smelter Look-up'!$H$4,$V1898-4,0))</f>
        <v/>
      </c>
      <c r="J1898" s="201">
        <f>IF(ISERROR($V1898),"",OFFSET('Smelter Look-up'!$I$4,$V1898-4,0))</f>
        <v/>
      </c>
      <c r="K1898" s="145" t="n"/>
      <c r="L1898" s="145" t="n"/>
      <c r="M1898" s="145" t="n"/>
      <c r="N1898" s="145" t="n"/>
      <c r="O1898" s="145" t="n"/>
      <c r="P1898" s="203" t="n"/>
      <c r="Q1898" s="146" t="n"/>
      <c r="R1898" s="144">
        <f>IF(ISERROR($V1898),"",OFFSET('Smelter Look-up'!$C$4,$V1898-4,0)&amp;"")</f>
        <v/>
      </c>
      <c r="S1898" s="150">
        <f>IF(B1898="","",IF(ISERROR(MATCH($E1898,CL,0)),"Unknown",INDIRECT("'C'!$A$"&amp;MATCH($E1898,CL,0)+1)))</f>
        <v/>
      </c>
      <c r="T1898" s="150">
        <f>IF(B1898="","",IF(ISERROR(MATCH($J1898,SorP!$B$1:$B$6261,0)),"",INDIRECT("'SorP'!$A$"&amp;MATCH($S1898&amp;$J1898,SorP!C:C,0))))</f>
        <v/>
      </c>
      <c r="U1898" s="163" t="n"/>
      <c r="V1898" s="164">
        <f>IF(C1898="",NA(),MATCH($B1898&amp;$C1898,'Smelter Look-up'!$J:$J,0))</f>
        <v/>
      </c>
      <c r="X1898" s="165">
        <f>IF(AND(C1898="Smelter not listed",OR(LEN(D1898)=0,LEN(E1898)=0)),1,0)</f>
        <v/>
      </c>
      <c r="AB1898" s="306">
        <f>IF(C1898="","",B1898)</f>
        <v/>
      </c>
      <c r="AC1898" s="165">
        <f>B1898</f>
        <v/>
      </c>
      <c r="AD1898" s="165">
        <f>IF(C1898="Smelter not listed",D1898,C1898)</f>
        <v/>
      </c>
    </row>
    <row r="1899" ht="20.1" customFormat="1" customHeight="1" s="165">
      <c r="A1899" s="150" t="n"/>
      <c r="B1899" s="296">
        <f>IF(LEN(A1899)=0,"",INDEX('Smelter Look-up'!$A:$A,MATCH($A1899,'Smelter Look-up'!$E:$E,0)))</f>
        <v/>
      </c>
      <c r="C1899" s="147">
        <f>IF(LEN(A1899)=0,"",INDEX('Smelter Look-up'!$C:$C,MATCH($A1899,'Smelter Look-up'!$E:$E,0)))</f>
        <v/>
      </c>
      <c r="D1899" s="144" t="n"/>
      <c r="E1899" s="144">
        <f>IF(ISERROR($V1899),"",OFFSET('Smelter Look-up'!$D$4,$V1899-4,0)&amp;"")</f>
        <v/>
      </c>
      <c r="F1899" s="144">
        <f>IF(ISERROR($V1899),"",OFFSET('Smelter Look-up'!$E$4,$V1899-4,0))</f>
        <v/>
      </c>
      <c r="G1899" s="144">
        <f>IF(C1899=$X$4,"Enter smelter details",IF(ISERROR($V1899),"",OFFSET('Smelter Look-up'!$F$4,$V1899-4,0)))</f>
        <v/>
      </c>
      <c r="H1899" s="200">
        <f>IF(ISERROR($V1899),"",OFFSET('Smelter Look-up'!$G$4,$V1899-4,0))</f>
        <v/>
      </c>
      <c r="I1899" s="201">
        <f>IF(ISERROR($V1899),"",OFFSET('Smelter Look-up'!$H$4,$V1899-4,0))</f>
        <v/>
      </c>
      <c r="J1899" s="201">
        <f>IF(ISERROR($V1899),"",OFFSET('Smelter Look-up'!$I$4,$V1899-4,0))</f>
        <v/>
      </c>
      <c r="K1899" s="145" t="n"/>
      <c r="L1899" s="145" t="n"/>
      <c r="M1899" s="145" t="n"/>
      <c r="N1899" s="145" t="n"/>
      <c r="O1899" s="145" t="n"/>
      <c r="P1899" s="203" t="n"/>
      <c r="Q1899" s="146" t="n"/>
      <c r="R1899" s="144">
        <f>IF(ISERROR($V1899),"",OFFSET('Smelter Look-up'!$C$4,$V1899-4,0)&amp;"")</f>
        <v/>
      </c>
      <c r="S1899" s="150">
        <f>IF(B1899="","",IF(ISERROR(MATCH($E1899,CL,0)),"Unknown",INDIRECT("'C'!$A$"&amp;MATCH($E1899,CL,0)+1)))</f>
        <v/>
      </c>
      <c r="T1899" s="150">
        <f>IF(B1899="","",IF(ISERROR(MATCH($J1899,SorP!$B$1:$B$6261,0)),"",INDIRECT("'SorP'!$A$"&amp;MATCH($S1899&amp;$J1899,SorP!C:C,0))))</f>
        <v/>
      </c>
      <c r="U1899" s="163" t="n"/>
      <c r="V1899" s="164">
        <f>IF(C1899="",NA(),MATCH($B1899&amp;$C1899,'Smelter Look-up'!$J:$J,0))</f>
        <v/>
      </c>
      <c r="X1899" s="165">
        <f>IF(AND(C1899="Smelter not listed",OR(LEN(D1899)=0,LEN(E1899)=0)),1,0)</f>
        <v/>
      </c>
      <c r="AB1899" s="306">
        <f>IF(C1899="","",B1899)</f>
        <v/>
      </c>
      <c r="AC1899" s="165">
        <f>B1899</f>
        <v/>
      </c>
      <c r="AD1899" s="165">
        <f>IF(C1899="Smelter not listed",D1899,C1899)</f>
        <v/>
      </c>
    </row>
    <row r="1900" ht="20.1" customFormat="1" customHeight="1" s="165">
      <c r="A1900" s="150" t="n"/>
      <c r="B1900" s="296">
        <f>IF(LEN(A1900)=0,"",INDEX('Smelter Look-up'!$A:$A,MATCH($A1900,'Smelter Look-up'!$E:$E,0)))</f>
        <v/>
      </c>
      <c r="C1900" s="147">
        <f>IF(LEN(A1900)=0,"",INDEX('Smelter Look-up'!$C:$C,MATCH($A1900,'Smelter Look-up'!$E:$E,0)))</f>
        <v/>
      </c>
      <c r="D1900" s="144" t="n"/>
      <c r="E1900" s="144">
        <f>IF(ISERROR($V1900),"",OFFSET('Smelter Look-up'!$D$4,$V1900-4,0)&amp;"")</f>
        <v/>
      </c>
      <c r="F1900" s="144">
        <f>IF(ISERROR($V1900),"",OFFSET('Smelter Look-up'!$E$4,$V1900-4,0))</f>
        <v/>
      </c>
      <c r="G1900" s="144">
        <f>IF(C1900=$X$4,"Enter smelter details",IF(ISERROR($V1900),"",OFFSET('Smelter Look-up'!$F$4,$V1900-4,0)))</f>
        <v/>
      </c>
      <c r="H1900" s="200">
        <f>IF(ISERROR($V1900),"",OFFSET('Smelter Look-up'!$G$4,$V1900-4,0))</f>
        <v/>
      </c>
      <c r="I1900" s="201">
        <f>IF(ISERROR($V1900),"",OFFSET('Smelter Look-up'!$H$4,$V1900-4,0))</f>
        <v/>
      </c>
      <c r="J1900" s="201">
        <f>IF(ISERROR($V1900),"",OFFSET('Smelter Look-up'!$I$4,$V1900-4,0))</f>
        <v/>
      </c>
      <c r="K1900" s="145" t="n"/>
      <c r="L1900" s="145" t="n"/>
      <c r="M1900" s="145" t="n"/>
      <c r="N1900" s="145" t="n"/>
      <c r="O1900" s="145" t="n"/>
      <c r="P1900" s="203" t="n"/>
      <c r="Q1900" s="146" t="n"/>
      <c r="R1900" s="144">
        <f>IF(ISERROR($V1900),"",OFFSET('Smelter Look-up'!$C$4,$V1900-4,0)&amp;"")</f>
        <v/>
      </c>
      <c r="S1900" s="150">
        <f>IF(B1900="","",IF(ISERROR(MATCH($E1900,CL,0)),"Unknown",INDIRECT("'C'!$A$"&amp;MATCH($E1900,CL,0)+1)))</f>
        <v/>
      </c>
      <c r="T1900" s="150">
        <f>IF(B1900="","",IF(ISERROR(MATCH($J1900,SorP!$B$1:$B$6261,0)),"",INDIRECT("'SorP'!$A$"&amp;MATCH($S1900&amp;$J1900,SorP!C:C,0))))</f>
        <v/>
      </c>
      <c r="U1900" s="163" t="n"/>
      <c r="V1900" s="164">
        <f>IF(C1900="",NA(),MATCH($B1900&amp;$C1900,'Smelter Look-up'!$J:$J,0))</f>
        <v/>
      </c>
      <c r="X1900" s="165">
        <f>IF(AND(C1900="Smelter not listed",OR(LEN(D1900)=0,LEN(E1900)=0)),1,0)</f>
        <v/>
      </c>
      <c r="AB1900" s="306">
        <f>IF(C1900="","",B1900)</f>
        <v/>
      </c>
      <c r="AC1900" s="165">
        <f>B1900</f>
        <v/>
      </c>
      <c r="AD1900" s="165">
        <f>IF(C1900="Smelter not listed",D1900,C1900)</f>
        <v/>
      </c>
    </row>
    <row r="1901" ht="20.1" customFormat="1" customHeight="1" s="165">
      <c r="A1901" s="150" t="n"/>
      <c r="B1901" s="296">
        <f>IF(LEN(A1901)=0,"",INDEX('Smelter Look-up'!$A:$A,MATCH($A1901,'Smelter Look-up'!$E:$E,0)))</f>
        <v/>
      </c>
      <c r="C1901" s="147">
        <f>IF(LEN(A1901)=0,"",INDEX('Smelter Look-up'!$C:$C,MATCH($A1901,'Smelter Look-up'!$E:$E,0)))</f>
        <v/>
      </c>
      <c r="D1901" s="144" t="n"/>
      <c r="E1901" s="144">
        <f>IF(ISERROR($V1901),"",OFFSET('Smelter Look-up'!$D$4,$V1901-4,0)&amp;"")</f>
        <v/>
      </c>
      <c r="F1901" s="144">
        <f>IF(ISERROR($V1901),"",OFFSET('Smelter Look-up'!$E$4,$V1901-4,0))</f>
        <v/>
      </c>
      <c r="G1901" s="144">
        <f>IF(C1901=$X$4,"Enter smelter details",IF(ISERROR($V1901),"",OFFSET('Smelter Look-up'!$F$4,$V1901-4,0)))</f>
        <v/>
      </c>
      <c r="H1901" s="200">
        <f>IF(ISERROR($V1901),"",OFFSET('Smelter Look-up'!$G$4,$V1901-4,0))</f>
        <v/>
      </c>
      <c r="I1901" s="201">
        <f>IF(ISERROR($V1901),"",OFFSET('Smelter Look-up'!$H$4,$V1901-4,0))</f>
        <v/>
      </c>
      <c r="J1901" s="201">
        <f>IF(ISERROR($V1901),"",OFFSET('Smelter Look-up'!$I$4,$V1901-4,0))</f>
        <v/>
      </c>
      <c r="K1901" s="145" t="n"/>
      <c r="L1901" s="145" t="n"/>
      <c r="M1901" s="145" t="n"/>
      <c r="N1901" s="145" t="n"/>
      <c r="O1901" s="145" t="n"/>
      <c r="P1901" s="203" t="n"/>
      <c r="Q1901" s="146" t="n"/>
      <c r="R1901" s="144">
        <f>IF(ISERROR($V1901),"",OFFSET('Smelter Look-up'!$C$4,$V1901-4,0)&amp;"")</f>
        <v/>
      </c>
      <c r="S1901" s="150">
        <f>IF(B1901="","",IF(ISERROR(MATCH($E1901,CL,0)),"Unknown",INDIRECT("'C'!$A$"&amp;MATCH($E1901,CL,0)+1)))</f>
        <v/>
      </c>
      <c r="T1901" s="150">
        <f>IF(B1901="","",IF(ISERROR(MATCH($J1901,SorP!$B$1:$B$6261,0)),"",INDIRECT("'SorP'!$A$"&amp;MATCH($S1901&amp;$J1901,SorP!C:C,0))))</f>
        <v/>
      </c>
      <c r="U1901" s="163" t="n"/>
      <c r="V1901" s="164">
        <f>IF(C1901="",NA(),MATCH($B1901&amp;$C1901,'Smelter Look-up'!$J:$J,0))</f>
        <v/>
      </c>
      <c r="X1901" s="165">
        <f>IF(AND(C1901="Smelter not listed",OR(LEN(D1901)=0,LEN(E1901)=0)),1,0)</f>
        <v/>
      </c>
      <c r="AB1901" s="306">
        <f>IF(C1901="","",B1901)</f>
        <v/>
      </c>
      <c r="AC1901" s="165">
        <f>B1901</f>
        <v/>
      </c>
      <c r="AD1901" s="165">
        <f>IF(C1901="Smelter not listed",D1901,C1901)</f>
        <v/>
      </c>
    </row>
    <row r="1902" ht="20.1" customFormat="1" customHeight="1" s="165">
      <c r="A1902" s="150" t="n"/>
      <c r="B1902" s="296">
        <f>IF(LEN(A1902)=0,"",INDEX('Smelter Look-up'!$A:$A,MATCH($A1902,'Smelter Look-up'!$E:$E,0)))</f>
        <v/>
      </c>
      <c r="C1902" s="147">
        <f>IF(LEN(A1902)=0,"",INDEX('Smelter Look-up'!$C:$C,MATCH($A1902,'Smelter Look-up'!$E:$E,0)))</f>
        <v/>
      </c>
      <c r="D1902" s="144" t="n"/>
      <c r="E1902" s="144">
        <f>IF(ISERROR($V1902),"",OFFSET('Smelter Look-up'!$D$4,$V1902-4,0)&amp;"")</f>
        <v/>
      </c>
      <c r="F1902" s="144">
        <f>IF(ISERROR($V1902),"",OFFSET('Smelter Look-up'!$E$4,$V1902-4,0))</f>
        <v/>
      </c>
      <c r="G1902" s="144">
        <f>IF(C1902=$X$4,"Enter smelter details",IF(ISERROR($V1902),"",OFFSET('Smelter Look-up'!$F$4,$V1902-4,0)))</f>
        <v/>
      </c>
      <c r="H1902" s="200">
        <f>IF(ISERROR($V1902),"",OFFSET('Smelter Look-up'!$G$4,$V1902-4,0))</f>
        <v/>
      </c>
      <c r="I1902" s="201">
        <f>IF(ISERROR($V1902),"",OFFSET('Smelter Look-up'!$H$4,$V1902-4,0))</f>
        <v/>
      </c>
      <c r="J1902" s="201">
        <f>IF(ISERROR($V1902),"",OFFSET('Smelter Look-up'!$I$4,$V1902-4,0))</f>
        <v/>
      </c>
      <c r="K1902" s="145" t="n"/>
      <c r="L1902" s="145" t="n"/>
      <c r="M1902" s="145" t="n"/>
      <c r="N1902" s="145" t="n"/>
      <c r="O1902" s="145" t="n"/>
      <c r="P1902" s="203" t="n"/>
      <c r="Q1902" s="146" t="n"/>
      <c r="R1902" s="144">
        <f>IF(ISERROR($V1902),"",OFFSET('Smelter Look-up'!$C$4,$V1902-4,0)&amp;"")</f>
        <v/>
      </c>
      <c r="S1902" s="150">
        <f>IF(B1902="","",IF(ISERROR(MATCH($E1902,CL,0)),"Unknown",INDIRECT("'C'!$A$"&amp;MATCH($E1902,CL,0)+1)))</f>
        <v/>
      </c>
      <c r="T1902" s="150">
        <f>IF(B1902="","",IF(ISERROR(MATCH($J1902,SorP!$B$1:$B$6261,0)),"",INDIRECT("'SorP'!$A$"&amp;MATCH($S1902&amp;$J1902,SorP!C:C,0))))</f>
        <v/>
      </c>
      <c r="U1902" s="163" t="n"/>
      <c r="V1902" s="164">
        <f>IF(C1902="",NA(),MATCH($B1902&amp;$C1902,'Smelter Look-up'!$J:$J,0))</f>
        <v/>
      </c>
      <c r="X1902" s="165">
        <f>IF(AND(C1902="Smelter not listed",OR(LEN(D1902)=0,LEN(E1902)=0)),1,0)</f>
        <v/>
      </c>
      <c r="AB1902" s="306">
        <f>IF(C1902="","",B1902)</f>
        <v/>
      </c>
      <c r="AC1902" s="165">
        <f>B1902</f>
        <v/>
      </c>
      <c r="AD1902" s="165">
        <f>IF(C1902="Smelter not listed",D1902,C1902)</f>
        <v/>
      </c>
    </row>
    <row r="1903" ht="20.1" customFormat="1" customHeight="1" s="165">
      <c r="A1903" s="150" t="n"/>
      <c r="B1903" s="296">
        <f>IF(LEN(A1903)=0,"",INDEX('Smelter Look-up'!$A:$A,MATCH($A1903,'Smelter Look-up'!$E:$E,0)))</f>
        <v/>
      </c>
      <c r="C1903" s="147">
        <f>IF(LEN(A1903)=0,"",INDEX('Smelter Look-up'!$C:$C,MATCH($A1903,'Smelter Look-up'!$E:$E,0)))</f>
        <v/>
      </c>
      <c r="D1903" s="144" t="n"/>
      <c r="E1903" s="144">
        <f>IF(ISERROR($V1903),"",OFFSET('Smelter Look-up'!$D$4,$V1903-4,0)&amp;"")</f>
        <v/>
      </c>
      <c r="F1903" s="144">
        <f>IF(ISERROR($V1903),"",OFFSET('Smelter Look-up'!$E$4,$V1903-4,0))</f>
        <v/>
      </c>
      <c r="G1903" s="144">
        <f>IF(C1903=$X$4,"Enter smelter details",IF(ISERROR($V1903),"",OFFSET('Smelter Look-up'!$F$4,$V1903-4,0)))</f>
        <v/>
      </c>
      <c r="H1903" s="200">
        <f>IF(ISERROR($V1903),"",OFFSET('Smelter Look-up'!$G$4,$V1903-4,0))</f>
        <v/>
      </c>
      <c r="I1903" s="201">
        <f>IF(ISERROR($V1903),"",OFFSET('Smelter Look-up'!$H$4,$V1903-4,0))</f>
        <v/>
      </c>
      <c r="J1903" s="201">
        <f>IF(ISERROR($V1903),"",OFFSET('Smelter Look-up'!$I$4,$V1903-4,0))</f>
        <v/>
      </c>
      <c r="K1903" s="145" t="n"/>
      <c r="L1903" s="145" t="n"/>
      <c r="M1903" s="145" t="n"/>
      <c r="N1903" s="145" t="n"/>
      <c r="O1903" s="145" t="n"/>
      <c r="P1903" s="203" t="n"/>
      <c r="Q1903" s="146" t="n"/>
      <c r="R1903" s="144">
        <f>IF(ISERROR($V1903),"",OFFSET('Smelter Look-up'!$C$4,$V1903-4,0)&amp;"")</f>
        <v/>
      </c>
      <c r="S1903" s="150">
        <f>IF(B1903="","",IF(ISERROR(MATCH($E1903,CL,0)),"Unknown",INDIRECT("'C'!$A$"&amp;MATCH($E1903,CL,0)+1)))</f>
        <v/>
      </c>
      <c r="T1903" s="150">
        <f>IF(B1903="","",IF(ISERROR(MATCH($J1903,SorP!$B$1:$B$6261,0)),"",INDIRECT("'SorP'!$A$"&amp;MATCH($S1903&amp;$J1903,SorP!C:C,0))))</f>
        <v/>
      </c>
      <c r="U1903" s="163" t="n"/>
      <c r="V1903" s="164">
        <f>IF(C1903="",NA(),MATCH($B1903&amp;$C1903,'Smelter Look-up'!$J:$J,0))</f>
        <v/>
      </c>
      <c r="X1903" s="165">
        <f>IF(AND(C1903="Smelter not listed",OR(LEN(D1903)=0,LEN(E1903)=0)),1,0)</f>
        <v/>
      </c>
      <c r="AB1903" s="306">
        <f>IF(C1903="","",B1903)</f>
        <v/>
      </c>
      <c r="AC1903" s="165">
        <f>B1903</f>
        <v/>
      </c>
      <c r="AD1903" s="165">
        <f>IF(C1903="Smelter not listed",D1903,C1903)</f>
        <v/>
      </c>
    </row>
    <row r="1904" ht="20.1" customFormat="1" customHeight="1" s="165">
      <c r="A1904" s="150" t="n"/>
      <c r="B1904" s="296">
        <f>IF(LEN(A1904)=0,"",INDEX('Smelter Look-up'!$A:$A,MATCH($A1904,'Smelter Look-up'!$E:$E,0)))</f>
        <v/>
      </c>
      <c r="C1904" s="147">
        <f>IF(LEN(A1904)=0,"",INDEX('Smelter Look-up'!$C:$C,MATCH($A1904,'Smelter Look-up'!$E:$E,0)))</f>
        <v/>
      </c>
      <c r="D1904" s="144" t="n"/>
      <c r="E1904" s="144">
        <f>IF(ISERROR($V1904),"",OFFSET('Smelter Look-up'!$D$4,$V1904-4,0)&amp;"")</f>
        <v/>
      </c>
      <c r="F1904" s="144">
        <f>IF(ISERROR($V1904),"",OFFSET('Smelter Look-up'!$E$4,$V1904-4,0))</f>
        <v/>
      </c>
      <c r="G1904" s="144">
        <f>IF(C1904=$X$4,"Enter smelter details",IF(ISERROR($V1904),"",OFFSET('Smelter Look-up'!$F$4,$V1904-4,0)))</f>
        <v/>
      </c>
      <c r="H1904" s="200">
        <f>IF(ISERROR($V1904),"",OFFSET('Smelter Look-up'!$G$4,$V1904-4,0))</f>
        <v/>
      </c>
      <c r="I1904" s="201">
        <f>IF(ISERROR($V1904),"",OFFSET('Smelter Look-up'!$H$4,$V1904-4,0))</f>
        <v/>
      </c>
      <c r="J1904" s="201">
        <f>IF(ISERROR($V1904),"",OFFSET('Smelter Look-up'!$I$4,$V1904-4,0))</f>
        <v/>
      </c>
      <c r="K1904" s="145" t="n"/>
      <c r="L1904" s="145" t="n"/>
      <c r="M1904" s="145" t="n"/>
      <c r="N1904" s="145" t="n"/>
      <c r="O1904" s="145" t="n"/>
      <c r="P1904" s="203" t="n"/>
      <c r="Q1904" s="146" t="n"/>
      <c r="R1904" s="144">
        <f>IF(ISERROR($V1904),"",OFFSET('Smelter Look-up'!$C$4,$V1904-4,0)&amp;"")</f>
        <v/>
      </c>
      <c r="S1904" s="150">
        <f>IF(B1904="","",IF(ISERROR(MATCH($E1904,CL,0)),"Unknown",INDIRECT("'C'!$A$"&amp;MATCH($E1904,CL,0)+1)))</f>
        <v/>
      </c>
      <c r="T1904" s="150">
        <f>IF(B1904="","",IF(ISERROR(MATCH($J1904,SorP!$B$1:$B$6261,0)),"",INDIRECT("'SorP'!$A$"&amp;MATCH($S1904&amp;$J1904,SorP!C:C,0))))</f>
        <v/>
      </c>
      <c r="U1904" s="163" t="n"/>
      <c r="V1904" s="164">
        <f>IF(C1904="",NA(),MATCH($B1904&amp;$C1904,'Smelter Look-up'!$J:$J,0))</f>
        <v/>
      </c>
      <c r="X1904" s="165">
        <f>IF(AND(C1904="Smelter not listed",OR(LEN(D1904)=0,LEN(E1904)=0)),1,0)</f>
        <v/>
      </c>
      <c r="AB1904" s="306">
        <f>IF(C1904="","",B1904)</f>
        <v/>
      </c>
      <c r="AC1904" s="165">
        <f>B1904</f>
        <v/>
      </c>
      <c r="AD1904" s="165">
        <f>IF(C1904="Smelter not listed",D1904,C1904)</f>
        <v/>
      </c>
    </row>
    <row r="1905" ht="20.1" customFormat="1" customHeight="1" s="165">
      <c r="A1905" s="150" t="n"/>
      <c r="B1905" s="296">
        <f>IF(LEN(A1905)=0,"",INDEX('Smelter Look-up'!$A:$A,MATCH($A1905,'Smelter Look-up'!$E:$E,0)))</f>
        <v/>
      </c>
      <c r="C1905" s="147">
        <f>IF(LEN(A1905)=0,"",INDEX('Smelter Look-up'!$C:$C,MATCH($A1905,'Smelter Look-up'!$E:$E,0)))</f>
        <v/>
      </c>
      <c r="D1905" s="144" t="n"/>
      <c r="E1905" s="144">
        <f>IF(ISERROR($V1905),"",OFFSET('Smelter Look-up'!$D$4,$V1905-4,0)&amp;"")</f>
        <v/>
      </c>
      <c r="F1905" s="144">
        <f>IF(ISERROR($V1905),"",OFFSET('Smelter Look-up'!$E$4,$V1905-4,0))</f>
        <v/>
      </c>
      <c r="G1905" s="144">
        <f>IF(C1905=$X$4,"Enter smelter details",IF(ISERROR($V1905),"",OFFSET('Smelter Look-up'!$F$4,$V1905-4,0)))</f>
        <v/>
      </c>
      <c r="H1905" s="200">
        <f>IF(ISERROR($V1905),"",OFFSET('Smelter Look-up'!$G$4,$V1905-4,0))</f>
        <v/>
      </c>
      <c r="I1905" s="201">
        <f>IF(ISERROR($V1905),"",OFFSET('Smelter Look-up'!$H$4,$V1905-4,0))</f>
        <v/>
      </c>
      <c r="J1905" s="201">
        <f>IF(ISERROR($V1905),"",OFFSET('Smelter Look-up'!$I$4,$V1905-4,0))</f>
        <v/>
      </c>
      <c r="K1905" s="145" t="n"/>
      <c r="L1905" s="145" t="n"/>
      <c r="M1905" s="145" t="n"/>
      <c r="N1905" s="145" t="n"/>
      <c r="O1905" s="145" t="n"/>
      <c r="P1905" s="203" t="n"/>
      <c r="Q1905" s="146" t="n"/>
      <c r="R1905" s="144">
        <f>IF(ISERROR($V1905),"",OFFSET('Smelter Look-up'!$C$4,$V1905-4,0)&amp;"")</f>
        <v/>
      </c>
      <c r="S1905" s="150">
        <f>IF(B1905="","",IF(ISERROR(MATCH($E1905,CL,0)),"Unknown",INDIRECT("'C'!$A$"&amp;MATCH($E1905,CL,0)+1)))</f>
        <v/>
      </c>
      <c r="T1905" s="150">
        <f>IF(B1905="","",IF(ISERROR(MATCH($J1905,SorP!$B$1:$B$6261,0)),"",INDIRECT("'SorP'!$A$"&amp;MATCH($S1905&amp;$J1905,SorP!C:C,0))))</f>
        <v/>
      </c>
      <c r="U1905" s="163" t="n"/>
      <c r="V1905" s="164">
        <f>IF(C1905="",NA(),MATCH($B1905&amp;$C1905,'Smelter Look-up'!$J:$J,0))</f>
        <v/>
      </c>
      <c r="X1905" s="165">
        <f>IF(AND(C1905="Smelter not listed",OR(LEN(D1905)=0,LEN(E1905)=0)),1,0)</f>
        <v/>
      </c>
      <c r="AB1905" s="306">
        <f>IF(C1905="","",B1905)</f>
        <v/>
      </c>
      <c r="AC1905" s="165">
        <f>B1905</f>
        <v/>
      </c>
      <c r="AD1905" s="165">
        <f>IF(C1905="Smelter not listed",D1905,C1905)</f>
        <v/>
      </c>
    </row>
    <row r="1906" ht="20.1" customFormat="1" customHeight="1" s="165">
      <c r="A1906" s="150" t="n"/>
      <c r="B1906" s="296">
        <f>IF(LEN(A1906)=0,"",INDEX('Smelter Look-up'!$A:$A,MATCH($A1906,'Smelter Look-up'!$E:$E,0)))</f>
        <v/>
      </c>
      <c r="C1906" s="147">
        <f>IF(LEN(A1906)=0,"",INDEX('Smelter Look-up'!$C:$C,MATCH($A1906,'Smelter Look-up'!$E:$E,0)))</f>
        <v/>
      </c>
      <c r="D1906" s="144" t="n"/>
      <c r="E1906" s="144">
        <f>IF(ISERROR($V1906),"",OFFSET('Smelter Look-up'!$D$4,$V1906-4,0)&amp;"")</f>
        <v/>
      </c>
      <c r="F1906" s="144">
        <f>IF(ISERROR($V1906),"",OFFSET('Smelter Look-up'!$E$4,$V1906-4,0))</f>
        <v/>
      </c>
      <c r="G1906" s="144">
        <f>IF(C1906=$X$4,"Enter smelter details",IF(ISERROR($V1906),"",OFFSET('Smelter Look-up'!$F$4,$V1906-4,0)))</f>
        <v/>
      </c>
      <c r="H1906" s="200">
        <f>IF(ISERROR($V1906),"",OFFSET('Smelter Look-up'!$G$4,$V1906-4,0))</f>
        <v/>
      </c>
      <c r="I1906" s="201">
        <f>IF(ISERROR($V1906),"",OFFSET('Smelter Look-up'!$H$4,$V1906-4,0))</f>
        <v/>
      </c>
      <c r="J1906" s="201">
        <f>IF(ISERROR($V1906),"",OFFSET('Smelter Look-up'!$I$4,$V1906-4,0))</f>
        <v/>
      </c>
      <c r="K1906" s="145" t="n"/>
      <c r="L1906" s="145" t="n"/>
      <c r="M1906" s="145" t="n"/>
      <c r="N1906" s="145" t="n"/>
      <c r="O1906" s="145" t="n"/>
      <c r="P1906" s="203" t="n"/>
      <c r="Q1906" s="146" t="n"/>
      <c r="R1906" s="144">
        <f>IF(ISERROR($V1906),"",OFFSET('Smelter Look-up'!$C$4,$V1906-4,0)&amp;"")</f>
        <v/>
      </c>
      <c r="S1906" s="150">
        <f>IF(B1906="","",IF(ISERROR(MATCH($E1906,CL,0)),"Unknown",INDIRECT("'C'!$A$"&amp;MATCH($E1906,CL,0)+1)))</f>
        <v/>
      </c>
      <c r="T1906" s="150">
        <f>IF(B1906="","",IF(ISERROR(MATCH($J1906,SorP!$B$1:$B$6261,0)),"",INDIRECT("'SorP'!$A$"&amp;MATCH($S1906&amp;$J1906,SorP!C:C,0))))</f>
        <v/>
      </c>
      <c r="U1906" s="163" t="n"/>
      <c r="V1906" s="164">
        <f>IF(C1906="",NA(),MATCH($B1906&amp;$C1906,'Smelter Look-up'!$J:$J,0))</f>
        <v/>
      </c>
      <c r="X1906" s="165">
        <f>IF(AND(C1906="Smelter not listed",OR(LEN(D1906)=0,LEN(E1906)=0)),1,0)</f>
        <v/>
      </c>
      <c r="AB1906" s="306">
        <f>IF(C1906="","",B1906)</f>
        <v/>
      </c>
      <c r="AC1906" s="165">
        <f>B1906</f>
        <v/>
      </c>
      <c r="AD1906" s="165">
        <f>IF(C1906="Smelter not listed",D1906,C1906)</f>
        <v/>
      </c>
    </row>
    <row r="1907" ht="20.1" customFormat="1" customHeight="1" s="165">
      <c r="A1907" s="150" t="n"/>
      <c r="B1907" s="296">
        <f>IF(LEN(A1907)=0,"",INDEX('Smelter Look-up'!$A:$A,MATCH($A1907,'Smelter Look-up'!$E:$E,0)))</f>
        <v/>
      </c>
      <c r="C1907" s="147">
        <f>IF(LEN(A1907)=0,"",INDEX('Smelter Look-up'!$C:$C,MATCH($A1907,'Smelter Look-up'!$E:$E,0)))</f>
        <v/>
      </c>
      <c r="D1907" s="144" t="n"/>
      <c r="E1907" s="144">
        <f>IF(ISERROR($V1907),"",OFFSET('Smelter Look-up'!$D$4,$V1907-4,0)&amp;"")</f>
        <v/>
      </c>
      <c r="F1907" s="144">
        <f>IF(ISERROR($V1907),"",OFFSET('Smelter Look-up'!$E$4,$V1907-4,0))</f>
        <v/>
      </c>
      <c r="G1907" s="144">
        <f>IF(C1907=$X$4,"Enter smelter details",IF(ISERROR($V1907),"",OFFSET('Smelter Look-up'!$F$4,$V1907-4,0)))</f>
        <v/>
      </c>
      <c r="H1907" s="200">
        <f>IF(ISERROR($V1907),"",OFFSET('Smelter Look-up'!$G$4,$V1907-4,0))</f>
        <v/>
      </c>
      <c r="I1907" s="201">
        <f>IF(ISERROR($V1907),"",OFFSET('Smelter Look-up'!$H$4,$V1907-4,0))</f>
        <v/>
      </c>
      <c r="J1907" s="201">
        <f>IF(ISERROR($V1907),"",OFFSET('Smelter Look-up'!$I$4,$V1907-4,0))</f>
        <v/>
      </c>
      <c r="K1907" s="145" t="n"/>
      <c r="L1907" s="145" t="n"/>
      <c r="M1907" s="145" t="n"/>
      <c r="N1907" s="145" t="n"/>
      <c r="O1907" s="145" t="n"/>
      <c r="P1907" s="203" t="n"/>
      <c r="Q1907" s="146" t="n"/>
      <c r="R1907" s="144">
        <f>IF(ISERROR($V1907),"",OFFSET('Smelter Look-up'!$C$4,$V1907-4,0)&amp;"")</f>
        <v/>
      </c>
      <c r="S1907" s="150">
        <f>IF(B1907="","",IF(ISERROR(MATCH($E1907,CL,0)),"Unknown",INDIRECT("'C'!$A$"&amp;MATCH($E1907,CL,0)+1)))</f>
        <v/>
      </c>
      <c r="T1907" s="150">
        <f>IF(B1907="","",IF(ISERROR(MATCH($J1907,SorP!$B$1:$B$6261,0)),"",INDIRECT("'SorP'!$A$"&amp;MATCH($S1907&amp;$J1907,SorP!C:C,0))))</f>
        <v/>
      </c>
      <c r="U1907" s="163" t="n"/>
      <c r="V1907" s="164">
        <f>IF(C1907="",NA(),MATCH($B1907&amp;$C1907,'Smelter Look-up'!$J:$J,0))</f>
        <v/>
      </c>
      <c r="X1907" s="165">
        <f>IF(AND(C1907="Smelter not listed",OR(LEN(D1907)=0,LEN(E1907)=0)),1,0)</f>
        <v/>
      </c>
      <c r="AB1907" s="306">
        <f>IF(C1907="","",B1907)</f>
        <v/>
      </c>
      <c r="AC1907" s="165">
        <f>B1907</f>
        <v/>
      </c>
      <c r="AD1907" s="165">
        <f>IF(C1907="Smelter not listed",D1907,C1907)</f>
        <v/>
      </c>
    </row>
    <row r="1908" ht="20.1" customFormat="1" customHeight="1" s="165">
      <c r="A1908" s="150" t="n"/>
      <c r="B1908" s="296">
        <f>IF(LEN(A1908)=0,"",INDEX('Smelter Look-up'!$A:$A,MATCH($A1908,'Smelter Look-up'!$E:$E,0)))</f>
        <v/>
      </c>
      <c r="C1908" s="147">
        <f>IF(LEN(A1908)=0,"",INDEX('Smelter Look-up'!$C:$C,MATCH($A1908,'Smelter Look-up'!$E:$E,0)))</f>
        <v/>
      </c>
      <c r="D1908" s="144" t="n"/>
      <c r="E1908" s="144">
        <f>IF(ISERROR($V1908),"",OFFSET('Smelter Look-up'!$D$4,$V1908-4,0)&amp;"")</f>
        <v/>
      </c>
      <c r="F1908" s="144">
        <f>IF(ISERROR($V1908),"",OFFSET('Smelter Look-up'!$E$4,$V1908-4,0))</f>
        <v/>
      </c>
      <c r="G1908" s="144">
        <f>IF(C1908=$X$4,"Enter smelter details",IF(ISERROR($V1908),"",OFFSET('Smelter Look-up'!$F$4,$V1908-4,0)))</f>
        <v/>
      </c>
      <c r="H1908" s="200">
        <f>IF(ISERROR($V1908),"",OFFSET('Smelter Look-up'!$G$4,$V1908-4,0))</f>
        <v/>
      </c>
      <c r="I1908" s="201">
        <f>IF(ISERROR($V1908),"",OFFSET('Smelter Look-up'!$H$4,$V1908-4,0))</f>
        <v/>
      </c>
      <c r="J1908" s="201">
        <f>IF(ISERROR($V1908),"",OFFSET('Smelter Look-up'!$I$4,$V1908-4,0))</f>
        <v/>
      </c>
      <c r="K1908" s="145" t="n"/>
      <c r="L1908" s="145" t="n"/>
      <c r="M1908" s="145" t="n"/>
      <c r="N1908" s="145" t="n"/>
      <c r="O1908" s="145" t="n"/>
      <c r="P1908" s="203" t="n"/>
      <c r="Q1908" s="146" t="n"/>
      <c r="R1908" s="144">
        <f>IF(ISERROR($V1908),"",OFFSET('Smelter Look-up'!$C$4,$V1908-4,0)&amp;"")</f>
        <v/>
      </c>
      <c r="S1908" s="150">
        <f>IF(B1908="","",IF(ISERROR(MATCH($E1908,CL,0)),"Unknown",INDIRECT("'C'!$A$"&amp;MATCH($E1908,CL,0)+1)))</f>
        <v/>
      </c>
      <c r="T1908" s="150">
        <f>IF(B1908="","",IF(ISERROR(MATCH($J1908,SorP!$B$1:$B$6261,0)),"",INDIRECT("'SorP'!$A$"&amp;MATCH($S1908&amp;$J1908,SorP!C:C,0))))</f>
        <v/>
      </c>
      <c r="U1908" s="163" t="n"/>
      <c r="V1908" s="164">
        <f>IF(C1908="",NA(),MATCH($B1908&amp;$C1908,'Smelter Look-up'!$J:$J,0))</f>
        <v/>
      </c>
      <c r="X1908" s="165">
        <f>IF(AND(C1908="Smelter not listed",OR(LEN(D1908)=0,LEN(E1908)=0)),1,0)</f>
        <v/>
      </c>
      <c r="AB1908" s="306">
        <f>IF(C1908="","",B1908)</f>
        <v/>
      </c>
      <c r="AC1908" s="165">
        <f>B1908</f>
        <v/>
      </c>
      <c r="AD1908" s="165">
        <f>IF(C1908="Smelter not listed",D1908,C1908)</f>
        <v/>
      </c>
    </row>
    <row r="1909" ht="20.1" customFormat="1" customHeight="1" s="165">
      <c r="A1909" s="150" t="n"/>
      <c r="B1909" s="296">
        <f>IF(LEN(A1909)=0,"",INDEX('Smelter Look-up'!$A:$A,MATCH($A1909,'Smelter Look-up'!$E:$E,0)))</f>
        <v/>
      </c>
      <c r="C1909" s="147">
        <f>IF(LEN(A1909)=0,"",INDEX('Smelter Look-up'!$C:$C,MATCH($A1909,'Smelter Look-up'!$E:$E,0)))</f>
        <v/>
      </c>
      <c r="D1909" s="144" t="n"/>
      <c r="E1909" s="144">
        <f>IF(ISERROR($V1909),"",OFFSET('Smelter Look-up'!$D$4,$V1909-4,0)&amp;"")</f>
        <v/>
      </c>
      <c r="F1909" s="144">
        <f>IF(ISERROR($V1909),"",OFFSET('Smelter Look-up'!$E$4,$V1909-4,0))</f>
        <v/>
      </c>
      <c r="G1909" s="144">
        <f>IF(C1909=$X$4,"Enter smelter details",IF(ISERROR($V1909),"",OFFSET('Smelter Look-up'!$F$4,$V1909-4,0)))</f>
        <v/>
      </c>
      <c r="H1909" s="200">
        <f>IF(ISERROR($V1909),"",OFFSET('Smelter Look-up'!$G$4,$V1909-4,0))</f>
        <v/>
      </c>
      <c r="I1909" s="201">
        <f>IF(ISERROR($V1909),"",OFFSET('Smelter Look-up'!$H$4,$V1909-4,0))</f>
        <v/>
      </c>
      <c r="J1909" s="201">
        <f>IF(ISERROR($V1909),"",OFFSET('Smelter Look-up'!$I$4,$V1909-4,0))</f>
        <v/>
      </c>
      <c r="K1909" s="145" t="n"/>
      <c r="L1909" s="145" t="n"/>
      <c r="M1909" s="145" t="n"/>
      <c r="N1909" s="145" t="n"/>
      <c r="O1909" s="145" t="n"/>
      <c r="P1909" s="203" t="n"/>
      <c r="Q1909" s="146" t="n"/>
      <c r="R1909" s="144">
        <f>IF(ISERROR($V1909),"",OFFSET('Smelter Look-up'!$C$4,$V1909-4,0)&amp;"")</f>
        <v/>
      </c>
      <c r="S1909" s="150">
        <f>IF(B1909="","",IF(ISERROR(MATCH($E1909,CL,0)),"Unknown",INDIRECT("'C'!$A$"&amp;MATCH($E1909,CL,0)+1)))</f>
        <v/>
      </c>
      <c r="T1909" s="150">
        <f>IF(B1909="","",IF(ISERROR(MATCH($J1909,SorP!$B$1:$B$6261,0)),"",INDIRECT("'SorP'!$A$"&amp;MATCH($S1909&amp;$J1909,SorP!C:C,0))))</f>
        <v/>
      </c>
      <c r="U1909" s="163" t="n"/>
      <c r="V1909" s="164">
        <f>IF(C1909="",NA(),MATCH($B1909&amp;$C1909,'Smelter Look-up'!$J:$J,0))</f>
        <v/>
      </c>
      <c r="X1909" s="165">
        <f>IF(AND(C1909="Smelter not listed",OR(LEN(D1909)=0,LEN(E1909)=0)),1,0)</f>
        <v/>
      </c>
      <c r="AB1909" s="306">
        <f>IF(C1909="","",B1909)</f>
        <v/>
      </c>
      <c r="AC1909" s="165">
        <f>B1909</f>
        <v/>
      </c>
      <c r="AD1909" s="165">
        <f>IF(C1909="Smelter not listed",D1909,C1909)</f>
        <v/>
      </c>
    </row>
    <row r="1910" ht="20.1" customFormat="1" customHeight="1" s="165">
      <c r="A1910" s="150" t="n"/>
      <c r="B1910" s="296">
        <f>IF(LEN(A1910)=0,"",INDEX('Smelter Look-up'!$A:$A,MATCH($A1910,'Smelter Look-up'!$E:$E,0)))</f>
        <v/>
      </c>
      <c r="C1910" s="147">
        <f>IF(LEN(A1910)=0,"",INDEX('Smelter Look-up'!$C:$C,MATCH($A1910,'Smelter Look-up'!$E:$E,0)))</f>
        <v/>
      </c>
      <c r="D1910" s="144" t="n"/>
      <c r="E1910" s="144">
        <f>IF(ISERROR($V1910),"",OFFSET('Smelter Look-up'!$D$4,$V1910-4,0)&amp;"")</f>
        <v/>
      </c>
      <c r="F1910" s="144">
        <f>IF(ISERROR($V1910),"",OFFSET('Smelter Look-up'!$E$4,$V1910-4,0))</f>
        <v/>
      </c>
      <c r="G1910" s="144">
        <f>IF(C1910=$X$4,"Enter smelter details",IF(ISERROR($V1910),"",OFFSET('Smelter Look-up'!$F$4,$V1910-4,0)))</f>
        <v/>
      </c>
      <c r="H1910" s="200">
        <f>IF(ISERROR($V1910),"",OFFSET('Smelter Look-up'!$G$4,$V1910-4,0))</f>
        <v/>
      </c>
      <c r="I1910" s="201">
        <f>IF(ISERROR($V1910),"",OFFSET('Smelter Look-up'!$H$4,$V1910-4,0))</f>
        <v/>
      </c>
      <c r="J1910" s="201">
        <f>IF(ISERROR($V1910),"",OFFSET('Smelter Look-up'!$I$4,$V1910-4,0))</f>
        <v/>
      </c>
      <c r="K1910" s="145" t="n"/>
      <c r="L1910" s="145" t="n"/>
      <c r="M1910" s="145" t="n"/>
      <c r="N1910" s="145" t="n"/>
      <c r="O1910" s="145" t="n"/>
      <c r="P1910" s="203" t="n"/>
      <c r="Q1910" s="146" t="n"/>
      <c r="R1910" s="144">
        <f>IF(ISERROR($V1910),"",OFFSET('Smelter Look-up'!$C$4,$V1910-4,0)&amp;"")</f>
        <v/>
      </c>
      <c r="S1910" s="150">
        <f>IF(B1910="","",IF(ISERROR(MATCH($E1910,CL,0)),"Unknown",INDIRECT("'C'!$A$"&amp;MATCH($E1910,CL,0)+1)))</f>
        <v/>
      </c>
      <c r="T1910" s="150">
        <f>IF(B1910="","",IF(ISERROR(MATCH($J1910,SorP!$B$1:$B$6261,0)),"",INDIRECT("'SorP'!$A$"&amp;MATCH($S1910&amp;$J1910,SorP!C:C,0))))</f>
        <v/>
      </c>
      <c r="U1910" s="163" t="n"/>
      <c r="V1910" s="164">
        <f>IF(C1910="",NA(),MATCH($B1910&amp;$C1910,'Smelter Look-up'!$J:$J,0))</f>
        <v/>
      </c>
      <c r="X1910" s="165">
        <f>IF(AND(C1910="Smelter not listed",OR(LEN(D1910)=0,LEN(E1910)=0)),1,0)</f>
        <v/>
      </c>
      <c r="AB1910" s="306">
        <f>IF(C1910="","",B1910)</f>
        <v/>
      </c>
      <c r="AC1910" s="165">
        <f>B1910</f>
        <v/>
      </c>
      <c r="AD1910" s="165">
        <f>IF(C1910="Smelter not listed",D1910,C1910)</f>
        <v/>
      </c>
    </row>
    <row r="1911" ht="20.1" customFormat="1" customHeight="1" s="165">
      <c r="A1911" s="150" t="n"/>
      <c r="B1911" s="296">
        <f>IF(LEN(A1911)=0,"",INDEX('Smelter Look-up'!$A:$A,MATCH($A1911,'Smelter Look-up'!$E:$E,0)))</f>
        <v/>
      </c>
      <c r="C1911" s="147">
        <f>IF(LEN(A1911)=0,"",INDEX('Smelter Look-up'!$C:$C,MATCH($A1911,'Smelter Look-up'!$E:$E,0)))</f>
        <v/>
      </c>
      <c r="D1911" s="144" t="n"/>
      <c r="E1911" s="144">
        <f>IF(ISERROR($V1911),"",OFFSET('Smelter Look-up'!$D$4,$V1911-4,0)&amp;"")</f>
        <v/>
      </c>
      <c r="F1911" s="144">
        <f>IF(ISERROR($V1911),"",OFFSET('Smelter Look-up'!$E$4,$V1911-4,0))</f>
        <v/>
      </c>
      <c r="G1911" s="144">
        <f>IF(C1911=$X$4,"Enter smelter details",IF(ISERROR($V1911),"",OFFSET('Smelter Look-up'!$F$4,$V1911-4,0)))</f>
        <v/>
      </c>
      <c r="H1911" s="200">
        <f>IF(ISERROR($V1911),"",OFFSET('Smelter Look-up'!$G$4,$V1911-4,0))</f>
        <v/>
      </c>
      <c r="I1911" s="201">
        <f>IF(ISERROR($V1911),"",OFFSET('Smelter Look-up'!$H$4,$V1911-4,0))</f>
        <v/>
      </c>
      <c r="J1911" s="201">
        <f>IF(ISERROR($V1911),"",OFFSET('Smelter Look-up'!$I$4,$V1911-4,0))</f>
        <v/>
      </c>
      <c r="K1911" s="145" t="n"/>
      <c r="L1911" s="145" t="n"/>
      <c r="M1911" s="145" t="n"/>
      <c r="N1911" s="145" t="n"/>
      <c r="O1911" s="145" t="n"/>
      <c r="P1911" s="203" t="n"/>
      <c r="Q1911" s="146" t="n"/>
      <c r="R1911" s="144">
        <f>IF(ISERROR($V1911),"",OFFSET('Smelter Look-up'!$C$4,$V1911-4,0)&amp;"")</f>
        <v/>
      </c>
      <c r="S1911" s="150">
        <f>IF(B1911="","",IF(ISERROR(MATCH($E1911,CL,0)),"Unknown",INDIRECT("'C'!$A$"&amp;MATCH($E1911,CL,0)+1)))</f>
        <v/>
      </c>
      <c r="T1911" s="150">
        <f>IF(B1911="","",IF(ISERROR(MATCH($J1911,SorP!$B$1:$B$6261,0)),"",INDIRECT("'SorP'!$A$"&amp;MATCH($S1911&amp;$J1911,SorP!C:C,0))))</f>
        <v/>
      </c>
      <c r="U1911" s="163" t="n"/>
      <c r="V1911" s="164">
        <f>IF(C1911="",NA(),MATCH($B1911&amp;$C1911,'Smelter Look-up'!$J:$J,0))</f>
        <v/>
      </c>
      <c r="X1911" s="165">
        <f>IF(AND(C1911="Smelter not listed",OR(LEN(D1911)=0,LEN(E1911)=0)),1,0)</f>
        <v/>
      </c>
      <c r="AB1911" s="306">
        <f>IF(C1911="","",B1911)</f>
        <v/>
      </c>
      <c r="AC1911" s="165">
        <f>B1911</f>
        <v/>
      </c>
      <c r="AD1911" s="165">
        <f>IF(C1911="Smelter not listed",D1911,C1911)</f>
        <v/>
      </c>
    </row>
    <row r="1912" ht="20.1" customFormat="1" customHeight="1" s="165">
      <c r="A1912" s="150" t="n"/>
      <c r="B1912" s="296">
        <f>IF(LEN(A1912)=0,"",INDEX('Smelter Look-up'!$A:$A,MATCH($A1912,'Smelter Look-up'!$E:$E,0)))</f>
        <v/>
      </c>
      <c r="C1912" s="147">
        <f>IF(LEN(A1912)=0,"",INDEX('Smelter Look-up'!$C:$C,MATCH($A1912,'Smelter Look-up'!$E:$E,0)))</f>
        <v/>
      </c>
      <c r="D1912" s="144" t="n"/>
      <c r="E1912" s="144">
        <f>IF(ISERROR($V1912),"",OFFSET('Smelter Look-up'!$D$4,$V1912-4,0)&amp;"")</f>
        <v/>
      </c>
      <c r="F1912" s="144">
        <f>IF(ISERROR($V1912),"",OFFSET('Smelter Look-up'!$E$4,$V1912-4,0))</f>
        <v/>
      </c>
      <c r="G1912" s="144">
        <f>IF(C1912=$X$4,"Enter smelter details",IF(ISERROR($V1912),"",OFFSET('Smelter Look-up'!$F$4,$V1912-4,0)))</f>
        <v/>
      </c>
      <c r="H1912" s="200">
        <f>IF(ISERROR($V1912),"",OFFSET('Smelter Look-up'!$G$4,$V1912-4,0))</f>
        <v/>
      </c>
      <c r="I1912" s="201">
        <f>IF(ISERROR($V1912),"",OFFSET('Smelter Look-up'!$H$4,$V1912-4,0))</f>
        <v/>
      </c>
      <c r="J1912" s="201">
        <f>IF(ISERROR($V1912),"",OFFSET('Smelter Look-up'!$I$4,$V1912-4,0))</f>
        <v/>
      </c>
      <c r="K1912" s="145" t="n"/>
      <c r="L1912" s="145" t="n"/>
      <c r="M1912" s="145" t="n"/>
      <c r="N1912" s="145" t="n"/>
      <c r="O1912" s="145" t="n"/>
      <c r="P1912" s="203" t="n"/>
      <c r="Q1912" s="146" t="n"/>
      <c r="R1912" s="144">
        <f>IF(ISERROR($V1912),"",OFFSET('Smelter Look-up'!$C$4,$V1912-4,0)&amp;"")</f>
        <v/>
      </c>
      <c r="S1912" s="150">
        <f>IF(B1912="","",IF(ISERROR(MATCH($E1912,CL,0)),"Unknown",INDIRECT("'C'!$A$"&amp;MATCH($E1912,CL,0)+1)))</f>
        <v/>
      </c>
      <c r="T1912" s="150">
        <f>IF(B1912="","",IF(ISERROR(MATCH($J1912,SorP!$B$1:$B$6261,0)),"",INDIRECT("'SorP'!$A$"&amp;MATCH($S1912&amp;$J1912,SorP!C:C,0))))</f>
        <v/>
      </c>
      <c r="U1912" s="163" t="n"/>
      <c r="V1912" s="164">
        <f>IF(C1912="",NA(),MATCH($B1912&amp;$C1912,'Smelter Look-up'!$J:$J,0))</f>
        <v/>
      </c>
      <c r="X1912" s="165">
        <f>IF(AND(C1912="Smelter not listed",OR(LEN(D1912)=0,LEN(E1912)=0)),1,0)</f>
        <v/>
      </c>
      <c r="AB1912" s="306">
        <f>IF(C1912="","",B1912)</f>
        <v/>
      </c>
      <c r="AC1912" s="165">
        <f>B1912</f>
        <v/>
      </c>
      <c r="AD1912" s="165">
        <f>IF(C1912="Smelter not listed",D1912,C1912)</f>
        <v/>
      </c>
    </row>
    <row r="1913" ht="20.1" customFormat="1" customHeight="1" s="165">
      <c r="A1913" s="150" t="n"/>
      <c r="B1913" s="296">
        <f>IF(LEN(A1913)=0,"",INDEX('Smelter Look-up'!$A:$A,MATCH($A1913,'Smelter Look-up'!$E:$E,0)))</f>
        <v/>
      </c>
      <c r="C1913" s="147">
        <f>IF(LEN(A1913)=0,"",INDEX('Smelter Look-up'!$C:$C,MATCH($A1913,'Smelter Look-up'!$E:$E,0)))</f>
        <v/>
      </c>
      <c r="D1913" s="144" t="n"/>
      <c r="E1913" s="144">
        <f>IF(ISERROR($V1913),"",OFFSET('Smelter Look-up'!$D$4,$V1913-4,0)&amp;"")</f>
        <v/>
      </c>
      <c r="F1913" s="144">
        <f>IF(ISERROR($V1913),"",OFFSET('Smelter Look-up'!$E$4,$V1913-4,0))</f>
        <v/>
      </c>
      <c r="G1913" s="144">
        <f>IF(C1913=$X$4,"Enter smelter details",IF(ISERROR($V1913),"",OFFSET('Smelter Look-up'!$F$4,$V1913-4,0)))</f>
        <v/>
      </c>
      <c r="H1913" s="200">
        <f>IF(ISERROR($V1913),"",OFFSET('Smelter Look-up'!$G$4,$V1913-4,0))</f>
        <v/>
      </c>
      <c r="I1913" s="201">
        <f>IF(ISERROR($V1913),"",OFFSET('Smelter Look-up'!$H$4,$V1913-4,0))</f>
        <v/>
      </c>
      <c r="J1913" s="201">
        <f>IF(ISERROR($V1913),"",OFFSET('Smelter Look-up'!$I$4,$V1913-4,0))</f>
        <v/>
      </c>
      <c r="K1913" s="145" t="n"/>
      <c r="L1913" s="145" t="n"/>
      <c r="M1913" s="145" t="n"/>
      <c r="N1913" s="145" t="n"/>
      <c r="O1913" s="145" t="n"/>
      <c r="P1913" s="203" t="n"/>
      <c r="Q1913" s="146" t="n"/>
      <c r="R1913" s="144">
        <f>IF(ISERROR($V1913),"",OFFSET('Smelter Look-up'!$C$4,$V1913-4,0)&amp;"")</f>
        <v/>
      </c>
      <c r="S1913" s="150">
        <f>IF(B1913="","",IF(ISERROR(MATCH($E1913,CL,0)),"Unknown",INDIRECT("'C'!$A$"&amp;MATCH($E1913,CL,0)+1)))</f>
        <v/>
      </c>
      <c r="T1913" s="150">
        <f>IF(B1913="","",IF(ISERROR(MATCH($J1913,SorP!$B$1:$B$6261,0)),"",INDIRECT("'SorP'!$A$"&amp;MATCH($S1913&amp;$J1913,SorP!C:C,0))))</f>
        <v/>
      </c>
      <c r="U1913" s="163" t="n"/>
      <c r="V1913" s="164">
        <f>IF(C1913="",NA(),MATCH($B1913&amp;$C1913,'Smelter Look-up'!$J:$J,0))</f>
        <v/>
      </c>
      <c r="X1913" s="165">
        <f>IF(AND(C1913="Smelter not listed",OR(LEN(D1913)=0,LEN(E1913)=0)),1,0)</f>
        <v/>
      </c>
      <c r="AB1913" s="306">
        <f>IF(C1913="","",B1913)</f>
        <v/>
      </c>
      <c r="AC1913" s="165">
        <f>B1913</f>
        <v/>
      </c>
      <c r="AD1913" s="165">
        <f>IF(C1913="Smelter not listed",D1913,C1913)</f>
        <v/>
      </c>
    </row>
    <row r="1914" ht="20.1" customFormat="1" customHeight="1" s="165">
      <c r="A1914" s="150" t="n"/>
      <c r="B1914" s="296">
        <f>IF(LEN(A1914)=0,"",INDEX('Smelter Look-up'!$A:$A,MATCH($A1914,'Smelter Look-up'!$E:$E,0)))</f>
        <v/>
      </c>
      <c r="C1914" s="147">
        <f>IF(LEN(A1914)=0,"",INDEX('Smelter Look-up'!$C:$C,MATCH($A1914,'Smelter Look-up'!$E:$E,0)))</f>
        <v/>
      </c>
      <c r="D1914" s="144" t="n"/>
      <c r="E1914" s="144">
        <f>IF(ISERROR($V1914),"",OFFSET('Smelter Look-up'!$D$4,$V1914-4,0)&amp;"")</f>
        <v/>
      </c>
      <c r="F1914" s="144">
        <f>IF(ISERROR($V1914),"",OFFSET('Smelter Look-up'!$E$4,$V1914-4,0))</f>
        <v/>
      </c>
      <c r="G1914" s="144">
        <f>IF(C1914=$X$4,"Enter smelter details",IF(ISERROR($V1914),"",OFFSET('Smelter Look-up'!$F$4,$V1914-4,0)))</f>
        <v/>
      </c>
      <c r="H1914" s="200">
        <f>IF(ISERROR($V1914),"",OFFSET('Smelter Look-up'!$G$4,$V1914-4,0))</f>
        <v/>
      </c>
      <c r="I1914" s="201">
        <f>IF(ISERROR($V1914),"",OFFSET('Smelter Look-up'!$H$4,$V1914-4,0))</f>
        <v/>
      </c>
      <c r="J1914" s="201">
        <f>IF(ISERROR($V1914),"",OFFSET('Smelter Look-up'!$I$4,$V1914-4,0))</f>
        <v/>
      </c>
      <c r="K1914" s="145" t="n"/>
      <c r="L1914" s="145" t="n"/>
      <c r="M1914" s="145" t="n"/>
      <c r="N1914" s="145" t="n"/>
      <c r="O1914" s="145" t="n"/>
      <c r="P1914" s="203" t="n"/>
      <c r="Q1914" s="146" t="n"/>
      <c r="R1914" s="144">
        <f>IF(ISERROR($V1914),"",OFFSET('Smelter Look-up'!$C$4,$V1914-4,0)&amp;"")</f>
        <v/>
      </c>
      <c r="S1914" s="150">
        <f>IF(B1914="","",IF(ISERROR(MATCH($E1914,CL,0)),"Unknown",INDIRECT("'C'!$A$"&amp;MATCH($E1914,CL,0)+1)))</f>
        <v/>
      </c>
      <c r="T1914" s="150">
        <f>IF(B1914="","",IF(ISERROR(MATCH($J1914,SorP!$B$1:$B$6261,0)),"",INDIRECT("'SorP'!$A$"&amp;MATCH($S1914&amp;$J1914,SorP!C:C,0))))</f>
        <v/>
      </c>
      <c r="U1914" s="163" t="n"/>
      <c r="V1914" s="164">
        <f>IF(C1914="",NA(),MATCH($B1914&amp;$C1914,'Smelter Look-up'!$J:$J,0))</f>
        <v/>
      </c>
      <c r="X1914" s="165">
        <f>IF(AND(C1914="Smelter not listed",OR(LEN(D1914)=0,LEN(E1914)=0)),1,0)</f>
        <v/>
      </c>
      <c r="AB1914" s="306">
        <f>IF(C1914="","",B1914)</f>
        <v/>
      </c>
      <c r="AC1914" s="165">
        <f>B1914</f>
        <v/>
      </c>
      <c r="AD1914" s="165">
        <f>IF(C1914="Smelter not listed",D1914,C1914)</f>
        <v/>
      </c>
    </row>
    <row r="1915" ht="20.1" customFormat="1" customHeight="1" s="165">
      <c r="A1915" s="150" t="n"/>
      <c r="B1915" s="296">
        <f>IF(LEN(A1915)=0,"",INDEX('Smelter Look-up'!$A:$A,MATCH($A1915,'Smelter Look-up'!$E:$E,0)))</f>
        <v/>
      </c>
      <c r="C1915" s="147">
        <f>IF(LEN(A1915)=0,"",INDEX('Smelter Look-up'!$C:$C,MATCH($A1915,'Smelter Look-up'!$E:$E,0)))</f>
        <v/>
      </c>
      <c r="D1915" s="144" t="n"/>
      <c r="E1915" s="144">
        <f>IF(ISERROR($V1915),"",OFFSET('Smelter Look-up'!$D$4,$V1915-4,0)&amp;"")</f>
        <v/>
      </c>
      <c r="F1915" s="144">
        <f>IF(ISERROR($V1915),"",OFFSET('Smelter Look-up'!$E$4,$V1915-4,0))</f>
        <v/>
      </c>
      <c r="G1915" s="144">
        <f>IF(C1915=$X$4,"Enter smelter details",IF(ISERROR($V1915),"",OFFSET('Smelter Look-up'!$F$4,$V1915-4,0)))</f>
        <v/>
      </c>
      <c r="H1915" s="200">
        <f>IF(ISERROR($V1915),"",OFFSET('Smelter Look-up'!$G$4,$V1915-4,0))</f>
        <v/>
      </c>
      <c r="I1915" s="201">
        <f>IF(ISERROR($V1915),"",OFFSET('Smelter Look-up'!$H$4,$V1915-4,0))</f>
        <v/>
      </c>
      <c r="J1915" s="201">
        <f>IF(ISERROR($V1915),"",OFFSET('Smelter Look-up'!$I$4,$V1915-4,0))</f>
        <v/>
      </c>
      <c r="K1915" s="145" t="n"/>
      <c r="L1915" s="145" t="n"/>
      <c r="M1915" s="145" t="n"/>
      <c r="N1915" s="145" t="n"/>
      <c r="O1915" s="145" t="n"/>
      <c r="P1915" s="203" t="n"/>
      <c r="Q1915" s="146" t="n"/>
      <c r="R1915" s="144">
        <f>IF(ISERROR($V1915),"",OFFSET('Smelter Look-up'!$C$4,$V1915-4,0)&amp;"")</f>
        <v/>
      </c>
      <c r="S1915" s="150">
        <f>IF(B1915="","",IF(ISERROR(MATCH($E1915,CL,0)),"Unknown",INDIRECT("'C'!$A$"&amp;MATCH($E1915,CL,0)+1)))</f>
        <v/>
      </c>
      <c r="T1915" s="150">
        <f>IF(B1915="","",IF(ISERROR(MATCH($J1915,SorP!$B$1:$B$6261,0)),"",INDIRECT("'SorP'!$A$"&amp;MATCH($S1915&amp;$J1915,SorP!C:C,0))))</f>
        <v/>
      </c>
      <c r="U1915" s="163" t="n"/>
      <c r="V1915" s="164">
        <f>IF(C1915="",NA(),MATCH($B1915&amp;$C1915,'Smelter Look-up'!$J:$J,0))</f>
        <v/>
      </c>
      <c r="X1915" s="165">
        <f>IF(AND(C1915="Smelter not listed",OR(LEN(D1915)=0,LEN(E1915)=0)),1,0)</f>
        <v/>
      </c>
      <c r="AB1915" s="306">
        <f>IF(C1915="","",B1915)</f>
        <v/>
      </c>
      <c r="AC1915" s="165">
        <f>B1915</f>
        <v/>
      </c>
      <c r="AD1915" s="165">
        <f>IF(C1915="Smelter not listed",D1915,C1915)</f>
        <v/>
      </c>
    </row>
    <row r="1916" ht="20.1" customFormat="1" customHeight="1" s="165">
      <c r="A1916" s="150" t="n"/>
      <c r="B1916" s="296">
        <f>IF(LEN(A1916)=0,"",INDEX('Smelter Look-up'!$A:$A,MATCH($A1916,'Smelter Look-up'!$E:$E,0)))</f>
        <v/>
      </c>
      <c r="C1916" s="147">
        <f>IF(LEN(A1916)=0,"",INDEX('Smelter Look-up'!$C:$C,MATCH($A1916,'Smelter Look-up'!$E:$E,0)))</f>
        <v/>
      </c>
      <c r="D1916" s="144" t="n"/>
      <c r="E1916" s="144">
        <f>IF(ISERROR($V1916),"",OFFSET('Smelter Look-up'!$D$4,$V1916-4,0)&amp;"")</f>
        <v/>
      </c>
      <c r="F1916" s="144">
        <f>IF(ISERROR($V1916),"",OFFSET('Smelter Look-up'!$E$4,$V1916-4,0))</f>
        <v/>
      </c>
      <c r="G1916" s="144">
        <f>IF(C1916=$X$4,"Enter smelter details",IF(ISERROR($V1916),"",OFFSET('Smelter Look-up'!$F$4,$V1916-4,0)))</f>
        <v/>
      </c>
      <c r="H1916" s="200">
        <f>IF(ISERROR($V1916),"",OFFSET('Smelter Look-up'!$G$4,$V1916-4,0))</f>
        <v/>
      </c>
      <c r="I1916" s="201">
        <f>IF(ISERROR($V1916),"",OFFSET('Smelter Look-up'!$H$4,$V1916-4,0))</f>
        <v/>
      </c>
      <c r="J1916" s="201">
        <f>IF(ISERROR($V1916),"",OFFSET('Smelter Look-up'!$I$4,$V1916-4,0))</f>
        <v/>
      </c>
      <c r="K1916" s="145" t="n"/>
      <c r="L1916" s="145" t="n"/>
      <c r="M1916" s="145" t="n"/>
      <c r="N1916" s="145" t="n"/>
      <c r="O1916" s="145" t="n"/>
      <c r="P1916" s="203" t="n"/>
      <c r="Q1916" s="146" t="n"/>
      <c r="R1916" s="144">
        <f>IF(ISERROR($V1916),"",OFFSET('Smelter Look-up'!$C$4,$V1916-4,0)&amp;"")</f>
        <v/>
      </c>
      <c r="S1916" s="150">
        <f>IF(B1916="","",IF(ISERROR(MATCH($E1916,CL,0)),"Unknown",INDIRECT("'C'!$A$"&amp;MATCH($E1916,CL,0)+1)))</f>
        <v/>
      </c>
      <c r="T1916" s="150">
        <f>IF(B1916="","",IF(ISERROR(MATCH($J1916,SorP!$B$1:$B$6261,0)),"",INDIRECT("'SorP'!$A$"&amp;MATCH($S1916&amp;$J1916,SorP!C:C,0))))</f>
        <v/>
      </c>
      <c r="U1916" s="163" t="n"/>
      <c r="V1916" s="164">
        <f>IF(C1916="",NA(),MATCH($B1916&amp;$C1916,'Smelter Look-up'!$J:$J,0))</f>
        <v/>
      </c>
      <c r="X1916" s="165">
        <f>IF(AND(C1916="Smelter not listed",OR(LEN(D1916)=0,LEN(E1916)=0)),1,0)</f>
        <v/>
      </c>
      <c r="AB1916" s="306">
        <f>IF(C1916="","",B1916)</f>
        <v/>
      </c>
      <c r="AC1916" s="165">
        <f>B1916</f>
        <v/>
      </c>
      <c r="AD1916" s="165">
        <f>IF(C1916="Smelter not listed",D1916,C1916)</f>
        <v/>
      </c>
    </row>
    <row r="1917" ht="20.1" customFormat="1" customHeight="1" s="165">
      <c r="A1917" s="150" t="n"/>
      <c r="B1917" s="296">
        <f>IF(LEN(A1917)=0,"",INDEX('Smelter Look-up'!$A:$A,MATCH($A1917,'Smelter Look-up'!$E:$E,0)))</f>
        <v/>
      </c>
      <c r="C1917" s="147">
        <f>IF(LEN(A1917)=0,"",INDEX('Smelter Look-up'!$C:$C,MATCH($A1917,'Smelter Look-up'!$E:$E,0)))</f>
        <v/>
      </c>
      <c r="D1917" s="144" t="n"/>
      <c r="E1917" s="144">
        <f>IF(ISERROR($V1917),"",OFFSET('Smelter Look-up'!$D$4,$V1917-4,0)&amp;"")</f>
        <v/>
      </c>
      <c r="F1917" s="144">
        <f>IF(ISERROR($V1917),"",OFFSET('Smelter Look-up'!$E$4,$V1917-4,0))</f>
        <v/>
      </c>
      <c r="G1917" s="144">
        <f>IF(C1917=$X$4,"Enter smelter details",IF(ISERROR($V1917),"",OFFSET('Smelter Look-up'!$F$4,$V1917-4,0)))</f>
        <v/>
      </c>
      <c r="H1917" s="200">
        <f>IF(ISERROR($V1917),"",OFFSET('Smelter Look-up'!$G$4,$V1917-4,0))</f>
        <v/>
      </c>
      <c r="I1917" s="201">
        <f>IF(ISERROR($V1917),"",OFFSET('Smelter Look-up'!$H$4,$V1917-4,0))</f>
        <v/>
      </c>
      <c r="J1917" s="201">
        <f>IF(ISERROR($V1917),"",OFFSET('Smelter Look-up'!$I$4,$V1917-4,0))</f>
        <v/>
      </c>
      <c r="K1917" s="145" t="n"/>
      <c r="L1917" s="145" t="n"/>
      <c r="M1917" s="145" t="n"/>
      <c r="N1917" s="145" t="n"/>
      <c r="O1917" s="145" t="n"/>
      <c r="P1917" s="203" t="n"/>
      <c r="Q1917" s="146" t="n"/>
      <c r="R1917" s="144">
        <f>IF(ISERROR($V1917),"",OFFSET('Smelter Look-up'!$C$4,$V1917-4,0)&amp;"")</f>
        <v/>
      </c>
      <c r="S1917" s="150">
        <f>IF(B1917="","",IF(ISERROR(MATCH($E1917,CL,0)),"Unknown",INDIRECT("'C'!$A$"&amp;MATCH($E1917,CL,0)+1)))</f>
        <v/>
      </c>
      <c r="T1917" s="150">
        <f>IF(B1917="","",IF(ISERROR(MATCH($J1917,SorP!$B$1:$B$6261,0)),"",INDIRECT("'SorP'!$A$"&amp;MATCH($S1917&amp;$J1917,SorP!C:C,0))))</f>
        <v/>
      </c>
      <c r="U1917" s="163" t="n"/>
      <c r="V1917" s="164">
        <f>IF(C1917="",NA(),MATCH($B1917&amp;$C1917,'Smelter Look-up'!$J:$J,0))</f>
        <v/>
      </c>
      <c r="X1917" s="165">
        <f>IF(AND(C1917="Smelter not listed",OR(LEN(D1917)=0,LEN(E1917)=0)),1,0)</f>
        <v/>
      </c>
      <c r="AB1917" s="306">
        <f>IF(C1917="","",B1917)</f>
        <v/>
      </c>
      <c r="AC1917" s="165">
        <f>B1917</f>
        <v/>
      </c>
      <c r="AD1917" s="165">
        <f>IF(C1917="Smelter not listed",D1917,C1917)</f>
        <v/>
      </c>
    </row>
    <row r="1918" ht="20.1" customFormat="1" customHeight="1" s="165">
      <c r="A1918" s="150" t="n"/>
      <c r="B1918" s="296">
        <f>IF(LEN(A1918)=0,"",INDEX('Smelter Look-up'!$A:$A,MATCH($A1918,'Smelter Look-up'!$E:$E,0)))</f>
        <v/>
      </c>
      <c r="C1918" s="147">
        <f>IF(LEN(A1918)=0,"",INDEX('Smelter Look-up'!$C:$C,MATCH($A1918,'Smelter Look-up'!$E:$E,0)))</f>
        <v/>
      </c>
      <c r="D1918" s="144" t="n"/>
      <c r="E1918" s="144">
        <f>IF(ISERROR($V1918),"",OFFSET('Smelter Look-up'!$D$4,$V1918-4,0)&amp;"")</f>
        <v/>
      </c>
      <c r="F1918" s="144">
        <f>IF(ISERROR($V1918),"",OFFSET('Smelter Look-up'!$E$4,$V1918-4,0))</f>
        <v/>
      </c>
      <c r="G1918" s="144">
        <f>IF(C1918=$X$4,"Enter smelter details",IF(ISERROR($V1918),"",OFFSET('Smelter Look-up'!$F$4,$V1918-4,0)))</f>
        <v/>
      </c>
      <c r="H1918" s="200">
        <f>IF(ISERROR($V1918),"",OFFSET('Smelter Look-up'!$G$4,$V1918-4,0))</f>
        <v/>
      </c>
      <c r="I1918" s="201">
        <f>IF(ISERROR($V1918),"",OFFSET('Smelter Look-up'!$H$4,$V1918-4,0))</f>
        <v/>
      </c>
      <c r="J1918" s="201">
        <f>IF(ISERROR($V1918),"",OFFSET('Smelter Look-up'!$I$4,$V1918-4,0))</f>
        <v/>
      </c>
      <c r="K1918" s="145" t="n"/>
      <c r="L1918" s="145" t="n"/>
      <c r="M1918" s="145" t="n"/>
      <c r="N1918" s="145" t="n"/>
      <c r="O1918" s="145" t="n"/>
      <c r="P1918" s="203" t="n"/>
      <c r="Q1918" s="146" t="n"/>
      <c r="R1918" s="144">
        <f>IF(ISERROR($V1918),"",OFFSET('Smelter Look-up'!$C$4,$V1918-4,0)&amp;"")</f>
        <v/>
      </c>
      <c r="S1918" s="150">
        <f>IF(B1918="","",IF(ISERROR(MATCH($E1918,CL,0)),"Unknown",INDIRECT("'C'!$A$"&amp;MATCH($E1918,CL,0)+1)))</f>
        <v/>
      </c>
      <c r="T1918" s="150">
        <f>IF(B1918="","",IF(ISERROR(MATCH($J1918,SorP!$B$1:$B$6261,0)),"",INDIRECT("'SorP'!$A$"&amp;MATCH($S1918&amp;$J1918,SorP!C:C,0))))</f>
        <v/>
      </c>
      <c r="U1918" s="163" t="n"/>
      <c r="V1918" s="164">
        <f>IF(C1918="",NA(),MATCH($B1918&amp;$C1918,'Smelter Look-up'!$J:$J,0))</f>
        <v/>
      </c>
      <c r="X1918" s="165">
        <f>IF(AND(C1918="Smelter not listed",OR(LEN(D1918)=0,LEN(E1918)=0)),1,0)</f>
        <v/>
      </c>
      <c r="AB1918" s="306">
        <f>IF(C1918="","",B1918)</f>
        <v/>
      </c>
      <c r="AC1918" s="165">
        <f>B1918</f>
        <v/>
      </c>
      <c r="AD1918" s="165">
        <f>IF(C1918="Smelter not listed",D1918,C1918)</f>
        <v/>
      </c>
    </row>
    <row r="1919" ht="20.1" customFormat="1" customHeight="1" s="165">
      <c r="A1919" s="150" t="n"/>
      <c r="B1919" s="296">
        <f>IF(LEN(A1919)=0,"",INDEX('Smelter Look-up'!$A:$A,MATCH($A1919,'Smelter Look-up'!$E:$E,0)))</f>
        <v/>
      </c>
      <c r="C1919" s="147">
        <f>IF(LEN(A1919)=0,"",INDEX('Smelter Look-up'!$C:$C,MATCH($A1919,'Smelter Look-up'!$E:$E,0)))</f>
        <v/>
      </c>
      <c r="D1919" s="144" t="n"/>
      <c r="E1919" s="144">
        <f>IF(ISERROR($V1919),"",OFFSET('Smelter Look-up'!$D$4,$V1919-4,0)&amp;"")</f>
        <v/>
      </c>
      <c r="F1919" s="144">
        <f>IF(ISERROR($V1919),"",OFFSET('Smelter Look-up'!$E$4,$V1919-4,0))</f>
        <v/>
      </c>
      <c r="G1919" s="144">
        <f>IF(C1919=$X$4,"Enter smelter details",IF(ISERROR($V1919),"",OFFSET('Smelter Look-up'!$F$4,$V1919-4,0)))</f>
        <v/>
      </c>
      <c r="H1919" s="200">
        <f>IF(ISERROR($V1919),"",OFFSET('Smelter Look-up'!$G$4,$V1919-4,0))</f>
        <v/>
      </c>
      <c r="I1919" s="201">
        <f>IF(ISERROR($V1919),"",OFFSET('Smelter Look-up'!$H$4,$V1919-4,0))</f>
        <v/>
      </c>
      <c r="J1919" s="201">
        <f>IF(ISERROR($V1919),"",OFFSET('Smelter Look-up'!$I$4,$V1919-4,0))</f>
        <v/>
      </c>
      <c r="K1919" s="145" t="n"/>
      <c r="L1919" s="145" t="n"/>
      <c r="M1919" s="145" t="n"/>
      <c r="N1919" s="145" t="n"/>
      <c r="O1919" s="145" t="n"/>
      <c r="P1919" s="203" t="n"/>
      <c r="Q1919" s="146" t="n"/>
      <c r="R1919" s="144">
        <f>IF(ISERROR($V1919),"",OFFSET('Smelter Look-up'!$C$4,$V1919-4,0)&amp;"")</f>
        <v/>
      </c>
      <c r="S1919" s="150">
        <f>IF(B1919="","",IF(ISERROR(MATCH($E1919,CL,0)),"Unknown",INDIRECT("'C'!$A$"&amp;MATCH($E1919,CL,0)+1)))</f>
        <v/>
      </c>
      <c r="T1919" s="150">
        <f>IF(B1919="","",IF(ISERROR(MATCH($J1919,SorP!$B$1:$B$6261,0)),"",INDIRECT("'SorP'!$A$"&amp;MATCH($S1919&amp;$J1919,SorP!C:C,0))))</f>
        <v/>
      </c>
      <c r="U1919" s="163" t="n"/>
      <c r="V1919" s="164">
        <f>IF(C1919="",NA(),MATCH($B1919&amp;$C1919,'Smelter Look-up'!$J:$J,0))</f>
        <v/>
      </c>
      <c r="X1919" s="165">
        <f>IF(AND(C1919="Smelter not listed",OR(LEN(D1919)=0,LEN(E1919)=0)),1,0)</f>
        <v/>
      </c>
      <c r="AB1919" s="306">
        <f>IF(C1919="","",B1919)</f>
        <v/>
      </c>
      <c r="AC1919" s="165">
        <f>B1919</f>
        <v/>
      </c>
      <c r="AD1919" s="165">
        <f>IF(C1919="Smelter not listed",D1919,C1919)</f>
        <v/>
      </c>
    </row>
    <row r="1920" ht="20.1" customFormat="1" customHeight="1" s="165">
      <c r="A1920" s="150" t="n"/>
      <c r="B1920" s="296">
        <f>IF(LEN(A1920)=0,"",INDEX('Smelter Look-up'!$A:$A,MATCH($A1920,'Smelter Look-up'!$E:$E,0)))</f>
        <v/>
      </c>
      <c r="C1920" s="147">
        <f>IF(LEN(A1920)=0,"",INDEX('Smelter Look-up'!$C:$C,MATCH($A1920,'Smelter Look-up'!$E:$E,0)))</f>
        <v/>
      </c>
      <c r="D1920" s="144" t="n"/>
      <c r="E1920" s="144">
        <f>IF(ISERROR($V1920),"",OFFSET('Smelter Look-up'!$D$4,$V1920-4,0)&amp;"")</f>
        <v/>
      </c>
      <c r="F1920" s="144">
        <f>IF(ISERROR($V1920),"",OFFSET('Smelter Look-up'!$E$4,$V1920-4,0))</f>
        <v/>
      </c>
      <c r="G1920" s="144">
        <f>IF(C1920=$X$4,"Enter smelter details",IF(ISERROR($V1920),"",OFFSET('Smelter Look-up'!$F$4,$V1920-4,0)))</f>
        <v/>
      </c>
      <c r="H1920" s="200">
        <f>IF(ISERROR($V1920),"",OFFSET('Smelter Look-up'!$G$4,$V1920-4,0))</f>
        <v/>
      </c>
      <c r="I1920" s="201">
        <f>IF(ISERROR($V1920),"",OFFSET('Smelter Look-up'!$H$4,$V1920-4,0))</f>
        <v/>
      </c>
      <c r="J1920" s="201">
        <f>IF(ISERROR($V1920),"",OFFSET('Smelter Look-up'!$I$4,$V1920-4,0))</f>
        <v/>
      </c>
      <c r="K1920" s="145" t="n"/>
      <c r="L1920" s="145" t="n"/>
      <c r="M1920" s="145" t="n"/>
      <c r="N1920" s="145" t="n"/>
      <c r="O1920" s="145" t="n"/>
      <c r="P1920" s="203" t="n"/>
      <c r="Q1920" s="146" t="n"/>
      <c r="R1920" s="144">
        <f>IF(ISERROR($V1920),"",OFFSET('Smelter Look-up'!$C$4,$V1920-4,0)&amp;"")</f>
        <v/>
      </c>
      <c r="S1920" s="150">
        <f>IF(B1920="","",IF(ISERROR(MATCH($E1920,CL,0)),"Unknown",INDIRECT("'C'!$A$"&amp;MATCH($E1920,CL,0)+1)))</f>
        <v/>
      </c>
      <c r="T1920" s="150">
        <f>IF(B1920="","",IF(ISERROR(MATCH($J1920,SorP!$B$1:$B$6261,0)),"",INDIRECT("'SorP'!$A$"&amp;MATCH($S1920&amp;$J1920,SorP!C:C,0))))</f>
        <v/>
      </c>
      <c r="U1920" s="163" t="n"/>
      <c r="V1920" s="164">
        <f>IF(C1920="",NA(),MATCH($B1920&amp;$C1920,'Smelter Look-up'!$J:$J,0))</f>
        <v/>
      </c>
      <c r="X1920" s="165">
        <f>IF(AND(C1920="Smelter not listed",OR(LEN(D1920)=0,LEN(E1920)=0)),1,0)</f>
        <v/>
      </c>
      <c r="AB1920" s="306">
        <f>IF(C1920="","",B1920)</f>
        <v/>
      </c>
      <c r="AC1920" s="165">
        <f>B1920</f>
        <v/>
      </c>
      <c r="AD1920" s="165">
        <f>IF(C1920="Smelter not listed",D1920,C1920)</f>
        <v/>
      </c>
    </row>
    <row r="1921" ht="20.1" customFormat="1" customHeight="1" s="165">
      <c r="A1921" s="150" t="n"/>
      <c r="B1921" s="296">
        <f>IF(LEN(A1921)=0,"",INDEX('Smelter Look-up'!$A:$A,MATCH($A1921,'Smelter Look-up'!$E:$E,0)))</f>
        <v/>
      </c>
      <c r="C1921" s="147">
        <f>IF(LEN(A1921)=0,"",INDEX('Smelter Look-up'!$C:$C,MATCH($A1921,'Smelter Look-up'!$E:$E,0)))</f>
        <v/>
      </c>
      <c r="D1921" s="144" t="n"/>
      <c r="E1921" s="144">
        <f>IF(ISERROR($V1921),"",OFFSET('Smelter Look-up'!$D$4,$V1921-4,0)&amp;"")</f>
        <v/>
      </c>
      <c r="F1921" s="144">
        <f>IF(ISERROR($V1921),"",OFFSET('Smelter Look-up'!$E$4,$V1921-4,0))</f>
        <v/>
      </c>
      <c r="G1921" s="144">
        <f>IF(C1921=$X$4,"Enter smelter details",IF(ISERROR($V1921),"",OFFSET('Smelter Look-up'!$F$4,$V1921-4,0)))</f>
        <v/>
      </c>
      <c r="H1921" s="200">
        <f>IF(ISERROR($V1921),"",OFFSET('Smelter Look-up'!$G$4,$V1921-4,0))</f>
        <v/>
      </c>
      <c r="I1921" s="201">
        <f>IF(ISERROR($V1921),"",OFFSET('Smelter Look-up'!$H$4,$V1921-4,0))</f>
        <v/>
      </c>
      <c r="J1921" s="201">
        <f>IF(ISERROR($V1921),"",OFFSET('Smelter Look-up'!$I$4,$V1921-4,0))</f>
        <v/>
      </c>
      <c r="K1921" s="145" t="n"/>
      <c r="L1921" s="145" t="n"/>
      <c r="M1921" s="145" t="n"/>
      <c r="N1921" s="145" t="n"/>
      <c r="O1921" s="145" t="n"/>
      <c r="P1921" s="203" t="n"/>
      <c r="Q1921" s="146" t="n"/>
      <c r="R1921" s="144">
        <f>IF(ISERROR($V1921),"",OFFSET('Smelter Look-up'!$C$4,$V1921-4,0)&amp;"")</f>
        <v/>
      </c>
      <c r="S1921" s="150">
        <f>IF(B1921="","",IF(ISERROR(MATCH($E1921,CL,0)),"Unknown",INDIRECT("'C'!$A$"&amp;MATCH($E1921,CL,0)+1)))</f>
        <v/>
      </c>
      <c r="T1921" s="150">
        <f>IF(B1921="","",IF(ISERROR(MATCH($J1921,SorP!$B$1:$B$6261,0)),"",INDIRECT("'SorP'!$A$"&amp;MATCH($S1921&amp;$J1921,SorP!C:C,0))))</f>
        <v/>
      </c>
      <c r="U1921" s="163" t="n"/>
      <c r="V1921" s="164">
        <f>IF(C1921="",NA(),MATCH($B1921&amp;$C1921,'Smelter Look-up'!$J:$J,0))</f>
        <v/>
      </c>
      <c r="X1921" s="165">
        <f>IF(AND(C1921="Smelter not listed",OR(LEN(D1921)=0,LEN(E1921)=0)),1,0)</f>
        <v/>
      </c>
      <c r="AB1921" s="306">
        <f>IF(C1921="","",B1921)</f>
        <v/>
      </c>
      <c r="AC1921" s="165">
        <f>B1921</f>
        <v/>
      </c>
      <c r="AD1921" s="165">
        <f>IF(C1921="Smelter not listed",D1921,C1921)</f>
        <v/>
      </c>
    </row>
    <row r="1922" ht="20.1" customFormat="1" customHeight="1" s="165">
      <c r="A1922" s="150" t="n"/>
      <c r="B1922" s="296">
        <f>IF(LEN(A1922)=0,"",INDEX('Smelter Look-up'!$A:$A,MATCH($A1922,'Smelter Look-up'!$E:$E,0)))</f>
        <v/>
      </c>
      <c r="C1922" s="147">
        <f>IF(LEN(A1922)=0,"",INDEX('Smelter Look-up'!$C:$C,MATCH($A1922,'Smelter Look-up'!$E:$E,0)))</f>
        <v/>
      </c>
      <c r="D1922" s="144" t="n"/>
      <c r="E1922" s="144">
        <f>IF(ISERROR($V1922),"",OFFSET('Smelter Look-up'!$D$4,$V1922-4,0)&amp;"")</f>
        <v/>
      </c>
      <c r="F1922" s="144">
        <f>IF(ISERROR($V1922),"",OFFSET('Smelter Look-up'!$E$4,$V1922-4,0))</f>
        <v/>
      </c>
      <c r="G1922" s="144">
        <f>IF(C1922=$X$4,"Enter smelter details",IF(ISERROR($V1922),"",OFFSET('Smelter Look-up'!$F$4,$V1922-4,0)))</f>
        <v/>
      </c>
      <c r="H1922" s="200">
        <f>IF(ISERROR($V1922),"",OFFSET('Smelter Look-up'!$G$4,$V1922-4,0))</f>
        <v/>
      </c>
      <c r="I1922" s="201">
        <f>IF(ISERROR($V1922),"",OFFSET('Smelter Look-up'!$H$4,$V1922-4,0))</f>
        <v/>
      </c>
      <c r="J1922" s="201">
        <f>IF(ISERROR($V1922),"",OFFSET('Smelter Look-up'!$I$4,$V1922-4,0))</f>
        <v/>
      </c>
      <c r="K1922" s="145" t="n"/>
      <c r="L1922" s="145" t="n"/>
      <c r="M1922" s="145" t="n"/>
      <c r="N1922" s="145" t="n"/>
      <c r="O1922" s="145" t="n"/>
      <c r="P1922" s="203" t="n"/>
      <c r="Q1922" s="146" t="n"/>
      <c r="R1922" s="144">
        <f>IF(ISERROR($V1922),"",OFFSET('Smelter Look-up'!$C$4,$V1922-4,0)&amp;"")</f>
        <v/>
      </c>
      <c r="S1922" s="150">
        <f>IF(B1922="","",IF(ISERROR(MATCH($E1922,CL,0)),"Unknown",INDIRECT("'C'!$A$"&amp;MATCH($E1922,CL,0)+1)))</f>
        <v/>
      </c>
      <c r="T1922" s="150">
        <f>IF(B1922="","",IF(ISERROR(MATCH($J1922,SorP!$B$1:$B$6261,0)),"",INDIRECT("'SorP'!$A$"&amp;MATCH($S1922&amp;$J1922,SorP!C:C,0))))</f>
        <v/>
      </c>
      <c r="U1922" s="163" t="n"/>
      <c r="V1922" s="164">
        <f>IF(C1922="",NA(),MATCH($B1922&amp;$C1922,'Smelter Look-up'!$J:$J,0))</f>
        <v/>
      </c>
      <c r="X1922" s="165">
        <f>IF(AND(C1922="Smelter not listed",OR(LEN(D1922)=0,LEN(E1922)=0)),1,0)</f>
        <v/>
      </c>
      <c r="AB1922" s="306">
        <f>IF(C1922="","",B1922)</f>
        <v/>
      </c>
      <c r="AC1922" s="165">
        <f>B1922</f>
        <v/>
      </c>
      <c r="AD1922" s="165">
        <f>IF(C1922="Smelter not listed",D1922,C1922)</f>
        <v/>
      </c>
    </row>
    <row r="1923" ht="20.1" customFormat="1" customHeight="1" s="165">
      <c r="A1923" s="150" t="n"/>
      <c r="B1923" s="296">
        <f>IF(LEN(A1923)=0,"",INDEX('Smelter Look-up'!$A:$A,MATCH($A1923,'Smelter Look-up'!$E:$E,0)))</f>
        <v/>
      </c>
      <c r="C1923" s="147">
        <f>IF(LEN(A1923)=0,"",INDEX('Smelter Look-up'!$C:$C,MATCH($A1923,'Smelter Look-up'!$E:$E,0)))</f>
        <v/>
      </c>
      <c r="D1923" s="144" t="n"/>
      <c r="E1923" s="144">
        <f>IF(ISERROR($V1923),"",OFFSET('Smelter Look-up'!$D$4,$V1923-4,0)&amp;"")</f>
        <v/>
      </c>
      <c r="F1923" s="144">
        <f>IF(ISERROR($V1923),"",OFFSET('Smelter Look-up'!$E$4,$V1923-4,0))</f>
        <v/>
      </c>
      <c r="G1923" s="144">
        <f>IF(C1923=$X$4,"Enter smelter details",IF(ISERROR($V1923),"",OFFSET('Smelter Look-up'!$F$4,$V1923-4,0)))</f>
        <v/>
      </c>
      <c r="H1923" s="200">
        <f>IF(ISERROR($V1923),"",OFFSET('Smelter Look-up'!$G$4,$V1923-4,0))</f>
        <v/>
      </c>
      <c r="I1923" s="201">
        <f>IF(ISERROR($V1923),"",OFFSET('Smelter Look-up'!$H$4,$V1923-4,0))</f>
        <v/>
      </c>
      <c r="J1923" s="201">
        <f>IF(ISERROR($V1923),"",OFFSET('Smelter Look-up'!$I$4,$V1923-4,0))</f>
        <v/>
      </c>
      <c r="K1923" s="145" t="n"/>
      <c r="L1923" s="145" t="n"/>
      <c r="M1923" s="145" t="n"/>
      <c r="N1923" s="145" t="n"/>
      <c r="O1923" s="145" t="n"/>
      <c r="P1923" s="203" t="n"/>
      <c r="Q1923" s="146" t="n"/>
      <c r="R1923" s="144">
        <f>IF(ISERROR($V1923),"",OFFSET('Smelter Look-up'!$C$4,$V1923-4,0)&amp;"")</f>
        <v/>
      </c>
      <c r="S1923" s="150">
        <f>IF(B1923="","",IF(ISERROR(MATCH($E1923,CL,0)),"Unknown",INDIRECT("'C'!$A$"&amp;MATCH($E1923,CL,0)+1)))</f>
        <v/>
      </c>
      <c r="T1923" s="150">
        <f>IF(B1923="","",IF(ISERROR(MATCH($J1923,SorP!$B$1:$B$6261,0)),"",INDIRECT("'SorP'!$A$"&amp;MATCH($S1923&amp;$J1923,SorP!C:C,0))))</f>
        <v/>
      </c>
      <c r="U1923" s="163" t="n"/>
      <c r="V1923" s="164">
        <f>IF(C1923="",NA(),MATCH($B1923&amp;$C1923,'Smelter Look-up'!$J:$J,0))</f>
        <v/>
      </c>
      <c r="X1923" s="165">
        <f>IF(AND(C1923="Smelter not listed",OR(LEN(D1923)=0,LEN(E1923)=0)),1,0)</f>
        <v/>
      </c>
      <c r="AB1923" s="306">
        <f>IF(C1923="","",B1923)</f>
        <v/>
      </c>
      <c r="AC1923" s="165">
        <f>B1923</f>
        <v/>
      </c>
      <c r="AD1923" s="165">
        <f>IF(C1923="Smelter not listed",D1923,C1923)</f>
        <v/>
      </c>
    </row>
    <row r="1924" ht="20.1" customFormat="1" customHeight="1" s="165">
      <c r="A1924" s="150" t="n"/>
      <c r="B1924" s="296">
        <f>IF(LEN(A1924)=0,"",INDEX('Smelter Look-up'!$A:$A,MATCH($A1924,'Smelter Look-up'!$E:$E,0)))</f>
        <v/>
      </c>
      <c r="C1924" s="147">
        <f>IF(LEN(A1924)=0,"",INDEX('Smelter Look-up'!$C:$C,MATCH($A1924,'Smelter Look-up'!$E:$E,0)))</f>
        <v/>
      </c>
      <c r="D1924" s="144" t="n"/>
      <c r="E1924" s="144">
        <f>IF(ISERROR($V1924),"",OFFSET('Smelter Look-up'!$D$4,$V1924-4,0)&amp;"")</f>
        <v/>
      </c>
      <c r="F1924" s="144">
        <f>IF(ISERROR($V1924),"",OFFSET('Smelter Look-up'!$E$4,$V1924-4,0))</f>
        <v/>
      </c>
      <c r="G1924" s="144">
        <f>IF(C1924=$X$4,"Enter smelter details",IF(ISERROR($V1924),"",OFFSET('Smelter Look-up'!$F$4,$V1924-4,0)))</f>
        <v/>
      </c>
      <c r="H1924" s="200">
        <f>IF(ISERROR($V1924),"",OFFSET('Smelter Look-up'!$G$4,$V1924-4,0))</f>
        <v/>
      </c>
      <c r="I1924" s="201">
        <f>IF(ISERROR($V1924),"",OFFSET('Smelter Look-up'!$H$4,$V1924-4,0))</f>
        <v/>
      </c>
      <c r="J1924" s="201">
        <f>IF(ISERROR($V1924),"",OFFSET('Smelter Look-up'!$I$4,$V1924-4,0))</f>
        <v/>
      </c>
      <c r="K1924" s="145" t="n"/>
      <c r="L1924" s="145" t="n"/>
      <c r="M1924" s="145" t="n"/>
      <c r="N1924" s="145" t="n"/>
      <c r="O1924" s="145" t="n"/>
      <c r="P1924" s="203" t="n"/>
      <c r="Q1924" s="146" t="n"/>
      <c r="R1924" s="144">
        <f>IF(ISERROR($V1924),"",OFFSET('Smelter Look-up'!$C$4,$V1924-4,0)&amp;"")</f>
        <v/>
      </c>
      <c r="S1924" s="150">
        <f>IF(B1924="","",IF(ISERROR(MATCH($E1924,CL,0)),"Unknown",INDIRECT("'C'!$A$"&amp;MATCH($E1924,CL,0)+1)))</f>
        <v/>
      </c>
      <c r="T1924" s="150">
        <f>IF(B1924="","",IF(ISERROR(MATCH($J1924,SorP!$B$1:$B$6261,0)),"",INDIRECT("'SorP'!$A$"&amp;MATCH($S1924&amp;$J1924,SorP!C:C,0))))</f>
        <v/>
      </c>
      <c r="U1924" s="163" t="n"/>
      <c r="V1924" s="164">
        <f>IF(C1924="",NA(),MATCH($B1924&amp;$C1924,'Smelter Look-up'!$J:$J,0))</f>
        <v/>
      </c>
      <c r="X1924" s="165">
        <f>IF(AND(C1924="Smelter not listed",OR(LEN(D1924)=0,LEN(E1924)=0)),1,0)</f>
        <v/>
      </c>
      <c r="AB1924" s="306">
        <f>IF(C1924="","",B1924)</f>
        <v/>
      </c>
      <c r="AC1924" s="165">
        <f>B1924</f>
        <v/>
      </c>
      <c r="AD1924" s="165">
        <f>IF(C1924="Smelter not listed",D1924,C1924)</f>
        <v/>
      </c>
    </row>
    <row r="1925" ht="20.1" customFormat="1" customHeight="1" s="165">
      <c r="A1925" s="150" t="n"/>
      <c r="B1925" s="296">
        <f>IF(LEN(A1925)=0,"",INDEX('Smelter Look-up'!$A:$A,MATCH($A1925,'Smelter Look-up'!$E:$E,0)))</f>
        <v/>
      </c>
      <c r="C1925" s="147">
        <f>IF(LEN(A1925)=0,"",INDEX('Smelter Look-up'!$C:$C,MATCH($A1925,'Smelter Look-up'!$E:$E,0)))</f>
        <v/>
      </c>
      <c r="D1925" s="144" t="n"/>
      <c r="E1925" s="144">
        <f>IF(ISERROR($V1925),"",OFFSET('Smelter Look-up'!$D$4,$V1925-4,0)&amp;"")</f>
        <v/>
      </c>
      <c r="F1925" s="144">
        <f>IF(ISERROR($V1925),"",OFFSET('Smelter Look-up'!$E$4,$V1925-4,0))</f>
        <v/>
      </c>
      <c r="G1925" s="144">
        <f>IF(C1925=$X$4,"Enter smelter details",IF(ISERROR($V1925),"",OFFSET('Smelter Look-up'!$F$4,$V1925-4,0)))</f>
        <v/>
      </c>
      <c r="H1925" s="200">
        <f>IF(ISERROR($V1925),"",OFFSET('Smelter Look-up'!$G$4,$V1925-4,0))</f>
        <v/>
      </c>
      <c r="I1925" s="201">
        <f>IF(ISERROR($V1925),"",OFFSET('Smelter Look-up'!$H$4,$V1925-4,0))</f>
        <v/>
      </c>
      <c r="J1925" s="201">
        <f>IF(ISERROR($V1925),"",OFFSET('Smelter Look-up'!$I$4,$V1925-4,0))</f>
        <v/>
      </c>
      <c r="K1925" s="145" t="n"/>
      <c r="L1925" s="145" t="n"/>
      <c r="M1925" s="145" t="n"/>
      <c r="N1925" s="145" t="n"/>
      <c r="O1925" s="145" t="n"/>
      <c r="P1925" s="203" t="n"/>
      <c r="Q1925" s="146" t="n"/>
      <c r="R1925" s="144">
        <f>IF(ISERROR($V1925),"",OFFSET('Smelter Look-up'!$C$4,$V1925-4,0)&amp;"")</f>
        <v/>
      </c>
      <c r="S1925" s="150">
        <f>IF(B1925="","",IF(ISERROR(MATCH($E1925,CL,0)),"Unknown",INDIRECT("'C'!$A$"&amp;MATCH($E1925,CL,0)+1)))</f>
        <v/>
      </c>
      <c r="T1925" s="150">
        <f>IF(B1925="","",IF(ISERROR(MATCH($J1925,SorP!$B$1:$B$6261,0)),"",INDIRECT("'SorP'!$A$"&amp;MATCH($S1925&amp;$J1925,SorP!C:C,0))))</f>
        <v/>
      </c>
      <c r="U1925" s="163" t="n"/>
      <c r="V1925" s="164">
        <f>IF(C1925="",NA(),MATCH($B1925&amp;$C1925,'Smelter Look-up'!$J:$J,0))</f>
        <v/>
      </c>
      <c r="X1925" s="165">
        <f>IF(AND(C1925="Smelter not listed",OR(LEN(D1925)=0,LEN(E1925)=0)),1,0)</f>
        <v/>
      </c>
      <c r="AB1925" s="306">
        <f>IF(C1925="","",B1925)</f>
        <v/>
      </c>
      <c r="AC1925" s="165">
        <f>B1925</f>
        <v/>
      </c>
      <c r="AD1925" s="165">
        <f>IF(C1925="Smelter not listed",D1925,C1925)</f>
        <v/>
      </c>
    </row>
    <row r="1926" ht="20.1" customFormat="1" customHeight="1" s="165">
      <c r="A1926" s="150" t="n"/>
      <c r="B1926" s="296">
        <f>IF(LEN(A1926)=0,"",INDEX('Smelter Look-up'!$A:$A,MATCH($A1926,'Smelter Look-up'!$E:$E,0)))</f>
        <v/>
      </c>
      <c r="C1926" s="147">
        <f>IF(LEN(A1926)=0,"",INDEX('Smelter Look-up'!$C:$C,MATCH($A1926,'Smelter Look-up'!$E:$E,0)))</f>
        <v/>
      </c>
      <c r="D1926" s="144" t="n"/>
      <c r="E1926" s="144">
        <f>IF(ISERROR($V1926),"",OFFSET('Smelter Look-up'!$D$4,$V1926-4,0)&amp;"")</f>
        <v/>
      </c>
      <c r="F1926" s="144">
        <f>IF(ISERROR($V1926),"",OFFSET('Smelter Look-up'!$E$4,$V1926-4,0))</f>
        <v/>
      </c>
      <c r="G1926" s="144">
        <f>IF(C1926=$X$4,"Enter smelter details",IF(ISERROR($V1926),"",OFFSET('Smelter Look-up'!$F$4,$V1926-4,0)))</f>
        <v/>
      </c>
      <c r="H1926" s="200">
        <f>IF(ISERROR($V1926),"",OFFSET('Smelter Look-up'!$G$4,$V1926-4,0))</f>
        <v/>
      </c>
      <c r="I1926" s="201">
        <f>IF(ISERROR($V1926),"",OFFSET('Smelter Look-up'!$H$4,$V1926-4,0))</f>
        <v/>
      </c>
      <c r="J1926" s="201">
        <f>IF(ISERROR($V1926),"",OFFSET('Smelter Look-up'!$I$4,$V1926-4,0))</f>
        <v/>
      </c>
      <c r="K1926" s="145" t="n"/>
      <c r="L1926" s="145" t="n"/>
      <c r="M1926" s="145" t="n"/>
      <c r="N1926" s="145" t="n"/>
      <c r="O1926" s="145" t="n"/>
      <c r="P1926" s="203" t="n"/>
      <c r="Q1926" s="146" t="n"/>
      <c r="R1926" s="144">
        <f>IF(ISERROR($V1926),"",OFFSET('Smelter Look-up'!$C$4,$V1926-4,0)&amp;"")</f>
        <v/>
      </c>
      <c r="S1926" s="150">
        <f>IF(B1926="","",IF(ISERROR(MATCH($E1926,CL,0)),"Unknown",INDIRECT("'C'!$A$"&amp;MATCH($E1926,CL,0)+1)))</f>
        <v/>
      </c>
      <c r="T1926" s="150">
        <f>IF(B1926="","",IF(ISERROR(MATCH($J1926,SorP!$B$1:$B$6261,0)),"",INDIRECT("'SorP'!$A$"&amp;MATCH($S1926&amp;$J1926,SorP!C:C,0))))</f>
        <v/>
      </c>
      <c r="U1926" s="163" t="n"/>
      <c r="V1926" s="164">
        <f>IF(C1926="",NA(),MATCH($B1926&amp;$C1926,'Smelter Look-up'!$J:$J,0))</f>
        <v/>
      </c>
      <c r="X1926" s="165">
        <f>IF(AND(C1926="Smelter not listed",OR(LEN(D1926)=0,LEN(E1926)=0)),1,0)</f>
        <v/>
      </c>
      <c r="AB1926" s="306">
        <f>IF(C1926="","",B1926)</f>
        <v/>
      </c>
      <c r="AC1926" s="165">
        <f>B1926</f>
        <v/>
      </c>
      <c r="AD1926" s="165">
        <f>IF(C1926="Smelter not listed",D1926,C1926)</f>
        <v/>
      </c>
    </row>
    <row r="1927" ht="20.1" customFormat="1" customHeight="1" s="165">
      <c r="A1927" s="150" t="n"/>
      <c r="B1927" s="296">
        <f>IF(LEN(A1927)=0,"",INDEX('Smelter Look-up'!$A:$A,MATCH($A1927,'Smelter Look-up'!$E:$E,0)))</f>
        <v/>
      </c>
      <c r="C1927" s="147">
        <f>IF(LEN(A1927)=0,"",INDEX('Smelter Look-up'!$C:$C,MATCH($A1927,'Smelter Look-up'!$E:$E,0)))</f>
        <v/>
      </c>
      <c r="D1927" s="144" t="n"/>
      <c r="E1927" s="144">
        <f>IF(ISERROR($V1927),"",OFFSET('Smelter Look-up'!$D$4,$V1927-4,0)&amp;"")</f>
        <v/>
      </c>
      <c r="F1927" s="144">
        <f>IF(ISERROR($V1927),"",OFFSET('Smelter Look-up'!$E$4,$V1927-4,0))</f>
        <v/>
      </c>
      <c r="G1927" s="144">
        <f>IF(C1927=$X$4,"Enter smelter details",IF(ISERROR($V1927),"",OFFSET('Smelter Look-up'!$F$4,$V1927-4,0)))</f>
        <v/>
      </c>
      <c r="H1927" s="200">
        <f>IF(ISERROR($V1927),"",OFFSET('Smelter Look-up'!$G$4,$V1927-4,0))</f>
        <v/>
      </c>
      <c r="I1927" s="201">
        <f>IF(ISERROR($V1927),"",OFFSET('Smelter Look-up'!$H$4,$V1927-4,0))</f>
        <v/>
      </c>
      <c r="J1927" s="201">
        <f>IF(ISERROR($V1927),"",OFFSET('Smelter Look-up'!$I$4,$V1927-4,0))</f>
        <v/>
      </c>
      <c r="K1927" s="145" t="n"/>
      <c r="L1927" s="145" t="n"/>
      <c r="M1927" s="145" t="n"/>
      <c r="N1927" s="145" t="n"/>
      <c r="O1927" s="145" t="n"/>
      <c r="P1927" s="203" t="n"/>
      <c r="Q1927" s="146" t="n"/>
      <c r="R1927" s="144">
        <f>IF(ISERROR($V1927),"",OFFSET('Smelter Look-up'!$C$4,$V1927-4,0)&amp;"")</f>
        <v/>
      </c>
      <c r="S1927" s="150">
        <f>IF(B1927="","",IF(ISERROR(MATCH($E1927,CL,0)),"Unknown",INDIRECT("'C'!$A$"&amp;MATCH($E1927,CL,0)+1)))</f>
        <v/>
      </c>
      <c r="T1927" s="150">
        <f>IF(B1927="","",IF(ISERROR(MATCH($J1927,SorP!$B$1:$B$6261,0)),"",INDIRECT("'SorP'!$A$"&amp;MATCH($S1927&amp;$J1927,SorP!C:C,0))))</f>
        <v/>
      </c>
      <c r="U1927" s="163" t="n"/>
      <c r="V1927" s="164">
        <f>IF(C1927="",NA(),MATCH($B1927&amp;$C1927,'Smelter Look-up'!$J:$J,0))</f>
        <v/>
      </c>
      <c r="X1927" s="165">
        <f>IF(AND(C1927="Smelter not listed",OR(LEN(D1927)=0,LEN(E1927)=0)),1,0)</f>
        <v/>
      </c>
      <c r="AB1927" s="306">
        <f>IF(C1927="","",B1927)</f>
        <v/>
      </c>
      <c r="AC1927" s="165">
        <f>B1927</f>
        <v/>
      </c>
      <c r="AD1927" s="165">
        <f>IF(C1927="Smelter not listed",D1927,C1927)</f>
        <v/>
      </c>
    </row>
    <row r="1928" ht="20.1" customFormat="1" customHeight="1" s="165">
      <c r="A1928" s="150" t="n"/>
      <c r="B1928" s="296">
        <f>IF(LEN(A1928)=0,"",INDEX('Smelter Look-up'!$A:$A,MATCH($A1928,'Smelter Look-up'!$E:$E,0)))</f>
        <v/>
      </c>
      <c r="C1928" s="147">
        <f>IF(LEN(A1928)=0,"",INDEX('Smelter Look-up'!$C:$C,MATCH($A1928,'Smelter Look-up'!$E:$E,0)))</f>
        <v/>
      </c>
      <c r="D1928" s="144" t="n"/>
      <c r="E1928" s="144">
        <f>IF(ISERROR($V1928),"",OFFSET('Smelter Look-up'!$D$4,$V1928-4,0)&amp;"")</f>
        <v/>
      </c>
      <c r="F1928" s="144">
        <f>IF(ISERROR($V1928),"",OFFSET('Smelter Look-up'!$E$4,$V1928-4,0))</f>
        <v/>
      </c>
      <c r="G1928" s="144">
        <f>IF(C1928=$X$4,"Enter smelter details",IF(ISERROR($V1928),"",OFFSET('Smelter Look-up'!$F$4,$V1928-4,0)))</f>
        <v/>
      </c>
      <c r="H1928" s="200">
        <f>IF(ISERROR($V1928),"",OFFSET('Smelter Look-up'!$G$4,$V1928-4,0))</f>
        <v/>
      </c>
      <c r="I1928" s="201">
        <f>IF(ISERROR($V1928),"",OFFSET('Smelter Look-up'!$H$4,$V1928-4,0))</f>
        <v/>
      </c>
      <c r="J1928" s="201">
        <f>IF(ISERROR($V1928),"",OFFSET('Smelter Look-up'!$I$4,$V1928-4,0))</f>
        <v/>
      </c>
      <c r="K1928" s="145" t="n"/>
      <c r="L1928" s="145" t="n"/>
      <c r="M1928" s="145" t="n"/>
      <c r="N1928" s="145" t="n"/>
      <c r="O1928" s="145" t="n"/>
      <c r="P1928" s="203" t="n"/>
      <c r="Q1928" s="146" t="n"/>
      <c r="R1928" s="144">
        <f>IF(ISERROR($V1928),"",OFFSET('Smelter Look-up'!$C$4,$V1928-4,0)&amp;"")</f>
        <v/>
      </c>
      <c r="S1928" s="150">
        <f>IF(B1928="","",IF(ISERROR(MATCH($E1928,CL,0)),"Unknown",INDIRECT("'C'!$A$"&amp;MATCH($E1928,CL,0)+1)))</f>
        <v/>
      </c>
      <c r="T1928" s="150">
        <f>IF(B1928="","",IF(ISERROR(MATCH($J1928,SorP!$B$1:$B$6261,0)),"",INDIRECT("'SorP'!$A$"&amp;MATCH($S1928&amp;$J1928,SorP!C:C,0))))</f>
        <v/>
      </c>
      <c r="U1928" s="163" t="n"/>
      <c r="V1928" s="164">
        <f>IF(C1928="",NA(),MATCH($B1928&amp;$C1928,'Smelter Look-up'!$J:$J,0))</f>
        <v/>
      </c>
      <c r="X1928" s="165">
        <f>IF(AND(C1928="Smelter not listed",OR(LEN(D1928)=0,LEN(E1928)=0)),1,0)</f>
        <v/>
      </c>
      <c r="AB1928" s="306">
        <f>IF(C1928="","",B1928)</f>
        <v/>
      </c>
      <c r="AC1928" s="165">
        <f>B1928</f>
        <v/>
      </c>
      <c r="AD1928" s="165">
        <f>IF(C1928="Smelter not listed",D1928,C1928)</f>
        <v/>
      </c>
    </row>
    <row r="1929" ht="20.1" customFormat="1" customHeight="1" s="165">
      <c r="A1929" s="150" t="n"/>
      <c r="B1929" s="296">
        <f>IF(LEN(A1929)=0,"",INDEX('Smelter Look-up'!$A:$A,MATCH($A1929,'Smelter Look-up'!$E:$E,0)))</f>
        <v/>
      </c>
      <c r="C1929" s="147">
        <f>IF(LEN(A1929)=0,"",INDEX('Smelter Look-up'!$C:$C,MATCH($A1929,'Smelter Look-up'!$E:$E,0)))</f>
        <v/>
      </c>
      <c r="D1929" s="144" t="n"/>
      <c r="E1929" s="144">
        <f>IF(ISERROR($V1929),"",OFFSET('Smelter Look-up'!$D$4,$V1929-4,0)&amp;"")</f>
        <v/>
      </c>
      <c r="F1929" s="144">
        <f>IF(ISERROR($V1929),"",OFFSET('Smelter Look-up'!$E$4,$V1929-4,0))</f>
        <v/>
      </c>
      <c r="G1929" s="144">
        <f>IF(C1929=$X$4,"Enter smelter details",IF(ISERROR($V1929),"",OFFSET('Smelter Look-up'!$F$4,$V1929-4,0)))</f>
        <v/>
      </c>
      <c r="H1929" s="200">
        <f>IF(ISERROR($V1929),"",OFFSET('Smelter Look-up'!$G$4,$V1929-4,0))</f>
        <v/>
      </c>
      <c r="I1929" s="201">
        <f>IF(ISERROR($V1929),"",OFFSET('Smelter Look-up'!$H$4,$V1929-4,0))</f>
        <v/>
      </c>
      <c r="J1929" s="201">
        <f>IF(ISERROR($V1929),"",OFFSET('Smelter Look-up'!$I$4,$V1929-4,0))</f>
        <v/>
      </c>
      <c r="K1929" s="145" t="n"/>
      <c r="L1929" s="145" t="n"/>
      <c r="M1929" s="145" t="n"/>
      <c r="N1929" s="145" t="n"/>
      <c r="O1929" s="145" t="n"/>
      <c r="P1929" s="203" t="n"/>
      <c r="Q1929" s="146" t="n"/>
      <c r="R1929" s="144">
        <f>IF(ISERROR($V1929),"",OFFSET('Smelter Look-up'!$C$4,$V1929-4,0)&amp;"")</f>
        <v/>
      </c>
      <c r="S1929" s="150">
        <f>IF(B1929="","",IF(ISERROR(MATCH($E1929,CL,0)),"Unknown",INDIRECT("'C'!$A$"&amp;MATCH($E1929,CL,0)+1)))</f>
        <v/>
      </c>
      <c r="T1929" s="150">
        <f>IF(B1929="","",IF(ISERROR(MATCH($J1929,SorP!$B$1:$B$6261,0)),"",INDIRECT("'SorP'!$A$"&amp;MATCH($S1929&amp;$J1929,SorP!C:C,0))))</f>
        <v/>
      </c>
      <c r="U1929" s="163" t="n"/>
      <c r="V1929" s="164">
        <f>IF(C1929="",NA(),MATCH($B1929&amp;$C1929,'Smelter Look-up'!$J:$J,0))</f>
        <v/>
      </c>
      <c r="X1929" s="165">
        <f>IF(AND(C1929="Smelter not listed",OR(LEN(D1929)=0,LEN(E1929)=0)),1,0)</f>
        <v/>
      </c>
      <c r="AB1929" s="306">
        <f>IF(C1929="","",B1929)</f>
        <v/>
      </c>
      <c r="AC1929" s="165">
        <f>B1929</f>
        <v/>
      </c>
      <c r="AD1929" s="165">
        <f>IF(C1929="Smelter not listed",D1929,C1929)</f>
        <v/>
      </c>
    </row>
    <row r="1930" ht="20.1" customFormat="1" customHeight="1" s="165">
      <c r="A1930" s="150" t="n"/>
      <c r="B1930" s="296">
        <f>IF(LEN(A1930)=0,"",INDEX('Smelter Look-up'!$A:$A,MATCH($A1930,'Smelter Look-up'!$E:$E,0)))</f>
        <v/>
      </c>
      <c r="C1930" s="147">
        <f>IF(LEN(A1930)=0,"",INDEX('Smelter Look-up'!$C:$C,MATCH($A1930,'Smelter Look-up'!$E:$E,0)))</f>
        <v/>
      </c>
      <c r="D1930" s="144" t="n"/>
      <c r="E1930" s="144">
        <f>IF(ISERROR($V1930),"",OFFSET('Smelter Look-up'!$D$4,$V1930-4,0)&amp;"")</f>
        <v/>
      </c>
      <c r="F1930" s="144">
        <f>IF(ISERROR($V1930),"",OFFSET('Smelter Look-up'!$E$4,$V1930-4,0))</f>
        <v/>
      </c>
      <c r="G1930" s="144">
        <f>IF(C1930=$X$4,"Enter smelter details",IF(ISERROR($V1930),"",OFFSET('Smelter Look-up'!$F$4,$V1930-4,0)))</f>
        <v/>
      </c>
      <c r="H1930" s="200">
        <f>IF(ISERROR($V1930),"",OFFSET('Smelter Look-up'!$G$4,$V1930-4,0))</f>
        <v/>
      </c>
      <c r="I1930" s="201">
        <f>IF(ISERROR($V1930),"",OFFSET('Smelter Look-up'!$H$4,$V1930-4,0))</f>
        <v/>
      </c>
      <c r="J1930" s="201">
        <f>IF(ISERROR($V1930),"",OFFSET('Smelter Look-up'!$I$4,$V1930-4,0))</f>
        <v/>
      </c>
      <c r="K1930" s="145" t="n"/>
      <c r="L1930" s="145" t="n"/>
      <c r="M1930" s="145" t="n"/>
      <c r="N1930" s="145" t="n"/>
      <c r="O1930" s="145" t="n"/>
      <c r="P1930" s="203" t="n"/>
      <c r="Q1930" s="146" t="n"/>
      <c r="R1930" s="144">
        <f>IF(ISERROR($V1930),"",OFFSET('Smelter Look-up'!$C$4,$V1930-4,0)&amp;"")</f>
        <v/>
      </c>
      <c r="S1930" s="150">
        <f>IF(B1930="","",IF(ISERROR(MATCH($E1930,CL,0)),"Unknown",INDIRECT("'C'!$A$"&amp;MATCH($E1930,CL,0)+1)))</f>
        <v/>
      </c>
      <c r="T1930" s="150">
        <f>IF(B1930="","",IF(ISERROR(MATCH($J1930,SorP!$B$1:$B$6261,0)),"",INDIRECT("'SorP'!$A$"&amp;MATCH($S1930&amp;$J1930,SorP!C:C,0))))</f>
        <v/>
      </c>
      <c r="U1930" s="163" t="n"/>
      <c r="V1930" s="164">
        <f>IF(C1930="",NA(),MATCH($B1930&amp;$C1930,'Smelter Look-up'!$J:$J,0))</f>
        <v/>
      </c>
      <c r="X1930" s="165">
        <f>IF(AND(C1930="Smelter not listed",OR(LEN(D1930)=0,LEN(E1930)=0)),1,0)</f>
        <v/>
      </c>
      <c r="AB1930" s="306">
        <f>IF(C1930="","",B1930)</f>
        <v/>
      </c>
      <c r="AC1930" s="165">
        <f>B1930</f>
        <v/>
      </c>
      <c r="AD1930" s="165">
        <f>IF(C1930="Smelter not listed",D1930,C1930)</f>
        <v/>
      </c>
    </row>
    <row r="1931" ht="20.1" customFormat="1" customHeight="1" s="165">
      <c r="A1931" s="150" t="n"/>
      <c r="B1931" s="296">
        <f>IF(LEN(A1931)=0,"",INDEX('Smelter Look-up'!$A:$A,MATCH($A1931,'Smelter Look-up'!$E:$E,0)))</f>
        <v/>
      </c>
      <c r="C1931" s="147">
        <f>IF(LEN(A1931)=0,"",INDEX('Smelter Look-up'!$C:$C,MATCH($A1931,'Smelter Look-up'!$E:$E,0)))</f>
        <v/>
      </c>
      <c r="D1931" s="144" t="n"/>
      <c r="E1931" s="144">
        <f>IF(ISERROR($V1931),"",OFFSET('Smelter Look-up'!$D$4,$V1931-4,0)&amp;"")</f>
        <v/>
      </c>
      <c r="F1931" s="144">
        <f>IF(ISERROR($V1931),"",OFFSET('Smelter Look-up'!$E$4,$V1931-4,0))</f>
        <v/>
      </c>
      <c r="G1931" s="144">
        <f>IF(C1931=$X$4,"Enter smelter details",IF(ISERROR($V1931),"",OFFSET('Smelter Look-up'!$F$4,$V1931-4,0)))</f>
        <v/>
      </c>
      <c r="H1931" s="200">
        <f>IF(ISERROR($V1931),"",OFFSET('Smelter Look-up'!$G$4,$V1931-4,0))</f>
        <v/>
      </c>
      <c r="I1931" s="201">
        <f>IF(ISERROR($V1931),"",OFFSET('Smelter Look-up'!$H$4,$V1931-4,0))</f>
        <v/>
      </c>
      <c r="J1931" s="201">
        <f>IF(ISERROR($V1931),"",OFFSET('Smelter Look-up'!$I$4,$V1931-4,0))</f>
        <v/>
      </c>
      <c r="K1931" s="145" t="n"/>
      <c r="L1931" s="145" t="n"/>
      <c r="M1931" s="145" t="n"/>
      <c r="N1931" s="145" t="n"/>
      <c r="O1931" s="145" t="n"/>
      <c r="P1931" s="203" t="n"/>
      <c r="Q1931" s="146" t="n"/>
      <c r="R1931" s="144">
        <f>IF(ISERROR($V1931),"",OFFSET('Smelter Look-up'!$C$4,$V1931-4,0)&amp;"")</f>
        <v/>
      </c>
      <c r="S1931" s="150">
        <f>IF(B1931="","",IF(ISERROR(MATCH($E1931,CL,0)),"Unknown",INDIRECT("'C'!$A$"&amp;MATCH($E1931,CL,0)+1)))</f>
        <v/>
      </c>
      <c r="T1931" s="150">
        <f>IF(B1931="","",IF(ISERROR(MATCH($J1931,SorP!$B$1:$B$6261,0)),"",INDIRECT("'SorP'!$A$"&amp;MATCH($S1931&amp;$J1931,SorP!C:C,0))))</f>
        <v/>
      </c>
      <c r="U1931" s="163" t="n"/>
      <c r="V1931" s="164">
        <f>IF(C1931="",NA(),MATCH($B1931&amp;$C1931,'Smelter Look-up'!$J:$J,0))</f>
        <v/>
      </c>
      <c r="X1931" s="165">
        <f>IF(AND(C1931="Smelter not listed",OR(LEN(D1931)=0,LEN(E1931)=0)),1,0)</f>
        <v/>
      </c>
      <c r="AB1931" s="306">
        <f>IF(C1931="","",B1931)</f>
        <v/>
      </c>
      <c r="AC1931" s="165">
        <f>B1931</f>
        <v/>
      </c>
      <c r="AD1931" s="165">
        <f>IF(C1931="Smelter not listed",D1931,C1931)</f>
        <v/>
      </c>
    </row>
    <row r="1932" ht="20.1" customFormat="1" customHeight="1" s="165">
      <c r="A1932" s="150" t="n"/>
      <c r="B1932" s="296">
        <f>IF(LEN(A1932)=0,"",INDEX('Smelter Look-up'!$A:$A,MATCH($A1932,'Smelter Look-up'!$E:$E,0)))</f>
        <v/>
      </c>
      <c r="C1932" s="147">
        <f>IF(LEN(A1932)=0,"",INDEX('Smelter Look-up'!$C:$C,MATCH($A1932,'Smelter Look-up'!$E:$E,0)))</f>
        <v/>
      </c>
      <c r="D1932" s="144" t="n"/>
      <c r="E1932" s="144">
        <f>IF(ISERROR($V1932),"",OFFSET('Smelter Look-up'!$D$4,$V1932-4,0)&amp;"")</f>
        <v/>
      </c>
      <c r="F1932" s="144">
        <f>IF(ISERROR($V1932),"",OFFSET('Smelter Look-up'!$E$4,$V1932-4,0))</f>
        <v/>
      </c>
      <c r="G1932" s="144">
        <f>IF(C1932=$X$4,"Enter smelter details",IF(ISERROR($V1932),"",OFFSET('Smelter Look-up'!$F$4,$V1932-4,0)))</f>
        <v/>
      </c>
      <c r="H1932" s="200">
        <f>IF(ISERROR($V1932),"",OFFSET('Smelter Look-up'!$G$4,$V1932-4,0))</f>
        <v/>
      </c>
      <c r="I1932" s="201">
        <f>IF(ISERROR($V1932),"",OFFSET('Smelter Look-up'!$H$4,$V1932-4,0))</f>
        <v/>
      </c>
      <c r="J1932" s="201">
        <f>IF(ISERROR($V1932),"",OFFSET('Smelter Look-up'!$I$4,$V1932-4,0))</f>
        <v/>
      </c>
      <c r="K1932" s="145" t="n"/>
      <c r="L1932" s="145" t="n"/>
      <c r="M1932" s="145" t="n"/>
      <c r="N1932" s="145" t="n"/>
      <c r="O1932" s="145" t="n"/>
      <c r="P1932" s="203" t="n"/>
      <c r="Q1932" s="146" t="n"/>
      <c r="R1932" s="144">
        <f>IF(ISERROR($V1932),"",OFFSET('Smelter Look-up'!$C$4,$V1932-4,0)&amp;"")</f>
        <v/>
      </c>
      <c r="S1932" s="150">
        <f>IF(B1932="","",IF(ISERROR(MATCH($E1932,CL,0)),"Unknown",INDIRECT("'C'!$A$"&amp;MATCH($E1932,CL,0)+1)))</f>
        <v/>
      </c>
      <c r="T1932" s="150">
        <f>IF(B1932="","",IF(ISERROR(MATCH($J1932,SorP!$B$1:$B$6261,0)),"",INDIRECT("'SorP'!$A$"&amp;MATCH($S1932&amp;$J1932,SorP!C:C,0))))</f>
        <v/>
      </c>
      <c r="U1932" s="163" t="n"/>
      <c r="V1932" s="164">
        <f>IF(C1932="",NA(),MATCH($B1932&amp;$C1932,'Smelter Look-up'!$J:$J,0))</f>
        <v/>
      </c>
      <c r="X1932" s="165">
        <f>IF(AND(C1932="Smelter not listed",OR(LEN(D1932)=0,LEN(E1932)=0)),1,0)</f>
        <v/>
      </c>
      <c r="AB1932" s="306">
        <f>IF(C1932="","",B1932)</f>
        <v/>
      </c>
      <c r="AC1932" s="165">
        <f>B1932</f>
        <v/>
      </c>
      <c r="AD1932" s="165">
        <f>IF(C1932="Smelter not listed",D1932,C1932)</f>
        <v/>
      </c>
    </row>
    <row r="1933" ht="20.1" customFormat="1" customHeight="1" s="165">
      <c r="A1933" s="150" t="n"/>
      <c r="B1933" s="296">
        <f>IF(LEN(A1933)=0,"",INDEX('Smelter Look-up'!$A:$A,MATCH($A1933,'Smelter Look-up'!$E:$E,0)))</f>
        <v/>
      </c>
      <c r="C1933" s="147">
        <f>IF(LEN(A1933)=0,"",INDEX('Smelter Look-up'!$C:$C,MATCH($A1933,'Smelter Look-up'!$E:$E,0)))</f>
        <v/>
      </c>
      <c r="D1933" s="144" t="n"/>
      <c r="E1933" s="144">
        <f>IF(ISERROR($V1933),"",OFFSET('Smelter Look-up'!$D$4,$V1933-4,0)&amp;"")</f>
        <v/>
      </c>
      <c r="F1933" s="144">
        <f>IF(ISERROR($V1933),"",OFFSET('Smelter Look-up'!$E$4,$V1933-4,0))</f>
        <v/>
      </c>
      <c r="G1933" s="144">
        <f>IF(C1933=$X$4,"Enter smelter details",IF(ISERROR($V1933),"",OFFSET('Smelter Look-up'!$F$4,$V1933-4,0)))</f>
        <v/>
      </c>
      <c r="H1933" s="200">
        <f>IF(ISERROR($V1933),"",OFFSET('Smelter Look-up'!$G$4,$V1933-4,0))</f>
        <v/>
      </c>
      <c r="I1933" s="201">
        <f>IF(ISERROR($V1933),"",OFFSET('Smelter Look-up'!$H$4,$V1933-4,0))</f>
        <v/>
      </c>
      <c r="J1933" s="201">
        <f>IF(ISERROR($V1933),"",OFFSET('Smelter Look-up'!$I$4,$V1933-4,0))</f>
        <v/>
      </c>
      <c r="K1933" s="145" t="n"/>
      <c r="L1933" s="145" t="n"/>
      <c r="M1933" s="145" t="n"/>
      <c r="N1933" s="145" t="n"/>
      <c r="O1933" s="145" t="n"/>
      <c r="P1933" s="203" t="n"/>
      <c r="Q1933" s="146" t="n"/>
      <c r="R1933" s="144">
        <f>IF(ISERROR($V1933),"",OFFSET('Smelter Look-up'!$C$4,$V1933-4,0)&amp;"")</f>
        <v/>
      </c>
      <c r="S1933" s="150">
        <f>IF(B1933="","",IF(ISERROR(MATCH($E1933,CL,0)),"Unknown",INDIRECT("'C'!$A$"&amp;MATCH($E1933,CL,0)+1)))</f>
        <v/>
      </c>
      <c r="T1933" s="150">
        <f>IF(B1933="","",IF(ISERROR(MATCH($J1933,SorP!$B$1:$B$6261,0)),"",INDIRECT("'SorP'!$A$"&amp;MATCH($S1933&amp;$J1933,SorP!C:C,0))))</f>
        <v/>
      </c>
      <c r="U1933" s="163" t="n"/>
      <c r="V1933" s="164">
        <f>IF(C1933="",NA(),MATCH($B1933&amp;$C1933,'Smelter Look-up'!$J:$J,0))</f>
        <v/>
      </c>
      <c r="X1933" s="165">
        <f>IF(AND(C1933="Smelter not listed",OR(LEN(D1933)=0,LEN(E1933)=0)),1,0)</f>
        <v/>
      </c>
      <c r="AB1933" s="306">
        <f>IF(C1933="","",B1933)</f>
        <v/>
      </c>
      <c r="AC1933" s="165">
        <f>B1933</f>
        <v/>
      </c>
      <c r="AD1933" s="165">
        <f>IF(C1933="Smelter not listed",D1933,C1933)</f>
        <v/>
      </c>
    </row>
    <row r="1934" ht="20.1" customFormat="1" customHeight="1" s="165">
      <c r="A1934" s="150" t="n"/>
      <c r="B1934" s="296">
        <f>IF(LEN(A1934)=0,"",INDEX('Smelter Look-up'!$A:$A,MATCH($A1934,'Smelter Look-up'!$E:$E,0)))</f>
        <v/>
      </c>
      <c r="C1934" s="147">
        <f>IF(LEN(A1934)=0,"",INDEX('Smelter Look-up'!$C:$C,MATCH($A1934,'Smelter Look-up'!$E:$E,0)))</f>
        <v/>
      </c>
      <c r="D1934" s="144" t="n"/>
      <c r="E1934" s="144">
        <f>IF(ISERROR($V1934),"",OFFSET('Smelter Look-up'!$D$4,$V1934-4,0)&amp;"")</f>
        <v/>
      </c>
      <c r="F1934" s="144">
        <f>IF(ISERROR($V1934),"",OFFSET('Smelter Look-up'!$E$4,$V1934-4,0))</f>
        <v/>
      </c>
      <c r="G1934" s="144">
        <f>IF(C1934=$X$4,"Enter smelter details",IF(ISERROR($V1934),"",OFFSET('Smelter Look-up'!$F$4,$V1934-4,0)))</f>
        <v/>
      </c>
      <c r="H1934" s="200">
        <f>IF(ISERROR($V1934),"",OFFSET('Smelter Look-up'!$G$4,$V1934-4,0))</f>
        <v/>
      </c>
      <c r="I1934" s="201">
        <f>IF(ISERROR($V1934),"",OFFSET('Smelter Look-up'!$H$4,$V1934-4,0))</f>
        <v/>
      </c>
      <c r="J1934" s="201">
        <f>IF(ISERROR($V1934),"",OFFSET('Smelter Look-up'!$I$4,$V1934-4,0))</f>
        <v/>
      </c>
      <c r="K1934" s="145" t="n"/>
      <c r="L1934" s="145" t="n"/>
      <c r="M1934" s="145" t="n"/>
      <c r="N1934" s="145" t="n"/>
      <c r="O1934" s="145" t="n"/>
      <c r="P1934" s="203" t="n"/>
      <c r="Q1934" s="146" t="n"/>
      <c r="R1934" s="144">
        <f>IF(ISERROR($V1934),"",OFFSET('Smelter Look-up'!$C$4,$V1934-4,0)&amp;"")</f>
        <v/>
      </c>
      <c r="S1934" s="150">
        <f>IF(B1934="","",IF(ISERROR(MATCH($E1934,CL,0)),"Unknown",INDIRECT("'C'!$A$"&amp;MATCH($E1934,CL,0)+1)))</f>
        <v/>
      </c>
      <c r="T1934" s="150">
        <f>IF(B1934="","",IF(ISERROR(MATCH($J1934,SorP!$B$1:$B$6261,0)),"",INDIRECT("'SorP'!$A$"&amp;MATCH($S1934&amp;$J1934,SorP!C:C,0))))</f>
        <v/>
      </c>
      <c r="U1934" s="163" t="n"/>
      <c r="V1934" s="164">
        <f>IF(C1934="",NA(),MATCH($B1934&amp;$C1934,'Smelter Look-up'!$J:$J,0))</f>
        <v/>
      </c>
      <c r="X1934" s="165">
        <f>IF(AND(C1934="Smelter not listed",OR(LEN(D1934)=0,LEN(E1934)=0)),1,0)</f>
        <v/>
      </c>
      <c r="AB1934" s="306">
        <f>IF(C1934="","",B1934)</f>
        <v/>
      </c>
      <c r="AC1934" s="165">
        <f>B1934</f>
        <v/>
      </c>
      <c r="AD1934" s="165">
        <f>IF(C1934="Smelter not listed",D1934,C1934)</f>
        <v/>
      </c>
    </row>
    <row r="1935" ht="20.1" customFormat="1" customHeight="1" s="165">
      <c r="A1935" s="150" t="n"/>
      <c r="B1935" s="296">
        <f>IF(LEN(A1935)=0,"",INDEX('Smelter Look-up'!$A:$A,MATCH($A1935,'Smelter Look-up'!$E:$E,0)))</f>
        <v/>
      </c>
      <c r="C1935" s="147">
        <f>IF(LEN(A1935)=0,"",INDEX('Smelter Look-up'!$C:$C,MATCH($A1935,'Smelter Look-up'!$E:$E,0)))</f>
        <v/>
      </c>
      <c r="D1935" s="144" t="n"/>
      <c r="E1935" s="144">
        <f>IF(ISERROR($V1935),"",OFFSET('Smelter Look-up'!$D$4,$V1935-4,0)&amp;"")</f>
        <v/>
      </c>
      <c r="F1935" s="144">
        <f>IF(ISERROR($V1935),"",OFFSET('Smelter Look-up'!$E$4,$V1935-4,0))</f>
        <v/>
      </c>
      <c r="G1935" s="144">
        <f>IF(C1935=$X$4,"Enter smelter details",IF(ISERROR($V1935),"",OFFSET('Smelter Look-up'!$F$4,$V1935-4,0)))</f>
        <v/>
      </c>
      <c r="H1935" s="200">
        <f>IF(ISERROR($V1935),"",OFFSET('Smelter Look-up'!$G$4,$V1935-4,0))</f>
        <v/>
      </c>
      <c r="I1935" s="201">
        <f>IF(ISERROR($V1935),"",OFFSET('Smelter Look-up'!$H$4,$V1935-4,0))</f>
        <v/>
      </c>
      <c r="J1935" s="201">
        <f>IF(ISERROR($V1935),"",OFFSET('Smelter Look-up'!$I$4,$V1935-4,0))</f>
        <v/>
      </c>
      <c r="K1935" s="145" t="n"/>
      <c r="L1935" s="145" t="n"/>
      <c r="M1935" s="145" t="n"/>
      <c r="N1935" s="145" t="n"/>
      <c r="O1935" s="145" t="n"/>
      <c r="P1935" s="203" t="n"/>
      <c r="Q1935" s="146" t="n"/>
      <c r="R1935" s="144">
        <f>IF(ISERROR($V1935),"",OFFSET('Smelter Look-up'!$C$4,$V1935-4,0)&amp;"")</f>
        <v/>
      </c>
      <c r="S1935" s="150">
        <f>IF(B1935="","",IF(ISERROR(MATCH($E1935,CL,0)),"Unknown",INDIRECT("'C'!$A$"&amp;MATCH($E1935,CL,0)+1)))</f>
        <v/>
      </c>
      <c r="T1935" s="150">
        <f>IF(B1935="","",IF(ISERROR(MATCH($J1935,SorP!$B$1:$B$6261,0)),"",INDIRECT("'SorP'!$A$"&amp;MATCH($S1935&amp;$J1935,SorP!C:C,0))))</f>
        <v/>
      </c>
      <c r="U1935" s="163" t="n"/>
      <c r="V1935" s="164">
        <f>IF(C1935="",NA(),MATCH($B1935&amp;$C1935,'Smelter Look-up'!$J:$J,0))</f>
        <v/>
      </c>
      <c r="X1935" s="165">
        <f>IF(AND(C1935="Smelter not listed",OR(LEN(D1935)=0,LEN(E1935)=0)),1,0)</f>
        <v/>
      </c>
      <c r="AB1935" s="306">
        <f>IF(C1935="","",B1935)</f>
        <v/>
      </c>
      <c r="AC1935" s="165">
        <f>B1935</f>
        <v/>
      </c>
      <c r="AD1935" s="165">
        <f>IF(C1935="Smelter not listed",D1935,C1935)</f>
        <v/>
      </c>
    </row>
    <row r="1936" ht="20.1" customFormat="1" customHeight="1" s="165">
      <c r="A1936" s="150" t="n"/>
      <c r="B1936" s="296">
        <f>IF(LEN(A1936)=0,"",INDEX('Smelter Look-up'!$A:$A,MATCH($A1936,'Smelter Look-up'!$E:$E,0)))</f>
        <v/>
      </c>
      <c r="C1936" s="147">
        <f>IF(LEN(A1936)=0,"",INDEX('Smelter Look-up'!$C:$C,MATCH($A1936,'Smelter Look-up'!$E:$E,0)))</f>
        <v/>
      </c>
      <c r="D1936" s="144" t="n"/>
      <c r="E1936" s="144">
        <f>IF(ISERROR($V1936),"",OFFSET('Smelter Look-up'!$D$4,$V1936-4,0)&amp;"")</f>
        <v/>
      </c>
      <c r="F1936" s="144">
        <f>IF(ISERROR($V1936),"",OFFSET('Smelter Look-up'!$E$4,$V1936-4,0))</f>
        <v/>
      </c>
      <c r="G1936" s="144">
        <f>IF(C1936=$X$4,"Enter smelter details",IF(ISERROR($V1936),"",OFFSET('Smelter Look-up'!$F$4,$V1936-4,0)))</f>
        <v/>
      </c>
      <c r="H1936" s="200">
        <f>IF(ISERROR($V1936),"",OFFSET('Smelter Look-up'!$G$4,$V1936-4,0))</f>
        <v/>
      </c>
      <c r="I1936" s="201">
        <f>IF(ISERROR($V1936),"",OFFSET('Smelter Look-up'!$H$4,$V1936-4,0))</f>
        <v/>
      </c>
      <c r="J1936" s="201">
        <f>IF(ISERROR($V1936),"",OFFSET('Smelter Look-up'!$I$4,$V1936-4,0))</f>
        <v/>
      </c>
      <c r="K1936" s="145" t="n"/>
      <c r="L1936" s="145" t="n"/>
      <c r="M1936" s="145" t="n"/>
      <c r="N1936" s="145" t="n"/>
      <c r="O1936" s="145" t="n"/>
      <c r="P1936" s="203" t="n"/>
      <c r="Q1936" s="146" t="n"/>
      <c r="R1936" s="144">
        <f>IF(ISERROR($V1936),"",OFFSET('Smelter Look-up'!$C$4,$V1936-4,0)&amp;"")</f>
        <v/>
      </c>
      <c r="S1936" s="150">
        <f>IF(B1936="","",IF(ISERROR(MATCH($E1936,CL,0)),"Unknown",INDIRECT("'C'!$A$"&amp;MATCH($E1936,CL,0)+1)))</f>
        <v/>
      </c>
      <c r="T1936" s="150">
        <f>IF(B1936="","",IF(ISERROR(MATCH($J1936,SorP!$B$1:$B$6261,0)),"",INDIRECT("'SorP'!$A$"&amp;MATCH($S1936&amp;$J1936,SorP!C:C,0))))</f>
        <v/>
      </c>
      <c r="U1936" s="163" t="n"/>
      <c r="V1936" s="164">
        <f>IF(C1936="",NA(),MATCH($B1936&amp;$C1936,'Smelter Look-up'!$J:$J,0))</f>
        <v/>
      </c>
      <c r="X1936" s="165">
        <f>IF(AND(C1936="Smelter not listed",OR(LEN(D1936)=0,LEN(E1936)=0)),1,0)</f>
        <v/>
      </c>
      <c r="AB1936" s="306">
        <f>IF(C1936="","",B1936)</f>
        <v/>
      </c>
      <c r="AC1936" s="165">
        <f>B1936</f>
        <v/>
      </c>
      <c r="AD1936" s="165">
        <f>IF(C1936="Smelter not listed",D1936,C1936)</f>
        <v/>
      </c>
    </row>
    <row r="1937" ht="20.1" customFormat="1" customHeight="1" s="165">
      <c r="A1937" s="150" t="n"/>
      <c r="B1937" s="296">
        <f>IF(LEN(A1937)=0,"",INDEX('Smelter Look-up'!$A:$A,MATCH($A1937,'Smelter Look-up'!$E:$E,0)))</f>
        <v/>
      </c>
      <c r="C1937" s="147">
        <f>IF(LEN(A1937)=0,"",INDEX('Smelter Look-up'!$C:$C,MATCH($A1937,'Smelter Look-up'!$E:$E,0)))</f>
        <v/>
      </c>
      <c r="D1937" s="144" t="n"/>
      <c r="E1937" s="144">
        <f>IF(ISERROR($V1937),"",OFFSET('Smelter Look-up'!$D$4,$V1937-4,0)&amp;"")</f>
        <v/>
      </c>
      <c r="F1937" s="144">
        <f>IF(ISERROR($V1937),"",OFFSET('Smelter Look-up'!$E$4,$V1937-4,0))</f>
        <v/>
      </c>
      <c r="G1937" s="144">
        <f>IF(C1937=$X$4,"Enter smelter details",IF(ISERROR($V1937),"",OFFSET('Smelter Look-up'!$F$4,$V1937-4,0)))</f>
        <v/>
      </c>
      <c r="H1937" s="200">
        <f>IF(ISERROR($V1937),"",OFFSET('Smelter Look-up'!$G$4,$V1937-4,0))</f>
        <v/>
      </c>
      <c r="I1937" s="201">
        <f>IF(ISERROR($V1937),"",OFFSET('Smelter Look-up'!$H$4,$V1937-4,0))</f>
        <v/>
      </c>
      <c r="J1937" s="201">
        <f>IF(ISERROR($V1937),"",OFFSET('Smelter Look-up'!$I$4,$V1937-4,0))</f>
        <v/>
      </c>
      <c r="K1937" s="145" t="n"/>
      <c r="L1937" s="145" t="n"/>
      <c r="M1937" s="145" t="n"/>
      <c r="N1937" s="145" t="n"/>
      <c r="O1937" s="145" t="n"/>
      <c r="P1937" s="203" t="n"/>
      <c r="Q1937" s="146" t="n"/>
      <c r="R1937" s="144">
        <f>IF(ISERROR($V1937),"",OFFSET('Smelter Look-up'!$C$4,$V1937-4,0)&amp;"")</f>
        <v/>
      </c>
      <c r="S1937" s="150">
        <f>IF(B1937="","",IF(ISERROR(MATCH($E1937,CL,0)),"Unknown",INDIRECT("'C'!$A$"&amp;MATCH($E1937,CL,0)+1)))</f>
        <v/>
      </c>
      <c r="T1937" s="150">
        <f>IF(B1937="","",IF(ISERROR(MATCH($J1937,SorP!$B$1:$B$6261,0)),"",INDIRECT("'SorP'!$A$"&amp;MATCH($S1937&amp;$J1937,SorP!C:C,0))))</f>
        <v/>
      </c>
      <c r="U1937" s="163" t="n"/>
      <c r="V1937" s="164">
        <f>IF(C1937="",NA(),MATCH($B1937&amp;$C1937,'Smelter Look-up'!$J:$J,0))</f>
        <v/>
      </c>
      <c r="X1937" s="165">
        <f>IF(AND(C1937="Smelter not listed",OR(LEN(D1937)=0,LEN(E1937)=0)),1,0)</f>
        <v/>
      </c>
      <c r="AB1937" s="306">
        <f>IF(C1937="","",B1937)</f>
        <v/>
      </c>
      <c r="AC1937" s="165">
        <f>B1937</f>
        <v/>
      </c>
      <c r="AD1937" s="165">
        <f>IF(C1937="Smelter not listed",D1937,C1937)</f>
        <v/>
      </c>
    </row>
    <row r="1938" ht="20.1" customFormat="1" customHeight="1" s="165">
      <c r="A1938" s="150" t="n"/>
      <c r="B1938" s="296">
        <f>IF(LEN(A1938)=0,"",INDEX('Smelter Look-up'!$A:$A,MATCH($A1938,'Smelter Look-up'!$E:$E,0)))</f>
        <v/>
      </c>
      <c r="C1938" s="147">
        <f>IF(LEN(A1938)=0,"",INDEX('Smelter Look-up'!$C:$C,MATCH($A1938,'Smelter Look-up'!$E:$E,0)))</f>
        <v/>
      </c>
      <c r="D1938" s="144" t="n"/>
      <c r="E1938" s="144">
        <f>IF(ISERROR($V1938),"",OFFSET('Smelter Look-up'!$D$4,$V1938-4,0)&amp;"")</f>
        <v/>
      </c>
      <c r="F1938" s="144">
        <f>IF(ISERROR($V1938),"",OFFSET('Smelter Look-up'!$E$4,$V1938-4,0))</f>
        <v/>
      </c>
      <c r="G1938" s="144">
        <f>IF(C1938=$X$4,"Enter smelter details",IF(ISERROR($V1938),"",OFFSET('Smelter Look-up'!$F$4,$V1938-4,0)))</f>
        <v/>
      </c>
      <c r="H1938" s="200">
        <f>IF(ISERROR($V1938),"",OFFSET('Smelter Look-up'!$G$4,$V1938-4,0))</f>
        <v/>
      </c>
      <c r="I1938" s="201">
        <f>IF(ISERROR($V1938),"",OFFSET('Smelter Look-up'!$H$4,$V1938-4,0))</f>
        <v/>
      </c>
      <c r="J1938" s="201">
        <f>IF(ISERROR($V1938),"",OFFSET('Smelter Look-up'!$I$4,$V1938-4,0))</f>
        <v/>
      </c>
      <c r="K1938" s="145" t="n"/>
      <c r="L1938" s="145" t="n"/>
      <c r="M1938" s="145" t="n"/>
      <c r="N1938" s="145" t="n"/>
      <c r="O1938" s="145" t="n"/>
      <c r="P1938" s="203" t="n"/>
      <c r="Q1938" s="146" t="n"/>
      <c r="R1938" s="144">
        <f>IF(ISERROR($V1938),"",OFFSET('Smelter Look-up'!$C$4,$V1938-4,0)&amp;"")</f>
        <v/>
      </c>
      <c r="S1938" s="150">
        <f>IF(B1938="","",IF(ISERROR(MATCH($E1938,CL,0)),"Unknown",INDIRECT("'C'!$A$"&amp;MATCH($E1938,CL,0)+1)))</f>
        <v/>
      </c>
      <c r="T1938" s="150">
        <f>IF(B1938="","",IF(ISERROR(MATCH($J1938,SorP!$B$1:$B$6261,0)),"",INDIRECT("'SorP'!$A$"&amp;MATCH($S1938&amp;$J1938,SorP!C:C,0))))</f>
        <v/>
      </c>
      <c r="U1938" s="163" t="n"/>
      <c r="V1938" s="164">
        <f>IF(C1938="",NA(),MATCH($B1938&amp;$C1938,'Smelter Look-up'!$J:$J,0))</f>
        <v/>
      </c>
      <c r="X1938" s="165">
        <f>IF(AND(C1938="Smelter not listed",OR(LEN(D1938)=0,LEN(E1938)=0)),1,0)</f>
        <v/>
      </c>
      <c r="AB1938" s="306">
        <f>IF(C1938="","",B1938)</f>
        <v/>
      </c>
      <c r="AC1938" s="165">
        <f>B1938</f>
        <v/>
      </c>
      <c r="AD1938" s="165">
        <f>IF(C1938="Smelter not listed",D1938,C1938)</f>
        <v/>
      </c>
    </row>
    <row r="1939" ht="20.1" customFormat="1" customHeight="1" s="165">
      <c r="A1939" s="150" t="n"/>
      <c r="B1939" s="296">
        <f>IF(LEN(A1939)=0,"",INDEX('Smelter Look-up'!$A:$A,MATCH($A1939,'Smelter Look-up'!$E:$E,0)))</f>
        <v/>
      </c>
      <c r="C1939" s="147">
        <f>IF(LEN(A1939)=0,"",INDEX('Smelter Look-up'!$C:$C,MATCH($A1939,'Smelter Look-up'!$E:$E,0)))</f>
        <v/>
      </c>
      <c r="D1939" s="144" t="n"/>
      <c r="E1939" s="144">
        <f>IF(ISERROR($V1939),"",OFFSET('Smelter Look-up'!$D$4,$V1939-4,0)&amp;"")</f>
        <v/>
      </c>
      <c r="F1939" s="144">
        <f>IF(ISERROR($V1939),"",OFFSET('Smelter Look-up'!$E$4,$V1939-4,0))</f>
        <v/>
      </c>
      <c r="G1939" s="144">
        <f>IF(C1939=$X$4,"Enter smelter details",IF(ISERROR($V1939),"",OFFSET('Smelter Look-up'!$F$4,$V1939-4,0)))</f>
        <v/>
      </c>
      <c r="H1939" s="200">
        <f>IF(ISERROR($V1939),"",OFFSET('Smelter Look-up'!$G$4,$V1939-4,0))</f>
        <v/>
      </c>
      <c r="I1939" s="201">
        <f>IF(ISERROR($V1939),"",OFFSET('Smelter Look-up'!$H$4,$V1939-4,0))</f>
        <v/>
      </c>
      <c r="J1939" s="201">
        <f>IF(ISERROR($V1939),"",OFFSET('Smelter Look-up'!$I$4,$V1939-4,0))</f>
        <v/>
      </c>
      <c r="K1939" s="145" t="n"/>
      <c r="L1939" s="145" t="n"/>
      <c r="M1939" s="145" t="n"/>
      <c r="N1939" s="145" t="n"/>
      <c r="O1939" s="145" t="n"/>
      <c r="P1939" s="203" t="n"/>
      <c r="Q1939" s="146" t="n"/>
      <c r="R1939" s="144">
        <f>IF(ISERROR($V1939),"",OFFSET('Smelter Look-up'!$C$4,$V1939-4,0)&amp;"")</f>
        <v/>
      </c>
      <c r="S1939" s="150">
        <f>IF(B1939="","",IF(ISERROR(MATCH($E1939,CL,0)),"Unknown",INDIRECT("'C'!$A$"&amp;MATCH($E1939,CL,0)+1)))</f>
        <v/>
      </c>
      <c r="T1939" s="150">
        <f>IF(B1939="","",IF(ISERROR(MATCH($J1939,SorP!$B$1:$B$6261,0)),"",INDIRECT("'SorP'!$A$"&amp;MATCH($S1939&amp;$J1939,SorP!C:C,0))))</f>
        <v/>
      </c>
      <c r="U1939" s="163" t="n"/>
      <c r="V1939" s="164">
        <f>IF(C1939="",NA(),MATCH($B1939&amp;$C1939,'Smelter Look-up'!$J:$J,0))</f>
        <v/>
      </c>
      <c r="X1939" s="165">
        <f>IF(AND(C1939="Smelter not listed",OR(LEN(D1939)=0,LEN(E1939)=0)),1,0)</f>
        <v/>
      </c>
      <c r="AB1939" s="306">
        <f>IF(C1939="","",B1939)</f>
        <v/>
      </c>
      <c r="AC1939" s="165">
        <f>B1939</f>
        <v/>
      </c>
      <c r="AD1939" s="165">
        <f>IF(C1939="Smelter not listed",D1939,C1939)</f>
        <v/>
      </c>
    </row>
    <row r="1940" ht="20.1" customFormat="1" customHeight="1" s="165">
      <c r="A1940" s="150" t="n"/>
      <c r="B1940" s="296">
        <f>IF(LEN(A1940)=0,"",INDEX('Smelter Look-up'!$A:$A,MATCH($A1940,'Smelter Look-up'!$E:$E,0)))</f>
        <v/>
      </c>
      <c r="C1940" s="147">
        <f>IF(LEN(A1940)=0,"",INDEX('Smelter Look-up'!$C:$C,MATCH($A1940,'Smelter Look-up'!$E:$E,0)))</f>
        <v/>
      </c>
      <c r="D1940" s="144" t="n"/>
      <c r="E1940" s="144">
        <f>IF(ISERROR($V1940),"",OFFSET('Smelter Look-up'!$D$4,$V1940-4,0)&amp;"")</f>
        <v/>
      </c>
      <c r="F1940" s="144">
        <f>IF(ISERROR($V1940),"",OFFSET('Smelter Look-up'!$E$4,$V1940-4,0))</f>
        <v/>
      </c>
      <c r="G1940" s="144">
        <f>IF(C1940=$X$4,"Enter smelter details",IF(ISERROR($V1940),"",OFFSET('Smelter Look-up'!$F$4,$V1940-4,0)))</f>
        <v/>
      </c>
      <c r="H1940" s="200">
        <f>IF(ISERROR($V1940),"",OFFSET('Smelter Look-up'!$G$4,$V1940-4,0))</f>
        <v/>
      </c>
      <c r="I1940" s="201">
        <f>IF(ISERROR($V1940),"",OFFSET('Smelter Look-up'!$H$4,$V1940-4,0))</f>
        <v/>
      </c>
      <c r="J1940" s="201">
        <f>IF(ISERROR($V1940),"",OFFSET('Smelter Look-up'!$I$4,$V1940-4,0))</f>
        <v/>
      </c>
      <c r="K1940" s="145" t="n"/>
      <c r="L1940" s="145" t="n"/>
      <c r="M1940" s="145" t="n"/>
      <c r="N1940" s="145" t="n"/>
      <c r="O1940" s="145" t="n"/>
      <c r="P1940" s="203" t="n"/>
      <c r="Q1940" s="146" t="n"/>
      <c r="R1940" s="144">
        <f>IF(ISERROR($V1940),"",OFFSET('Smelter Look-up'!$C$4,$V1940-4,0)&amp;"")</f>
        <v/>
      </c>
      <c r="S1940" s="150">
        <f>IF(B1940="","",IF(ISERROR(MATCH($E1940,CL,0)),"Unknown",INDIRECT("'C'!$A$"&amp;MATCH($E1940,CL,0)+1)))</f>
        <v/>
      </c>
      <c r="T1940" s="150">
        <f>IF(B1940="","",IF(ISERROR(MATCH($J1940,SorP!$B$1:$B$6261,0)),"",INDIRECT("'SorP'!$A$"&amp;MATCH($S1940&amp;$J1940,SorP!C:C,0))))</f>
        <v/>
      </c>
      <c r="U1940" s="163" t="n"/>
      <c r="V1940" s="164">
        <f>IF(C1940="",NA(),MATCH($B1940&amp;$C1940,'Smelter Look-up'!$J:$J,0))</f>
        <v/>
      </c>
      <c r="X1940" s="165">
        <f>IF(AND(C1940="Smelter not listed",OR(LEN(D1940)=0,LEN(E1940)=0)),1,0)</f>
        <v/>
      </c>
      <c r="AB1940" s="306">
        <f>IF(C1940="","",B1940)</f>
        <v/>
      </c>
      <c r="AC1940" s="165">
        <f>B1940</f>
        <v/>
      </c>
      <c r="AD1940" s="165">
        <f>IF(C1940="Smelter not listed",D1940,C1940)</f>
        <v/>
      </c>
    </row>
    <row r="1941" ht="20.1" customFormat="1" customHeight="1" s="165">
      <c r="A1941" s="150" t="n"/>
      <c r="B1941" s="296">
        <f>IF(LEN(A1941)=0,"",INDEX('Smelter Look-up'!$A:$A,MATCH($A1941,'Smelter Look-up'!$E:$E,0)))</f>
        <v/>
      </c>
      <c r="C1941" s="147">
        <f>IF(LEN(A1941)=0,"",INDEX('Smelter Look-up'!$C:$C,MATCH($A1941,'Smelter Look-up'!$E:$E,0)))</f>
        <v/>
      </c>
      <c r="D1941" s="144" t="n"/>
      <c r="E1941" s="144">
        <f>IF(ISERROR($V1941),"",OFFSET('Smelter Look-up'!$D$4,$V1941-4,0)&amp;"")</f>
        <v/>
      </c>
      <c r="F1941" s="144">
        <f>IF(ISERROR($V1941),"",OFFSET('Smelter Look-up'!$E$4,$V1941-4,0))</f>
        <v/>
      </c>
      <c r="G1941" s="144">
        <f>IF(C1941=$X$4,"Enter smelter details",IF(ISERROR($V1941),"",OFFSET('Smelter Look-up'!$F$4,$V1941-4,0)))</f>
        <v/>
      </c>
      <c r="H1941" s="200">
        <f>IF(ISERROR($V1941),"",OFFSET('Smelter Look-up'!$G$4,$V1941-4,0))</f>
        <v/>
      </c>
      <c r="I1941" s="201">
        <f>IF(ISERROR($V1941),"",OFFSET('Smelter Look-up'!$H$4,$V1941-4,0))</f>
        <v/>
      </c>
      <c r="J1941" s="201">
        <f>IF(ISERROR($V1941),"",OFFSET('Smelter Look-up'!$I$4,$V1941-4,0))</f>
        <v/>
      </c>
      <c r="K1941" s="145" t="n"/>
      <c r="L1941" s="145" t="n"/>
      <c r="M1941" s="145" t="n"/>
      <c r="N1941" s="145" t="n"/>
      <c r="O1941" s="145" t="n"/>
      <c r="P1941" s="203" t="n"/>
      <c r="Q1941" s="146" t="n"/>
      <c r="R1941" s="144">
        <f>IF(ISERROR($V1941),"",OFFSET('Smelter Look-up'!$C$4,$V1941-4,0)&amp;"")</f>
        <v/>
      </c>
      <c r="S1941" s="150">
        <f>IF(B1941="","",IF(ISERROR(MATCH($E1941,CL,0)),"Unknown",INDIRECT("'C'!$A$"&amp;MATCH($E1941,CL,0)+1)))</f>
        <v/>
      </c>
      <c r="T1941" s="150">
        <f>IF(B1941="","",IF(ISERROR(MATCH($J1941,SorP!$B$1:$B$6261,0)),"",INDIRECT("'SorP'!$A$"&amp;MATCH($S1941&amp;$J1941,SorP!C:C,0))))</f>
        <v/>
      </c>
      <c r="U1941" s="163" t="n"/>
      <c r="V1941" s="164">
        <f>IF(C1941="",NA(),MATCH($B1941&amp;$C1941,'Smelter Look-up'!$J:$J,0))</f>
        <v/>
      </c>
      <c r="X1941" s="165">
        <f>IF(AND(C1941="Smelter not listed",OR(LEN(D1941)=0,LEN(E1941)=0)),1,0)</f>
        <v/>
      </c>
      <c r="AB1941" s="306">
        <f>IF(C1941="","",B1941)</f>
        <v/>
      </c>
      <c r="AC1941" s="165">
        <f>B1941</f>
        <v/>
      </c>
      <c r="AD1941" s="165">
        <f>IF(C1941="Smelter not listed",D1941,C1941)</f>
        <v/>
      </c>
    </row>
    <row r="1942" ht="20.1" customFormat="1" customHeight="1" s="165">
      <c r="A1942" s="150" t="n"/>
      <c r="B1942" s="296">
        <f>IF(LEN(A1942)=0,"",INDEX('Smelter Look-up'!$A:$A,MATCH($A1942,'Smelter Look-up'!$E:$E,0)))</f>
        <v/>
      </c>
      <c r="C1942" s="147">
        <f>IF(LEN(A1942)=0,"",INDEX('Smelter Look-up'!$C:$C,MATCH($A1942,'Smelter Look-up'!$E:$E,0)))</f>
        <v/>
      </c>
      <c r="D1942" s="144" t="n"/>
      <c r="E1942" s="144">
        <f>IF(ISERROR($V1942),"",OFFSET('Smelter Look-up'!$D$4,$V1942-4,0)&amp;"")</f>
        <v/>
      </c>
      <c r="F1942" s="144">
        <f>IF(ISERROR($V1942),"",OFFSET('Smelter Look-up'!$E$4,$V1942-4,0))</f>
        <v/>
      </c>
      <c r="G1942" s="144">
        <f>IF(C1942=$X$4,"Enter smelter details",IF(ISERROR($V1942),"",OFFSET('Smelter Look-up'!$F$4,$V1942-4,0)))</f>
        <v/>
      </c>
      <c r="H1942" s="200">
        <f>IF(ISERROR($V1942),"",OFFSET('Smelter Look-up'!$G$4,$V1942-4,0))</f>
        <v/>
      </c>
      <c r="I1942" s="201">
        <f>IF(ISERROR($V1942),"",OFFSET('Smelter Look-up'!$H$4,$V1942-4,0))</f>
        <v/>
      </c>
      <c r="J1942" s="201">
        <f>IF(ISERROR($V1942),"",OFFSET('Smelter Look-up'!$I$4,$V1942-4,0))</f>
        <v/>
      </c>
      <c r="K1942" s="145" t="n"/>
      <c r="L1942" s="145" t="n"/>
      <c r="M1942" s="145" t="n"/>
      <c r="N1942" s="145" t="n"/>
      <c r="O1942" s="145" t="n"/>
      <c r="P1942" s="203" t="n"/>
      <c r="Q1942" s="146" t="n"/>
      <c r="R1942" s="144">
        <f>IF(ISERROR($V1942),"",OFFSET('Smelter Look-up'!$C$4,$V1942-4,0)&amp;"")</f>
        <v/>
      </c>
      <c r="S1942" s="150">
        <f>IF(B1942="","",IF(ISERROR(MATCH($E1942,CL,0)),"Unknown",INDIRECT("'C'!$A$"&amp;MATCH($E1942,CL,0)+1)))</f>
        <v/>
      </c>
      <c r="T1942" s="150">
        <f>IF(B1942="","",IF(ISERROR(MATCH($J1942,SorP!$B$1:$B$6261,0)),"",INDIRECT("'SorP'!$A$"&amp;MATCH($S1942&amp;$J1942,SorP!C:C,0))))</f>
        <v/>
      </c>
      <c r="U1942" s="163" t="n"/>
      <c r="V1942" s="164">
        <f>IF(C1942="",NA(),MATCH($B1942&amp;$C1942,'Smelter Look-up'!$J:$J,0))</f>
        <v/>
      </c>
      <c r="X1942" s="165">
        <f>IF(AND(C1942="Smelter not listed",OR(LEN(D1942)=0,LEN(E1942)=0)),1,0)</f>
        <v/>
      </c>
      <c r="AB1942" s="306">
        <f>IF(C1942="","",B1942)</f>
        <v/>
      </c>
      <c r="AC1942" s="165">
        <f>B1942</f>
        <v/>
      </c>
      <c r="AD1942" s="165">
        <f>IF(C1942="Smelter not listed",D1942,C1942)</f>
        <v/>
      </c>
    </row>
    <row r="1943" ht="20.1" customFormat="1" customHeight="1" s="165">
      <c r="A1943" s="150" t="n"/>
      <c r="B1943" s="296">
        <f>IF(LEN(A1943)=0,"",INDEX('Smelter Look-up'!$A:$A,MATCH($A1943,'Smelter Look-up'!$E:$E,0)))</f>
        <v/>
      </c>
      <c r="C1943" s="147">
        <f>IF(LEN(A1943)=0,"",INDEX('Smelter Look-up'!$C:$C,MATCH($A1943,'Smelter Look-up'!$E:$E,0)))</f>
        <v/>
      </c>
      <c r="D1943" s="144" t="n"/>
      <c r="E1943" s="144">
        <f>IF(ISERROR($V1943),"",OFFSET('Smelter Look-up'!$D$4,$V1943-4,0)&amp;"")</f>
        <v/>
      </c>
      <c r="F1943" s="144">
        <f>IF(ISERROR($V1943),"",OFFSET('Smelter Look-up'!$E$4,$V1943-4,0))</f>
        <v/>
      </c>
      <c r="G1943" s="144">
        <f>IF(C1943=$X$4,"Enter smelter details",IF(ISERROR($V1943),"",OFFSET('Smelter Look-up'!$F$4,$V1943-4,0)))</f>
        <v/>
      </c>
      <c r="H1943" s="200">
        <f>IF(ISERROR($V1943),"",OFFSET('Smelter Look-up'!$G$4,$V1943-4,0))</f>
        <v/>
      </c>
      <c r="I1943" s="201">
        <f>IF(ISERROR($V1943),"",OFFSET('Smelter Look-up'!$H$4,$V1943-4,0))</f>
        <v/>
      </c>
      <c r="J1943" s="201">
        <f>IF(ISERROR($V1943),"",OFFSET('Smelter Look-up'!$I$4,$V1943-4,0))</f>
        <v/>
      </c>
      <c r="K1943" s="145" t="n"/>
      <c r="L1943" s="145" t="n"/>
      <c r="M1943" s="145" t="n"/>
      <c r="N1943" s="145" t="n"/>
      <c r="O1943" s="145" t="n"/>
      <c r="P1943" s="203" t="n"/>
      <c r="Q1943" s="146" t="n"/>
      <c r="R1943" s="144">
        <f>IF(ISERROR($V1943),"",OFFSET('Smelter Look-up'!$C$4,$V1943-4,0)&amp;"")</f>
        <v/>
      </c>
      <c r="S1943" s="150">
        <f>IF(B1943="","",IF(ISERROR(MATCH($E1943,CL,0)),"Unknown",INDIRECT("'C'!$A$"&amp;MATCH($E1943,CL,0)+1)))</f>
        <v/>
      </c>
      <c r="T1943" s="150">
        <f>IF(B1943="","",IF(ISERROR(MATCH($J1943,SorP!$B$1:$B$6261,0)),"",INDIRECT("'SorP'!$A$"&amp;MATCH($S1943&amp;$J1943,SorP!C:C,0))))</f>
        <v/>
      </c>
      <c r="U1943" s="163" t="n"/>
      <c r="V1943" s="164">
        <f>IF(C1943="",NA(),MATCH($B1943&amp;$C1943,'Smelter Look-up'!$J:$J,0))</f>
        <v/>
      </c>
      <c r="X1943" s="165">
        <f>IF(AND(C1943="Smelter not listed",OR(LEN(D1943)=0,LEN(E1943)=0)),1,0)</f>
        <v/>
      </c>
      <c r="AB1943" s="306">
        <f>IF(C1943="","",B1943)</f>
        <v/>
      </c>
      <c r="AC1943" s="165">
        <f>B1943</f>
        <v/>
      </c>
      <c r="AD1943" s="165">
        <f>IF(C1943="Smelter not listed",D1943,C1943)</f>
        <v/>
      </c>
    </row>
    <row r="1944" ht="20.1" customFormat="1" customHeight="1" s="165">
      <c r="A1944" s="150" t="n"/>
      <c r="B1944" s="296">
        <f>IF(LEN(A1944)=0,"",INDEX('Smelter Look-up'!$A:$A,MATCH($A1944,'Smelter Look-up'!$E:$E,0)))</f>
        <v/>
      </c>
      <c r="C1944" s="147">
        <f>IF(LEN(A1944)=0,"",INDEX('Smelter Look-up'!$C:$C,MATCH($A1944,'Smelter Look-up'!$E:$E,0)))</f>
        <v/>
      </c>
      <c r="D1944" s="144" t="n"/>
      <c r="E1944" s="144">
        <f>IF(ISERROR($V1944),"",OFFSET('Smelter Look-up'!$D$4,$V1944-4,0)&amp;"")</f>
        <v/>
      </c>
      <c r="F1944" s="144">
        <f>IF(ISERROR($V1944),"",OFFSET('Smelter Look-up'!$E$4,$V1944-4,0))</f>
        <v/>
      </c>
      <c r="G1944" s="144">
        <f>IF(C1944=$X$4,"Enter smelter details",IF(ISERROR($V1944),"",OFFSET('Smelter Look-up'!$F$4,$V1944-4,0)))</f>
        <v/>
      </c>
      <c r="H1944" s="200">
        <f>IF(ISERROR($V1944),"",OFFSET('Smelter Look-up'!$G$4,$V1944-4,0))</f>
        <v/>
      </c>
      <c r="I1944" s="201">
        <f>IF(ISERROR($V1944),"",OFFSET('Smelter Look-up'!$H$4,$V1944-4,0))</f>
        <v/>
      </c>
      <c r="J1944" s="201">
        <f>IF(ISERROR($V1944),"",OFFSET('Smelter Look-up'!$I$4,$V1944-4,0))</f>
        <v/>
      </c>
      <c r="K1944" s="145" t="n"/>
      <c r="L1944" s="145" t="n"/>
      <c r="M1944" s="145" t="n"/>
      <c r="N1944" s="145" t="n"/>
      <c r="O1944" s="145" t="n"/>
      <c r="P1944" s="203" t="n"/>
      <c r="Q1944" s="146" t="n"/>
      <c r="R1944" s="144">
        <f>IF(ISERROR($V1944),"",OFFSET('Smelter Look-up'!$C$4,$V1944-4,0)&amp;"")</f>
        <v/>
      </c>
      <c r="S1944" s="150">
        <f>IF(B1944="","",IF(ISERROR(MATCH($E1944,CL,0)),"Unknown",INDIRECT("'C'!$A$"&amp;MATCH($E1944,CL,0)+1)))</f>
        <v/>
      </c>
      <c r="T1944" s="150">
        <f>IF(B1944="","",IF(ISERROR(MATCH($J1944,SorP!$B$1:$B$6261,0)),"",INDIRECT("'SorP'!$A$"&amp;MATCH($S1944&amp;$J1944,SorP!C:C,0))))</f>
        <v/>
      </c>
      <c r="U1944" s="163" t="n"/>
      <c r="V1944" s="164">
        <f>IF(C1944="",NA(),MATCH($B1944&amp;$C1944,'Smelter Look-up'!$J:$J,0))</f>
        <v/>
      </c>
      <c r="X1944" s="165">
        <f>IF(AND(C1944="Smelter not listed",OR(LEN(D1944)=0,LEN(E1944)=0)),1,0)</f>
        <v/>
      </c>
      <c r="AB1944" s="306">
        <f>IF(C1944="","",B1944)</f>
        <v/>
      </c>
      <c r="AC1944" s="165">
        <f>B1944</f>
        <v/>
      </c>
      <c r="AD1944" s="165">
        <f>IF(C1944="Smelter not listed",D1944,C1944)</f>
        <v/>
      </c>
    </row>
    <row r="1945" ht="20.1" customFormat="1" customHeight="1" s="165">
      <c r="A1945" s="150" t="n"/>
      <c r="B1945" s="296">
        <f>IF(LEN(A1945)=0,"",INDEX('Smelter Look-up'!$A:$A,MATCH($A1945,'Smelter Look-up'!$E:$E,0)))</f>
        <v/>
      </c>
      <c r="C1945" s="147">
        <f>IF(LEN(A1945)=0,"",INDEX('Smelter Look-up'!$C:$C,MATCH($A1945,'Smelter Look-up'!$E:$E,0)))</f>
        <v/>
      </c>
      <c r="D1945" s="144" t="n"/>
      <c r="E1945" s="144">
        <f>IF(ISERROR($V1945),"",OFFSET('Smelter Look-up'!$D$4,$V1945-4,0)&amp;"")</f>
        <v/>
      </c>
      <c r="F1945" s="144">
        <f>IF(ISERROR($V1945),"",OFFSET('Smelter Look-up'!$E$4,$V1945-4,0))</f>
        <v/>
      </c>
      <c r="G1945" s="144">
        <f>IF(C1945=$X$4,"Enter smelter details",IF(ISERROR($V1945),"",OFFSET('Smelter Look-up'!$F$4,$V1945-4,0)))</f>
        <v/>
      </c>
      <c r="H1945" s="200">
        <f>IF(ISERROR($V1945),"",OFFSET('Smelter Look-up'!$G$4,$V1945-4,0))</f>
        <v/>
      </c>
      <c r="I1945" s="201">
        <f>IF(ISERROR($V1945),"",OFFSET('Smelter Look-up'!$H$4,$V1945-4,0))</f>
        <v/>
      </c>
      <c r="J1945" s="201">
        <f>IF(ISERROR($V1945),"",OFFSET('Smelter Look-up'!$I$4,$V1945-4,0))</f>
        <v/>
      </c>
      <c r="K1945" s="145" t="n"/>
      <c r="L1945" s="145" t="n"/>
      <c r="M1945" s="145" t="n"/>
      <c r="N1945" s="145" t="n"/>
      <c r="O1945" s="145" t="n"/>
      <c r="P1945" s="203" t="n"/>
      <c r="Q1945" s="146" t="n"/>
      <c r="R1945" s="144">
        <f>IF(ISERROR($V1945),"",OFFSET('Smelter Look-up'!$C$4,$V1945-4,0)&amp;"")</f>
        <v/>
      </c>
      <c r="S1945" s="150">
        <f>IF(B1945="","",IF(ISERROR(MATCH($E1945,CL,0)),"Unknown",INDIRECT("'C'!$A$"&amp;MATCH($E1945,CL,0)+1)))</f>
        <v/>
      </c>
      <c r="T1945" s="150">
        <f>IF(B1945="","",IF(ISERROR(MATCH($J1945,SorP!$B$1:$B$6261,0)),"",INDIRECT("'SorP'!$A$"&amp;MATCH($S1945&amp;$J1945,SorP!C:C,0))))</f>
        <v/>
      </c>
      <c r="U1945" s="163" t="n"/>
      <c r="V1945" s="164">
        <f>IF(C1945="",NA(),MATCH($B1945&amp;$C1945,'Smelter Look-up'!$J:$J,0))</f>
        <v/>
      </c>
      <c r="X1945" s="165">
        <f>IF(AND(C1945="Smelter not listed",OR(LEN(D1945)=0,LEN(E1945)=0)),1,0)</f>
        <v/>
      </c>
      <c r="AB1945" s="306">
        <f>IF(C1945="","",B1945)</f>
        <v/>
      </c>
      <c r="AC1945" s="165">
        <f>B1945</f>
        <v/>
      </c>
      <c r="AD1945" s="165">
        <f>IF(C1945="Smelter not listed",D1945,C1945)</f>
        <v/>
      </c>
    </row>
    <row r="1946" ht="20.1" customFormat="1" customHeight="1" s="165">
      <c r="A1946" s="150" t="n"/>
      <c r="B1946" s="296">
        <f>IF(LEN(A1946)=0,"",INDEX('Smelter Look-up'!$A:$A,MATCH($A1946,'Smelter Look-up'!$E:$E,0)))</f>
        <v/>
      </c>
      <c r="C1946" s="147">
        <f>IF(LEN(A1946)=0,"",INDEX('Smelter Look-up'!$C:$C,MATCH($A1946,'Smelter Look-up'!$E:$E,0)))</f>
        <v/>
      </c>
      <c r="D1946" s="144" t="n"/>
      <c r="E1946" s="144">
        <f>IF(ISERROR($V1946),"",OFFSET('Smelter Look-up'!$D$4,$V1946-4,0)&amp;"")</f>
        <v/>
      </c>
      <c r="F1946" s="144">
        <f>IF(ISERROR($V1946),"",OFFSET('Smelter Look-up'!$E$4,$V1946-4,0))</f>
        <v/>
      </c>
      <c r="G1946" s="144">
        <f>IF(C1946=$X$4,"Enter smelter details",IF(ISERROR($V1946),"",OFFSET('Smelter Look-up'!$F$4,$V1946-4,0)))</f>
        <v/>
      </c>
      <c r="H1946" s="200">
        <f>IF(ISERROR($V1946),"",OFFSET('Smelter Look-up'!$G$4,$V1946-4,0))</f>
        <v/>
      </c>
      <c r="I1946" s="201">
        <f>IF(ISERROR($V1946),"",OFFSET('Smelter Look-up'!$H$4,$V1946-4,0))</f>
        <v/>
      </c>
      <c r="J1946" s="201">
        <f>IF(ISERROR($V1946),"",OFFSET('Smelter Look-up'!$I$4,$V1946-4,0))</f>
        <v/>
      </c>
      <c r="K1946" s="145" t="n"/>
      <c r="L1946" s="145" t="n"/>
      <c r="M1946" s="145" t="n"/>
      <c r="N1946" s="145" t="n"/>
      <c r="O1946" s="145" t="n"/>
      <c r="P1946" s="203" t="n"/>
      <c r="Q1946" s="146" t="n"/>
      <c r="R1946" s="144">
        <f>IF(ISERROR($V1946),"",OFFSET('Smelter Look-up'!$C$4,$V1946-4,0)&amp;"")</f>
        <v/>
      </c>
      <c r="S1946" s="150">
        <f>IF(B1946="","",IF(ISERROR(MATCH($E1946,CL,0)),"Unknown",INDIRECT("'C'!$A$"&amp;MATCH($E1946,CL,0)+1)))</f>
        <v/>
      </c>
      <c r="T1946" s="150">
        <f>IF(B1946="","",IF(ISERROR(MATCH($J1946,SorP!$B$1:$B$6261,0)),"",INDIRECT("'SorP'!$A$"&amp;MATCH($S1946&amp;$J1946,SorP!C:C,0))))</f>
        <v/>
      </c>
      <c r="U1946" s="163" t="n"/>
      <c r="V1946" s="164">
        <f>IF(C1946="",NA(),MATCH($B1946&amp;$C1946,'Smelter Look-up'!$J:$J,0))</f>
        <v/>
      </c>
      <c r="X1946" s="165">
        <f>IF(AND(C1946="Smelter not listed",OR(LEN(D1946)=0,LEN(E1946)=0)),1,0)</f>
        <v/>
      </c>
      <c r="AB1946" s="306">
        <f>IF(C1946="","",B1946)</f>
        <v/>
      </c>
      <c r="AC1946" s="165">
        <f>B1946</f>
        <v/>
      </c>
      <c r="AD1946" s="165">
        <f>IF(C1946="Smelter not listed",D1946,C1946)</f>
        <v/>
      </c>
    </row>
    <row r="1947" ht="20.1" customFormat="1" customHeight="1" s="165">
      <c r="A1947" s="150" t="n"/>
      <c r="B1947" s="296">
        <f>IF(LEN(A1947)=0,"",INDEX('Smelter Look-up'!$A:$A,MATCH($A1947,'Smelter Look-up'!$E:$E,0)))</f>
        <v/>
      </c>
      <c r="C1947" s="147">
        <f>IF(LEN(A1947)=0,"",INDEX('Smelter Look-up'!$C:$C,MATCH($A1947,'Smelter Look-up'!$E:$E,0)))</f>
        <v/>
      </c>
      <c r="D1947" s="144" t="n"/>
      <c r="E1947" s="144">
        <f>IF(ISERROR($V1947),"",OFFSET('Smelter Look-up'!$D$4,$V1947-4,0)&amp;"")</f>
        <v/>
      </c>
      <c r="F1947" s="144">
        <f>IF(ISERROR($V1947),"",OFFSET('Smelter Look-up'!$E$4,$V1947-4,0))</f>
        <v/>
      </c>
      <c r="G1947" s="144">
        <f>IF(C1947=$X$4,"Enter smelter details",IF(ISERROR($V1947),"",OFFSET('Smelter Look-up'!$F$4,$V1947-4,0)))</f>
        <v/>
      </c>
      <c r="H1947" s="200">
        <f>IF(ISERROR($V1947),"",OFFSET('Smelter Look-up'!$G$4,$V1947-4,0))</f>
        <v/>
      </c>
      <c r="I1947" s="201">
        <f>IF(ISERROR($V1947),"",OFFSET('Smelter Look-up'!$H$4,$V1947-4,0))</f>
        <v/>
      </c>
      <c r="J1947" s="201">
        <f>IF(ISERROR($V1947),"",OFFSET('Smelter Look-up'!$I$4,$V1947-4,0))</f>
        <v/>
      </c>
      <c r="K1947" s="145" t="n"/>
      <c r="L1947" s="145" t="n"/>
      <c r="M1947" s="145" t="n"/>
      <c r="N1947" s="145" t="n"/>
      <c r="O1947" s="145" t="n"/>
      <c r="P1947" s="203" t="n"/>
      <c r="Q1947" s="146" t="n"/>
      <c r="R1947" s="144">
        <f>IF(ISERROR($V1947),"",OFFSET('Smelter Look-up'!$C$4,$V1947-4,0)&amp;"")</f>
        <v/>
      </c>
      <c r="S1947" s="150">
        <f>IF(B1947="","",IF(ISERROR(MATCH($E1947,CL,0)),"Unknown",INDIRECT("'C'!$A$"&amp;MATCH($E1947,CL,0)+1)))</f>
        <v/>
      </c>
      <c r="T1947" s="150">
        <f>IF(B1947="","",IF(ISERROR(MATCH($J1947,SorP!$B$1:$B$6261,0)),"",INDIRECT("'SorP'!$A$"&amp;MATCH($S1947&amp;$J1947,SorP!C:C,0))))</f>
        <v/>
      </c>
      <c r="U1947" s="163" t="n"/>
      <c r="V1947" s="164">
        <f>IF(C1947="",NA(),MATCH($B1947&amp;$C1947,'Smelter Look-up'!$J:$J,0))</f>
        <v/>
      </c>
      <c r="X1947" s="165">
        <f>IF(AND(C1947="Smelter not listed",OR(LEN(D1947)=0,LEN(E1947)=0)),1,0)</f>
        <v/>
      </c>
      <c r="AB1947" s="306">
        <f>IF(C1947="","",B1947)</f>
        <v/>
      </c>
      <c r="AC1947" s="165">
        <f>B1947</f>
        <v/>
      </c>
      <c r="AD1947" s="165">
        <f>IF(C1947="Smelter not listed",D1947,C1947)</f>
        <v/>
      </c>
    </row>
    <row r="1948" ht="20.1" customFormat="1" customHeight="1" s="165">
      <c r="A1948" s="150" t="n"/>
      <c r="B1948" s="296">
        <f>IF(LEN(A1948)=0,"",INDEX('Smelter Look-up'!$A:$A,MATCH($A1948,'Smelter Look-up'!$E:$E,0)))</f>
        <v/>
      </c>
      <c r="C1948" s="147">
        <f>IF(LEN(A1948)=0,"",INDEX('Smelter Look-up'!$C:$C,MATCH($A1948,'Smelter Look-up'!$E:$E,0)))</f>
        <v/>
      </c>
      <c r="D1948" s="144" t="n"/>
      <c r="E1948" s="144">
        <f>IF(ISERROR($V1948),"",OFFSET('Smelter Look-up'!$D$4,$V1948-4,0)&amp;"")</f>
        <v/>
      </c>
      <c r="F1948" s="144">
        <f>IF(ISERROR($V1948),"",OFFSET('Smelter Look-up'!$E$4,$V1948-4,0))</f>
        <v/>
      </c>
      <c r="G1948" s="144">
        <f>IF(C1948=$X$4,"Enter smelter details",IF(ISERROR($V1948),"",OFFSET('Smelter Look-up'!$F$4,$V1948-4,0)))</f>
        <v/>
      </c>
      <c r="H1948" s="200">
        <f>IF(ISERROR($V1948),"",OFFSET('Smelter Look-up'!$G$4,$V1948-4,0))</f>
        <v/>
      </c>
      <c r="I1948" s="201">
        <f>IF(ISERROR($V1948),"",OFFSET('Smelter Look-up'!$H$4,$V1948-4,0))</f>
        <v/>
      </c>
      <c r="J1948" s="201">
        <f>IF(ISERROR($V1948),"",OFFSET('Smelter Look-up'!$I$4,$V1948-4,0))</f>
        <v/>
      </c>
      <c r="K1948" s="145" t="n"/>
      <c r="L1948" s="145" t="n"/>
      <c r="M1948" s="145" t="n"/>
      <c r="N1948" s="145" t="n"/>
      <c r="O1948" s="145" t="n"/>
      <c r="P1948" s="203" t="n"/>
      <c r="Q1948" s="146" t="n"/>
      <c r="R1948" s="144">
        <f>IF(ISERROR($V1948),"",OFFSET('Smelter Look-up'!$C$4,$V1948-4,0)&amp;"")</f>
        <v/>
      </c>
      <c r="S1948" s="150">
        <f>IF(B1948="","",IF(ISERROR(MATCH($E1948,CL,0)),"Unknown",INDIRECT("'C'!$A$"&amp;MATCH($E1948,CL,0)+1)))</f>
        <v/>
      </c>
      <c r="T1948" s="150">
        <f>IF(B1948="","",IF(ISERROR(MATCH($J1948,SorP!$B$1:$B$6261,0)),"",INDIRECT("'SorP'!$A$"&amp;MATCH($S1948&amp;$J1948,SorP!C:C,0))))</f>
        <v/>
      </c>
      <c r="U1948" s="163" t="n"/>
      <c r="V1948" s="164">
        <f>IF(C1948="",NA(),MATCH($B1948&amp;$C1948,'Smelter Look-up'!$J:$J,0))</f>
        <v/>
      </c>
      <c r="X1948" s="165">
        <f>IF(AND(C1948="Smelter not listed",OR(LEN(D1948)=0,LEN(E1948)=0)),1,0)</f>
        <v/>
      </c>
      <c r="AB1948" s="306">
        <f>IF(C1948="","",B1948)</f>
        <v/>
      </c>
      <c r="AC1948" s="165">
        <f>B1948</f>
        <v/>
      </c>
      <c r="AD1948" s="165">
        <f>IF(C1948="Smelter not listed",D1948,C1948)</f>
        <v/>
      </c>
    </row>
    <row r="1949" ht="20.1" customFormat="1" customHeight="1" s="165">
      <c r="A1949" s="150" t="n"/>
      <c r="B1949" s="296">
        <f>IF(LEN(A1949)=0,"",INDEX('Smelter Look-up'!$A:$A,MATCH($A1949,'Smelter Look-up'!$E:$E,0)))</f>
        <v/>
      </c>
      <c r="C1949" s="147">
        <f>IF(LEN(A1949)=0,"",INDEX('Smelter Look-up'!$C:$C,MATCH($A1949,'Smelter Look-up'!$E:$E,0)))</f>
        <v/>
      </c>
      <c r="D1949" s="144" t="n"/>
      <c r="E1949" s="144">
        <f>IF(ISERROR($V1949),"",OFFSET('Smelter Look-up'!$D$4,$V1949-4,0)&amp;"")</f>
        <v/>
      </c>
      <c r="F1949" s="144">
        <f>IF(ISERROR($V1949),"",OFFSET('Smelter Look-up'!$E$4,$V1949-4,0))</f>
        <v/>
      </c>
      <c r="G1949" s="144">
        <f>IF(C1949=$X$4,"Enter smelter details",IF(ISERROR($V1949),"",OFFSET('Smelter Look-up'!$F$4,$V1949-4,0)))</f>
        <v/>
      </c>
      <c r="H1949" s="200">
        <f>IF(ISERROR($V1949),"",OFFSET('Smelter Look-up'!$G$4,$V1949-4,0))</f>
        <v/>
      </c>
      <c r="I1949" s="201">
        <f>IF(ISERROR($V1949),"",OFFSET('Smelter Look-up'!$H$4,$V1949-4,0))</f>
        <v/>
      </c>
      <c r="J1949" s="201">
        <f>IF(ISERROR($V1949),"",OFFSET('Smelter Look-up'!$I$4,$V1949-4,0))</f>
        <v/>
      </c>
      <c r="K1949" s="145" t="n"/>
      <c r="L1949" s="145" t="n"/>
      <c r="M1949" s="145" t="n"/>
      <c r="N1949" s="145" t="n"/>
      <c r="O1949" s="145" t="n"/>
      <c r="P1949" s="203" t="n"/>
      <c r="Q1949" s="146" t="n"/>
      <c r="R1949" s="144">
        <f>IF(ISERROR($V1949),"",OFFSET('Smelter Look-up'!$C$4,$V1949-4,0)&amp;"")</f>
        <v/>
      </c>
      <c r="S1949" s="150">
        <f>IF(B1949="","",IF(ISERROR(MATCH($E1949,CL,0)),"Unknown",INDIRECT("'C'!$A$"&amp;MATCH($E1949,CL,0)+1)))</f>
        <v/>
      </c>
      <c r="T1949" s="150">
        <f>IF(B1949="","",IF(ISERROR(MATCH($J1949,SorP!$B$1:$B$6261,0)),"",INDIRECT("'SorP'!$A$"&amp;MATCH($S1949&amp;$J1949,SorP!C:C,0))))</f>
        <v/>
      </c>
      <c r="U1949" s="163" t="n"/>
      <c r="V1949" s="164">
        <f>IF(C1949="",NA(),MATCH($B1949&amp;$C1949,'Smelter Look-up'!$J:$J,0))</f>
        <v/>
      </c>
      <c r="X1949" s="165">
        <f>IF(AND(C1949="Smelter not listed",OR(LEN(D1949)=0,LEN(E1949)=0)),1,0)</f>
        <v/>
      </c>
      <c r="AB1949" s="306">
        <f>IF(C1949="","",B1949)</f>
        <v/>
      </c>
      <c r="AC1949" s="165">
        <f>B1949</f>
        <v/>
      </c>
      <c r="AD1949" s="165">
        <f>IF(C1949="Smelter not listed",D1949,C1949)</f>
        <v/>
      </c>
    </row>
    <row r="1950" ht="20.1" customFormat="1" customHeight="1" s="165">
      <c r="A1950" s="150" t="n"/>
      <c r="B1950" s="296">
        <f>IF(LEN(A1950)=0,"",INDEX('Smelter Look-up'!$A:$A,MATCH($A1950,'Smelter Look-up'!$E:$E,0)))</f>
        <v/>
      </c>
      <c r="C1950" s="147">
        <f>IF(LEN(A1950)=0,"",INDEX('Smelter Look-up'!$C:$C,MATCH($A1950,'Smelter Look-up'!$E:$E,0)))</f>
        <v/>
      </c>
      <c r="D1950" s="144" t="n"/>
      <c r="E1950" s="144">
        <f>IF(ISERROR($V1950),"",OFFSET('Smelter Look-up'!$D$4,$V1950-4,0)&amp;"")</f>
        <v/>
      </c>
      <c r="F1950" s="144">
        <f>IF(ISERROR($V1950),"",OFFSET('Smelter Look-up'!$E$4,$V1950-4,0))</f>
        <v/>
      </c>
      <c r="G1950" s="144">
        <f>IF(C1950=$X$4,"Enter smelter details",IF(ISERROR($V1950),"",OFFSET('Smelter Look-up'!$F$4,$V1950-4,0)))</f>
        <v/>
      </c>
      <c r="H1950" s="200">
        <f>IF(ISERROR($V1950),"",OFFSET('Smelter Look-up'!$G$4,$V1950-4,0))</f>
        <v/>
      </c>
      <c r="I1950" s="201">
        <f>IF(ISERROR($V1950),"",OFFSET('Smelter Look-up'!$H$4,$V1950-4,0))</f>
        <v/>
      </c>
      <c r="J1950" s="201">
        <f>IF(ISERROR($V1950),"",OFFSET('Smelter Look-up'!$I$4,$V1950-4,0))</f>
        <v/>
      </c>
      <c r="K1950" s="145" t="n"/>
      <c r="L1950" s="145" t="n"/>
      <c r="M1950" s="145" t="n"/>
      <c r="N1950" s="145" t="n"/>
      <c r="O1950" s="145" t="n"/>
      <c r="P1950" s="203" t="n"/>
      <c r="Q1950" s="146" t="n"/>
      <c r="R1950" s="144">
        <f>IF(ISERROR($V1950),"",OFFSET('Smelter Look-up'!$C$4,$V1950-4,0)&amp;"")</f>
        <v/>
      </c>
      <c r="S1950" s="150">
        <f>IF(B1950="","",IF(ISERROR(MATCH($E1950,CL,0)),"Unknown",INDIRECT("'C'!$A$"&amp;MATCH($E1950,CL,0)+1)))</f>
        <v/>
      </c>
      <c r="T1950" s="150">
        <f>IF(B1950="","",IF(ISERROR(MATCH($J1950,SorP!$B$1:$B$6261,0)),"",INDIRECT("'SorP'!$A$"&amp;MATCH($S1950&amp;$J1950,SorP!C:C,0))))</f>
        <v/>
      </c>
      <c r="U1950" s="163" t="n"/>
      <c r="V1950" s="164">
        <f>IF(C1950="",NA(),MATCH($B1950&amp;$C1950,'Smelter Look-up'!$J:$J,0))</f>
        <v/>
      </c>
      <c r="X1950" s="165">
        <f>IF(AND(C1950="Smelter not listed",OR(LEN(D1950)=0,LEN(E1950)=0)),1,0)</f>
        <v/>
      </c>
      <c r="AB1950" s="306">
        <f>IF(C1950="","",B1950)</f>
        <v/>
      </c>
      <c r="AC1950" s="165">
        <f>B1950</f>
        <v/>
      </c>
      <c r="AD1950" s="165">
        <f>IF(C1950="Smelter not listed",D1950,C1950)</f>
        <v/>
      </c>
    </row>
    <row r="1951" ht="20.1" customFormat="1" customHeight="1" s="165">
      <c r="A1951" s="150" t="n"/>
      <c r="B1951" s="296">
        <f>IF(LEN(A1951)=0,"",INDEX('Smelter Look-up'!$A:$A,MATCH($A1951,'Smelter Look-up'!$E:$E,0)))</f>
        <v/>
      </c>
      <c r="C1951" s="147">
        <f>IF(LEN(A1951)=0,"",INDEX('Smelter Look-up'!$C:$C,MATCH($A1951,'Smelter Look-up'!$E:$E,0)))</f>
        <v/>
      </c>
      <c r="D1951" s="144" t="n"/>
      <c r="E1951" s="144">
        <f>IF(ISERROR($V1951),"",OFFSET('Smelter Look-up'!$D$4,$V1951-4,0)&amp;"")</f>
        <v/>
      </c>
      <c r="F1951" s="144">
        <f>IF(ISERROR($V1951),"",OFFSET('Smelter Look-up'!$E$4,$V1951-4,0))</f>
        <v/>
      </c>
      <c r="G1951" s="144">
        <f>IF(C1951=$X$4,"Enter smelter details",IF(ISERROR($V1951),"",OFFSET('Smelter Look-up'!$F$4,$V1951-4,0)))</f>
        <v/>
      </c>
      <c r="H1951" s="200">
        <f>IF(ISERROR($V1951),"",OFFSET('Smelter Look-up'!$G$4,$V1951-4,0))</f>
        <v/>
      </c>
      <c r="I1951" s="201">
        <f>IF(ISERROR($V1951),"",OFFSET('Smelter Look-up'!$H$4,$V1951-4,0))</f>
        <v/>
      </c>
      <c r="J1951" s="201">
        <f>IF(ISERROR($V1951),"",OFFSET('Smelter Look-up'!$I$4,$V1951-4,0))</f>
        <v/>
      </c>
      <c r="K1951" s="145" t="n"/>
      <c r="L1951" s="145" t="n"/>
      <c r="M1951" s="145" t="n"/>
      <c r="N1951" s="145" t="n"/>
      <c r="O1951" s="145" t="n"/>
      <c r="P1951" s="203" t="n"/>
      <c r="Q1951" s="146" t="n"/>
      <c r="R1951" s="144">
        <f>IF(ISERROR($V1951),"",OFFSET('Smelter Look-up'!$C$4,$V1951-4,0)&amp;"")</f>
        <v/>
      </c>
      <c r="S1951" s="150">
        <f>IF(B1951="","",IF(ISERROR(MATCH($E1951,CL,0)),"Unknown",INDIRECT("'C'!$A$"&amp;MATCH($E1951,CL,0)+1)))</f>
        <v/>
      </c>
      <c r="T1951" s="150">
        <f>IF(B1951="","",IF(ISERROR(MATCH($J1951,SorP!$B$1:$B$6261,0)),"",INDIRECT("'SorP'!$A$"&amp;MATCH($S1951&amp;$J1951,SorP!C:C,0))))</f>
        <v/>
      </c>
      <c r="U1951" s="163" t="n"/>
      <c r="V1951" s="164">
        <f>IF(C1951="",NA(),MATCH($B1951&amp;$C1951,'Smelter Look-up'!$J:$J,0))</f>
        <v/>
      </c>
      <c r="X1951" s="165">
        <f>IF(AND(C1951="Smelter not listed",OR(LEN(D1951)=0,LEN(E1951)=0)),1,0)</f>
        <v/>
      </c>
      <c r="AB1951" s="306">
        <f>IF(C1951="","",B1951)</f>
        <v/>
      </c>
      <c r="AC1951" s="165">
        <f>B1951</f>
        <v/>
      </c>
      <c r="AD1951" s="165">
        <f>IF(C1951="Smelter not listed",D1951,C1951)</f>
        <v/>
      </c>
    </row>
    <row r="1952" ht="20.1" customFormat="1" customHeight="1" s="165">
      <c r="A1952" s="150" t="n"/>
      <c r="B1952" s="296">
        <f>IF(LEN(A1952)=0,"",INDEX('Smelter Look-up'!$A:$A,MATCH($A1952,'Smelter Look-up'!$E:$E,0)))</f>
        <v/>
      </c>
      <c r="C1952" s="147">
        <f>IF(LEN(A1952)=0,"",INDEX('Smelter Look-up'!$C:$C,MATCH($A1952,'Smelter Look-up'!$E:$E,0)))</f>
        <v/>
      </c>
      <c r="D1952" s="144" t="n"/>
      <c r="E1952" s="144">
        <f>IF(ISERROR($V1952),"",OFFSET('Smelter Look-up'!$D$4,$V1952-4,0)&amp;"")</f>
        <v/>
      </c>
      <c r="F1952" s="144">
        <f>IF(ISERROR($V1952),"",OFFSET('Smelter Look-up'!$E$4,$V1952-4,0))</f>
        <v/>
      </c>
      <c r="G1952" s="144">
        <f>IF(C1952=$X$4,"Enter smelter details",IF(ISERROR($V1952),"",OFFSET('Smelter Look-up'!$F$4,$V1952-4,0)))</f>
        <v/>
      </c>
      <c r="H1952" s="200">
        <f>IF(ISERROR($V1952),"",OFFSET('Smelter Look-up'!$G$4,$V1952-4,0))</f>
        <v/>
      </c>
      <c r="I1952" s="201">
        <f>IF(ISERROR($V1952),"",OFFSET('Smelter Look-up'!$H$4,$V1952-4,0))</f>
        <v/>
      </c>
      <c r="J1952" s="201">
        <f>IF(ISERROR($V1952),"",OFFSET('Smelter Look-up'!$I$4,$V1952-4,0))</f>
        <v/>
      </c>
      <c r="K1952" s="145" t="n"/>
      <c r="L1952" s="145" t="n"/>
      <c r="M1952" s="145" t="n"/>
      <c r="N1952" s="145" t="n"/>
      <c r="O1952" s="145" t="n"/>
      <c r="P1952" s="203" t="n"/>
      <c r="Q1952" s="146" t="n"/>
      <c r="R1952" s="144">
        <f>IF(ISERROR($V1952),"",OFFSET('Smelter Look-up'!$C$4,$V1952-4,0)&amp;"")</f>
        <v/>
      </c>
      <c r="S1952" s="150">
        <f>IF(B1952="","",IF(ISERROR(MATCH($E1952,CL,0)),"Unknown",INDIRECT("'C'!$A$"&amp;MATCH($E1952,CL,0)+1)))</f>
        <v/>
      </c>
      <c r="T1952" s="150">
        <f>IF(B1952="","",IF(ISERROR(MATCH($J1952,SorP!$B$1:$B$6261,0)),"",INDIRECT("'SorP'!$A$"&amp;MATCH($S1952&amp;$J1952,SorP!C:C,0))))</f>
        <v/>
      </c>
      <c r="U1952" s="163" t="n"/>
      <c r="V1952" s="164">
        <f>IF(C1952="",NA(),MATCH($B1952&amp;$C1952,'Smelter Look-up'!$J:$J,0))</f>
        <v/>
      </c>
      <c r="X1952" s="165">
        <f>IF(AND(C1952="Smelter not listed",OR(LEN(D1952)=0,LEN(E1952)=0)),1,0)</f>
        <v/>
      </c>
      <c r="AB1952" s="306">
        <f>IF(C1952="","",B1952)</f>
        <v/>
      </c>
      <c r="AC1952" s="165">
        <f>B1952</f>
        <v/>
      </c>
      <c r="AD1952" s="165">
        <f>IF(C1952="Smelter not listed",D1952,C1952)</f>
        <v/>
      </c>
    </row>
    <row r="1953" ht="20.1" customFormat="1" customHeight="1" s="165">
      <c r="A1953" s="150" t="n"/>
      <c r="B1953" s="296">
        <f>IF(LEN(A1953)=0,"",INDEX('Smelter Look-up'!$A:$A,MATCH($A1953,'Smelter Look-up'!$E:$E,0)))</f>
        <v/>
      </c>
      <c r="C1953" s="147">
        <f>IF(LEN(A1953)=0,"",INDEX('Smelter Look-up'!$C:$C,MATCH($A1953,'Smelter Look-up'!$E:$E,0)))</f>
        <v/>
      </c>
      <c r="D1953" s="144" t="n"/>
      <c r="E1953" s="144">
        <f>IF(ISERROR($V1953),"",OFFSET('Smelter Look-up'!$D$4,$V1953-4,0)&amp;"")</f>
        <v/>
      </c>
      <c r="F1953" s="144">
        <f>IF(ISERROR($V1953),"",OFFSET('Smelter Look-up'!$E$4,$V1953-4,0))</f>
        <v/>
      </c>
      <c r="G1953" s="144">
        <f>IF(C1953=$X$4,"Enter smelter details",IF(ISERROR($V1953),"",OFFSET('Smelter Look-up'!$F$4,$V1953-4,0)))</f>
        <v/>
      </c>
      <c r="H1953" s="200">
        <f>IF(ISERROR($V1953),"",OFFSET('Smelter Look-up'!$G$4,$V1953-4,0))</f>
        <v/>
      </c>
      <c r="I1953" s="201">
        <f>IF(ISERROR($V1953),"",OFFSET('Smelter Look-up'!$H$4,$V1953-4,0))</f>
        <v/>
      </c>
      <c r="J1953" s="201">
        <f>IF(ISERROR($V1953),"",OFFSET('Smelter Look-up'!$I$4,$V1953-4,0))</f>
        <v/>
      </c>
      <c r="K1953" s="145" t="n"/>
      <c r="L1953" s="145" t="n"/>
      <c r="M1953" s="145" t="n"/>
      <c r="N1953" s="145" t="n"/>
      <c r="O1953" s="145" t="n"/>
      <c r="P1953" s="203" t="n"/>
      <c r="Q1953" s="146" t="n"/>
      <c r="R1953" s="144">
        <f>IF(ISERROR($V1953),"",OFFSET('Smelter Look-up'!$C$4,$V1953-4,0)&amp;"")</f>
        <v/>
      </c>
      <c r="S1953" s="150">
        <f>IF(B1953="","",IF(ISERROR(MATCH($E1953,CL,0)),"Unknown",INDIRECT("'C'!$A$"&amp;MATCH($E1953,CL,0)+1)))</f>
        <v/>
      </c>
      <c r="T1953" s="150">
        <f>IF(B1953="","",IF(ISERROR(MATCH($J1953,SorP!$B$1:$B$6261,0)),"",INDIRECT("'SorP'!$A$"&amp;MATCH($S1953&amp;$J1953,SorP!C:C,0))))</f>
        <v/>
      </c>
      <c r="U1953" s="163" t="n"/>
      <c r="V1953" s="164">
        <f>IF(C1953="",NA(),MATCH($B1953&amp;$C1953,'Smelter Look-up'!$J:$J,0))</f>
        <v/>
      </c>
      <c r="X1953" s="165">
        <f>IF(AND(C1953="Smelter not listed",OR(LEN(D1953)=0,LEN(E1953)=0)),1,0)</f>
        <v/>
      </c>
      <c r="AB1953" s="306">
        <f>IF(C1953="","",B1953)</f>
        <v/>
      </c>
      <c r="AC1953" s="165">
        <f>B1953</f>
        <v/>
      </c>
      <c r="AD1953" s="165">
        <f>IF(C1953="Smelter not listed",D1953,C1953)</f>
        <v/>
      </c>
    </row>
    <row r="1954" ht="20.1" customFormat="1" customHeight="1" s="165">
      <c r="A1954" s="150" t="n"/>
      <c r="B1954" s="296">
        <f>IF(LEN(A1954)=0,"",INDEX('Smelter Look-up'!$A:$A,MATCH($A1954,'Smelter Look-up'!$E:$E,0)))</f>
        <v/>
      </c>
      <c r="C1954" s="147">
        <f>IF(LEN(A1954)=0,"",INDEX('Smelter Look-up'!$C:$C,MATCH($A1954,'Smelter Look-up'!$E:$E,0)))</f>
        <v/>
      </c>
      <c r="D1954" s="144" t="n"/>
      <c r="E1954" s="144">
        <f>IF(ISERROR($V1954),"",OFFSET('Smelter Look-up'!$D$4,$V1954-4,0)&amp;"")</f>
        <v/>
      </c>
      <c r="F1954" s="144">
        <f>IF(ISERROR($V1954),"",OFFSET('Smelter Look-up'!$E$4,$V1954-4,0))</f>
        <v/>
      </c>
      <c r="G1954" s="144">
        <f>IF(C1954=$X$4,"Enter smelter details",IF(ISERROR($V1954),"",OFFSET('Smelter Look-up'!$F$4,$V1954-4,0)))</f>
        <v/>
      </c>
      <c r="H1954" s="200">
        <f>IF(ISERROR($V1954),"",OFFSET('Smelter Look-up'!$G$4,$V1954-4,0))</f>
        <v/>
      </c>
      <c r="I1954" s="201">
        <f>IF(ISERROR($V1954),"",OFFSET('Smelter Look-up'!$H$4,$V1954-4,0))</f>
        <v/>
      </c>
      <c r="J1954" s="201">
        <f>IF(ISERROR($V1954),"",OFFSET('Smelter Look-up'!$I$4,$V1954-4,0))</f>
        <v/>
      </c>
      <c r="K1954" s="145" t="n"/>
      <c r="L1954" s="145" t="n"/>
      <c r="M1954" s="145" t="n"/>
      <c r="N1954" s="145" t="n"/>
      <c r="O1954" s="145" t="n"/>
      <c r="P1954" s="203" t="n"/>
      <c r="Q1954" s="146" t="n"/>
      <c r="R1954" s="144">
        <f>IF(ISERROR($V1954),"",OFFSET('Smelter Look-up'!$C$4,$V1954-4,0)&amp;"")</f>
        <v/>
      </c>
      <c r="S1954" s="150">
        <f>IF(B1954="","",IF(ISERROR(MATCH($E1954,CL,0)),"Unknown",INDIRECT("'C'!$A$"&amp;MATCH($E1954,CL,0)+1)))</f>
        <v/>
      </c>
      <c r="T1954" s="150">
        <f>IF(B1954="","",IF(ISERROR(MATCH($J1954,SorP!$B$1:$B$6261,0)),"",INDIRECT("'SorP'!$A$"&amp;MATCH($S1954&amp;$J1954,SorP!C:C,0))))</f>
        <v/>
      </c>
      <c r="U1954" s="163" t="n"/>
      <c r="V1954" s="164">
        <f>IF(C1954="",NA(),MATCH($B1954&amp;$C1954,'Smelter Look-up'!$J:$J,0))</f>
        <v/>
      </c>
      <c r="X1954" s="165">
        <f>IF(AND(C1954="Smelter not listed",OR(LEN(D1954)=0,LEN(E1954)=0)),1,0)</f>
        <v/>
      </c>
      <c r="AB1954" s="306">
        <f>IF(C1954="","",B1954)</f>
        <v/>
      </c>
      <c r="AC1954" s="165">
        <f>B1954</f>
        <v/>
      </c>
      <c r="AD1954" s="165">
        <f>IF(C1954="Smelter not listed",D1954,C1954)</f>
        <v/>
      </c>
    </row>
    <row r="1955" ht="20.1" customFormat="1" customHeight="1" s="165">
      <c r="A1955" s="150" t="n"/>
      <c r="B1955" s="296">
        <f>IF(LEN(A1955)=0,"",INDEX('Smelter Look-up'!$A:$A,MATCH($A1955,'Smelter Look-up'!$E:$E,0)))</f>
        <v/>
      </c>
      <c r="C1955" s="147">
        <f>IF(LEN(A1955)=0,"",INDEX('Smelter Look-up'!$C:$C,MATCH($A1955,'Smelter Look-up'!$E:$E,0)))</f>
        <v/>
      </c>
      <c r="D1955" s="144" t="n"/>
      <c r="E1955" s="144">
        <f>IF(ISERROR($V1955),"",OFFSET('Smelter Look-up'!$D$4,$V1955-4,0)&amp;"")</f>
        <v/>
      </c>
      <c r="F1955" s="144">
        <f>IF(ISERROR($V1955),"",OFFSET('Smelter Look-up'!$E$4,$V1955-4,0))</f>
        <v/>
      </c>
      <c r="G1955" s="144">
        <f>IF(C1955=$X$4,"Enter smelter details",IF(ISERROR($V1955),"",OFFSET('Smelter Look-up'!$F$4,$V1955-4,0)))</f>
        <v/>
      </c>
      <c r="H1955" s="200">
        <f>IF(ISERROR($V1955),"",OFFSET('Smelter Look-up'!$G$4,$V1955-4,0))</f>
        <v/>
      </c>
      <c r="I1955" s="201">
        <f>IF(ISERROR($V1955),"",OFFSET('Smelter Look-up'!$H$4,$V1955-4,0))</f>
        <v/>
      </c>
      <c r="J1955" s="201">
        <f>IF(ISERROR($V1955),"",OFFSET('Smelter Look-up'!$I$4,$V1955-4,0))</f>
        <v/>
      </c>
      <c r="K1955" s="145" t="n"/>
      <c r="L1955" s="145" t="n"/>
      <c r="M1955" s="145" t="n"/>
      <c r="N1955" s="145" t="n"/>
      <c r="O1955" s="145" t="n"/>
      <c r="P1955" s="203" t="n"/>
      <c r="Q1955" s="146" t="n"/>
      <c r="R1955" s="144">
        <f>IF(ISERROR($V1955),"",OFFSET('Smelter Look-up'!$C$4,$V1955-4,0)&amp;"")</f>
        <v/>
      </c>
      <c r="S1955" s="150">
        <f>IF(B1955="","",IF(ISERROR(MATCH($E1955,CL,0)),"Unknown",INDIRECT("'C'!$A$"&amp;MATCH($E1955,CL,0)+1)))</f>
        <v/>
      </c>
      <c r="T1955" s="150">
        <f>IF(B1955="","",IF(ISERROR(MATCH($J1955,SorP!$B$1:$B$6261,0)),"",INDIRECT("'SorP'!$A$"&amp;MATCH($S1955&amp;$J1955,SorP!C:C,0))))</f>
        <v/>
      </c>
      <c r="U1955" s="163" t="n"/>
      <c r="V1955" s="164">
        <f>IF(C1955="",NA(),MATCH($B1955&amp;$C1955,'Smelter Look-up'!$J:$J,0))</f>
        <v/>
      </c>
      <c r="X1955" s="165">
        <f>IF(AND(C1955="Smelter not listed",OR(LEN(D1955)=0,LEN(E1955)=0)),1,0)</f>
        <v/>
      </c>
      <c r="AB1955" s="306">
        <f>IF(C1955="","",B1955)</f>
        <v/>
      </c>
      <c r="AC1955" s="165">
        <f>B1955</f>
        <v/>
      </c>
      <c r="AD1955" s="165">
        <f>IF(C1955="Smelter not listed",D1955,C1955)</f>
        <v/>
      </c>
    </row>
    <row r="1956" ht="20.1" customFormat="1" customHeight="1" s="165">
      <c r="A1956" s="150" t="n"/>
      <c r="B1956" s="296">
        <f>IF(LEN(A1956)=0,"",INDEX('Smelter Look-up'!$A:$A,MATCH($A1956,'Smelter Look-up'!$E:$E,0)))</f>
        <v/>
      </c>
      <c r="C1956" s="147">
        <f>IF(LEN(A1956)=0,"",INDEX('Smelter Look-up'!$C:$C,MATCH($A1956,'Smelter Look-up'!$E:$E,0)))</f>
        <v/>
      </c>
      <c r="D1956" s="144" t="n"/>
      <c r="E1956" s="144">
        <f>IF(ISERROR($V1956),"",OFFSET('Smelter Look-up'!$D$4,$V1956-4,0)&amp;"")</f>
        <v/>
      </c>
      <c r="F1956" s="144">
        <f>IF(ISERROR($V1956),"",OFFSET('Smelter Look-up'!$E$4,$V1956-4,0))</f>
        <v/>
      </c>
      <c r="G1956" s="144">
        <f>IF(C1956=$X$4,"Enter smelter details",IF(ISERROR($V1956),"",OFFSET('Smelter Look-up'!$F$4,$V1956-4,0)))</f>
        <v/>
      </c>
      <c r="H1956" s="200">
        <f>IF(ISERROR($V1956),"",OFFSET('Smelter Look-up'!$G$4,$V1956-4,0))</f>
        <v/>
      </c>
      <c r="I1956" s="201">
        <f>IF(ISERROR($V1956),"",OFFSET('Smelter Look-up'!$H$4,$V1956-4,0))</f>
        <v/>
      </c>
      <c r="J1956" s="201">
        <f>IF(ISERROR($V1956),"",OFFSET('Smelter Look-up'!$I$4,$V1956-4,0))</f>
        <v/>
      </c>
      <c r="K1956" s="145" t="n"/>
      <c r="L1956" s="145" t="n"/>
      <c r="M1956" s="145" t="n"/>
      <c r="N1956" s="145" t="n"/>
      <c r="O1956" s="145" t="n"/>
      <c r="P1956" s="203" t="n"/>
      <c r="Q1956" s="146" t="n"/>
      <c r="R1956" s="144">
        <f>IF(ISERROR($V1956),"",OFFSET('Smelter Look-up'!$C$4,$V1956-4,0)&amp;"")</f>
        <v/>
      </c>
      <c r="S1956" s="150">
        <f>IF(B1956="","",IF(ISERROR(MATCH($E1956,CL,0)),"Unknown",INDIRECT("'C'!$A$"&amp;MATCH($E1956,CL,0)+1)))</f>
        <v/>
      </c>
      <c r="T1956" s="150">
        <f>IF(B1956="","",IF(ISERROR(MATCH($J1956,SorP!$B$1:$B$6261,0)),"",INDIRECT("'SorP'!$A$"&amp;MATCH($S1956&amp;$J1956,SorP!C:C,0))))</f>
        <v/>
      </c>
      <c r="U1956" s="163" t="n"/>
      <c r="V1956" s="164">
        <f>IF(C1956="",NA(),MATCH($B1956&amp;$C1956,'Smelter Look-up'!$J:$J,0))</f>
        <v/>
      </c>
      <c r="X1956" s="165">
        <f>IF(AND(C1956="Smelter not listed",OR(LEN(D1956)=0,LEN(E1956)=0)),1,0)</f>
        <v/>
      </c>
      <c r="AB1956" s="306">
        <f>IF(C1956="","",B1956)</f>
        <v/>
      </c>
      <c r="AC1956" s="165">
        <f>B1956</f>
        <v/>
      </c>
      <c r="AD1956" s="165">
        <f>IF(C1956="Smelter not listed",D1956,C1956)</f>
        <v/>
      </c>
    </row>
    <row r="1957" ht="20.1" customFormat="1" customHeight="1" s="165">
      <c r="A1957" s="150" t="n"/>
      <c r="B1957" s="296">
        <f>IF(LEN(A1957)=0,"",INDEX('Smelter Look-up'!$A:$A,MATCH($A1957,'Smelter Look-up'!$E:$E,0)))</f>
        <v/>
      </c>
      <c r="C1957" s="147">
        <f>IF(LEN(A1957)=0,"",INDEX('Smelter Look-up'!$C:$C,MATCH($A1957,'Smelter Look-up'!$E:$E,0)))</f>
        <v/>
      </c>
      <c r="D1957" s="144" t="n"/>
      <c r="E1957" s="144">
        <f>IF(ISERROR($V1957),"",OFFSET('Smelter Look-up'!$D$4,$V1957-4,0)&amp;"")</f>
        <v/>
      </c>
      <c r="F1957" s="144">
        <f>IF(ISERROR($V1957),"",OFFSET('Smelter Look-up'!$E$4,$V1957-4,0))</f>
        <v/>
      </c>
      <c r="G1957" s="144">
        <f>IF(C1957=$X$4,"Enter smelter details",IF(ISERROR($V1957),"",OFFSET('Smelter Look-up'!$F$4,$V1957-4,0)))</f>
        <v/>
      </c>
      <c r="H1957" s="200">
        <f>IF(ISERROR($V1957),"",OFFSET('Smelter Look-up'!$G$4,$V1957-4,0))</f>
        <v/>
      </c>
      <c r="I1957" s="201">
        <f>IF(ISERROR($V1957),"",OFFSET('Smelter Look-up'!$H$4,$V1957-4,0))</f>
        <v/>
      </c>
      <c r="J1957" s="201">
        <f>IF(ISERROR($V1957),"",OFFSET('Smelter Look-up'!$I$4,$V1957-4,0))</f>
        <v/>
      </c>
      <c r="K1957" s="145" t="n"/>
      <c r="L1957" s="145" t="n"/>
      <c r="M1957" s="145" t="n"/>
      <c r="N1957" s="145" t="n"/>
      <c r="O1957" s="145" t="n"/>
      <c r="P1957" s="203" t="n"/>
      <c r="Q1957" s="146" t="n"/>
      <c r="R1957" s="144">
        <f>IF(ISERROR($V1957),"",OFFSET('Smelter Look-up'!$C$4,$V1957-4,0)&amp;"")</f>
        <v/>
      </c>
      <c r="S1957" s="150">
        <f>IF(B1957="","",IF(ISERROR(MATCH($E1957,CL,0)),"Unknown",INDIRECT("'C'!$A$"&amp;MATCH($E1957,CL,0)+1)))</f>
        <v/>
      </c>
      <c r="T1957" s="150">
        <f>IF(B1957="","",IF(ISERROR(MATCH($J1957,SorP!$B$1:$B$6261,0)),"",INDIRECT("'SorP'!$A$"&amp;MATCH($S1957&amp;$J1957,SorP!C:C,0))))</f>
        <v/>
      </c>
      <c r="U1957" s="163" t="n"/>
      <c r="V1957" s="164">
        <f>IF(C1957="",NA(),MATCH($B1957&amp;$C1957,'Smelter Look-up'!$J:$J,0))</f>
        <v/>
      </c>
      <c r="X1957" s="165">
        <f>IF(AND(C1957="Smelter not listed",OR(LEN(D1957)=0,LEN(E1957)=0)),1,0)</f>
        <v/>
      </c>
      <c r="AB1957" s="306">
        <f>IF(C1957="","",B1957)</f>
        <v/>
      </c>
      <c r="AC1957" s="165">
        <f>B1957</f>
        <v/>
      </c>
      <c r="AD1957" s="165">
        <f>IF(C1957="Smelter not listed",D1957,C1957)</f>
        <v/>
      </c>
    </row>
    <row r="1958" ht="20.1" customFormat="1" customHeight="1" s="165">
      <c r="A1958" s="150" t="n"/>
      <c r="B1958" s="296">
        <f>IF(LEN(A1958)=0,"",INDEX('Smelter Look-up'!$A:$A,MATCH($A1958,'Smelter Look-up'!$E:$E,0)))</f>
        <v/>
      </c>
      <c r="C1958" s="147">
        <f>IF(LEN(A1958)=0,"",INDEX('Smelter Look-up'!$C:$C,MATCH($A1958,'Smelter Look-up'!$E:$E,0)))</f>
        <v/>
      </c>
      <c r="D1958" s="144" t="n"/>
      <c r="E1958" s="144">
        <f>IF(ISERROR($V1958),"",OFFSET('Smelter Look-up'!$D$4,$V1958-4,0)&amp;"")</f>
        <v/>
      </c>
      <c r="F1958" s="144">
        <f>IF(ISERROR($V1958),"",OFFSET('Smelter Look-up'!$E$4,$V1958-4,0))</f>
        <v/>
      </c>
      <c r="G1958" s="144">
        <f>IF(C1958=$X$4,"Enter smelter details",IF(ISERROR($V1958),"",OFFSET('Smelter Look-up'!$F$4,$V1958-4,0)))</f>
        <v/>
      </c>
      <c r="H1958" s="200">
        <f>IF(ISERROR($V1958),"",OFFSET('Smelter Look-up'!$G$4,$V1958-4,0))</f>
        <v/>
      </c>
      <c r="I1958" s="201">
        <f>IF(ISERROR($V1958),"",OFFSET('Smelter Look-up'!$H$4,$V1958-4,0))</f>
        <v/>
      </c>
      <c r="J1958" s="201">
        <f>IF(ISERROR($V1958),"",OFFSET('Smelter Look-up'!$I$4,$V1958-4,0))</f>
        <v/>
      </c>
      <c r="K1958" s="145" t="n"/>
      <c r="L1958" s="145" t="n"/>
      <c r="M1958" s="145" t="n"/>
      <c r="N1958" s="145" t="n"/>
      <c r="O1958" s="145" t="n"/>
      <c r="P1958" s="203" t="n"/>
      <c r="Q1958" s="146" t="n"/>
      <c r="R1958" s="144">
        <f>IF(ISERROR($V1958),"",OFFSET('Smelter Look-up'!$C$4,$V1958-4,0)&amp;"")</f>
        <v/>
      </c>
      <c r="S1958" s="150">
        <f>IF(B1958="","",IF(ISERROR(MATCH($E1958,CL,0)),"Unknown",INDIRECT("'C'!$A$"&amp;MATCH($E1958,CL,0)+1)))</f>
        <v/>
      </c>
      <c r="T1958" s="150">
        <f>IF(B1958="","",IF(ISERROR(MATCH($J1958,SorP!$B$1:$B$6261,0)),"",INDIRECT("'SorP'!$A$"&amp;MATCH($S1958&amp;$J1958,SorP!C:C,0))))</f>
        <v/>
      </c>
      <c r="U1958" s="163" t="n"/>
      <c r="V1958" s="164">
        <f>IF(C1958="",NA(),MATCH($B1958&amp;$C1958,'Smelter Look-up'!$J:$J,0))</f>
        <v/>
      </c>
      <c r="X1958" s="165">
        <f>IF(AND(C1958="Smelter not listed",OR(LEN(D1958)=0,LEN(E1958)=0)),1,0)</f>
        <v/>
      </c>
      <c r="AB1958" s="306">
        <f>IF(C1958="","",B1958)</f>
        <v/>
      </c>
      <c r="AC1958" s="165">
        <f>B1958</f>
        <v/>
      </c>
      <c r="AD1958" s="165">
        <f>IF(C1958="Smelter not listed",D1958,C1958)</f>
        <v/>
      </c>
    </row>
    <row r="1959" ht="20.1" customFormat="1" customHeight="1" s="165">
      <c r="A1959" s="150" t="n"/>
      <c r="B1959" s="296">
        <f>IF(LEN(A1959)=0,"",INDEX('Smelter Look-up'!$A:$A,MATCH($A1959,'Smelter Look-up'!$E:$E,0)))</f>
        <v/>
      </c>
      <c r="C1959" s="147">
        <f>IF(LEN(A1959)=0,"",INDEX('Smelter Look-up'!$C:$C,MATCH($A1959,'Smelter Look-up'!$E:$E,0)))</f>
        <v/>
      </c>
      <c r="D1959" s="144" t="n"/>
      <c r="E1959" s="144">
        <f>IF(ISERROR($V1959),"",OFFSET('Smelter Look-up'!$D$4,$V1959-4,0)&amp;"")</f>
        <v/>
      </c>
      <c r="F1959" s="144">
        <f>IF(ISERROR($V1959),"",OFFSET('Smelter Look-up'!$E$4,$V1959-4,0))</f>
        <v/>
      </c>
      <c r="G1959" s="144">
        <f>IF(C1959=$X$4,"Enter smelter details",IF(ISERROR($V1959),"",OFFSET('Smelter Look-up'!$F$4,$V1959-4,0)))</f>
        <v/>
      </c>
      <c r="H1959" s="200">
        <f>IF(ISERROR($V1959),"",OFFSET('Smelter Look-up'!$G$4,$V1959-4,0))</f>
        <v/>
      </c>
      <c r="I1959" s="201">
        <f>IF(ISERROR($V1959),"",OFFSET('Smelter Look-up'!$H$4,$V1959-4,0))</f>
        <v/>
      </c>
      <c r="J1959" s="201">
        <f>IF(ISERROR($V1959),"",OFFSET('Smelter Look-up'!$I$4,$V1959-4,0))</f>
        <v/>
      </c>
      <c r="K1959" s="145" t="n"/>
      <c r="L1959" s="145" t="n"/>
      <c r="M1959" s="145" t="n"/>
      <c r="N1959" s="145" t="n"/>
      <c r="O1959" s="145" t="n"/>
      <c r="P1959" s="203" t="n"/>
      <c r="Q1959" s="146" t="n"/>
      <c r="R1959" s="144">
        <f>IF(ISERROR($V1959),"",OFFSET('Smelter Look-up'!$C$4,$V1959-4,0)&amp;"")</f>
        <v/>
      </c>
      <c r="S1959" s="150">
        <f>IF(B1959="","",IF(ISERROR(MATCH($E1959,CL,0)),"Unknown",INDIRECT("'C'!$A$"&amp;MATCH($E1959,CL,0)+1)))</f>
        <v/>
      </c>
      <c r="T1959" s="150">
        <f>IF(B1959="","",IF(ISERROR(MATCH($J1959,SorP!$B$1:$B$6261,0)),"",INDIRECT("'SorP'!$A$"&amp;MATCH($S1959&amp;$J1959,SorP!C:C,0))))</f>
        <v/>
      </c>
      <c r="U1959" s="163" t="n"/>
      <c r="V1959" s="164">
        <f>IF(C1959="",NA(),MATCH($B1959&amp;$C1959,'Smelter Look-up'!$J:$J,0))</f>
        <v/>
      </c>
      <c r="X1959" s="165">
        <f>IF(AND(C1959="Smelter not listed",OR(LEN(D1959)=0,LEN(E1959)=0)),1,0)</f>
        <v/>
      </c>
      <c r="AB1959" s="306">
        <f>IF(C1959="","",B1959)</f>
        <v/>
      </c>
      <c r="AC1959" s="165">
        <f>B1959</f>
        <v/>
      </c>
      <c r="AD1959" s="165">
        <f>IF(C1959="Smelter not listed",D1959,C1959)</f>
        <v/>
      </c>
    </row>
    <row r="1960" ht="20.1" customFormat="1" customHeight="1" s="165">
      <c r="A1960" s="150" t="n"/>
      <c r="B1960" s="296">
        <f>IF(LEN(A1960)=0,"",INDEX('Smelter Look-up'!$A:$A,MATCH($A1960,'Smelter Look-up'!$E:$E,0)))</f>
        <v/>
      </c>
      <c r="C1960" s="147">
        <f>IF(LEN(A1960)=0,"",INDEX('Smelter Look-up'!$C:$C,MATCH($A1960,'Smelter Look-up'!$E:$E,0)))</f>
        <v/>
      </c>
      <c r="D1960" s="144" t="n"/>
      <c r="E1960" s="144">
        <f>IF(ISERROR($V1960),"",OFFSET('Smelter Look-up'!$D$4,$V1960-4,0)&amp;"")</f>
        <v/>
      </c>
      <c r="F1960" s="144">
        <f>IF(ISERROR($V1960),"",OFFSET('Smelter Look-up'!$E$4,$V1960-4,0))</f>
        <v/>
      </c>
      <c r="G1960" s="144">
        <f>IF(C1960=$X$4,"Enter smelter details",IF(ISERROR($V1960),"",OFFSET('Smelter Look-up'!$F$4,$V1960-4,0)))</f>
        <v/>
      </c>
      <c r="H1960" s="200">
        <f>IF(ISERROR($V1960),"",OFFSET('Smelter Look-up'!$G$4,$V1960-4,0))</f>
        <v/>
      </c>
      <c r="I1960" s="201">
        <f>IF(ISERROR($V1960),"",OFFSET('Smelter Look-up'!$H$4,$V1960-4,0))</f>
        <v/>
      </c>
      <c r="J1960" s="201">
        <f>IF(ISERROR($V1960),"",OFFSET('Smelter Look-up'!$I$4,$V1960-4,0))</f>
        <v/>
      </c>
      <c r="K1960" s="145" t="n"/>
      <c r="L1960" s="145" t="n"/>
      <c r="M1960" s="145" t="n"/>
      <c r="N1960" s="145" t="n"/>
      <c r="O1960" s="145" t="n"/>
      <c r="P1960" s="203" t="n"/>
      <c r="Q1960" s="146" t="n"/>
      <c r="R1960" s="144">
        <f>IF(ISERROR($V1960),"",OFFSET('Smelter Look-up'!$C$4,$V1960-4,0)&amp;"")</f>
        <v/>
      </c>
      <c r="S1960" s="150">
        <f>IF(B1960="","",IF(ISERROR(MATCH($E1960,CL,0)),"Unknown",INDIRECT("'C'!$A$"&amp;MATCH($E1960,CL,0)+1)))</f>
        <v/>
      </c>
      <c r="T1960" s="150">
        <f>IF(B1960="","",IF(ISERROR(MATCH($J1960,SorP!$B$1:$B$6261,0)),"",INDIRECT("'SorP'!$A$"&amp;MATCH($S1960&amp;$J1960,SorP!C:C,0))))</f>
        <v/>
      </c>
      <c r="U1960" s="163" t="n"/>
      <c r="V1960" s="164">
        <f>IF(C1960="",NA(),MATCH($B1960&amp;$C1960,'Smelter Look-up'!$J:$J,0))</f>
        <v/>
      </c>
      <c r="X1960" s="165">
        <f>IF(AND(C1960="Smelter not listed",OR(LEN(D1960)=0,LEN(E1960)=0)),1,0)</f>
        <v/>
      </c>
      <c r="AB1960" s="306">
        <f>IF(C1960="","",B1960)</f>
        <v/>
      </c>
      <c r="AC1960" s="165">
        <f>B1960</f>
        <v/>
      </c>
      <c r="AD1960" s="165">
        <f>IF(C1960="Smelter not listed",D1960,C1960)</f>
        <v/>
      </c>
    </row>
    <row r="1961" ht="20.1" customFormat="1" customHeight="1" s="165">
      <c r="A1961" s="150" t="n"/>
      <c r="B1961" s="296">
        <f>IF(LEN(A1961)=0,"",INDEX('Smelter Look-up'!$A:$A,MATCH($A1961,'Smelter Look-up'!$E:$E,0)))</f>
        <v/>
      </c>
      <c r="C1961" s="147">
        <f>IF(LEN(A1961)=0,"",INDEX('Smelter Look-up'!$C:$C,MATCH($A1961,'Smelter Look-up'!$E:$E,0)))</f>
        <v/>
      </c>
      <c r="D1961" s="144" t="n"/>
      <c r="E1961" s="144">
        <f>IF(ISERROR($V1961),"",OFFSET('Smelter Look-up'!$D$4,$V1961-4,0)&amp;"")</f>
        <v/>
      </c>
      <c r="F1961" s="144">
        <f>IF(ISERROR($V1961),"",OFFSET('Smelter Look-up'!$E$4,$V1961-4,0))</f>
        <v/>
      </c>
      <c r="G1961" s="144">
        <f>IF(C1961=$X$4,"Enter smelter details",IF(ISERROR($V1961),"",OFFSET('Smelter Look-up'!$F$4,$V1961-4,0)))</f>
        <v/>
      </c>
      <c r="H1961" s="200">
        <f>IF(ISERROR($V1961),"",OFFSET('Smelter Look-up'!$G$4,$V1961-4,0))</f>
        <v/>
      </c>
      <c r="I1961" s="201">
        <f>IF(ISERROR($V1961),"",OFFSET('Smelter Look-up'!$H$4,$V1961-4,0))</f>
        <v/>
      </c>
      <c r="J1961" s="201">
        <f>IF(ISERROR($V1961),"",OFFSET('Smelter Look-up'!$I$4,$V1961-4,0))</f>
        <v/>
      </c>
      <c r="K1961" s="145" t="n"/>
      <c r="L1961" s="145" t="n"/>
      <c r="M1961" s="145" t="n"/>
      <c r="N1961" s="145" t="n"/>
      <c r="O1961" s="145" t="n"/>
      <c r="P1961" s="203" t="n"/>
      <c r="Q1961" s="146" t="n"/>
      <c r="R1961" s="144">
        <f>IF(ISERROR($V1961),"",OFFSET('Smelter Look-up'!$C$4,$V1961-4,0)&amp;"")</f>
        <v/>
      </c>
      <c r="S1961" s="150">
        <f>IF(B1961="","",IF(ISERROR(MATCH($E1961,CL,0)),"Unknown",INDIRECT("'C'!$A$"&amp;MATCH($E1961,CL,0)+1)))</f>
        <v/>
      </c>
      <c r="T1961" s="150">
        <f>IF(B1961="","",IF(ISERROR(MATCH($J1961,SorP!$B$1:$B$6261,0)),"",INDIRECT("'SorP'!$A$"&amp;MATCH($S1961&amp;$J1961,SorP!C:C,0))))</f>
        <v/>
      </c>
      <c r="U1961" s="163" t="n"/>
      <c r="V1961" s="164">
        <f>IF(C1961="",NA(),MATCH($B1961&amp;$C1961,'Smelter Look-up'!$J:$J,0))</f>
        <v/>
      </c>
      <c r="X1961" s="165">
        <f>IF(AND(C1961="Smelter not listed",OR(LEN(D1961)=0,LEN(E1961)=0)),1,0)</f>
        <v/>
      </c>
      <c r="AB1961" s="306">
        <f>IF(C1961="","",B1961)</f>
        <v/>
      </c>
      <c r="AC1961" s="165">
        <f>B1961</f>
        <v/>
      </c>
      <c r="AD1961" s="165">
        <f>IF(C1961="Smelter not listed",D1961,C1961)</f>
        <v/>
      </c>
    </row>
    <row r="1962" ht="20.1" customFormat="1" customHeight="1" s="165">
      <c r="A1962" s="150" t="n"/>
      <c r="B1962" s="296">
        <f>IF(LEN(A1962)=0,"",INDEX('Smelter Look-up'!$A:$A,MATCH($A1962,'Smelter Look-up'!$E:$E,0)))</f>
        <v/>
      </c>
      <c r="C1962" s="147">
        <f>IF(LEN(A1962)=0,"",INDEX('Smelter Look-up'!$C:$C,MATCH($A1962,'Smelter Look-up'!$E:$E,0)))</f>
        <v/>
      </c>
      <c r="D1962" s="144" t="n"/>
      <c r="E1962" s="144">
        <f>IF(ISERROR($V1962),"",OFFSET('Smelter Look-up'!$D$4,$V1962-4,0)&amp;"")</f>
        <v/>
      </c>
      <c r="F1962" s="144">
        <f>IF(ISERROR($V1962),"",OFFSET('Smelter Look-up'!$E$4,$V1962-4,0))</f>
        <v/>
      </c>
      <c r="G1962" s="144">
        <f>IF(C1962=$X$4,"Enter smelter details",IF(ISERROR($V1962),"",OFFSET('Smelter Look-up'!$F$4,$V1962-4,0)))</f>
        <v/>
      </c>
      <c r="H1962" s="200">
        <f>IF(ISERROR($V1962),"",OFFSET('Smelter Look-up'!$G$4,$V1962-4,0))</f>
        <v/>
      </c>
      <c r="I1962" s="201">
        <f>IF(ISERROR($V1962),"",OFFSET('Smelter Look-up'!$H$4,$V1962-4,0))</f>
        <v/>
      </c>
      <c r="J1962" s="201">
        <f>IF(ISERROR($V1962),"",OFFSET('Smelter Look-up'!$I$4,$V1962-4,0))</f>
        <v/>
      </c>
      <c r="K1962" s="145" t="n"/>
      <c r="L1962" s="145" t="n"/>
      <c r="M1962" s="145" t="n"/>
      <c r="N1962" s="145" t="n"/>
      <c r="O1962" s="145" t="n"/>
      <c r="P1962" s="203" t="n"/>
      <c r="Q1962" s="146" t="n"/>
      <c r="R1962" s="144">
        <f>IF(ISERROR($V1962),"",OFFSET('Smelter Look-up'!$C$4,$V1962-4,0)&amp;"")</f>
        <v/>
      </c>
      <c r="S1962" s="150">
        <f>IF(B1962="","",IF(ISERROR(MATCH($E1962,CL,0)),"Unknown",INDIRECT("'C'!$A$"&amp;MATCH($E1962,CL,0)+1)))</f>
        <v/>
      </c>
      <c r="T1962" s="150">
        <f>IF(B1962="","",IF(ISERROR(MATCH($J1962,SorP!$B$1:$B$6261,0)),"",INDIRECT("'SorP'!$A$"&amp;MATCH($S1962&amp;$J1962,SorP!C:C,0))))</f>
        <v/>
      </c>
      <c r="U1962" s="163" t="n"/>
      <c r="V1962" s="164">
        <f>IF(C1962="",NA(),MATCH($B1962&amp;$C1962,'Smelter Look-up'!$J:$J,0))</f>
        <v/>
      </c>
      <c r="X1962" s="165">
        <f>IF(AND(C1962="Smelter not listed",OR(LEN(D1962)=0,LEN(E1962)=0)),1,0)</f>
        <v/>
      </c>
      <c r="AB1962" s="306">
        <f>IF(C1962="","",B1962)</f>
        <v/>
      </c>
      <c r="AC1962" s="165">
        <f>B1962</f>
        <v/>
      </c>
      <c r="AD1962" s="165">
        <f>IF(C1962="Smelter not listed",D1962,C1962)</f>
        <v/>
      </c>
    </row>
    <row r="1963" ht="20.1" customFormat="1" customHeight="1" s="165">
      <c r="A1963" s="150" t="n"/>
      <c r="B1963" s="296">
        <f>IF(LEN(A1963)=0,"",INDEX('Smelter Look-up'!$A:$A,MATCH($A1963,'Smelter Look-up'!$E:$E,0)))</f>
        <v/>
      </c>
      <c r="C1963" s="147">
        <f>IF(LEN(A1963)=0,"",INDEX('Smelter Look-up'!$C:$C,MATCH($A1963,'Smelter Look-up'!$E:$E,0)))</f>
        <v/>
      </c>
      <c r="D1963" s="144" t="n"/>
      <c r="E1963" s="144">
        <f>IF(ISERROR($V1963),"",OFFSET('Smelter Look-up'!$D$4,$V1963-4,0)&amp;"")</f>
        <v/>
      </c>
      <c r="F1963" s="144">
        <f>IF(ISERROR($V1963),"",OFFSET('Smelter Look-up'!$E$4,$V1963-4,0))</f>
        <v/>
      </c>
      <c r="G1963" s="144">
        <f>IF(C1963=$X$4,"Enter smelter details",IF(ISERROR($V1963),"",OFFSET('Smelter Look-up'!$F$4,$V1963-4,0)))</f>
        <v/>
      </c>
      <c r="H1963" s="200">
        <f>IF(ISERROR($V1963),"",OFFSET('Smelter Look-up'!$G$4,$V1963-4,0))</f>
        <v/>
      </c>
      <c r="I1963" s="201">
        <f>IF(ISERROR($V1963),"",OFFSET('Smelter Look-up'!$H$4,$V1963-4,0))</f>
        <v/>
      </c>
      <c r="J1963" s="201">
        <f>IF(ISERROR($V1963),"",OFFSET('Smelter Look-up'!$I$4,$V1963-4,0))</f>
        <v/>
      </c>
      <c r="K1963" s="145" t="n"/>
      <c r="L1963" s="145" t="n"/>
      <c r="M1963" s="145" t="n"/>
      <c r="N1963" s="145" t="n"/>
      <c r="O1963" s="145" t="n"/>
      <c r="P1963" s="203" t="n"/>
      <c r="Q1963" s="146" t="n"/>
      <c r="R1963" s="144">
        <f>IF(ISERROR($V1963),"",OFFSET('Smelter Look-up'!$C$4,$V1963-4,0)&amp;"")</f>
        <v/>
      </c>
      <c r="S1963" s="150">
        <f>IF(B1963="","",IF(ISERROR(MATCH($E1963,CL,0)),"Unknown",INDIRECT("'C'!$A$"&amp;MATCH($E1963,CL,0)+1)))</f>
        <v/>
      </c>
      <c r="T1963" s="150">
        <f>IF(B1963="","",IF(ISERROR(MATCH($J1963,SorP!$B$1:$B$6261,0)),"",INDIRECT("'SorP'!$A$"&amp;MATCH($S1963&amp;$J1963,SorP!C:C,0))))</f>
        <v/>
      </c>
      <c r="U1963" s="163" t="n"/>
      <c r="V1963" s="164">
        <f>IF(C1963="",NA(),MATCH($B1963&amp;$C1963,'Smelter Look-up'!$J:$J,0))</f>
        <v/>
      </c>
      <c r="X1963" s="165">
        <f>IF(AND(C1963="Smelter not listed",OR(LEN(D1963)=0,LEN(E1963)=0)),1,0)</f>
        <v/>
      </c>
      <c r="AB1963" s="306">
        <f>IF(C1963="","",B1963)</f>
        <v/>
      </c>
      <c r="AC1963" s="165">
        <f>B1963</f>
        <v/>
      </c>
      <c r="AD1963" s="165">
        <f>IF(C1963="Smelter not listed",D1963,C1963)</f>
        <v/>
      </c>
    </row>
    <row r="1964" ht="20.1" customFormat="1" customHeight="1" s="165">
      <c r="A1964" s="150" t="n"/>
      <c r="B1964" s="296">
        <f>IF(LEN(A1964)=0,"",INDEX('Smelter Look-up'!$A:$A,MATCH($A1964,'Smelter Look-up'!$E:$E,0)))</f>
        <v/>
      </c>
      <c r="C1964" s="147">
        <f>IF(LEN(A1964)=0,"",INDEX('Smelter Look-up'!$C:$C,MATCH($A1964,'Smelter Look-up'!$E:$E,0)))</f>
        <v/>
      </c>
      <c r="D1964" s="144" t="n"/>
      <c r="E1964" s="144">
        <f>IF(ISERROR($V1964),"",OFFSET('Smelter Look-up'!$D$4,$V1964-4,0)&amp;"")</f>
        <v/>
      </c>
      <c r="F1964" s="144">
        <f>IF(ISERROR($V1964),"",OFFSET('Smelter Look-up'!$E$4,$V1964-4,0))</f>
        <v/>
      </c>
      <c r="G1964" s="144">
        <f>IF(C1964=$X$4,"Enter smelter details",IF(ISERROR($V1964),"",OFFSET('Smelter Look-up'!$F$4,$V1964-4,0)))</f>
        <v/>
      </c>
      <c r="H1964" s="200">
        <f>IF(ISERROR($V1964),"",OFFSET('Smelter Look-up'!$G$4,$V1964-4,0))</f>
        <v/>
      </c>
      <c r="I1964" s="201">
        <f>IF(ISERROR($V1964),"",OFFSET('Smelter Look-up'!$H$4,$V1964-4,0))</f>
        <v/>
      </c>
      <c r="J1964" s="201">
        <f>IF(ISERROR($V1964),"",OFFSET('Smelter Look-up'!$I$4,$V1964-4,0))</f>
        <v/>
      </c>
      <c r="K1964" s="145" t="n"/>
      <c r="L1964" s="145" t="n"/>
      <c r="M1964" s="145" t="n"/>
      <c r="N1964" s="145" t="n"/>
      <c r="O1964" s="145" t="n"/>
      <c r="P1964" s="203" t="n"/>
      <c r="Q1964" s="146" t="n"/>
      <c r="R1964" s="144">
        <f>IF(ISERROR($V1964),"",OFFSET('Smelter Look-up'!$C$4,$V1964-4,0)&amp;"")</f>
        <v/>
      </c>
      <c r="S1964" s="150">
        <f>IF(B1964="","",IF(ISERROR(MATCH($E1964,CL,0)),"Unknown",INDIRECT("'C'!$A$"&amp;MATCH($E1964,CL,0)+1)))</f>
        <v/>
      </c>
      <c r="T1964" s="150">
        <f>IF(B1964="","",IF(ISERROR(MATCH($J1964,SorP!$B$1:$B$6261,0)),"",INDIRECT("'SorP'!$A$"&amp;MATCH($S1964&amp;$J1964,SorP!C:C,0))))</f>
        <v/>
      </c>
      <c r="U1964" s="163" t="n"/>
      <c r="V1964" s="164">
        <f>IF(C1964="",NA(),MATCH($B1964&amp;$C1964,'Smelter Look-up'!$J:$J,0))</f>
        <v/>
      </c>
      <c r="X1964" s="165">
        <f>IF(AND(C1964="Smelter not listed",OR(LEN(D1964)=0,LEN(E1964)=0)),1,0)</f>
        <v/>
      </c>
      <c r="AB1964" s="306">
        <f>IF(C1964="","",B1964)</f>
        <v/>
      </c>
      <c r="AC1964" s="165">
        <f>B1964</f>
        <v/>
      </c>
      <c r="AD1964" s="165">
        <f>IF(C1964="Smelter not listed",D1964,C1964)</f>
        <v/>
      </c>
    </row>
    <row r="1965" ht="20.1" customFormat="1" customHeight="1" s="165">
      <c r="A1965" s="150" t="n"/>
      <c r="B1965" s="296">
        <f>IF(LEN(A1965)=0,"",INDEX('Smelter Look-up'!$A:$A,MATCH($A1965,'Smelter Look-up'!$E:$E,0)))</f>
        <v/>
      </c>
      <c r="C1965" s="147">
        <f>IF(LEN(A1965)=0,"",INDEX('Smelter Look-up'!$C:$C,MATCH($A1965,'Smelter Look-up'!$E:$E,0)))</f>
        <v/>
      </c>
      <c r="D1965" s="144" t="n"/>
      <c r="E1965" s="144">
        <f>IF(ISERROR($V1965),"",OFFSET('Smelter Look-up'!$D$4,$V1965-4,0)&amp;"")</f>
        <v/>
      </c>
      <c r="F1965" s="144">
        <f>IF(ISERROR($V1965),"",OFFSET('Smelter Look-up'!$E$4,$V1965-4,0))</f>
        <v/>
      </c>
      <c r="G1965" s="144">
        <f>IF(C1965=$X$4,"Enter smelter details",IF(ISERROR($V1965),"",OFFSET('Smelter Look-up'!$F$4,$V1965-4,0)))</f>
        <v/>
      </c>
      <c r="H1965" s="200">
        <f>IF(ISERROR($V1965),"",OFFSET('Smelter Look-up'!$G$4,$V1965-4,0))</f>
        <v/>
      </c>
      <c r="I1965" s="201">
        <f>IF(ISERROR($V1965),"",OFFSET('Smelter Look-up'!$H$4,$V1965-4,0))</f>
        <v/>
      </c>
      <c r="J1965" s="201">
        <f>IF(ISERROR($V1965),"",OFFSET('Smelter Look-up'!$I$4,$V1965-4,0))</f>
        <v/>
      </c>
      <c r="K1965" s="145" t="n"/>
      <c r="L1965" s="145" t="n"/>
      <c r="M1965" s="145" t="n"/>
      <c r="N1965" s="145" t="n"/>
      <c r="O1965" s="145" t="n"/>
      <c r="P1965" s="203" t="n"/>
      <c r="Q1965" s="146" t="n"/>
      <c r="R1965" s="144">
        <f>IF(ISERROR($V1965),"",OFFSET('Smelter Look-up'!$C$4,$V1965-4,0)&amp;"")</f>
        <v/>
      </c>
      <c r="S1965" s="150">
        <f>IF(B1965="","",IF(ISERROR(MATCH($E1965,CL,0)),"Unknown",INDIRECT("'C'!$A$"&amp;MATCH($E1965,CL,0)+1)))</f>
        <v/>
      </c>
      <c r="T1965" s="150">
        <f>IF(B1965="","",IF(ISERROR(MATCH($J1965,SorP!$B$1:$B$6261,0)),"",INDIRECT("'SorP'!$A$"&amp;MATCH($S1965&amp;$J1965,SorP!C:C,0))))</f>
        <v/>
      </c>
      <c r="U1965" s="163" t="n"/>
      <c r="V1965" s="164">
        <f>IF(C1965="",NA(),MATCH($B1965&amp;$C1965,'Smelter Look-up'!$J:$J,0))</f>
        <v/>
      </c>
      <c r="X1965" s="165">
        <f>IF(AND(C1965="Smelter not listed",OR(LEN(D1965)=0,LEN(E1965)=0)),1,0)</f>
        <v/>
      </c>
      <c r="AB1965" s="306">
        <f>IF(C1965="","",B1965)</f>
        <v/>
      </c>
      <c r="AC1965" s="165">
        <f>B1965</f>
        <v/>
      </c>
      <c r="AD1965" s="165">
        <f>IF(C1965="Smelter not listed",D1965,C1965)</f>
        <v/>
      </c>
    </row>
    <row r="1966" ht="20.1" customFormat="1" customHeight="1" s="165">
      <c r="A1966" s="150" t="n"/>
      <c r="B1966" s="296">
        <f>IF(LEN(A1966)=0,"",INDEX('Smelter Look-up'!$A:$A,MATCH($A1966,'Smelter Look-up'!$E:$E,0)))</f>
        <v/>
      </c>
      <c r="C1966" s="147">
        <f>IF(LEN(A1966)=0,"",INDEX('Smelter Look-up'!$C:$C,MATCH($A1966,'Smelter Look-up'!$E:$E,0)))</f>
        <v/>
      </c>
      <c r="D1966" s="144" t="n"/>
      <c r="E1966" s="144">
        <f>IF(ISERROR($V1966),"",OFFSET('Smelter Look-up'!$D$4,$V1966-4,0)&amp;"")</f>
        <v/>
      </c>
      <c r="F1966" s="144">
        <f>IF(ISERROR($V1966),"",OFFSET('Smelter Look-up'!$E$4,$V1966-4,0))</f>
        <v/>
      </c>
      <c r="G1966" s="144">
        <f>IF(C1966=$X$4,"Enter smelter details",IF(ISERROR($V1966),"",OFFSET('Smelter Look-up'!$F$4,$V1966-4,0)))</f>
        <v/>
      </c>
      <c r="H1966" s="200">
        <f>IF(ISERROR($V1966),"",OFFSET('Smelter Look-up'!$G$4,$V1966-4,0))</f>
        <v/>
      </c>
      <c r="I1966" s="201">
        <f>IF(ISERROR($V1966),"",OFFSET('Smelter Look-up'!$H$4,$V1966-4,0))</f>
        <v/>
      </c>
      <c r="J1966" s="201">
        <f>IF(ISERROR($V1966),"",OFFSET('Smelter Look-up'!$I$4,$V1966-4,0))</f>
        <v/>
      </c>
      <c r="K1966" s="145" t="n"/>
      <c r="L1966" s="145" t="n"/>
      <c r="M1966" s="145" t="n"/>
      <c r="N1966" s="145" t="n"/>
      <c r="O1966" s="145" t="n"/>
      <c r="P1966" s="203" t="n"/>
      <c r="Q1966" s="146" t="n"/>
      <c r="R1966" s="144">
        <f>IF(ISERROR($V1966),"",OFFSET('Smelter Look-up'!$C$4,$V1966-4,0)&amp;"")</f>
        <v/>
      </c>
      <c r="S1966" s="150">
        <f>IF(B1966="","",IF(ISERROR(MATCH($E1966,CL,0)),"Unknown",INDIRECT("'C'!$A$"&amp;MATCH($E1966,CL,0)+1)))</f>
        <v/>
      </c>
      <c r="T1966" s="150">
        <f>IF(B1966="","",IF(ISERROR(MATCH($J1966,SorP!$B$1:$B$6261,0)),"",INDIRECT("'SorP'!$A$"&amp;MATCH($S1966&amp;$J1966,SorP!C:C,0))))</f>
        <v/>
      </c>
      <c r="U1966" s="163" t="n"/>
      <c r="V1966" s="164">
        <f>IF(C1966="",NA(),MATCH($B1966&amp;$C1966,'Smelter Look-up'!$J:$J,0))</f>
        <v/>
      </c>
      <c r="X1966" s="165">
        <f>IF(AND(C1966="Smelter not listed",OR(LEN(D1966)=0,LEN(E1966)=0)),1,0)</f>
        <v/>
      </c>
      <c r="AB1966" s="306">
        <f>IF(C1966="","",B1966)</f>
        <v/>
      </c>
      <c r="AC1966" s="165">
        <f>B1966</f>
        <v/>
      </c>
      <c r="AD1966" s="165">
        <f>IF(C1966="Smelter not listed",D1966,C1966)</f>
        <v/>
      </c>
    </row>
    <row r="1967" ht="20.1" customFormat="1" customHeight="1" s="165">
      <c r="A1967" s="150" t="n"/>
      <c r="B1967" s="296">
        <f>IF(LEN(A1967)=0,"",INDEX('Smelter Look-up'!$A:$A,MATCH($A1967,'Smelter Look-up'!$E:$E,0)))</f>
        <v/>
      </c>
      <c r="C1967" s="147">
        <f>IF(LEN(A1967)=0,"",INDEX('Smelter Look-up'!$C:$C,MATCH($A1967,'Smelter Look-up'!$E:$E,0)))</f>
        <v/>
      </c>
      <c r="D1967" s="144" t="n"/>
      <c r="E1967" s="144">
        <f>IF(ISERROR($V1967),"",OFFSET('Smelter Look-up'!$D$4,$V1967-4,0)&amp;"")</f>
        <v/>
      </c>
      <c r="F1967" s="144">
        <f>IF(ISERROR($V1967),"",OFFSET('Smelter Look-up'!$E$4,$V1967-4,0))</f>
        <v/>
      </c>
      <c r="G1967" s="144">
        <f>IF(C1967=$X$4,"Enter smelter details",IF(ISERROR($V1967),"",OFFSET('Smelter Look-up'!$F$4,$V1967-4,0)))</f>
        <v/>
      </c>
      <c r="H1967" s="200">
        <f>IF(ISERROR($V1967),"",OFFSET('Smelter Look-up'!$G$4,$V1967-4,0))</f>
        <v/>
      </c>
      <c r="I1967" s="201">
        <f>IF(ISERROR($V1967),"",OFFSET('Smelter Look-up'!$H$4,$V1967-4,0))</f>
        <v/>
      </c>
      <c r="J1967" s="201">
        <f>IF(ISERROR($V1967),"",OFFSET('Smelter Look-up'!$I$4,$V1967-4,0))</f>
        <v/>
      </c>
      <c r="K1967" s="145" t="n"/>
      <c r="L1967" s="145" t="n"/>
      <c r="M1967" s="145" t="n"/>
      <c r="N1967" s="145" t="n"/>
      <c r="O1967" s="145" t="n"/>
      <c r="P1967" s="203" t="n"/>
      <c r="Q1967" s="146" t="n"/>
      <c r="R1967" s="144">
        <f>IF(ISERROR($V1967),"",OFFSET('Smelter Look-up'!$C$4,$V1967-4,0)&amp;"")</f>
        <v/>
      </c>
      <c r="S1967" s="150">
        <f>IF(B1967="","",IF(ISERROR(MATCH($E1967,CL,0)),"Unknown",INDIRECT("'C'!$A$"&amp;MATCH($E1967,CL,0)+1)))</f>
        <v/>
      </c>
      <c r="T1967" s="150">
        <f>IF(B1967="","",IF(ISERROR(MATCH($J1967,SorP!$B$1:$B$6261,0)),"",INDIRECT("'SorP'!$A$"&amp;MATCH($S1967&amp;$J1967,SorP!C:C,0))))</f>
        <v/>
      </c>
      <c r="U1967" s="163" t="n"/>
      <c r="V1967" s="164">
        <f>IF(C1967="",NA(),MATCH($B1967&amp;$C1967,'Smelter Look-up'!$J:$J,0))</f>
        <v/>
      </c>
      <c r="X1967" s="165">
        <f>IF(AND(C1967="Smelter not listed",OR(LEN(D1967)=0,LEN(E1967)=0)),1,0)</f>
        <v/>
      </c>
      <c r="AB1967" s="306">
        <f>IF(C1967="","",B1967)</f>
        <v/>
      </c>
      <c r="AC1967" s="165">
        <f>B1967</f>
        <v/>
      </c>
      <c r="AD1967" s="165">
        <f>IF(C1967="Smelter not listed",D1967,C1967)</f>
        <v/>
      </c>
    </row>
    <row r="1968" ht="20.1" customFormat="1" customHeight="1" s="165">
      <c r="A1968" s="150" t="n"/>
      <c r="B1968" s="296">
        <f>IF(LEN(A1968)=0,"",INDEX('Smelter Look-up'!$A:$A,MATCH($A1968,'Smelter Look-up'!$E:$E,0)))</f>
        <v/>
      </c>
      <c r="C1968" s="147">
        <f>IF(LEN(A1968)=0,"",INDEX('Smelter Look-up'!$C:$C,MATCH($A1968,'Smelter Look-up'!$E:$E,0)))</f>
        <v/>
      </c>
      <c r="D1968" s="144" t="n"/>
      <c r="E1968" s="144">
        <f>IF(ISERROR($V1968),"",OFFSET('Smelter Look-up'!$D$4,$V1968-4,0)&amp;"")</f>
        <v/>
      </c>
      <c r="F1968" s="144">
        <f>IF(ISERROR($V1968),"",OFFSET('Smelter Look-up'!$E$4,$V1968-4,0))</f>
        <v/>
      </c>
      <c r="G1968" s="144">
        <f>IF(C1968=$X$4,"Enter smelter details",IF(ISERROR($V1968),"",OFFSET('Smelter Look-up'!$F$4,$V1968-4,0)))</f>
        <v/>
      </c>
      <c r="H1968" s="200">
        <f>IF(ISERROR($V1968),"",OFFSET('Smelter Look-up'!$G$4,$V1968-4,0))</f>
        <v/>
      </c>
      <c r="I1968" s="201">
        <f>IF(ISERROR($V1968),"",OFFSET('Smelter Look-up'!$H$4,$V1968-4,0))</f>
        <v/>
      </c>
      <c r="J1968" s="201">
        <f>IF(ISERROR($V1968),"",OFFSET('Smelter Look-up'!$I$4,$V1968-4,0))</f>
        <v/>
      </c>
      <c r="K1968" s="145" t="n"/>
      <c r="L1968" s="145" t="n"/>
      <c r="M1968" s="145" t="n"/>
      <c r="N1968" s="145" t="n"/>
      <c r="O1968" s="145" t="n"/>
      <c r="P1968" s="203" t="n"/>
      <c r="Q1968" s="146" t="n"/>
      <c r="R1968" s="144">
        <f>IF(ISERROR($V1968),"",OFFSET('Smelter Look-up'!$C$4,$V1968-4,0)&amp;"")</f>
        <v/>
      </c>
      <c r="S1968" s="150">
        <f>IF(B1968="","",IF(ISERROR(MATCH($E1968,CL,0)),"Unknown",INDIRECT("'C'!$A$"&amp;MATCH($E1968,CL,0)+1)))</f>
        <v/>
      </c>
      <c r="T1968" s="150">
        <f>IF(B1968="","",IF(ISERROR(MATCH($J1968,SorP!$B$1:$B$6261,0)),"",INDIRECT("'SorP'!$A$"&amp;MATCH($S1968&amp;$J1968,SorP!C:C,0))))</f>
        <v/>
      </c>
      <c r="U1968" s="163" t="n"/>
      <c r="V1968" s="164">
        <f>IF(C1968="",NA(),MATCH($B1968&amp;$C1968,'Smelter Look-up'!$J:$J,0))</f>
        <v/>
      </c>
      <c r="X1968" s="165">
        <f>IF(AND(C1968="Smelter not listed",OR(LEN(D1968)=0,LEN(E1968)=0)),1,0)</f>
        <v/>
      </c>
      <c r="AB1968" s="306">
        <f>IF(C1968="","",B1968)</f>
        <v/>
      </c>
      <c r="AC1968" s="165">
        <f>B1968</f>
        <v/>
      </c>
      <c r="AD1968" s="165">
        <f>IF(C1968="Smelter not listed",D1968,C1968)</f>
        <v/>
      </c>
    </row>
    <row r="1969" ht="20.1" customFormat="1" customHeight="1" s="165">
      <c r="A1969" s="150" t="n"/>
      <c r="B1969" s="296">
        <f>IF(LEN(A1969)=0,"",INDEX('Smelter Look-up'!$A:$A,MATCH($A1969,'Smelter Look-up'!$E:$E,0)))</f>
        <v/>
      </c>
      <c r="C1969" s="147">
        <f>IF(LEN(A1969)=0,"",INDEX('Smelter Look-up'!$C:$C,MATCH($A1969,'Smelter Look-up'!$E:$E,0)))</f>
        <v/>
      </c>
      <c r="D1969" s="144" t="n"/>
      <c r="E1969" s="144">
        <f>IF(ISERROR($V1969),"",OFFSET('Smelter Look-up'!$D$4,$V1969-4,0)&amp;"")</f>
        <v/>
      </c>
      <c r="F1969" s="144">
        <f>IF(ISERROR($V1969),"",OFFSET('Smelter Look-up'!$E$4,$V1969-4,0))</f>
        <v/>
      </c>
      <c r="G1969" s="144">
        <f>IF(C1969=$X$4,"Enter smelter details",IF(ISERROR($V1969),"",OFFSET('Smelter Look-up'!$F$4,$V1969-4,0)))</f>
        <v/>
      </c>
      <c r="H1969" s="200">
        <f>IF(ISERROR($V1969),"",OFFSET('Smelter Look-up'!$G$4,$V1969-4,0))</f>
        <v/>
      </c>
      <c r="I1969" s="201">
        <f>IF(ISERROR($V1969),"",OFFSET('Smelter Look-up'!$H$4,$V1969-4,0))</f>
        <v/>
      </c>
      <c r="J1969" s="201">
        <f>IF(ISERROR($V1969),"",OFFSET('Smelter Look-up'!$I$4,$V1969-4,0))</f>
        <v/>
      </c>
      <c r="K1969" s="145" t="n"/>
      <c r="L1969" s="145" t="n"/>
      <c r="M1969" s="145" t="n"/>
      <c r="N1969" s="145" t="n"/>
      <c r="O1969" s="145" t="n"/>
      <c r="P1969" s="203" t="n"/>
      <c r="Q1969" s="146" t="n"/>
      <c r="R1969" s="144">
        <f>IF(ISERROR($V1969),"",OFFSET('Smelter Look-up'!$C$4,$V1969-4,0)&amp;"")</f>
        <v/>
      </c>
      <c r="S1969" s="150">
        <f>IF(B1969="","",IF(ISERROR(MATCH($E1969,CL,0)),"Unknown",INDIRECT("'C'!$A$"&amp;MATCH($E1969,CL,0)+1)))</f>
        <v/>
      </c>
      <c r="T1969" s="150">
        <f>IF(B1969="","",IF(ISERROR(MATCH($J1969,SorP!$B$1:$B$6261,0)),"",INDIRECT("'SorP'!$A$"&amp;MATCH($S1969&amp;$J1969,SorP!C:C,0))))</f>
        <v/>
      </c>
      <c r="U1969" s="163" t="n"/>
      <c r="V1969" s="164">
        <f>IF(C1969="",NA(),MATCH($B1969&amp;$C1969,'Smelter Look-up'!$J:$J,0))</f>
        <v/>
      </c>
      <c r="X1969" s="165">
        <f>IF(AND(C1969="Smelter not listed",OR(LEN(D1969)=0,LEN(E1969)=0)),1,0)</f>
        <v/>
      </c>
      <c r="AB1969" s="306">
        <f>IF(C1969="","",B1969)</f>
        <v/>
      </c>
      <c r="AC1969" s="165">
        <f>B1969</f>
        <v/>
      </c>
      <c r="AD1969" s="165">
        <f>IF(C1969="Smelter not listed",D1969,C1969)</f>
        <v/>
      </c>
    </row>
    <row r="1970" ht="20.1" customFormat="1" customHeight="1" s="165">
      <c r="A1970" s="150" t="n"/>
      <c r="B1970" s="296">
        <f>IF(LEN(A1970)=0,"",INDEX('Smelter Look-up'!$A:$A,MATCH($A1970,'Smelter Look-up'!$E:$E,0)))</f>
        <v/>
      </c>
      <c r="C1970" s="147">
        <f>IF(LEN(A1970)=0,"",INDEX('Smelter Look-up'!$C:$C,MATCH($A1970,'Smelter Look-up'!$E:$E,0)))</f>
        <v/>
      </c>
      <c r="D1970" s="144" t="n"/>
      <c r="E1970" s="144">
        <f>IF(ISERROR($V1970),"",OFFSET('Smelter Look-up'!$D$4,$V1970-4,0)&amp;"")</f>
        <v/>
      </c>
      <c r="F1970" s="144">
        <f>IF(ISERROR($V1970),"",OFFSET('Smelter Look-up'!$E$4,$V1970-4,0))</f>
        <v/>
      </c>
      <c r="G1970" s="144">
        <f>IF(C1970=$X$4,"Enter smelter details",IF(ISERROR($V1970),"",OFFSET('Smelter Look-up'!$F$4,$V1970-4,0)))</f>
        <v/>
      </c>
      <c r="H1970" s="200">
        <f>IF(ISERROR($V1970),"",OFFSET('Smelter Look-up'!$G$4,$V1970-4,0))</f>
        <v/>
      </c>
      <c r="I1970" s="201">
        <f>IF(ISERROR($V1970),"",OFFSET('Smelter Look-up'!$H$4,$V1970-4,0))</f>
        <v/>
      </c>
      <c r="J1970" s="201">
        <f>IF(ISERROR($V1970),"",OFFSET('Smelter Look-up'!$I$4,$V1970-4,0))</f>
        <v/>
      </c>
      <c r="K1970" s="145" t="n"/>
      <c r="L1970" s="145" t="n"/>
      <c r="M1970" s="145" t="n"/>
      <c r="N1970" s="145" t="n"/>
      <c r="O1970" s="145" t="n"/>
      <c r="P1970" s="203" t="n"/>
      <c r="Q1970" s="146" t="n"/>
      <c r="R1970" s="144">
        <f>IF(ISERROR($V1970),"",OFFSET('Smelter Look-up'!$C$4,$V1970-4,0)&amp;"")</f>
        <v/>
      </c>
      <c r="S1970" s="150">
        <f>IF(B1970="","",IF(ISERROR(MATCH($E1970,CL,0)),"Unknown",INDIRECT("'C'!$A$"&amp;MATCH($E1970,CL,0)+1)))</f>
        <v/>
      </c>
      <c r="T1970" s="150">
        <f>IF(B1970="","",IF(ISERROR(MATCH($J1970,SorP!$B$1:$B$6261,0)),"",INDIRECT("'SorP'!$A$"&amp;MATCH($S1970&amp;$J1970,SorP!C:C,0))))</f>
        <v/>
      </c>
      <c r="U1970" s="163" t="n"/>
      <c r="V1970" s="164">
        <f>IF(C1970="",NA(),MATCH($B1970&amp;$C1970,'Smelter Look-up'!$J:$J,0))</f>
        <v/>
      </c>
      <c r="X1970" s="165">
        <f>IF(AND(C1970="Smelter not listed",OR(LEN(D1970)=0,LEN(E1970)=0)),1,0)</f>
        <v/>
      </c>
      <c r="AB1970" s="306">
        <f>IF(C1970="","",B1970)</f>
        <v/>
      </c>
      <c r="AC1970" s="165">
        <f>B1970</f>
        <v/>
      </c>
      <c r="AD1970" s="165">
        <f>IF(C1970="Smelter not listed",D1970,C1970)</f>
        <v/>
      </c>
    </row>
    <row r="1971" ht="20.1" customFormat="1" customHeight="1" s="165">
      <c r="A1971" s="150" t="n"/>
      <c r="B1971" s="296">
        <f>IF(LEN(A1971)=0,"",INDEX('Smelter Look-up'!$A:$A,MATCH($A1971,'Smelter Look-up'!$E:$E,0)))</f>
        <v/>
      </c>
      <c r="C1971" s="147">
        <f>IF(LEN(A1971)=0,"",INDEX('Smelter Look-up'!$C:$C,MATCH($A1971,'Smelter Look-up'!$E:$E,0)))</f>
        <v/>
      </c>
      <c r="D1971" s="144" t="n"/>
      <c r="E1971" s="144">
        <f>IF(ISERROR($V1971),"",OFFSET('Smelter Look-up'!$D$4,$V1971-4,0)&amp;"")</f>
        <v/>
      </c>
      <c r="F1971" s="144">
        <f>IF(ISERROR($V1971),"",OFFSET('Smelter Look-up'!$E$4,$V1971-4,0))</f>
        <v/>
      </c>
      <c r="G1971" s="144">
        <f>IF(C1971=$X$4,"Enter smelter details",IF(ISERROR($V1971),"",OFFSET('Smelter Look-up'!$F$4,$V1971-4,0)))</f>
        <v/>
      </c>
      <c r="H1971" s="200">
        <f>IF(ISERROR($V1971),"",OFFSET('Smelter Look-up'!$G$4,$V1971-4,0))</f>
        <v/>
      </c>
      <c r="I1971" s="201">
        <f>IF(ISERROR($V1971),"",OFFSET('Smelter Look-up'!$H$4,$V1971-4,0))</f>
        <v/>
      </c>
      <c r="J1971" s="201">
        <f>IF(ISERROR($V1971),"",OFFSET('Smelter Look-up'!$I$4,$V1971-4,0))</f>
        <v/>
      </c>
      <c r="K1971" s="145" t="n"/>
      <c r="L1971" s="145" t="n"/>
      <c r="M1971" s="145" t="n"/>
      <c r="N1971" s="145" t="n"/>
      <c r="O1971" s="145" t="n"/>
      <c r="P1971" s="203" t="n"/>
      <c r="Q1971" s="146" t="n"/>
      <c r="R1971" s="144">
        <f>IF(ISERROR($V1971),"",OFFSET('Smelter Look-up'!$C$4,$V1971-4,0)&amp;"")</f>
        <v/>
      </c>
      <c r="S1971" s="150">
        <f>IF(B1971="","",IF(ISERROR(MATCH($E1971,CL,0)),"Unknown",INDIRECT("'C'!$A$"&amp;MATCH($E1971,CL,0)+1)))</f>
        <v/>
      </c>
      <c r="T1971" s="150">
        <f>IF(B1971="","",IF(ISERROR(MATCH($J1971,SorP!$B$1:$B$6261,0)),"",INDIRECT("'SorP'!$A$"&amp;MATCH($S1971&amp;$J1971,SorP!C:C,0))))</f>
        <v/>
      </c>
      <c r="U1971" s="163" t="n"/>
      <c r="V1971" s="164">
        <f>IF(C1971="",NA(),MATCH($B1971&amp;$C1971,'Smelter Look-up'!$J:$J,0))</f>
        <v/>
      </c>
      <c r="X1971" s="165">
        <f>IF(AND(C1971="Smelter not listed",OR(LEN(D1971)=0,LEN(E1971)=0)),1,0)</f>
        <v/>
      </c>
      <c r="AB1971" s="306">
        <f>IF(C1971="","",B1971)</f>
        <v/>
      </c>
      <c r="AC1971" s="165">
        <f>B1971</f>
        <v/>
      </c>
      <c r="AD1971" s="165">
        <f>IF(C1971="Smelter not listed",D1971,C1971)</f>
        <v/>
      </c>
    </row>
    <row r="1972" ht="20.1" customFormat="1" customHeight="1" s="165">
      <c r="A1972" s="150" t="n"/>
      <c r="B1972" s="296">
        <f>IF(LEN(A1972)=0,"",INDEX('Smelter Look-up'!$A:$A,MATCH($A1972,'Smelter Look-up'!$E:$E,0)))</f>
        <v/>
      </c>
      <c r="C1972" s="147">
        <f>IF(LEN(A1972)=0,"",INDEX('Smelter Look-up'!$C:$C,MATCH($A1972,'Smelter Look-up'!$E:$E,0)))</f>
        <v/>
      </c>
      <c r="D1972" s="144" t="n"/>
      <c r="E1972" s="144">
        <f>IF(ISERROR($V1972),"",OFFSET('Smelter Look-up'!$D$4,$V1972-4,0)&amp;"")</f>
        <v/>
      </c>
      <c r="F1972" s="144">
        <f>IF(ISERROR($V1972),"",OFFSET('Smelter Look-up'!$E$4,$V1972-4,0))</f>
        <v/>
      </c>
      <c r="G1972" s="144">
        <f>IF(C1972=$X$4,"Enter smelter details",IF(ISERROR($V1972),"",OFFSET('Smelter Look-up'!$F$4,$V1972-4,0)))</f>
        <v/>
      </c>
      <c r="H1972" s="200">
        <f>IF(ISERROR($V1972),"",OFFSET('Smelter Look-up'!$G$4,$V1972-4,0))</f>
        <v/>
      </c>
      <c r="I1972" s="201">
        <f>IF(ISERROR($V1972),"",OFFSET('Smelter Look-up'!$H$4,$V1972-4,0))</f>
        <v/>
      </c>
      <c r="J1972" s="201">
        <f>IF(ISERROR($V1972),"",OFFSET('Smelter Look-up'!$I$4,$V1972-4,0))</f>
        <v/>
      </c>
      <c r="K1972" s="145" t="n"/>
      <c r="L1972" s="145" t="n"/>
      <c r="M1972" s="145" t="n"/>
      <c r="N1972" s="145" t="n"/>
      <c r="O1972" s="145" t="n"/>
      <c r="P1972" s="203" t="n"/>
      <c r="Q1972" s="146" t="n"/>
      <c r="R1972" s="144">
        <f>IF(ISERROR($V1972),"",OFFSET('Smelter Look-up'!$C$4,$V1972-4,0)&amp;"")</f>
        <v/>
      </c>
      <c r="S1972" s="150">
        <f>IF(B1972="","",IF(ISERROR(MATCH($E1972,CL,0)),"Unknown",INDIRECT("'C'!$A$"&amp;MATCH($E1972,CL,0)+1)))</f>
        <v/>
      </c>
      <c r="T1972" s="150">
        <f>IF(B1972="","",IF(ISERROR(MATCH($J1972,SorP!$B$1:$B$6261,0)),"",INDIRECT("'SorP'!$A$"&amp;MATCH($S1972&amp;$J1972,SorP!C:C,0))))</f>
        <v/>
      </c>
      <c r="U1972" s="163" t="n"/>
      <c r="V1972" s="164">
        <f>IF(C1972="",NA(),MATCH($B1972&amp;$C1972,'Smelter Look-up'!$J:$J,0))</f>
        <v/>
      </c>
      <c r="X1972" s="165">
        <f>IF(AND(C1972="Smelter not listed",OR(LEN(D1972)=0,LEN(E1972)=0)),1,0)</f>
        <v/>
      </c>
      <c r="AB1972" s="306">
        <f>IF(C1972="","",B1972)</f>
        <v/>
      </c>
      <c r="AC1972" s="165">
        <f>B1972</f>
        <v/>
      </c>
      <c r="AD1972" s="165">
        <f>IF(C1972="Smelter not listed",D1972,C1972)</f>
        <v/>
      </c>
    </row>
    <row r="1973" ht="20.1" customFormat="1" customHeight="1" s="165">
      <c r="A1973" s="150" t="n"/>
      <c r="B1973" s="296">
        <f>IF(LEN(A1973)=0,"",INDEX('Smelter Look-up'!$A:$A,MATCH($A1973,'Smelter Look-up'!$E:$E,0)))</f>
        <v/>
      </c>
      <c r="C1973" s="147">
        <f>IF(LEN(A1973)=0,"",INDEX('Smelter Look-up'!$C:$C,MATCH($A1973,'Smelter Look-up'!$E:$E,0)))</f>
        <v/>
      </c>
      <c r="D1973" s="144" t="n"/>
      <c r="E1973" s="144">
        <f>IF(ISERROR($V1973),"",OFFSET('Smelter Look-up'!$D$4,$V1973-4,0)&amp;"")</f>
        <v/>
      </c>
      <c r="F1973" s="144">
        <f>IF(ISERROR($V1973),"",OFFSET('Smelter Look-up'!$E$4,$V1973-4,0))</f>
        <v/>
      </c>
      <c r="G1973" s="144">
        <f>IF(C1973=$X$4,"Enter smelter details",IF(ISERROR($V1973),"",OFFSET('Smelter Look-up'!$F$4,$V1973-4,0)))</f>
        <v/>
      </c>
      <c r="H1973" s="200">
        <f>IF(ISERROR($V1973),"",OFFSET('Smelter Look-up'!$G$4,$V1973-4,0))</f>
        <v/>
      </c>
      <c r="I1973" s="201">
        <f>IF(ISERROR($V1973),"",OFFSET('Smelter Look-up'!$H$4,$V1973-4,0))</f>
        <v/>
      </c>
      <c r="J1973" s="201">
        <f>IF(ISERROR($V1973),"",OFFSET('Smelter Look-up'!$I$4,$V1973-4,0))</f>
        <v/>
      </c>
      <c r="K1973" s="145" t="n"/>
      <c r="L1973" s="145" t="n"/>
      <c r="M1973" s="145" t="n"/>
      <c r="N1973" s="145" t="n"/>
      <c r="O1973" s="145" t="n"/>
      <c r="P1973" s="203" t="n"/>
      <c r="Q1973" s="146" t="n"/>
      <c r="R1973" s="144">
        <f>IF(ISERROR($V1973),"",OFFSET('Smelter Look-up'!$C$4,$V1973-4,0)&amp;"")</f>
        <v/>
      </c>
      <c r="S1973" s="150">
        <f>IF(B1973="","",IF(ISERROR(MATCH($E1973,CL,0)),"Unknown",INDIRECT("'C'!$A$"&amp;MATCH($E1973,CL,0)+1)))</f>
        <v/>
      </c>
      <c r="T1973" s="150">
        <f>IF(B1973="","",IF(ISERROR(MATCH($J1973,SorP!$B$1:$B$6261,0)),"",INDIRECT("'SorP'!$A$"&amp;MATCH($S1973&amp;$J1973,SorP!C:C,0))))</f>
        <v/>
      </c>
      <c r="U1973" s="163" t="n"/>
      <c r="V1973" s="164">
        <f>IF(C1973="",NA(),MATCH($B1973&amp;$C1973,'Smelter Look-up'!$J:$J,0))</f>
        <v/>
      </c>
      <c r="X1973" s="165">
        <f>IF(AND(C1973="Smelter not listed",OR(LEN(D1973)=0,LEN(E1973)=0)),1,0)</f>
        <v/>
      </c>
      <c r="AB1973" s="306">
        <f>IF(C1973="","",B1973)</f>
        <v/>
      </c>
      <c r="AC1973" s="165">
        <f>B1973</f>
        <v/>
      </c>
      <c r="AD1973" s="165">
        <f>IF(C1973="Smelter not listed",D1973,C1973)</f>
        <v/>
      </c>
    </row>
    <row r="1974" ht="20.1" customFormat="1" customHeight="1" s="165">
      <c r="A1974" s="150" t="n"/>
      <c r="B1974" s="296">
        <f>IF(LEN(A1974)=0,"",INDEX('Smelter Look-up'!$A:$A,MATCH($A1974,'Smelter Look-up'!$E:$E,0)))</f>
        <v/>
      </c>
      <c r="C1974" s="147">
        <f>IF(LEN(A1974)=0,"",INDEX('Smelter Look-up'!$C:$C,MATCH($A1974,'Smelter Look-up'!$E:$E,0)))</f>
        <v/>
      </c>
      <c r="D1974" s="144" t="n"/>
      <c r="E1974" s="144">
        <f>IF(ISERROR($V1974),"",OFFSET('Smelter Look-up'!$D$4,$V1974-4,0)&amp;"")</f>
        <v/>
      </c>
      <c r="F1974" s="144">
        <f>IF(ISERROR($V1974),"",OFFSET('Smelter Look-up'!$E$4,$V1974-4,0))</f>
        <v/>
      </c>
      <c r="G1974" s="144">
        <f>IF(C1974=$X$4,"Enter smelter details",IF(ISERROR($V1974),"",OFFSET('Smelter Look-up'!$F$4,$V1974-4,0)))</f>
        <v/>
      </c>
      <c r="H1974" s="200">
        <f>IF(ISERROR($V1974),"",OFFSET('Smelter Look-up'!$G$4,$V1974-4,0))</f>
        <v/>
      </c>
      <c r="I1974" s="201">
        <f>IF(ISERROR($V1974),"",OFFSET('Smelter Look-up'!$H$4,$V1974-4,0))</f>
        <v/>
      </c>
      <c r="J1974" s="201">
        <f>IF(ISERROR($V1974),"",OFFSET('Smelter Look-up'!$I$4,$V1974-4,0))</f>
        <v/>
      </c>
      <c r="K1974" s="145" t="n"/>
      <c r="L1974" s="145" t="n"/>
      <c r="M1974" s="145" t="n"/>
      <c r="N1974" s="145" t="n"/>
      <c r="O1974" s="145" t="n"/>
      <c r="P1974" s="203" t="n"/>
      <c r="Q1974" s="146" t="n"/>
      <c r="R1974" s="144">
        <f>IF(ISERROR($V1974),"",OFFSET('Smelter Look-up'!$C$4,$V1974-4,0)&amp;"")</f>
        <v/>
      </c>
      <c r="S1974" s="150">
        <f>IF(B1974="","",IF(ISERROR(MATCH($E1974,CL,0)),"Unknown",INDIRECT("'C'!$A$"&amp;MATCH($E1974,CL,0)+1)))</f>
        <v/>
      </c>
      <c r="T1974" s="150">
        <f>IF(B1974="","",IF(ISERROR(MATCH($J1974,SorP!$B$1:$B$6261,0)),"",INDIRECT("'SorP'!$A$"&amp;MATCH($S1974&amp;$J1974,SorP!C:C,0))))</f>
        <v/>
      </c>
      <c r="U1974" s="163" t="n"/>
      <c r="V1974" s="164">
        <f>IF(C1974="",NA(),MATCH($B1974&amp;$C1974,'Smelter Look-up'!$J:$J,0))</f>
        <v/>
      </c>
      <c r="X1974" s="165">
        <f>IF(AND(C1974="Smelter not listed",OR(LEN(D1974)=0,LEN(E1974)=0)),1,0)</f>
        <v/>
      </c>
      <c r="AB1974" s="306">
        <f>IF(C1974="","",B1974)</f>
        <v/>
      </c>
      <c r="AC1974" s="165">
        <f>B1974</f>
        <v/>
      </c>
      <c r="AD1974" s="165">
        <f>IF(C1974="Smelter not listed",D1974,C1974)</f>
        <v/>
      </c>
    </row>
    <row r="1975" ht="20.1" customFormat="1" customHeight="1" s="165">
      <c r="A1975" s="150" t="n"/>
      <c r="B1975" s="296">
        <f>IF(LEN(A1975)=0,"",INDEX('Smelter Look-up'!$A:$A,MATCH($A1975,'Smelter Look-up'!$E:$E,0)))</f>
        <v/>
      </c>
      <c r="C1975" s="147">
        <f>IF(LEN(A1975)=0,"",INDEX('Smelter Look-up'!$C:$C,MATCH($A1975,'Smelter Look-up'!$E:$E,0)))</f>
        <v/>
      </c>
      <c r="D1975" s="144" t="n"/>
      <c r="E1975" s="144">
        <f>IF(ISERROR($V1975),"",OFFSET('Smelter Look-up'!$D$4,$V1975-4,0)&amp;"")</f>
        <v/>
      </c>
      <c r="F1975" s="144">
        <f>IF(ISERROR($V1975),"",OFFSET('Smelter Look-up'!$E$4,$V1975-4,0))</f>
        <v/>
      </c>
      <c r="G1975" s="144">
        <f>IF(C1975=$X$4,"Enter smelter details",IF(ISERROR($V1975),"",OFFSET('Smelter Look-up'!$F$4,$V1975-4,0)))</f>
        <v/>
      </c>
      <c r="H1975" s="200">
        <f>IF(ISERROR($V1975),"",OFFSET('Smelter Look-up'!$G$4,$V1975-4,0))</f>
        <v/>
      </c>
      <c r="I1975" s="201">
        <f>IF(ISERROR($V1975),"",OFFSET('Smelter Look-up'!$H$4,$V1975-4,0))</f>
        <v/>
      </c>
      <c r="J1975" s="201">
        <f>IF(ISERROR($V1975),"",OFFSET('Smelter Look-up'!$I$4,$V1975-4,0))</f>
        <v/>
      </c>
      <c r="K1975" s="145" t="n"/>
      <c r="L1975" s="145" t="n"/>
      <c r="M1975" s="145" t="n"/>
      <c r="N1975" s="145" t="n"/>
      <c r="O1975" s="145" t="n"/>
      <c r="P1975" s="203" t="n"/>
      <c r="Q1975" s="146" t="n"/>
      <c r="R1975" s="144">
        <f>IF(ISERROR($V1975),"",OFFSET('Smelter Look-up'!$C$4,$V1975-4,0)&amp;"")</f>
        <v/>
      </c>
      <c r="S1975" s="150">
        <f>IF(B1975="","",IF(ISERROR(MATCH($E1975,CL,0)),"Unknown",INDIRECT("'C'!$A$"&amp;MATCH($E1975,CL,0)+1)))</f>
        <v/>
      </c>
      <c r="T1975" s="150">
        <f>IF(B1975="","",IF(ISERROR(MATCH($J1975,SorP!$B$1:$B$6261,0)),"",INDIRECT("'SorP'!$A$"&amp;MATCH($S1975&amp;$J1975,SorP!C:C,0))))</f>
        <v/>
      </c>
      <c r="U1975" s="163" t="n"/>
      <c r="V1975" s="164">
        <f>IF(C1975="",NA(),MATCH($B1975&amp;$C1975,'Smelter Look-up'!$J:$J,0))</f>
        <v/>
      </c>
      <c r="X1975" s="165">
        <f>IF(AND(C1975="Smelter not listed",OR(LEN(D1975)=0,LEN(E1975)=0)),1,0)</f>
        <v/>
      </c>
      <c r="AB1975" s="306">
        <f>IF(C1975="","",B1975)</f>
        <v/>
      </c>
      <c r="AC1975" s="165">
        <f>B1975</f>
        <v/>
      </c>
      <c r="AD1975" s="165">
        <f>IF(C1975="Smelter not listed",D1975,C1975)</f>
        <v/>
      </c>
    </row>
    <row r="1976" ht="20.1" customFormat="1" customHeight="1" s="165">
      <c r="A1976" s="150" t="n"/>
      <c r="B1976" s="296">
        <f>IF(LEN(A1976)=0,"",INDEX('Smelter Look-up'!$A:$A,MATCH($A1976,'Smelter Look-up'!$E:$E,0)))</f>
        <v/>
      </c>
      <c r="C1976" s="147">
        <f>IF(LEN(A1976)=0,"",INDEX('Smelter Look-up'!$C:$C,MATCH($A1976,'Smelter Look-up'!$E:$E,0)))</f>
        <v/>
      </c>
      <c r="D1976" s="144" t="n"/>
      <c r="E1976" s="144">
        <f>IF(ISERROR($V1976),"",OFFSET('Smelter Look-up'!$D$4,$V1976-4,0)&amp;"")</f>
        <v/>
      </c>
      <c r="F1976" s="144">
        <f>IF(ISERROR($V1976),"",OFFSET('Smelter Look-up'!$E$4,$V1976-4,0))</f>
        <v/>
      </c>
      <c r="G1976" s="144">
        <f>IF(C1976=$X$4,"Enter smelter details",IF(ISERROR($V1976),"",OFFSET('Smelter Look-up'!$F$4,$V1976-4,0)))</f>
        <v/>
      </c>
      <c r="H1976" s="200">
        <f>IF(ISERROR($V1976),"",OFFSET('Smelter Look-up'!$G$4,$V1976-4,0))</f>
        <v/>
      </c>
      <c r="I1976" s="201">
        <f>IF(ISERROR($V1976),"",OFFSET('Smelter Look-up'!$H$4,$V1976-4,0))</f>
        <v/>
      </c>
      <c r="J1976" s="201">
        <f>IF(ISERROR($V1976),"",OFFSET('Smelter Look-up'!$I$4,$V1976-4,0))</f>
        <v/>
      </c>
      <c r="K1976" s="145" t="n"/>
      <c r="L1976" s="145" t="n"/>
      <c r="M1976" s="145" t="n"/>
      <c r="N1976" s="145" t="n"/>
      <c r="O1976" s="145" t="n"/>
      <c r="P1976" s="203" t="n"/>
      <c r="Q1976" s="146" t="n"/>
      <c r="R1976" s="144">
        <f>IF(ISERROR($V1976),"",OFFSET('Smelter Look-up'!$C$4,$V1976-4,0)&amp;"")</f>
        <v/>
      </c>
      <c r="S1976" s="150">
        <f>IF(B1976="","",IF(ISERROR(MATCH($E1976,CL,0)),"Unknown",INDIRECT("'C'!$A$"&amp;MATCH($E1976,CL,0)+1)))</f>
        <v/>
      </c>
      <c r="T1976" s="150">
        <f>IF(B1976="","",IF(ISERROR(MATCH($J1976,SorP!$B$1:$B$6261,0)),"",INDIRECT("'SorP'!$A$"&amp;MATCH($S1976&amp;$J1976,SorP!C:C,0))))</f>
        <v/>
      </c>
      <c r="U1976" s="163" t="n"/>
      <c r="V1976" s="164">
        <f>IF(C1976="",NA(),MATCH($B1976&amp;$C1976,'Smelter Look-up'!$J:$J,0))</f>
        <v/>
      </c>
      <c r="X1976" s="165">
        <f>IF(AND(C1976="Smelter not listed",OR(LEN(D1976)=0,LEN(E1976)=0)),1,0)</f>
        <v/>
      </c>
      <c r="AB1976" s="306">
        <f>IF(C1976="","",B1976)</f>
        <v/>
      </c>
      <c r="AC1976" s="165">
        <f>B1976</f>
        <v/>
      </c>
      <c r="AD1976" s="165">
        <f>IF(C1976="Smelter not listed",D1976,C1976)</f>
        <v/>
      </c>
    </row>
    <row r="1977" ht="20.1" customFormat="1" customHeight="1" s="165">
      <c r="A1977" s="150" t="n"/>
      <c r="B1977" s="296">
        <f>IF(LEN(A1977)=0,"",INDEX('Smelter Look-up'!$A:$A,MATCH($A1977,'Smelter Look-up'!$E:$E,0)))</f>
        <v/>
      </c>
      <c r="C1977" s="147">
        <f>IF(LEN(A1977)=0,"",INDEX('Smelter Look-up'!$C:$C,MATCH($A1977,'Smelter Look-up'!$E:$E,0)))</f>
        <v/>
      </c>
      <c r="D1977" s="144" t="n"/>
      <c r="E1977" s="144">
        <f>IF(ISERROR($V1977),"",OFFSET('Smelter Look-up'!$D$4,$V1977-4,0)&amp;"")</f>
        <v/>
      </c>
      <c r="F1977" s="144">
        <f>IF(ISERROR($V1977),"",OFFSET('Smelter Look-up'!$E$4,$V1977-4,0))</f>
        <v/>
      </c>
      <c r="G1977" s="144">
        <f>IF(C1977=$X$4,"Enter smelter details",IF(ISERROR($V1977),"",OFFSET('Smelter Look-up'!$F$4,$V1977-4,0)))</f>
        <v/>
      </c>
      <c r="H1977" s="200">
        <f>IF(ISERROR($V1977),"",OFFSET('Smelter Look-up'!$G$4,$V1977-4,0))</f>
        <v/>
      </c>
      <c r="I1977" s="201">
        <f>IF(ISERROR($V1977),"",OFFSET('Smelter Look-up'!$H$4,$V1977-4,0))</f>
        <v/>
      </c>
      <c r="J1977" s="201">
        <f>IF(ISERROR($V1977),"",OFFSET('Smelter Look-up'!$I$4,$V1977-4,0))</f>
        <v/>
      </c>
      <c r="K1977" s="145" t="n"/>
      <c r="L1977" s="145" t="n"/>
      <c r="M1977" s="145" t="n"/>
      <c r="N1977" s="145" t="n"/>
      <c r="O1977" s="145" t="n"/>
      <c r="P1977" s="203" t="n"/>
      <c r="Q1977" s="146" t="n"/>
      <c r="R1977" s="144">
        <f>IF(ISERROR($V1977),"",OFFSET('Smelter Look-up'!$C$4,$V1977-4,0)&amp;"")</f>
        <v/>
      </c>
      <c r="S1977" s="150">
        <f>IF(B1977="","",IF(ISERROR(MATCH($E1977,CL,0)),"Unknown",INDIRECT("'C'!$A$"&amp;MATCH($E1977,CL,0)+1)))</f>
        <v/>
      </c>
      <c r="T1977" s="150">
        <f>IF(B1977="","",IF(ISERROR(MATCH($J1977,SorP!$B$1:$B$6261,0)),"",INDIRECT("'SorP'!$A$"&amp;MATCH($S1977&amp;$J1977,SorP!C:C,0))))</f>
        <v/>
      </c>
      <c r="U1977" s="163" t="n"/>
      <c r="V1977" s="164">
        <f>IF(C1977="",NA(),MATCH($B1977&amp;$C1977,'Smelter Look-up'!$J:$J,0))</f>
        <v/>
      </c>
      <c r="X1977" s="165">
        <f>IF(AND(C1977="Smelter not listed",OR(LEN(D1977)=0,LEN(E1977)=0)),1,0)</f>
        <v/>
      </c>
      <c r="AB1977" s="306">
        <f>IF(C1977="","",B1977)</f>
        <v/>
      </c>
      <c r="AC1977" s="165">
        <f>B1977</f>
        <v/>
      </c>
      <c r="AD1977" s="165">
        <f>IF(C1977="Smelter not listed",D1977,C1977)</f>
        <v/>
      </c>
    </row>
    <row r="1978" ht="20.1" customFormat="1" customHeight="1" s="165">
      <c r="A1978" s="150" t="n"/>
      <c r="B1978" s="296">
        <f>IF(LEN(A1978)=0,"",INDEX('Smelter Look-up'!$A:$A,MATCH($A1978,'Smelter Look-up'!$E:$E,0)))</f>
        <v/>
      </c>
      <c r="C1978" s="147">
        <f>IF(LEN(A1978)=0,"",INDEX('Smelter Look-up'!$C:$C,MATCH($A1978,'Smelter Look-up'!$E:$E,0)))</f>
        <v/>
      </c>
      <c r="D1978" s="144" t="n"/>
      <c r="E1978" s="144">
        <f>IF(ISERROR($V1978),"",OFFSET('Smelter Look-up'!$D$4,$V1978-4,0)&amp;"")</f>
        <v/>
      </c>
      <c r="F1978" s="144">
        <f>IF(ISERROR($V1978),"",OFFSET('Smelter Look-up'!$E$4,$V1978-4,0))</f>
        <v/>
      </c>
      <c r="G1978" s="144">
        <f>IF(C1978=$X$4,"Enter smelter details",IF(ISERROR($V1978),"",OFFSET('Smelter Look-up'!$F$4,$V1978-4,0)))</f>
        <v/>
      </c>
      <c r="H1978" s="200">
        <f>IF(ISERROR($V1978),"",OFFSET('Smelter Look-up'!$G$4,$V1978-4,0))</f>
        <v/>
      </c>
      <c r="I1978" s="201">
        <f>IF(ISERROR($V1978),"",OFFSET('Smelter Look-up'!$H$4,$V1978-4,0))</f>
        <v/>
      </c>
      <c r="J1978" s="201">
        <f>IF(ISERROR($V1978),"",OFFSET('Smelter Look-up'!$I$4,$V1978-4,0))</f>
        <v/>
      </c>
      <c r="K1978" s="145" t="n"/>
      <c r="L1978" s="145" t="n"/>
      <c r="M1978" s="145" t="n"/>
      <c r="N1978" s="145" t="n"/>
      <c r="O1978" s="145" t="n"/>
      <c r="P1978" s="203" t="n"/>
      <c r="Q1978" s="146" t="n"/>
      <c r="R1978" s="144">
        <f>IF(ISERROR($V1978),"",OFFSET('Smelter Look-up'!$C$4,$V1978-4,0)&amp;"")</f>
        <v/>
      </c>
      <c r="S1978" s="150">
        <f>IF(B1978="","",IF(ISERROR(MATCH($E1978,CL,0)),"Unknown",INDIRECT("'C'!$A$"&amp;MATCH($E1978,CL,0)+1)))</f>
        <v/>
      </c>
      <c r="T1978" s="150">
        <f>IF(B1978="","",IF(ISERROR(MATCH($J1978,SorP!$B$1:$B$6261,0)),"",INDIRECT("'SorP'!$A$"&amp;MATCH($S1978&amp;$J1978,SorP!C:C,0))))</f>
        <v/>
      </c>
      <c r="U1978" s="163" t="n"/>
      <c r="V1978" s="164">
        <f>IF(C1978="",NA(),MATCH($B1978&amp;$C1978,'Smelter Look-up'!$J:$J,0))</f>
        <v/>
      </c>
      <c r="X1978" s="165">
        <f>IF(AND(C1978="Smelter not listed",OR(LEN(D1978)=0,LEN(E1978)=0)),1,0)</f>
        <v/>
      </c>
      <c r="AB1978" s="306">
        <f>IF(C1978="","",B1978)</f>
        <v/>
      </c>
      <c r="AC1978" s="165">
        <f>B1978</f>
        <v/>
      </c>
      <c r="AD1978" s="165">
        <f>IF(C1978="Smelter not listed",D1978,C1978)</f>
        <v/>
      </c>
    </row>
    <row r="1979" ht="20.1" customFormat="1" customHeight="1" s="165">
      <c r="A1979" s="150" t="n"/>
      <c r="B1979" s="296">
        <f>IF(LEN(A1979)=0,"",INDEX('Smelter Look-up'!$A:$A,MATCH($A1979,'Smelter Look-up'!$E:$E,0)))</f>
        <v/>
      </c>
      <c r="C1979" s="147">
        <f>IF(LEN(A1979)=0,"",INDEX('Smelter Look-up'!$C:$C,MATCH($A1979,'Smelter Look-up'!$E:$E,0)))</f>
        <v/>
      </c>
      <c r="D1979" s="144" t="n"/>
      <c r="E1979" s="144">
        <f>IF(ISERROR($V1979),"",OFFSET('Smelter Look-up'!$D$4,$V1979-4,0)&amp;"")</f>
        <v/>
      </c>
      <c r="F1979" s="144">
        <f>IF(ISERROR($V1979),"",OFFSET('Smelter Look-up'!$E$4,$V1979-4,0))</f>
        <v/>
      </c>
      <c r="G1979" s="144">
        <f>IF(C1979=$X$4,"Enter smelter details",IF(ISERROR($V1979),"",OFFSET('Smelter Look-up'!$F$4,$V1979-4,0)))</f>
        <v/>
      </c>
      <c r="H1979" s="200">
        <f>IF(ISERROR($V1979),"",OFFSET('Smelter Look-up'!$G$4,$V1979-4,0))</f>
        <v/>
      </c>
      <c r="I1979" s="201">
        <f>IF(ISERROR($V1979),"",OFFSET('Smelter Look-up'!$H$4,$V1979-4,0))</f>
        <v/>
      </c>
      <c r="J1979" s="201">
        <f>IF(ISERROR($V1979),"",OFFSET('Smelter Look-up'!$I$4,$V1979-4,0))</f>
        <v/>
      </c>
      <c r="K1979" s="145" t="n"/>
      <c r="L1979" s="145" t="n"/>
      <c r="M1979" s="145" t="n"/>
      <c r="N1979" s="145" t="n"/>
      <c r="O1979" s="145" t="n"/>
      <c r="P1979" s="203" t="n"/>
      <c r="Q1979" s="146" t="n"/>
      <c r="R1979" s="144">
        <f>IF(ISERROR($V1979),"",OFFSET('Smelter Look-up'!$C$4,$V1979-4,0)&amp;"")</f>
        <v/>
      </c>
      <c r="S1979" s="150">
        <f>IF(B1979="","",IF(ISERROR(MATCH($E1979,CL,0)),"Unknown",INDIRECT("'C'!$A$"&amp;MATCH($E1979,CL,0)+1)))</f>
        <v/>
      </c>
      <c r="T1979" s="150">
        <f>IF(B1979="","",IF(ISERROR(MATCH($J1979,SorP!$B$1:$B$6261,0)),"",INDIRECT("'SorP'!$A$"&amp;MATCH($S1979&amp;$J1979,SorP!C:C,0))))</f>
        <v/>
      </c>
      <c r="U1979" s="163" t="n"/>
      <c r="V1979" s="164">
        <f>IF(C1979="",NA(),MATCH($B1979&amp;$C1979,'Smelter Look-up'!$J:$J,0))</f>
        <v/>
      </c>
      <c r="X1979" s="165">
        <f>IF(AND(C1979="Smelter not listed",OR(LEN(D1979)=0,LEN(E1979)=0)),1,0)</f>
        <v/>
      </c>
      <c r="AB1979" s="306">
        <f>IF(C1979="","",B1979)</f>
        <v/>
      </c>
      <c r="AC1979" s="165">
        <f>B1979</f>
        <v/>
      </c>
      <c r="AD1979" s="165">
        <f>IF(C1979="Smelter not listed",D1979,C1979)</f>
        <v/>
      </c>
    </row>
    <row r="1980" ht="20.1" customFormat="1" customHeight="1" s="165">
      <c r="A1980" s="150" t="n"/>
      <c r="B1980" s="296">
        <f>IF(LEN(A1980)=0,"",INDEX('Smelter Look-up'!$A:$A,MATCH($A1980,'Smelter Look-up'!$E:$E,0)))</f>
        <v/>
      </c>
      <c r="C1980" s="147">
        <f>IF(LEN(A1980)=0,"",INDEX('Smelter Look-up'!$C:$C,MATCH($A1980,'Smelter Look-up'!$E:$E,0)))</f>
        <v/>
      </c>
      <c r="D1980" s="144" t="n"/>
      <c r="E1980" s="144">
        <f>IF(ISERROR($V1980),"",OFFSET('Smelter Look-up'!$D$4,$V1980-4,0)&amp;"")</f>
        <v/>
      </c>
      <c r="F1980" s="144">
        <f>IF(ISERROR($V1980),"",OFFSET('Smelter Look-up'!$E$4,$V1980-4,0))</f>
        <v/>
      </c>
      <c r="G1980" s="144">
        <f>IF(C1980=$X$4,"Enter smelter details",IF(ISERROR($V1980),"",OFFSET('Smelter Look-up'!$F$4,$V1980-4,0)))</f>
        <v/>
      </c>
      <c r="H1980" s="200">
        <f>IF(ISERROR($V1980),"",OFFSET('Smelter Look-up'!$G$4,$V1980-4,0))</f>
        <v/>
      </c>
      <c r="I1980" s="201">
        <f>IF(ISERROR($V1980),"",OFFSET('Smelter Look-up'!$H$4,$V1980-4,0))</f>
        <v/>
      </c>
      <c r="J1980" s="201">
        <f>IF(ISERROR($V1980),"",OFFSET('Smelter Look-up'!$I$4,$V1980-4,0))</f>
        <v/>
      </c>
      <c r="K1980" s="145" t="n"/>
      <c r="L1980" s="145" t="n"/>
      <c r="M1980" s="145" t="n"/>
      <c r="N1980" s="145" t="n"/>
      <c r="O1980" s="145" t="n"/>
      <c r="P1980" s="203" t="n"/>
      <c r="Q1980" s="146" t="n"/>
      <c r="R1980" s="144">
        <f>IF(ISERROR($V1980),"",OFFSET('Smelter Look-up'!$C$4,$V1980-4,0)&amp;"")</f>
        <v/>
      </c>
      <c r="S1980" s="150">
        <f>IF(B1980="","",IF(ISERROR(MATCH($E1980,CL,0)),"Unknown",INDIRECT("'C'!$A$"&amp;MATCH($E1980,CL,0)+1)))</f>
        <v/>
      </c>
      <c r="T1980" s="150">
        <f>IF(B1980="","",IF(ISERROR(MATCH($J1980,SorP!$B$1:$B$6261,0)),"",INDIRECT("'SorP'!$A$"&amp;MATCH($S1980&amp;$J1980,SorP!C:C,0))))</f>
        <v/>
      </c>
      <c r="U1980" s="163" t="n"/>
      <c r="V1980" s="164">
        <f>IF(C1980="",NA(),MATCH($B1980&amp;$C1980,'Smelter Look-up'!$J:$J,0))</f>
        <v/>
      </c>
      <c r="X1980" s="165">
        <f>IF(AND(C1980="Smelter not listed",OR(LEN(D1980)=0,LEN(E1980)=0)),1,0)</f>
        <v/>
      </c>
      <c r="AB1980" s="306">
        <f>IF(C1980="","",B1980)</f>
        <v/>
      </c>
      <c r="AC1980" s="165">
        <f>B1980</f>
        <v/>
      </c>
      <c r="AD1980" s="165">
        <f>IF(C1980="Smelter not listed",D1980,C1980)</f>
        <v/>
      </c>
    </row>
    <row r="1981" ht="20.1" customFormat="1" customHeight="1" s="165">
      <c r="A1981" s="150" t="n"/>
      <c r="B1981" s="296">
        <f>IF(LEN(A1981)=0,"",INDEX('Smelter Look-up'!$A:$A,MATCH($A1981,'Smelter Look-up'!$E:$E,0)))</f>
        <v/>
      </c>
      <c r="C1981" s="147">
        <f>IF(LEN(A1981)=0,"",INDEX('Smelter Look-up'!$C:$C,MATCH($A1981,'Smelter Look-up'!$E:$E,0)))</f>
        <v/>
      </c>
      <c r="D1981" s="144" t="n"/>
      <c r="E1981" s="144">
        <f>IF(ISERROR($V1981),"",OFFSET('Smelter Look-up'!$D$4,$V1981-4,0)&amp;"")</f>
        <v/>
      </c>
      <c r="F1981" s="144">
        <f>IF(ISERROR($V1981),"",OFFSET('Smelter Look-up'!$E$4,$V1981-4,0))</f>
        <v/>
      </c>
      <c r="G1981" s="144">
        <f>IF(C1981=$X$4,"Enter smelter details",IF(ISERROR($V1981),"",OFFSET('Smelter Look-up'!$F$4,$V1981-4,0)))</f>
        <v/>
      </c>
      <c r="H1981" s="200">
        <f>IF(ISERROR($V1981),"",OFFSET('Smelter Look-up'!$G$4,$V1981-4,0))</f>
        <v/>
      </c>
      <c r="I1981" s="201">
        <f>IF(ISERROR($V1981),"",OFFSET('Smelter Look-up'!$H$4,$V1981-4,0))</f>
        <v/>
      </c>
      <c r="J1981" s="201">
        <f>IF(ISERROR($V1981),"",OFFSET('Smelter Look-up'!$I$4,$V1981-4,0))</f>
        <v/>
      </c>
      <c r="K1981" s="145" t="n"/>
      <c r="L1981" s="145" t="n"/>
      <c r="M1981" s="145" t="n"/>
      <c r="N1981" s="145" t="n"/>
      <c r="O1981" s="145" t="n"/>
      <c r="P1981" s="203" t="n"/>
      <c r="Q1981" s="146" t="n"/>
      <c r="R1981" s="144">
        <f>IF(ISERROR($V1981),"",OFFSET('Smelter Look-up'!$C$4,$V1981-4,0)&amp;"")</f>
        <v/>
      </c>
      <c r="S1981" s="150">
        <f>IF(B1981="","",IF(ISERROR(MATCH($E1981,CL,0)),"Unknown",INDIRECT("'C'!$A$"&amp;MATCH($E1981,CL,0)+1)))</f>
        <v/>
      </c>
      <c r="T1981" s="150">
        <f>IF(B1981="","",IF(ISERROR(MATCH($J1981,SorP!$B$1:$B$6261,0)),"",INDIRECT("'SorP'!$A$"&amp;MATCH($S1981&amp;$J1981,SorP!C:C,0))))</f>
        <v/>
      </c>
      <c r="U1981" s="163" t="n"/>
      <c r="V1981" s="164">
        <f>IF(C1981="",NA(),MATCH($B1981&amp;$C1981,'Smelter Look-up'!$J:$J,0))</f>
        <v/>
      </c>
      <c r="X1981" s="165">
        <f>IF(AND(C1981="Smelter not listed",OR(LEN(D1981)=0,LEN(E1981)=0)),1,0)</f>
        <v/>
      </c>
      <c r="AB1981" s="306">
        <f>IF(C1981="","",B1981)</f>
        <v/>
      </c>
      <c r="AC1981" s="165">
        <f>B1981</f>
        <v/>
      </c>
      <c r="AD1981" s="165">
        <f>IF(C1981="Smelter not listed",D1981,C1981)</f>
        <v/>
      </c>
    </row>
    <row r="1982" ht="20.1" customFormat="1" customHeight="1" s="165">
      <c r="A1982" s="150" t="n"/>
      <c r="B1982" s="296">
        <f>IF(LEN(A1982)=0,"",INDEX('Smelter Look-up'!$A:$A,MATCH($A1982,'Smelter Look-up'!$E:$E,0)))</f>
        <v/>
      </c>
      <c r="C1982" s="147">
        <f>IF(LEN(A1982)=0,"",INDEX('Smelter Look-up'!$C:$C,MATCH($A1982,'Smelter Look-up'!$E:$E,0)))</f>
        <v/>
      </c>
      <c r="D1982" s="144" t="n"/>
      <c r="E1982" s="144">
        <f>IF(ISERROR($V1982),"",OFFSET('Smelter Look-up'!$D$4,$V1982-4,0)&amp;"")</f>
        <v/>
      </c>
      <c r="F1982" s="144">
        <f>IF(ISERROR($V1982),"",OFFSET('Smelter Look-up'!$E$4,$V1982-4,0))</f>
        <v/>
      </c>
      <c r="G1982" s="144">
        <f>IF(C1982=$X$4,"Enter smelter details",IF(ISERROR($V1982),"",OFFSET('Smelter Look-up'!$F$4,$V1982-4,0)))</f>
        <v/>
      </c>
      <c r="H1982" s="200">
        <f>IF(ISERROR($V1982),"",OFFSET('Smelter Look-up'!$G$4,$V1982-4,0))</f>
        <v/>
      </c>
      <c r="I1982" s="201">
        <f>IF(ISERROR($V1982),"",OFFSET('Smelter Look-up'!$H$4,$V1982-4,0))</f>
        <v/>
      </c>
      <c r="J1982" s="201">
        <f>IF(ISERROR($V1982),"",OFFSET('Smelter Look-up'!$I$4,$V1982-4,0))</f>
        <v/>
      </c>
      <c r="K1982" s="145" t="n"/>
      <c r="L1982" s="145" t="n"/>
      <c r="M1982" s="145" t="n"/>
      <c r="N1982" s="145" t="n"/>
      <c r="O1982" s="145" t="n"/>
      <c r="P1982" s="203" t="n"/>
      <c r="Q1982" s="146" t="n"/>
      <c r="R1982" s="144">
        <f>IF(ISERROR($V1982),"",OFFSET('Smelter Look-up'!$C$4,$V1982-4,0)&amp;"")</f>
        <v/>
      </c>
      <c r="S1982" s="150">
        <f>IF(B1982="","",IF(ISERROR(MATCH($E1982,CL,0)),"Unknown",INDIRECT("'C'!$A$"&amp;MATCH($E1982,CL,0)+1)))</f>
        <v/>
      </c>
      <c r="T1982" s="150">
        <f>IF(B1982="","",IF(ISERROR(MATCH($J1982,SorP!$B$1:$B$6261,0)),"",INDIRECT("'SorP'!$A$"&amp;MATCH($S1982&amp;$J1982,SorP!C:C,0))))</f>
        <v/>
      </c>
      <c r="U1982" s="163" t="n"/>
      <c r="V1982" s="164">
        <f>IF(C1982="",NA(),MATCH($B1982&amp;$C1982,'Smelter Look-up'!$J:$J,0))</f>
        <v/>
      </c>
      <c r="X1982" s="165">
        <f>IF(AND(C1982="Smelter not listed",OR(LEN(D1982)=0,LEN(E1982)=0)),1,0)</f>
        <v/>
      </c>
      <c r="AB1982" s="306">
        <f>IF(C1982="","",B1982)</f>
        <v/>
      </c>
      <c r="AC1982" s="165">
        <f>B1982</f>
        <v/>
      </c>
      <c r="AD1982" s="165">
        <f>IF(C1982="Smelter not listed",D1982,C1982)</f>
        <v/>
      </c>
    </row>
    <row r="1983" ht="20.1" customFormat="1" customHeight="1" s="165">
      <c r="A1983" s="150" t="n"/>
      <c r="B1983" s="296">
        <f>IF(LEN(A1983)=0,"",INDEX('Smelter Look-up'!$A:$A,MATCH($A1983,'Smelter Look-up'!$E:$E,0)))</f>
        <v/>
      </c>
      <c r="C1983" s="147">
        <f>IF(LEN(A1983)=0,"",INDEX('Smelter Look-up'!$C:$C,MATCH($A1983,'Smelter Look-up'!$E:$E,0)))</f>
        <v/>
      </c>
      <c r="D1983" s="144" t="n"/>
      <c r="E1983" s="144">
        <f>IF(ISERROR($V1983),"",OFFSET('Smelter Look-up'!$D$4,$V1983-4,0)&amp;"")</f>
        <v/>
      </c>
      <c r="F1983" s="144">
        <f>IF(ISERROR($V1983),"",OFFSET('Smelter Look-up'!$E$4,$V1983-4,0))</f>
        <v/>
      </c>
      <c r="G1983" s="144">
        <f>IF(C1983=$X$4,"Enter smelter details",IF(ISERROR($V1983),"",OFFSET('Smelter Look-up'!$F$4,$V1983-4,0)))</f>
        <v/>
      </c>
      <c r="H1983" s="200">
        <f>IF(ISERROR($V1983),"",OFFSET('Smelter Look-up'!$G$4,$V1983-4,0))</f>
        <v/>
      </c>
      <c r="I1983" s="201">
        <f>IF(ISERROR($V1983),"",OFFSET('Smelter Look-up'!$H$4,$V1983-4,0))</f>
        <v/>
      </c>
      <c r="J1983" s="201">
        <f>IF(ISERROR($V1983),"",OFFSET('Smelter Look-up'!$I$4,$V1983-4,0))</f>
        <v/>
      </c>
      <c r="K1983" s="145" t="n"/>
      <c r="L1983" s="145" t="n"/>
      <c r="M1983" s="145" t="n"/>
      <c r="N1983" s="145" t="n"/>
      <c r="O1983" s="145" t="n"/>
      <c r="P1983" s="203" t="n"/>
      <c r="Q1983" s="146" t="n"/>
      <c r="R1983" s="144">
        <f>IF(ISERROR($V1983),"",OFFSET('Smelter Look-up'!$C$4,$V1983-4,0)&amp;"")</f>
        <v/>
      </c>
      <c r="S1983" s="150">
        <f>IF(B1983="","",IF(ISERROR(MATCH($E1983,CL,0)),"Unknown",INDIRECT("'C'!$A$"&amp;MATCH($E1983,CL,0)+1)))</f>
        <v/>
      </c>
      <c r="T1983" s="150">
        <f>IF(B1983="","",IF(ISERROR(MATCH($J1983,SorP!$B$1:$B$6261,0)),"",INDIRECT("'SorP'!$A$"&amp;MATCH($S1983&amp;$J1983,SorP!C:C,0))))</f>
        <v/>
      </c>
      <c r="U1983" s="163" t="n"/>
      <c r="V1983" s="164">
        <f>IF(C1983="",NA(),MATCH($B1983&amp;$C1983,'Smelter Look-up'!$J:$J,0))</f>
        <v/>
      </c>
      <c r="X1983" s="165">
        <f>IF(AND(C1983="Smelter not listed",OR(LEN(D1983)=0,LEN(E1983)=0)),1,0)</f>
        <v/>
      </c>
      <c r="AB1983" s="306">
        <f>IF(C1983="","",B1983)</f>
        <v/>
      </c>
      <c r="AC1983" s="165">
        <f>B1983</f>
        <v/>
      </c>
      <c r="AD1983" s="165">
        <f>IF(C1983="Smelter not listed",D1983,C1983)</f>
        <v/>
      </c>
    </row>
    <row r="1984" ht="20.1" customFormat="1" customHeight="1" s="165">
      <c r="A1984" s="150" t="n"/>
      <c r="B1984" s="296">
        <f>IF(LEN(A1984)=0,"",INDEX('Smelter Look-up'!$A:$A,MATCH($A1984,'Smelter Look-up'!$E:$E,0)))</f>
        <v/>
      </c>
      <c r="C1984" s="147">
        <f>IF(LEN(A1984)=0,"",INDEX('Smelter Look-up'!$C:$C,MATCH($A1984,'Smelter Look-up'!$E:$E,0)))</f>
        <v/>
      </c>
      <c r="D1984" s="144" t="n"/>
      <c r="E1984" s="144">
        <f>IF(ISERROR($V1984),"",OFFSET('Smelter Look-up'!$D$4,$V1984-4,0)&amp;"")</f>
        <v/>
      </c>
      <c r="F1984" s="144">
        <f>IF(ISERROR($V1984),"",OFFSET('Smelter Look-up'!$E$4,$V1984-4,0))</f>
        <v/>
      </c>
      <c r="G1984" s="144">
        <f>IF(C1984=$X$4,"Enter smelter details",IF(ISERROR($V1984),"",OFFSET('Smelter Look-up'!$F$4,$V1984-4,0)))</f>
        <v/>
      </c>
      <c r="H1984" s="200">
        <f>IF(ISERROR($V1984),"",OFFSET('Smelter Look-up'!$G$4,$V1984-4,0))</f>
        <v/>
      </c>
      <c r="I1984" s="201">
        <f>IF(ISERROR($V1984),"",OFFSET('Smelter Look-up'!$H$4,$V1984-4,0))</f>
        <v/>
      </c>
      <c r="J1984" s="201">
        <f>IF(ISERROR($V1984),"",OFFSET('Smelter Look-up'!$I$4,$V1984-4,0))</f>
        <v/>
      </c>
      <c r="K1984" s="145" t="n"/>
      <c r="L1984" s="145" t="n"/>
      <c r="M1984" s="145" t="n"/>
      <c r="N1984" s="145" t="n"/>
      <c r="O1984" s="145" t="n"/>
      <c r="P1984" s="203" t="n"/>
      <c r="Q1984" s="146" t="n"/>
      <c r="R1984" s="144">
        <f>IF(ISERROR($V1984),"",OFFSET('Smelter Look-up'!$C$4,$V1984-4,0)&amp;"")</f>
        <v/>
      </c>
      <c r="S1984" s="150">
        <f>IF(B1984="","",IF(ISERROR(MATCH($E1984,CL,0)),"Unknown",INDIRECT("'C'!$A$"&amp;MATCH($E1984,CL,0)+1)))</f>
        <v/>
      </c>
      <c r="T1984" s="150">
        <f>IF(B1984="","",IF(ISERROR(MATCH($J1984,SorP!$B$1:$B$6261,0)),"",INDIRECT("'SorP'!$A$"&amp;MATCH($S1984&amp;$J1984,SorP!C:C,0))))</f>
        <v/>
      </c>
      <c r="U1984" s="163" t="n"/>
      <c r="V1984" s="164">
        <f>IF(C1984="",NA(),MATCH($B1984&amp;$C1984,'Smelter Look-up'!$J:$J,0))</f>
        <v/>
      </c>
      <c r="X1984" s="165">
        <f>IF(AND(C1984="Smelter not listed",OR(LEN(D1984)=0,LEN(E1984)=0)),1,0)</f>
        <v/>
      </c>
      <c r="AB1984" s="306">
        <f>IF(C1984="","",B1984)</f>
        <v/>
      </c>
      <c r="AC1984" s="165">
        <f>B1984</f>
        <v/>
      </c>
      <c r="AD1984" s="165">
        <f>IF(C1984="Smelter not listed",D1984,C1984)</f>
        <v/>
      </c>
    </row>
    <row r="1985" ht="20.1" customFormat="1" customHeight="1" s="165">
      <c r="A1985" s="150" t="n"/>
      <c r="B1985" s="296">
        <f>IF(LEN(A1985)=0,"",INDEX('Smelter Look-up'!$A:$A,MATCH($A1985,'Smelter Look-up'!$E:$E,0)))</f>
        <v/>
      </c>
      <c r="C1985" s="147">
        <f>IF(LEN(A1985)=0,"",INDEX('Smelter Look-up'!$C:$C,MATCH($A1985,'Smelter Look-up'!$E:$E,0)))</f>
        <v/>
      </c>
      <c r="D1985" s="144" t="n"/>
      <c r="E1985" s="144">
        <f>IF(ISERROR($V1985),"",OFFSET('Smelter Look-up'!$D$4,$V1985-4,0)&amp;"")</f>
        <v/>
      </c>
      <c r="F1985" s="144">
        <f>IF(ISERROR($V1985),"",OFFSET('Smelter Look-up'!$E$4,$V1985-4,0))</f>
        <v/>
      </c>
      <c r="G1985" s="144">
        <f>IF(C1985=$X$4,"Enter smelter details",IF(ISERROR($V1985),"",OFFSET('Smelter Look-up'!$F$4,$V1985-4,0)))</f>
        <v/>
      </c>
      <c r="H1985" s="200">
        <f>IF(ISERROR($V1985),"",OFFSET('Smelter Look-up'!$G$4,$V1985-4,0))</f>
        <v/>
      </c>
      <c r="I1985" s="201">
        <f>IF(ISERROR($V1985),"",OFFSET('Smelter Look-up'!$H$4,$V1985-4,0))</f>
        <v/>
      </c>
      <c r="J1985" s="201">
        <f>IF(ISERROR($V1985),"",OFFSET('Smelter Look-up'!$I$4,$V1985-4,0))</f>
        <v/>
      </c>
      <c r="K1985" s="145" t="n"/>
      <c r="L1985" s="145" t="n"/>
      <c r="M1985" s="145" t="n"/>
      <c r="N1985" s="145" t="n"/>
      <c r="O1985" s="145" t="n"/>
      <c r="P1985" s="203" t="n"/>
      <c r="Q1985" s="146" t="n"/>
      <c r="R1985" s="144">
        <f>IF(ISERROR($V1985),"",OFFSET('Smelter Look-up'!$C$4,$V1985-4,0)&amp;"")</f>
        <v/>
      </c>
      <c r="S1985" s="150">
        <f>IF(B1985="","",IF(ISERROR(MATCH($E1985,CL,0)),"Unknown",INDIRECT("'C'!$A$"&amp;MATCH($E1985,CL,0)+1)))</f>
        <v/>
      </c>
      <c r="T1985" s="150">
        <f>IF(B1985="","",IF(ISERROR(MATCH($J1985,SorP!$B$1:$B$6261,0)),"",INDIRECT("'SorP'!$A$"&amp;MATCH($S1985&amp;$J1985,SorP!C:C,0))))</f>
        <v/>
      </c>
      <c r="U1985" s="163" t="n"/>
      <c r="V1985" s="164">
        <f>IF(C1985="",NA(),MATCH($B1985&amp;$C1985,'Smelter Look-up'!$J:$J,0))</f>
        <v/>
      </c>
      <c r="X1985" s="165">
        <f>IF(AND(C1985="Smelter not listed",OR(LEN(D1985)=0,LEN(E1985)=0)),1,0)</f>
        <v/>
      </c>
      <c r="AB1985" s="306">
        <f>IF(C1985="","",B1985)</f>
        <v/>
      </c>
      <c r="AC1985" s="165">
        <f>B1985</f>
        <v/>
      </c>
      <c r="AD1985" s="165">
        <f>IF(C1985="Smelter not listed",D1985,C1985)</f>
        <v/>
      </c>
    </row>
    <row r="1986" ht="20.1" customFormat="1" customHeight="1" s="165">
      <c r="A1986" s="150" t="n"/>
      <c r="B1986" s="296">
        <f>IF(LEN(A1986)=0,"",INDEX('Smelter Look-up'!$A:$A,MATCH($A1986,'Smelter Look-up'!$E:$E,0)))</f>
        <v/>
      </c>
      <c r="C1986" s="147">
        <f>IF(LEN(A1986)=0,"",INDEX('Smelter Look-up'!$C:$C,MATCH($A1986,'Smelter Look-up'!$E:$E,0)))</f>
        <v/>
      </c>
      <c r="D1986" s="144" t="n"/>
      <c r="E1986" s="144">
        <f>IF(ISERROR($V1986),"",OFFSET('Smelter Look-up'!$D$4,$V1986-4,0)&amp;"")</f>
        <v/>
      </c>
      <c r="F1986" s="144">
        <f>IF(ISERROR($V1986),"",OFFSET('Smelter Look-up'!$E$4,$V1986-4,0))</f>
        <v/>
      </c>
      <c r="G1986" s="144">
        <f>IF(C1986=$X$4,"Enter smelter details",IF(ISERROR($V1986),"",OFFSET('Smelter Look-up'!$F$4,$V1986-4,0)))</f>
        <v/>
      </c>
      <c r="H1986" s="200">
        <f>IF(ISERROR($V1986),"",OFFSET('Smelter Look-up'!$G$4,$V1986-4,0))</f>
        <v/>
      </c>
      <c r="I1986" s="201">
        <f>IF(ISERROR($V1986),"",OFFSET('Smelter Look-up'!$H$4,$V1986-4,0))</f>
        <v/>
      </c>
      <c r="J1986" s="201">
        <f>IF(ISERROR($V1986),"",OFFSET('Smelter Look-up'!$I$4,$V1986-4,0))</f>
        <v/>
      </c>
      <c r="K1986" s="145" t="n"/>
      <c r="L1986" s="145" t="n"/>
      <c r="M1986" s="145" t="n"/>
      <c r="N1986" s="145" t="n"/>
      <c r="O1986" s="145" t="n"/>
      <c r="P1986" s="203" t="n"/>
      <c r="Q1986" s="146" t="n"/>
      <c r="R1986" s="144">
        <f>IF(ISERROR($V1986),"",OFFSET('Smelter Look-up'!$C$4,$V1986-4,0)&amp;"")</f>
        <v/>
      </c>
      <c r="S1986" s="150">
        <f>IF(B1986="","",IF(ISERROR(MATCH($E1986,CL,0)),"Unknown",INDIRECT("'C'!$A$"&amp;MATCH($E1986,CL,0)+1)))</f>
        <v/>
      </c>
      <c r="T1986" s="150">
        <f>IF(B1986="","",IF(ISERROR(MATCH($J1986,SorP!$B$1:$B$6261,0)),"",INDIRECT("'SorP'!$A$"&amp;MATCH($S1986&amp;$J1986,SorP!C:C,0))))</f>
        <v/>
      </c>
      <c r="U1986" s="163" t="n"/>
      <c r="V1986" s="164">
        <f>IF(C1986="",NA(),MATCH($B1986&amp;$C1986,'Smelter Look-up'!$J:$J,0))</f>
        <v/>
      </c>
      <c r="X1986" s="165">
        <f>IF(AND(C1986="Smelter not listed",OR(LEN(D1986)=0,LEN(E1986)=0)),1,0)</f>
        <v/>
      </c>
      <c r="AB1986" s="306">
        <f>IF(C1986="","",B1986)</f>
        <v/>
      </c>
      <c r="AC1986" s="165">
        <f>B1986</f>
        <v/>
      </c>
      <c r="AD1986" s="165">
        <f>IF(C1986="Smelter not listed",D1986,C1986)</f>
        <v/>
      </c>
    </row>
    <row r="1987" ht="20.1" customFormat="1" customHeight="1" s="165">
      <c r="A1987" s="150" t="n"/>
      <c r="B1987" s="296">
        <f>IF(LEN(A1987)=0,"",INDEX('Smelter Look-up'!$A:$A,MATCH($A1987,'Smelter Look-up'!$E:$E,0)))</f>
        <v/>
      </c>
      <c r="C1987" s="147">
        <f>IF(LEN(A1987)=0,"",INDEX('Smelter Look-up'!$C:$C,MATCH($A1987,'Smelter Look-up'!$E:$E,0)))</f>
        <v/>
      </c>
      <c r="D1987" s="144" t="n"/>
      <c r="E1987" s="144">
        <f>IF(ISERROR($V1987),"",OFFSET('Smelter Look-up'!$D$4,$V1987-4,0)&amp;"")</f>
        <v/>
      </c>
      <c r="F1987" s="144">
        <f>IF(ISERROR($V1987),"",OFFSET('Smelter Look-up'!$E$4,$V1987-4,0))</f>
        <v/>
      </c>
      <c r="G1987" s="144">
        <f>IF(C1987=$X$4,"Enter smelter details",IF(ISERROR($V1987),"",OFFSET('Smelter Look-up'!$F$4,$V1987-4,0)))</f>
        <v/>
      </c>
      <c r="H1987" s="200">
        <f>IF(ISERROR($V1987),"",OFFSET('Smelter Look-up'!$G$4,$V1987-4,0))</f>
        <v/>
      </c>
      <c r="I1987" s="201">
        <f>IF(ISERROR($V1987),"",OFFSET('Smelter Look-up'!$H$4,$V1987-4,0))</f>
        <v/>
      </c>
      <c r="J1987" s="201">
        <f>IF(ISERROR($V1987),"",OFFSET('Smelter Look-up'!$I$4,$V1987-4,0))</f>
        <v/>
      </c>
      <c r="K1987" s="145" t="n"/>
      <c r="L1987" s="145" t="n"/>
      <c r="M1987" s="145" t="n"/>
      <c r="N1987" s="145" t="n"/>
      <c r="O1987" s="145" t="n"/>
      <c r="P1987" s="203" t="n"/>
      <c r="Q1987" s="146" t="n"/>
      <c r="R1987" s="144">
        <f>IF(ISERROR($V1987),"",OFFSET('Smelter Look-up'!$C$4,$V1987-4,0)&amp;"")</f>
        <v/>
      </c>
      <c r="S1987" s="150">
        <f>IF(B1987="","",IF(ISERROR(MATCH($E1987,CL,0)),"Unknown",INDIRECT("'C'!$A$"&amp;MATCH($E1987,CL,0)+1)))</f>
        <v/>
      </c>
      <c r="T1987" s="150">
        <f>IF(B1987="","",IF(ISERROR(MATCH($J1987,SorP!$B$1:$B$6261,0)),"",INDIRECT("'SorP'!$A$"&amp;MATCH($S1987&amp;$J1987,SorP!C:C,0))))</f>
        <v/>
      </c>
      <c r="U1987" s="163" t="n"/>
      <c r="V1987" s="164">
        <f>IF(C1987="",NA(),MATCH($B1987&amp;$C1987,'Smelter Look-up'!$J:$J,0))</f>
        <v/>
      </c>
      <c r="X1987" s="165">
        <f>IF(AND(C1987="Smelter not listed",OR(LEN(D1987)=0,LEN(E1987)=0)),1,0)</f>
        <v/>
      </c>
      <c r="AB1987" s="306">
        <f>IF(C1987="","",B1987)</f>
        <v/>
      </c>
      <c r="AC1987" s="165">
        <f>B1987</f>
        <v/>
      </c>
      <c r="AD1987" s="165">
        <f>IF(C1987="Smelter not listed",D1987,C1987)</f>
        <v/>
      </c>
    </row>
    <row r="1988" ht="20.1" customFormat="1" customHeight="1" s="165">
      <c r="A1988" s="150" t="n"/>
      <c r="B1988" s="296">
        <f>IF(LEN(A1988)=0,"",INDEX('Smelter Look-up'!$A:$A,MATCH($A1988,'Smelter Look-up'!$E:$E,0)))</f>
        <v/>
      </c>
      <c r="C1988" s="147">
        <f>IF(LEN(A1988)=0,"",INDEX('Smelter Look-up'!$C:$C,MATCH($A1988,'Smelter Look-up'!$E:$E,0)))</f>
        <v/>
      </c>
      <c r="D1988" s="144" t="n"/>
      <c r="E1988" s="144">
        <f>IF(ISERROR($V1988),"",OFFSET('Smelter Look-up'!$D$4,$V1988-4,0)&amp;"")</f>
        <v/>
      </c>
      <c r="F1988" s="144">
        <f>IF(ISERROR($V1988),"",OFFSET('Smelter Look-up'!$E$4,$V1988-4,0))</f>
        <v/>
      </c>
      <c r="G1988" s="144">
        <f>IF(C1988=$X$4,"Enter smelter details",IF(ISERROR($V1988),"",OFFSET('Smelter Look-up'!$F$4,$V1988-4,0)))</f>
        <v/>
      </c>
      <c r="H1988" s="200">
        <f>IF(ISERROR($V1988),"",OFFSET('Smelter Look-up'!$G$4,$V1988-4,0))</f>
        <v/>
      </c>
      <c r="I1988" s="201">
        <f>IF(ISERROR($V1988),"",OFFSET('Smelter Look-up'!$H$4,$V1988-4,0))</f>
        <v/>
      </c>
      <c r="J1988" s="201">
        <f>IF(ISERROR($V1988),"",OFFSET('Smelter Look-up'!$I$4,$V1988-4,0))</f>
        <v/>
      </c>
      <c r="K1988" s="145" t="n"/>
      <c r="L1988" s="145" t="n"/>
      <c r="M1988" s="145" t="n"/>
      <c r="N1988" s="145" t="n"/>
      <c r="O1988" s="145" t="n"/>
      <c r="P1988" s="203" t="n"/>
      <c r="Q1988" s="146" t="n"/>
      <c r="R1988" s="144">
        <f>IF(ISERROR($V1988),"",OFFSET('Smelter Look-up'!$C$4,$V1988-4,0)&amp;"")</f>
        <v/>
      </c>
      <c r="S1988" s="150">
        <f>IF(B1988="","",IF(ISERROR(MATCH($E1988,CL,0)),"Unknown",INDIRECT("'C'!$A$"&amp;MATCH($E1988,CL,0)+1)))</f>
        <v/>
      </c>
      <c r="T1988" s="150">
        <f>IF(B1988="","",IF(ISERROR(MATCH($J1988,SorP!$B$1:$B$6261,0)),"",INDIRECT("'SorP'!$A$"&amp;MATCH($S1988&amp;$J1988,SorP!C:C,0))))</f>
        <v/>
      </c>
      <c r="U1988" s="163" t="n"/>
      <c r="V1988" s="164">
        <f>IF(C1988="",NA(),MATCH($B1988&amp;$C1988,'Smelter Look-up'!$J:$J,0))</f>
        <v/>
      </c>
      <c r="X1988" s="165">
        <f>IF(AND(C1988="Smelter not listed",OR(LEN(D1988)=0,LEN(E1988)=0)),1,0)</f>
        <v/>
      </c>
      <c r="AB1988" s="306">
        <f>IF(C1988="","",B1988)</f>
        <v/>
      </c>
      <c r="AC1988" s="165">
        <f>B1988</f>
        <v/>
      </c>
      <c r="AD1988" s="165">
        <f>IF(C1988="Smelter not listed",D1988,C1988)</f>
        <v/>
      </c>
    </row>
    <row r="1989" ht="20.1" customFormat="1" customHeight="1" s="165">
      <c r="A1989" s="150" t="n"/>
      <c r="B1989" s="296">
        <f>IF(LEN(A1989)=0,"",INDEX('Smelter Look-up'!$A:$A,MATCH($A1989,'Smelter Look-up'!$E:$E,0)))</f>
        <v/>
      </c>
      <c r="C1989" s="147">
        <f>IF(LEN(A1989)=0,"",INDEX('Smelter Look-up'!$C:$C,MATCH($A1989,'Smelter Look-up'!$E:$E,0)))</f>
        <v/>
      </c>
      <c r="D1989" s="144" t="n"/>
      <c r="E1989" s="144">
        <f>IF(ISERROR($V1989),"",OFFSET('Smelter Look-up'!$D$4,$V1989-4,0)&amp;"")</f>
        <v/>
      </c>
      <c r="F1989" s="144">
        <f>IF(ISERROR($V1989),"",OFFSET('Smelter Look-up'!$E$4,$V1989-4,0))</f>
        <v/>
      </c>
      <c r="G1989" s="144">
        <f>IF(C1989=$X$4,"Enter smelter details",IF(ISERROR($V1989),"",OFFSET('Smelter Look-up'!$F$4,$V1989-4,0)))</f>
        <v/>
      </c>
      <c r="H1989" s="200">
        <f>IF(ISERROR($V1989),"",OFFSET('Smelter Look-up'!$G$4,$V1989-4,0))</f>
        <v/>
      </c>
      <c r="I1989" s="201">
        <f>IF(ISERROR($V1989),"",OFFSET('Smelter Look-up'!$H$4,$V1989-4,0))</f>
        <v/>
      </c>
      <c r="J1989" s="201">
        <f>IF(ISERROR($V1989),"",OFFSET('Smelter Look-up'!$I$4,$V1989-4,0))</f>
        <v/>
      </c>
      <c r="K1989" s="145" t="n"/>
      <c r="L1989" s="145" t="n"/>
      <c r="M1989" s="145" t="n"/>
      <c r="N1989" s="145" t="n"/>
      <c r="O1989" s="145" t="n"/>
      <c r="P1989" s="203" t="n"/>
      <c r="Q1989" s="146" t="n"/>
      <c r="R1989" s="144">
        <f>IF(ISERROR($V1989),"",OFFSET('Smelter Look-up'!$C$4,$V1989-4,0)&amp;"")</f>
        <v/>
      </c>
      <c r="S1989" s="150">
        <f>IF(B1989="","",IF(ISERROR(MATCH($E1989,CL,0)),"Unknown",INDIRECT("'C'!$A$"&amp;MATCH($E1989,CL,0)+1)))</f>
        <v/>
      </c>
      <c r="T1989" s="150">
        <f>IF(B1989="","",IF(ISERROR(MATCH($J1989,SorP!$B$1:$B$6261,0)),"",INDIRECT("'SorP'!$A$"&amp;MATCH($S1989&amp;$J1989,SorP!C:C,0))))</f>
        <v/>
      </c>
      <c r="U1989" s="163" t="n"/>
      <c r="V1989" s="164">
        <f>IF(C1989="",NA(),MATCH($B1989&amp;$C1989,'Smelter Look-up'!$J:$J,0))</f>
        <v/>
      </c>
      <c r="X1989" s="165">
        <f>IF(AND(C1989="Smelter not listed",OR(LEN(D1989)=0,LEN(E1989)=0)),1,0)</f>
        <v/>
      </c>
      <c r="AB1989" s="306">
        <f>IF(C1989="","",B1989)</f>
        <v/>
      </c>
      <c r="AC1989" s="165">
        <f>B1989</f>
        <v/>
      </c>
      <c r="AD1989" s="165">
        <f>IF(C1989="Smelter not listed",D1989,C1989)</f>
        <v/>
      </c>
    </row>
    <row r="1990" ht="20.1" customFormat="1" customHeight="1" s="165">
      <c r="A1990" s="150" t="n"/>
      <c r="B1990" s="296">
        <f>IF(LEN(A1990)=0,"",INDEX('Smelter Look-up'!$A:$A,MATCH($A1990,'Smelter Look-up'!$E:$E,0)))</f>
        <v/>
      </c>
      <c r="C1990" s="147">
        <f>IF(LEN(A1990)=0,"",INDEX('Smelter Look-up'!$C:$C,MATCH($A1990,'Smelter Look-up'!$E:$E,0)))</f>
        <v/>
      </c>
      <c r="D1990" s="144" t="n"/>
      <c r="E1990" s="144">
        <f>IF(ISERROR($V1990),"",OFFSET('Smelter Look-up'!$D$4,$V1990-4,0)&amp;"")</f>
        <v/>
      </c>
      <c r="F1990" s="144">
        <f>IF(ISERROR($V1990),"",OFFSET('Smelter Look-up'!$E$4,$V1990-4,0))</f>
        <v/>
      </c>
      <c r="G1990" s="144">
        <f>IF(C1990=$X$4,"Enter smelter details",IF(ISERROR($V1990),"",OFFSET('Smelter Look-up'!$F$4,$V1990-4,0)))</f>
        <v/>
      </c>
      <c r="H1990" s="200">
        <f>IF(ISERROR($V1990),"",OFFSET('Smelter Look-up'!$G$4,$V1990-4,0))</f>
        <v/>
      </c>
      <c r="I1990" s="201">
        <f>IF(ISERROR($V1990),"",OFFSET('Smelter Look-up'!$H$4,$V1990-4,0))</f>
        <v/>
      </c>
      <c r="J1990" s="201">
        <f>IF(ISERROR($V1990),"",OFFSET('Smelter Look-up'!$I$4,$V1990-4,0))</f>
        <v/>
      </c>
      <c r="K1990" s="145" t="n"/>
      <c r="L1990" s="145" t="n"/>
      <c r="M1990" s="145" t="n"/>
      <c r="N1990" s="145" t="n"/>
      <c r="O1990" s="145" t="n"/>
      <c r="P1990" s="203" t="n"/>
      <c r="Q1990" s="146" t="n"/>
      <c r="R1990" s="144">
        <f>IF(ISERROR($V1990),"",OFFSET('Smelter Look-up'!$C$4,$V1990-4,0)&amp;"")</f>
        <v/>
      </c>
      <c r="S1990" s="150">
        <f>IF(B1990="","",IF(ISERROR(MATCH($E1990,CL,0)),"Unknown",INDIRECT("'C'!$A$"&amp;MATCH($E1990,CL,0)+1)))</f>
        <v/>
      </c>
      <c r="T1990" s="150">
        <f>IF(B1990="","",IF(ISERROR(MATCH($J1990,SorP!$B$1:$B$6261,0)),"",INDIRECT("'SorP'!$A$"&amp;MATCH($S1990&amp;$J1990,SorP!C:C,0))))</f>
        <v/>
      </c>
      <c r="U1990" s="163" t="n"/>
      <c r="V1990" s="164">
        <f>IF(C1990="",NA(),MATCH($B1990&amp;$C1990,'Smelter Look-up'!$J:$J,0))</f>
        <v/>
      </c>
      <c r="X1990" s="165">
        <f>IF(AND(C1990="Smelter not listed",OR(LEN(D1990)=0,LEN(E1990)=0)),1,0)</f>
        <v/>
      </c>
      <c r="AB1990" s="306">
        <f>IF(C1990="","",B1990)</f>
        <v/>
      </c>
      <c r="AC1990" s="165">
        <f>B1990</f>
        <v/>
      </c>
      <c r="AD1990" s="165">
        <f>IF(C1990="Smelter not listed",D1990,C1990)</f>
        <v/>
      </c>
    </row>
    <row r="1991" ht="20.1" customFormat="1" customHeight="1" s="165">
      <c r="A1991" s="150" t="n"/>
      <c r="B1991" s="296">
        <f>IF(LEN(A1991)=0,"",INDEX('Smelter Look-up'!$A:$A,MATCH($A1991,'Smelter Look-up'!$E:$E,0)))</f>
        <v/>
      </c>
      <c r="C1991" s="147">
        <f>IF(LEN(A1991)=0,"",INDEX('Smelter Look-up'!$C:$C,MATCH($A1991,'Smelter Look-up'!$E:$E,0)))</f>
        <v/>
      </c>
      <c r="D1991" s="144" t="n"/>
      <c r="E1991" s="144">
        <f>IF(ISERROR($V1991),"",OFFSET('Smelter Look-up'!$D$4,$V1991-4,0)&amp;"")</f>
        <v/>
      </c>
      <c r="F1991" s="144">
        <f>IF(ISERROR($V1991),"",OFFSET('Smelter Look-up'!$E$4,$V1991-4,0))</f>
        <v/>
      </c>
      <c r="G1991" s="144">
        <f>IF(C1991=$X$4,"Enter smelter details",IF(ISERROR($V1991),"",OFFSET('Smelter Look-up'!$F$4,$V1991-4,0)))</f>
        <v/>
      </c>
      <c r="H1991" s="200">
        <f>IF(ISERROR($V1991),"",OFFSET('Smelter Look-up'!$G$4,$V1991-4,0))</f>
        <v/>
      </c>
      <c r="I1991" s="201">
        <f>IF(ISERROR($V1991),"",OFFSET('Smelter Look-up'!$H$4,$V1991-4,0))</f>
        <v/>
      </c>
      <c r="J1991" s="201">
        <f>IF(ISERROR($V1991),"",OFFSET('Smelter Look-up'!$I$4,$V1991-4,0))</f>
        <v/>
      </c>
      <c r="K1991" s="145" t="n"/>
      <c r="L1991" s="145" t="n"/>
      <c r="M1991" s="145" t="n"/>
      <c r="N1991" s="145" t="n"/>
      <c r="O1991" s="145" t="n"/>
      <c r="P1991" s="203" t="n"/>
      <c r="Q1991" s="146" t="n"/>
      <c r="R1991" s="144">
        <f>IF(ISERROR($V1991),"",OFFSET('Smelter Look-up'!$C$4,$V1991-4,0)&amp;"")</f>
        <v/>
      </c>
      <c r="S1991" s="150">
        <f>IF(B1991="","",IF(ISERROR(MATCH($E1991,CL,0)),"Unknown",INDIRECT("'C'!$A$"&amp;MATCH($E1991,CL,0)+1)))</f>
        <v/>
      </c>
      <c r="T1991" s="150">
        <f>IF(B1991="","",IF(ISERROR(MATCH($J1991,SorP!$B$1:$B$6261,0)),"",INDIRECT("'SorP'!$A$"&amp;MATCH($S1991&amp;$J1991,SorP!C:C,0))))</f>
        <v/>
      </c>
      <c r="U1991" s="163" t="n"/>
      <c r="V1991" s="164">
        <f>IF(C1991="",NA(),MATCH($B1991&amp;$C1991,'Smelter Look-up'!$J:$J,0))</f>
        <v/>
      </c>
      <c r="X1991" s="165">
        <f>IF(AND(C1991="Smelter not listed",OR(LEN(D1991)=0,LEN(E1991)=0)),1,0)</f>
        <v/>
      </c>
      <c r="AB1991" s="306">
        <f>IF(C1991="","",B1991)</f>
        <v/>
      </c>
      <c r="AC1991" s="165">
        <f>B1991</f>
        <v/>
      </c>
      <c r="AD1991" s="165">
        <f>IF(C1991="Smelter not listed",D1991,C1991)</f>
        <v/>
      </c>
    </row>
    <row r="1992" ht="20.1" customFormat="1" customHeight="1" s="165">
      <c r="A1992" s="150" t="n"/>
      <c r="B1992" s="296">
        <f>IF(LEN(A1992)=0,"",INDEX('Smelter Look-up'!$A:$A,MATCH($A1992,'Smelter Look-up'!$E:$E,0)))</f>
        <v/>
      </c>
      <c r="C1992" s="147">
        <f>IF(LEN(A1992)=0,"",INDEX('Smelter Look-up'!$C:$C,MATCH($A1992,'Smelter Look-up'!$E:$E,0)))</f>
        <v/>
      </c>
      <c r="D1992" s="144" t="n"/>
      <c r="E1992" s="144">
        <f>IF(ISERROR($V1992),"",OFFSET('Smelter Look-up'!$D$4,$V1992-4,0)&amp;"")</f>
        <v/>
      </c>
      <c r="F1992" s="144">
        <f>IF(ISERROR($V1992),"",OFFSET('Smelter Look-up'!$E$4,$V1992-4,0))</f>
        <v/>
      </c>
      <c r="G1992" s="144">
        <f>IF(C1992=$X$4,"Enter smelter details",IF(ISERROR($V1992),"",OFFSET('Smelter Look-up'!$F$4,$V1992-4,0)))</f>
        <v/>
      </c>
      <c r="H1992" s="200">
        <f>IF(ISERROR($V1992),"",OFFSET('Smelter Look-up'!$G$4,$V1992-4,0))</f>
        <v/>
      </c>
      <c r="I1992" s="201">
        <f>IF(ISERROR($V1992),"",OFFSET('Smelter Look-up'!$H$4,$V1992-4,0))</f>
        <v/>
      </c>
      <c r="J1992" s="201">
        <f>IF(ISERROR($V1992),"",OFFSET('Smelter Look-up'!$I$4,$V1992-4,0))</f>
        <v/>
      </c>
      <c r="K1992" s="145" t="n"/>
      <c r="L1992" s="145" t="n"/>
      <c r="M1992" s="145" t="n"/>
      <c r="N1992" s="145" t="n"/>
      <c r="O1992" s="145" t="n"/>
      <c r="P1992" s="203" t="n"/>
      <c r="Q1992" s="146" t="n"/>
      <c r="R1992" s="144">
        <f>IF(ISERROR($V1992),"",OFFSET('Smelter Look-up'!$C$4,$V1992-4,0)&amp;"")</f>
        <v/>
      </c>
      <c r="S1992" s="150">
        <f>IF(B1992="","",IF(ISERROR(MATCH($E1992,CL,0)),"Unknown",INDIRECT("'C'!$A$"&amp;MATCH($E1992,CL,0)+1)))</f>
        <v/>
      </c>
      <c r="T1992" s="150">
        <f>IF(B1992="","",IF(ISERROR(MATCH($J1992,SorP!$B$1:$B$6261,0)),"",INDIRECT("'SorP'!$A$"&amp;MATCH($S1992&amp;$J1992,SorP!C:C,0))))</f>
        <v/>
      </c>
      <c r="U1992" s="163" t="n"/>
      <c r="V1992" s="164">
        <f>IF(C1992="",NA(),MATCH($B1992&amp;$C1992,'Smelter Look-up'!$J:$J,0))</f>
        <v/>
      </c>
      <c r="X1992" s="165">
        <f>IF(AND(C1992="Smelter not listed",OR(LEN(D1992)=0,LEN(E1992)=0)),1,0)</f>
        <v/>
      </c>
      <c r="AB1992" s="306">
        <f>IF(C1992="","",B1992)</f>
        <v/>
      </c>
      <c r="AC1992" s="165">
        <f>B1992</f>
        <v/>
      </c>
      <c r="AD1992" s="165">
        <f>IF(C1992="Smelter not listed",D1992,C1992)</f>
        <v/>
      </c>
    </row>
    <row r="1993" ht="20.1" customFormat="1" customHeight="1" s="165">
      <c r="A1993" s="150" t="n"/>
      <c r="B1993" s="296">
        <f>IF(LEN(A1993)=0,"",INDEX('Smelter Look-up'!$A:$A,MATCH($A1993,'Smelter Look-up'!$E:$E,0)))</f>
        <v/>
      </c>
      <c r="C1993" s="147">
        <f>IF(LEN(A1993)=0,"",INDEX('Smelter Look-up'!$C:$C,MATCH($A1993,'Smelter Look-up'!$E:$E,0)))</f>
        <v/>
      </c>
      <c r="D1993" s="144" t="n"/>
      <c r="E1993" s="144">
        <f>IF(ISERROR($V1993),"",OFFSET('Smelter Look-up'!$D$4,$V1993-4,0)&amp;"")</f>
        <v/>
      </c>
      <c r="F1993" s="144">
        <f>IF(ISERROR($V1993),"",OFFSET('Smelter Look-up'!$E$4,$V1993-4,0))</f>
        <v/>
      </c>
      <c r="G1993" s="144">
        <f>IF(C1993=$X$4,"Enter smelter details",IF(ISERROR($V1993),"",OFFSET('Smelter Look-up'!$F$4,$V1993-4,0)))</f>
        <v/>
      </c>
      <c r="H1993" s="200">
        <f>IF(ISERROR($V1993),"",OFFSET('Smelter Look-up'!$G$4,$V1993-4,0))</f>
        <v/>
      </c>
      <c r="I1993" s="201">
        <f>IF(ISERROR($V1993),"",OFFSET('Smelter Look-up'!$H$4,$V1993-4,0))</f>
        <v/>
      </c>
      <c r="J1993" s="201">
        <f>IF(ISERROR($V1993),"",OFFSET('Smelter Look-up'!$I$4,$V1993-4,0))</f>
        <v/>
      </c>
      <c r="K1993" s="145" t="n"/>
      <c r="L1993" s="145" t="n"/>
      <c r="M1993" s="145" t="n"/>
      <c r="N1993" s="145" t="n"/>
      <c r="O1993" s="145" t="n"/>
      <c r="P1993" s="203" t="n"/>
      <c r="Q1993" s="146" t="n"/>
      <c r="R1993" s="144">
        <f>IF(ISERROR($V1993),"",OFFSET('Smelter Look-up'!$C$4,$V1993-4,0)&amp;"")</f>
        <v/>
      </c>
      <c r="S1993" s="150">
        <f>IF(B1993="","",IF(ISERROR(MATCH($E1993,CL,0)),"Unknown",INDIRECT("'C'!$A$"&amp;MATCH($E1993,CL,0)+1)))</f>
        <v/>
      </c>
      <c r="T1993" s="150">
        <f>IF(B1993="","",IF(ISERROR(MATCH($J1993,SorP!$B$1:$B$6261,0)),"",INDIRECT("'SorP'!$A$"&amp;MATCH($S1993&amp;$J1993,SorP!C:C,0))))</f>
        <v/>
      </c>
      <c r="U1993" s="163" t="n"/>
      <c r="V1993" s="164">
        <f>IF(C1993="",NA(),MATCH($B1993&amp;$C1993,'Smelter Look-up'!$J:$J,0))</f>
        <v/>
      </c>
      <c r="X1993" s="165">
        <f>IF(AND(C1993="Smelter not listed",OR(LEN(D1993)=0,LEN(E1993)=0)),1,0)</f>
        <v/>
      </c>
      <c r="AB1993" s="306">
        <f>IF(C1993="","",B1993)</f>
        <v/>
      </c>
      <c r="AC1993" s="165">
        <f>B1993</f>
        <v/>
      </c>
      <c r="AD1993" s="165">
        <f>IF(C1993="Smelter not listed",D1993,C1993)</f>
        <v/>
      </c>
    </row>
    <row r="1994" ht="20.1" customFormat="1" customHeight="1" s="165">
      <c r="A1994" s="150" t="n"/>
      <c r="B1994" s="296">
        <f>IF(LEN(A1994)=0,"",INDEX('Smelter Look-up'!$A:$A,MATCH($A1994,'Smelter Look-up'!$E:$E,0)))</f>
        <v/>
      </c>
      <c r="C1994" s="147">
        <f>IF(LEN(A1994)=0,"",INDEX('Smelter Look-up'!$C:$C,MATCH($A1994,'Smelter Look-up'!$E:$E,0)))</f>
        <v/>
      </c>
      <c r="D1994" s="144" t="n"/>
      <c r="E1994" s="144">
        <f>IF(ISERROR($V1994),"",OFFSET('Smelter Look-up'!$D$4,$V1994-4,0)&amp;"")</f>
        <v/>
      </c>
      <c r="F1994" s="144">
        <f>IF(ISERROR($V1994),"",OFFSET('Smelter Look-up'!$E$4,$V1994-4,0))</f>
        <v/>
      </c>
      <c r="G1994" s="144">
        <f>IF(C1994=$X$4,"Enter smelter details",IF(ISERROR($V1994),"",OFFSET('Smelter Look-up'!$F$4,$V1994-4,0)))</f>
        <v/>
      </c>
      <c r="H1994" s="200">
        <f>IF(ISERROR($V1994),"",OFFSET('Smelter Look-up'!$G$4,$V1994-4,0))</f>
        <v/>
      </c>
      <c r="I1994" s="201">
        <f>IF(ISERROR($V1994),"",OFFSET('Smelter Look-up'!$H$4,$V1994-4,0))</f>
        <v/>
      </c>
      <c r="J1994" s="201">
        <f>IF(ISERROR($V1994),"",OFFSET('Smelter Look-up'!$I$4,$V1994-4,0))</f>
        <v/>
      </c>
      <c r="K1994" s="145" t="n"/>
      <c r="L1994" s="145" t="n"/>
      <c r="M1994" s="145" t="n"/>
      <c r="N1994" s="145" t="n"/>
      <c r="O1994" s="145" t="n"/>
      <c r="P1994" s="203" t="n"/>
      <c r="Q1994" s="146" t="n"/>
      <c r="R1994" s="144">
        <f>IF(ISERROR($V1994),"",OFFSET('Smelter Look-up'!$C$4,$V1994-4,0)&amp;"")</f>
        <v/>
      </c>
      <c r="S1994" s="150">
        <f>IF(B1994="","",IF(ISERROR(MATCH($E1994,CL,0)),"Unknown",INDIRECT("'C'!$A$"&amp;MATCH($E1994,CL,0)+1)))</f>
        <v/>
      </c>
      <c r="T1994" s="150">
        <f>IF(B1994="","",IF(ISERROR(MATCH($J1994,SorP!$B$1:$B$6261,0)),"",INDIRECT("'SorP'!$A$"&amp;MATCH($S1994&amp;$J1994,SorP!C:C,0))))</f>
        <v/>
      </c>
      <c r="U1994" s="163" t="n"/>
      <c r="V1994" s="164">
        <f>IF(C1994="",NA(),MATCH($B1994&amp;$C1994,'Smelter Look-up'!$J:$J,0))</f>
        <v/>
      </c>
      <c r="X1994" s="165">
        <f>IF(AND(C1994="Smelter not listed",OR(LEN(D1994)=0,LEN(E1994)=0)),1,0)</f>
        <v/>
      </c>
      <c r="AB1994" s="306">
        <f>IF(C1994="","",B1994)</f>
        <v/>
      </c>
      <c r="AC1994" s="165">
        <f>B1994</f>
        <v/>
      </c>
      <c r="AD1994" s="165">
        <f>IF(C1994="Smelter not listed",D1994,C1994)</f>
        <v/>
      </c>
    </row>
    <row r="1995" ht="20.1" customFormat="1" customHeight="1" s="165">
      <c r="A1995" s="150" t="n"/>
      <c r="B1995" s="296">
        <f>IF(LEN(A1995)=0,"",INDEX('Smelter Look-up'!$A:$A,MATCH($A1995,'Smelter Look-up'!$E:$E,0)))</f>
        <v/>
      </c>
      <c r="C1995" s="147">
        <f>IF(LEN(A1995)=0,"",INDEX('Smelter Look-up'!$C:$C,MATCH($A1995,'Smelter Look-up'!$E:$E,0)))</f>
        <v/>
      </c>
      <c r="D1995" s="144" t="n"/>
      <c r="E1995" s="144">
        <f>IF(ISERROR($V1995),"",OFFSET('Smelter Look-up'!$D$4,$V1995-4,0)&amp;"")</f>
        <v/>
      </c>
      <c r="F1995" s="144">
        <f>IF(ISERROR($V1995),"",OFFSET('Smelter Look-up'!$E$4,$V1995-4,0))</f>
        <v/>
      </c>
      <c r="G1995" s="144">
        <f>IF(C1995=$X$4,"Enter smelter details",IF(ISERROR($V1995),"",OFFSET('Smelter Look-up'!$F$4,$V1995-4,0)))</f>
        <v/>
      </c>
      <c r="H1995" s="200">
        <f>IF(ISERROR($V1995),"",OFFSET('Smelter Look-up'!$G$4,$V1995-4,0))</f>
        <v/>
      </c>
      <c r="I1995" s="201">
        <f>IF(ISERROR($V1995),"",OFFSET('Smelter Look-up'!$H$4,$V1995-4,0))</f>
        <v/>
      </c>
      <c r="J1995" s="201">
        <f>IF(ISERROR($V1995),"",OFFSET('Smelter Look-up'!$I$4,$V1995-4,0))</f>
        <v/>
      </c>
      <c r="K1995" s="145" t="n"/>
      <c r="L1995" s="145" t="n"/>
      <c r="M1995" s="145" t="n"/>
      <c r="N1995" s="145" t="n"/>
      <c r="O1995" s="145" t="n"/>
      <c r="P1995" s="203" t="n"/>
      <c r="Q1995" s="146" t="n"/>
      <c r="R1995" s="144">
        <f>IF(ISERROR($V1995),"",OFFSET('Smelter Look-up'!$C$4,$V1995-4,0)&amp;"")</f>
        <v/>
      </c>
      <c r="S1995" s="150">
        <f>IF(B1995="","",IF(ISERROR(MATCH($E1995,CL,0)),"Unknown",INDIRECT("'C'!$A$"&amp;MATCH($E1995,CL,0)+1)))</f>
        <v/>
      </c>
      <c r="T1995" s="150">
        <f>IF(B1995="","",IF(ISERROR(MATCH($J1995,SorP!$B$1:$B$6261,0)),"",INDIRECT("'SorP'!$A$"&amp;MATCH($S1995&amp;$J1995,SorP!C:C,0))))</f>
        <v/>
      </c>
      <c r="U1995" s="163" t="n"/>
      <c r="V1995" s="164">
        <f>IF(C1995="",NA(),MATCH($B1995&amp;$C1995,'Smelter Look-up'!$J:$J,0))</f>
        <v/>
      </c>
      <c r="X1995" s="165">
        <f>IF(AND(C1995="Smelter not listed",OR(LEN(D1995)=0,LEN(E1995)=0)),1,0)</f>
        <v/>
      </c>
      <c r="AB1995" s="306">
        <f>IF(C1995="","",B1995)</f>
        <v/>
      </c>
      <c r="AC1995" s="165">
        <f>B1995</f>
        <v/>
      </c>
      <c r="AD1995" s="165">
        <f>IF(C1995="Smelter not listed",D1995,C1995)</f>
        <v/>
      </c>
    </row>
    <row r="1996" ht="20.1" customFormat="1" customHeight="1" s="165">
      <c r="A1996" s="150" t="n"/>
      <c r="B1996" s="296">
        <f>IF(LEN(A1996)=0,"",INDEX('Smelter Look-up'!$A:$A,MATCH($A1996,'Smelter Look-up'!$E:$E,0)))</f>
        <v/>
      </c>
      <c r="C1996" s="147">
        <f>IF(LEN(A1996)=0,"",INDEX('Smelter Look-up'!$C:$C,MATCH($A1996,'Smelter Look-up'!$E:$E,0)))</f>
        <v/>
      </c>
      <c r="D1996" s="144" t="n"/>
      <c r="E1996" s="144">
        <f>IF(ISERROR($V1996),"",OFFSET('Smelter Look-up'!$D$4,$V1996-4,0)&amp;"")</f>
        <v/>
      </c>
      <c r="F1996" s="144">
        <f>IF(ISERROR($V1996),"",OFFSET('Smelter Look-up'!$E$4,$V1996-4,0))</f>
        <v/>
      </c>
      <c r="G1996" s="144">
        <f>IF(C1996=$X$4,"Enter smelter details",IF(ISERROR($V1996),"",OFFSET('Smelter Look-up'!$F$4,$V1996-4,0)))</f>
        <v/>
      </c>
      <c r="H1996" s="200">
        <f>IF(ISERROR($V1996),"",OFFSET('Smelter Look-up'!$G$4,$V1996-4,0))</f>
        <v/>
      </c>
      <c r="I1996" s="201">
        <f>IF(ISERROR($V1996),"",OFFSET('Smelter Look-up'!$H$4,$V1996-4,0))</f>
        <v/>
      </c>
      <c r="J1996" s="201">
        <f>IF(ISERROR($V1996),"",OFFSET('Smelter Look-up'!$I$4,$V1996-4,0))</f>
        <v/>
      </c>
      <c r="K1996" s="145" t="n"/>
      <c r="L1996" s="145" t="n"/>
      <c r="M1996" s="145" t="n"/>
      <c r="N1996" s="145" t="n"/>
      <c r="O1996" s="145" t="n"/>
      <c r="P1996" s="203" t="n"/>
      <c r="Q1996" s="146" t="n"/>
      <c r="R1996" s="144">
        <f>IF(ISERROR($V1996),"",OFFSET('Smelter Look-up'!$C$4,$V1996-4,0)&amp;"")</f>
        <v/>
      </c>
      <c r="S1996" s="150">
        <f>IF(B1996="","",IF(ISERROR(MATCH($E1996,CL,0)),"Unknown",INDIRECT("'C'!$A$"&amp;MATCH($E1996,CL,0)+1)))</f>
        <v/>
      </c>
      <c r="T1996" s="150">
        <f>IF(B1996="","",IF(ISERROR(MATCH($J1996,SorP!$B$1:$B$6261,0)),"",INDIRECT("'SorP'!$A$"&amp;MATCH($S1996&amp;$J1996,SorP!C:C,0))))</f>
        <v/>
      </c>
      <c r="U1996" s="163" t="n"/>
      <c r="V1996" s="164">
        <f>IF(C1996="",NA(),MATCH($B1996&amp;$C1996,'Smelter Look-up'!$J:$J,0))</f>
        <v/>
      </c>
      <c r="X1996" s="165">
        <f>IF(AND(C1996="Smelter not listed",OR(LEN(D1996)=0,LEN(E1996)=0)),1,0)</f>
        <v/>
      </c>
      <c r="AB1996" s="306">
        <f>IF(C1996="","",B1996)</f>
        <v/>
      </c>
      <c r="AC1996" s="165">
        <f>B1996</f>
        <v/>
      </c>
      <c r="AD1996" s="165">
        <f>IF(C1996="Smelter not listed",D1996,C1996)</f>
        <v/>
      </c>
    </row>
    <row r="1997" ht="20.1" customFormat="1" customHeight="1" s="165">
      <c r="A1997" s="150" t="n"/>
      <c r="B1997" s="296">
        <f>IF(LEN(A1997)=0,"",INDEX('Smelter Look-up'!$A:$A,MATCH($A1997,'Smelter Look-up'!$E:$E,0)))</f>
        <v/>
      </c>
      <c r="C1997" s="147">
        <f>IF(LEN(A1997)=0,"",INDEX('Smelter Look-up'!$C:$C,MATCH($A1997,'Smelter Look-up'!$E:$E,0)))</f>
        <v/>
      </c>
      <c r="D1997" s="144" t="n"/>
      <c r="E1997" s="144">
        <f>IF(ISERROR($V1997),"",OFFSET('Smelter Look-up'!$D$4,$V1997-4,0)&amp;"")</f>
        <v/>
      </c>
      <c r="F1997" s="144">
        <f>IF(ISERROR($V1997),"",OFFSET('Smelter Look-up'!$E$4,$V1997-4,0))</f>
        <v/>
      </c>
      <c r="G1997" s="144">
        <f>IF(C1997=$X$4,"Enter smelter details",IF(ISERROR($V1997),"",OFFSET('Smelter Look-up'!$F$4,$V1997-4,0)))</f>
        <v/>
      </c>
      <c r="H1997" s="200">
        <f>IF(ISERROR($V1997),"",OFFSET('Smelter Look-up'!$G$4,$V1997-4,0))</f>
        <v/>
      </c>
      <c r="I1997" s="201">
        <f>IF(ISERROR($V1997),"",OFFSET('Smelter Look-up'!$H$4,$V1997-4,0))</f>
        <v/>
      </c>
      <c r="J1997" s="201">
        <f>IF(ISERROR($V1997),"",OFFSET('Smelter Look-up'!$I$4,$V1997-4,0))</f>
        <v/>
      </c>
      <c r="K1997" s="145" t="n"/>
      <c r="L1997" s="145" t="n"/>
      <c r="M1997" s="145" t="n"/>
      <c r="N1997" s="145" t="n"/>
      <c r="O1997" s="145" t="n"/>
      <c r="P1997" s="203" t="n"/>
      <c r="Q1997" s="146" t="n"/>
      <c r="R1997" s="144">
        <f>IF(ISERROR($V1997),"",OFFSET('Smelter Look-up'!$C$4,$V1997-4,0)&amp;"")</f>
        <v/>
      </c>
      <c r="S1997" s="150">
        <f>IF(B1997="","",IF(ISERROR(MATCH($E1997,CL,0)),"Unknown",INDIRECT("'C'!$A$"&amp;MATCH($E1997,CL,0)+1)))</f>
        <v/>
      </c>
      <c r="T1997" s="150">
        <f>IF(B1997="","",IF(ISERROR(MATCH($J1997,SorP!$B$1:$B$6261,0)),"",INDIRECT("'SorP'!$A$"&amp;MATCH($S1997&amp;$J1997,SorP!C:C,0))))</f>
        <v/>
      </c>
      <c r="U1997" s="163" t="n"/>
      <c r="V1997" s="164">
        <f>IF(C1997="",NA(),MATCH($B1997&amp;$C1997,'Smelter Look-up'!$J:$J,0))</f>
        <v/>
      </c>
      <c r="X1997" s="165">
        <f>IF(AND(C1997="Smelter not listed",OR(LEN(D1997)=0,LEN(E1997)=0)),1,0)</f>
        <v/>
      </c>
      <c r="AB1997" s="306">
        <f>IF(C1997="","",B1997)</f>
        <v/>
      </c>
      <c r="AC1997" s="165">
        <f>B1997</f>
        <v/>
      </c>
      <c r="AD1997" s="165">
        <f>IF(C1997="Smelter not listed",D1997,C1997)</f>
        <v/>
      </c>
    </row>
    <row r="1998" ht="20.1" customFormat="1" customHeight="1" s="165">
      <c r="A1998" s="150" t="n"/>
      <c r="B1998" s="296">
        <f>IF(LEN(A1998)=0,"",INDEX('Smelter Look-up'!$A:$A,MATCH($A1998,'Smelter Look-up'!$E:$E,0)))</f>
        <v/>
      </c>
      <c r="C1998" s="147">
        <f>IF(LEN(A1998)=0,"",INDEX('Smelter Look-up'!$C:$C,MATCH($A1998,'Smelter Look-up'!$E:$E,0)))</f>
        <v/>
      </c>
      <c r="D1998" s="144" t="n"/>
      <c r="E1998" s="144">
        <f>IF(ISERROR($V1998),"",OFFSET('Smelter Look-up'!$D$4,$V1998-4,0)&amp;"")</f>
        <v/>
      </c>
      <c r="F1998" s="144">
        <f>IF(ISERROR($V1998),"",OFFSET('Smelter Look-up'!$E$4,$V1998-4,0))</f>
        <v/>
      </c>
      <c r="G1998" s="144">
        <f>IF(C1998=$X$4,"Enter smelter details",IF(ISERROR($V1998),"",OFFSET('Smelter Look-up'!$F$4,$V1998-4,0)))</f>
        <v/>
      </c>
      <c r="H1998" s="200">
        <f>IF(ISERROR($V1998),"",OFFSET('Smelter Look-up'!$G$4,$V1998-4,0))</f>
        <v/>
      </c>
      <c r="I1998" s="201">
        <f>IF(ISERROR($V1998),"",OFFSET('Smelter Look-up'!$H$4,$V1998-4,0))</f>
        <v/>
      </c>
      <c r="J1998" s="201">
        <f>IF(ISERROR($V1998),"",OFFSET('Smelter Look-up'!$I$4,$V1998-4,0))</f>
        <v/>
      </c>
      <c r="K1998" s="145" t="n"/>
      <c r="L1998" s="145" t="n"/>
      <c r="M1998" s="145" t="n"/>
      <c r="N1998" s="145" t="n"/>
      <c r="O1998" s="145" t="n"/>
      <c r="P1998" s="203" t="n"/>
      <c r="Q1998" s="146" t="n"/>
      <c r="R1998" s="144">
        <f>IF(ISERROR($V1998),"",OFFSET('Smelter Look-up'!$C$4,$V1998-4,0)&amp;"")</f>
        <v/>
      </c>
      <c r="S1998" s="150">
        <f>IF(B1998="","",IF(ISERROR(MATCH($E1998,CL,0)),"Unknown",INDIRECT("'C'!$A$"&amp;MATCH($E1998,CL,0)+1)))</f>
        <v/>
      </c>
      <c r="T1998" s="150">
        <f>IF(B1998="","",IF(ISERROR(MATCH($J1998,SorP!$B$1:$B$6261,0)),"",INDIRECT("'SorP'!$A$"&amp;MATCH($S1998&amp;$J1998,SorP!C:C,0))))</f>
        <v/>
      </c>
      <c r="U1998" s="163" t="n"/>
      <c r="V1998" s="164">
        <f>IF(C1998="",NA(),MATCH($B1998&amp;$C1998,'Smelter Look-up'!$J:$J,0))</f>
        <v/>
      </c>
      <c r="X1998" s="165">
        <f>IF(AND(C1998="Smelter not listed",OR(LEN(D1998)=0,LEN(E1998)=0)),1,0)</f>
        <v/>
      </c>
      <c r="AB1998" s="306">
        <f>IF(C1998="","",B1998)</f>
        <v/>
      </c>
      <c r="AC1998" s="165">
        <f>B1998</f>
        <v/>
      </c>
      <c r="AD1998" s="165">
        <f>IF(C1998="Smelter not listed",D1998,C1998)</f>
        <v/>
      </c>
    </row>
    <row r="1999" ht="20.1" customFormat="1" customHeight="1" s="165">
      <c r="A1999" s="150" t="n"/>
      <c r="B1999" s="296">
        <f>IF(LEN(A1999)=0,"",INDEX('Smelter Look-up'!$A:$A,MATCH($A1999,'Smelter Look-up'!$E:$E,0)))</f>
        <v/>
      </c>
      <c r="C1999" s="147">
        <f>IF(LEN(A1999)=0,"",INDEX('Smelter Look-up'!$C:$C,MATCH($A1999,'Smelter Look-up'!$E:$E,0)))</f>
        <v/>
      </c>
      <c r="D1999" s="144" t="n"/>
      <c r="E1999" s="144">
        <f>IF(ISERROR($V1999),"",OFFSET('Smelter Look-up'!$D$4,$V1999-4,0)&amp;"")</f>
        <v/>
      </c>
      <c r="F1999" s="144">
        <f>IF(ISERROR($V1999),"",OFFSET('Smelter Look-up'!$E$4,$V1999-4,0))</f>
        <v/>
      </c>
      <c r="G1999" s="144">
        <f>IF(C1999=$X$4,"Enter smelter details",IF(ISERROR($V1999),"",OFFSET('Smelter Look-up'!$F$4,$V1999-4,0)))</f>
        <v/>
      </c>
      <c r="H1999" s="200">
        <f>IF(ISERROR($V1999),"",OFFSET('Smelter Look-up'!$G$4,$V1999-4,0))</f>
        <v/>
      </c>
      <c r="I1999" s="201">
        <f>IF(ISERROR($V1999),"",OFFSET('Smelter Look-up'!$H$4,$V1999-4,0))</f>
        <v/>
      </c>
      <c r="J1999" s="201">
        <f>IF(ISERROR($V1999),"",OFFSET('Smelter Look-up'!$I$4,$V1999-4,0))</f>
        <v/>
      </c>
      <c r="K1999" s="145" t="n"/>
      <c r="L1999" s="145" t="n"/>
      <c r="M1999" s="145" t="n"/>
      <c r="N1999" s="145" t="n"/>
      <c r="O1999" s="145" t="n"/>
      <c r="P1999" s="203" t="n"/>
      <c r="Q1999" s="146" t="n"/>
      <c r="R1999" s="144">
        <f>IF(ISERROR($V1999),"",OFFSET('Smelter Look-up'!$C$4,$V1999-4,0)&amp;"")</f>
        <v/>
      </c>
      <c r="S1999" s="150">
        <f>IF(B1999="","",IF(ISERROR(MATCH($E1999,CL,0)),"Unknown",INDIRECT("'C'!$A$"&amp;MATCH($E1999,CL,0)+1)))</f>
        <v/>
      </c>
      <c r="T1999" s="150">
        <f>IF(B1999="","",IF(ISERROR(MATCH($J1999,SorP!$B$1:$B$6261,0)),"",INDIRECT("'SorP'!$A$"&amp;MATCH($S1999&amp;$J1999,SorP!C:C,0))))</f>
        <v/>
      </c>
      <c r="U1999" s="163" t="n"/>
      <c r="V1999" s="164">
        <f>IF(C1999="",NA(),MATCH($B1999&amp;$C1999,'Smelter Look-up'!$J:$J,0))</f>
        <v/>
      </c>
      <c r="X1999" s="165">
        <f>IF(AND(C1999="Smelter not listed",OR(LEN(D1999)=0,LEN(E1999)=0)),1,0)</f>
        <v/>
      </c>
      <c r="AB1999" s="306">
        <f>IF(C1999="","",B1999)</f>
        <v/>
      </c>
      <c r="AC1999" s="165">
        <f>B1999</f>
        <v/>
      </c>
      <c r="AD1999" s="165">
        <f>IF(C1999="Smelter not listed",D1999,C1999)</f>
        <v/>
      </c>
    </row>
    <row r="2000" ht="20.1" customFormat="1" customHeight="1" s="165">
      <c r="A2000" s="150" t="n"/>
      <c r="B2000" s="296">
        <f>IF(LEN(A2000)=0,"",INDEX('Smelter Look-up'!$A:$A,MATCH($A2000,'Smelter Look-up'!$E:$E,0)))</f>
        <v/>
      </c>
      <c r="C2000" s="147">
        <f>IF(LEN(A2000)=0,"",INDEX('Smelter Look-up'!$C:$C,MATCH($A2000,'Smelter Look-up'!$E:$E,0)))</f>
        <v/>
      </c>
      <c r="D2000" s="144" t="n"/>
      <c r="E2000" s="144">
        <f>IF(ISERROR($V2000),"",OFFSET('Smelter Look-up'!$D$4,$V2000-4,0)&amp;"")</f>
        <v/>
      </c>
      <c r="F2000" s="144">
        <f>IF(ISERROR($V2000),"",OFFSET('Smelter Look-up'!$E$4,$V2000-4,0))</f>
        <v/>
      </c>
      <c r="G2000" s="144">
        <f>IF(C2000=$X$4,"Enter smelter details",IF(ISERROR($V2000),"",OFFSET('Smelter Look-up'!$F$4,$V2000-4,0)))</f>
        <v/>
      </c>
      <c r="H2000" s="200">
        <f>IF(ISERROR($V2000),"",OFFSET('Smelter Look-up'!$G$4,$V2000-4,0))</f>
        <v/>
      </c>
      <c r="I2000" s="201">
        <f>IF(ISERROR($V2000),"",OFFSET('Smelter Look-up'!$H$4,$V2000-4,0))</f>
        <v/>
      </c>
      <c r="J2000" s="201">
        <f>IF(ISERROR($V2000),"",OFFSET('Smelter Look-up'!$I$4,$V2000-4,0))</f>
        <v/>
      </c>
      <c r="K2000" s="145" t="n"/>
      <c r="L2000" s="145" t="n"/>
      <c r="M2000" s="145" t="n"/>
      <c r="N2000" s="145" t="n"/>
      <c r="O2000" s="145" t="n"/>
      <c r="P2000" s="203" t="n"/>
      <c r="Q2000" s="146" t="n"/>
      <c r="R2000" s="144">
        <f>IF(ISERROR($V2000),"",OFFSET('Smelter Look-up'!$C$4,$V2000-4,0)&amp;"")</f>
        <v/>
      </c>
      <c r="S2000" s="150">
        <f>IF(B2000="","",IF(ISERROR(MATCH($E2000,CL,0)),"Unknown",INDIRECT("'C'!$A$"&amp;MATCH($E2000,CL,0)+1)))</f>
        <v/>
      </c>
      <c r="T2000" s="150">
        <f>IF(B2000="","",IF(ISERROR(MATCH($J2000,SorP!$B$1:$B$6261,0)),"",INDIRECT("'SorP'!$A$"&amp;MATCH($S2000&amp;$J2000,SorP!C:C,0))))</f>
        <v/>
      </c>
      <c r="U2000" s="163" t="n"/>
      <c r="V2000" s="164">
        <f>IF(C2000="",NA(),MATCH($B2000&amp;$C2000,'Smelter Look-up'!$J:$J,0))</f>
        <v/>
      </c>
      <c r="X2000" s="165">
        <f>IF(AND(C2000="Smelter not listed",OR(LEN(D2000)=0,LEN(E2000)=0)),1,0)</f>
        <v/>
      </c>
      <c r="AB2000" s="306">
        <f>IF(C2000="","",B2000)</f>
        <v/>
      </c>
      <c r="AC2000" s="165">
        <f>B2000</f>
        <v/>
      </c>
      <c r="AD2000" s="165">
        <f>IF(C2000="Smelter not listed",D2000,C2000)</f>
        <v/>
      </c>
    </row>
    <row r="2001" ht="20.1" customFormat="1" customHeight="1" s="165">
      <c r="A2001" s="150" t="n"/>
      <c r="B2001" s="296">
        <f>IF(LEN(A2001)=0,"",INDEX('Smelter Look-up'!$A:$A,MATCH($A2001,'Smelter Look-up'!$E:$E,0)))</f>
        <v/>
      </c>
      <c r="C2001" s="147">
        <f>IF(LEN(A2001)=0,"",INDEX('Smelter Look-up'!$C:$C,MATCH($A2001,'Smelter Look-up'!$E:$E,0)))</f>
        <v/>
      </c>
      <c r="D2001" s="144" t="n"/>
      <c r="E2001" s="144">
        <f>IF(ISERROR($V2001),"",OFFSET('Smelter Look-up'!$D$4,$V2001-4,0)&amp;"")</f>
        <v/>
      </c>
      <c r="F2001" s="144">
        <f>IF(ISERROR($V2001),"",OFFSET('Smelter Look-up'!$E$4,$V2001-4,0))</f>
        <v/>
      </c>
      <c r="G2001" s="144">
        <f>IF(C2001=$X$4,"Enter smelter details",IF(ISERROR($V2001),"",OFFSET('Smelter Look-up'!$F$4,$V2001-4,0)))</f>
        <v/>
      </c>
      <c r="H2001" s="200">
        <f>IF(ISERROR($V2001),"",OFFSET('Smelter Look-up'!$G$4,$V2001-4,0))</f>
        <v/>
      </c>
      <c r="I2001" s="201">
        <f>IF(ISERROR($V2001),"",OFFSET('Smelter Look-up'!$H$4,$V2001-4,0))</f>
        <v/>
      </c>
      <c r="J2001" s="201">
        <f>IF(ISERROR($V2001),"",OFFSET('Smelter Look-up'!$I$4,$V2001-4,0))</f>
        <v/>
      </c>
      <c r="K2001" s="145" t="n"/>
      <c r="L2001" s="145" t="n"/>
      <c r="M2001" s="145" t="n"/>
      <c r="N2001" s="145" t="n"/>
      <c r="O2001" s="145" t="n"/>
      <c r="P2001" s="203" t="n"/>
      <c r="Q2001" s="146" t="n"/>
      <c r="R2001" s="144">
        <f>IF(ISERROR($V2001),"",OFFSET('Smelter Look-up'!$C$4,$V2001-4,0)&amp;"")</f>
        <v/>
      </c>
      <c r="S2001" s="150">
        <f>IF(B2001="","",IF(ISERROR(MATCH($E2001,CL,0)),"Unknown",INDIRECT("'C'!$A$"&amp;MATCH($E2001,CL,0)+1)))</f>
        <v/>
      </c>
      <c r="T2001" s="150">
        <f>IF(B2001="","",IF(ISERROR(MATCH($J2001,SorP!$B$1:$B$6261,0)),"",INDIRECT("'SorP'!$A$"&amp;MATCH($S2001&amp;$J2001,SorP!C:C,0))))</f>
        <v/>
      </c>
      <c r="U2001" s="163" t="n"/>
      <c r="V2001" s="164">
        <f>IF(C2001="",NA(),MATCH($B2001&amp;$C2001,'Smelter Look-up'!$J:$J,0))</f>
        <v/>
      </c>
      <c r="X2001" s="165">
        <f>IF(AND(C2001="Smelter not listed",OR(LEN(D2001)=0,LEN(E2001)=0)),1,0)</f>
        <v/>
      </c>
      <c r="AB2001" s="306">
        <f>IF(C2001="","",B2001)</f>
        <v/>
      </c>
      <c r="AC2001" s="165">
        <f>B2001</f>
        <v/>
      </c>
      <c r="AD2001" s="165">
        <f>IF(C2001="Smelter not listed",D2001,C2001)</f>
        <v/>
      </c>
    </row>
    <row r="2002" ht="20.1" customFormat="1" customHeight="1" s="165">
      <c r="A2002" s="150" t="n"/>
      <c r="B2002" s="296">
        <f>IF(LEN(A2002)=0,"",INDEX('Smelter Look-up'!$A:$A,MATCH($A2002,'Smelter Look-up'!$E:$E,0)))</f>
        <v/>
      </c>
      <c r="C2002" s="147">
        <f>IF(LEN(A2002)=0,"",INDEX('Smelter Look-up'!$C:$C,MATCH($A2002,'Smelter Look-up'!$E:$E,0)))</f>
        <v/>
      </c>
      <c r="D2002" s="144" t="n"/>
      <c r="E2002" s="144">
        <f>IF(ISERROR($V2002),"",OFFSET('Smelter Look-up'!$D$4,$V2002-4,0)&amp;"")</f>
        <v/>
      </c>
      <c r="F2002" s="144">
        <f>IF(ISERROR($V2002),"",OFFSET('Smelter Look-up'!$E$4,$V2002-4,0))</f>
        <v/>
      </c>
      <c r="G2002" s="144">
        <f>IF(C2002=$X$4,"Enter smelter details",IF(ISERROR($V2002),"",OFFSET('Smelter Look-up'!$F$4,$V2002-4,0)))</f>
        <v/>
      </c>
      <c r="H2002" s="200">
        <f>IF(ISERROR($V2002),"",OFFSET('Smelter Look-up'!$G$4,$V2002-4,0))</f>
        <v/>
      </c>
      <c r="I2002" s="201">
        <f>IF(ISERROR($V2002),"",OFFSET('Smelter Look-up'!$H$4,$V2002-4,0))</f>
        <v/>
      </c>
      <c r="J2002" s="201">
        <f>IF(ISERROR($V2002),"",OFFSET('Smelter Look-up'!$I$4,$V2002-4,0))</f>
        <v/>
      </c>
      <c r="K2002" s="145" t="n"/>
      <c r="L2002" s="145" t="n"/>
      <c r="M2002" s="145" t="n"/>
      <c r="N2002" s="145" t="n"/>
      <c r="O2002" s="145" t="n"/>
      <c r="P2002" s="203" t="n"/>
      <c r="Q2002" s="146" t="n"/>
      <c r="R2002" s="144">
        <f>IF(ISERROR($V2002),"",OFFSET('Smelter Look-up'!$C$4,$V2002-4,0)&amp;"")</f>
        <v/>
      </c>
      <c r="S2002" s="150">
        <f>IF(B2002="","",IF(ISERROR(MATCH($E2002,CL,0)),"Unknown",INDIRECT("'C'!$A$"&amp;MATCH($E2002,CL,0)+1)))</f>
        <v/>
      </c>
      <c r="T2002" s="150">
        <f>IF(B2002="","",IF(ISERROR(MATCH($J2002,SorP!$B$1:$B$6261,0)),"",INDIRECT("'SorP'!$A$"&amp;MATCH($S2002&amp;$J2002,SorP!C:C,0))))</f>
        <v/>
      </c>
      <c r="U2002" s="163" t="n"/>
      <c r="V2002" s="164">
        <f>IF(C2002="",NA(),MATCH($B2002&amp;$C2002,'Smelter Look-up'!$J:$J,0))</f>
        <v/>
      </c>
      <c r="X2002" s="165">
        <f>IF(AND(C2002="Smelter not listed",OR(LEN(D2002)=0,LEN(E2002)=0)),1,0)</f>
        <v/>
      </c>
      <c r="AB2002" s="306">
        <f>IF(C2002="","",B2002)</f>
        <v/>
      </c>
      <c r="AC2002" s="165">
        <f>B2002</f>
        <v/>
      </c>
      <c r="AD2002" s="165">
        <f>IF(C2002="Smelter not listed",D2002,C2002)</f>
        <v/>
      </c>
    </row>
    <row r="2003" ht="20.1" customFormat="1" customHeight="1" s="165">
      <c r="A2003" s="150" t="n"/>
      <c r="B2003" s="296">
        <f>IF(LEN(A2003)=0,"",INDEX('Smelter Look-up'!$A:$A,MATCH($A2003,'Smelter Look-up'!$E:$E,0)))</f>
        <v/>
      </c>
      <c r="C2003" s="147">
        <f>IF(LEN(A2003)=0,"",INDEX('Smelter Look-up'!$C:$C,MATCH($A2003,'Smelter Look-up'!$E:$E,0)))</f>
        <v/>
      </c>
      <c r="D2003" s="144" t="n"/>
      <c r="E2003" s="144">
        <f>IF(ISERROR($V2003),"",OFFSET('Smelter Look-up'!$D$4,$V2003-4,0)&amp;"")</f>
        <v/>
      </c>
      <c r="F2003" s="144">
        <f>IF(ISERROR($V2003),"",OFFSET('Smelter Look-up'!$E$4,$V2003-4,0))</f>
        <v/>
      </c>
      <c r="G2003" s="144">
        <f>IF(C2003=$X$4,"Enter smelter details",IF(ISERROR($V2003),"",OFFSET('Smelter Look-up'!$F$4,$V2003-4,0)))</f>
        <v/>
      </c>
      <c r="H2003" s="200">
        <f>IF(ISERROR($V2003),"",OFFSET('Smelter Look-up'!$G$4,$V2003-4,0))</f>
        <v/>
      </c>
      <c r="I2003" s="201">
        <f>IF(ISERROR($V2003),"",OFFSET('Smelter Look-up'!$H$4,$V2003-4,0))</f>
        <v/>
      </c>
      <c r="J2003" s="201">
        <f>IF(ISERROR($V2003),"",OFFSET('Smelter Look-up'!$I$4,$V2003-4,0))</f>
        <v/>
      </c>
      <c r="K2003" s="145" t="n"/>
      <c r="L2003" s="145" t="n"/>
      <c r="M2003" s="145" t="n"/>
      <c r="N2003" s="145" t="n"/>
      <c r="O2003" s="145" t="n"/>
      <c r="P2003" s="203" t="n"/>
      <c r="Q2003" s="146" t="n"/>
      <c r="R2003" s="144">
        <f>IF(ISERROR($V2003),"",OFFSET('Smelter Look-up'!$C$4,$V2003-4,0)&amp;"")</f>
        <v/>
      </c>
      <c r="S2003" s="150">
        <f>IF(B2003="","",IF(ISERROR(MATCH($E2003,CL,0)),"Unknown",INDIRECT("'C'!$A$"&amp;MATCH($E2003,CL,0)+1)))</f>
        <v/>
      </c>
      <c r="T2003" s="150">
        <f>IF(B2003="","",IF(ISERROR(MATCH($J2003,SorP!$B$1:$B$6261,0)),"",INDIRECT("'SorP'!$A$"&amp;MATCH($S2003&amp;$J2003,SorP!C:C,0))))</f>
        <v/>
      </c>
      <c r="U2003" s="163" t="n"/>
      <c r="V2003" s="164">
        <f>IF(C2003="",NA(),MATCH($B2003&amp;$C2003,'Smelter Look-up'!$J:$J,0))</f>
        <v/>
      </c>
      <c r="X2003" s="165">
        <f>IF(AND(C2003="Smelter not listed",OR(LEN(D2003)=0,LEN(E2003)=0)),1,0)</f>
        <v/>
      </c>
      <c r="AB2003" s="306">
        <f>IF(C2003="","",B2003)</f>
        <v/>
      </c>
      <c r="AC2003" s="165">
        <f>B2003</f>
        <v/>
      </c>
      <c r="AD2003" s="165">
        <f>IF(C2003="Smelter not listed",D2003,C2003)</f>
        <v/>
      </c>
    </row>
    <row r="2004" ht="20.1" customFormat="1" customHeight="1" s="165">
      <c r="A2004" s="150" t="n"/>
      <c r="B2004" s="296">
        <f>IF(LEN(A2004)=0,"",INDEX('Smelter Look-up'!$A:$A,MATCH($A2004,'Smelter Look-up'!$E:$E,0)))</f>
        <v/>
      </c>
      <c r="C2004" s="147">
        <f>IF(LEN(A2004)=0,"",INDEX('Smelter Look-up'!$C:$C,MATCH($A2004,'Smelter Look-up'!$E:$E,0)))</f>
        <v/>
      </c>
      <c r="D2004" s="144" t="n"/>
      <c r="E2004" s="144">
        <f>IF(ISERROR($V2004),"",OFFSET('Smelter Look-up'!$D$4,$V2004-4,0)&amp;"")</f>
        <v/>
      </c>
      <c r="F2004" s="144">
        <f>IF(ISERROR($V2004),"",OFFSET('Smelter Look-up'!$E$4,$V2004-4,0))</f>
        <v/>
      </c>
      <c r="G2004" s="144">
        <f>IF(C2004=$X$4,"Enter smelter details",IF(ISERROR($V2004),"",OFFSET('Smelter Look-up'!$F$4,$V2004-4,0)))</f>
        <v/>
      </c>
      <c r="H2004" s="200">
        <f>IF(ISERROR($V2004),"",OFFSET('Smelter Look-up'!$G$4,$V2004-4,0))</f>
        <v/>
      </c>
      <c r="I2004" s="201">
        <f>IF(ISERROR($V2004),"",OFFSET('Smelter Look-up'!$H$4,$V2004-4,0))</f>
        <v/>
      </c>
      <c r="J2004" s="201">
        <f>IF(ISERROR($V2004),"",OFFSET('Smelter Look-up'!$I$4,$V2004-4,0))</f>
        <v/>
      </c>
      <c r="K2004" s="145" t="n"/>
      <c r="L2004" s="145" t="n"/>
      <c r="M2004" s="145" t="n"/>
      <c r="N2004" s="145" t="n"/>
      <c r="O2004" s="145" t="n"/>
      <c r="P2004" s="203" t="n"/>
      <c r="Q2004" s="146" t="n"/>
      <c r="R2004" s="144">
        <f>IF(ISERROR($V2004),"",OFFSET('Smelter Look-up'!$C$4,$V2004-4,0)&amp;"")</f>
        <v/>
      </c>
      <c r="S2004" s="150">
        <f>IF(B2004="","",IF(ISERROR(MATCH($E2004,CL,0)),"Unknown",INDIRECT("'C'!$A$"&amp;MATCH($E2004,CL,0)+1)))</f>
        <v/>
      </c>
      <c r="T2004" s="150">
        <f>IF(B2004="","",IF(ISERROR(MATCH($J2004,SorP!$B$1:$B$6261,0)),"",INDIRECT("'SorP'!$A$"&amp;MATCH($S2004&amp;$J2004,SorP!C:C,0))))</f>
        <v/>
      </c>
      <c r="U2004" s="163" t="n"/>
      <c r="V2004" s="164">
        <f>IF(C2004="",NA(),MATCH($B2004&amp;$C2004,'Smelter Look-up'!$J:$J,0))</f>
        <v/>
      </c>
      <c r="X2004" s="165">
        <f>IF(AND(C2004="Smelter not listed",OR(LEN(D2004)=0,LEN(E2004)=0)),1,0)</f>
        <v/>
      </c>
      <c r="AB2004" s="306">
        <f>IF(C2004="","",B2004)</f>
        <v/>
      </c>
      <c r="AC2004" s="165">
        <f>B2004</f>
        <v/>
      </c>
      <c r="AD2004" s="165">
        <f>IF(C2004="Smelter not listed",D2004,C2004)</f>
        <v/>
      </c>
    </row>
    <row r="2005" ht="20.1" customFormat="1" customHeight="1" s="165">
      <c r="A2005" s="150" t="n"/>
      <c r="B2005" s="296">
        <f>IF(LEN(A2005)=0,"",INDEX('Smelter Look-up'!$A:$A,MATCH($A2005,'Smelter Look-up'!$E:$E,0)))</f>
        <v/>
      </c>
      <c r="C2005" s="147">
        <f>IF(LEN(A2005)=0,"",INDEX('Smelter Look-up'!$C:$C,MATCH($A2005,'Smelter Look-up'!$E:$E,0)))</f>
        <v/>
      </c>
      <c r="D2005" s="144" t="n"/>
      <c r="E2005" s="144">
        <f>IF(ISERROR($V2005),"",OFFSET('Smelter Look-up'!$D$4,$V2005-4,0)&amp;"")</f>
        <v/>
      </c>
      <c r="F2005" s="144">
        <f>IF(ISERROR($V2005),"",OFFSET('Smelter Look-up'!$E$4,$V2005-4,0))</f>
        <v/>
      </c>
      <c r="G2005" s="144">
        <f>IF(C2005=$X$4,"Enter smelter details",IF(ISERROR($V2005),"",OFFSET('Smelter Look-up'!$F$4,$V2005-4,0)))</f>
        <v/>
      </c>
      <c r="H2005" s="200">
        <f>IF(ISERROR($V2005),"",OFFSET('Smelter Look-up'!$G$4,$V2005-4,0))</f>
        <v/>
      </c>
      <c r="I2005" s="201">
        <f>IF(ISERROR($V2005),"",OFFSET('Smelter Look-up'!$H$4,$V2005-4,0))</f>
        <v/>
      </c>
      <c r="J2005" s="201">
        <f>IF(ISERROR($V2005),"",OFFSET('Smelter Look-up'!$I$4,$V2005-4,0))</f>
        <v/>
      </c>
      <c r="K2005" s="145" t="n"/>
      <c r="L2005" s="145" t="n"/>
      <c r="M2005" s="145" t="n"/>
      <c r="N2005" s="145" t="n"/>
      <c r="O2005" s="145" t="n"/>
      <c r="P2005" s="203" t="n"/>
      <c r="Q2005" s="146" t="n"/>
      <c r="R2005" s="144">
        <f>IF(ISERROR($V2005),"",OFFSET('Smelter Look-up'!$C$4,$V2005-4,0)&amp;"")</f>
        <v/>
      </c>
      <c r="S2005" s="150">
        <f>IF(B2005="","",IF(ISERROR(MATCH($E2005,CL,0)),"Unknown",INDIRECT("'C'!$A$"&amp;MATCH($E2005,CL,0)+1)))</f>
        <v/>
      </c>
      <c r="T2005" s="150">
        <f>IF(B2005="","",IF(ISERROR(MATCH($J2005,SorP!$B$1:$B$6261,0)),"",INDIRECT("'SorP'!$A$"&amp;MATCH($S2005&amp;$J2005,SorP!C:C,0))))</f>
        <v/>
      </c>
      <c r="U2005" s="163" t="n"/>
      <c r="V2005" s="164">
        <f>IF(C2005="",NA(),MATCH($B2005&amp;$C2005,'Smelter Look-up'!$J:$J,0))</f>
        <v/>
      </c>
      <c r="X2005" s="165">
        <f>IF(AND(C2005="Smelter not listed",OR(LEN(D2005)=0,LEN(E2005)=0)),1,0)</f>
        <v/>
      </c>
      <c r="AB2005" s="306">
        <f>IF(C2005="","",B2005)</f>
        <v/>
      </c>
      <c r="AC2005" s="165">
        <f>B2005</f>
        <v/>
      </c>
      <c r="AD2005" s="165">
        <f>IF(C2005="Smelter not listed",D2005,C2005)</f>
        <v/>
      </c>
    </row>
    <row r="2006" ht="20.1" customFormat="1" customHeight="1" s="165">
      <c r="A2006" s="150" t="n"/>
      <c r="B2006" s="296">
        <f>IF(LEN(A2006)=0,"",INDEX('Smelter Look-up'!$A:$A,MATCH($A2006,'Smelter Look-up'!$E:$E,0)))</f>
        <v/>
      </c>
      <c r="C2006" s="147">
        <f>IF(LEN(A2006)=0,"",INDEX('Smelter Look-up'!$C:$C,MATCH($A2006,'Smelter Look-up'!$E:$E,0)))</f>
        <v/>
      </c>
      <c r="D2006" s="144" t="n"/>
      <c r="E2006" s="144">
        <f>IF(ISERROR($V2006),"",OFFSET('Smelter Look-up'!$D$4,$V2006-4,0)&amp;"")</f>
        <v/>
      </c>
      <c r="F2006" s="144">
        <f>IF(ISERROR($V2006),"",OFFSET('Smelter Look-up'!$E$4,$V2006-4,0))</f>
        <v/>
      </c>
      <c r="G2006" s="144">
        <f>IF(C2006=$X$4,"Enter smelter details",IF(ISERROR($V2006),"",OFFSET('Smelter Look-up'!$F$4,$V2006-4,0)))</f>
        <v/>
      </c>
      <c r="H2006" s="200">
        <f>IF(ISERROR($V2006),"",OFFSET('Smelter Look-up'!$G$4,$V2006-4,0))</f>
        <v/>
      </c>
      <c r="I2006" s="201">
        <f>IF(ISERROR($V2006),"",OFFSET('Smelter Look-up'!$H$4,$V2006-4,0))</f>
        <v/>
      </c>
      <c r="J2006" s="201">
        <f>IF(ISERROR($V2006),"",OFFSET('Smelter Look-up'!$I$4,$V2006-4,0))</f>
        <v/>
      </c>
      <c r="K2006" s="145" t="n"/>
      <c r="L2006" s="145" t="n"/>
      <c r="M2006" s="145" t="n"/>
      <c r="N2006" s="145" t="n"/>
      <c r="O2006" s="145" t="n"/>
      <c r="P2006" s="203" t="n"/>
      <c r="Q2006" s="146" t="n"/>
      <c r="R2006" s="144">
        <f>IF(ISERROR($V2006),"",OFFSET('Smelter Look-up'!$C$4,$V2006-4,0)&amp;"")</f>
        <v/>
      </c>
      <c r="S2006" s="150">
        <f>IF(B2006="","",IF(ISERROR(MATCH($E2006,CL,0)),"Unknown",INDIRECT("'C'!$A$"&amp;MATCH($E2006,CL,0)+1)))</f>
        <v/>
      </c>
      <c r="T2006" s="150">
        <f>IF(B2006="","",IF(ISERROR(MATCH($J2006,SorP!$B$1:$B$6261,0)),"",INDIRECT("'SorP'!$A$"&amp;MATCH($S2006&amp;$J2006,SorP!C:C,0))))</f>
        <v/>
      </c>
      <c r="U2006" s="163" t="n"/>
      <c r="V2006" s="164">
        <f>IF(C2006="",NA(),MATCH($B2006&amp;$C2006,'Smelter Look-up'!$J:$J,0))</f>
        <v/>
      </c>
      <c r="X2006" s="165">
        <f>IF(AND(C2006="Smelter not listed",OR(LEN(D2006)=0,LEN(E2006)=0)),1,0)</f>
        <v/>
      </c>
      <c r="AB2006" s="306">
        <f>IF(C2006="","",B2006)</f>
        <v/>
      </c>
      <c r="AC2006" s="165">
        <f>B2006</f>
        <v/>
      </c>
      <c r="AD2006" s="165">
        <f>IF(C2006="Smelter not listed",D2006,C2006)</f>
        <v/>
      </c>
    </row>
    <row r="2007" ht="20.1" customFormat="1" customHeight="1" s="165">
      <c r="A2007" s="150" t="n"/>
      <c r="B2007" s="296">
        <f>IF(LEN(A2007)=0,"",INDEX('Smelter Look-up'!$A:$A,MATCH($A2007,'Smelter Look-up'!$E:$E,0)))</f>
        <v/>
      </c>
      <c r="C2007" s="147">
        <f>IF(LEN(A2007)=0,"",INDEX('Smelter Look-up'!$C:$C,MATCH($A2007,'Smelter Look-up'!$E:$E,0)))</f>
        <v/>
      </c>
      <c r="D2007" s="144" t="n"/>
      <c r="E2007" s="144">
        <f>IF(ISERROR($V2007),"",OFFSET('Smelter Look-up'!$D$4,$V2007-4,0)&amp;"")</f>
        <v/>
      </c>
      <c r="F2007" s="144">
        <f>IF(ISERROR($V2007),"",OFFSET('Smelter Look-up'!$E$4,$V2007-4,0))</f>
        <v/>
      </c>
      <c r="G2007" s="144">
        <f>IF(C2007=$X$4,"Enter smelter details",IF(ISERROR($V2007),"",OFFSET('Smelter Look-up'!$F$4,$V2007-4,0)))</f>
        <v/>
      </c>
      <c r="H2007" s="200">
        <f>IF(ISERROR($V2007),"",OFFSET('Smelter Look-up'!$G$4,$V2007-4,0))</f>
        <v/>
      </c>
      <c r="I2007" s="201">
        <f>IF(ISERROR($V2007),"",OFFSET('Smelter Look-up'!$H$4,$V2007-4,0))</f>
        <v/>
      </c>
      <c r="J2007" s="201">
        <f>IF(ISERROR($V2007),"",OFFSET('Smelter Look-up'!$I$4,$V2007-4,0))</f>
        <v/>
      </c>
      <c r="K2007" s="145" t="n"/>
      <c r="L2007" s="145" t="n"/>
      <c r="M2007" s="145" t="n"/>
      <c r="N2007" s="145" t="n"/>
      <c r="O2007" s="145" t="n"/>
      <c r="P2007" s="203" t="n"/>
      <c r="Q2007" s="146" t="n"/>
      <c r="R2007" s="144">
        <f>IF(ISERROR($V2007),"",OFFSET('Smelter Look-up'!$C$4,$V2007-4,0)&amp;"")</f>
        <v/>
      </c>
      <c r="S2007" s="150">
        <f>IF(B2007="","",IF(ISERROR(MATCH($E2007,CL,0)),"Unknown",INDIRECT("'C'!$A$"&amp;MATCH($E2007,CL,0)+1)))</f>
        <v/>
      </c>
      <c r="T2007" s="150">
        <f>IF(B2007="","",IF(ISERROR(MATCH($J2007,SorP!$B$1:$B$6261,0)),"",INDIRECT("'SorP'!$A$"&amp;MATCH($S2007&amp;$J2007,SorP!C:C,0))))</f>
        <v/>
      </c>
      <c r="U2007" s="163" t="n"/>
      <c r="V2007" s="164">
        <f>IF(C2007="",NA(),MATCH($B2007&amp;$C2007,'Smelter Look-up'!$J:$J,0))</f>
        <v/>
      </c>
      <c r="X2007" s="165">
        <f>IF(AND(C2007="Smelter not listed",OR(LEN(D2007)=0,LEN(E2007)=0)),1,0)</f>
        <v/>
      </c>
      <c r="AB2007" s="306">
        <f>IF(C2007="","",B2007)</f>
        <v/>
      </c>
      <c r="AC2007" s="165">
        <f>B2007</f>
        <v/>
      </c>
      <c r="AD2007" s="165">
        <f>IF(C2007="Smelter not listed",D2007,C2007)</f>
        <v/>
      </c>
    </row>
    <row r="2008" ht="20.1" customFormat="1" customHeight="1" s="165">
      <c r="A2008" s="150" t="n"/>
      <c r="B2008" s="296">
        <f>IF(LEN(A2008)=0,"",INDEX('Smelter Look-up'!$A:$A,MATCH($A2008,'Smelter Look-up'!$E:$E,0)))</f>
        <v/>
      </c>
      <c r="C2008" s="147">
        <f>IF(LEN(A2008)=0,"",INDEX('Smelter Look-up'!$C:$C,MATCH($A2008,'Smelter Look-up'!$E:$E,0)))</f>
        <v/>
      </c>
      <c r="D2008" s="144" t="n"/>
      <c r="E2008" s="144">
        <f>IF(ISERROR($V2008),"",OFFSET('Smelter Look-up'!$D$4,$V2008-4,0)&amp;"")</f>
        <v/>
      </c>
      <c r="F2008" s="144">
        <f>IF(ISERROR($V2008),"",OFFSET('Smelter Look-up'!$E$4,$V2008-4,0))</f>
        <v/>
      </c>
      <c r="G2008" s="144">
        <f>IF(C2008=$X$4,"Enter smelter details",IF(ISERROR($V2008),"",OFFSET('Smelter Look-up'!$F$4,$V2008-4,0)))</f>
        <v/>
      </c>
      <c r="H2008" s="200">
        <f>IF(ISERROR($V2008),"",OFFSET('Smelter Look-up'!$G$4,$V2008-4,0))</f>
        <v/>
      </c>
      <c r="I2008" s="201">
        <f>IF(ISERROR($V2008),"",OFFSET('Smelter Look-up'!$H$4,$V2008-4,0))</f>
        <v/>
      </c>
      <c r="J2008" s="201">
        <f>IF(ISERROR($V2008),"",OFFSET('Smelter Look-up'!$I$4,$V2008-4,0))</f>
        <v/>
      </c>
      <c r="K2008" s="145" t="n"/>
      <c r="L2008" s="145" t="n"/>
      <c r="M2008" s="145" t="n"/>
      <c r="N2008" s="145" t="n"/>
      <c r="O2008" s="145" t="n"/>
      <c r="P2008" s="203" t="n"/>
      <c r="Q2008" s="146" t="n"/>
      <c r="R2008" s="144">
        <f>IF(ISERROR($V2008),"",OFFSET('Smelter Look-up'!$C$4,$V2008-4,0)&amp;"")</f>
        <v/>
      </c>
      <c r="S2008" s="150">
        <f>IF(B2008="","",IF(ISERROR(MATCH($E2008,CL,0)),"Unknown",INDIRECT("'C'!$A$"&amp;MATCH($E2008,CL,0)+1)))</f>
        <v/>
      </c>
      <c r="T2008" s="150">
        <f>IF(B2008="","",IF(ISERROR(MATCH($J2008,SorP!$B$1:$B$6261,0)),"",INDIRECT("'SorP'!$A$"&amp;MATCH($S2008&amp;$J2008,SorP!C:C,0))))</f>
        <v/>
      </c>
      <c r="U2008" s="163" t="n"/>
      <c r="V2008" s="164">
        <f>IF(C2008="",NA(),MATCH($B2008&amp;$C2008,'Smelter Look-up'!$J:$J,0))</f>
        <v/>
      </c>
      <c r="X2008" s="165">
        <f>IF(AND(C2008="Smelter not listed",OR(LEN(D2008)=0,LEN(E2008)=0)),1,0)</f>
        <v/>
      </c>
      <c r="AB2008" s="306">
        <f>IF(C2008="","",B2008)</f>
        <v/>
      </c>
      <c r="AC2008" s="165">
        <f>B2008</f>
        <v/>
      </c>
      <c r="AD2008" s="165">
        <f>IF(C2008="Smelter not listed",D2008,C2008)</f>
        <v/>
      </c>
    </row>
    <row r="2009" ht="20.1" customFormat="1" customHeight="1" s="165">
      <c r="A2009" s="150" t="n"/>
      <c r="B2009" s="296">
        <f>IF(LEN(A2009)=0,"",INDEX('Smelter Look-up'!$A:$A,MATCH($A2009,'Smelter Look-up'!$E:$E,0)))</f>
        <v/>
      </c>
      <c r="C2009" s="147">
        <f>IF(LEN(A2009)=0,"",INDEX('Smelter Look-up'!$C:$C,MATCH($A2009,'Smelter Look-up'!$E:$E,0)))</f>
        <v/>
      </c>
      <c r="D2009" s="144" t="n"/>
      <c r="E2009" s="144">
        <f>IF(ISERROR($V2009),"",OFFSET('Smelter Look-up'!$D$4,$V2009-4,0)&amp;"")</f>
        <v/>
      </c>
      <c r="F2009" s="144">
        <f>IF(ISERROR($V2009),"",OFFSET('Smelter Look-up'!$E$4,$V2009-4,0))</f>
        <v/>
      </c>
      <c r="G2009" s="144">
        <f>IF(C2009=$X$4,"Enter smelter details",IF(ISERROR($V2009),"",OFFSET('Smelter Look-up'!$F$4,$V2009-4,0)))</f>
        <v/>
      </c>
      <c r="H2009" s="200">
        <f>IF(ISERROR($V2009),"",OFFSET('Smelter Look-up'!$G$4,$V2009-4,0))</f>
        <v/>
      </c>
      <c r="I2009" s="201">
        <f>IF(ISERROR($V2009),"",OFFSET('Smelter Look-up'!$H$4,$V2009-4,0))</f>
        <v/>
      </c>
      <c r="J2009" s="201">
        <f>IF(ISERROR($V2009),"",OFFSET('Smelter Look-up'!$I$4,$V2009-4,0))</f>
        <v/>
      </c>
      <c r="K2009" s="145" t="n"/>
      <c r="L2009" s="145" t="n"/>
      <c r="M2009" s="145" t="n"/>
      <c r="N2009" s="145" t="n"/>
      <c r="O2009" s="145" t="n"/>
      <c r="P2009" s="203" t="n"/>
      <c r="Q2009" s="146" t="n"/>
      <c r="R2009" s="144">
        <f>IF(ISERROR($V2009),"",OFFSET('Smelter Look-up'!$C$4,$V2009-4,0)&amp;"")</f>
        <v/>
      </c>
      <c r="S2009" s="150">
        <f>IF(B2009="","",IF(ISERROR(MATCH($E2009,CL,0)),"Unknown",INDIRECT("'C'!$A$"&amp;MATCH($E2009,CL,0)+1)))</f>
        <v/>
      </c>
      <c r="T2009" s="150">
        <f>IF(B2009="","",IF(ISERROR(MATCH($J2009,SorP!$B$1:$B$6261,0)),"",INDIRECT("'SorP'!$A$"&amp;MATCH($S2009&amp;$J2009,SorP!C:C,0))))</f>
        <v/>
      </c>
      <c r="U2009" s="163" t="n"/>
      <c r="V2009" s="164">
        <f>IF(C2009="",NA(),MATCH($B2009&amp;$C2009,'Smelter Look-up'!$J:$J,0))</f>
        <v/>
      </c>
      <c r="X2009" s="165">
        <f>IF(AND(C2009="Smelter not listed",OR(LEN(D2009)=0,LEN(E2009)=0)),1,0)</f>
        <v/>
      </c>
      <c r="AB2009" s="306">
        <f>IF(C2009="","",B2009)</f>
        <v/>
      </c>
      <c r="AC2009" s="165">
        <f>B2009</f>
        <v/>
      </c>
      <c r="AD2009" s="165">
        <f>IF(C2009="Smelter not listed",D2009,C2009)</f>
        <v/>
      </c>
    </row>
    <row r="2010" ht="20.1" customFormat="1" customHeight="1" s="165">
      <c r="A2010" s="150" t="n"/>
      <c r="B2010" s="296">
        <f>IF(LEN(A2010)=0,"",INDEX('Smelter Look-up'!$A:$A,MATCH($A2010,'Smelter Look-up'!$E:$E,0)))</f>
        <v/>
      </c>
      <c r="C2010" s="147">
        <f>IF(LEN(A2010)=0,"",INDEX('Smelter Look-up'!$C:$C,MATCH($A2010,'Smelter Look-up'!$E:$E,0)))</f>
        <v/>
      </c>
      <c r="D2010" s="144" t="n"/>
      <c r="E2010" s="144">
        <f>IF(ISERROR($V2010),"",OFFSET('Smelter Look-up'!$D$4,$V2010-4,0)&amp;"")</f>
        <v/>
      </c>
      <c r="F2010" s="144">
        <f>IF(ISERROR($V2010),"",OFFSET('Smelter Look-up'!$E$4,$V2010-4,0))</f>
        <v/>
      </c>
      <c r="G2010" s="144">
        <f>IF(C2010=$X$4,"Enter smelter details",IF(ISERROR($V2010),"",OFFSET('Smelter Look-up'!$F$4,$V2010-4,0)))</f>
        <v/>
      </c>
      <c r="H2010" s="200">
        <f>IF(ISERROR($V2010),"",OFFSET('Smelter Look-up'!$G$4,$V2010-4,0))</f>
        <v/>
      </c>
      <c r="I2010" s="201">
        <f>IF(ISERROR($V2010),"",OFFSET('Smelter Look-up'!$H$4,$V2010-4,0))</f>
        <v/>
      </c>
      <c r="J2010" s="201">
        <f>IF(ISERROR($V2010),"",OFFSET('Smelter Look-up'!$I$4,$V2010-4,0))</f>
        <v/>
      </c>
      <c r="K2010" s="145" t="n"/>
      <c r="L2010" s="145" t="n"/>
      <c r="M2010" s="145" t="n"/>
      <c r="N2010" s="145" t="n"/>
      <c r="O2010" s="145" t="n"/>
      <c r="P2010" s="203" t="n"/>
      <c r="Q2010" s="146" t="n"/>
      <c r="R2010" s="144">
        <f>IF(ISERROR($V2010),"",OFFSET('Smelter Look-up'!$C$4,$V2010-4,0)&amp;"")</f>
        <v/>
      </c>
      <c r="S2010" s="150">
        <f>IF(B2010="","",IF(ISERROR(MATCH($E2010,CL,0)),"Unknown",INDIRECT("'C'!$A$"&amp;MATCH($E2010,CL,0)+1)))</f>
        <v/>
      </c>
      <c r="T2010" s="150">
        <f>IF(B2010="","",IF(ISERROR(MATCH($J2010,SorP!$B$1:$B$6261,0)),"",INDIRECT("'SorP'!$A$"&amp;MATCH($S2010&amp;$J2010,SorP!C:C,0))))</f>
        <v/>
      </c>
      <c r="U2010" s="163" t="n"/>
      <c r="V2010" s="164">
        <f>IF(C2010="",NA(),MATCH($B2010&amp;$C2010,'Smelter Look-up'!$J:$J,0))</f>
        <v/>
      </c>
      <c r="X2010" s="165">
        <f>IF(AND(C2010="Smelter not listed",OR(LEN(D2010)=0,LEN(E2010)=0)),1,0)</f>
        <v/>
      </c>
      <c r="AB2010" s="306">
        <f>IF(C2010="","",B2010)</f>
        <v/>
      </c>
      <c r="AC2010" s="165">
        <f>B2010</f>
        <v/>
      </c>
      <c r="AD2010" s="165">
        <f>IF(C2010="Smelter not listed",D2010,C2010)</f>
        <v/>
      </c>
    </row>
    <row r="2011" ht="20.1" customFormat="1" customHeight="1" s="165">
      <c r="A2011" s="150" t="n"/>
      <c r="B2011" s="296">
        <f>IF(LEN(A2011)=0,"",INDEX('Smelter Look-up'!$A:$A,MATCH($A2011,'Smelter Look-up'!$E:$E,0)))</f>
        <v/>
      </c>
      <c r="C2011" s="147">
        <f>IF(LEN(A2011)=0,"",INDEX('Smelter Look-up'!$C:$C,MATCH($A2011,'Smelter Look-up'!$E:$E,0)))</f>
        <v/>
      </c>
      <c r="D2011" s="144" t="n"/>
      <c r="E2011" s="144">
        <f>IF(ISERROR($V2011),"",OFFSET('Smelter Look-up'!$D$4,$V2011-4,0)&amp;"")</f>
        <v/>
      </c>
      <c r="F2011" s="144">
        <f>IF(ISERROR($V2011),"",OFFSET('Smelter Look-up'!$E$4,$V2011-4,0))</f>
        <v/>
      </c>
      <c r="G2011" s="144">
        <f>IF(C2011=$X$4,"Enter smelter details",IF(ISERROR($V2011),"",OFFSET('Smelter Look-up'!$F$4,$V2011-4,0)))</f>
        <v/>
      </c>
      <c r="H2011" s="200">
        <f>IF(ISERROR($V2011),"",OFFSET('Smelter Look-up'!$G$4,$V2011-4,0))</f>
        <v/>
      </c>
      <c r="I2011" s="201">
        <f>IF(ISERROR($V2011),"",OFFSET('Smelter Look-up'!$H$4,$V2011-4,0))</f>
        <v/>
      </c>
      <c r="J2011" s="201">
        <f>IF(ISERROR($V2011),"",OFFSET('Smelter Look-up'!$I$4,$V2011-4,0))</f>
        <v/>
      </c>
      <c r="K2011" s="145" t="n"/>
      <c r="L2011" s="145" t="n"/>
      <c r="M2011" s="145" t="n"/>
      <c r="N2011" s="145" t="n"/>
      <c r="O2011" s="145" t="n"/>
      <c r="P2011" s="203" t="n"/>
      <c r="Q2011" s="146" t="n"/>
      <c r="R2011" s="144">
        <f>IF(ISERROR($V2011),"",OFFSET('Smelter Look-up'!$C$4,$V2011-4,0)&amp;"")</f>
        <v/>
      </c>
      <c r="S2011" s="150">
        <f>IF(B2011="","",IF(ISERROR(MATCH($E2011,CL,0)),"Unknown",INDIRECT("'C'!$A$"&amp;MATCH($E2011,CL,0)+1)))</f>
        <v/>
      </c>
      <c r="T2011" s="150">
        <f>IF(B2011="","",IF(ISERROR(MATCH($J2011,SorP!$B$1:$B$6261,0)),"",INDIRECT("'SorP'!$A$"&amp;MATCH($S2011&amp;$J2011,SorP!C:C,0))))</f>
        <v/>
      </c>
      <c r="U2011" s="163" t="n"/>
      <c r="V2011" s="164">
        <f>IF(C2011="",NA(),MATCH($B2011&amp;$C2011,'Smelter Look-up'!$J:$J,0))</f>
        <v/>
      </c>
      <c r="X2011" s="165">
        <f>IF(AND(C2011="Smelter not listed",OR(LEN(D2011)=0,LEN(E2011)=0)),1,0)</f>
        <v/>
      </c>
      <c r="AB2011" s="306">
        <f>IF(C2011="","",B2011)</f>
        <v/>
      </c>
      <c r="AC2011" s="165">
        <f>B2011</f>
        <v/>
      </c>
      <c r="AD2011" s="165">
        <f>IF(C2011="Smelter not listed",D2011,C2011)</f>
        <v/>
      </c>
    </row>
    <row r="2012" ht="20.1" customFormat="1" customHeight="1" s="165">
      <c r="A2012" s="150" t="n"/>
      <c r="B2012" s="296">
        <f>IF(LEN(A2012)=0,"",INDEX('Smelter Look-up'!$A:$A,MATCH($A2012,'Smelter Look-up'!$E:$E,0)))</f>
        <v/>
      </c>
      <c r="C2012" s="147">
        <f>IF(LEN(A2012)=0,"",INDEX('Smelter Look-up'!$C:$C,MATCH($A2012,'Smelter Look-up'!$E:$E,0)))</f>
        <v/>
      </c>
      <c r="D2012" s="144" t="n"/>
      <c r="E2012" s="144">
        <f>IF(ISERROR($V2012),"",OFFSET('Smelter Look-up'!$D$4,$V2012-4,0)&amp;"")</f>
        <v/>
      </c>
      <c r="F2012" s="144">
        <f>IF(ISERROR($V2012),"",OFFSET('Smelter Look-up'!$E$4,$V2012-4,0))</f>
        <v/>
      </c>
      <c r="G2012" s="144">
        <f>IF(C2012=$X$4,"Enter smelter details",IF(ISERROR($V2012),"",OFFSET('Smelter Look-up'!$F$4,$V2012-4,0)))</f>
        <v/>
      </c>
      <c r="H2012" s="200">
        <f>IF(ISERROR($V2012),"",OFFSET('Smelter Look-up'!$G$4,$V2012-4,0))</f>
        <v/>
      </c>
      <c r="I2012" s="201">
        <f>IF(ISERROR($V2012),"",OFFSET('Smelter Look-up'!$H$4,$V2012-4,0))</f>
        <v/>
      </c>
      <c r="J2012" s="201">
        <f>IF(ISERROR($V2012),"",OFFSET('Smelter Look-up'!$I$4,$V2012-4,0))</f>
        <v/>
      </c>
      <c r="K2012" s="145" t="n"/>
      <c r="L2012" s="145" t="n"/>
      <c r="M2012" s="145" t="n"/>
      <c r="N2012" s="145" t="n"/>
      <c r="O2012" s="145" t="n"/>
      <c r="P2012" s="203" t="n"/>
      <c r="Q2012" s="146" t="n"/>
      <c r="R2012" s="144">
        <f>IF(ISERROR($V2012),"",OFFSET('Smelter Look-up'!$C$4,$V2012-4,0)&amp;"")</f>
        <v/>
      </c>
      <c r="S2012" s="150">
        <f>IF(B2012="","",IF(ISERROR(MATCH($E2012,CL,0)),"Unknown",INDIRECT("'C'!$A$"&amp;MATCH($E2012,CL,0)+1)))</f>
        <v/>
      </c>
      <c r="T2012" s="150">
        <f>IF(B2012="","",IF(ISERROR(MATCH($J2012,SorP!$B$1:$B$6261,0)),"",INDIRECT("'SorP'!$A$"&amp;MATCH($S2012&amp;$J2012,SorP!C:C,0))))</f>
        <v/>
      </c>
      <c r="U2012" s="163" t="n"/>
      <c r="V2012" s="164">
        <f>IF(C2012="",NA(),MATCH($B2012&amp;$C2012,'Smelter Look-up'!$J:$J,0))</f>
        <v/>
      </c>
      <c r="X2012" s="165">
        <f>IF(AND(C2012="Smelter not listed",OR(LEN(D2012)=0,LEN(E2012)=0)),1,0)</f>
        <v/>
      </c>
      <c r="AB2012" s="306">
        <f>IF(C2012="","",B2012)</f>
        <v/>
      </c>
      <c r="AC2012" s="165">
        <f>B2012</f>
        <v/>
      </c>
      <c r="AD2012" s="165">
        <f>IF(C2012="Smelter not listed",D2012,C2012)</f>
        <v/>
      </c>
    </row>
    <row r="2013" ht="20.1" customFormat="1" customHeight="1" s="165">
      <c r="A2013" s="150" t="n"/>
      <c r="B2013" s="296">
        <f>IF(LEN(A2013)=0,"",INDEX('Smelter Look-up'!$A:$A,MATCH($A2013,'Smelter Look-up'!$E:$E,0)))</f>
        <v/>
      </c>
      <c r="C2013" s="147">
        <f>IF(LEN(A2013)=0,"",INDEX('Smelter Look-up'!$C:$C,MATCH($A2013,'Smelter Look-up'!$E:$E,0)))</f>
        <v/>
      </c>
      <c r="D2013" s="144" t="n"/>
      <c r="E2013" s="144">
        <f>IF(ISERROR($V2013),"",OFFSET('Smelter Look-up'!$D$4,$V2013-4,0)&amp;"")</f>
        <v/>
      </c>
      <c r="F2013" s="144">
        <f>IF(ISERROR($V2013),"",OFFSET('Smelter Look-up'!$E$4,$V2013-4,0))</f>
        <v/>
      </c>
      <c r="G2013" s="144">
        <f>IF(C2013=$X$4,"Enter smelter details",IF(ISERROR($V2013),"",OFFSET('Smelter Look-up'!$F$4,$V2013-4,0)))</f>
        <v/>
      </c>
      <c r="H2013" s="200">
        <f>IF(ISERROR($V2013),"",OFFSET('Smelter Look-up'!$G$4,$V2013-4,0))</f>
        <v/>
      </c>
      <c r="I2013" s="201">
        <f>IF(ISERROR($V2013),"",OFFSET('Smelter Look-up'!$H$4,$V2013-4,0))</f>
        <v/>
      </c>
      <c r="J2013" s="201">
        <f>IF(ISERROR($V2013),"",OFFSET('Smelter Look-up'!$I$4,$V2013-4,0))</f>
        <v/>
      </c>
      <c r="K2013" s="145" t="n"/>
      <c r="L2013" s="145" t="n"/>
      <c r="M2013" s="145" t="n"/>
      <c r="N2013" s="145" t="n"/>
      <c r="O2013" s="145" t="n"/>
      <c r="P2013" s="203" t="n"/>
      <c r="Q2013" s="146" t="n"/>
      <c r="R2013" s="144">
        <f>IF(ISERROR($V2013),"",OFFSET('Smelter Look-up'!$C$4,$V2013-4,0)&amp;"")</f>
        <v/>
      </c>
      <c r="S2013" s="150">
        <f>IF(B2013="","",IF(ISERROR(MATCH($E2013,CL,0)),"Unknown",INDIRECT("'C'!$A$"&amp;MATCH($E2013,CL,0)+1)))</f>
        <v/>
      </c>
      <c r="T2013" s="150">
        <f>IF(B2013="","",IF(ISERROR(MATCH($J2013,SorP!$B$1:$B$6261,0)),"",INDIRECT("'SorP'!$A$"&amp;MATCH($S2013&amp;$J2013,SorP!C:C,0))))</f>
        <v/>
      </c>
      <c r="U2013" s="163" t="n"/>
      <c r="V2013" s="164">
        <f>IF(C2013="",NA(),MATCH($B2013&amp;$C2013,'Smelter Look-up'!$J:$J,0))</f>
        <v/>
      </c>
      <c r="X2013" s="165">
        <f>IF(AND(C2013="Smelter not listed",OR(LEN(D2013)=0,LEN(E2013)=0)),1,0)</f>
        <v/>
      </c>
      <c r="AB2013" s="306">
        <f>IF(C2013="","",B2013)</f>
        <v/>
      </c>
      <c r="AC2013" s="165">
        <f>B2013</f>
        <v/>
      </c>
      <c r="AD2013" s="165">
        <f>IF(C2013="Smelter not listed",D2013,C2013)</f>
        <v/>
      </c>
    </row>
    <row r="2014" ht="20.1" customFormat="1" customHeight="1" s="165">
      <c r="A2014" s="150" t="n"/>
      <c r="B2014" s="296">
        <f>IF(LEN(A2014)=0,"",INDEX('Smelter Look-up'!$A:$A,MATCH($A2014,'Smelter Look-up'!$E:$E,0)))</f>
        <v/>
      </c>
      <c r="C2014" s="147">
        <f>IF(LEN(A2014)=0,"",INDEX('Smelter Look-up'!$C:$C,MATCH($A2014,'Smelter Look-up'!$E:$E,0)))</f>
        <v/>
      </c>
      <c r="D2014" s="144" t="n"/>
      <c r="E2014" s="144">
        <f>IF(ISERROR($V2014),"",OFFSET('Smelter Look-up'!$D$4,$V2014-4,0)&amp;"")</f>
        <v/>
      </c>
      <c r="F2014" s="144">
        <f>IF(ISERROR($V2014),"",OFFSET('Smelter Look-up'!$E$4,$V2014-4,0))</f>
        <v/>
      </c>
      <c r="G2014" s="144">
        <f>IF(C2014=$X$4,"Enter smelter details",IF(ISERROR($V2014),"",OFFSET('Smelter Look-up'!$F$4,$V2014-4,0)))</f>
        <v/>
      </c>
      <c r="H2014" s="200">
        <f>IF(ISERROR($V2014),"",OFFSET('Smelter Look-up'!$G$4,$V2014-4,0))</f>
        <v/>
      </c>
      <c r="I2014" s="201">
        <f>IF(ISERROR($V2014),"",OFFSET('Smelter Look-up'!$H$4,$V2014-4,0))</f>
        <v/>
      </c>
      <c r="J2014" s="201">
        <f>IF(ISERROR($V2014),"",OFFSET('Smelter Look-up'!$I$4,$V2014-4,0))</f>
        <v/>
      </c>
      <c r="K2014" s="145" t="n"/>
      <c r="L2014" s="145" t="n"/>
      <c r="M2014" s="145" t="n"/>
      <c r="N2014" s="145" t="n"/>
      <c r="O2014" s="145" t="n"/>
      <c r="P2014" s="203" t="n"/>
      <c r="Q2014" s="146" t="n"/>
      <c r="R2014" s="144">
        <f>IF(ISERROR($V2014),"",OFFSET('Smelter Look-up'!$C$4,$V2014-4,0)&amp;"")</f>
        <v/>
      </c>
      <c r="S2014" s="150">
        <f>IF(B2014="","",IF(ISERROR(MATCH($E2014,CL,0)),"Unknown",INDIRECT("'C'!$A$"&amp;MATCH($E2014,CL,0)+1)))</f>
        <v/>
      </c>
      <c r="T2014" s="150">
        <f>IF(B2014="","",IF(ISERROR(MATCH($J2014,SorP!$B$1:$B$6261,0)),"",INDIRECT("'SorP'!$A$"&amp;MATCH($S2014&amp;$J2014,SorP!C:C,0))))</f>
        <v/>
      </c>
      <c r="U2014" s="163" t="n"/>
      <c r="V2014" s="164">
        <f>IF(C2014="",NA(),MATCH($B2014&amp;$C2014,'Smelter Look-up'!$J:$J,0))</f>
        <v/>
      </c>
      <c r="X2014" s="165">
        <f>IF(AND(C2014="Smelter not listed",OR(LEN(D2014)=0,LEN(E2014)=0)),1,0)</f>
        <v/>
      </c>
      <c r="AB2014" s="306">
        <f>IF(C2014="","",B2014)</f>
        <v/>
      </c>
      <c r="AC2014" s="165">
        <f>B2014</f>
        <v/>
      </c>
      <c r="AD2014" s="165">
        <f>IF(C2014="Smelter not listed",D2014,C2014)</f>
        <v/>
      </c>
    </row>
    <row r="2015" ht="20.1" customFormat="1" customHeight="1" s="165">
      <c r="A2015" s="150" t="n"/>
      <c r="B2015" s="296">
        <f>IF(LEN(A2015)=0,"",INDEX('Smelter Look-up'!$A:$A,MATCH($A2015,'Smelter Look-up'!$E:$E,0)))</f>
        <v/>
      </c>
      <c r="C2015" s="147">
        <f>IF(LEN(A2015)=0,"",INDEX('Smelter Look-up'!$C:$C,MATCH($A2015,'Smelter Look-up'!$E:$E,0)))</f>
        <v/>
      </c>
      <c r="D2015" s="144" t="n"/>
      <c r="E2015" s="144">
        <f>IF(ISERROR($V2015),"",OFFSET('Smelter Look-up'!$D$4,$V2015-4,0)&amp;"")</f>
        <v/>
      </c>
      <c r="F2015" s="144">
        <f>IF(ISERROR($V2015),"",OFFSET('Smelter Look-up'!$E$4,$V2015-4,0))</f>
        <v/>
      </c>
      <c r="G2015" s="144">
        <f>IF(C2015=$X$4,"Enter smelter details",IF(ISERROR($V2015),"",OFFSET('Smelter Look-up'!$F$4,$V2015-4,0)))</f>
        <v/>
      </c>
      <c r="H2015" s="200">
        <f>IF(ISERROR($V2015),"",OFFSET('Smelter Look-up'!$G$4,$V2015-4,0))</f>
        <v/>
      </c>
      <c r="I2015" s="201">
        <f>IF(ISERROR($V2015),"",OFFSET('Smelter Look-up'!$H$4,$V2015-4,0))</f>
        <v/>
      </c>
      <c r="J2015" s="201">
        <f>IF(ISERROR($V2015),"",OFFSET('Smelter Look-up'!$I$4,$V2015-4,0))</f>
        <v/>
      </c>
      <c r="K2015" s="145" t="n"/>
      <c r="L2015" s="145" t="n"/>
      <c r="M2015" s="145" t="n"/>
      <c r="N2015" s="145" t="n"/>
      <c r="O2015" s="145" t="n"/>
      <c r="P2015" s="203" t="n"/>
      <c r="Q2015" s="146" t="n"/>
      <c r="R2015" s="144">
        <f>IF(ISERROR($V2015),"",OFFSET('Smelter Look-up'!$C$4,$V2015-4,0)&amp;"")</f>
        <v/>
      </c>
      <c r="S2015" s="150">
        <f>IF(B2015="","",IF(ISERROR(MATCH($E2015,CL,0)),"Unknown",INDIRECT("'C'!$A$"&amp;MATCH($E2015,CL,0)+1)))</f>
        <v/>
      </c>
      <c r="T2015" s="150">
        <f>IF(B2015="","",IF(ISERROR(MATCH($J2015,SorP!$B$1:$B$6261,0)),"",INDIRECT("'SorP'!$A$"&amp;MATCH($S2015&amp;$J2015,SorP!C:C,0))))</f>
        <v/>
      </c>
      <c r="U2015" s="163" t="n"/>
      <c r="V2015" s="164">
        <f>IF(C2015="",NA(),MATCH($B2015&amp;$C2015,'Smelter Look-up'!$J:$J,0))</f>
        <v/>
      </c>
      <c r="X2015" s="165">
        <f>IF(AND(C2015="Smelter not listed",OR(LEN(D2015)=0,LEN(E2015)=0)),1,0)</f>
        <v/>
      </c>
      <c r="AB2015" s="306">
        <f>IF(C2015="","",B2015)</f>
        <v/>
      </c>
      <c r="AC2015" s="165">
        <f>B2015</f>
        <v/>
      </c>
      <c r="AD2015" s="165">
        <f>IF(C2015="Smelter not listed",D2015,C2015)</f>
        <v/>
      </c>
    </row>
    <row r="2016" ht="20.1" customFormat="1" customHeight="1" s="165">
      <c r="A2016" s="150" t="n"/>
      <c r="B2016" s="296">
        <f>IF(LEN(A2016)=0,"",INDEX('Smelter Look-up'!$A:$A,MATCH($A2016,'Smelter Look-up'!$E:$E,0)))</f>
        <v/>
      </c>
      <c r="C2016" s="147">
        <f>IF(LEN(A2016)=0,"",INDEX('Smelter Look-up'!$C:$C,MATCH($A2016,'Smelter Look-up'!$E:$E,0)))</f>
        <v/>
      </c>
      <c r="D2016" s="144" t="n"/>
      <c r="E2016" s="144">
        <f>IF(ISERROR($V2016),"",OFFSET('Smelter Look-up'!$D$4,$V2016-4,0)&amp;"")</f>
        <v/>
      </c>
      <c r="F2016" s="144">
        <f>IF(ISERROR($V2016),"",OFFSET('Smelter Look-up'!$E$4,$V2016-4,0))</f>
        <v/>
      </c>
      <c r="G2016" s="144">
        <f>IF(C2016=$X$4,"Enter smelter details",IF(ISERROR($V2016),"",OFFSET('Smelter Look-up'!$F$4,$V2016-4,0)))</f>
        <v/>
      </c>
      <c r="H2016" s="200">
        <f>IF(ISERROR($V2016),"",OFFSET('Smelter Look-up'!$G$4,$V2016-4,0))</f>
        <v/>
      </c>
      <c r="I2016" s="201">
        <f>IF(ISERROR($V2016),"",OFFSET('Smelter Look-up'!$H$4,$V2016-4,0))</f>
        <v/>
      </c>
      <c r="J2016" s="201">
        <f>IF(ISERROR($V2016),"",OFFSET('Smelter Look-up'!$I$4,$V2016-4,0))</f>
        <v/>
      </c>
      <c r="K2016" s="145" t="n"/>
      <c r="L2016" s="145" t="n"/>
      <c r="M2016" s="145" t="n"/>
      <c r="N2016" s="145" t="n"/>
      <c r="O2016" s="145" t="n"/>
      <c r="P2016" s="203" t="n"/>
      <c r="Q2016" s="146" t="n"/>
      <c r="R2016" s="144">
        <f>IF(ISERROR($V2016),"",OFFSET('Smelter Look-up'!$C$4,$V2016-4,0)&amp;"")</f>
        <v/>
      </c>
      <c r="S2016" s="150">
        <f>IF(B2016="","",IF(ISERROR(MATCH($E2016,CL,0)),"Unknown",INDIRECT("'C'!$A$"&amp;MATCH($E2016,CL,0)+1)))</f>
        <v/>
      </c>
      <c r="T2016" s="150">
        <f>IF(B2016="","",IF(ISERROR(MATCH($J2016,SorP!$B$1:$B$6261,0)),"",INDIRECT("'SorP'!$A$"&amp;MATCH($S2016&amp;$J2016,SorP!C:C,0))))</f>
        <v/>
      </c>
      <c r="U2016" s="163" t="n"/>
      <c r="V2016" s="164">
        <f>IF(C2016="",NA(),MATCH($B2016&amp;$C2016,'Smelter Look-up'!$J:$J,0))</f>
        <v/>
      </c>
      <c r="X2016" s="165">
        <f>IF(AND(C2016="Smelter not listed",OR(LEN(D2016)=0,LEN(E2016)=0)),1,0)</f>
        <v/>
      </c>
      <c r="AB2016" s="306">
        <f>IF(C2016="","",B2016)</f>
        <v/>
      </c>
      <c r="AC2016" s="165">
        <f>B2016</f>
        <v/>
      </c>
      <c r="AD2016" s="165">
        <f>IF(C2016="Smelter not listed",D2016,C2016)</f>
        <v/>
      </c>
    </row>
    <row r="2017" ht="20.1" customFormat="1" customHeight="1" s="165">
      <c r="A2017" s="150" t="n"/>
      <c r="B2017" s="296">
        <f>IF(LEN(A2017)=0,"",INDEX('Smelter Look-up'!$A:$A,MATCH($A2017,'Smelter Look-up'!$E:$E,0)))</f>
        <v/>
      </c>
      <c r="C2017" s="147">
        <f>IF(LEN(A2017)=0,"",INDEX('Smelter Look-up'!$C:$C,MATCH($A2017,'Smelter Look-up'!$E:$E,0)))</f>
        <v/>
      </c>
      <c r="D2017" s="144" t="n"/>
      <c r="E2017" s="144">
        <f>IF(ISERROR($V2017),"",OFFSET('Smelter Look-up'!$D$4,$V2017-4,0)&amp;"")</f>
        <v/>
      </c>
      <c r="F2017" s="144">
        <f>IF(ISERROR($V2017),"",OFFSET('Smelter Look-up'!$E$4,$V2017-4,0))</f>
        <v/>
      </c>
      <c r="G2017" s="144">
        <f>IF(C2017=$X$4,"Enter smelter details",IF(ISERROR($V2017),"",OFFSET('Smelter Look-up'!$F$4,$V2017-4,0)))</f>
        <v/>
      </c>
      <c r="H2017" s="200">
        <f>IF(ISERROR($V2017),"",OFFSET('Smelter Look-up'!$G$4,$V2017-4,0))</f>
        <v/>
      </c>
      <c r="I2017" s="201">
        <f>IF(ISERROR($V2017),"",OFFSET('Smelter Look-up'!$H$4,$V2017-4,0))</f>
        <v/>
      </c>
      <c r="J2017" s="201">
        <f>IF(ISERROR($V2017),"",OFFSET('Smelter Look-up'!$I$4,$V2017-4,0))</f>
        <v/>
      </c>
      <c r="K2017" s="145" t="n"/>
      <c r="L2017" s="145" t="n"/>
      <c r="M2017" s="145" t="n"/>
      <c r="N2017" s="145" t="n"/>
      <c r="O2017" s="145" t="n"/>
      <c r="P2017" s="203" t="n"/>
      <c r="Q2017" s="146" t="n"/>
      <c r="R2017" s="144">
        <f>IF(ISERROR($V2017),"",OFFSET('Smelter Look-up'!$C$4,$V2017-4,0)&amp;"")</f>
        <v/>
      </c>
      <c r="S2017" s="150">
        <f>IF(B2017="","",IF(ISERROR(MATCH($E2017,CL,0)),"Unknown",INDIRECT("'C'!$A$"&amp;MATCH($E2017,CL,0)+1)))</f>
        <v/>
      </c>
      <c r="T2017" s="150">
        <f>IF(B2017="","",IF(ISERROR(MATCH($J2017,SorP!$B$1:$B$6261,0)),"",INDIRECT("'SorP'!$A$"&amp;MATCH($S2017&amp;$J2017,SorP!C:C,0))))</f>
        <v/>
      </c>
      <c r="U2017" s="163" t="n"/>
      <c r="V2017" s="164">
        <f>IF(C2017="",NA(),MATCH($B2017&amp;$C2017,'Smelter Look-up'!$J:$J,0))</f>
        <v/>
      </c>
      <c r="X2017" s="165">
        <f>IF(AND(C2017="Smelter not listed",OR(LEN(D2017)=0,LEN(E2017)=0)),1,0)</f>
        <v/>
      </c>
      <c r="AB2017" s="306">
        <f>IF(C2017="","",B2017)</f>
        <v/>
      </c>
      <c r="AC2017" s="165">
        <f>B2017</f>
        <v/>
      </c>
      <c r="AD2017" s="165">
        <f>IF(C2017="Smelter not listed",D2017,C2017)</f>
        <v/>
      </c>
    </row>
    <row r="2018" ht="20.1" customFormat="1" customHeight="1" s="165">
      <c r="A2018" s="150" t="n"/>
      <c r="B2018" s="296">
        <f>IF(LEN(A2018)=0,"",INDEX('Smelter Look-up'!$A:$A,MATCH($A2018,'Smelter Look-up'!$E:$E,0)))</f>
        <v/>
      </c>
      <c r="C2018" s="147">
        <f>IF(LEN(A2018)=0,"",INDEX('Smelter Look-up'!$C:$C,MATCH($A2018,'Smelter Look-up'!$E:$E,0)))</f>
        <v/>
      </c>
      <c r="D2018" s="144" t="n"/>
      <c r="E2018" s="144">
        <f>IF(ISERROR($V2018),"",OFFSET('Smelter Look-up'!$D$4,$V2018-4,0)&amp;"")</f>
        <v/>
      </c>
      <c r="F2018" s="144">
        <f>IF(ISERROR($V2018),"",OFFSET('Smelter Look-up'!$E$4,$V2018-4,0))</f>
        <v/>
      </c>
      <c r="G2018" s="144">
        <f>IF(C2018=$X$4,"Enter smelter details",IF(ISERROR($V2018),"",OFFSET('Smelter Look-up'!$F$4,$V2018-4,0)))</f>
        <v/>
      </c>
      <c r="H2018" s="200">
        <f>IF(ISERROR($V2018),"",OFFSET('Smelter Look-up'!$G$4,$V2018-4,0))</f>
        <v/>
      </c>
      <c r="I2018" s="201">
        <f>IF(ISERROR($V2018),"",OFFSET('Smelter Look-up'!$H$4,$V2018-4,0))</f>
        <v/>
      </c>
      <c r="J2018" s="201">
        <f>IF(ISERROR($V2018),"",OFFSET('Smelter Look-up'!$I$4,$V2018-4,0))</f>
        <v/>
      </c>
      <c r="K2018" s="145" t="n"/>
      <c r="L2018" s="145" t="n"/>
      <c r="M2018" s="145" t="n"/>
      <c r="N2018" s="145" t="n"/>
      <c r="O2018" s="145" t="n"/>
      <c r="P2018" s="203" t="n"/>
      <c r="Q2018" s="146" t="n"/>
      <c r="R2018" s="144">
        <f>IF(ISERROR($V2018),"",OFFSET('Smelter Look-up'!$C$4,$V2018-4,0)&amp;"")</f>
        <v/>
      </c>
      <c r="S2018" s="150">
        <f>IF(B2018="","",IF(ISERROR(MATCH($E2018,CL,0)),"Unknown",INDIRECT("'C'!$A$"&amp;MATCH($E2018,CL,0)+1)))</f>
        <v/>
      </c>
      <c r="T2018" s="150">
        <f>IF(B2018="","",IF(ISERROR(MATCH($J2018,SorP!$B$1:$B$6261,0)),"",INDIRECT("'SorP'!$A$"&amp;MATCH($S2018&amp;$J2018,SorP!C:C,0))))</f>
        <v/>
      </c>
      <c r="U2018" s="163" t="n"/>
      <c r="V2018" s="164">
        <f>IF(C2018="",NA(),MATCH($B2018&amp;$C2018,'Smelter Look-up'!$J:$J,0))</f>
        <v/>
      </c>
      <c r="X2018" s="165">
        <f>IF(AND(C2018="Smelter not listed",OR(LEN(D2018)=0,LEN(E2018)=0)),1,0)</f>
        <v/>
      </c>
      <c r="AB2018" s="306">
        <f>IF(C2018="","",B2018)</f>
        <v/>
      </c>
      <c r="AC2018" s="165">
        <f>B2018</f>
        <v/>
      </c>
      <c r="AD2018" s="165">
        <f>IF(C2018="Smelter not listed",D2018,C2018)</f>
        <v/>
      </c>
    </row>
    <row r="2019" ht="20.1" customFormat="1" customHeight="1" s="165">
      <c r="A2019" s="150" t="n"/>
      <c r="B2019" s="296">
        <f>IF(LEN(A2019)=0,"",INDEX('Smelter Look-up'!$A:$A,MATCH($A2019,'Smelter Look-up'!$E:$E,0)))</f>
        <v/>
      </c>
      <c r="C2019" s="147">
        <f>IF(LEN(A2019)=0,"",INDEX('Smelter Look-up'!$C:$C,MATCH($A2019,'Smelter Look-up'!$E:$E,0)))</f>
        <v/>
      </c>
      <c r="D2019" s="144" t="n"/>
      <c r="E2019" s="144">
        <f>IF(ISERROR($V2019),"",OFFSET('Smelter Look-up'!$D$4,$V2019-4,0)&amp;"")</f>
        <v/>
      </c>
      <c r="F2019" s="144">
        <f>IF(ISERROR($V2019),"",OFFSET('Smelter Look-up'!$E$4,$V2019-4,0))</f>
        <v/>
      </c>
      <c r="G2019" s="144">
        <f>IF(C2019=$X$4,"Enter smelter details",IF(ISERROR($V2019),"",OFFSET('Smelter Look-up'!$F$4,$V2019-4,0)))</f>
        <v/>
      </c>
      <c r="H2019" s="200">
        <f>IF(ISERROR($V2019),"",OFFSET('Smelter Look-up'!$G$4,$V2019-4,0))</f>
        <v/>
      </c>
      <c r="I2019" s="201">
        <f>IF(ISERROR($V2019),"",OFFSET('Smelter Look-up'!$H$4,$V2019-4,0))</f>
        <v/>
      </c>
      <c r="J2019" s="201">
        <f>IF(ISERROR($V2019),"",OFFSET('Smelter Look-up'!$I$4,$V2019-4,0))</f>
        <v/>
      </c>
      <c r="K2019" s="145" t="n"/>
      <c r="L2019" s="145" t="n"/>
      <c r="M2019" s="145" t="n"/>
      <c r="N2019" s="145" t="n"/>
      <c r="O2019" s="145" t="n"/>
      <c r="P2019" s="203" t="n"/>
      <c r="Q2019" s="146" t="n"/>
      <c r="R2019" s="144">
        <f>IF(ISERROR($V2019),"",OFFSET('Smelter Look-up'!$C$4,$V2019-4,0)&amp;"")</f>
        <v/>
      </c>
      <c r="S2019" s="150">
        <f>IF(B2019="","",IF(ISERROR(MATCH($E2019,CL,0)),"Unknown",INDIRECT("'C'!$A$"&amp;MATCH($E2019,CL,0)+1)))</f>
        <v/>
      </c>
      <c r="T2019" s="150">
        <f>IF(B2019="","",IF(ISERROR(MATCH($J2019,SorP!$B$1:$B$6261,0)),"",INDIRECT("'SorP'!$A$"&amp;MATCH($S2019&amp;$J2019,SorP!C:C,0))))</f>
        <v/>
      </c>
      <c r="U2019" s="163" t="n"/>
      <c r="V2019" s="164">
        <f>IF(C2019="",NA(),MATCH($B2019&amp;$C2019,'Smelter Look-up'!$J:$J,0))</f>
        <v/>
      </c>
      <c r="X2019" s="165">
        <f>IF(AND(C2019="Smelter not listed",OR(LEN(D2019)=0,LEN(E2019)=0)),1,0)</f>
        <v/>
      </c>
      <c r="AB2019" s="306">
        <f>IF(C2019="","",B2019)</f>
        <v/>
      </c>
      <c r="AC2019" s="165">
        <f>B2019</f>
        <v/>
      </c>
      <c r="AD2019" s="165">
        <f>IF(C2019="Smelter not listed",D2019,C2019)</f>
        <v/>
      </c>
    </row>
    <row r="2020" ht="20.1" customFormat="1" customHeight="1" s="165">
      <c r="A2020" s="150" t="n"/>
      <c r="B2020" s="296">
        <f>IF(LEN(A2020)=0,"",INDEX('Smelter Look-up'!$A:$A,MATCH($A2020,'Smelter Look-up'!$E:$E,0)))</f>
        <v/>
      </c>
      <c r="C2020" s="147">
        <f>IF(LEN(A2020)=0,"",INDEX('Smelter Look-up'!$C:$C,MATCH($A2020,'Smelter Look-up'!$E:$E,0)))</f>
        <v/>
      </c>
      <c r="D2020" s="144" t="n"/>
      <c r="E2020" s="144">
        <f>IF(ISERROR($V2020),"",OFFSET('Smelter Look-up'!$D$4,$V2020-4,0)&amp;"")</f>
        <v/>
      </c>
      <c r="F2020" s="144">
        <f>IF(ISERROR($V2020),"",OFFSET('Smelter Look-up'!$E$4,$V2020-4,0))</f>
        <v/>
      </c>
      <c r="G2020" s="144">
        <f>IF(C2020=$X$4,"Enter smelter details",IF(ISERROR($V2020),"",OFFSET('Smelter Look-up'!$F$4,$V2020-4,0)))</f>
        <v/>
      </c>
      <c r="H2020" s="200">
        <f>IF(ISERROR($V2020),"",OFFSET('Smelter Look-up'!$G$4,$V2020-4,0))</f>
        <v/>
      </c>
      <c r="I2020" s="201">
        <f>IF(ISERROR($V2020),"",OFFSET('Smelter Look-up'!$H$4,$V2020-4,0))</f>
        <v/>
      </c>
      <c r="J2020" s="201">
        <f>IF(ISERROR($V2020),"",OFFSET('Smelter Look-up'!$I$4,$V2020-4,0))</f>
        <v/>
      </c>
      <c r="K2020" s="145" t="n"/>
      <c r="L2020" s="145" t="n"/>
      <c r="M2020" s="145" t="n"/>
      <c r="N2020" s="145" t="n"/>
      <c r="O2020" s="145" t="n"/>
      <c r="P2020" s="203" t="n"/>
      <c r="Q2020" s="146" t="n"/>
      <c r="R2020" s="144">
        <f>IF(ISERROR($V2020),"",OFFSET('Smelter Look-up'!$C$4,$V2020-4,0)&amp;"")</f>
        <v/>
      </c>
      <c r="S2020" s="150">
        <f>IF(B2020="","",IF(ISERROR(MATCH($E2020,CL,0)),"Unknown",INDIRECT("'C'!$A$"&amp;MATCH($E2020,CL,0)+1)))</f>
        <v/>
      </c>
      <c r="T2020" s="150">
        <f>IF(B2020="","",IF(ISERROR(MATCH($J2020,SorP!$B$1:$B$6261,0)),"",INDIRECT("'SorP'!$A$"&amp;MATCH($S2020&amp;$J2020,SorP!C:C,0))))</f>
        <v/>
      </c>
      <c r="U2020" s="163" t="n"/>
      <c r="V2020" s="164">
        <f>IF(C2020="",NA(),MATCH($B2020&amp;$C2020,'Smelter Look-up'!$J:$J,0))</f>
        <v/>
      </c>
      <c r="X2020" s="165">
        <f>IF(AND(C2020="Smelter not listed",OR(LEN(D2020)=0,LEN(E2020)=0)),1,0)</f>
        <v/>
      </c>
      <c r="AB2020" s="306">
        <f>IF(C2020="","",B2020)</f>
        <v/>
      </c>
      <c r="AC2020" s="165">
        <f>B2020</f>
        <v/>
      </c>
      <c r="AD2020" s="165">
        <f>IF(C2020="Smelter not listed",D2020,C2020)</f>
        <v/>
      </c>
    </row>
    <row r="2021" ht="20.1" customFormat="1" customHeight="1" s="165">
      <c r="A2021" s="150" t="n"/>
      <c r="B2021" s="296">
        <f>IF(LEN(A2021)=0,"",INDEX('Smelter Look-up'!$A:$A,MATCH($A2021,'Smelter Look-up'!$E:$E,0)))</f>
        <v/>
      </c>
      <c r="C2021" s="147">
        <f>IF(LEN(A2021)=0,"",INDEX('Smelter Look-up'!$C:$C,MATCH($A2021,'Smelter Look-up'!$E:$E,0)))</f>
        <v/>
      </c>
      <c r="D2021" s="144" t="n"/>
      <c r="E2021" s="144">
        <f>IF(ISERROR($V2021),"",OFFSET('Smelter Look-up'!$D$4,$V2021-4,0)&amp;"")</f>
        <v/>
      </c>
      <c r="F2021" s="144">
        <f>IF(ISERROR($V2021),"",OFFSET('Smelter Look-up'!$E$4,$V2021-4,0))</f>
        <v/>
      </c>
      <c r="G2021" s="144">
        <f>IF(C2021=$X$4,"Enter smelter details",IF(ISERROR($V2021),"",OFFSET('Smelter Look-up'!$F$4,$V2021-4,0)))</f>
        <v/>
      </c>
      <c r="H2021" s="200">
        <f>IF(ISERROR($V2021),"",OFFSET('Smelter Look-up'!$G$4,$V2021-4,0))</f>
        <v/>
      </c>
      <c r="I2021" s="201">
        <f>IF(ISERROR($V2021),"",OFFSET('Smelter Look-up'!$H$4,$V2021-4,0))</f>
        <v/>
      </c>
      <c r="J2021" s="201">
        <f>IF(ISERROR($V2021),"",OFFSET('Smelter Look-up'!$I$4,$V2021-4,0))</f>
        <v/>
      </c>
      <c r="K2021" s="145" t="n"/>
      <c r="L2021" s="145" t="n"/>
      <c r="M2021" s="145" t="n"/>
      <c r="N2021" s="145" t="n"/>
      <c r="O2021" s="145" t="n"/>
      <c r="P2021" s="203" t="n"/>
      <c r="Q2021" s="146" t="n"/>
      <c r="R2021" s="144">
        <f>IF(ISERROR($V2021),"",OFFSET('Smelter Look-up'!$C$4,$V2021-4,0)&amp;"")</f>
        <v/>
      </c>
      <c r="S2021" s="150">
        <f>IF(B2021="","",IF(ISERROR(MATCH($E2021,CL,0)),"Unknown",INDIRECT("'C'!$A$"&amp;MATCH($E2021,CL,0)+1)))</f>
        <v/>
      </c>
      <c r="T2021" s="150">
        <f>IF(B2021="","",IF(ISERROR(MATCH($J2021,SorP!$B$1:$B$6261,0)),"",INDIRECT("'SorP'!$A$"&amp;MATCH($S2021&amp;$J2021,SorP!C:C,0))))</f>
        <v/>
      </c>
      <c r="U2021" s="163" t="n"/>
      <c r="V2021" s="164">
        <f>IF(C2021="",NA(),MATCH($B2021&amp;$C2021,'Smelter Look-up'!$J:$J,0))</f>
        <v/>
      </c>
      <c r="X2021" s="165">
        <f>IF(AND(C2021="Smelter not listed",OR(LEN(D2021)=0,LEN(E2021)=0)),1,0)</f>
        <v/>
      </c>
      <c r="AB2021" s="306">
        <f>IF(C2021="","",B2021)</f>
        <v/>
      </c>
      <c r="AC2021" s="165">
        <f>B2021</f>
        <v/>
      </c>
      <c r="AD2021" s="165">
        <f>IF(C2021="Smelter not listed",D2021,C2021)</f>
        <v/>
      </c>
    </row>
    <row r="2022" ht="20.1" customFormat="1" customHeight="1" s="165">
      <c r="A2022" s="150" t="n"/>
      <c r="B2022" s="296">
        <f>IF(LEN(A2022)=0,"",INDEX('Smelter Look-up'!$A:$A,MATCH($A2022,'Smelter Look-up'!$E:$E,0)))</f>
        <v/>
      </c>
      <c r="C2022" s="147">
        <f>IF(LEN(A2022)=0,"",INDEX('Smelter Look-up'!$C:$C,MATCH($A2022,'Smelter Look-up'!$E:$E,0)))</f>
        <v/>
      </c>
      <c r="D2022" s="144" t="n"/>
      <c r="E2022" s="144">
        <f>IF(ISERROR($V2022),"",OFFSET('Smelter Look-up'!$D$4,$V2022-4,0)&amp;"")</f>
        <v/>
      </c>
      <c r="F2022" s="144">
        <f>IF(ISERROR($V2022),"",OFFSET('Smelter Look-up'!$E$4,$V2022-4,0))</f>
        <v/>
      </c>
      <c r="G2022" s="144">
        <f>IF(C2022=$X$4,"Enter smelter details",IF(ISERROR($V2022),"",OFFSET('Smelter Look-up'!$F$4,$V2022-4,0)))</f>
        <v/>
      </c>
      <c r="H2022" s="200">
        <f>IF(ISERROR($V2022),"",OFFSET('Smelter Look-up'!$G$4,$V2022-4,0))</f>
        <v/>
      </c>
      <c r="I2022" s="201">
        <f>IF(ISERROR($V2022),"",OFFSET('Smelter Look-up'!$H$4,$V2022-4,0))</f>
        <v/>
      </c>
      <c r="J2022" s="201">
        <f>IF(ISERROR($V2022),"",OFFSET('Smelter Look-up'!$I$4,$V2022-4,0))</f>
        <v/>
      </c>
      <c r="K2022" s="145" t="n"/>
      <c r="L2022" s="145" t="n"/>
      <c r="M2022" s="145" t="n"/>
      <c r="N2022" s="145" t="n"/>
      <c r="O2022" s="145" t="n"/>
      <c r="P2022" s="203" t="n"/>
      <c r="Q2022" s="146" t="n"/>
      <c r="R2022" s="144">
        <f>IF(ISERROR($V2022),"",OFFSET('Smelter Look-up'!$C$4,$V2022-4,0)&amp;"")</f>
        <v/>
      </c>
      <c r="S2022" s="150">
        <f>IF(B2022="","",IF(ISERROR(MATCH($E2022,CL,0)),"Unknown",INDIRECT("'C'!$A$"&amp;MATCH($E2022,CL,0)+1)))</f>
        <v/>
      </c>
      <c r="T2022" s="150">
        <f>IF(B2022="","",IF(ISERROR(MATCH($J2022,SorP!$B$1:$B$6261,0)),"",INDIRECT("'SorP'!$A$"&amp;MATCH($S2022&amp;$J2022,SorP!C:C,0))))</f>
        <v/>
      </c>
      <c r="U2022" s="163" t="n"/>
      <c r="V2022" s="164">
        <f>IF(C2022="",NA(),MATCH($B2022&amp;$C2022,'Smelter Look-up'!$J:$J,0))</f>
        <v/>
      </c>
      <c r="X2022" s="165">
        <f>IF(AND(C2022="Smelter not listed",OR(LEN(D2022)=0,LEN(E2022)=0)),1,0)</f>
        <v/>
      </c>
      <c r="AB2022" s="306">
        <f>IF(C2022="","",B2022)</f>
        <v/>
      </c>
      <c r="AC2022" s="165">
        <f>B2022</f>
        <v/>
      </c>
      <c r="AD2022" s="165">
        <f>IF(C2022="Smelter not listed",D2022,C2022)</f>
        <v/>
      </c>
    </row>
    <row r="2023" ht="20.1" customFormat="1" customHeight="1" s="165">
      <c r="A2023" s="150" t="n"/>
      <c r="B2023" s="296">
        <f>IF(LEN(A2023)=0,"",INDEX('Smelter Look-up'!$A:$A,MATCH($A2023,'Smelter Look-up'!$E:$E,0)))</f>
        <v/>
      </c>
      <c r="C2023" s="147">
        <f>IF(LEN(A2023)=0,"",INDEX('Smelter Look-up'!$C:$C,MATCH($A2023,'Smelter Look-up'!$E:$E,0)))</f>
        <v/>
      </c>
      <c r="D2023" s="144" t="n"/>
      <c r="E2023" s="144">
        <f>IF(ISERROR($V2023),"",OFFSET('Smelter Look-up'!$D$4,$V2023-4,0)&amp;"")</f>
        <v/>
      </c>
      <c r="F2023" s="144">
        <f>IF(ISERROR($V2023),"",OFFSET('Smelter Look-up'!$E$4,$V2023-4,0))</f>
        <v/>
      </c>
      <c r="G2023" s="144">
        <f>IF(C2023=$X$4,"Enter smelter details",IF(ISERROR($V2023),"",OFFSET('Smelter Look-up'!$F$4,$V2023-4,0)))</f>
        <v/>
      </c>
      <c r="H2023" s="200">
        <f>IF(ISERROR($V2023),"",OFFSET('Smelter Look-up'!$G$4,$V2023-4,0))</f>
        <v/>
      </c>
      <c r="I2023" s="201">
        <f>IF(ISERROR($V2023),"",OFFSET('Smelter Look-up'!$H$4,$V2023-4,0))</f>
        <v/>
      </c>
      <c r="J2023" s="201">
        <f>IF(ISERROR($V2023),"",OFFSET('Smelter Look-up'!$I$4,$V2023-4,0))</f>
        <v/>
      </c>
      <c r="K2023" s="145" t="n"/>
      <c r="L2023" s="145" t="n"/>
      <c r="M2023" s="145" t="n"/>
      <c r="N2023" s="145" t="n"/>
      <c r="O2023" s="145" t="n"/>
      <c r="P2023" s="203" t="n"/>
      <c r="Q2023" s="146" t="n"/>
      <c r="R2023" s="144">
        <f>IF(ISERROR($V2023),"",OFFSET('Smelter Look-up'!$C$4,$V2023-4,0)&amp;"")</f>
        <v/>
      </c>
      <c r="S2023" s="150">
        <f>IF(B2023="","",IF(ISERROR(MATCH($E2023,CL,0)),"Unknown",INDIRECT("'C'!$A$"&amp;MATCH($E2023,CL,0)+1)))</f>
        <v/>
      </c>
      <c r="T2023" s="150">
        <f>IF(B2023="","",IF(ISERROR(MATCH($J2023,SorP!$B$1:$B$6261,0)),"",INDIRECT("'SorP'!$A$"&amp;MATCH($S2023&amp;$J2023,SorP!C:C,0))))</f>
        <v/>
      </c>
      <c r="U2023" s="163" t="n"/>
      <c r="V2023" s="164">
        <f>IF(C2023="",NA(),MATCH($B2023&amp;$C2023,'Smelter Look-up'!$J:$J,0))</f>
        <v/>
      </c>
      <c r="X2023" s="165">
        <f>IF(AND(C2023="Smelter not listed",OR(LEN(D2023)=0,LEN(E2023)=0)),1,0)</f>
        <v/>
      </c>
      <c r="AB2023" s="306">
        <f>IF(C2023="","",B2023)</f>
        <v/>
      </c>
      <c r="AC2023" s="165">
        <f>B2023</f>
        <v/>
      </c>
      <c r="AD2023" s="165">
        <f>IF(C2023="Smelter not listed",D2023,C2023)</f>
        <v/>
      </c>
    </row>
    <row r="2024" ht="20.1" customFormat="1" customHeight="1" s="165">
      <c r="A2024" s="150" t="n"/>
      <c r="B2024" s="296">
        <f>IF(LEN(A2024)=0,"",INDEX('Smelter Look-up'!$A:$A,MATCH($A2024,'Smelter Look-up'!$E:$E,0)))</f>
        <v/>
      </c>
      <c r="C2024" s="147">
        <f>IF(LEN(A2024)=0,"",INDEX('Smelter Look-up'!$C:$C,MATCH($A2024,'Smelter Look-up'!$E:$E,0)))</f>
        <v/>
      </c>
      <c r="D2024" s="144" t="n"/>
      <c r="E2024" s="144">
        <f>IF(ISERROR($V2024),"",OFFSET('Smelter Look-up'!$D$4,$V2024-4,0)&amp;"")</f>
        <v/>
      </c>
      <c r="F2024" s="144">
        <f>IF(ISERROR($V2024),"",OFFSET('Smelter Look-up'!$E$4,$V2024-4,0))</f>
        <v/>
      </c>
      <c r="G2024" s="144">
        <f>IF(C2024=$X$4,"Enter smelter details",IF(ISERROR($V2024),"",OFFSET('Smelter Look-up'!$F$4,$V2024-4,0)))</f>
        <v/>
      </c>
      <c r="H2024" s="200">
        <f>IF(ISERROR($V2024),"",OFFSET('Smelter Look-up'!$G$4,$V2024-4,0))</f>
        <v/>
      </c>
      <c r="I2024" s="201">
        <f>IF(ISERROR($V2024),"",OFFSET('Smelter Look-up'!$H$4,$V2024-4,0))</f>
        <v/>
      </c>
      <c r="J2024" s="201">
        <f>IF(ISERROR($V2024),"",OFFSET('Smelter Look-up'!$I$4,$V2024-4,0))</f>
        <v/>
      </c>
      <c r="K2024" s="145" t="n"/>
      <c r="L2024" s="145" t="n"/>
      <c r="M2024" s="145" t="n"/>
      <c r="N2024" s="145" t="n"/>
      <c r="O2024" s="145" t="n"/>
      <c r="P2024" s="203" t="n"/>
      <c r="Q2024" s="146" t="n"/>
      <c r="R2024" s="144">
        <f>IF(ISERROR($V2024),"",OFFSET('Smelter Look-up'!$C$4,$V2024-4,0)&amp;"")</f>
        <v/>
      </c>
      <c r="S2024" s="150">
        <f>IF(B2024="","",IF(ISERROR(MATCH($E2024,CL,0)),"Unknown",INDIRECT("'C'!$A$"&amp;MATCH($E2024,CL,0)+1)))</f>
        <v/>
      </c>
      <c r="T2024" s="150">
        <f>IF(B2024="","",IF(ISERROR(MATCH($J2024,SorP!$B$1:$B$6261,0)),"",INDIRECT("'SorP'!$A$"&amp;MATCH($S2024&amp;$J2024,SorP!C:C,0))))</f>
        <v/>
      </c>
      <c r="U2024" s="163" t="n"/>
      <c r="V2024" s="164">
        <f>IF(C2024="",NA(),MATCH($B2024&amp;$C2024,'Smelter Look-up'!$J:$J,0))</f>
        <v/>
      </c>
      <c r="X2024" s="165">
        <f>IF(AND(C2024="Smelter not listed",OR(LEN(D2024)=0,LEN(E2024)=0)),1,0)</f>
        <v/>
      </c>
      <c r="AB2024" s="306">
        <f>IF(C2024="","",B2024)</f>
        <v/>
      </c>
      <c r="AC2024" s="165">
        <f>B2024</f>
        <v/>
      </c>
      <c r="AD2024" s="165">
        <f>IF(C2024="Smelter not listed",D2024,C2024)</f>
        <v/>
      </c>
    </row>
    <row r="2025" ht="20.1" customFormat="1" customHeight="1" s="165">
      <c r="A2025" s="150" t="n"/>
      <c r="B2025" s="296">
        <f>IF(LEN(A2025)=0,"",INDEX('Smelter Look-up'!$A:$A,MATCH($A2025,'Smelter Look-up'!$E:$E,0)))</f>
        <v/>
      </c>
      <c r="C2025" s="147">
        <f>IF(LEN(A2025)=0,"",INDEX('Smelter Look-up'!$C:$C,MATCH($A2025,'Smelter Look-up'!$E:$E,0)))</f>
        <v/>
      </c>
      <c r="D2025" s="144" t="n"/>
      <c r="E2025" s="144">
        <f>IF(ISERROR($V2025),"",OFFSET('Smelter Look-up'!$D$4,$V2025-4,0)&amp;"")</f>
        <v/>
      </c>
      <c r="F2025" s="144">
        <f>IF(ISERROR($V2025),"",OFFSET('Smelter Look-up'!$E$4,$V2025-4,0))</f>
        <v/>
      </c>
      <c r="G2025" s="144">
        <f>IF(C2025=$X$4,"Enter smelter details",IF(ISERROR($V2025),"",OFFSET('Smelter Look-up'!$F$4,$V2025-4,0)))</f>
        <v/>
      </c>
      <c r="H2025" s="200">
        <f>IF(ISERROR($V2025),"",OFFSET('Smelter Look-up'!$G$4,$V2025-4,0))</f>
        <v/>
      </c>
      <c r="I2025" s="201">
        <f>IF(ISERROR($V2025),"",OFFSET('Smelter Look-up'!$H$4,$V2025-4,0))</f>
        <v/>
      </c>
      <c r="J2025" s="201">
        <f>IF(ISERROR($V2025),"",OFFSET('Smelter Look-up'!$I$4,$V2025-4,0))</f>
        <v/>
      </c>
      <c r="K2025" s="145" t="n"/>
      <c r="L2025" s="145" t="n"/>
      <c r="M2025" s="145" t="n"/>
      <c r="N2025" s="145" t="n"/>
      <c r="O2025" s="145" t="n"/>
      <c r="P2025" s="203" t="n"/>
      <c r="Q2025" s="146" t="n"/>
      <c r="R2025" s="144">
        <f>IF(ISERROR($V2025),"",OFFSET('Smelter Look-up'!$C$4,$V2025-4,0)&amp;"")</f>
        <v/>
      </c>
      <c r="S2025" s="150">
        <f>IF(B2025="","",IF(ISERROR(MATCH($E2025,CL,0)),"Unknown",INDIRECT("'C'!$A$"&amp;MATCH($E2025,CL,0)+1)))</f>
        <v/>
      </c>
      <c r="T2025" s="150">
        <f>IF(B2025="","",IF(ISERROR(MATCH($J2025,SorP!$B$1:$B$6261,0)),"",INDIRECT("'SorP'!$A$"&amp;MATCH($S2025&amp;$J2025,SorP!C:C,0))))</f>
        <v/>
      </c>
      <c r="U2025" s="163" t="n"/>
      <c r="V2025" s="164">
        <f>IF(C2025="",NA(),MATCH($B2025&amp;$C2025,'Smelter Look-up'!$J:$J,0))</f>
        <v/>
      </c>
      <c r="X2025" s="165">
        <f>IF(AND(C2025="Smelter not listed",OR(LEN(D2025)=0,LEN(E2025)=0)),1,0)</f>
        <v/>
      </c>
      <c r="AB2025" s="306">
        <f>IF(C2025="","",B2025)</f>
        <v/>
      </c>
      <c r="AC2025" s="165">
        <f>B2025</f>
        <v/>
      </c>
      <c r="AD2025" s="165">
        <f>IF(C2025="Smelter not listed",D2025,C2025)</f>
        <v/>
      </c>
    </row>
    <row r="2026" ht="20.1" customFormat="1" customHeight="1" s="165">
      <c r="A2026" s="150" t="n"/>
      <c r="B2026" s="296">
        <f>IF(LEN(A2026)=0,"",INDEX('Smelter Look-up'!$A:$A,MATCH($A2026,'Smelter Look-up'!$E:$E,0)))</f>
        <v/>
      </c>
      <c r="C2026" s="147">
        <f>IF(LEN(A2026)=0,"",INDEX('Smelter Look-up'!$C:$C,MATCH($A2026,'Smelter Look-up'!$E:$E,0)))</f>
        <v/>
      </c>
      <c r="D2026" s="144" t="n"/>
      <c r="E2026" s="144">
        <f>IF(ISERROR($V2026),"",OFFSET('Smelter Look-up'!$D$4,$V2026-4,0)&amp;"")</f>
        <v/>
      </c>
      <c r="F2026" s="144">
        <f>IF(ISERROR($V2026),"",OFFSET('Smelter Look-up'!$E$4,$V2026-4,0))</f>
        <v/>
      </c>
      <c r="G2026" s="144">
        <f>IF(C2026=$X$4,"Enter smelter details",IF(ISERROR($V2026),"",OFFSET('Smelter Look-up'!$F$4,$V2026-4,0)))</f>
        <v/>
      </c>
      <c r="H2026" s="200">
        <f>IF(ISERROR($V2026),"",OFFSET('Smelter Look-up'!$G$4,$V2026-4,0))</f>
        <v/>
      </c>
      <c r="I2026" s="201">
        <f>IF(ISERROR($V2026),"",OFFSET('Smelter Look-up'!$H$4,$V2026-4,0))</f>
        <v/>
      </c>
      <c r="J2026" s="201">
        <f>IF(ISERROR($V2026),"",OFFSET('Smelter Look-up'!$I$4,$V2026-4,0))</f>
        <v/>
      </c>
      <c r="K2026" s="145" t="n"/>
      <c r="L2026" s="145" t="n"/>
      <c r="M2026" s="145" t="n"/>
      <c r="N2026" s="145" t="n"/>
      <c r="O2026" s="145" t="n"/>
      <c r="P2026" s="203" t="n"/>
      <c r="Q2026" s="146" t="n"/>
      <c r="R2026" s="144">
        <f>IF(ISERROR($V2026),"",OFFSET('Smelter Look-up'!$C$4,$V2026-4,0)&amp;"")</f>
        <v/>
      </c>
      <c r="S2026" s="150">
        <f>IF(B2026="","",IF(ISERROR(MATCH($E2026,CL,0)),"Unknown",INDIRECT("'C'!$A$"&amp;MATCH($E2026,CL,0)+1)))</f>
        <v/>
      </c>
      <c r="T2026" s="150">
        <f>IF(B2026="","",IF(ISERROR(MATCH($J2026,SorP!$B$1:$B$6261,0)),"",INDIRECT("'SorP'!$A$"&amp;MATCH($S2026&amp;$J2026,SorP!C:C,0))))</f>
        <v/>
      </c>
      <c r="U2026" s="163" t="n"/>
      <c r="V2026" s="164">
        <f>IF(C2026="",NA(),MATCH($B2026&amp;$C2026,'Smelter Look-up'!$J:$J,0))</f>
        <v/>
      </c>
      <c r="X2026" s="165">
        <f>IF(AND(C2026="Smelter not listed",OR(LEN(D2026)=0,LEN(E2026)=0)),1,0)</f>
        <v/>
      </c>
      <c r="AB2026" s="306">
        <f>IF(C2026="","",B2026)</f>
        <v/>
      </c>
      <c r="AC2026" s="165">
        <f>B2026</f>
        <v/>
      </c>
      <c r="AD2026" s="165">
        <f>IF(C2026="Smelter not listed",D2026,C2026)</f>
        <v/>
      </c>
    </row>
    <row r="2027" ht="20.1" customFormat="1" customHeight="1" s="165">
      <c r="A2027" s="150" t="n"/>
      <c r="B2027" s="296">
        <f>IF(LEN(A2027)=0,"",INDEX('Smelter Look-up'!$A:$A,MATCH($A2027,'Smelter Look-up'!$E:$E,0)))</f>
        <v/>
      </c>
      <c r="C2027" s="147">
        <f>IF(LEN(A2027)=0,"",INDEX('Smelter Look-up'!$C:$C,MATCH($A2027,'Smelter Look-up'!$E:$E,0)))</f>
        <v/>
      </c>
      <c r="D2027" s="144" t="n"/>
      <c r="E2027" s="144">
        <f>IF(ISERROR($V2027),"",OFFSET('Smelter Look-up'!$D$4,$V2027-4,0)&amp;"")</f>
        <v/>
      </c>
      <c r="F2027" s="144">
        <f>IF(ISERROR($V2027),"",OFFSET('Smelter Look-up'!$E$4,$V2027-4,0))</f>
        <v/>
      </c>
      <c r="G2027" s="144">
        <f>IF(C2027=$X$4,"Enter smelter details",IF(ISERROR($V2027),"",OFFSET('Smelter Look-up'!$F$4,$V2027-4,0)))</f>
        <v/>
      </c>
      <c r="H2027" s="200">
        <f>IF(ISERROR($V2027),"",OFFSET('Smelter Look-up'!$G$4,$V2027-4,0))</f>
        <v/>
      </c>
      <c r="I2027" s="201">
        <f>IF(ISERROR($V2027),"",OFFSET('Smelter Look-up'!$H$4,$V2027-4,0))</f>
        <v/>
      </c>
      <c r="J2027" s="201">
        <f>IF(ISERROR($V2027),"",OFFSET('Smelter Look-up'!$I$4,$V2027-4,0))</f>
        <v/>
      </c>
      <c r="K2027" s="145" t="n"/>
      <c r="L2027" s="145" t="n"/>
      <c r="M2027" s="145" t="n"/>
      <c r="N2027" s="145" t="n"/>
      <c r="O2027" s="145" t="n"/>
      <c r="P2027" s="203" t="n"/>
      <c r="Q2027" s="146" t="n"/>
      <c r="R2027" s="144">
        <f>IF(ISERROR($V2027),"",OFFSET('Smelter Look-up'!$C$4,$V2027-4,0)&amp;"")</f>
        <v/>
      </c>
      <c r="S2027" s="150">
        <f>IF(B2027="","",IF(ISERROR(MATCH($E2027,CL,0)),"Unknown",INDIRECT("'C'!$A$"&amp;MATCH($E2027,CL,0)+1)))</f>
        <v/>
      </c>
      <c r="T2027" s="150">
        <f>IF(B2027="","",IF(ISERROR(MATCH($J2027,SorP!$B$1:$B$6261,0)),"",INDIRECT("'SorP'!$A$"&amp;MATCH($S2027&amp;$J2027,SorP!C:C,0))))</f>
        <v/>
      </c>
      <c r="U2027" s="163" t="n"/>
      <c r="V2027" s="164">
        <f>IF(C2027="",NA(),MATCH($B2027&amp;$C2027,'Smelter Look-up'!$J:$J,0))</f>
        <v/>
      </c>
      <c r="X2027" s="165">
        <f>IF(AND(C2027="Smelter not listed",OR(LEN(D2027)=0,LEN(E2027)=0)),1,0)</f>
        <v/>
      </c>
      <c r="AB2027" s="306">
        <f>IF(C2027="","",B2027)</f>
        <v/>
      </c>
      <c r="AC2027" s="165">
        <f>B2027</f>
        <v/>
      </c>
      <c r="AD2027" s="165">
        <f>IF(C2027="Smelter not listed",D2027,C2027)</f>
        <v/>
      </c>
    </row>
    <row r="2028" ht="20.1" customFormat="1" customHeight="1" s="165">
      <c r="A2028" s="150" t="n"/>
      <c r="B2028" s="296">
        <f>IF(LEN(A2028)=0,"",INDEX('Smelter Look-up'!$A:$A,MATCH($A2028,'Smelter Look-up'!$E:$E,0)))</f>
        <v/>
      </c>
      <c r="C2028" s="147">
        <f>IF(LEN(A2028)=0,"",INDEX('Smelter Look-up'!$C:$C,MATCH($A2028,'Smelter Look-up'!$E:$E,0)))</f>
        <v/>
      </c>
      <c r="D2028" s="144" t="n"/>
      <c r="E2028" s="144">
        <f>IF(ISERROR($V2028),"",OFFSET('Smelter Look-up'!$D$4,$V2028-4,0)&amp;"")</f>
        <v/>
      </c>
      <c r="F2028" s="144">
        <f>IF(ISERROR($V2028),"",OFFSET('Smelter Look-up'!$E$4,$V2028-4,0))</f>
        <v/>
      </c>
      <c r="G2028" s="144">
        <f>IF(C2028=$X$4,"Enter smelter details",IF(ISERROR($V2028),"",OFFSET('Smelter Look-up'!$F$4,$V2028-4,0)))</f>
        <v/>
      </c>
      <c r="H2028" s="200">
        <f>IF(ISERROR($V2028),"",OFFSET('Smelter Look-up'!$G$4,$V2028-4,0))</f>
        <v/>
      </c>
      <c r="I2028" s="201">
        <f>IF(ISERROR($V2028),"",OFFSET('Smelter Look-up'!$H$4,$V2028-4,0))</f>
        <v/>
      </c>
      <c r="J2028" s="201">
        <f>IF(ISERROR($V2028),"",OFFSET('Smelter Look-up'!$I$4,$V2028-4,0))</f>
        <v/>
      </c>
      <c r="K2028" s="145" t="n"/>
      <c r="L2028" s="145" t="n"/>
      <c r="M2028" s="145" t="n"/>
      <c r="N2028" s="145" t="n"/>
      <c r="O2028" s="145" t="n"/>
      <c r="P2028" s="203" t="n"/>
      <c r="Q2028" s="146" t="n"/>
      <c r="R2028" s="144">
        <f>IF(ISERROR($V2028),"",OFFSET('Smelter Look-up'!$C$4,$V2028-4,0)&amp;"")</f>
        <v/>
      </c>
      <c r="S2028" s="150">
        <f>IF(B2028="","",IF(ISERROR(MATCH($E2028,CL,0)),"Unknown",INDIRECT("'C'!$A$"&amp;MATCH($E2028,CL,0)+1)))</f>
        <v/>
      </c>
      <c r="T2028" s="150">
        <f>IF(B2028="","",IF(ISERROR(MATCH($J2028,SorP!$B$1:$B$6261,0)),"",INDIRECT("'SorP'!$A$"&amp;MATCH($S2028&amp;$J2028,SorP!C:C,0))))</f>
        <v/>
      </c>
      <c r="U2028" s="163" t="n"/>
      <c r="V2028" s="164">
        <f>IF(C2028="",NA(),MATCH($B2028&amp;$C2028,'Smelter Look-up'!$J:$J,0))</f>
        <v/>
      </c>
      <c r="X2028" s="165">
        <f>IF(AND(C2028="Smelter not listed",OR(LEN(D2028)=0,LEN(E2028)=0)),1,0)</f>
        <v/>
      </c>
      <c r="AB2028" s="306">
        <f>IF(C2028="","",B2028)</f>
        <v/>
      </c>
      <c r="AC2028" s="165">
        <f>B2028</f>
        <v/>
      </c>
      <c r="AD2028" s="165">
        <f>IF(C2028="Smelter not listed",D2028,C2028)</f>
        <v/>
      </c>
    </row>
    <row r="2029" ht="20.1" customFormat="1" customHeight="1" s="165">
      <c r="A2029" s="150" t="n"/>
      <c r="B2029" s="296">
        <f>IF(LEN(A2029)=0,"",INDEX('Smelter Look-up'!$A:$A,MATCH($A2029,'Smelter Look-up'!$E:$E,0)))</f>
        <v/>
      </c>
      <c r="C2029" s="147">
        <f>IF(LEN(A2029)=0,"",INDEX('Smelter Look-up'!$C:$C,MATCH($A2029,'Smelter Look-up'!$E:$E,0)))</f>
        <v/>
      </c>
      <c r="D2029" s="144" t="n"/>
      <c r="E2029" s="144">
        <f>IF(ISERROR($V2029),"",OFFSET('Smelter Look-up'!$D$4,$V2029-4,0)&amp;"")</f>
        <v/>
      </c>
      <c r="F2029" s="144">
        <f>IF(ISERROR($V2029),"",OFFSET('Smelter Look-up'!$E$4,$V2029-4,0))</f>
        <v/>
      </c>
      <c r="G2029" s="144">
        <f>IF(C2029=$X$4,"Enter smelter details",IF(ISERROR($V2029),"",OFFSET('Smelter Look-up'!$F$4,$V2029-4,0)))</f>
        <v/>
      </c>
      <c r="H2029" s="200">
        <f>IF(ISERROR($V2029),"",OFFSET('Smelter Look-up'!$G$4,$V2029-4,0))</f>
        <v/>
      </c>
      <c r="I2029" s="201">
        <f>IF(ISERROR($V2029),"",OFFSET('Smelter Look-up'!$H$4,$V2029-4,0))</f>
        <v/>
      </c>
      <c r="J2029" s="201">
        <f>IF(ISERROR($V2029),"",OFFSET('Smelter Look-up'!$I$4,$V2029-4,0))</f>
        <v/>
      </c>
      <c r="K2029" s="145" t="n"/>
      <c r="L2029" s="145" t="n"/>
      <c r="M2029" s="145" t="n"/>
      <c r="N2029" s="145" t="n"/>
      <c r="O2029" s="145" t="n"/>
      <c r="P2029" s="203" t="n"/>
      <c r="Q2029" s="146" t="n"/>
      <c r="R2029" s="144">
        <f>IF(ISERROR($V2029),"",OFFSET('Smelter Look-up'!$C$4,$V2029-4,0)&amp;"")</f>
        <v/>
      </c>
      <c r="S2029" s="150">
        <f>IF(B2029="","",IF(ISERROR(MATCH($E2029,CL,0)),"Unknown",INDIRECT("'C'!$A$"&amp;MATCH($E2029,CL,0)+1)))</f>
        <v/>
      </c>
      <c r="T2029" s="150">
        <f>IF(B2029="","",IF(ISERROR(MATCH($J2029,SorP!$B$1:$B$6261,0)),"",INDIRECT("'SorP'!$A$"&amp;MATCH($S2029&amp;$J2029,SorP!C:C,0))))</f>
        <v/>
      </c>
      <c r="U2029" s="163" t="n"/>
      <c r="V2029" s="164">
        <f>IF(C2029="",NA(),MATCH($B2029&amp;$C2029,'Smelter Look-up'!$J:$J,0))</f>
        <v/>
      </c>
      <c r="X2029" s="165">
        <f>IF(AND(C2029="Smelter not listed",OR(LEN(D2029)=0,LEN(E2029)=0)),1,0)</f>
        <v/>
      </c>
      <c r="AB2029" s="306">
        <f>IF(C2029="","",B2029)</f>
        <v/>
      </c>
      <c r="AC2029" s="165">
        <f>B2029</f>
        <v/>
      </c>
      <c r="AD2029" s="165">
        <f>IF(C2029="Smelter not listed",D2029,C2029)</f>
        <v/>
      </c>
    </row>
    <row r="2030" ht="20.1" customFormat="1" customHeight="1" s="165">
      <c r="A2030" s="150" t="n"/>
      <c r="B2030" s="296">
        <f>IF(LEN(A2030)=0,"",INDEX('Smelter Look-up'!$A:$A,MATCH($A2030,'Smelter Look-up'!$E:$E,0)))</f>
        <v/>
      </c>
      <c r="C2030" s="147">
        <f>IF(LEN(A2030)=0,"",INDEX('Smelter Look-up'!$C:$C,MATCH($A2030,'Smelter Look-up'!$E:$E,0)))</f>
        <v/>
      </c>
      <c r="D2030" s="144" t="n"/>
      <c r="E2030" s="144">
        <f>IF(ISERROR($V2030),"",OFFSET('Smelter Look-up'!$D$4,$V2030-4,0)&amp;"")</f>
        <v/>
      </c>
      <c r="F2030" s="144">
        <f>IF(ISERROR($V2030),"",OFFSET('Smelter Look-up'!$E$4,$V2030-4,0))</f>
        <v/>
      </c>
      <c r="G2030" s="144">
        <f>IF(C2030=$X$4,"Enter smelter details",IF(ISERROR($V2030),"",OFFSET('Smelter Look-up'!$F$4,$V2030-4,0)))</f>
        <v/>
      </c>
      <c r="H2030" s="200">
        <f>IF(ISERROR($V2030),"",OFFSET('Smelter Look-up'!$G$4,$V2030-4,0))</f>
        <v/>
      </c>
      <c r="I2030" s="201">
        <f>IF(ISERROR($V2030),"",OFFSET('Smelter Look-up'!$H$4,$V2030-4,0))</f>
        <v/>
      </c>
      <c r="J2030" s="201">
        <f>IF(ISERROR($V2030),"",OFFSET('Smelter Look-up'!$I$4,$V2030-4,0))</f>
        <v/>
      </c>
      <c r="K2030" s="145" t="n"/>
      <c r="L2030" s="145" t="n"/>
      <c r="M2030" s="145" t="n"/>
      <c r="N2030" s="145" t="n"/>
      <c r="O2030" s="145" t="n"/>
      <c r="P2030" s="203" t="n"/>
      <c r="Q2030" s="146" t="n"/>
      <c r="R2030" s="144">
        <f>IF(ISERROR($V2030),"",OFFSET('Smelter Look-up'!$C$4,$V2030-4,0)&amp;"")</f>
        <v/>
      </c>
      <c r="S2030" s="150">
        <f>IF(B2030="","",IF(ISERROR(MATCH($E2030,CL,0)),"Unknown",INDIRECT("'C'!$A$"&amp;MATCH($E2030,CL,0)+1)))</f>
        <v/>
      </c>
      <c r="T2030" s="150">
        <f>IF(B2030="","",IF(ISERROR(MATCH($J2030,SorP!$B$1:$B$6261,0)),"",INDIRECT("'SorP'!$A$"&amp;MATCH($S2030&amp;$J2030,SorP!C:C,0))))</f>
        <v/>
      </c>
      <c r="U2030" s="163" t="n"/>
      <c r="V2030" s="164">
        <f>IF(C2030="",NA(),MATCH($B2030&amp;$C2030,'Smelter Look-up'!$J:$J,0))</f>
        <v/>
      </c>
      <c r="X2030" s="165">
        <f>IF(AND(C2030="Smelter not listed",OR(LEN(D2030)=0,LEN(E2030)=0)),1,0)</f>
        <v/>
      </c>
      <c r="AB2030" s="306">
        <f>IF(C2030="","",B2030)</f>
        <v/>
      </c>
      <c r="AC2030" s="165">
        <f>B2030</f>
        <v/>
      </c>
      <c r="AD2030" s="165">
        <f>IF(C2030="Smelter not listed",D2030,C2030)</f>
        <v/>
      </c>
    </row>
    <row r="2031" ht="20.1" customFormat="1" customHeight="1" s="165">
      <c r="A2031" s="150" t="n"/>
      <c r="B2031" s="296">
        <f>IF(LEN(A2031)=0,"",INDEX('Smelter Look-up'!$A:$A,MATCH($A2031,'Smelter Look-up'!$E:$E,0)))</f>
        <v/>
      </c>
      <c r="C2031" s="147">
        <f>IF(LEN(A2031)=0,"",INDEX('Smelter Look-up'!$C:$C,MATCH($A2031,'Smelter Look-up'!$E:$E,0)))</f>
        <v/>
      </c>
      <c r="D2031" s="144" t="n"/>
      <c r="E2031" s="144">
        <f>IF(ISERROR($V2031),"",OFFSET('Smelter Look-up'!$D$4,$V2031-4,0)&amp;"")</f>
        <v/>
      </c>
      <c r="F2031" s="144">
        <f>IF(ISERROR($V2031),"",OFFSET('Smelter Look-up'!$E$4,$V2031-4,0))</f>
        <v/>
      </c>
      <c r="G2031" s="144">
        <f>IF(C2031=$X$4,"Enter smelter details",IF(ISERROR($V2031),"",OFFSET('Smelter Look-up'!$F$4,$V2031-4,0)))</f>
        <v/>
      </c>
      <c r="H2031" s="200">
        <f>IF(ISERROR($V2031),"",OFFSET('Smelter Look-up'!$G$4,$V2031-4,0))</f>
        <v/>
      </c>
      <c r="I2031" s="201">
        <f>IF(ISERROR($V2031),"",OFFSET('Smelter Look-up'!$H$4,$V2031-4,0))</f>
        <v/>
      </c>
      <c r="J2031" s="201">
        <f>IF(ISERROR($V2031),"",OFFSET('Smelter Look-up'!$I$4,$V2031-4,0))</f>
        <v/>
      </c>
      <c r="K2031" s="145" t="n"/>
      <c r="L2031" s="145" t="n"/>
      <c r="M2031" s="145" t="n"/>
      <c r="N2031" s="145" t="n"/>
      <c r="O2031" s="145" t="n"/>
      <c r="P2031" s="203" t="n"/>
      <c r="Q2031" s="146" t="n"/>
      <c r="R2031" s="144">
        <f>IF(ISERROR($V2031),"",OFFSET('Smelter Look-up'!$C$4,$V2031-4,0)&amp;"")</f>
        <v/>
      </c>
      <c r="S2031" s="150">
        <f>IF(B2031="","",IF(ISERROR(MATCH($E2031,CL,0)),"Unknown",INDIRECT("'C'!$A$"&amp;MATCH($E2031,CL,0)+1)))</f>
        <v/>
      </c>
      <c r="T2031" s="150">
        <f>IF(B2031="","",IF(ISERROR(MATCH($J2031,SorP!$B$1:$B$6261,0)),"",INDIRECT("'SorP'!$A$"&amp;MATCH($S2031&amp;$J2031,SorP!C:C,0))))</f>
        <v/>
      </c>
      <c r="U2031" s="163" t="n"/>
      <c r="V2031" s="164">
        <f>IF(C2031="",NA(),MATCH($B2031&amp;$C2031,'Smelter Look-up'!$J:$J,0))</f>
        <v/>
      </c>
      <c r="X2031" s="165">
        <f>IF(AND(C2031="Smelter not listed",OR(LEN(D2031)=0,LEN(E2031)=0)),1,0)</f>
        <v/>
      </c>
      <c r="AB2031" s="306">
        <f>IF(C2031="","",B2031)</f>
        <v/>
      </c>
      <c r="AC2031" s="165">
        <f>B2031</f>
        <v/>
      </c>
      <c r="AD2031" s="165">
        <f>IF(C2031="Smelter not listed",D2031,C2031)</f>
        <v/>
      </c>
    </row>
    <row r="2032" ht="20.1" customFormat="1" customHeight="1" s="165">
      <c r="A2032" s="150" t="n"/>
      <c r="B2032" s="296">
        <f>IF(LEN(A2032)=0,"",INDEX('Smelter Look-up'!$A:$A,MATCH($A2032,'Smelter Look-up'!$E:$E,0)))</f>
        <v/>
      </c>
      <c r="C2032" s="147">
        <f>IF(LEN(A2032)=0,"",INDEX('Smelter Look-up'!$C:$C,MATCH($A2032,'Smelter Look-up'!$E:$E,0)))</f>
        <v/>
      </c>
      <c r="D2032" s="144" t="n"/>
      <c r="E2032" s="144">
        <f>IF(ISERROR($V2032),"",OFFSET('Smelter Look-up'!$D$4,$V2032-4,0)&amp;"")</f>
        <v/>
      </c>
      <c r="F2032" s="144">
        <f>IF(ISERROR($V2032),"",OFFSET('Smelter Look-up'!$E$4,$V2032-4,0))</f>
        <v/>
      </c>
      <c r="G2032" s="144">
        <f>IF(C2032=$X$4,"Enter smelter details",IF(ISERROR($V2032),"",OFFSET('Smelter Look-up'!$F$4,$V2032-4,0)))</f>
        <v/>
      </c>
      <c r="H2032" s="200">
        <f>IF(ISERROR($V2032),"",OFFSET('Smelter Look-up'!$G$4,$V2032-4,0))</f>
        <v/>
      </c>
      <c r="I2032" s="201">
        <f>IF(ISERROR($V2032),"",OFFSET('Smelter Look-up'!$H$4,$V2032-4,0))</f>
        <v/>
      </c>
      <c r="J2032" s="201">
        <f>IF(ISERROR($V2032),"",OFFSET('Smelter Look-up'!$I$4,$V2032-4,0))</f>
        <v/>
      </c>
      <c r="K2032" s="145" t="n"/>
      <c r="L2032" s="145" t="n"/>
      <c r="M2032" s="145" t="n"/>
      <c r="N2032" s="145" t="n"/>
      <c r="O2032" s="145" t="n"/>
      <c r="P2032" s="203" t="n"/>
      <c r="Q2032" s="146" t="n"/>
      <c r="R2032" s="144">
        <f>IF(ISERROR($V2032),"",OFFSET('Smelter Look-up'!$C$4,$V2032-4,0)&amp;"")</f>
        <v/>
      </c>
      <c r="S2032" s="150">
        <f>IF(B2032="","",IF(ISERROR(MATCH($E2032,CL,0)),"Unknown",INDIRECT("'C'!$A$"&amp;MATCH($E2032,CL,0)+1)))</f>
        <v/>
      </c>
      <c r="T2032" s="150">
        <f>IF(B2032="","",IF(ISERROR(MATCH($J2032,SorP!$B$1:$B$6261,0)),"",INDIRECT("'SorP'!$A$"&amp;MATCH($S2032&amp;$J2032,SorP!C:C,0))))</f>
        <v/>
      </c>
      <c r="U2032" s="163" t="n"/>
      <c r="V2032" s="164">
        <f>IF(C2032="",NA(),MATCH($B2032&amp;$C2032,'Smelter Look-up'!$J:$J,0))</f>
        <v/>
      </c>
      <c r="X2032" s="165">
        <f>IF(AND(C2032="Smelter not listed",OR(LEN(D2032)=0,LEN(E2032)=0)),1,0)</f>
        <v/>
      </c>
      <c r="AB2032" s="306">
        <f>IF(C2032="","",B2032)</f>
        <v/>
      </c>
      <c r="AC2032" s="165">
        <f>B2032</f>
        <v/>
      </c>
      <c r="AD2032" s="165">
        <f>IF(C2032="Smelter not listed",D2032,C2032)</f>
        <v/>
      </c>
    </row>
    <row r="2033" ht="20.1" customFormat="1" customHeight="1" s="165">
      <c r="A2033" s="150" t="n"/>
      <c r="B2033" s="296">
        <f>IF(LEN(A2033)=0,"",INDEX('Smelter Look-up'!$A:$A,MATCH($A2033,'Smelter Look-up'!$E:$E,0)))</f>
        <v/>
      </c>
      <c r="C2033" s="147">
        <f>IF(LEN(A2033)=0,"",INDEX('Smelter Look-up'!$C:$C,MATCH($A2033,'Smelter Look-up'!$E:$E,0)))</f>
        <v/>
      </c>
      <c r="D2033" s="144" t="n"/>
      <c r="E2033" s="144">
        <f>IF(ISERROR($V2033),"",OFFSET('Smelter Look-up'!$D$4,$V2033-4,0)&amp;"")</f>
        <v/>
      </c>
      <c r="F2033" s="144">
        <f>IF(ISERROR($V2033),"",OFFSET('Smelter Look-up'!$E$4,$V2033-4,0))</f>
        <v/>
      </c>
      <c r="G2033" s="144">
        <f>IF(C2033=$X$4,"Enter smelter details",IF(ISERROR($V2033),"",OFFSET('Smelter Look-up'!$F$4,$V2033-4,0)))</f>
        <v/>
      </c>
      <c r="H2033" s="200">
        <f>IF(ISERROR($V2033),"",OFFSET('Smelter Look-up'!$G$4,$V2033-4,0))</f>
        <v/>
      </c>
      <c r="I2033" s="201">
        <f>IF(ISERROR($V2033),"",OFFSET('Smelter Look-up'!$H$4,$V2033-4,0))</f>
        <v/>
      </c>
      <c r="J2033" s="201">
        <f>IF(ISERROR($V2033),"",OFFSET('Smelter Look-up'!$I$4,$V2033-4,0))</f>
        <v/>
      </c>
      <c r="K2033" s="145" t="n"/>
      <c r="L2033" s="145" t="n"/>
      <c r="M2033" s="145" t="n"/>
      <c r="N2033" s="145" t="n"/>
      <c r="O2033" s="145" t="n"/>
      <c r="P2033" s="203" t="n"/>
      <c r="Q2033" s="146" t="n"/>
      <c r="R2033" s="144">
        <f>IF(ISERROR($V2033),"",OFFSET('Smelter Look-up'!$C$4,$V2033-4,0)&amp;"")</f>
        <v/>
      </c>
      <c r="S2033" s="150">
        <f>IF(B2033="","",IF(ISERROR(MATCH($E2033,CL,0)),"Unknown",INDIRECT("'C'!$A$"&amp;MATCH($E2033,CL,0)+1)))</f>
        <v/>
      </c>
      <c r="T2033" s="150">
        <f>IF(B2033="","",IF(ISERROR(MATCH($J2033,SorP!$B$1:$B$6261,0)),"",INDIRECT("'SorP'!$A$"&amp;MATCH($S2033&amp;$J2033,SorP!C:C,0))))</f>
        <v/>
      </c>
      <c r="U2033" s="163" t="n"/>
      <c r="V2033" s="164">
        <f>IF(C2033="",NA(),MATCH($B2033&amp;$C2033,'Smelter Look-up'!$J:$J,0))</f>
        <v/>
      </c>
      <c r="X2033" s="165">
        <f>IF(AND(C2033="Smelter not listed",OR(LEN(D2033)=0,LEN(E2033)=0)),1,0)</f>
        <v/>
      </c>
      <c r="AB2033" s="306">
        <f>IF(C2033="","",B2033)</f>
        <v/>
      </c>
      <c r="AC2033" s="165">
        <f>B2033</f>
        <v/>
      </c>
      <c r="AD2033" s="165">
        <f>IF(C2033="Smelter not listed",D2033,C2033)</f>
        <v/>
      </c>
    </row>
    <row r="2034" ht="20.1" customFormat="1" customHeight="1" s="165">
      <c r="A2034" s="150" t="n"/>
      <c r="B2034" s="296">
        <f>IF(LEN(A2034)=0,"",INDEX('Smelter Look-up'!$A:$A,MATCH($A2034,'Smelter Look-up'!$E:$E,0)))</f>
        <v/>
      </c>
      <c r="C2034" s="147">
        <f>IF(LEN(A2034)=0,"",INDEX('Smelter Look-up'!$C:$C,MATCH($A2034,'Smelter Look-up'!$E:$E,0)))</f>
        <v/>
      </c>
      <c r="D2034" s="144" t="n"/>
      <c r="E2034" s="144">
        <f>IF(ISERROR($V2034),"",OFFSET('Smelter Look-up'!$D$4,$V2034-4,0)&amp;"")</f>
        <v/>
      </c>
      <c r="F2034" s="144">
        <f>IF(ISERROR($V2034),"",OFFSET('Smelter Look-up'!$E$4,$V2034-4,0))</f>
        <v/>
      </c>
      <c r="G2034" s="144">
        <f>IF(C2034=$X$4,"Enter smelter details",IF(ISERROR($V2034),"",OFFSET('Smelter Look-up'!$F$4,$V2034-4,0)))</f>
        <v/>
      </c>
      <c r="H2034" s="200">
        <f>IF(ISERROR($V2034),"",OFFSET('Smelter Look-up'!$G$4,$V2034-4,0))</f>
        <v/>
      </c>
      <c r="I2034" s="201">
        <f>IF(ISERROR($V2034),"",OFFSET('Smelter Look-up'!$H$4,$V2034-4,0))</f>
        <v/>
      </c>
      <c r="J2034" s="201">
        <f>IF(ISERROR($V2034),"",OFFSET('Smelter Look-up'!$I$4,$V2034-4,0))</f>
        <v/>
      </c>
      <c r="K2034" s="145" t="n"/>
      <c r="L2034" s="145" t="n"/>
      <c r="M2034" s="145" t="n"/>
      <c r="N2034" s="145" t="n"/>
      <c r="O2034" s="145" t="n"/>
      <c r="P2034" s="203" t="n"/>
      <c r="Q2034" s="146" t="n"/>
      <c r="R2034" s="144">
        <f>IF(ISERROR($V2034),"",OFFSET('Smelter Look-up'!$C$4,$V2034-4,0)&amp;"")</f>
        <v/>
      </c>
      <c r="S2034" s="150">
        <f>IF(B2034="","",IF(ISERROR(MATCH($E2034,CL,0)),"Unknown",INDIRECT("'C'!$A$"&amp;MATCH($E2034,CL,0)+1)))</f>
        <v/>
      </c>
      <c r="T2034" s="150">
        <f>IF(B2034="","",IF(ISERROR(MATCH($J2034,SorP!$B$1:$B$6261,0)),"",INDIRECT("'SorP'!$A$"&amp;MATCH($S2034&amp;$J2034,SorP!C:C,0))))</f>
        <v/>
      </c>
      <c r="U2034" s="163" t="n"/>
      <c r="V2034" s="164">
        <f>IF(C2034="",NA(),MATCH($B2034&amp;$C2034,'Smelter Look-up'!$J:$J,0))</f>
        <v/>
      </c>
      <c r="X2034" s="165">
        <f>IF(AND(C2034="Smelter not listed",OR(LEN(D2034)=0,LEN(E2034)=0)),1,0)</f>
        <v/>
      </c>
      <c r="AB2034" s="306">
        <f>IF(C2034="","",B2034)</f>
        <v/>
      </c>
      <c r="AC2034" s="165">
        <f>B2034</f>
        <v/>
      </c>
      <c r="AD2034" s="165">
        <f>IF(C2034="Smelter not listed",D2034,C2034)</f>
        <v/>
      </c>
    </row>
    <row r="2035" ht="20.1" customFormat="1" customHeight="1" s="165">
      <c r="A2035" s="150" t="n"/>
      <c r="B2035" s="296">
        <f>IF(LEN(A2035)=0,"",INDEX('Smelter Look-up'!$A:$A,MATCH($A2035,'Smelter Look-up'!$E:$E,0)))</f>
        <v/>
      </c>
      <c r="C2035" s="147">
        <f>IF(LEN(A2035)=0,"",INDEX('Smelter Look-up'!$C:$C,MATCH($A2035,'Smelter Look-up'!$E:$E,0)))</f>
        <v/>
      </c>
      <c r="D2035" s="144" t="n"/>
      <c r="E2035" s="144">
        <f>IF(ISERROR($V2035),"",OFFSET('Smelter Look-up'!$D$4,$V2035-4,0)&amp;"")</f>
        <v/>
      </c>
      <c r="F2035" s="144">
        <f>IF(ISERROR($V2035),"",OFFSET('Smelter Look-up'!$E$4,$V2035-4,0))</f>
        <v/>
      </c>
      <c r="G2035" s="144">
        <f>IF(C2035=$X$4,"Enter smelter details",IF(ISERROR($V2035),"",OFFSET('Smelter Look-up'!$F$4,$V2035-4,0)))</f>
        <v/>
      </c>
      <c r="H2035" s="200">
        <f>IF(ISERROR($V2035),"",OFFSET('Smelter Look-up'!$G$4,$V2035-4,0))</f>
        <v/>
      </c>
      <c r="I2035" s="201">
        <f>IF(ISERROR($V2035),"",OFFSET('Smelter Look-up'!$H$4,$V2035-4,0))</f>
        <v/>
      </c>
      <c r="J2035" s="201">
        <f>IF(ISERROR($V2035),"",OFFSET('Smelter Look-up'!$I$4,$V2035-4,0))</f>
        <v/>
      </c>
      <c r="K2035" s="145" t="n"/>
      <c r="L2035" s="145" t="n"/>
      <c r="M2035" s="145" t="n"/>
      <c r="N2035" s="145" t="n"/>
      <c r="O2035" s="145" t="n"/>
      <c r="P2035" s="203" t="n"/>
      <c r="Q2035" s="146" t="n"/>
      <c r="R2035" s="144">
        <f>IF(ISERROR($V2035),"",OFFSET('Smelter Look-up'!$C$4,$V2035-4,0)&amp;"")</f>
        <v/>
      </c>
      <c r="S2035" s="150">
        <f>IF(B2035="","",IF(ISERROR(MATCH($E2035,CL,0)),"Unknown",INDIRECT("'C'!$A$"&amp;MATCH($E2035,CL,0)+1)))</f>
        <v/>
      </c>
      <c r="T2035" s="150">
        <f>IF(B2035="","",IF(ISERROR(MATCH($J2035,SorP!$B$1:$B$6261,0)),"",INDIRECT("'SorP'!$A$"&amp;MATCH($S2035&amp;$J2035,SorP!C:C,0))))</f>
        <v/>
      </c>
      <c r="U2035" s="163" t="n"/>
      <c r="V2035" s="164">
        <f>IF(C2035="",NA(),MATCH($B2035&amp;$C2035,'Smelter Look-up'!$J:$J,0))</f>
        <v/>
      </c>
      <c r="X2035" s="165">
        <f>IF(AND(C2035="Smelter not listed",OR(LEN(D2035)=0,LEN(E2035)=0)),1,0)</f>
        <v/>
      </c>
      <c r="AB2035" s="306">
        <f>IF(C2035="","",B2035)</f>
        <v/>
      </c>
      <c r="AC2035" s="165">
        <f>B2035</f>
        <v/>
      </c>
      <c r="AD2035" s="165">
        <f>IF(C2035="Smelter not listed",D2035,C2035)</f>
        <v/>
      </c>
    </row>
    <row r="2036" ht="20.1" customFormat="1" customHeight="1" s="165">
      <c r="A2036" s="150" t="n"/>
      <c r="B2036" s="296">
        <f>IF(LEN(A2036)=0,"",INDEX('Smelter Look-up'!$A:$A,MATCH($A2036,'Smelter Look-up'!$E:$E,0)))</f>
        <v/>
      </c>
      <c r="C2036" s="147">
        <f>IF(LEN(A2036)=0,"",INDEX('Smelter Look-up'!$C:$C,MATCH($A2036,'Smelter Look-up'!$E:$E,0)))</f>
        <v/>
      </c>
      <c r="D2036" s="144" t="n"/>
      <c r="E2036" s="144">
        <f>IF(ISERROR($V2036),"",OFFSET('Smelter Look-up'!$D$4,$V2036-4,0)&amp;"")</f>
        <v/>
      </c>
      <c r="F2036" s="144">
        <f>IF(ISERROR($V2036),"",OFFSET('Smelter Look-up'!$E$4,$V2036-4,0))</f>
        <v/>
      </c>
      <c r="G2036" s="144">
        <f>IF(C2036=$X$4,"Enter smelter details",IF(ISERROR($V2036),"",OFFSET('Smelter Look-up'!$F$4,$V2036-4,0)))</f>
        <v/>
      </c>
      <c r="H2036" s="200">
        <f>IF(ISERROR($V2036),"",OFFSET('Smelter Look-up'!$G$4,$V2036-4,0))</f>
        <v/>
      </c>
      <c r="I2036" s="201">
        <f>IF(ISERROR($V2036),"",OFFSET('Smelter Look-up'!$H$4,$V2036-4,0))</f>
        <v/>
      </c>
      <c r="J2036" s="201">
        <f>IF(ISERROR($V2036),"",OFFSET('Smelter Look-up'!$I$4,$V2036-4,0))</f>
        <v/>
      </c>
      <c r="K2036" s="145" t="n"/>
      <c r="L2036" s="145" t="n"/>
      <c r="M2036" s="145" t="n"/>
      <c r="N2036" s="145" t="n"/>
      <c r="O2036" s="145" t="n"/>
      <c r="P2036" s="203" t="n"/>
      <c r="Q2036" s="146" t="n"/>
      <c r="R2036" s="144">
        <f>IF(ISERROR($V2036),"",OFFSET('Smelter Look-up'!$C$4,$V2036-4,0)&amp;"")</f>
        <v/>
      </c>
      <c r="S2036" s="150">
        <f>IF(B2036="","",IF(ISERROR(MATCH($E2036,CL,0)),"Unknown",INDIRECT("'C'!$A$"&amp;MATCH($E2036,CL,0)+1)))</f>
        <v/>
      </c>
      <c r="T2036" s="150">
        <f>IF(B2036="","",IF(ISERROR(MATCH($J2036,SorP!$B$1:$B$6261,0)),"",INDIRECT("'SorP'!$A$"&amp;MATCH($S2036&amp;$J2036,SorP!C:C,0))))</f>
        <v/>
      </c>
      <c r="U2036" s="163" t="n"/>
      <c r="V2036" s="164">
        <f>IF(C2036="",NA(),MATCH($B2036&amp;$C2036,'Smelter Look-up'!$J:$J,0))</f>
        <v/>
      </c>
      <c r="X2036" s="165">
        <f>IF(AND(C2036="Smelter not listed",OR(LEN(D2036)=0,LEN(E2036)=0)),1,0)</f>
        <v/>
      </c>
      <c r="AB2036" s="306">
        <f>IF(C2036="","",B2036)</f>
        <v/>
      </c>
      <c r="AC2036" s="165">
        <f>B2036</f>
        <v/>
      </c>
      <c r="AD2036" s="165">
        <f>IF(C2036="Smelter not listed",D2036,C2036)</f>
        <v/>
      </c>
    </row>
    <row r="2037" ht="20.1" customFormat="1" customHeight="1" s="165">
      <c r="A2037" s="150" t="n"/>
      <c r="B2037" s="296">
        <f>IF(LEN(A2037)=0,"",INDEX('Smelter Look-up'!$A:$A,MATCH($A2037,'Smelter Look-up'!$E:$E,0)))</f>
        <v/>
      </c>
      <c r="C2037" s="147">
        <f>IF(LEN(A2037)=0,"",INDEX('Smelter Look-up'!$C:$C,MATCH($A2037,'Smelter Look-up'!$E:$E,0)))</f>
        <v/>
      </c>
      <c r="D2037" s="144" t="n"/>
      <c r="E2037" s="144">
        <f>IF(ISERROR($V2037),"",OFFSET('Smelter Look-up'!$D$4,$V2037-4,0)&amp;"")</f>
        <v/>
      </c>
      <c r="F2037" s="144">
        <f>IF(ISERROR($V2037),"",OFFSET('Smelter Look-up'!$E$4,$V2037-4,0))</f>
        <v/>
      </c>
      <c r="G2037" s="144">
        <f>IF(C2037=$X$4,"Enter smelter details",IF(ISERROR($V2037),"",OFFSET('Smelter Look-up'!$F$4,$V2037-4,0)))</f>
        <v/>
      </c>
      <c r="H2037" s="200">
        <f>IF(ISERROR($V2037),"",OFFSET('Smelter Look-up'!$G$4,$V2037-4,0))</f>
        <v/>
      </c>
      <c r="I2037" s="201">
        <f>IF(ISERROR($V2037),"",OFFSET('Smelter Look-up'!$H$4,$V2037-4,0))</f>
        <v/>
      </c>
      <c r="J2037" s="201">
        <f>IF(ISERROR($V2037),"",OFFSET('Smelter Look-up'!$I$4,$V2037-4,0))</f>
        <v/>
      </c>
      <c r="K2037" s="145" t="n"/>
      <c r="L2037" s="145" t="n"/>
      <c r="M2037" s="145" t="n"/>
      <c r="N2037" s="145" t="n"/>
      <c r="O2037" s="145" t="n"/>
      <c r="P2037" s="203" t="n"/>
      <c r="Q2037" s="146" t="n"/>
      <c r="R2037" s="144">
        <f>IF(ISERROR($V2037),"",OFFSET('Smelter Look-up'!$C$4,$V2037-4,0)&amp;"")</f>
        <v/>
      </c>
      <c r="S2037" s="150">
        <f>IF(B2037="","",IF(ISERROR(MATCH($E2037,CL,0)),"Unknown",INDIRECT("'C'!$A$"&amp;MATCH($E2037,CL,0)+1)))</f>
        <v/>
      </c>
      <c r="T2037" s="150">
        <f>IF(B2037="","",IF(ISERROR(MATCH($J2037,SorP!$B$1:$B$6261,0)),"",INDIRECT("'SorP'!$A$"&amp;MATCH($S2037&amp;$J2037,SorP!C:C,0))))</f>
        <v/>
      </c>
      <c r="U2037" s="163" t="n"/>
      <c r="V2037" s="164">
        <f>IF(C2037="",NA(),MATCH($B2037&amp;$C2037,'Smelter Look-up'!$J:$J,0))</f>
        <v/>
      </c>
      <c r="X2037" s="165">
        <f>IF(AND(C2037="Smelter not listed",OR(LEN(D2037)=0,LEN(E2037)=0)),1,0)</f>
        <v/>
      </c>
      <c r="AB2037" s="306">
        <f>IF(C2037="","",B2037)</f>
        <v/>
      </c>
      <c r="AC2037" s="165">
        <f>B2037</f>
        <v/>
      </c>
      <c r="AD2037" s="165">
        <f>IF(C2037="Smelter not listed",D2037,C2037)</f>
        <v/>
      </c>
    </row>
    <row r="2038" ht="20.1" customFormat="1" customHeight="1" s="165">
      <c r="A2038" s="150" t="n"/>
      <c r="B2038" s="296">
        <f>IF(LEN(A2038)=0,"",INDEX('Smelter Look-up'!$A:$A,MATCH($A2038,'Smelter Look-up'!$E:$E,0)))</f>
        <v/>
      </c>
      <c r="C2038" s="147">
        <f>IF(LEN(A2038)=0,"",INDEX('Smelter Look-up'!$C:$C,MATCH($A2038,'Smelter Look-up'!$E:$E,0)))</f>
        <v/>
      </c>
      <c r="D2038" s="144" t="n"/>
      <c r="E2038" s="144">
        <f>IF(ISERROR($V2038),"",OFFSET('Smelter Look-up'!$D$4,$V2038-4,0)&amp;"")</f>
        <v/>
      </c>
      <c r="F2038" s="144">
        <f>IF(ISERROR($V2038),"",OFFSET('Smelter Look-up'!$E$4,$V2038-4,0))</f>
        <v/>
      </c>
      <c r="G2038" s="144">
        <f>IF(C2038=$X$4,"Enter smelter details",IF(ISERROR($V2038),"",OFFSET('Smelter Look-up'!$F$4,$V2038-4,0)))</f>
        <v/>
      </c>
      <c r="H2038" s="200">
        <f>IF(ISERROR($V2038),"",OFFSET('Smelter Look-up'!$G$4,$V2038-4,0))</f>
        <v/>
      </c>
      <c r="I2038" s="201">
        <f>IF(ISERROR($V2038),"",OFFSET('Smelter Look-up'!$H$4,$V2038-4,0))</f>
        <v/>
      </c>
      <c r="J2038" s="201">
        <f>IF(ISERROR($V2038),"",OFFSET('Smelter Look-up'!$I$4,$V2038-4,0))</f>
        <v/>
      </c>
      <c r="K2038" s="145" t="n"/>
      <c r="L2038" s="145" t="n"/>
      <c r="M2038" s="145" t="n"/>
      <c r="N2038" s="145" t="n"/>
      <c r="O2038" s="145" t="n"/>
      <c r="P2038" s="203" t="n"/>
      <c r="Q2038" s="146" t="n"/>
      <c r="R2038" s="144">
        <f>IF(ISERROR($V2038),"",OFFSET('Smelter Look-up'!$C$4,$V2038-4,0)&amp;"")</f>
        <v/>
      </c>
      <c r="S2038" s="150">
        <f>IF(B2038="","",IF(ISERROR(MATCH($E2038,CL,0)),"Unknown",INDIRECT("'C'!$A$"&amp;MATCH($E2038,CL,0)+1)))</f>
        <v/>
      </c>
      <c r="T2038" s="150">
        <f>IF(B2038="","",IF(ISERROR(MATCH($J2038,SorP!$B$1:$B$6261,0)),"",INDIRECT("'SorP'!$A$"&amp;MATCH($S2038&amp;$J2038,SorP!C:C,0))))</f>
        <v/>
      </c>
      <c r="U2038" s="163" t="n"/>
      <c r="V2038" s="164">
        <f>IF(C2038="",NA(),MATCH($B2038&amp;$C2038,'Smelter Look-up'!$J:$J,0))</f>
        <v/>
      </c>
      <c r="X2038" s="165">
        <f>IF(AND(C2038="Smelter not listed",OR(LEN(D2038)=0,LEN(E2038)=0)),1,0)</f>
        <v/>
      </c>
      <c r="AB2038" s="306">
        <f>IF(C2038="","",B2038)</f>
        <v/>
      </c>
      <c r="AC2038" s="165">
        <f>B2038</f>
        <v/>
      </c>
      <c r="AD2038" s="165">
        <f>IF(C2038="Smelter not listed",D2038,C2038)</f>
        <v/>
      </c>
    </row>
    <row r="2039" ht="20.1" customFormat="1" customHeight="1" s="165">
      <c r="A2039" s="150" t="n"/>
      <c r="B2039" s="296">
        <f>IF(LEN(A2039)=0,"",INDEX('Smelter Look-up'!$A:$A,MATCH($A2039,'Smelter Look-up'!$E:$E,0)))</f>
        <v/>
      </c>
      <c r="C2039" s="147">
        <f>IF(LEN(A2039)=0,"",INDEX('Smelter Look-up'!$C:$C,MATCH($A2039,'Smelter Look-up'!$E:$E,0)))</f>
        <v/>
      </c>
      <c r="D2039" s="144" t="n"/>
      <c r="E2039" s="144">
        <f>IF(ISERROR($V2039),"",OFFSET('Smelter Look-up'!$D$4,$V2039-4,0)&amp;"")</f>
        <v/>
      </c>
      <c r="F2039" s="144">
        <f>IF(ISERROR($V2039),"",OFFSET('Smelter Look-up'!$E$4,$V2039-4,0))</f>
        <v/>
      </c>
      <c r="G2039" s="144">
        <f>IF(C2039=$X$4,"Enter smelter details",IF(ISERROR($V2039),"",OFFSET('Smelter Look-up'!$F$4,$V2039-4,0)))</f>
        <v/>
      </c>
      <c r="H2039" s="200">
        <f>IF(ISERROR($V2039),"",OFFSET('Smelter Look-up'!$G$4,$V2039-4,0))</f>
        <v/>
      </c>
      <c r="I2039" s="201">
        <f>IF(ISERROR($V2039),"",OFFSET('Smelter Look-up'!$H$4,$V2039-4,0))</f>
        <v/>
      </c>
      <c r="J2039" s="201">
        <f>IF(ISERROR($V2039),"",OFFSET('Smelter Look-up'!$I$4,$V2039-4,0))</f>
        <v/>
      </c>
      <c r="K2039" s="145" t="n"/>
      <c r="L2039" s="145" t="n"/>
      <c r="M2039" s="145" t="n"/>
      <c r="N2039" s="145" t="n"/>
      <c r="O2039" s="145" t="n"/>
      <c r="P2039" s="203" t="n"/>
      <c r="Q2039" s="146" t="n"/>
      <c r="R2039" s="144">
        <f>IF(ISERROR($V2039),"",OFFSET('Smelter Look-up'!$C$4,$V2039-4,0)&amp;"")</f>
        <v/>
      </c>
      <c r="S2039" s="150">
        <f>IF(B2039="","",IF(ISERROR(MATCH($E2039,CL,0)),"Unknown",INDIRECT("'C'!$A$"&amp;MATCH($E2039,CL,0)+1)))</f>
        <v/>
      </c>
      <c r="T2039" s="150">
        <f>IF(B2039="","",IF(ISERROR(MATCH($J2039,SorP!$B$1:$B$6261,0)),"",INDIRECT("'SorP'!$A$"&amp;MATCH($S2039&amp;$J2039,SorP!C:C,0))))</f>
        <v/>
      </c>
      <c r="U2039" s="163" t="n"/>
      <c r="V2039" s="164">
        <f>IF(C2039="",NA(),MATCH($B2039&amp;$C2039,'Smelter Look-up'!$J:$J,0))</f>
        <v/>
      </c>
      <c r="X2039" s="165">
        <f>IF(AND(C2039="Smelter not listed",OR(LEN(D2039)=0,LEN(E2039)=0)),1,0)</f>
        <v/>
      </c>
      <c r="AB2039" s="306">
        <f>IF(C2039="","",B2039)</f>
        <v/>
      </c>
      <c r="AC2039" s="165">
        <f>B2039</f>
        <v/>
      </c>
      <c r="AD2039" s="165">
        <f>IF(C2039="Smelter not listed",D2039,C2039)</f>
        <v/>
      </c>
    </row>
    <row r="2040" ht="20.1" customFormat="1" customHeight="1" s="165">
      <c r="A2040" s="150" t="n"/>
      <c r="B2040" s="296">
        <f>IF(LEN(A2040)=0,"",INDEX('Smelter Look-up'!$A:$A,MATCH($A2040,'Smelter Look-up'!$E:$E,0)))</f>
        <v/>
      </c>
      <c r="C2040" s="147">
        <f>IF(LEN(A2040)=0,"",INDEX('Smelter Look-up'!$C:$C,MATCH($A2040,'Smelter Look-up'!$E:$E,0)))</f>
        <v/>
      </c>
      <c r="D2040" s="144" t="n"/>
      <c r="E2040" s="144">
        <f>IF(ISERROR($V2040),"",OFFSET('Smelter Look-up'!$D$4,$V2040-4,0)&amp;"")</f>
        <v/>
      </c>
      <c r="F2040" s="144">
        <f>IF(ISERROR($V2040),"",OFFSET('Smelter Look-up'!$E$4,$V2040-4,0))</f>
        <v/>
      </c>
      <c r="G2040" s="144">
        <f>IF(C2040=$X$4,"Enter smelter details",IF(ISERROR($V2040),"",OFFSET('Smelter Look-up'!$F$4,$V2040-4,0)))</f>
        <v/>
      </c>
      <c r="H2040" s="200">
        <f>IF(ISERROR($V2040),"",OFFSET('Smelter Look-up'!$G$4,$V2040-4,0))</f>
        <v/>
      </c>
      <c r="I2040" s="201">
        <f>IF(ISERROR($V2040),"",OFFSET('Smelter Look-up'!$H$4,$V2040-4,0))</f>
        <v/>
      </c>
      <c r="J2040" s="201">
        <f>IF(ISERROR($V2040),"",OFFSET('Smelter Look-up'!$I$4,$V2040-4,0))</f>
        <v/>
      </c>
      <c r="K2040" s="145" t="n"/>
      <c r="L2040" s="145" t="n"/>
      <c r="M2040" s="145" t="n"/>
      <c r="N2040" s="145" t="n"/>
      <c r="O2040" s="145" t="n"/>
      <c r="P2040" s="203" t="n"/>
      <c r="Q2040" s="146" t="n"/>
      <c r="R2040" s="144">
        <f>IF(ISERROR($V2040),"",OFFSET('Smelter Look-up'!$C$4,$V2040-4,0)&amp;"")</f>
        <v/>
      </c>
      <c r="S2040" s="150">
        <f>IF(B2040="","",IF(ISERROR(MATCH($E2040,CL,0)),"Unknown",INDIRECT("'C'!$A$"&amp;MATCH($E2040,CL,0)+1)))</f>
        <v/>
      </c>
      <c r="T2040" s="150">
        <f>IF(B2040="","",IF(ISERROR(MATCH($J2040,SorP!$B$1:$B$6261,0)),"",INDIRECT("'SorP'!$A$"&amp;MATCH($S2040&amp;$J2040,SorP!C:C,0))))</f>
        <v/>
      </c>
      <c r="U2040" s="163" t="n"/>
      <c r="V2040" s="164">
        <f>IF(C2040="",NA(),MATCH($B2040&amp;$C2040,'Smelter Look-up'!$J:$J,0))</f>
        <v/>
      </c>
      <c r="X2040" s="165">
        <f>IF(AND(C2040="Smelter not listed",OR(LEN(D2040)=0,LEN(E2040)=0)),1,0)</f>
        <v/>
      </c>
      <c r="AB2040" s="306">
        <f>IF(C2040="","",B2040)</f>
        <v/>
      </c>
      <c r="AC2040" s="165">
        <f>B2040</f>
        <v/>
      </c>
      <c r="AD2040" s="165">
        <f>IF(C2040="Smelter not listed",D2040,C2040)</f>
        <v/>
      </c>
    </row>
    <row r="2041" ht="20.1" customFormat="1" customHeight="1" s="165">
      <c r="A2041" s="150" t="n"/>
      <c r="B2041" s="296">
        <f>IF(LEN(A2041)=0,"",INDEX('Smelter Look-up'!$A:$A,MATCH($A2041,'Smelter Look-up'!$E:$E,0)))</f>
        <v/>
      </c>
      <c r="C2041" s="147">
        <f>IF(LEN(A2041)=0,"",INDEX('Smelter Look-up'!$C:$C,MATCH($A2041,'Smelter Look-up'!$E:$E,0)))</f>
        <v/>
      </c>
      <c r="D2041" s="144" t="n"/>
      <c r="E2041" s="144">
        <f>IF(ISERROR($V2041),"",OFFSET('Smelter Look-up'!$D$4,$V2041-4,0)&amp;"")</f>
        <v/>
      </c>
      <c r="F2041" s="144">
        <f>IF(ISERROR($V2041),"",OFFSET('Smelter Look-up'!$E$4,$V2041-4,0))</f>
        <v/>
      </c>
      <c r="G2041" s="144">
        <f>IF(C2041=$X$4,"Enter smelter details",IF(ISERROR($V2041),"",OFFSET('Smelter Look-up'!$F$4,$V2041-4,0)))</f>
        <v/>
      </c>
      <c r="H2041" s="200">
        <f>IF(ISERROR($V2041),"",OFFSET('Smelter Look-up'!$G$4,$V2041-4,0))</f>
        <v/>
      </c>
      <c r="I2041" s="201">
        <f>IF(ISERROR($V2041),"",OFFSET('Smelter Look-up'!$H$4,$V2041-4,0))</f>
        <v/>
      </c>
      <c r="J2041" s="201">
        <f>IF(ISERROR($V2041),"",OFFSET('Smelter Look-up'!$I$4,$V2041-4,0))</f>
        <v/>
      </c>
      <c r="K2041" s="145" t="n"/>
      <c r="L2041" s="145" t="n"/>
      <c r="M2041" s="145" t="n"/>
      <c r="N2041" s="145" t="n"/>
      <c r="O2041" s="145" t="n"/>
      <c r="P2041" s="203" t="n"/>
      <c r="Q2041" s="146" t="n"/>
      <c r="R2041" s="144">
        <f>IF(ISERROR($V2041),"",OFFSET('Smelter Look-up'!$C$4,$V2041-4,0)&amp;"")</f>
        <v/>
      </c>
      <c r="S2041" s="150">
        <f>IF(B2041="","",IF(ISERROR(MATCH($E2041,CL,0)),"Unknown",INDIRECT("'C'!$A$"&amp;MATCH($E2041,CL,0)+1)))</f>
        <v/>
      </c>
      <c r="T2041" s="150">
        <f>IF(B2041="","",IF(ISERROR(MATCH($J2041,SorP!$B$1:$B$6261,0)),"",INDIRECT("'SorP'!$A$"&amp;MATCH($S2041&amp;$J2041,SorP!C:C,0))))</f>
        <v/>
      </c>
      <c r="U2041" s="163" t="n"/>
      <c r="V2041" s="164">
        <f>IF(C2041="",NA(),MATCH($B2041&amp;$C2041,'Smelter Look-up'!$J:$J,0))</f>
        <v/>
      </c>
      <c r="X2041" s="165">
        <f>IF(AND(C2041="Smelter not listed",OR(LEN(D2041)=0,LEN(E2041)=0)),1,0)</f>
        <v/>
      </c>
      <c r="AB2041" s="306">
        <f>IF(C2041="","",B2041)</f>
        <v/>
      </c>
      <c r="AC2041" s="165">
        <f>B2041</f>
        <v/>
      </c>
      <c r="AD2041" s="165">
        <f>IF(C2041="Smelter not listed",D2041,C2041)</f>
        <v/>
      </c>
    </row>
    <row r="2042" ht="20.1" customFormat="1" customHeight="1" s="165">
      <c r="A2042" s="150" t="n"/>
      <c r="B2042" s="296">
        <f>IF(LEN(A2042)=0,"",INDEX('Smelter Look-up'!$A:$A,MATCH($A2042,'Smelter Look-up'!$E:$E,0)))</f>
        <v/>
      </c>
      <c r="C2042" s="147">
        <f>IF(LEN(A2042)=0,"",INDEX('Smelter Look-up'!$C:$C,MATCH($A2042,'Smelter Look-up'!$E:$E,0)))</f>
        <v/>
      </c>
      <c r="D2042" s="144" t="n"/>
      <c r="E2042" s="144">
        <f>IF(ISERROR($V2042),"",OFFSET('Smelter Look-up'!$D$4,$V2042-4,0)&amp;"")</f>
        <v/>
      </c>
      <c r="F2042" s="144">
        <f>IF(ISERROR($V2042),"",OFFSET('Smelter Look-up'!$E$4,$V2042-4,0))</f>
        <v/>
      </c>
      <c r="G2042" s="144">
        <f>IF(C2042=$X$4,"Enter smelter details",IF(ISERROR($V2042),"",OFFSET('Smelter Look-up'!$F$4,$V2042-4,0)))</f>
        <v/>
      </c>
      <c r="H2042" s="200">
        <f>IF(ISERROR($V2042),"",OFFSET('Smelter Look-up'!$G$4,$V2042-4,0))</f>
        <v/>
      </c>
      <c r="I2042" s="201">
        <f>IF(ISERROR($V2042),"",OFFSET('Smelter Look-up'!$H$4,$V2042-4,0))</f>
        <v/>
      </c>
      <c r="J2042" s="201">
        <f>IF(ISERROR($V2042),"",OFFSET('Smelter Look-up'!$I$4,$V2042-4,0))</f>
        <v/>
      </c>
      <c r="K2042" s="145" t="n"/>
      <c r="L2042" s="145" t="n"/>
      <c r="M2042" s="145" t="n"/>
      <c r="N2042" s="145" t="n"/>
      <c r="O2042" s="145" t="n"/>
      <c r="P2042" s="203" t="n"/>
      <c r="Q2042" s="146" t="n"/>
      <c r="R2042" s="144">
        <f>IF(ISERROR($V2042),"",OFFSET('Smelter Look-up'!$C$4,$V2042-4,0)&amp;"")</f>
        <v/>
      </c>
      <c r="S2042" s="150">
        <f>IF(B2042="","",IF(ISERROR(MATCH($E2042,CL,0)),"Unknown",INDIRECT("'C'!$A$"&amp;MATCH($E2042,CL,0)+1)))</f>
        <v/>
      </c>
      <c r="T2042" s="150">
        <f>IF(B2042="","",IF(ISERROR(MATCH($J2042,SorP!$B$1:$B$6261,0)),"",INDIRECT("'SorP'!$A$"&amp;MATCH($S2042&amp;$J2042,SorP!C:C,0))))</f>
        <v/>
      </c>
      <c r="U2042" s="163" t="n"/>
      <c r="V2042" s="164">
        <f>IF(C2042="",NA(),MATCH($B2042&amp;$C2042,'Smelter Look-up'!$J:$J,0))</f>
        <v/>
      </c>
      <c r="X2042" s="165">
        <f>IF(AND(C2042="Smelter not listed",OR(LEN(D2042)=0,LEN(E2042)=0)),1,0)</f>
        <v/>
      </c>
      <c r="AB2042" s="306">
        <f>IF(C2042="","",B2042)</f>
        <v/>
      </c>
      <c r="AC2042" s="165">
        <f>B2042</f>
        <v/>
      </c>
      <c r="AD2042" s="165">
        <f>IF(C2042="Smelter not listed",D2042,C2042)</f>
        <v/>
      </c>
    </row>
    <row r="2043" ht="20.1" customFormat="1" customHeight="1" s="165">
      <c r="A2043" s="150" t="n"/>
      <c r="B2043" s="296">
        <f>IF(LEN(A2043)=0,"",INDEX('Smelter Look-up'!$A:$A,MATCH($A2043,'Smelter Look-up'!$E:$E,0)))</f>
        <v/>
      </c>
      <c r="C2043" s="147">
        <f>IF(LEN(A2043)=0,"",INDEX('Smelter Look-up'!$C:$C,MATCH($A2043,'Smelter Look-up'!$E:$E,0)))</f>
        <v/>
      </c>
      <c r="D2043" s="144" t="n"/>
      <c r="E2043" s="144">
        <f>IF(ISERROR($V2043),"",OFFSET('Smelter Look-up'!$D$4,$V2043-4,0)&amp;"")</f>
        <v/>
      </c>
      <c r="F2043" s="144">
        <f>IF(ISERROR($V2043),"",OFFSET('Smelter Look-up'!$E$4,$V2043-4,0))</f>
        <v/>
      </c>
      <c r="G2043" s="144">
        <f>IF(C2043=$X$4,"Enter smelter details",IF(ISERROR($V2043),"",OFFSET('Smelter Look-up'!$F$4,$V2043-4,0)))</f>
        <v/>
      </c>
      <c r="H2043" s="200">
        <f>IF(ISERROR($V2043),"",OFFSET('Smelter Look-up'!$G$4,$V2043-4,0))</f>
        <v/>
      </c>
      <c r="I2043" s="201">
        <f>IF(ISERROR($V2043),"",OFFSET('Smelter Look-up'!$H$4,$V2043-4,0))</f>
        <v/>
      </c>
      <c r="J2043" s="201">
        <f>IF(ISERROR($V2043),"",OFFSET('Smelter Look-up'!$I$4,$V2043-4,0))</f>
        <v/>
      </c>
      <c r="K2043" s="145" t="n"/>
      <c r="L2043" s="145" t="n"/>
      <c r="M2043" s="145" t="n"/>
      <c r="N2043" s="145" t="n"/>
      <c r="O2043" s="145" t="n"/>
      <c r="P2043" s="203" t="n"/>
      <c r="Q2043" s="146" t="n"/>
      <c r="R2043" s="144">
        <f>IF(ISERROR($V2043),"",OFFSET('Smelter Look-up'!$C$4,$V2043-4,0)&amp;"")</f>
        <v/>
      </c>
      <c r="S2043" s="150">
        <f>IF(B2043="","",IF(ISERROR(MATCH($E2043,CL,0)),"Unknown",INDIRECT("'C'!$A$"&amp;MATCH($E2043,CL,0)+1)))</f>
        <v/>
      </c>
      <c r="T2043" s="150">
        <f>IF(B2043="","",IF(ISERROR(MATCH($J2043,SorP!$B$1:$B$6261,0)),"",INDIRECT("'SorP'!$A$"&amp;MATCH($S2043&amp;$J2043,SorP!C:C,0))))</f>
        <v/>
      </c>
      <c r="U2043" s="163" t="n"/>
      <c r="V2043" s="164">
        <f>IF(C2043="",NA(),MATCH($B2043&amp;$C2043,'Smelter Look-up'!$J:$J,0))</f>
        <v/>
      </c>
      <c r="X2043" s="165">
        <f>IF(AND(C2043="Smelter not listed",OR(LEN(D2043)=0,LEN(E2043)=0)),1,0)</f>
        <v/>
      </c>
      <c r="AB2043" s="306">
        <f>IF(C2043="","",B2043)</f>
        <v/>
      </c>
      <c r="AC2043" s="165">
        <f>B2043</f>
        <v/>
      </c>
      <c r="AD2043" s="165">
        <f>IF(C2043="Smelter not listed",D2043,C2043)</f>
        <v/>
      </c>
    </row>
    <row r="2044" ht="20.1" customFormat="1" customHeight="1" s="165">
      <c r="A2044" s="150" t="n"/>
      <c r="B2044" s="296">
        <f>IF(LEN(A2044)=0,"",INDEX('Smelter Look-up'!$A:$A,MATCH($A2044,'Smelter Look-up'!$E:$E,0)))</f>
        <v/>
      </c>
      <c r="C2044" s="147">
        <f>IF(LEN(A2044)=0,"",INDEX('Smelter Look-up'!$C:$C,MATCH($A2044,'Smelter Look-up'!$E:$E,0)))</f>
        <v/>
      </c>
      <c r="D2044" s="144" t="n"/>
      <c r="E2044" s="144">
        <f>IF(ISERROR($V2044),"",OFFSET('Smelter Look-up'!$D$4,$V2044-4,0)&amp;"")</f>
        <v/>
      </c>
      <c r="F2044" s="144">
        <f>IF(ISERROR($V2044),"",OFFSET('Smelter Look-up'!$E$4,$V2044-4,0))</f>
        <v/>
      </c>
      <c r="G2044" s="144">
        <f>IF(C2044=$X$4,"Enter smelter details",IF(ISERROR($V2044),"",OFFSET('Smelter Look-up'!$F$4,$V2044-4,0)))</f>
        <v/>
      </c>
      <c r="H2044" s="200">
        <f>IF(ISERROR($V2044),"",OFFSET('Smelter Look-up'!$G$4,$V2044-4,0))</f>
        <v/>
      </c>
      <c r="I2044" s="201">
        <f>IF(ISERROR($V2044),"",OFFSET('Smelter Look-up'!$H$4,$V2044-4,0))</f>
        <v/>
      </c>
      <c r="J2044" s="201">
        <f>IF(ISERROR($V2044),"",OFFSET('Smelter Look-up'!$I$4,$V2044-4,0))</f>
        <v/>
      </c>
      <c r="K2044" s="145" t="n"/>
      <c r="L2044" s="145" t="n"/>
      <c r="M2044" s="145" t="n"/>
      <c r="N2044" s="145" t="n"/>
      <c r="O2044" s="145" t="n"/>
      <c r="P2044" s="203" t="n"/>
      <c r="Q2044" s="146" t="n"/>
      <c r="R2044" s="144">
        <f>IF(ISERROR($V2044),"",OFFSET('Smelter Look-up'!$C$4,$V2044-4,0)&amp;"")</f>
        <v/>
      </c>
      <c r="S2044" s="150">
        <f>IF(B2044="","",IF(ISERROR(MATCH($E2044,CL,0)),"Unknown",INDIRECT("'C'!$A$"&amp;MATCH($E2044,CL,0)+1)))</f>
        <v/>
      </c>
      <c r="T2044" s="150">
        <f>IF(B2044="","",IF(ISERROR(MATCH($J2044,SorP!$B$1:$B$6261,0)),"",INDIRECT("'SorP'!$A$"&amp;MATCH($S2044&amp;$J2044,SorP!C:C,0))))</f>
        <v/>
      </c>
      <c r="U2044" s="163" t="n"/>
      <c r="V2044" s="164">
        <f>IF(C2044="",NA(),MATCH($B2044&amp;$C2044,'Smelter Look-up'!$J:$J,0))</f>
        <v/>
      </c>
      <c r="X2044" s="165">
        <f>IF(AND(C2044="Smelter not listed",OR(LEN(D2044)=0,LEN(E2044)=0)),1,0)</f>
        <v/>
      </c>
      <c r="AB2044" s="306">
        <f>IF(C2044="","",B2044)</f>
        <v/>
      </c>
      <c r="AC2044" s="165">
        <f>B2044</f>
        <v/>
      </c>
      <c r="AD2044" s="165">
        <f>IF(C2044="Smelter not listed",D2044,C2044)</f>
        <v/>
      </c>
    </row>
    <row r="2045" ht="20.1" customFormat="1" customHeight="1" s="165">
      <c r="A2045" s="150" t="n"/>
      <c r="B2045" s="296">
        <f>IF(LEN(A2045)=0,"",INDEX('Smelter Look-up'!$A:$A,MATCH($A2045,'Smelter Look-up'!$E:$E,0)))</f>
        <v/>
      </c>
      <c r="C2045" s="147">
        <f>IF(LEN(A2045)=0,"",INDEX('Smelter Look-up'!$C:$C,MATCH($A2045,'Smelter Look-up'!$E:$E,0)))</f>
        <v/>
      </c>
      <c r="D2045" s="144" t="n"/>
      <c r="E2045" s="144">
        <f>IF(ISERROR($V2045),"",OFFSET('Smelter Look-up'!$D$4,$V2045-4,0)&amp;"")</f>
        <v/>
      </c>
      <c r="F2045" s="144">
        <f>IF(ISERROR($V2045),"",OFFSET('Smelter Look-up'!$E$4,$V2045-4,0))</f>
        <v/>
      </c>
      <c r="G2045" s="144">
        <f>IF(C2045=$X$4,"Enter smelter details",IF(ISERROR($V2045),"",OFFSET('Smelter Look-up'!$F$4,$V2045-4,0)))</f>
        <v/>
      </c>
      <c r="H2045" s="200">
        <f>IF(ISERROR($V2045),"",OFFSET('Smelter Look-up'!$G$4,$V2045-4,0))</f>
        <v/>
      </c>
      <c r="I2045" s="201">
        <f>IF(ISERROR($V2045),"",OFFSET('Smelter Look-up'!$H$4,$V2045-4,0))</f>
        <v/>
      </c>
      <c r="J2045" s="201">
        <f>IF(ISERROR($V2045),"",OFFSET('Smelter Look-up'!$I$4,$V2045-4,0))</f>
        <v/>
      </c>
      <c r="K2045" s="145" t="n"/>
      <c r="L2045" s="145" t="n"/>
      <c r="M2045" s="145" t="n"/>
      <c r="N2045" s="145" t="n"/>
      <c r="O2045" s="145" t="n"/>
      <c r="P2045" s="203" t="n"/>
      <c r="Q2045" s="146" t="n"/>
      <c r="R2045" s="144">
        <f>IF(ISERROR($V2045),"",OFFSET('Smelter Look-up'!$C$4,$V2045-4,0)&amp;"")</f>
        <v/>
      </c>
      <c r="S2045" s="150">
        <f>IF(B2045="","",IF(ISERROR(MATCH($E2045,CL,0)),"Unknown",INDIRECT("'C'!$A$"&amp;MATCH($E2045,CL,0)+1)))</f>
        <v/>
      </c>
      <c r="T2045" s="150">
        <f>IF(B2045="","",IF(ISERROR(MATCH($J2045,SorP!$B$1:$B$6261,0)),"",INDIRECT("'SorP'!$A$"&amp;MATCH($S2045&amp;$J2045,SorP!C:C,0))))</f>
        <v/>
      </c>
      <c r="U2045" s="163" t="n"/>
      <c r="V2045" s="164">
        <f>IF(C2045="",NA(),MATCH($B2045&amp;$C2045,'Smelter Look-up'!$J:$J,0))</f>
        <v/>
      </c>
      <c r="X2045" s="165">
        <f>IF(AND(C2045="Smelter not listed",OR(LEN(D2045)=0,LEN(E2045)=0)),1,0)</f>
        <v/>
      </c>
      <c r="AB2045" s="306">
        <f>IF(C2045="","",B2045)</f>
        <v/>
      </c>
      <c r="AC2045" s="165">
        <f>B2045</f>
        <v/>
      </c>
      <c r="AD2045" s="165">
        <f>IF(C2045="Smelter not listed",D2045,C2045)</f>
        <v/>
      </c>
    </row>
    <row r="2046" ht="20.1" customFormat="1" customHeight="1" s="165">
      <c r="A2046" s="150" t="n"/>
      <c r="B2046" s="296">
        <f>IF(LEN(A2046)=0,"",INDEX('Smelter Look-up'!$A:$A,MATCH($A2046,'Smelter Look-up'!$E:$E,0)))</f>
        <v/>
      </c>
      <c r="C2046" s="147">
        <f>IF(LEN(A2046)=0,"",INDEX('Smelter Look-up'!$C:$C,MATCH($A2046,'Smelter Look-up'!$E:$E,0)))</f>
        <v/>
      </c>
      <c r="D2046" s="144" t="n"/>
      <c r="E2046" s="144">
        <f>IF(ISERROR($V2046),"",OFFSET('Smelter Look-up'!$D$4,$V2046-4,0)&amp;"")</f>
        <v/>
      </c>
      <c r="F2046" s="144">
        <f>IF(ISERROR($V2046),"",OFFSET('Smelter Look-up'!$E$4,$V2046-4,0))</f>
        <v/>
      </c>
      <c r="G2046" s="144">
        <f>IF(C2046=$X$4,"Enter smelter details",IF(ISERROR($V2046),"",OFFSET('Smelter Look-up'!$F$4,$V2046-4,0)))</f>
        <v/>
      </c>
      <c r="H2046" s="200">
        <f>IF(ISERROR($V2046),"",OFFSET('Smelter Look-up'!$G$4,$V2046-4,0))</f>
        <v/>
      </c>
      <c r="I2046" s="201">
        <f>IF(ISERROR($V2046),"",OFFSET('Smelter Look-up'!$H$4,$V2046-4,0))</f>
        <v/>
      </c>
      <c r="J2046" s="201">
        <f>IF(ISERROR($V2046),"",OFFSET('Smelter Look-up'!$I$4,$V2046-4,0))</f>
        <v/>
      </c>
      <c r="K2046" s="145" t="n"/>
      <c r="L2046" s="145" t="n"/>
      <c r="M2046" s="145" t="n"/>
      <c r="N2046" s="145" t="n"/>
      <c r="O2046" s="145" t="n"/>
      <c r="P2046" s="203" t="n"/>
      <c r="Q2046" s="146" t="n"/>
      <c r="R2046" s="144">
        <f>IF(ISERROR($V2046),"",OFFSET('Smelter Look-up'!$C$4,$V2046-4,0)&amp;"")</f>
        <v/>
      </c>
      <c r="S2046" s="150">
        <f>IF(B2046="","",IF(ISERROR(MATCH($E2046,CL,0)),"Unknown",INDIRECT("'C'!$A$"&amp;MATCH($E2046,CL,0)+1)))</f>
        <v/>
      </c>
      <c r="T2046" s="150">
        <f>IF(B2046="","",IF(ISERROR(MATCH($J2046,SorP!$B$1:$B$6261,0)),"",INDIRECT("'SorP'!$A$"&amp;MATCH($S2046&amp;$J2046,SorP!C:C,0))))</f>
        <v/>
      </c>
      <c r="U2046" s="163" t="n"/>
      <c r="V2046" s="164">
        <f>IF(C2046="",NA(),MATCH($B2046&amp;$C2046,'Smelter Look-up'!$J:$J,0))</f>
        <v/>
      </c>
      <c r="X2046" s="165">
        <f>IF(AND(C2046="Smelter not listed",OR(LEN(D2046)=0,LEN(E2046)=0)),1,0)</f>
        <v/>
      </c>
      <c r="AB2046" s="306">
        <f>IF(C2046="","",B2046)</f>
        <v/>
      </c>
      <c r="AC2046" s="165">
        <f>B2046</f>
        <v/>
      </c>
      <c r="AD2046" s="165">
        <f>IF(C2046="Smelter not listed",D2046,C2046)</f>
        <v/>
      </c>
    </row>
    <row r="2047" ht="20.1" customFormat="1" customHeight="1" s="165">
      <c r="A2047" s="150" t="n"/>
      <c r="B2047" s="296">
        <f>IF(LEN(A2047)=0,"",INDEX('Smelter Look-up'!$A:$A,MATCH($A2047,'Smelter Look-up'!$E:$E,0)))</f>
        <v/>
      </c>
      <c r="C2047" s="147">
        <f>IF(LEN(A2047)=0,"",INDEX('Smelter Look-up'!$C:$C,MATCH($A2047,'Smelter Look-up'!$E:$E,0)))</f>
        <v/>
      </c>
      <c r="D2047" s="144" t="n"/>
      <c r="E2047" s="144">
        <f>IF(ISERROR($V2047),"",OFFSET('Smelter Look-up'!$D$4,$V2047-4,0)&amp;"")</f>
        <v/>
      </c>
      <c r="F2047" s="144">
        <f>IF(ISERROR($V2047),"",OFFSET('Smelter Look-up'!$E$4,$V2047-4,0))</f>
        <v/>
      </c>
      <c r="G2047" s="144">
        <f>IF(C2047=$X$4,"Enter smelter details",IF(ISERROR($V2047),"",OFFSET('Smelter Look-up'!$F$4,$V2047-4,0)))</f>
        <v/>
      </c>
      <c r="H2047" s="200">
        <f>IF(ISERROR($V2047),"",OFFSET('Smelter Look-up'!$G$4,$V2047-4,0))</f>
        <v/>
      </c>
      <c r="I2047" s="201">
        <f>IF(ISERROR($V2047),"",OFFSET('Smelter Look-up'!$H$4,$V2047-4,0))</f>
        <v/>
      </c>
      <c r="J2047" s="201">
        <f>IF(ISERROR($V2047),"",OFFSET('Smelter Look-up'!$I$4,$V2047-4,0))</f>
        <v/>
      </c>
      <c r="K2047" s="145" t="n"/>
      <c r="L2047" s="145" t="n"/>
      <c r="M2047" s="145" t="n"/>
      <c r="N2047" s="145" t="n"/>
      <c r="O2047" s="145" t="n"/>
      <c r="P2047" s="203" t="n"/>
      <c r="Q2047" s="146" t="n"/>
      <c r="R2047" s="144">
        <f>IF(ISERROR($V2047),"",OFFSET('Smelter Look-up'!$C$4,$V2047-4,0)&amp;"")</f>
        <v/>
      </c>
      <c r="S2047" s="150">
        <f>IF(B2047="","",IF(ISERROR(MATCH($E2047,CL,0)),"Unknown",INDIRECT("'C'!$A$"&amp;MATCH($E2047,CL,0)+1)))</f>
        <v/>
      </c>
      <c r="T2047" s="150">
        <f>IF(B2047="","",IF(ISERROR(MATCH($J2047,SorP!$B$1:$B$6261,0)),"",INDIRECT("'SorP'!$A$"&amp;MATCH($S2047&amp;$J2047,SorP!C:C,0))))</f>
        <v/>
      </c>
      <c r="U2047" s="163" t="n"/>
      <c r="V2047" s="164">
        <f>IF(C2047="",NA(),MATCH($B2047&amp;$C2047,'Smelter Look-up'!$J:$J,0))</f>
        <v/>
      </c>
      <c r="X2047" s="165">
        <f>IF(AND(C2047="Smelter not listed",OR(LEN(D2047)=0,LEN(E2047)=0)),1,0)</f>
        <v/>
      </c>
      <c r="AB2047" s="306">
        <f>IF(C2047="","",B2047)</f>
        <v/>
      </c>
      <c r="AC2047" s="165">
        <f>B2047</f>
        <v/>
      </c>
      <c r="AD2047" s="165">
        <f>IF(C2047="Smelter not listed",D2047,C2047)</f>
        <v/>
      </c>
    </row>
    <row r="2048" ht="20.1" customFormat="1" customHeight="1" s="165">
      <c r="A2048" s="150" t="n"/>
      <c r="B2048" s="296">
        <f>IF(LEN(A2048)=0,"",INDEX('Smelter Look-up'!$A:$A,MATCH($A2048,'Smelter Look-up'!$E:$E,0)))</f>
        <v/>
      </c>
      <c r="C2048" s="147">
        <f>IF(LEN(A2048)=0,"",INDEX('Smelter Look-up'!$C:$C,MATCH($A2048,'Smelter Look-up'!$E:$E,0)))</f>
        <v/>
      </c>
      <c r="D2048" s="144" t="n"/>
      <c r="E2048" s="144">
        <f>IF(ISERROR($V2048),"",OFFSET('Smelter Look-up'!$D$4,$V2048-4,0)&amp;"")</f>
        <v/>
      </c>
      <c r="F2048" s="144">
        <f>IF(ISERROR($V2048),"",OFFSET('Smelter Look-up'!$E$4,$V2048-4,0))</f>
        <v/>
      </c>
      <c r="G2048" s="144">
        <f>IF(C2048=$X$4,"Enter smelter details",IF(ISERROR($V2048),"",OFFSET('Smelter Look-up'!$F$4,$V2048-4,0)))</f>
        <v/>
      </c>
      <c r="H2048" s="200">
        <f>IF(ISERROR($V2048),"",OFFSET('Smelter Look-up'!$G$4,$V2048-4,0))</f>
        <v/>
      </c>
      <c r="I2048" s="201">
        <f>IF(ISERROR($V2048),"",OFFSET('Smelter Look-up'!$H$4,$V2048-4,0))</f>
        <v/>
      </c>
      <c r="J2048" s="201">
        <f>IF(ISERROR($V2048),"",OFFSET('Smelter Look-up'!$I$4,$V2048-4,0))</f>
        <v/>
      </c>
      <c r="K2048" s="145" t="n"/>
      <c r="L2048" s="145" t="n"/>
      <c r="M2048" s="145" t="n"/>
      <c r="N2048" s="145" t="n"/>
      <c r="O2048" s="145" t="n"/>
      <c r="P2048" s="203" t="n"/>
      <c r="Q2048" s="146" t="n"/>
      <c r="R2048" s="144">
        <f>IF(ISERROR($V2048),"",OFFSET('Smelter Look-up'!$C$4,$V2048-4,0)&amp;"")</f>
        <v/>
      </c>
      <c r="S2048" s="150">
        <f>IF(B2048="","",IF(ISERROR(MATCH($E2048,CL,0)),"Unknown",INDIRECT("'C'!$A$"&amp;MATCH($E2048,CL,0)+1)))</f>
        <v/>
      </c>
      <c r="T2048" s="150">
        <f>IF(B2048="","",IF(ISERROR(MATCH($J2048,SorP!$B$1:$B$6261,0)),"",INDIRECT("'SorP'!$A$"&amp;MATCH($S2048&amp;$J2048,SorP!C:C,0))))</f>
        <v/>
      </c>
      <c r="U2048" s="163" t="n"/>
      <c r="V2048" s="164">
        <f>IF(C2048="",NA(),MATCH($B2048&amp;$C2048,'Smelter Look-up'!$J:$J,0))</f>
        <v/>
      </c>
      <c r="X2048" s="165">
        <f>IF(AND(C2048="Smelter not listed",OR(LEN(D2048)=0,LEN(E2048)=0)),1,0)</f>
        <v/>
      </c>
      <c r="AB2048" s="306">
        <f>IF(C2048="","",B2048)</f>
        <v/>
      </c>
      <c r="AC2048" s="165">
        <f>B2048</f>
        <v/>
      </c>
      <c r="AD2048" s="165">
        <f>IF(C2048="Smelter not listed",D2048,C2048)</f>
        <v/>
      </c>
    </row>
    <row r="2049" ht="20.1" customFormat="1" customHeight="1" s="165">
      <c r="A2049" s="150" t="n"/>
      <c r="B2049" s="296">
        <f>IF(LEN(A2049)=0,"",INDEX('Smelter Look-up'!$A:$A,MATCH($A2049,'Smelter Look-up'!$E:$E,0)))</f>
        <v/>
      </c>
      <c r="C2049" s="147">
        <f>IF(LEN(A2049)=0,"",INDEX('Smelter Look-up'!$C:$C,MATCH($A2049,'Smelter Look-up'!$E:$E,0)))</f>
        <v/>
      </c>
      <c r="D2049" s="144" t="n"/>
      <c r="E2049" s="144">
        <f>IF(ISERROR($V2049),"",OFFSET('Smelter Look-up'!$D$4,$V2049-4,0)&amp;"")</f>
        <v/>
      </c>
      <c r="F2049" s="144">
        <f>IF(ISERROR($V2049),"",OFFSET('Smelter Look-up'!$E$4,$V2049-4,0))</f>
        <v/>
      </c>
      <c r="G2049" s="144">
        <f>IF(C2049=$X$4,"Enter smelter details",IF(ISERROR($V2049),"",OFFSET('Smelter Look-up'!$F$4,$V2049-4,0)))</f>
        <v/>
      </c>
      <c r="H2049" s="200">
        <f>IF(ISERROR($V2049),"",OFFSET('Smelter Look-up'!$G$4,$V2049-4,0))</f>
        <v/>
      </c>
      <c r="I2049" s="201">
        <f>IF(ISERROR($V2049),"",OFFSET('Smelter Look-up'!$H$4,$V2049-4,0))</f>
        <v/>
      </c>
      <c r="J2049" s="201">
        <f>IF(ISERROR($V2049),"",OFFSET('Smelter Look-up'!$I$4,$V2049-4,0))</f>
        <v/>
      </c>
      <c r="K2049" s="145" t="n"/>
      <c r="L2049" s="145" t="n"/>
      <c r="M2049" s="145" t="n"/>
      <c r="N2049" s="145" t="n"/>
      <c r="O2049" s="145" t="n"/>
      <c r="P2049" s="203" t="n"/>
      <c r="Q2049" s="146" t="n"/>
      <c r="R2049" s="144">
        <f>IF(ISERROR($V2049),"",OFFSET('Smelter Look-up'!$C$4,$V2049-4,0)&amp;"")</f>
        <v/>
      </c>
      <c r="S2049" s="150">
        <f>IF(B2049="","",IF(ISERROR(MATCH($E2049,CL,0)),"Unknown",INDIRECT("'C'!$A$"&amp;MATCH($E2049,CL,0)+1)))</f>
        <v/>
      </c>
      <c r="T2049" s="150">
        <f>IF(B2049="","",IF(ISERROR(MATCH($J2049,SorP!$B$1:$B$6261,0)),"",INDIRECT("'SorP'!$A$"&amp;MATCH($S2049&amp;$J2049,SorP!C:C,0))))</f>
        <v/>
      </c>
      <c r="U2049" s="163" t="n"/>
      <c r="V2049" s="164">
        <f>IF(C2049="",NA(),MATCH($B2049&amp;$C2049,'Smelter Look-up'!$J:$J,0))</f>
        <v/>
      </c>
      <c r="X2049" s="165">
        <f>IF(AND(C2049="Smelter not listed",OR(LEN(D2049)=0,LEN(E2049)=0)),1,0)</f>
        <v/>
      </c>
      <c r="AB2049" s="306">
        <f>IF(C2049="","",B2049)</f>
        <v/>
      </c>
      <c r="AC2049" s="165">
        <f>B2049</f>
        <v/>
      </c>
      <c r="AD2049" s="165">
        <f>IF(C2049="Smelter not listed",D2049,C2049)</f>
        <v/>
      </c>
    </row>
    <row r="2050" ht="20.1" customFormat="1" customHeight="1" s="165">
      <c r="A2050" s="150" t="n"/>
      <c r="B2050" s="296">
        <f>IF(LEN(A2050)=0,"",INDEX('Smelter Look-up'!$A:$A,MATCH($A2050,'Smelter Look-up'!$E:$E,0)))</f>
        <v/>
      </c>
      <c r="C2050" s="147">
        <f>IF(LEN(A2050)=0,"",INDEX('Smelter Look-up'!$C:$C,MATCH($A2050,'Smelter Look-up'!$E:$E,0)))</f>
        <v/>
      </c>
      <c r="D2050" s="144" t="n"/>
      <c r="E2050" s="144">
        <f>IF(ISERROR($V2050),"",OFFSET('Smelter Look-up'!$D$4,$V2050-4,0)&amp;"")</f>
        <v/>
      </c>
      <c r="F2050" s="144">
        <f>IF(ISERROR($V2050),"",OFFSET('Smelter Look-up'!$E$4,$V2050-4,0))</f>
        <v/>
      </c>
      <c r="G2050" s="144">
        <f>IF(C2050=$X$4,"Enter smelter details",IF(ISERROR($V2050),"",OFFSET('Smelter Look-up'!$F$4,$V2050-4,0)))</f>
        <v/>
      </c>
      <c r="H2050" s="200">
        <f>IF(ISERROR($V2050),"",OFFSET('Smelter Look-up'!$G$4,$V2050-4,0))</f>
        <v/>
      </c>
      <c r="I2050" s="201">
        <f>IF(ISERROR($V2050),"",OFFSET('Smelter Look-up'!$H$4,$V2050-4,0))</f>
        <v/>
      </c>
      <c r="J2050" s="201">
        <f>IF(ISERROR($V2050),"",OFFSET('Smelter Look-up'!$I$4,$V2050-4,0))</f>
        <v/>
      </c>
      <c r="K2050" s="145" t="n"/>
      <c r="L2050" s="145" t="n"/>
      <c r="M2050" s="145" t="n"/>
      <c r="N2050" s="145" t="n"/>
      <c r="O2050" s="145" t="n"/>
      <c r="P2050" s="203" t="n"/>
      <c r="Q2050" s="146" t="n"/>
      <c r="R2050" s="144">
        <f>IF(ISERROR($V2050),"",OFFSET('Smelter Look-up'!$C$4,$V2050-4,0)&amp;"")</f>
        <v/>
      </c>
      <c r="S2050" s="150">
        <f>IF(B2050="","",IF(ISERROR(MATCH($E2050,CL,0)),"Unknown",INDIRECT("'C'!$A$"&amp;MATCH($E2050,CL,0)+1)))</f>
        <v/>
      </c>
      <c r="T2050" s="150">
        <f>IF(B2050="","",IF(ISERROR(MATCH($J2050,SorP!$B$1:$B$6261,0)),"",INDIRECT("'SorP'!$A$"&amp;MATCH($S2050&amp;$J2050,SorP!C:C,0))))</f>
        <v/>
      </c>
      <c r="U2050" s="163" t="n"/>
      <c r="V2050" s="164">
        <f>IF(C2050="",NA(),MATCH($B2050&amp;$C2050,'Smelter Look-up'!$J:$J,0))</f>
        <v/>
      </c>
      <c r="X2050" s="165">
        <f>IF(AND(C2050="Smelter not listed",OR(LEN(D2050)=0,LEN(E2050)=0)),1,0)</f>
        <v/>
      </c>
      <c r="AB2050" s="306">
        <f>IF(C2050="","",B2050)</f>
        <v/>
      </c>
      <c r="AC2050" s="165">
        <f>B2050</f>
        <v/>
      </c>
      <c r="AD2050" s="165">
        <f>IF(C2050="Smelter not listed",D2050,C2050)</f>
        <v/>
      </c>
    </row>
    <row r="2051" ht="20.1" customFormat="1" customHeight="1" s="165">
      <c r="A2051" s="150" t="n"/>
      <c r="B2051" s="296">
        <f>IF(LEN(A2051)=0,"",INDEX('Smelter Look-up'!$A:$A,MATCH($A2051,'Smelter Look-up'!$E:$E,0)))</f>
        <v/>
      </c>
      <c r="C2051" s="147">
        <f>IF(LEN(A2051)=0,"",INDEX('Smelter Look-up'!$C:$C,MATCH($A2051,'Smelter Look-up'!$E:$E,0)))</f>
        <v/>
      </c>
      <c r="D2051" s="144" t="n"/>
      <c r="E2051" s="144">
        <f>IF(ISERROR($V2051),"",OFFSET('Smelter Look-up'!$D$4,$V2051-4,0)&amp;"")</f>
        <v/>
      </c>
      <c r="F2051" s="144">
        <f>IF(ISERROR($V2051),"",OFFSET('Smelter Look-up'!$E$4,$V2051-4,0))</f>
        <v/>
      </c>
      <c r="G2051" s="144">
        <f>IF(C2051=$X$4,"Enter smelter details",IF(ISERROR($V2051),"",OFFSET('Smelter Look-up'!$F$4,$V2051-4,0)))</f>
        <v/>
      </c>
      <c r="H2051" s="200">
        <f>IF(ISERROR($V2051),"",OFFSET('Smelter Look-up'!$G$4,$V2051-4,0))</f>
        <v/>
      </c>
      <c r="I2051" s="201">
        <f>IF(ISERROR($V2051),"",OFFSET('Smelter Look-up'!$H$4,$V2051-4,0))</f>
        <v/>
      </c>
      <c r="J2051" s="201">
        <f>IF(ISERROR($V2051),"",OFFSET('Smelter Look-up'!$I$4,$V2051-4,0))</f>
        <v/>
      </c>
      <c r="K2051" s="145" t="n"/>
      <c r="L2051" s="145" t="n"/>
      <c r="M2051" s="145" t="n"/>
      <c r="N2051" s="145" t="n"/>
      <c r="O2051" s="145" t="n"/>
      <c r="P2051" s="203" t="n"/>
      <c r="Q2051" s="146" t="n"/>
      <c r="R2051" s="144">
        <f>IF(ISERROR($V2051),"",OFFSET('Smelter Look-up'!$C$4,$V2051-4,0)&amp;"")</f>
        <v/>
      </c>
      <c r="S2051" s="150">
        <f>IF(B2051="","",IF(ISERROR(MATCH($E2051,CL,0)),"Unknown",INDIRECT("'C'!$A$"&amp;MATCH($E2051,CL,0)+1)))</f>
        <v/>
      </c>
      <c r="T2051" s="150">
        <f>IF(B2051="","",IF(ISERROR(MATCH($J2051,SorP!$B$1:$B$6261,0)),"",INDIRECT("'SorP'!$A$"&amp;MATCH($S2051&amp;$J2051,SorP!C:C,0))))</f>
        <v/>
      </c>
      <c r="U2051" s="163" t="n"/>
      <c r="V2051" s="164">
        <f>IF(C2051="",NA(),MATCH($B2051&amp;$C2051,'Smelter Look-up'!$J:$J,0))</f>
        <v/>
      </c>
      <c r="X2051" s="165">
        <f>IF(AND(C2051="Smelter not listed",OR(LEN(D2051)=0,LEN(E2051)=0)),1,0)</f>
        <v/>
      </c>
      <c r="AB2051" s="306">
        <f>IF(C2051="","",B2051)</f>
        <v/>
      </c>
      <c r="AC2051" s="165">
        <f>B2051</f>
        <v/>
      </c>
      <c r="AD2051" s="165">
        <f>IF(C2051="Smelter not listed",D2051,C2051)</f>
        <v/>
      </c>
    </row>
    <row r="2052" ht="20.1" customFormat="1" customHeight="1" s="165">
      <c r="A2052" s="150" t="n"/>
      <c r="B2052" s="296">
        <f>IF(LEN(A2052)=0,"",INDEX('Smelter Look-up'!$A:$A,MATCH($A2052,'Smelter Look-up'!$E:$E,0)))</f>
        <v/>
      </c>
      <c r="C2052" s="147">
        <f>IF(LEN(A2052)=0,"",INDEX('Smelter Look-up'!$C:$C,MATCH($A2052,'Smelter Look-up'!$E:$E,0)))</f>
        <v/>
      </c>
      <c r="D2052" s="144" t="n"/>
      <c r="E2052" s="144">
        <f>IF(ISERROR($V2052),"",OFFSET('Smelter Look-up'!$D$4,$V2052-4,0)&amp;"")</f>
        <v/>
      </c>
      <c r="F2052" s="144">
        <f>IF(ISERROR($V2052),"",OFFSET('Smelter Look-up'!$E$4,$V2052-4,0))</f>
        <v/>
      </c>
      <c r="G2052" s="144">
        <f>IF(C2052=$X$4,"Enter smelter details",IF(ISERROR($V2052),"",OFFSET('Smelter Look-up'!$F$4,$V2052-4,0)))</f>
        <v/>
      </c>
      <c r="H2052" s="200">
        <f>IF(ISERROR($V2052),"",OFFSET('Smelter Look-up'!$G$4,$V2052-4,0))</f>
        <v/>
      </c>
      <c r="I2052" s="201">
        <f>IF(ISERROR($V2052),"",OFFSET('Smelter Look-up'!$H$4,$V2052-4,0))</f>
        <v/>
      </c>
      <c r="J2052" s="201">
        <f>IF(ISERROR($V2052),"",OFFSET('Smelter Look-up'!$I$4,$V2052-4,0))</f>
        <v/>
      </c>
      <c r="K2052" s="145" t="n"/>
      <c r="L2052" s="145" t="n"/>
      <c r="M2052" s="145" t="n"/>
      <c r="N2052" s="145" t="n"/>
      <c r="O2052" s="145" t="n"/>
      <c r="P2052" s="203" t="n"/>
      <c r="Q2052" s="146" t="n"/>
      <c r="R2052" s="144">
        <f>IF(ISERROR($V2052),"",OFFSET('Smelter Look-up'!$C$4,$V2052-4,0)&amp;"")</f>
        <v/>
      </c>
      <c r="S2052" s="150">
        <f>IF(B2052="","",IF(ISERROR(MATCH($E2052,CL,0)),"Unknown",INDIRECT("'C'!$A$"&amp;MATCH($E2052,CL,0)+1)))</f>
        <v/>
      </c>
      <c r="T2052" s="150">
        <f>IF(B2052="","",IF(ISERROR(MATCH($J2052,SorP!$B$1:$B$6261,0)),"",INDIRECT("'SorP'!$A$"&amp;MATCH($S2052&amp;$J2052,SorP!C:C,0))))</f>
        <v/>
      </c>
      <c r="U2052" s="163" t="n"/>
      <c r="V2052" s="164">
        <f>IF(C2052="",NA(),MATCH($B2052&amp;$C2052,'Smelter Look-up'!$J:$J,0))</f>
        <v/>
      </c>
      <c r="X2052" s="165">
        <f>IF(AND(C2052="Smelter not listed",OR(LEN(D2052)=0,LEN(E2052)=0)),1,0)</f>
        <v/>
      </c>
      <c r="AB2052" s="306">
        <f>IF(C2052="","",B2052)</f>
        <v/>
      </c>
      <c r="AC2052" s="165">
        <f>B2052</f>
        <v/>
      </c>
      <c r="AD2052" s="165">
        <f>IF(C2052="Smelter not listed",D2052,C2052)</f>
        <v/>
      </c>
    </row>
    <row r="2053" ht="20.1" customFormat="1" customHeight="1" s="165">
      <c r="A2053" s="150" t="n"/>
      <c r="B2053" s="296">
        <f>IF(LEN(A2053)=0,"",INDEX('Smelter Look-up'!$A:$A,MATCH($A2053,'Smelter Look-up'!$E:$E,0)))</f>
        <v/>
      </c>
      <c r="C2053" s="147">
        <f>IF(LEN(A2053)=0,"",INDEX('Smelter Look-up'!$C:$C,MATCH($A2053,'Smelter Look-up'!$E:$E,0)))</f>
        <v/>
      </c>
      <c r="D2053" s="144" t="n"/>
      <c r="E2053" s="144">
        <f>IF(ISERROR($V2053),"",OFFSET('Smelter Look-up'!$D$4,$V2053-4,0)&amp;"")</f>
        <v/>
      </c>
      <c r="F2053" s="144">
        <f>IF(ISERROR($V2053),"",OFFSET('Smelter Look-up'!$E$4,$V2053-4,0))</f>
        <v/>
      </c>
      <c r="G2053" s="144">
        <f>IF(C2053=$X$4,"Enter smelter details",IF(ISERROR($V2053),"",OFFSET('Smelter Look-up'!$F$4,$V2053-4,0)))</f>
        <v/>
      </c>
      <c r="H2053" s="200">
        <f>IF(ISERROR($V2053),"",OFFSET('Smelter Look-up'!$G$4,$V2053-4,0))</f>
        <v/>
      </c>
      <c r="I2053" s="201">
        <f>IF(ISERROR($V2053),"",OFFSET('Smelter Look-up'!$H$4,$V2053-4,0))</f>
        <v/>
      </c>
      <c r="J2053" s="201">
        <f>IF(ISERROR($V2053),"",OFFSET('Smelter Look-up'!$I$4,$V2053-4,0))</f>
        <v/>
      </c>
      <c r="K2053" s="145" t="n"/>
      <c r="L2053" s="145" t="n"/>
      <c r="M2053" s="145" t="n"/>
      <c r="N2053" s="145" t="n"/>
      <c r="O2053" s="145" t="n"/>
      <c r="P2053" s="203" t="n"/>
      <c r="Q2053" s="146" t="n"/>
      <c r="R2053" s="144">
        <f>IF(ISERROR($V2053),"",OFFSET('Smelter Look-up'!$C$4,$V2053-4,0)&amp;"")</f>
        <v/>
      </c>
      <c r="S2053" s="150">
        <f>IF(B2053="","",IF(ISERROR(MATCH($E2053,CL,0)),"Unknown",INDIRECT("'C'!$A$"&amp;MATCH($E2053,CL,0)+1)))</f>
        <v/>
      </c>
      <c r="T2053" s="150">
        <f>IF(B2053="","",IF(ISERROR(MATCH($J2053,SorP!$B$1:$B$6261,0)),"",INDIRECT("'SorP'!$A$"&amp;MATCH($S2053&amp;$J2053,SorP!C:C,0))))</f>
        <v/>
      </c>
      <c r="U2053" s="163" t="n"/>
      <c r="V2053" s="164">
        <f>IF(C2053="",NA(),MATCH($B2053&amp;$C2053,'Smelter Look-up'!$J:$J,0))</f>
        <v/>
      </c>
      <c r="X2053" s="165">
        <f>IF(AND(C2053="Smelter not listed",OR(LEN(D2053)=0,LEN(E2053)=0)),1,0)</f>
        <v/>
      </c>
      <c r="AB2053" s="306">
        <f>IF(C2053="","",B2053)</f>
        <v/>
      </c>
      <c r="AC2053" s="165">
        <f>B2053</f>
        <v/>
      </c>
      <c r="AD2053" s="165">
        <f>IF(C2053="Smelter not listed",D2053,C2053)</f>
        <v/>
      </c>
    </row>
    <row r="2054" ht="20.1" customFormat="1" customHeight="1" s="165">
      <c r="A2054" s="150" t="n"/>
      <c r="B2054" s="296">
        <f>IF(LEN(A2054)=0,"",INDEX('Smelter Look-up'!$A:$A,MATCH($A2054,'Smelter Look-up'!$E:$E,0)))</f>
        <v/>
      </c>
      <c r="C2054" s="147">
        <f>IF(LEN(A2054)=0,"",INDEX('Smelter Look-up'!$C:$C,MATCH($A2054,'Smelter Look-up'!$E:$E,0)))</f>
        <v/>
      </c>
      <c r="D2054" s="144" t="n"/>
      <c r="E2054" s="144">
        <f>IF(ISERROR($V2054),"",OFFSET('Smelter Look-up'!$D$4,$V2054-4,0)&amp;"")</f>
        <v/>
      </c>
      <c r="F2054" s="144">
        <f>IF(ISERROR($V2054),"",OFFSET('Smelter Look-up'!$E$4,$V2054-4,0))</f>
        <v/>
      </c>
      <c r="G2054" s="144">
        <f>IF(C2054=$X$4,"Enter smelter details",IF(ISERROR($V2054),"",OFFSET('Smelter Look-up'!$F$4,$V2054-4,0)))</f>
        <v/>
      </c>
      <c r="H2054" s="200">
        <f>IF(ISERROR($V2054),"",OFFSET('Smelter Look-up'!$G$4,$V2054-4,0))</f>
        <v/>
      </c>
      <c r="I2054" s="201">
        <f>IF(ISERROR($V2054),"",OFFSET('Smelter Look-up'!$H$4,$V2054-4,0))</f>
        <v/>
      </c>
      <c r="J2054" s="201">
        <f>IF(ISERROR($V2054),"",OFFSET('Smelter Look-up'!$I$4,$V2054-4,0))</f>
        <v/>
      </c>
      <c r="K2054" s="145" t="n"/>
      <c r="L2054" s="145" t="n"/>
      <c r="M2054" s="145" t="n"/>
      <c r="N2054" s="145" t="n"/>
      <c r="O2054" s="145" t="n"/>
      <c r="P2054" s="203" t="n"/>
      <c r="Q2054" s="146" t="n"/>
      <c r="R2054" s="144">
        <f>IF(ISERROR($V2054),"",OFFSET('Smelter Look-up'!$C$4,$V2054-4,0)&amp;"")</f>
        <v/>
      </c>
      <c r="S2054" s="150">
        <f>IF(B2054="","",IF(ISERROR(MATCH($E2054,CL,0)),"Unknown",INDIRECT("'C'!$A$"&amp;MATCH($E2054,CL,0)+1)))</f>
        <v/>
      </c>
      <c r="T2054" s="150">
        <f>IF(B2054="","",IF(ISERROR(MATCH($J2054,SorP!$B$1:$B$6261,0)),"",INDIRECT("'SorP'!$A$"&amp;MATCH($S2054&amp;$J2054,SorP!C:C,0))))</f>
        <v/>
      </c>
      <c r="U2054" s="163" t="n"/>
      <c r="V2054" s="164">
        <f>IF(C2054="",NA(),MATCH($B2054&amp;$C2054,'Smelter Look-up'!$J:$J,0))</f>
        <v/>
      </c>
      <c r="X2054" s="165">
        <f>IF(AND(C2054="Smelter not listed",OR(LEN(D2054)=0,LEN(E2054)=0)),1,0)</f>
        <v/>
      </c>
      <c r="AB2054" s="306">
        <f>IF(C2054="","",B2054)</f>
        <v/>
      </c>
      <c r="AC2054" s="165">
        <f>B2054</f>
        <v/>
      </c>
      <c r="AD2054" s="165">
        <f>IF(C2054="Smelter not listed",D2054,C2054)</f>
        <v/>
      </c>
    </row>
    <row r="2055" ht="20.1" customFormat="1" customHeight="1" s="165">
      <c r="A2055" s="150" t="n"/>
      <c r="B2055" s="296">
        <f>IF(LEN(A2055)=0,"",INDEX('Smelter Look-up'!$A:$A,MATCH($A2055,'Smelter Look-up'!$E:$E,0)))</f>
        <v/>
      </c>
      <c r="C2055" s="147">
        <f>IF(LEN(A2055)=0,"",INDEX('Smelter Look-up'!$C:$C,MATCH($A2055,'Smelter Look-up'!$E:$E,0)))</f>
        <v/>
      </c>
      <c r="D2055" s="144" t="n"/>
      <c r="E2055" s="144">
        <f>IF(ISERROR($V2055),"",OFFSET('Smelter Look-up'!$D$4,$V2055-4,0)&amp;"")</f>
        <v/>
      </c>
      <c r="F2055" s="144">
        <f>IF(ISERROR($V2055),"",OFFSET('Smelter Look-up'!$E$4,$V2055-4,0))</f>
        <v/>
      </c>
      <c r="G2055" s="144">
        <f>IF(C2055=$X$4,"Enter smelter details",IF(ISERROR($V2055),"",OFFSET('Smelter Look-up'!$F$4,$V2055-4,0)))</f>
        <v/>
      </c>
      <c r="H2055" s="200">
        <f>IF(ISERROR($V2055),"",OFFSET('Smelter Look-up'!$G$4,$V2055-4,0))</f>
        <v/>
      </c>
      <c r="I2055" s="201">
        <f>IF(ISERROR($V2055),"",OFFSET('Smelter Look-up'!$H$4,$V2055-4,0))</f>
        <v/>
      </c>
      <c r="J2055" s="201">
        <f>IF(ISERROR($V2055),"",OFFSET('Smelter Look-up'!$I$4,$V2055-4,0))</f>
        <v/>
      </c>
      <c r="K2055" s="145" t="n"/>
      <c r="L2055" s="145" t="n"/>
      <c r="M2055" s="145" t="n"/>
      <c r="N2055" s="145" t="n"/>
      <c r="O2055" s="145" t="n"/>
      <c r="P2055" s="203" t="n"/>
      <c r="Q2055" s="146" t="n"/>
      <c r="R2055" s="144">
        <f>IF(ISERROR($V2055),"",OFFSET('Smelter Look-up'!$C$4,$V2055-4,0)&amp;"")</f>
        <v/>
      </c>
      <c r="S2055" s="150">
        <f>IF(B2055="","",IF(ISERROR(MATCH($E2055,CL,0)),"Unknown",INDIRECT("'C'!$A$"&amp;MATCH($E2055,CL,0)+1)))</f>
        <v/>
      </c>
      <c r="T2055" s="150">
        <f>IF(B2055="","",IF(ISERROR(MATCH($J2055,SorP!$B$1:$B$6261,0)),"",INDIRECT("'SorP'!$A$"&amp;MATCH($S2055&amp;$J2055,SorP!C:C,0))))</f>
        <v/>
      </c>
      <c r="U2055" s="163" t="n"/>
      <c r="V2055" s="164">
        <f>IF(C2055="",NA(),MATCH($B2055&amp;$C2055,'Smelter Look-up'!$J:$J,0))</f>
        <v/>
      </c>
      <c r="X2055" s="165">
        <f>IF(AND(C2055="Smelter not listed",OR(LEN(D2055)=0,LEN(E2055)=0)),1,0)</f>
        <v/>
      </c>
      <c r="AB2055" s="306">
        <f>IF(C2055="","",B2055)</f>
        <v/>
      </c>
      <c r="AC2055" s="165">
        <f>B2055</f>
        <v/>
      </c>
      <c r="AD2055" s="165">
        <f>IF(C2055="Smelter not listed",D2055,C2055)</f>
        <v/>
      </c>
    </row>
    <row r="2056" ht="20.1" customFormat="1" customHeight="1" s="165">
      <c r="A2056" s="150" t="n"/>
      <c r="B2056" s="296">
        <f>IF(LEN(A2056)=0,"",INDEX('Smelter Look-up'!$A:$A,MATCH($A2056,'Smelter Look-up'!$E:$E,0)))</f>
        <v/>
      </c>
      <c r="C2056" s="147">
        <f>IF(LEN(A2056)=0,"",INDEX('Smelter Look-up'!$C:$C,MATCH($A2056,'Smelter Look-up'!$E:$E,0)))</f>
        <v/>
      </c>
      <c r="D2056" s="144" t="n"/>
      <c r="E2056" s="144">
        <f>IF(ISERROR($V2056),"",OFFSET('Smelter Look-up'!$D$4,$V2056-4,0)&amp;"")</f>
        <v/>
      </c>
      <c r="F2056" s="144">
        <f>IF(ISERROR($V2056),"",OFFSET('Smelter Look-up'!$E$4,$V2056-4,0))</f>
        <v/>
      </c>
      <c r="G2056" s="144">
        <f>IF(C2056=$X$4,"Enter smelter details",IF(ISERROR($V2056),"",OFFSET('Smelter Look-up'!$F$4,$V2056-4,0)))</f>
        <v/>
      </c>
      <c r="H2056" s="200">
        <f>IF(ISERROR($V2056),"",OFFSET('Smelter Look-up'!$G$4,$V2056-4,0))</f>
        <v/>
      </c>
      <c r="I2056" s="201">
        <f>IF(ISERROR($V2056),"",OFFSET('Smelter Look-up'!$H$4,$V2056-4,0))</f>
        <v/>
      </c>
      <c r="J2056" s="201">
        <f>IF(ISERROR($V2056),"",OFFSET('Smelter Look-up'!$I$4,$V2056-4,0))</f>
        <v/>
      </c>
      <c r="K2056" s="145" t="n"/>
      <c r="L2056" s="145" t="n"/>
      <c r="M2056" s="145" t="n"/>
      <c r="N2056" s="145" t="n"/>
      <c r="O2056" s="145" t="n"/>
      <c r="P2056" s="203" t="n"/>
      <c r="Q2056" s="146" t="n"/>
      <c r="R2056" s="144">
        <f>IF(ISERROR($V2056),"",OFFSET('Smelter Look-up'!$C$4,$V2056-4,0)&amp;"")</f>
        <v/>
      </c>
      <c r="S2056" s="150">
        <f>IF(B2056="","",IF(ISERROR(MATCH($E2056,CL,0)),"Unknown",INDIRECT("'C'!$A$"&amp;MATCH($E2056,CL,0)+1)))</f>
        <v/>
      </c>
      <c r="T2056" s="150">
        <f>IF(B2056="","",IF(ISERROR(MATCH($J2056,SorP!$B$1:$B$6261,0)),"",INDIRECT("'SorP'!$A$"&amp;MATCH($S2056&amp;$J2056,SorP!C:C,0))))</f>
        <v/>
      </c>
      <c r="U2056" s="163" t="n"/>
      <c r="V2056" s="164">
        <f>IF(C2056="",NA(),MATCH($B2056&amp;$C2056,'Smelter Look-up'!$J:$J,0))</f>
        <v/>
      </c>
      <c r="X2056" s="165">
        <f>IF(AND(C2056="Smelter not listed",OR(LEN(D2056)=0,LEN(E2056)=0)),1,0)</f>
        <v/>
      </c>
      <c r="AB2056" s="306">
        <f>IF(C2056="","",B2056)</f>
        <v/>
      </c>
      <c r="AC2056" s="165">
        <f>B2056</f>
        <v/>
      </c>
      <c r="AD2056" s="165">
        <f>IF(C2056="Smelter not listed",D2056,C2056)</f>
        <v/>
      </c>
    </row>
    <row r="2057" ht="20.1" customFormat="1" customHeight="1" s="165">
      <c r="A2057" s="150" t="n"/>
      <c r="B2057" s="296">
        <f>IF(LEN(A2057)=0,"",INDEX('Smelter Look-up'!$A:$A,MATCH($A2057,'Smelter Look-up'!$E:$E,0)))</f>
        <v/>
      </c>
      <c r="C2057" s="147">
        <f>IF(LEN(A2057)=0,"",INDEX('Smelter Look-up'!$C:$C,MATCH($A2057,'Smelter Look-up'!$E:$E,0)))</f>
        <v/>
      </c>
      <c r="D2057" s="144" t="n"/>
      <c r="E2057" s="144">
        <f>IF(ISERROR($V2057),"",OFFSET('Smelter Look-up'!$D$4,$V2057-4,0)&amp;"")</f>
        <v/>
      </c>
      <c r="F2057" s="144">
        <f>IF(ISERROR($V2057),"",OFFSET('Smelter Look-up'!$E$4,$V2057-4,0))</f>
        <v/>
      </c>
      <c r="G2057" s="144">
        <f>IF(C2057=$X$4,"Enter smelter details",IF(ISERROR($V2057),"",OFFSET('Smelter Look-up'!$F$4,$V2057-4,0)))</f>
        <v/>
      </c>
      <c r="H2057" s="200">
        <f>IF(ISERROR($V2057),"",OFFSET('Smelter Look-up'!$G$4,$V2057-4,0))</f>
        <v/>
      </c>
      <c r="I2057" s="201">
        <f>IF(ISERROR($V2057),"",OFFSET('Smelter Look-up'!$H$4,$V2057-4,0))</f>
        <v/>
      </c>
      <c r="J2057" s="201">
        <f>IF(ISERROR($V2057),"",OFFSET('Smelter Look-up'!$I$4,$V2057-4,0))</f>
        <v/>
      </c>
      <c r="K2057" s="145" t="n"/>
      <c r="L2057" s="145" t="n"/>
      <c r="M2057" s="145" t="n"/>
      <c r="N2057" s="145" t="n"/>
      <c r="O2057" s="145" t="n"/>
      <c r="P2057" s="203" t="n"/>
      <c r="Q2057" s="146" t="n"/>
      <c r="R2057" s="144">
        <f>IF(ISERROR($V2057),"",OFFSET('Smelter Look-up'!$C$4,$V2057-4,0)&amp;"")</f>
        <v/>
      </c>
      <c r="S2057" s="150">
        <f>IF(B2057="","",IF(ISERROR(MATCH($E2057,CL,0)),"Unknown",INDIRECT("'C'!$A$"&amp;MATCH($E2057,CL,0)+1)))</f>
        <v/>
      </c>
      <c r="T2057" s="150">
        <f>IF(B2057="","",IF(ISERROR(MATCH($J2057,SorP!$B$1:$B$6261,0)),"",INDIRECT("'SorP'!$A$"&amp;MATCH($S2057&amp;$J2057,SorP!C:C,0))))</f>
        <v/>
      </c>
      <c r="U2057" s="163" t="n"/>
      <c r="V2057" s="164">
        <f>IF(C2057="",NA(),MATCH($B2057&amp;$C2057,'Smelter Look-up'!$J:$J,0))</f>
        <v/>
      </c>
      <c r="X2057" s="165">
        <f>IF(AND(C2057="Smelter not listed",OR(LEN(D2057)=0,LEN(E2057)=0)),1,0)</f>
        <v/>
      </c>
      <c r="AB2057" s="306">
        <f>IF(C2057="","",B2057)</f>
        <v/>
      </c>
      <c r="AC2057" s="165">
        <f>B2057</f>
        <v/>
      </c>
      <c r="AD2057" s="165">
        <f>IF(C2057="Smelter not listed",D2057,C2057)</f>
        <v/>
      </c>
    </row>
    <row r="2058" ht="20.1" customFormat="1" customHeight="1" s="165">
      <c r="A2058" s="150" t="n"/>
      <c r="B2058" s="296">
        <f>IF(LEN(A2058)=0,"",INDEX('Smelter Look-up'!$A:$A,MATCH($A2058,'Smelter Look-up'!$E:$E,0)))</f>
        <v/>
      </c>
      <c r="C2058" s="147">
        <f>IF(LEN(A2058)=0,"",INDEX('Smelter Look-up'!$C:$C,MATCH($A2058,'Smelter Look-up'!$E:$E,0)))</f>
        <v/>
      </c>
      <c r="D2058" s="144" t="n"/>
      <c r="E2058" s="144">
        <f>IF(ISERROR($V2058),"",OFFSET('Smelter Look-up'!$D$4,$V2058-4,0)&amp;"")</f>
        <v/>
      </c>
      <c r="F2058" s="144">
        <f>IF(ISERROR($V2058),"",OFFSET('Smelter Look-up'!$E$4,$V2058-4,0))</f>
        <v/>
      </c>
      <c r="G2058" s="144">
        <f>IF(C2058=$X$4,"Enter smelter details",IF(ISERROR($V2058),"",OFFSET('Smelter Look-up'!$F$4,$V2058-4,0)))</f>
        <v/>
      </c>
      <c r="H2058" s="200">
        <f>IF(ISERROR($V2058),"",OFFSET('Smelter Look-up'!$G$4,$V2058-4,0))</f>
        <v/>
      </c>
      <c r="I2058" s="201">
        <f>IF(ISERROR($V2058),"",OFFSET('Smelter Look-up'!$H$4,$V2058-4,0))</f>
        <v/>
      </c>
      <c r="J2058" s="201">
        <f>IF(ISERROR($V2058),"",OFFSET('Smelter Look-up'!$I$4,$V2058-4,0))</f>
        <v/>
      </c>
      <c r="K2058" s="145" t="n"/>
      <c r="L2058" s="145" t="n"/>
      <c r="M2058" s="145" t="n"/>
      <c r="N2058" s="145" t="n"/>
      <c r="O2058" s="145" t="n"/>
      <c r="P2058" s="203" t="n"/>
      <c r="Q2058" s="146" t="n"/>
      <c r="R2058" s="144">
        <f>IF(ISERROR($V2058),"",OFFSET('Smelter Look-up'!$C$4,$V2058-4,0)&amp;"")</f>
        <v/>
      </c>
      <c r="S2058" s="150">
        <f>IF(B2058="","",IF(ISERROR(MATCH($E2058,CL,0)),"Unknown",INDIRECT("'C'!$A$"&amp;MATCH($E2058,CL,0)+1)))</f>
        <v/>
      </c>
      <c r="T2058" s="150">
        <f>IF(B2058="","",IF(ISERROR(MATCH($J2058,SorP!$B$1:$B$6261,0)),"",INDIRECT("'SorP'!$A$"&amp;MATCH($S2058&amp;$J2058,SorP!C:C,0))))</f>
        <v/>
      </c>
      <c r="U2058" s="163" t="n"/>
      <c r="V2058" s="164">
        <f>IF(C2058="",NA(),MATCH($B2058&amp;$C2058,'Smelter Look-up'!$J:$J,0))</f>
        <v/>
      </c>
      <c r="X2058" s="165">
        <f>IF(AND(C2058="Smelter not listed",OR(LEN(D2058)=0,LEN(E2058)=0)),1,0)</f>
        <v/>
      </c>
      <c r="AB2058" s="306">
        <f>IF(C2058="","",B2058)</f>
        <v/>
      </c>
      <c r="AC2058" s="165">
        <f>B2058</f>
        <v/>
      </c>
      <c r="AD2058" s="165">
        <f>IF(C2058="Smelter not listed",D2058,C2058)</f>
        <v/>
      </c>
    </row>
    <row r="2059" ht="20.1" customFormat="1" customHeight="1" s="165">
      <c r="A2059" s="150" t="n"/>
      <c r="B2059" s="296">
        <f>IF(LEN(A2059)=0,"",INDEX('Smelter Look-up'!$A:$A,MATCH($A2059,'Smelter Look-up'!$E:$E,0)))</f>
        <v/>
      </c>
      <c r="C2059" s="147">
        <f>IF(LEN(A2059)=0,"",INDEX('Smelter Look-up'!$C:$C,MATCH($A2059,'Smelter Look-up'!$E:$E,0)))</f>
        <v/>
      </c>
      <c r="D2059" s="144" t="n"/>
      <c r="E2059" s="144">
        <f>IF(ISERROR($V2059),"",OFFSET('Smelter Look-up'!$D$4,$V2059-4,0)&amp;"")</f>
        <v/>
      </c>
      <c r="F2059" s="144">
        <f>IF(ISERROR($V2059),"",OFFSET('Smelter Look-up'!$E$4,$V2059-4,0))</f>
        <v/>
      </c>
      <c r="G2059" s="144">
        <f>IF(C2059=$X$4,"Enter smelter details",IF(ISERROR($V2059),"",OFFSET('Smelter Look-up'!$F$4,$V2059-4,0)))</f>
        <v/>
      </c>
      <c r="H2059" s="200">
        <f>IF(ISERROR($V2059),"",OFFSET('Smelter Look-up'!$G$4,$V2059-4,0))</f>
        <v/>
      </c>
      <c r="I2059" s="201">
        <f>IF(ISERROR($V2059),"",OFFSET('Smelter Look-up'!$H$4,$V2059-4,0))</f>
        <v/>
      </c>
      <c r="J2059" s="201">
        <f>IF(ISERROR($V2059),"",OFFSET('Smelter Look-up'!$I$4,$V2059-4,0))</f>
        <v/>
      </c>
      <c r="K2059" s="145" t="n"/>
      <c r="L2059" s="145" t="n"/>
      <c r="M2059" s="145" t="n"/>
      <c r="N2059" s="145" t="n"/>
      <c r="O2059" s="145" t="n"/>
      <c r="P2059" s="203" t="n"/>
      <c r="Q2059" s="146" t="n"/>
      <c r="R2059" s="144">
        <f>IF(ISERROR($V2059),"",OFFSET('Smelter Look-up'!$C$4,$V2059-4,0)&amp;"")</f>
        <v/>
      </c>
      <c r="S2059" s="150">
        <f>IF(B2059="","",IF(ISERROR(MATCH($E2059,CL,0)),"Unknown",INDIRECT("'C'!$A$"&amp;MATCH($E2059,CL,0)+1)))</f>
        <v/>
      </c>
      <c r="T2059" s="150">
        <f>IF(B2059="","",IF(ISERROR(MATCH($J2059,SorP!$B$1:$B$6261,0)),"",INDIRECT("'SorP'!$A$"&amp;MATCH($S2059&amp;$J2059,SorP!C:C,0))))</f>
        <v/>
      </c>
      <c r="U2059" s="163" t="n"/>
      <c r="V2059" s="164">
        <f>IF(C2059="",NA(),MATCH($B2059&amp;$C2059,'Smelter Look-up'!$J:$J,0))</f>
        <v/>
      </c>
      <c r="X2059" s="165">
        <f>IF(AND(C2059="Smelter not listed",OR(LEN(D2059)=0,LEN(E2059)=0)),1,0)</f>
        <v/>
      </c>
      <c r="AB2059" s="306">
        <f>IF(C2059="","",B2059)</f>
        <v/>
      </c>
      <c r="AC2059" s="165">
        <f>B2059</f>
        <v/>
      </c>
      <c r="AD2059" s="165">
        <f>IF(C2059="Smelter not listed",D2059,C2059)</f>
        <v/>
      </c>
    </row>
    <row r="2060" ht="20.1" customFormat="1" customHeight="1" s="165">
      <c r="A2060" s="150" t="n"/>
      <c r="B2060" s="296">
        <f>IF(LEN(A2060)=0,"",INDEX('Smelter Look-up'!$A:$A,MATCH($A2060,'Smelter Look-up'!$E:$E,0)))</f>
        <v/>
      </c>
      <c r="C2060" s="147">
        <f>IF(LEN(A2060)=0,"",INDEX('Smelter Look-up'!$C:$C,MATCH($A2060,'Smelter Look-up'!$E:$E,0)))</f>
        <v/>
      </c>
      <c r="D2060" s="144" t="n"/>
      <c r="E2060" s="144">
        <f>IF(ISERROR($V2060),"",OFFSET('Smelter Look-up'!$D$4,$V2060-4,0)&amp;"")</f>
        <v/>
      </c>
      <c r="F2060" s="144">
        <f>IF(ISERROR($V2060),"",OFFSET('Smelter Look-up'!$E$4,$V2060-4,0))</f>
        <v/>
      </c>
      <c r="G2060" s="144">
        <f>IF(C2060=$X$4,"Enter smelter details",IF(ISERROR($V2060),"",OFFSET('Smelter Look-up'!$F$4,$V2060-4,0)))</f>
        <v/>
      </c>
      <c r="H2060" s="200">
        <f>IF(ISERROR($V2060),"",OFFSET('Smelter Look-up'!$G$4,$V2060-4,0))</f>
        <v/>
      </c>
      <c r="I2060" s="201">
        <f>IF(ISERROR($V2060),"",OFFSET('Smelter Look-up'!$H$4,$V2060-4,0))</f>
        <v/>
      </c>
      <c r="J2060" s="201">
        <f>IF(ISERROR($V2060),"",OFFSET('Smelter Look-up'!$I$4,$V2060-4,0))</f>
        <v/>
      </c>
      <c r="K2060" s="145" t="n"/>
      <c r="L2060" s="145" t="n"/>
      <c r="M2060" s="145" t="n"/>
      <c r="N2060" s="145" t="n"/>
      <c r="O2060" s="145" t="n"/>
      <c r="P2060" s="203" t="n"/>
      <c r="Q2060" s="146" t="n"/>
      <c r="R2060" s="144">
        <f>IF(ISERROR($V2060),"",OFFSET('Smelter Look-up'!$C$4,$V2060-4,0)&amp;"")</f>
        <v/>
      </c>
      <c r="S2060" s="150">
        <f>IF(B2060="","",IF(ISERROR(MATCH($E2060,CL,0)),"Unknown",INDIRECT("'C'!$A$"&amp;MATCH($E2060,CL,0)+1)))</f>
        <v/>
      </c>
      <c r="T2060" s="150">
        <f>IF(B2060="","",IF(ISERROR(MATCH($J2060,SorP!$B$1:$B$6261,0)),"",INDIRECT("'SorP'!$A$"&amp;MATCH($S2060&amp;$J2060,SorP!C:C,0))))</f>
        <v/>
      </c>
      <c r="U2060" s="163" t="n"/>
      <c r="V2060" s="164">
        <f>IF(C2060="",NA(),MATCH($B2060&amp;$C2060,'Smelter Look-up'!$J:$J,0))</f>
        <v/>
      </c>
      <c r="X2060" s="165">
        <f>IF(AND(C2060="Smelter not listed",OR(LEN(D2060)=0,LEN(E2060)=0)),1,0)</f>
        <v/>
      </c>
      <c r="AB2060" s="306">
        <f>IF(C2060="","",B2060)</f>
        <v/>
      </c>
      <c r="AC2060" s="165">
        <f>B2060</f>
        <v/>
      </c>
      <c r="AD2060" s="165">
        <f>IF(C2060="Smelter not listed",D2060,C2060)</f>
        <v/>
      </c>
    </row>
    <row r="2061" ht="20.1" customFormat="1" customHeight="1" s="165">
      <c r="A2061" s="150" t="n"/>
      <c r="B2061" s="296">
        <f>IF(LEN(A2061)=0,"",INDEX('Smelter Look-up'!$A:$A,MATCH($A2061,'Smelter Look-up'!$E:$E,0)))</f>
        <v/>
      </c>
      <c r="C2061" s="147">
        <f>IF(LEN(A2061)=0,"",INDEX('Smelter Look-up'!$C:$C,MATCH($A2061,'Smelter Look-up'!$E:$E,0)))</f>
        <v/>
      </c>
      <c r="D2061" s="144" t="n"/>
      <c r="E2061" s="144">
        <f>IF(ISERROR($V2061),"",OFFSET('Smelter Look-up'!$D$4,$V2061-4,0)&amp;"")</f>
        <v/>
      </c>
      <c r="F2061" s="144">
        <f>IF(ISERROR($V2061),"",OFFSET('Smelter Look-up'!$E$4,$V2061-4,0))</f>
        <v/>
      </c>
      <c r="G2061" s="144">
        <f>IF(C2061=$X$4,"Enter smelter details",IF(ISERROR($V2061),"",OFFSET('Smelter Look-up'!$F$4,$V2061-4,0)))</f>
        <v/>
      </c>
      <c r="H2061" s="200">
        <f>IF(ISERROR($V2061),"",OFFSET('Smelter Look-up'!$G$4,$V2061-4,0))</f>
        <v/>
      </c>
      <c r="I2061" s="201">
        <f>IF(ISERROR($V2061),"",OFFSET('Smelter Look-up'!$H$4,$V2061-4,0))</f>
        <v/>
      </c>
      <c r="J2061" s="201">
        <f>IF(ISERROR($V2061),"",OFFSET('Smelter Look-up'!$I$4,$V2061-4,0))</f>
        <v/>
      </c>
      <c r="K2061" s="145" t="n"/>
      <c r="L2061" s="145" t="n"/>
      <c r="M2061" s="145" t="n"/>
      <c r="N2061" s="145" t="n"/>
      <c r="O2061" s="145" t="n"/>
      <c r="P2061" s="203" t="n"/>
      <c r="Q2061" s="146" t="n"/>
      <c r="R2061" s="144">
        <f>IF(ISERROR($V2061),"",OFFSET('Smelter Look-up'!$C$4,$V2061-4,0)&amp;"")</f>
        <v/>
      </c>
      <c r="S2061" s="150">
        <f>IF(B2061="","",IF(ISERROR(MATCH($E2061,CL,0)),"Unknown",INDIRECT("'C'!$A$"&amp;MATCH($E2061,CL,0)+1)))</f>
        <v/>
      </c>
      <c r="T2061" s="150">
        <f>IF(B2061="","",IF(ISERROR(MATCH($J2061,SorP!$B$1:$B$6261,0)),"",INDIRECT("'SorP'!$A$"&amp;MATCH($S2061&amp;$J2061,SorP!C:C,0))))</f>
        <v/>
      </c>
      <c r="U2061" s="163" t="n"/>
      <c r="V2061" s="164">
        <f>IF(C2061="",NA(),MATCH($B2061&amp;$C2061,'Smelter Look-up'!$J:$J,0))</f>
        <v/>
      </c>
      <c r="X2061" s="165">
        <f>IF(AND(C2061="Smelter not listed",OR(LEN(D2061)=0,LEN(E2061)=0)),1,0)</f>
        <v/>
      </c>
      <c r="AB2061" s="306">
        <f>IF(C2061="","",B2061)</f>
        <v/>
      </c>
      <c r="AC2061" s="165">
        <f>B2061</f>
        <v/>
      </c>
      <c r="AD2061" s="165">
        <f>IF(C2061="Smelter not listed",D2061,C2061)</f>
        <v/>
      </c>
    </row>
    <row r="2062" ht="20.1" customFormat="1" customHeight="1" s="165">
      <c r="A2062" s="150" t="n"/>
      <c r="B2062" s="296">
        <f>IF(LEN(A2062)=0,"",INDEX('Smelter Look-up'!$A:$A,MATCH($A2062,'Smelter Look-up'!$E:$E,0)))</f>
        <v/>
      </c>
      <c r="C2062" s="147">
        <f>IF(LEN(A2062)=0,"",INDEX('Smelter Look-up'!$C:$C,MATCH($A2062,'Smelter Look-up'!$E:$E,0)))</f>
        <v/>
      </c>
      <c r="D2062" s="144" t="n"/>
      <c r="E2062" s="144">
        <f>IF(ISERROR($V2062),"",OFFSET('Smelter Look-up'!$D$4,$V2062-4,0)&amp;"")</f>
        <v/>
      </c>
      <c r="F2062" s="144">
        <f>IF(ISERROR($V2062),"",OFFSET('Smelter Look-up'!$E$4,$V2062-4,0))</f>
        <v/>
      </c>
      <c r="G2062" s="144">
        <f>IF(C2062=$X$4,"Enter smelter details",IF(ISERROR($V2062),"",OFFSET('Smelter Look-up'!$F$4,$V2062-4,0)))</f>
        <v/>
      </c>
      <c r="H2062" s="200">
        <f>IF(ISERROR($V2062),"",OFFSET('Smelter Look-up'!$G$4,$V2062-4,0))</f>
        <v/>
      </c>
      <c r="I2062" s="201">
        <f>IF(ISERROR($V2062),"",OFFSET('Smelter Look-up'!$H$4,$V2062-4,0))</f>
        <v/>
      </c>
      <c r="J2062" s="201">
        <f>IF(ISERROR($V2062),"",OFFSET('Smelter Look-up'!$I$4,$V2062-4,0))</f>
        <v/>
      </c>
      <c r="K2062" s="145" t="n"/>
      <c r="L2062" s="145" t="n"/>
      <c r="M2062" s="145" t="n"/>
      <c r="N2062" s="145" t="n"/>
      <c r="O2062" s="145" t="n"/>
      <c r="P2062" s="203" t="n"/>
      <c r="Q2062" s="146" t="n"/>
      <c r="R2062" s="144">
        <f>IF(ISERROR($V2062),"",OFFSET('Smelter Look-up'!$C$4,$V2062-4,0)&amp;"")</f>
        <v/>
      </c>
      <c r="S2062" s="150">
        <f>IF(B2062="","",IF(ISERROR(MATCH($E2062,CL,0)),"Unknown",INDIRECT("'C'!$A$"&amp;MATCH($E2062,CL,0)+1)))</f>
        <v/>
      </c>
      <c r="T2062" s="150">
        <f>IF(B2062="","",IF(ISERROR(MATCH($J2062,SorP!$B$1:$B$6261,0)),"",INDIRECT("'SorP'!$A$"&amp;MATCH($S2062&amp;$J2062,SorP!C:C,0))))</f>
        <v/>
      </c>
      <c r="U2062" s="163" t="n"/>
      <c r="V2062" s="164">
        <f>IF(C2062="",NA(),MATCH($B2062&amp;$C2062,'Smelter Look-up'!$J:$J,0))</f>
        <v/>
      </c>
      <c r="X2062" s="165">
        <f>IF(AND(C2062="Smelter not listed",OR(LEN(D2062)=0,LEN(E2062)=0)),1,0)</f>
        <v/>
      </c>
      <c r="AB2062" s="306">
        <f>IF(C2062="","",B2062)</f>
        <v/>
      </c>
      <c r="AC2062" s="165">
        <f>B2062</f>
        <v/>
      </c>
      <c r="AD2062" s="165">
        <f>IF(C2062="Smelter not listed",D2062,C2062)</f>
        <v/>
      </c>
    </row>
    <row r="2063" ht="20.1" customFormat="1" customHeight="1" s="165">
      <c r="A2063" s="150" t="n"/>
      <c r="B2063" s="296">
        <f>IF(LEN(A2063)=0,"",INDEX('Smelter Look-up'!$A:$A,MATCH($A2063,'Smelter Look-up'!$E:$E,0)))</f>
        <v/>
      </c>
      <c r="C2063" s="147">
        <f>IF(LEN(A2063)=0,"",INDEX('Smelter Look-up'!$C:$C,MATCH($A2063,'Smelter Look-up'!$E:$E,0)))</f>
        <v/>
      </c>
      <c r="D2063" s="144" t="n"/>
      <c r="E2063" s="144">
        <f>IF(ISERROR($V2063),"",OFFSET('Smelter Look-up'!$D$4,$V2063-4,0)&amp;"")</f>
        <v/>
      </c>
      <c r="F2063" s="144">
        <f>IF(ISERROR($V2063),"",OFFSET('Smelter Look-up'!$E$4,$V2063-4,0))</f>
        <v/>
      </c>
      <c r="G2063" s="144">
        <f>IF(C2063=$X$4,"Enter smelter details",IF(ISERROR($V2063),"",OFFSET('Smelter Look-up'!$F$4,$V2063-4,0)))</f>
        <v/>
      </c>
      <c r="H2063" s="200">
        <f>IF(ISERROR($V2063),"",OFFSET('Smelter Look-up'!$G$4,$V2063-4,0))</f>
        <v/>
      </c>
      <c r="I2063" s="201">
        <f>IF(ISERROR($V2063),"",OFFSET('Smelter Look-up'!$H$4,$V2063-4,0))</f>
        <v/>
      </c>
      <c r="J2063" s="201">
        <f>IF(ISERROR($V2063),"",OFFSET('Smelter Look-up'!$I$4,$V2063-4,0))</f>
        <v/>
      </c>
      <c r="K2063" s="145" t="n"/>
      <c r="L2063" s="145" t="n"/>
      <c r="M2063" s="145" t="n"/>
      <c r="N2063" s="145" t="n"/>
      <c r="O2063" s="145" t="n"/>
      <c r="P2063" s="203" t="n"/>
      <c r="Q2063" s="146" t="n"/>
      <c r="R2063" s="144">
        <f>IF(ISERROR($V2063),"",OFFSET('Smelter Look-up'!$C$4,$V2063-4,0)&amp;"")</f>
        <v/>
      </c>
      <c r="S2063" s="150">
        <f>IF(B2063="","",IF(ISERROR(MATCH($E2063,CL,0)),"Unknown",INDIRECT("'C'!$A$"&amp;MATCH($E2063,CL,0)+1)))</f>
        <v/>
      </c>
      <c r="T2063" s="150">
        <f>IF(B2063="","",IF(ISERROR(MATCH($J2063,SorP!$B$1:$B$6261,0)),"",INDIRECT("'SorP'!$A$"&amp;MATCH($S2063&amp;$J2063,SorP!C:C,0))))</f>
        <v/>
      </c>
      <c r="U2063" s="163" t="n"/>
      <c r="V2063" s="164">
        <f>IF(C2063="",NA(),MATCH($B2063&amp;$C2063,'Smelter Look-up'!$J:$J,0))</f>
        <v/>
      </c>
      <c r="X2063" s="165">
        <f>IF(AND(C2063="Smelter not listed",OR(LEN(D2063)=0,LEN(E2063)=0)),1,0)</f>
        <v/>
      </c>
      <c r="AB2063" s="306">
        <f>IF(C2063="","",B2063)</f>
        <v/>
      </c>
      <c r="AC2063" s="165">
        <f>B2063</f>
        <v/>
      </c>
      <c r="AD2063" s="165">
        <f>IF(C2063="Smelter not listed",D2063,C2063)</f>
        <v/>
      </c>
    </row>
    <row r="2064" ht="20.1" customFormat="1" customHeight="1" s="165">
      <c r="A2064" s="150" t="n"/>
      <c r="B2064" s="296">
        <f>IF(LEN(A2064)=0,"",INDEX('Smelter Look-up'!$A:$A,MATCH($A2064,'Smelter Look-up'!$E:$E,0)))</f>
        <v/>
      </c>
      <c r="C2064" s="147">
        <f>IF(LEN(A2064)=0,"",INDEX('Smelter Look-up'!$C:$C,MATCH($A2064,'Smelter Look-up'!$E:$E,0)))</f>
        <v/>
      </c>
      <c r="D2064" s="144" t="n"/>
      <c r="E2064" s="144">
        <f>IF(ISERROR($V2064),"",OFFSET('Smelter Look-up'!$D$4,$V2064-4,0)&amp;"")</f>
        <v/>
      </c>
      <c r="F2064" s="144">
        <f>IF(ISERROR($V2064),"",OFFSET('Smelter Look-up'!$E$4,$V2064-4,0))</f>
        <v/>
      </c>
      <c r="G2064" s="144">
        <f>IF(C2064=$X$4,"Enter smelter details",IF(ISERROR($V2064),"",OFFSET('Smelter Look-up'!$F$4,$V2064-4,0)))</f>
        <v/>
      </c>
      <c r="H2064" s="200">
        <f>IF(ISERROR($V2064),"",OFFSET('Smelter Look-up'!$G$4,$V2064-4,0))</f>
        <v/>
      </c>
      <c r="I2064" s="201">
        <f>IF(ISERROR($V2064),"",OFFSET('Smelter Look-up'!$H$4,$V2064-4,0))</f>
        <v/>
      </c>
      <c r="J2064" s="201">
        <f>IF(ISERROR($V2064),"",OFFSET('Smelter Look-up'!$I$4,$V2064-4,0))</f>
        <v/>
      </c>
      <c r="K2064" s="145" t="n"/>
      <c r="L2064" s="145" t="n"/>
      <c r="M2064" s="145" t="n"/>
      <c r="N2064" s="145" t="n"/>
      <c r="O2064" s="145" t="n"/>
      <c r="P2064" s="203" t="n"/>
      <c r="Q2064" s="146" t="n"/>
      <c r="R2064" s="144">
        <f>IF(ISERROR($V2064),"",OFFSET('Smelter Look-up'!$C$4,$V2064-4,0)&amp;"")</f>
        <v/>
      </c>
      <c r="S2064" s="150">
        <f>IF(B2064="","",IF(ISERROR(MATCH($E2064,CL,0)),"Unknown",INDIRECT("'C'!$A$"&amp;MATCH($E2064,CL,0)+1)))</f>
        <v/>
      </c>
      <c r="T2064" s="150">
        <f>IF(B2064="","",IF(ISERROR(MATCH($J2064,SorP!$B$1:$B$6261,0)),"",INDIRECT("'SorP'!$A$"&amp;MATCH($S2064&amp;$J2064,SorP!C:C,0))))</f>
        <v/>
      </c>
      <c r="U2064" s="163" t="n"/>
      <c r="V2064" s="164">
        <f>IF(C2064="",NA(),MATCH($B2064&amp;$C2064,'Smelter Look-up'!$J:$J,0))</f>
        <v/>
      </c>
      <c r="X2064" s="165">
        <f>IF(AND(C2064="Smelter not listed",OR(LEN(D2064)=0,LEN(E2064)=0)),1,0)</f>
        <v/>
      </c>
      <c r="AB2064" s="306">
        <f>IF(C2064="","",B2064)</f>
        <v/>
      </c>
      <c r="AC2064" s="165">
        <f>B2064</f>
        <v/>
      </c>
      <c r="AD2064" s="165">
        <f>IF(C2064="Smelter not listed",D2064,C2064)</f>
        <v/>
      </c>
    </row>
    <row r="2065" ht="20.1" customFormat="1" customHeight="1" s="165">
      <c r="A2065" s="150" t="n"/>
      <c r="B2065" s="296">
        <f>IF(LEN(A2065)=0,"",INDEX('Smelter Look-up'!$A:$A,MATCH($A2065,'Smelter Look-up'!$E:$E,0)))</f>
        <v/>
      </c>
      <c r="C2065" s="147">
        <f>IF(LEN(A2065)=0,"",INDEX('Smelter Look-up'!$C:$C,MATCH($A2065,'Smelter Look-up'!$E:$E,0)))</f>
        <v/>
      </c>
      <c r="D2065" s="144" t="n"/>
      <c r="E2065" s="144">
        <f>IF(ISERROR($V2065),"",OFFSET('Smelter Look-up'!$D$4,$V2065-4,0)&amp;"")</f>
        <v/>
      </c>
      <c r="F2065" s="144">
        <f>IF(ISERROR($V2065),"",OFFSET('Smelter Look-up'!$E$4,$V2065-4,0))</f>
        <v/>
      </c>
      <c r="G2065" s="144">
        <f>IF(C2065=$X$4,"Enter smelter details",IF(ISERROR($V2065),"",OFFSET('Smelter Look-up'!$F$4,$V2065-4,0)))</f>
        <v/>
      </c>
      <c r="H2065" s="200">
        <f>IF(ISERROR($V2065),"",OFFSET('Smelter Look-up'!$G$4,$V2065-4,0))</f>
        <v/>
      </c>
      <c r="I2065" s="201">
        <f>IF(ISERROR($V2065),"",OFFSET('Smelter Look-up'!$H$4,$V2065-4,0))</f>
        <v/>
      </c>
      <c r="J2065" s="201">
        <f>IF(ISERROR($V2065),"",OFFSET('Smelter Look-up'!$I$4,$V2065-4,0))</f>
        <v/>
      </c>
      <c r="K2065" s="145" t="n"/>
      <c r="L2065" s="145" t="n"/>
      <c r="M2065" s="145" t="n"/>
      <c r="N2065" s="145" t="n"/>
      <c r="O2065" s="145" t="n"/>
      <c r="P2065" s="203" t="n"/>
      <c r="Q2065" s="146" t="n"/>
      <c r="R2065" s="144">
        <f>IF(ISERROR($V2065),"",OFFSET('Smelter Look-up'!$C$4,$V2065-4,0)&amp;"")</f>
        <v/>
      </c>
      <c r="S2065" s="150">
        <f>IF(B2065="","",IF(ISERROR(MATCH($E2065,CL,0)),"Unknown",INDIRECT("'C'!$A$"&amp;MATCH($E2065,CL,0)+1)))</f>
        <v/>
      </c>
      <c r="T2065" s="150">
        <f>IF(B2065="","",IF(ISERROR(MATCH($J2065,SorP!$B$1:$B$6261,0)),"",INDIRECT("'SorP'!$A$"&amp;MATCH($S2065&amp;$J2065,SorP!C:C,0))))</f>
        <v/>
      </c>
      <c r="U2065" s="163" t="n"/>
      <c r="V2065" s="164">
        <f>IF(C2065="",NA(),MATCH($B2065&amp;$C2065,'Smelter Look-up'!$J:$J,0))</f>
        <v/>
      </c>
      <c r="X2065" s="165">
        <f>IF(AND(C2065="Smelter not listed",OR(LEN(D2065)=0,LEN(E2065)=0)),1,0)</f>
        <v/>
      </c>
      <c r="AB2065" s="306">
        <f>IF(C2065="","",B2065)</f>
        <v/>
      </c>
      <c r="AC2065" s="165">
        <f>B2065</f>
        <v/>
      </c>
      <c r="AD2065" s="165">
        <f>IF(C2065="Smelter not listed",D2065,C2065)</f>
        <v/>
      </c>
    </row>
    <row r="2066" ht="20.1" customFormat="1" customHeight="1" s="165">
      <c r="A2066" s="150" t="n"/>
      <c r="B2066" s="296">
        <f>IF(LEN(A2066)=0,"",INDEX('Smelter Look-up'!$A:$A,MATCH($A2066,'Smelter Look-up'!$E:$E,0)))</f>
        <v/>
      </c>
      <c r="C2066" s="147">
        <f>IF(LEN(A2066)=0,"",INDEX('Smelter Look-up'!$C:$C,MATCH($A2066,'Smelter Look-up'!$E:$E,0)))</f>
        <v/>
      </c>
      <c r="D2066" s="144" t="n"/>
      <c r="E2066" s="144">
        <f>IF(ISERROR($V2066),"",OFFSET('Smelter Look-up'!$D$4,$V2066-4,0)&amp;"")</f>
        <v/>
      </c>
      <c r="F2066" s="144">
        <f>IF(ISERROR($V2066),"",OFFSET('Smelter Look-up'!$E$4,$V2066-4,0))</f>
        <v/>
      </c>
      <c r="G2066" s="144">
        <f>IF(C2066=$X$4,"Enter smelter details",IF(ISERROR($V2066),"",OFFSET('Smelter Look-up'!$F$4,$V2066-4,0)))</f>
        <v/>
      </c>
      <c r="H2066" s="200">
        <f>IF(ISERROR($V2066),"",OFFSET('Smelter Look-up'!$G$4,$V2066-4,0))</f>
        <v/>
      </c>
      <c r="I2066" s="201">
        <f>IF(ISERROR($V2066),"",OFFSET('Smelter Look-up'!$H$4,$V2066-4,0))</f>
        <v/>
      </c>
      <c r="J2066" s="201">
        <f>IF(ISERROR($V2066),"",OFFSET('Smelter Look-up'!$I$4,$V2066-4,0))</f>
        <v/>
      </c>
      <c r="K2066" s="145" t="n"/>
      <c r="L2066" s="145" t="n"/>
      <c r="M2066" s="145" t="n"/>
      <c r="N2066" s="145" t="n"/>
      <c r="O2066" s="145" t="n"/>
      <c r="P2066" s="203" t="n"/>
      <c r="Q2066" s="146" t="n"/>
      <c r="R2066" s="144">
        <f>IF(ISERROR($V2066),"",OFFSET('Smelter Look-up'!$C$4,$V2066-4,0)&amp;"")</f>
        <v/>
      </c>
      <c r="S2066" s="150">
        <f>IF(B2066="","",IF(ISERROR(MATCH($E2066,CL,0)),"Unknown",INDIRECT("'C'!$A$"&amp;MATCH($E2066,CL,0)+1)))</f>
        <v/>
      </c>
      <c r="T2066" s="150">
        <f>IF(B2066="","",IF(ISERROR(MATCH($J2066,SorP!$B$1:$B$6261,0)),"",INDIRECT("'SorP'!$A$"&amp;MATCH($S2066&amp;$J2066,SorP!C:C,0))))</f>
        <v/>
      </c>
      <c r="U2066" s="163" t="n"/>
      <c r="V2066" s="164">
        <f>IF(C2066="",NA(),MATCH($B2066&amp;$C2066,'Smelter Look-up'!$J:$J,0))</f>
        <v/>
      </c>
      <c r="X2066" s="165">
        <f>IF(AND(C2066="Smelter not listed",OR(LEN(D2066)=0,LEN(E2066)=0)),1,0)</f>
        <v/>
      </c>
      <c r="AB2066" s="306">
        <f>IF(C2066="","",B2066)</f>
        <v/>
      </c>
      <c r="AC2066" s="165">
        <f>B2066</f>
        <v/>
      </c>
      <c r="AD2066" s="165">
        <f>IF(C2066="Smelter not listed",D2066,C2066)</f>
        <v/>
      </c>
    </row>
    <row r="2067" ht="20.1" customFormat="1" customHeight="1" s="165">
      <c r="A2067" s="150" t="n"/>
      <c r="B2067" s="296">
        <f>IF(LEN(A2067)=0,"",INDEX('Smelter Look-up'!$A:$A,MATCH($A2067,'Smelter Look-up'!$E:$E,0)))</f>
        <v/>
      </c>
      <c r="C2067" s="147">
        <f>IF(LEN(A2067)=0,"",INDEX('Smelter Look-up'!$C:$C,MATCH($A2067,'Smelter Look-up'!$E:$E,0)))</f>
        <v/>
      </c>
      <c r="D2067" s="144" t="n"/>
      <c r="E2067" s="144">
        <f>IF(ISERROR($V2067),"",OFFSET('Smelter Look-up'!$D$4,$V2067-4,0)&amp;"")</f>
        <v/>
      </c>
      <c r="F2067" s="144">
        <f>IF(ISERROR($V2067),"",OFFSET('Smelter Look-up'!$E$4,$V2067-4,0))</f>
        <v/>
      </c>
      <c r="G2067" s="144">
        <f>IF(C2067=$X$4,"Enter smelter details",IF(ISERROR($V2067),"",OFFSET('Smelter Look-up'!$F$4,$V2067-4,0)))</f>
        <v/>
      </c>
      <c r="H2067" s="200">
        <f>IF(ISERROR($V2067),"",OFFSET('Smelter Look-up'!$G$4,$V2067-4,0))</f>
        <v/>
      </c>
      <c r="I2067" s="201">
        <f>IF(ISERROR($V2067),"",OFFSET('Smelter Look-up'!$H$4,$V2067-4,0))</f>
        <v/>
      </c>
      <c r="J2067" s="201">
        <f>IF(ISERROR($V2067),"",OFFSET('Smelter Look-up'!$I$4,$V2067-4,0))</f>
        <v/>
      </c>
      <c r="K2067" s="145" t="n"/>
      <c r="L2067" s="145" t="n"/>
      <c r="M2067" s="145" t="n"/>
      <c r="N2067" s="145" t="n"/>
      <c r="O2067" s="145" t="n"/>
      <c r="P2067" s="203" t="n"/>
      <c r="Q2067" s="146" t="n"/>
      <c r="R2067" s="144">
        <f>IF(ISERROR($V2067),"",OFFSET('Smelter Look-up'!$C$4,$V2067-4,0)&amp;"")</f>
        <v/>
      </c>
      <c r="S2067" s="150">
        <f>IF(B2067="","",IF(ISERROR(MATCH($E2067,CL,0)),"Unknown",INDIRECT("'C'!$A$"&amp;MATCH($E2067,CL,0)+1)))</f>
        <v/>
      </c>
      <c r="T2067" s="150">
        <f>IF(B2067="","",IF(ISERROR(MATCH($J2067,SorP!$B$1:$B$6261,0)),"",INDIRECT("'SorP'!$A$"&amp;MATCH($S2067&amp;$J2067,SorP!C:C,0))))</f>
        <v/>
      </c>
      <c r="U2067" s="163" t="n"/>
      <c r="V2067" s="164">
        <f>IF(C2067="",NA(),MATCH($B2067&amp;$C2067,'Smelter Look-up'!$J:$J,0))</f>
        <v/>
      </c>
      <c r="X2067" s="165">
        <f>IF(AND(C2067="Smelter not listed",OR(LEN(D2067)=0,LEN(E2067)=0)),1,0)</f>
        <v/>
      </c>
      <c r="AB2067" s="306">
        <f>IF(C2067="","",B2067)</f>
        <v/>
      </c>
      <c r="AC2067" s="165">
        <f>B2067</f>
        <v/>
      </c>
      <c r="AD2067" s="165">
        <f>IF(C2067="Smelter not listed",D2067,C2067)</f>
        <v/>
      </c>
    </row>
    <row r="2068" ht="20.1" customFormat="1" customHeight="1" s="165">
      <c r="A2068" s="150" t="n"/>
      <c r="B2068" s="296">
        <f>IF(LEN(A2068)=0,"",INDEX('Smelter Look-up'!$A:$A,MATCH($A2068,'Smelter Look-up'!$E:$E,0)))</f>
        <v/>
      </c>
      <c r="C2068" s="147">
        <f>IF(LEN(A2068)=0,"",INDEX('Smelter Look-up'!$C:$C,MATCH($A2068,'Smelter Look-up'!$E:$E,0)))</f>
        <v/>
      </c>
      <c r="D2068" s="144" t="n"/>
      <c r="E2068" s="144">
        <f>IF(ISERROR($V2068),"",OFFSET('Smelter Look-up'!$D$4,$V2068-4,0)&amp;"")</f>
        <v/>
      </c>
      <c r="F2068" s="144">
        <f>IF(ISERROR($V2068),"",OFFSET('Smelter Look-up'!$E$4,$V2068-4,0))</f>
        <v/>
      </c>
      <c r="G2068" s="144">
        <f>IF(C2068=$X$4,"Enter smelter details",IF(ISERROR($V2068),"",OFFSET('Smelter Look-up'!$F$4,$V2068-4,0)))</f>
        <v/>
      </c>
      <c r="H2068" s="200">
        <f>IF(ISERROR($V2068),"",OFFSET('Smelter Look-up'!$G$4,$V2068-4,0))</f>
        <v/>
      </c>
      <c r="I2068" s="201">
        <f>IF(ISERROR($V2068),"",OFFSET('Smelter Look-up'!$H$4,$V2068-4,0))</f>
        <v/>
      </c>
      <c r="J2068" s="201">
        <f>IF(ISERROR($V2068),"",OFFSET('Smelter Look-up'!$I$4,$V2068-4,0))</f>
        <v/>
      </c>
      <c r="K2068" s="145" t="n"/>
      <c r="L2068" s="145" t="n"/>
      <c r="M2068" s="145" t="n"/>
      <c r="N2068" s="145" t="n"/>
      <c r="O2068" s="145" t="n"/>
      <c r="P2068" s="203" t="n"/>
      <c r="Q2068" s="146" t="n"/>
      <c r="R2068" s="144">
        <f>IF(ISERROR($V2068),"",OFFSET('Smelter Look-up'!$C$4,$V2068-4,0)&amp;"")</f>
        <v/>
      </c>
      <c r="S2068" s="150">
        <f>IF(B2068="","",IF(ISERROR(MATCH($E2068,CL,0)),"Unknown",INDIRECT("'C'!$A$"&amp;MATCH($E2068,CL,0)+1)))</f>
        <v/>
      </c>
      <c r="T2068" s="150">
        <f>IF(B2068="","",IF(ISERROR(MATCH($J2068,SorP!$B$1:$B$6261,0)),"",INDIRECT("'SorP'!$A$"&amp;MATCH($S2068&amp;$J2068,SorP!C:C,0))))</f>
        <v/>
      </c>
      <c r="U2068" s="163" t="n"/>
      <c r="V2068" s="164">
        <f>IF(C2068="",NA(),MATCH($B2068&amp;$C2068,'Smelter Look-up'!$J:$J,0))</f>
        <v/>
      </c>
      <c r="X2068" s="165">
        <f>IF(AND(C2068="Smelter not listed",OR(LEN(D2068)=0,LEN(E2068)=0)),1,0)</f>
        <v/>
      </c>
      <c r="AB2068" s="306">
        <f>IF(C2068="","",B2068)</f>
        <v/>
      </c>
      <c r="AC2068" s="165">
        <f>B2068</f>
        <v/>
      </c>
      <c r="AD2068" s="165">
        <f>IF(C2068="Smelter not listed",D2068,C2068)</f>
        <v/>
      </c>
    </row>
    <row r="2069" ht="20.1" customFormat="1" customHeight="1" s="165">
      <c r="A2069" s="150" t="n"/>
      <c r="B2069" s="296">
        <f>IF(LEN(A2069)=0,"",INDEX('Smelter Look-up'!$A:$A,MATCH($A2069,'Smelter Look-up'!$E:$E,0)))</f>
        <v/>
      </c>
      <c r="C2069" s="147">
        <f>IF(LEN(A2069)=0,"",INDEX('Smelter Look-up'!$C:$C,MATCH($A2069,'Smelter Look-up'!$E:$E,0)))</f>
        <v/>
      </c>
      <c r="D2069" s="144" t="n"/>
      <c r="E2069" s="144">
        <f>IF(ISERROR($V2069),"",OFFSET('Smelter Look-up'!$D$4,$V2069-4,0)&amp;"")</f>
        <v/>
      </c>
      <c r="F2069" s="144">
        <f>IF(ISERROR($V2069),"",OFFSET('Smelter Look-up'!$E$4,$V2069-4,0))</f>
        <v/>
      </c>
      <c r="G2069" s="144">
        <f>IF(C2069=$X$4,"Enter smelter details",IF(ISERROR($V2069),"",OFFSET('Smelter Look-up'!$F$4,$V2069-4,0)))</f>
        <v/>
      </c>
      <c r="H2069" s="200">
        <f>IF(ISERROR($V2069),"",OFFSET('Smelter Look-up'!$G$4,$V2069-4,0))</f>
        <v/>
      </c>
      <c r="I2069" s="201">
        <f>IF(ISERROR($V2069),"",OFFSET('Smelter Look-up'!$H$4,$V2069-4,0))</f>
        <v/>
      </c>
      <c r="J2069" s="201">
        <f>IF(ISERROR($V2069),"",OFFSET('Smelter Look-up'!$I$4,$V2069-4,0))</f>
        <v/>
      </c>
      <c r="K2069" s="145" t="n"/>
      <c r="L2069" s="145" t="n"/>
      <c r="M2069" s="145" t="n"/>
      <c r="N2069" s="145" t="n"/>
      <c r="O2069" s="145" t="n"/>
      <c r="P2069" s="203" t="n"/>
      <c r="Q2069" s="146" t="n"/>
      <c r="R2069" s="144">
        <f>IF(ISERROR($V2069),"",OFFSET('Smelter Look-up'!$C$4,$V2069-4,0)&amp;"")</f>
        <v/>
      </c>
      <c r="S2069" s="150">
        <f>IF(B2069="","",IF(ISERROR(MATCH($E2069,CL,0)),"Unknown",INDIRECT("'C'!$A$"&amp;MATCH($E2069,CL,0)+1)))</f>
        <v/>
      </c>
      <c r="T2069" s="150">
        <f>IF(B2069="","",IF(ISERROR(MATCH($J2069,SorP!$B$1:$B$6261,0)),"",INDIRECT("'SorP'!$A$"&amp;MATCH($S2069&amp;$J2069,SorP!C:C,0))))</f>
        <v/>
      </c>
      <c r="U2069" s="163" t="n"/>
      <c r="V2069" s="164">
        <f>IF(C2069="",NA(),MATCH($B2069&amp;$C2069,'Smelter Look-up'!$J:$J,0))</f>
        <v/>
      </c>
      <c r="X2069" s="165">
        <f>IF(AND(C2069="Smelter not listed",OR(LEN(D2069)=0,LEN(E2069)=0)),1,0)</f>
        <v/>
      </c>
      <c r="AB2069" s="306">
        <f>IF(C2069="","",B2069)</f>
        <v/>
      </c>
      <c r="AC2069" s="165">
        <f>B2069</f>
        <v/>
      </c>
      <c r="AD2069" s="165">
        <f>IF(C2069="Smelter not listed",D2069,C2069)</f>
        <v/>
      </c>
    </row>
    <row r="2070" ht="20.1" customFormat="1" customHeight="1" s="165">
      <c r="A2070" s="150" t="n"/>
      <c r="B2070" s="296">
        <f>IF(LEN(A2070)=0,"",INDEX('Smelter Look-up'!$A:$A,MATCH($A2070,'Smelter Look-up'!$E:$E,0)))</f>
        <v/>
      </c>
      <c r="C2070" s="147">
        <f>IF(LEN(A2070)=0,"",INDEX('Smelter Look-up'!$C:$C,MATCH($A2070,'Smelter Look-up'!$E:$E,0)))</f>
        <v/>
      </c>
      <c r="D2070" s="144" t="n"/>
      <c r="E2070" s="144">
        <f>IF(ISERROR($V2070),"",OFFSET('Smelter Look-up'!$D$4,$V2070-4,0)&amp;"")</f>
        <v/>
      </c>
      <c r="F2070" s="144">
        <f>IF(ISERROR($V2070),"",OFFSET('Smelter Look-up'!$E$4,$V2070-4,0))</f>
        <v/>
      </c>
      <c r="G2070" s="144">
        <f>IF(C2070=$X$4,"Enter smelter details",IF(ISERROR($V2070),"",OFFSET('Smelter Look-up'!$F$4,$V2070-4,0)))</f>
        <v/>
      </c>
      <c r="H2070" s="200">
        <f>IF(ISERROR($V2070),"",OFFSET('Smelter Look-up'!$G$4,$V2070-4,0))</f>
        <v/>
      </c>
      <c r="I2070" s="201">
        <f>IF(ISERROR($V2070),"",OFFSET('Smelter Look-up'!$H$4,$V2070-4,0))</f>
        <v/>
      </c>
      <c r="J2070" s="201">
        <f>IF(ISERROR($V2070),"",OFFSET('Smelter Look-up'!$I$4,$V2070-4,0))</f>
        <v/>
      </c>
      <c r="K2070" s="145" t="n"/>
      <c r="L2070" s="145" t="n"/>
      <c r="M2070" s="145" t="n"/>
      <c r="N2070" s="145" t="n"/>
      <c r="O2070" s="145" t="n"/>
      <c r="P2070" s="203" t="n"/>
      <c r="Q2070" s="146" t="n"/>
      <c r="R2070" s="144">
        <f>IF(ISERROR($V2070),"",OFFSET('Smelter Look-up'!$C$4,$V2070-4,0)&amp;"")</f>
        <v/>
      </c>
      <c r="S2070" s="150">
        <f>IF(B2070="","",IF(ISERROR(MATCH($E2070,CL,0)),"Unknown",INDIRECT("'C'!$A$"&amp;MATCH($E2070,CL,0)+1)))</f>
        <v/>
      </c>
      <c r="T2070" s="150">
        <f>IF(B2070="","",IF(ISERROR(MATCH($J2070,SorP!$B$1:$B$6261,0)),"",INDIRECT("'SorP'!$A$"&amp;MATCH($S2070&amp;$J2070,SorP!C:C,0))))</f>
        <v/>
      </c>
      <c r="U2070" s="163" t="n"/>
      <c r="V2070" s="164">
        <f>IF(C2070="",NA(),MATCH($B2070&amp;$C2070,'Smelter Look-up'!$J:$J,0))</f>
        <v/>
      </c>
      <c r="X2070" s="165">
        <f>IF(AND(C2070="Smelter not listed",OR(LEN(D2070)=0,LEN(E2070)=0)),1,0)</f>
        <v/>
      </c>
      <c r="AB2070" s="306">
        <f>IF(C2070="","",B2070)</f>
        <v/>
      </c>
      <c r="AC2070" s="165">
        <f>B2070</f>
        <v/>
      </c>
      <c r="AD2070" s="165">
        <f>IF(C2070="Smelter not listed",D2070,C2070)</f>
        <v/>
      </c>
    </row>
    <row r="2071" ht="20.1" customFormat="1" customHeight="1" s="165">
      <c r="A2071" s="150" t="n"/>
      <c r="B2071" s="296">
        <f>IF(LEN(A2071)=0,"",INDEX('Smelter Look-up'!$A:$A,MATCH($A2071,'Smelter Look-up'!$E:$E,0)))</f>
        <v/>
      </c>
      <c r="C2071" s="147">
        <f>IF(LEN(A2071)=0,"",INDEX('Smelter Look-up'!$C:$C,MATCH($A2071,'Smelter Look-up'!$E:$E,0)))</f>
        <v/>
      </c>
      <c r="D2071" s="144" t="n"/>
      <c r="E2071" s="144">
        <f>IF(ISERROR($V2071),"",OFFSET('Smelter Look-up'!$D$4,$V2071-4,0)&amp;"")</f>
        <v/>
      </c>
      <c r="F2071" s="144">
        <f>IF(ISERROR($V2071),"",OFFSET('Smelter Look-up'!$E$4,$V2071-4,0))</f>
        <v/>
      </c>
      <c r="G2071" s="144">
        <f>IF(C2071=$X$4,"Enter smelter details",IF(ISERROR($V2071),"",OFFSET('Smelter Look-up'!$F$4,$V2071-4,0)))</f>
        <v/>
      </c>
      <c r="H2071" s="200">
        <f>IF(ISERROR($V2071),"",OFFSET('Smelter Look-up'!$G$4,$V2071-4,0))</f>
        <v/>
      </c>
      <c r="I2071" s="201">
        <f>IF(ISERROR($V2071),"",OFFSET('Smelter Look-up'!$H$4,$V2071-4,0))</f>
        <v/>
      </c>
      <c r="J2071" s="201">
        <f>IF(ISERROR($V2071),"",OFFSET('Smelter Look-up'!$I$4,$V2071-4,0))</f>
        <v/>
      </c>
      <c r="K2071" s="145" t="n"/>
      <c r="L2071" s="145" t="n"/>
      <c r="M2071" s="145" t="n"/>
      <c r="N2071" s="145" t="n"/>
      <c r="O2071" s="145" t="n"/>
      <c r="P2071" s="203" t="n"/>
      <c r="Q2071" s="146" t="n"/>
      <c r="R2071" s="144">
        <f>IF(ISERROR($V2071),"",OFFSET('Smelter Look-up'!$C$4,$V2071-4,0)&amp;"")</f>
        <v/>
      </c>
      <c r="S2071" s="150">
        <f>IF(B2071="","",IF(ISERROR(MATCH($E2071,CL,0)),"Unknown",INDIRECT("'C'!$A$"&amp;MATCH($E2071,CL,0)+1)))</f>
        <v/>
      </c>
      <c r="T2071" s="150">
        <f>IF(B2071="","",IF(ISERROR(MATCH($J2071,SorP!$B$1:$B$6261,0)),"",INDIRECT("'SorP'!$A$"&amp;MATCH($S2071&amp;$J2071,SorP!C:C,0))))</f>
        <v/>
      </c>
      <c r="U2071" s="163" t="n"/>
      <c r="V2071" s="164">
        <f>IF(C2071="",NA(),MATCH($B2071&amp;$C2071,'Smelter Look-up'!$J:$J,0))</f>
        <v/>
      </c>
      <c r="X2071" s="165">
        <f>IF(AND(C2071="Smelter not listed",OR(LEN(D2071)=0,LEN(E2071)=0)),1,0)</f>
        <v/>
      </c>
      <c r="AB2071" s="306">
        <f>IF(C2071="","",B2071)</f>
        <v/>
      </c>
      <c r="AC2071" s="165">
        <f>B2071</f>
        <v/>
      </c>
      <c r="AD2071" s="165">
        <f>IF(C2071="Smelter not listed",D2071,C2071)</f>
        <v/>
      </c>
    </row>
    <row r="2072" ht="20.1" customFormat="1" customHeight="1" s="165">
      <c r="A2072" s="150" t="n"/>
      <c r="B2072" s="296">
        <f>IF(LEN(A2072)=0,"",INDEX('Smelter Look-up'!$A:$A,MATCH($A2072,'Smelter Look-up'!$E:$E,0)))</f>
        <v/>
      </c>
      <c r="C2072" s="147">
        <f>IF(LEN(A2072)=0,"",INDEX('Smelter Look-up'!$C:$C,MATCH($A2072,'Smelter Look-up'!$E:$E,0)))</f>
        <v/>
      </c>
      <c r="D2072" s="144" t="n"/>
      <c r="E2072" s="144">
        <f>IF(ISERROR($V2072),"",OFFSET('Smelter Look-up'!$D$4,$V2072-4,0)&amp;"")</f>
        <v/>
      </c>
      <c r="F2072" s="144">
        <f>IF(ISERROR($V2072),"",OFFSET('Smelter Look-up'!$E$4,$V2072-4,0))</f>
        <v/>
      </c>
      <c r="G2072" s="144">
        <f>IF(C2072=$X$4,"Enter smelter details",IF(ISERROR($V2072),"",OFFSET('Smelter Look-up'!$F$4,$V2072-4,0)))</f>
        <v/>
      </c>
      <c r="H2072" s="200">
        <f>IF(ISERROR($V2072),"",OFFSET('Smelter Look-up'!$G$4,$V2072-4,0))</f>
        <v/>
      </c>
      <c r="I2072" s="201">
        <f>IF(ISERROR($V2072),"",OFFSET('Smelter Look-up'!$H$4,$V2072-4,0))</f>
        <v/>
      </c>
      <c r="J2072" s="201">
        <f>IF(ISERROR($V2072),"",OFFSET('Smelter Look-up'!$I$4,$V2072-4,0))</f>
        <v/>
      </c>
      <c r="K2072" s="145" t="n"/>
      <c r="L2072" s="145" t="n"/>
      <c r="M2072" s="145" t="n"/>
      <c r="N2072" s="145" t="n"/>
      <c r="O2072" s="145" t="n"/>
      <c r="P2072" s="203" t="n"/>
      <c r="Q2072" s="146" t="n"/>
      <c r="R2072" s="144">
        <f>IF(ISERROR($V2072),"",OFFSET('Smelter Look-up'!$C$4,$V2072-4,0)&amp;"")</f>
        <v/>
      </c>
      <c r="S2072" s="150">
        <f>IF(B2072="","",IF(ISERROR(MATCH($E2072,CL,0)),"Unknown",INDIRECT("'C'!$A$"&amp;MATCH($E2072,CL,0)+1)))</f>
        <v/>
      </c>
      <c r="T2072" s="150">
        <f>IF(B2072="","",IF(ISERROR(MATCH($J2072,SorP!$B$1:$B$6261,0)),"",INDIRECT("'SorP'!$A$"&amp;MATCH($S2072&amp;$J2072,SorP!C:C,0))))</f>
        <v/>
      </c>
      <c r="U2072" s="163" t="n"/>
      <c r="V2072" s="164">
        <f>IF(C2072="",NA(),MATCH($B2072&amp;$C2072,'Smelter Look-up'!$J:$J,0))</f>
        <v/>
      </c>
      <c r="X2072" s="165">
        <f>IF(AND(C2072="Smelter not listed",OR(LEN(D2072)=0,LEN(E2072)=0)),1,0)</f>
        <v/>
      </c>
      <c r="AB2072" s="306">
        <f>IF(C2072="","",B2072)</f>
        <v/>
      </c>
      <c r="AC2072" s="165">
        <f>B2072</f>
        <v/>
      </c>
      <c r="AD2072" s="165">
        <f>IF(C2072="Smelter not listed",D2072,C2072)</f>
        <v/>
      </c>
    </row>
    <row r="2073" ht="20.1" customFormat="1" customHeight="1" s="165">
      <c r="A2073" s="150" t="n"/>
      <c r="B2073" s="296">
        <f>IF(LEN(A2073)=0,"",INDEX('Smelter Look-up'!$A:$A,MATCH($A2073,'Smelter Look-up'!$E:$E,0)))</f>
        <v/>
      </c>
      <c r="C2073" s="147">
        <f>IF(LEN(A2073)=0,"",INDEX('Smelter Look-up'!$C:$C,MATCH($A2073,'Smelter Look-up'!$E:$E,0)))</f>
        <v/>
      </c>
      <c r="D2073" s="144" t="n"/>
      <c r="E2073" s="144">
        <f>IF(ISERROR($V2073),"",OFFSET('Smelter Look-up'!$D$4,$V2073-4,0)&amp;"")</f>
        <v/>
      </c>
      <c r="F2073" s="144">
        <f>IF(ISERROR($V2073),"",OFFSET('Smelter Look-up'!$E$4,$V2073-4,0))</f>
        <v/>
      </c>
      <c r="G2073" s="144">
        <f>IF(C2073=$X$4,"Enter smelter details",IF(ISERROR($V2073),"",OFFSET('Smelter Look-up'!$F$4,$V2073-4,0)))</f>
        <v/>
      </c>
      <c r="H2073" s="200">
        <f>IF(ISERROR($V2073),"",OFFSET('Smelter Look-up'!$G$4,$V2073-4,0))</f>
        <v/>
      </c>
      <c r="I2073" s="201">
        <f>IF(ISERROR($V2073),"",OFFSET('Smelter Look-up'!$H$4,$V2073-4,0))</f>
        <v/>
      </c>
      <c r="J2073" s="201">
        <f>IF(ISERROR($V2073),"",OFFSET('Smelter Look-up'!$I$4,$V2073-4,0))</f>
        <v/>
      </c>
      <c r="K2073" s="145" t="n"/>
      <c r="L2073" s="145" t="n"/>
      <c r="M2073" s="145" t="n"/>
      <c r="N2073" s="145" t="n"/>
      <c r="O2073" s="145" t="n"/>
      <c r="P2073" s="203" t="n"/>
      <c r="Q2073" s="146" t="n"/>
      <c r="R2073" s="144">
        <f>IF(ISERROR($V2073),"",OFFSET('Smelter Look-up'!$C$4,$V2073-4,0)&amp;"")</f>
        <v/>
      </c>
      <c r="S2073" s="150">
        <f>IF(B2073="","",IF(ISERROR(MATCH($E2073,CL,0)),"Unknown",INDIRECT("'C'!$A$"&amp;MATCH($E2073,CL,0)+1)))</f>
        <v/>
      </c>
      <c r="T2073" s="150">
        <f>IF(B2073="","",IF(ISERROR(MATCH($J2073,SorP!$B$1:$B$6261,0)),"",INDIRECT("'SorP'!$A$"&amp;MATCH($S2073&amp;$J2073,SorP!C:C,0))))</f>
        <v/>
      </c>
      <c r="U2073" s="163" t="n"/>
      <c r="V2073" s="164">
        <f>IF(C2073="",NA(),MATCH($B2073&amp;$C2073,'Smelter Look-up'!$J:$J,0))</f>
        <v/>
      </c>
      <c r="X2073" s="165">
        <f>IF(AND(C2073="Smelter not listed",OR(LEN(D2073)=0,LEN(E2073)=0)),1,0)</f>
        <v/>
      </c>
      <c r="AB2073" s="306">
        <f>IF(C2073="","",B2073)</f>
        <v/>
      </c>
      <c r="AC2073" s="165">
        <f>B2073</f>
        <v/>
      </c>
      <c r="AD2073" s="165">
        <f>IF(C2073="Smelter not listed",D2073,C2073)</f>
        <v/>
      </c>
    </row>
    <row r="2074" ht="20.1" customFormat="1" customHeight="1" s="165">
      <c r="A2074" s="150" t="n"/>
      <c r="B2074" s="296">
        <f>IF(LEN(A2074)=0,"",INDEX('Smelter Look-up'!$A:$A,MATCH($A2074,'Smelter Look-up'!$E:$E,0)))</f>
        <v/>
      </c>
      <c r="C2074" s="147">
        <f>IF(LEN(A2074)=0,"",INDEX('Smelter Look-up'!$C:$C,MATCH($A2074,'Smelter Look-up'!$E:$E,0)))</f>
        <v/>
      </c>
      <c r="D2074" s="144" t="n"/>
      <c r="E2074" s="144">
        <f>IF(ISERROR($V2074),"",OFFSET('Smelter Look-up'!$D$4,$V2074-4,0)&amp;"")</f>
        <v/>
      </c>
      <c r="F2074" s="144">
        <f>IF(ISERROR($V2074),"",OFFSET('Smelter Look-up'!$E$4,$V2074-4,0))</f>
        <v/>
      </c>
      <c r="G2074" s="144">
        <f>IF(C2074=$X$4,"Enter smelter details",IF(ISERROR($V2074),"",OFFSET('Smelter Look-up'!$F$4,$V2074-4,0)))</f>
        <v/>
      </c>
      <c r="H2074" s="200">
        <f>IF(ISERROR($V2074),"",OFFSET('Smelter Look-up'!$G$4,$V2074-4,0))</f>
        <v/>
      </c>
      <c r="I2074" s="201">
        <f>IF(ISERROR($V2074),"",OFFSET('Smelter Look-up'!$H$4,$V2074-4,0))</f>
        <v/>
      </c>
      <c r="J2074" s="201">
        <f>IF(ISERROR($V2074),"",OFFSET('Smelter Look-up'!$I$4,$V2074-4,0))</f>
        <v/>
      </c>
      <c r="K2074" s="145" t="n"/>
      <c r="L2074" s="145" t="n"/>
      <c r="M2074" s="145" t="n"/>
      <c r="N2074" s="145" t="n"/>
      <c r="O2074" s="145" t="n"/>
      <c r="P2074" s="203" t="n"/>
      <c r="Q2074" s="146" t="n"/>
      <c r="R2074" s="144">
        <f>IF(ISERROR($V2074),"",OFFSET('Smelter Look-up'!$C$4,$V2074-4,0)&amp;"")</f>
        <v/>
      </c>
      <c r="S2074" s="150">
        <f>IF(B2074="","",IF(ISERROR(MATCH($E2074,CL,0)),"Unknown",INDIRECT("'C'!$A$"&amp;MATCH($E2074,CL,0)+1)))</f>
        <v/>
      </c>
      <c r="T2074" s="150">
        <f>IF(B2074="","",IF(ISERROR(MATCH($J2074,SorP!$B$1:$B$6261,0)),"",INDIRECT("'SorP'!$A$"&amp;MATCH($S2074&amp;$J2074,SorP!C:C,0))))</f>
        <v/>
      </c>
      <c r="U2074" s="163" t="n"/>
      <c r="V2074" s="164">
        <f>IF(C2074="",NA(),MATCH($B2074&amp;$C2074,'Smelter Look-up'!$J:$J,0))</f>
        <v/>
      </c>
      <c r="X2074" s="165">
        <f>IF(AND(C2074="Smelter not listed",OR(LEN(D2074)=0,LEN(E2074)=0)),1,0)</f>
        <v/>
      </c>
      <c r="AB2074" s="306">
        <f>IF(C2074="","",B2074)</f>
        <v/>
      </c>
      <c r="AC2074" s="165">
        <f>B2074</f>
        <v/>
      </c>
      <c r="AD2074" s="165">
        <f>IF(C2074="Smelter not listed",D2074,C2074)</f>
        <v/>
      </c>
    </row>
    <row r="2075" ht="20.1" customFormat="1" customHeight="1" s="165">
      <c r="A2075" s="150" t="n"/>
      <c r="B2075" s="296">
        <f>IF(LEN(A2075)=0,"",INDEX('Smelter Look-up'!$A:$A,MATCH($A2075,'Smelter Look-up'!$E:$E,0)))</f>
        <v/>
      </c>
      <c r="C2075" s="147">
        <f>IF(LEN(A2075)=0,"",INDEX('Smelter Look-up'!$C:$C,MATCH($A2075,'Smelter Look-up'!$E:$E,0)))</f>
        <v/>
      </c>
      <c r="D2075" s="144" t="n"/>
      <c r="E2075" s="144">
        <f>IF(ISERROR($V2075),"",OFFSET('Smelter Look-up'!$D$4,$V2075-4,0)&amp;"")</f>
        <v/>
      </c>
      <c r="F2075" s="144">
        <f>IF(ISERROR($V2075),"",OFFSET('Smelter Look-up'!$E$4,$V2075-4,0))</f>
        <v/>
      </c>
      <c r="G2075" s="144">
        <f>IF(C2075=$X$4,"Enter smelter details",IF(ISERROR($V2075),"",OFFSET('Smelter Look-up'!$F$4,$V2075-4,0)))</f>
        <v/>
      </c>
      <c r="H2075" s="200">
        <f>IF(ISERROR($V2075),"",OFFSET('Smelter Look-up'!$G$4,$V2075-4,0))</f>
        <v/>
      </c>
      <c r="I2075" s="201">
        <f>IF(ISERROR($V2075),"",OFFSET('Smelter Look-up'!$H$4,$V2075-4,0))</f>
        <v/>
      </c>
      <c r="J2075" s="201">
        <f>IF(ISERROR($V2075),"",OFFSET('Smelter Look-up'!$I$4,$V2075-4,0))</f>
        <v/>
      </c>
      <c r="K2075" s="145" t="n"/>
      <c r="L2075" s="145" t="n"/>
      <c r="M2075" s="145" t="n"/>
      <c r="N2075" s="145" t="n"/>
      <c r="O2075" s="145" t="n"/>
      <c r="P2075" s="203" t="n"/>
      <c r="Q2075" s="146" t="n"/>
      <c r="R2075" s="144">
        <f>IF(ISERROR($V2075),"",OFFSET('Smelter Look-up'!$C$4,$V2075-4,0)&amp;"")</f>
        <v/>
      </c>
      <c r="S2075" s="150">
        <f>IF(B2075="","",IF(ISERROR(MATCH($E2075,CL,0)),"Unknown",INDIRECT("'C'!$A$"&amp;MATCH($E2075,CL,0)+1)))</f>
        <v/>
      </c>
      <c r="T2075" s="150">
        <f>IF(B2075="","",IF(ISERROR(MATCH($J2075,SorP!$B$1:$B$6261,0)),"",INDIRECT("'SorP'!$A$"&amp;MATCH($S2075&amp;$J2075,SorP!C:C,0))))</f>
        <v/>
      </c>
      <c r="U2075" s="163" t="n"/>
      <c r="V2075" s="164">
        <f>IF(C2075="",NA(),MATCH($B2075&amp;$C2075,'Smelter Look-up'!$J:$J,0))</f>
        <v/>
      </c>
      <c r="X2075" s="165">
        <f>IF(AND(C2075="Smelter not listed",OR(LEN(D2075)=0,LEN(E2075)=0)),1,0)</f>
        <v/>
      </c>
      <c r="AB2075" s="306">
        <f>IF(C2075="","",B2075)</f>
        <v/>
      </c>
      <c r="AC2075" s="165">
        <f>B2075</f>
        <v/>
      </c>
      <c r="AD2075" s="165">
        <f>IF(C2075="Smelter not listed",D2075,C2075)</f>
        <v/>
      </c>
    </row>
    <row r="2076" ht="20.1" customFormat="1" customHeight="1" s="165">
      <c r="A2076" s="150" t="n"/>
      <c r="B2076" s="296">
        <f>IF(LEN(A2076)=0,"",INDEX('Smelter Look-up'!$A:$A,MATCH($A2076,'Smelter Look-up'!$E:$E,0)))</f>
        <v/>
      </c>
      <c r="C2076" s="147">
        <f>IF(LEN(A2076)=0,"",INDEX('Smelter Look-up'!$C:$C,MATCH($A2076,'Smelter Look-up'!$E:$E,0)))</f>
        <v/>
      </c>
      <c r="D2076" s="144" t="n"/>
      <c r="E2076" s="144">
        <f>IF(ISERROR($V2076),"",OFFSET('Smelter Look-up'!$D$4,$V2076-4,0)&amp;"")</f>
        <v/>
      </c>
      <c r="F2076" s="144">
        <f>IF(ISERROR($V2076),"",OFFSET('Smelter Look-up'!$E$4,$V2076-4,0))</f>
        <v/>
      </c>
      <c r="G2076" s="144">
        <f>IF(C2076=$X$4,"Enter smelter details",IF(ISERROR($V2076),"",OFFSET('Smelter Look-up'!$F$4,$V2076-4,0)))</f>
        <v/>
      </c>
      <c r="H2076" s="200">
        <f>IF(ISERROR($V2076),"",OFFSET('Smelter Look-up'!$G$4,$V2076-4,0))</f>
        <v/>
      </c>
      <c r="I2076" s="201">
        <f>IF(ISERROR($V2076),"",OFFSET('Smelter Look-up'!$H$4,$V2076-4,0))</f>
        <v/>
      </c>
      <c r="J2076" s="201">
        <f>IF(ISERROR($V2076),"",OFFSET('Smelter Look-up'!$I$4,$V2076-4,0))</f>
        <v/>
      </c>
      <c r="K2076" s="145" t="n"/>
      <c r="L2076" s="145" t="n"/>
      <c r="M2076" s="145" t="n"/>
      <c r="N2076" s="145" t="n"/>
      <c r="O2076" s="145" t="n"/>
      <c r="P2076" s="203" t="n"/>
      <c r="Q2076" s="146" t="n"/>
      <c r="R2076" s="144">
        <f>IF(ISERROR($V2076),"",OFFSET('Smelter Look-up'!$C$4,$V2076-4,0)&amp;"")</f>
        <v/>
      </c>
      <c r="S2076" s="150">
        <f>IF(B2076="","",IF(ISERROR(MATCH($E2076,CL,0)),"Unknown",INDIRECT("'C'!$A$"&amp;MATCH($E2076,CL,0)+1)))</f>
        <v/>
      </c>
      <c r="T2076" s="150">
        <f>IF(B2076="","",IF(ISERROR(MATCH($J2076,SorP!$B$1:$B$6261,0)),"",INDIRECT("'SorP'!$A$"&amp;MATCH($S2076&amp;$J2076,SorP!C:C,0))))</f>
        <v/>
      </c>
      <c r="U2076" s="163" t="n"/>
      <c r="V2076" s="164">
        <f>IF(C2076="",NA(),MATCH($B2076&amp;$C2076,'Smelter Look-up'!$J:$J,0))</f>
        <v/>
      </c>
      <c r="X2076" s="165">
        <f>IF(AND(C2076="Smelter not listed",OR(LEN(D2076)=0,LEN(E2076)=0)),1,0)</f>
        <v/>
      </c>
      <c r="AB2076" s="306">
        <f>IF(C2076="","",B2076)</f>
        <v/>
      </c>
      <c r="AC2076" s="165">
        <f>B2076</f>
        <v/>
      </c>
      <c r="AD2076" s="165">
        <f>IF(C2076="Smelter not listed",D2076,C2076)</f>
        <v/>
      </c>
    </row>
    <row r="2077" ht="20.1" customFormat="1" customHeight="1" s="165">
      <c r="A2077" s="150" t="n"/>
      <c r="B2077" s="296">
        <f>IF(LEN(A2077)=0,"",INDEX('Smelter Look-up'!$A:$A,MATCH($A2077,'Smelter Look-up'!$E:$E,0)))</f>
        <v/>
      </c>
      <c r="C2077" s="147">
        <f>IF(LEN(A2077)=0,"",INDEX('Smelter Look-up'!$C:$C,MATCH($A2077,'Smelter Look-up'!$E:$E,0)))</f>
        <v/>
      </c>
      <c r="D2077" s="144" t="n"/>
      <c r="E2077" s="144">
        <f>IF(ISERROR($V2077),"",OFFSET('Smelter Look-up'!$D$4,$V2077-4,0)&amp;"")</f>
        <v/>
      </c>
      <c r="F2077" s="144">
        <f>IF(ISERROR($V2077),"",OFFSET('Smelter Look-up'!$E$4,$V2077-4,0))</f>
        <v/>
      </c>
      <c r="G2077" s="144">
        <f>IF(C2077=$X$4,"Enter smelter details",IF(ISERROR($V2077),"",OFFSET('Smelter Look-up'!$F$4,$V2077-4,0)))</f>
        <v/>
      </c>
      <c r="H2077" s="200">
        <f>IF(ISERROR($V2077),"",OFFSET('Smelter Look-up'!$G$4,$V2077-4,0))</f>
        <v/>
      </c>
      <c r="I2077" s="201">
        <f>IF(ISERROR($V2077),"",OFFSET('Smelter Look-up'!$H$4,$V2077-4,0))</f>
        <v/>
      </c>
      <c r="J2077" s="201">
        <f>IF(ISERROR($V2077),"",OFFSET('Smelter Look-up'!$I$4,$V2077-4,0))</f>
        <v/>
      </c>
      <c r="K2077" s="145" t="n"/>
      <c r="L2077" s="145" t="n"/>
      <c r="M2077" s="145" t="n"/>
      <c r="N2077" s="145" t="n"/>
      <c r="O2077" s="145" t="n"/>
      <c r="P2077" s="203" t="n"/>
      <c r="Q2077" s="146" t="n"/>
      <c r="R2077" s="144">
        <f>IF(ISERROR($V2077),"",OFFSET('Smelter Look-up'!$C$4,$V2077-4,0)&amp;"")</f>
        <v/>
      </c>
      <c r="S2077" s="150">
        <f>IF(B2077="","",IF(ISERROR(MATCH($E2077,CL,0)),"Unknown",INDIRECT("'C'!$A$"&amp;MATCH($E2077,CL,0)+1)))</f>
        <v/>
      </c>
      <c r="T2077" s="150">
        <f>IF(B2077="","",IF(ISERROR(MATCH($J2077,SorP!$B$1:$B$6261,0)),"",INDIRECT("'SorP'!$A$"&amp;MATCH($S2077&amp;$J2077,SorP!C:C,0))))</f>
        <v/>
      </c>
      <c r="U2077" s="163" t="n"/>
      <c r="V2077" s="164">
        <f>IF(C2077="",NA(),MATCH($B2077&amp;$C2077,'Smelter Look-up'!$J:$J,0))</f>
        <v/>
      </c>
      <c r="X2077" s="165">
        <f>IF(AND(C2077="Smelter not listed",OR(LEN(D2077)=0,LEN(E2077)=0)),1,0)</f>
        <v/>
      </c>
      <c r="AB2077" s="306">
        <f>IF(C2077="","",B2077)</f>
        <v/>
      </c>
      <c r="AC2077" s="165">
        <f>B2077</f>
        <v/>
      </c>
      <c r="AD2077" s="165">
        <f>IF(C2077="Smelter not listed",D2077,C2077)</f>
        <v/>
      </c>
    </row>
    <row r="2078" ht="20.1" customFormat="1" customHeight="1" s="165">
      <c r="A2078" s="150" t="n"/>
      <c r="B2078" s="296">
        <f>IF(LEN(A2078)=0,"",INDEX('Smelter Look-up'!$A:$A,MATCH($A2078,'Smelter Look-up'!$E:$E,0)))</f>
        <v/>
      </c>
      <c r="C2078" s="147">
        <f>IF(LEN(A2078)=0,"",INDEX('Smelter Look-up'!$C:$C,MATCH($A2078,'Smelter Look-up'!$E:$E,0)))</f>
        <v/>
      </c>
      <c r="D2078" s="144" t="n"/>
      <c r="E2078" s="144">
        <f>IF(ISERROR($V2078),"",OFFSET('Smelter Look-up'!$D$4,$V2078-4,0)&amp;"")</f>
        <v/>
      </c>
      <c r="F2078" s="144">
        <f>IF(ISERROR($V2078),"",OFFSET('Smelter Look-up'!$E$4,$V2078-4,0))</f>
        <v/>
      </c>
      <c r="G2078" s="144">
        <f>IF(C2078=$X$4,"Enter smelter details",IF(ISERROR($V2078),"",OFFSET('Smelter Look-up'!$F$4,$V2078-4,0)))</f>
        <v/>
      </c>
      <c r="H2078" s="200">
        <f>IF(ISERROR($V2078),"",OFFSET('Smelter Look-up'!$G$4,$V2078-4,0))</f>
        <v/>
      </c>
      <c r="I2078" s="201">
        <f>IF(ISERROR($V2078),"",OFFSET('Smelter Look-up'!$H$4,$V2078-4,0))</f>
        <v/>
      </c>
      <c r="J2078" s="201">
        <f>IF(ISERROR($V2078),"",OFFSET('Smelter Look-up'!$I$4,$V2078-4,0))</f>
        <v/>
      </c>
      <c r="K2078" s="145" t="n"/>
      <c r="L2078" s="145" t="n"/>
      <c r="M2078" s="145" t="n"/>
      <c r="N2078" s="145" t="n"/>
      <c r="O2078" s="145" t="n"/>
      <c r="P2078" s="203" t="n"/>
      <c r="Q2078" s="146" t="n"/>
      <c r="R2078" s="144">
        <f>IF(ISERROR($V2078),"",OFFSET('Smelter Look-up'!$C$4,$V2078-4,0)&amp;"")</f>
        <v/>
      </c>
      <c r="S2078" s="150">
        <f>IF(B2078="","",IF(ISERROR(MATCH($E2078,CL,0)),"Unknown",INDIRECT("'C'!$A$"&amp;MATCH($E2078,CL,0)+1)))</f>
        <v/>
      </c>
      <c r="T2078" s="150">
        <f>IF(B2078="","",IF(ISERROR(MATCH($J2078,SorP!$B$1:$B$6261,0)),"",INDIRECT("'SorP'!$A$"&amp;MATCH($S2078&amp;$J2078,SorP!C:C,0))))</f>
        <v/>
      </c>
      <c r="U2078" s="163" t="n"/>
      <c r="V2078" s="164">
        <f>IF(C2078="",NA(),MATCH($B2078&amp;$C2078,'Smelter Look-up'!$J:$J,0))</f>
        <v/>
      </c>
      <c r="X2078" s="165">
        <f>IF(AND(C2078="Smelter not listed",OR(LEN(D2078)=0,LEN(E2078)=0)),1,0)</f>
        <v/>
      </c>
      <c r="AB2078" s="306">
        <f>IF(C2078="","",B2078)</f>
        <v/>
      </c>
      <c r="AC2078" s="165">
        <f>B2078</f>
        <v/>
      </c>
      <c r="AD2078" s="165">
        <f>IF(C2078="Smelter not listed",D2078,C2078)</f>
        <v/>
      </c>
    </row>
    <row r="2079" ht="20.1" customFormat="1" customHeight="1" s="165">
      <c r="A2079" s="150" t="n"/>
      <c r="B2079" s="296">
        <f>IF(LEN(A2079)=0,"",INDEX('Smelter Look-up'!$A:$A,MATCH($A2079,'Smelter Look-up'!$E:$E,0)))</f>
        <v/>
      </c>
      <c r="C2079" s="147">
        <f>IF(LEN(A2079)=0,"",INDEX('Smelter Look-up'!$C:$C,MATCH($A2079,'Smelter Look-up'!$E:$E,0)))</f>
        <v/>
      </c>
      <c r="D2079" s="144" t="n"/>
      <c r="E2079" s="144">
        <f>IF(ISERROR($V2079),"",OFFSET('Smelter Look-up'!$D$4,$V2079-4,0)&amp;"")</f>
        <v/>
      </c>
      <c r="F2079" s="144">
        <f>IF(ISERROR($V2079),"",OFFSET('Smelter Look-up'!$E$4,$V2079-4,0))</f>
        <v/>
      </c>
      <c r="G2079" s="144">
        <f>IF(C2079=$X$4,"Enter smelter details",IF(ISERROR($V2079),"",OFFSET('Smelter Look-up'!$F$4,$V2079-4,0)))</f>
        <v/>
      </c>
      <c r="H2079" s="200">
        <f>IF(ISERROR($V2079),"",OFFSET('Smelter Look-up'!$G$4,$V2079-4,0))</f>
        <v/>
      </c>
      <c r="I2079" s="201">
        <f>IF(ISERROR($V2079),"",OFFSET('Smelter Look-up'!$H$4,$V2079-4,0))</f>
        <v/>
      </c>
      <c r="J2079" s="201">
        <f>IF(ISERROR($V2079),"",OFFSET('Smelter Look-up'!$I$4,$V2079-4,0))</f>
        <v/>
      </c>
      <c r="K2079" s="145" t="n"/>
      <c r="L2079" s="145" t="n"/>
      <c r="M2079" s="145" t="n"/>
      <c r="N2079" s="145" t="n"/>
      <c r="O2079" s="145" t="n"/>
      <c r="P2079" s="203" t="n"/>
      <c r="Q2079" s="146" t="n"/>
      <c r="R2079" s="144">
        <f>IF(ISERROR($V2079),"",OFFSET('Smelter Look-up'!$C$4,$V2079-4,0)&amp;"")</f>
        <v/>
      </c>
      <c r="S2079" s="150">
        <f>IF(B2079="","",IF(ISERROR(MATCH($E2079,CL,0)),"Unknown",INDIRECT("'C'!$A$"&amp;MATCH($E2079,CL,0)+1)))</f>
        <v/>
      </c>
      <c r="T2079" s="150">
        <f>IF(B2079="","",IF(ISERROR(MATCH($J2079,SorP!$B$1:$B$6261,0)),"",INDIRECT("'SorP'!$A$"&amp;MATCH($S2079&amp;$J2079,SorP!C:C,0))))</f>
        <v/>
      </c>
      <c r="U2079" s="163" t="n"/>
      <c r="V2079" s="164">
        <f>IF(C2079="",NA(),MATCH($B2079&amp;$C2079,'Smelter Look-up'!$J:$J,0))</f>
        <v/>
      </c>
      <c r="X2079" s="165">
        <f>IF(AND(C2079="Smelter not listed",OR(LEN(D2079)=0,LEN(E2079)=0)),1,0)</f>
        <v/>
      </c>
      <c r="AB2079" s="306">
        <f>IF(C2079="","",B2079)</f>
        <v/>
      </c>
      <c r="AC2079" s="165">
        <f>B2079</f>
        <v/>
      </c>
      <c r="AD2079" s="165">
        <f>IF(C2079="Smelter not listed",D2079,C2079)</f>
        <v/>
      </c>
    </row>
    <row r="2080" ht="20.1" customFormat="1" customHeight="1" s="165">
      <c r="A2080" s="150" t="n"/>
      <c r="B2080" s="296">
        <f>IF(LEN(A2080)=0,"",INDEX('Smelter Look-up'!$A:$A,MATCH($A2080,'Smelter Look-up'!$E:$E,0)))</f>
        <v/>
      </c>
      <c r="C2080" s="147">
        <f>IF(LEN(A2080)=0,"",INDEX('Smelter Look-up'!$C:$C,MATCH($A2080,'Smelter Look-up'!$E:$E,0)))</f>
        <v/>
      </c>
      <c r="D2080" s="144" t="n"/>
      <c r="E2080" s="144">
        <f>IF(ISERROR($V2080),"",OFFSET('Smelter Look-up'!$D$4,$V2080-4,0)&amp;"")</f>
        <v/>
      </c>
      <c r="F2080" s="144">
        <f>IF(ISERROR($V2080),"",OFFSET('Smelter Look-up'!$E$4,$V2080-4,0))</f>
        <v/>
      </c>
      <c r="G2080" s="144">
        <f>IF(C2080=$X$4,"Enter smelter details",IF(ISERROR($V2080),"",OFFSET('Smelter Look-up'!$F$4,$V2080-4,0)))</f>
        <v/>
      </c>
      <c r="H2080" s="200">
        <f>IF(ISERROR($V2080),"",OFFSET('Smelter Look-up'!$G$4,$V2080-4,0))</f>
        <v/>
      </c>
      <c r="I2080" s="201">
        <f>IF(ISERROR($V2080),"",OFFSET('Smelter Look-up'!$H$4,$V2080-4,0))</f>
        <v/>
      </c>
      <c r="J2080" s="201">
        <f>IF(ISERROR($V2080),"",OFFSET('Smelter Look-up'!$I$4,$V2080-4,0))</f>
        <v/>
      </c>
      <c r="K2080" s="145" t="n"/>
      <c r="L2080" s="145" t="n"/>
      <c r="M2080" s="145" t="n"/>
      <c r="N2080" s="145" t="n"/>
      <c r="O2080" s="145" t="n"/>
      <c r="P2080" s="203" t="n"/>
      <c r="Q2080" s="146" t="n"/>
      <c r="R2080" s="144">
        <f>IF(ISERROR($V2080),"",OFFSET('Smelter Look-up'!$C$4,$V2080-4,0)&amp;"")</f>
        <v/>
      </c>
      <c r="S2080" s="150">
        <f>IF(B2080="","",IF(ISERROR(MATCH($E2080,CL,0)),"Unknown",INDIRECT("'C'!$A$"&amp;MATCH($E2080,CL,0)+1)))</f>
        <v/>
      </c>
      <c r="T2080" s="150">
        <f>IF(B2080="","",IF(ISERROR(MATCH($J2080,SorP!$B$1:$B$6261,0)),"",INDIRECT("'SorP'!$A$"&amp;MATCH($S2080&amp;$J2080,SorP!C:C,0))))</f>
        <v/>
      </c>
      <c r="U2080" s="163" t="n"/>
      <c r="V2080" s="164">
        <f>IF(C2080="",NA(),MATCH($B2080&amp;$C2080,'Smelter Look-up'!$J:$J,0))</f>
        <v/>
      </c>
      <c r="X2080" s="165">
        <f>IF(AND(C2080="Smelter not listed",OR(LEN(D2080)=0,LEN(E2080)=0)),1,0)</f>
        <v/>
      </c>
      <c r="AB2080" s="306">
        <f>IF(C2080="","",B2080)</f>
        <v/>
      </c>
      <c r="AC2080" s="165">
        <f>B2080</f>
        <v/>
      </c>
      <c r="AD2080" s="165">
        <f>IF(C2080="Smelter not listed",D2080,C2080)</f>
        <v/>
      </c>
    </row>
    <row r="2081" ht="20.1" customFormat="1" customHeight="1" s="165">
      <c r="A2081" s="150" t="n"/>
      <c r="B2081" s="296">
        <f>IF(LEN(A2081)=0,"",INDEX('Smelter Look-up'!$A:$A,MATCH($A2081,'Smelter Look-up'!$E:$E,0)))</f>
        <v/>
      </c>
      <c r="C2081" s="147">
        <f>IF(LEN(A2081)=0,"",INDEX('Smelter Look-up'!$C:$C,MATCH($A2081,'Smelter Look-up'!$E:$E,0)))</f>
        <v/>
      </c>
      <c r="D2081" s="144" t="n"/>
      <c r="E2081" s="144">
        <f>IF(ISERROR($V2081),"",OFFSET('Smelter Look-up'!$D$4,$V2081-4,0)&amp;"")</f>
        <v/>
      </c>
      <c r="F2081" s="144">
        <f>IF(ISERROR($V2081),"",OFFSET('Smelter Look-up'!$E$4,$V2081-4,0))</f>
        <v/>
      </c>
      <c r="G2081" s="144">
        <f>IF(C2081=$X$4,"Enter smelter details",IF(ISERROR($V2081),"",OFFSET('Smelter Look-up'!$F$4,$V2081-4,0)))</f>
        <v/>
      </c>
      <c r="H2081" s="200">
        <f>IF(ISERROR($V2081),"",OFFSET('Smelter Look-up'!$G$4,$V2081-4,0))</f>
        <v/>
      </c>
      <c r="I2081" s="201">
        <f>IF(ISERROR($V2081),"",OFFSET('Smelter Look-up'!$H$4,$V2081-4,0))</f>
        <v/>
      </c>
      <c r="J2081" s="201">
        <f>IF(ISERROR($V2081),"",OFFSET('Smelter Look-up'!$I$4,$V2081-4,0))</f>
        <v/>
      </c>
      <c r="K2081" s="145" t="n"/>
      <c r="L2081" s="145" t="n"/>
      <c r="M2081" s="145" t="n"/>
      <c r="N2081" s="145" t="n"/>
      <c r="O2081" s="145" t="n"/>
      <c r="P2081" s="203" t="n"/>
      <c r="Q2081" s="146" t="n"/>
      <c r="R2081" s="144">
        <f>IF(ISERROR($V2081),"",OFFSET('Smelter Look-up'!$C$4,$V2081-4,0)&amp;"")</f>
        <v/>
      </c>
      <c r="S2081" s="150">
        <f>IF(B2081="","",IF(ISERROR(MATCH($E2081,CL,0)),"Unknown",INDIRECT("'C'!$A$"&amp;MATCH($E2081,CL,0)+1)))</f>
        <v/>
      </c>
      <c r="T2081" s="150">
        <f>IF(B2081="","",IF(ISERROR(MATCH($J2081,SorP!$B$1:$B$6261,0)),"",INDIRECT("'SorP'!$A$"&amp;MATCH($S2081&amp;$J2081,SorP!C:C,0))))</f>
        <v/>
      </c>
      <c r="U2081" s="163" t="n"/>
      <c r="V2081" s="164">
        <f>IF(C2081="",NA(),MATCH($B2081&amp;$C2081,'Smelter Look-up'!$J:$J,0))</f>
        <v/>
      </c>
      <c r="X2081" s="165">
        <f>IF(AND(C2081="Smelter not listed",OR(LEN(D2081)=0,LEN(E2081)=0)),1,0)</f>
        <v/>
      </c>
      <c r="AB2081" s="306">
        <f>IF(C2081="","",B2081)</f>
        <v/>
      </c>
      <c r="AC2081" s="165">
        <f>B2081</f>
        <v/>
      </c>
      <c r="AD2081" s="165">
        <f>IF(C2081="Smelter not listed",D2081,C2081)</f>
        <v/>
      </c>
    </row>
    <row r="2082" ht="20.1" customFormat="1" customHeight="1" s="165">
      <c r="A2082" s="150" t="n"/>
      <c r="B2082" s="296">
        <f>IF(LEN(A2082)=0,"",INDEX('Smelter Look-up'!$A:$A,MATCH($A2082,'Smelter Look-up'!$E:$E,0)))</f>
        <v/>
      </c>
      <c r="C2082" s="147">
        <f>IF(LEN(A2082)=0,"",INDEX('Smelter Look-up'!$C:$C,MATCH($A2082,'Smelter Look-up'!$E:$E,0)))</f>
        <v/>
      </c>
      <c r="D2082" s="144" t="n"/>
      <c r="E2082" s="144">
        <f>IF(ISERROR($V2082),"",OFFSET('Smelter Look-up'!$D$4,$V2082-4,0)&amp;"")</f>
        <v/>
      </c>
      <c r="F2082" s="144">
        <f>IF(ISERROR($V2082),"",OFFSET('Smelter Look-up'!$E$4,$V2082-4,0))</f>
        <v/>
      </c>
      <c r="G2082" s="144">
        <f>IF(C2082=$X$4,"Enter smelter details",IF(ISERROR($V2082),"",OFFSET('Smelter Look-up'!$F$4,$V2082-4,0)))</f>
        <v/>
      </c>
      <c r="H2082" s="200">
        <f>IF(ISERROR($V2082),"",OFFSET('Smelter Look-up'!$G$4,$V2082-4,0))</f>
        <v/>
      </c>
      <c r="I2082" s="201">
        <f>IF(ISERROR($V2082),"",OFFSET('Smelter Look-up'!$H$4,$V2082-4,0))</f>
        <v/>
      </c>
      <c r="J2082" s="201">
        <f>IF(ISERROR($V2082),"",OFFSET('Smelter Look-up'!$I$4,$V2082-4,0))</f>
        <v/>
      </c>
      <c r="K2082" s="145" t="n"/>
      <c r="L2082" s="145" t="n"/>
      <c r="M2082" s="145" t="n"/>
      <c r="N2082" s="145" t="n"/>
      <c r="O2082" s="145" t="n"/>
      <c r="P2082" s="203" t="n"/>
      <c r="Q2082" s="146" t="n"/>
      <c r="R2082" s="144">
        <f>IF(ISERROR($V2082),"",OFFSET('Smelter Look-up'!$C$4,$V2082-4,0)&amp;"")</f>
        <v/>
      </c>
      <c r="S2082" s="150">
        <f>IF(B2082="","",IF(ISERROR(MATCH($E2082,CL,0)),"Unknown",INDIRECT("'C'!$A$"&amp;MATCH($E2082,CL,0)+1)))</f>
        <v/>
      </c>
      <c r="T2082" s="150">
        <f>IF(B2082="","",IF(ISERROR(MATCH($J2082,SorP!$B$1:$B$6261,0)),"",INDIRECT("'SorP'!$A$"&amp;MATCH($S2082&amp;$J2082,SorP!C:C,0))))</f>
        <v/>
      </c>
      <c r="U2082" s="163" t="n"/>
      <c r="V2082" s="164">
        <f>IF(C2082="",NA(),MATCH($B2082&amp;$C2082,'Smelter Look-up'!$J:$J,0))</f>
        <v/>
      </c>
      <c r="X2082" s="165">
        <f>IF(AND(C2082="Smelter not listed",OR(LEN(D2082)=0,LEN(E2082)=0)),1,0)</f>
        <v/>
      </c>
      <c r="AB2082" s="306">
        <f>IF(C2082="","",B2082)</f>
        <v/>
      </c>
      <c r="AC2082" s="165">
        <f>B2082</f>
        <v/>
      </c>
      <c r="AD2082" s="165">
        <f>IF(C2082="Smelter not listed",D2082,C2082)</f>
        <v/>
      </c>
    </row>
    <row r="2083" ht="20.1" customFormat="1" customHeight="1" s="165">
      <c r="A2083" s="150" t="n"/>
      <c r="B2083" s="296">
        <f>IF(LEN(A2083)=0,"",INDEX('Smelter Look-up'!$A:$A,MATCH($A2083,'Smelter Look-up'!$E:$E,0)))</f>
        <v/>
      </c>
      <c r="C2083" s="147">
        <f>IF(LEN(A2083)=0,"",INDEX('Smelter Look-up'!$C:$C,MATCH($A2083,'Smelter Look-up'!$E:$E,0)))</f>
        <v/>
      </c>
      <c r="D2083" s="144" t="n"/>
      <c r="E2083" s="144">
        <f>IF(ISERROR($V2083),"",OFFSET('Smelter Look-up'!$D$4,$V2083-4,0)&amp;"")</f>
        <v/>
      </c>
      <c r="F2083" s="144">
        <f>IF(ISERROR($V2083),"",OFFSET('Smelter Look-up'!$E$4,$V2083-4,0))</f>
        <v/>
      </c>
      <c r="G2083" s="144">
        <f>IF(C2083=$X$4,"Enter smelter details",IF(ISERROR($V2083),"",OFFSET('Smelter Look-up'!$F$4,$V2083-4,0)))</f>
        <v/>
      </c>
      <c r="H2083" s="200">
        <f>IF(ISERROR($V2083),"",OFFSET('Smelter Look-up'!$G$4,$V2083-4,0))</f>
        <v/>
      </c>
      <c r="I2083" s="201">
        <f>IF(ISERROR($V2083),"",OFFSET('Smelter Look-up'!$H$4,$V2083-4,0))</f>
        <v/>
      </c>
      <c r="J2083" s="201">
        <f>IF(ISERROR($V2083),"",OFFSET('Smelter Look-up'!$I$4,$V2083-4,0))</f>
        <v/>
      </c>
      <c r="K2083" s="145" t="n"/>
      <c r="L2083" s="145" t="n"/>
      <c r="M2083" s="145" t="n"/>
      <c r="N2083" s="145" t="n"/>
      <c r="O2083" s="145" t="n"/>
      <c r="P2083" s="203" t="n"/>
      <c r="Q2083" s="146" t="n"/>
      <c r="R2083" s="144">
        <f>IF(ISERROR($V2083),"",OFFSET('Smelter Look-up'!$C$4,$V2083-4,0)&amp;"")</f>
        <v/>
      </c>
      <c r="S2083" s="150">
        <f>IF(B2083="","",IF(ISERROR(MATCH($E2083,CL,0)),"Unknown",INDIRECT("'C'!$A$"&amp;MATCH($E2083,CL,0)+1)))</f>
        <v/>
      </c>
      <c r="T2083" s="150">
        <f>IF(B2083="","",IF(ISERROR(MATCH($J2083,SorP!$B$1:$B$6261,0)),"",INDIRECT("'SorP'!$A$"&amp;MATCH($S2083&amp;$J2083,SorP!C:C,0))))</f>
        <v/>
      </c>
      <c r="U2083" s="163" t="n"/>
      <c r="V2083" s="164">
        <f>IF(C2083="",NA(),MATCH($B2083&amp;$C2083,'Smelter Look-up'!$J:$J,0))</f>
        <v/>
      </c>
      <c r="X2083" s="165">
        <f>IF(AND(C2083="Smelter not listed",OR(LEN(D2083)=0,LEN(E2083)=0)),1,0)</f>
        <v/>
      </c>
      <c r="AB2083" s="306">
        <f>IF(C2083="","",B2083)</f>
        <v/>
      </c>
      <c r="AC2083" s="165">
        <f>B2083</f>
        <v/>
      </c>
      <c r="AD2083" s="165">
        <f>IF(C2083="Smelter not listed",D2083,C2083)</f>
        <v/>
      </c>
    </row>
    <row r="2084" ht="20.1" customFormat="1" customHeight="1" s="165">
      <c r="A2084" s="150" t="n"/>
      <c r="B2084" s="296">
        <f>IF(LEN(A2084)=0,"",INDEX('Smelter Look-up'!$A:$A,MATCH($A2084,'Smelter Look-up'!$E:$E,0)))</f>
        <v/>
      </c>
      <c r="C2084" s="147">
        <f>IF(LEN(A2084)=0,"",INDEX('Smelter Look-up'!$C:$C,MATCH($A2084,'Smelter Look-up'!$E:$E,0)))</f>
        <v/>
      </c>
      <c r="D2084" s="144" t="n"/>
      <c r="E2084" s="144">
        <f>IF(ISERROR($V2084),"",OFFSET('Smelter Look-up'!$D$4,$V2084-4,0)&amp;"")</f>
        <v/>
      </c>
      <c r="F2084" s="144">
        <f>IF(ISERROR($V2084),"",OFFSET('Smelter Look-up'!$E$4,$V2084-4,0))</f>
        <v/>
      </c>
      <c r="G2084" s="144">
        <f>IF(C2084=$X$4,"Enter smelter details",IF(ISERROR($V2084),"",OFFSET('Smelter Look-up'!$F$4,$V2084-4,0)))</f>
        <v/>
      </c>
      <c r="H2084" s="200">
        <f>IF(ISERROR($V2084),"",OFFSET('Smelter Look-up'!$G$4,$V2084-4,0))</f>
        <v/>
      </c>
      <c r="I2084" s="201">
        <f>IF(ISERROR($V2084),"",OFFSET('Smelter Look-up'!$H$4,$V2084-4,0))</f>
        <v/>
      </c>
      <c r="J2084" s="201">
        <f>IF(ISERROR($V2084),"",OFFSET('Smelter Look-up'!$I$4,$V2084-4,0))</f>
        <v/>
      </c>
      <c r="K2084" s="145" t="n"/>
      <c r="L2084" s="145" t="n"/>
      <c r="M2084" s="145" t="n"/>
      <c r="N2084" s="145" t="n"/>
      <c r="O2084" s="145" t="n"/>
      <c r="P2084" s="203" t="n"/>
      <c r="Q2084" s="146" t="n"/>
      <c r="R2084" s="144">
        <f>IF(ISERROR($V2084),"",OFFSET('Smelter Look-up'!$C$4,$V2084-4,0)&amp;"")</f>
        <v/>
      </c>
      <c r="S2084" s="150">
        <f>IF(B2084="","",IF(ISERROR(MATCH($E2084,CL,0)),"Unknown",INDIRECT("'C'!$A$"&amp;MATCH($E2084,CL,0)+1)))</f>
        <v/>
      </c>
      <c r="T2084" s="150">
        <f>IF(B2084="","",IF(ISERROR(MATCH($J2084,SorP!$B$1:$B$6261,0)),"",INDIRECT("'SorP'!$A$"&amp;MATCH($S2084&amp;$J2084,SorP!C:C,0))))</f>
        <v/>
      </c>
      <c r="U2084" s="163" t="n"/>
      <c r="V2084" s="164">
        <f>IF(C2084="",NA(),MATCH($B2084&amp;$C2084,'Smelter Look-up'!$J:$J,0))</f>
        <v/>
      </c>
      <c r="X2084" s="165">
        <f>IF(AND(C2084="Smelter not listed",OR(LEN(D2084)=0,LEN(E2084)=0)),1,0)</f>
        <v/>
      </c>
      <c r="AB2084" s="306">
        <f>IF(C2084="","",B2084)</f>
        <v/>
      </c>
      <c r="AC2084" s="165">
        <f>B2084</f>
        <v/>
      </c>
      <c r="AD2084" s="165">
        <f>IF(C2084="Smelter not listed",D2084,C2084)</f>
        <v/>
      </c>
    </row>
    <row r="2085" ht="20.1" customFormat="1" customHeight="1" s="165">
      <c r="A2085" s="150" t="n"/>
      <c r="B2085" s="296">
        <f>IF(LEN(A2085)=0,"",INDEX('Smelter Look-up'!$A:$A,MATCH($A2085,'Smelter Look-up'!$E:$E,0)))</f>
        <v/>
      </c>
      <c r="C2085" s="147">
        <f>IF(LEN(A2085)=0,"",INDEX('Smelter Look-up'!$C:$C,MATCH($A2085,'Smelter Look-up'!$E:$E,0)))</f>
        <v/>
      </c>
      <c r="D2085" s="144" t="n"/>
      <c r="E2085" s="144">
        <f>IF(ISERROR($V2085),"",OFFSET('Smelter Look-up'!$D$4,$V2085-4,0)&amp;"")</f>
        <v/>
      </c>
      <c r="F2085" s="144">
        <f>IF(ISERROR($V2085),"",OFFSET('Smelter Look-up'!$E$4,$V2085-4,0))</f>
        <v/>
      </c>
      <c r="G2085" s="144">
        <f>IF(C2085=$X$4,"Enter smelter details",IF(ISERROR($V2085),"",OFFSET('Smelter Look-up'!$F$4,$V2085-4,0)))</f>
        <v/>
      </c>
      <c r="H2085" s="200">
        <f>IF(ISERROR($V2085),"",OFFSET('Smelter Look-up'!$G$4,$V2085-4,0))</f>
        <v/>
      </c>
      <c r="I2085" s="201">
        <f>IF(ISERROR($V2085),"",OFFSET('Smelter Look-up'!$H$4,$V2085-4,0))</f>
        <v/>
      </c>
      <c r="J2085" s="201">
        <f>IF(ISERROR($V2085),"",OFFSET('Smelter Look-up'!$I$4,$V2085-4,0))</f>
        <v/>
      </c>
      <c r="K2085" s="145" t="n"/>
      <c r="L2085" s="145" t="n"/>
      <c r="M2085" s="145" t="n"/>
      <c r="N2085" s="145" t="n"/>
      <c r="O2085" s="145" t="n"/>
      <c r="P2085" s="203" t="n"/>
      <c r="Q2085" s="146" t="n"/>
      <c r="R2085" s="144">
        <f>IF(ISERROR($V2085),"",OFFSET('Smelter Look-up'!$C$4,$V2085-4,0)&amp;"")</f>
        <v/>
      </c>
      <c r="S2085" s="150">
        <f>IF(B2085="","",IF(ISERROR(MATCH($E2085,CL,0)),"Unknown",INDIRECT("'C'!$A$"&amp;MATCH($E2085,CL,0)+1)))</f>
        <v/>
      </c>
      <c r="T2085" s="150">
        <f>IF(B2085="","",IF(ISERROR(MATCH($J2085,SorP!$B$1:$B$6261,0)),"",INDIRECT("'SorP'!$A$"&amp;MATCH($S2085&amp;$J2085,SorP!C:C,0))))</f>
        <v/>
      </c>
      <c r="U2085" s="163" t="n"/>
      <c r="V2085" s="164">
        <f>IF(C2085="",NA(),MATCH($B2085&amp;$C2085,'Smelter Look-up'!$J:$J,0))</f>
        <v/>
      </c>
      <c r="X2085" s="165">
        <f>IF(AND(C2085="Smelter not listed",OR(LEN(D2085)=0,LEN(E2085)=0)),1,0)</f>
        <v/>
      </c>
      <c r="AB2085" s="306">
        <f>IF(C2085="","",B2085)</f>
        <v/>
      </c>
      <c r="AC2085" s="165">
        <f>B2085</f>
        <v/>
      </c>
      <c r="AD2085" s="165">
        <f>IF(C2085="Smelter not listed",D2085,C2085)</f>
        <v/>
      </c>
    </row>
    <row r="2086" ht="20.1" customFormat="1" customHeight="1" s="165">
      <c r="A2086" s="150" t="n"/>
      <c r="B2086" s="296">
        <f>IF(LEN(A2086)=0,"",INDEX('Smelter Look-up'!$A:$A,MATCH($A2086,'Smelter Look-up'!$E:$E,0)))</f>
        <v/>
      </c>
      <c r="C2086" s="147">
        <f>IF(LEN(A2086)=0,"",INDEX('Smelter Look-up'!$C:$C,MATCH($A2086,'Smelter Look-up'!$E:$E,0)))</f>
        <v/>
      </c>
      <c r="D2086" s="144" t="n"/>
      <c r="E2086" s="144">
        <f>IF(ISERROR($V2086),"",OFFSET('Smelter Look-up'!$D$4,$V2086-4,0)&amp;"")</f>
        <v/>
      </c>
      <c r="F2086" s="144">
        <f>IF(ISERROR($V2086),"",OFFSET('Smelter Look-up'!$E$4,$V2086-4,0))</f>
        <v/>
      </c>
      <c r="G2086" s="144">
        <f>IF(C2086=$X$4,"Enter smelter details",IF(ISERROR($V2086),"",OFFSET('Smelter Look-up'!$F$4,$V2086-4,0)))</f>
        <v/>
      </c>
      <c r="H2086" s="200">
        <f>IF(ISERROR($V2086),"",OFFSET('Smelter Look-up'!$G$4,$V2086-4,0))</f>
        <v/>
      </c>
      <c r="I2086" s="201">
        <f>IF(ISERROR($V2086),"",OFFSET('Smelter Look-up'!$H$4,$V2086-4,0))</f>
        <v/>
      </c>
      <c r="J2086" s="201">
        <f>IF(ISERROR($V2086),"",OFFSET('Smelter Look-up'!$I$4,$V2086-4,0))</f>
        <v/>
      </c>
      <c r="K2086" s="145" t="n"/>
      <c r="L2086" s="145" t="n"/>
      <c r="M2086" s="145" t="n"/>
      <c r="N2086" s="145" t="n"/>
      <c r="O2086" s="145" t="n"/>
      <c r="P2086" s="203" t="n"/>
      <c r="Q2086" s="146" t="n"/>
      <c r="R2086" s="144">
        <f>IF(ISERROR($V2086),"",OFFSET('Smelter Look-up'!$C$4,$V2086-4,0)&amp;"")</f>
        <v/>
      </c>
      <c r="S2086" s="150">
        <f>IF(B2086="","",IF(ISERROR(MATCH($E2086,CL,0)),"Unknown",INDIRECT("'C'!$A$"&amp;MATCH($E2086,CL,0)+1)))</f>
        <v/>
      </c>
      <c r="T2086" s="150">
        <f>IF(B2086="","",IF(ISERROR(MATCH($J2086,SorP!$B$1:$B$6261,0)),"",INDIRECT("'SorP'!$A$"&amp;MATCH($S2086&amp;$J2086,SorP!C:C,0))))</f>
        <v/>
      </c>
      <c r="U2086" s="163" t="n"/>
      <c r="V2086" s="164">
        <f>IF(C2086="",NA(),MATCH($B2086&amp;$C2086,'Smelter Look-up'!$J:$J,0))</f>
        <v/>
      </c>
      <c r="X2086" s="165">
        <f>IF(AND(C2086="Smelter not listed",OR(LEN(D2086)=0,LEN(E2086)=0)),1,0)</f>
        <v/>
      </c>
      <c r="AB2086" s="306">
        <f>IF(C2086="","",B2086)</f>
        <v/>
      </c>
      <c r="AC2086" s="165">
        <f>B2086</f>
        <v/>
      </c>
      <c r="AD2086" s="165">
        <f>IF(C2086="Smelter not listed",D2086,C2086)</f>
        <v/>
      </c>
    </row>
    <row r="2087" ht="20.1" customFormat="1" customHeight="1" s="165">
      <c r="A2087" s="150" t="n"/>
      <c r="B2087" s="296">
        <f>IF(LEN(A2087)=0,"",INDEX('Smelter Look-up'!$A:$A,MATCH($A2087,'Smelter Look-up'!$E:$E,0)))</f>
        <v/>
      </c>
      <c r="C2087" s="147">
        <f>IF(LEN(A2087)=0,"",INDEX('Smelter Look-up'!$C:$C,MATCH($A2087,'Smelter Look-up'!$E:$E,0)))</f>
        <v/>
      </c>
      <c r="D2087" s="144" t="n"/>
      <c r="E2087" s="144">
        <f>IF(ISERROR($V2087),"",OFFSET('Smelter Look-up'!$D$4,$V2087-4,0)&amp;"")</f>
        <v/>
      </c>
      <c r="F2087" s="144">
        <f>IF(ISERROR($V2087),"",OFFSET('Smelter Look-up'!$E$4,$V2087-4,0))</f>
        <v/>
      </c>
      <c r="G2087" s="144">
        <f>IF(C2087=$X$4,"Enter smelter details",IF(ISERROR($V2087),"",OFFSET('Smelter Look-up'!$F$4,$V2087-4,0)))</f>
        <v/>
      </c>
      <c r="H2087" s="200">
        <f>IF(ISERROR($V2087),"",OFFSET('Smelter Look-up'!$G$4,$V2087-4,0))</f>
        <v/>
      </c>
      <c r="I2087" s="201">
        <f>IF(ISERROR($V2087),"",OFFSET('Smelter Look-up'!$H$4,$V2087-4,0))</f>
        <v/>
      </c>
      <c r="J2087" s="201">
        <f>IF(ISERROR($V2087),"",OFFSET('Smelter Look-up'!$I$4,$V2087-4,0))</f>
        <v/>
      </c>
      <c r="K2087" s="145" t="n"/>
      <c r="L2087" s="145" t="n"/>
      <c r="M2087" s="145" t="n"/>
      <c r="N2087" s="145" t="n"/>
      <c r="O2087" s="145" t="n"/>
      <c r="P2087" s="203" t="n"/>
      <c r="Q2087" s="146" t="n"/>
      <c r="R2087" s="144">
        <f>IF(ISERROR($V2087),"",OFFSET('Smelter Look-up'!$C$4,$V2087-4,0)&amp;"")</f>
        <v/>
      </c>
      <c r="S2087" s="150">
        <f>IF(B2087="","",IF(ISERROR(MATCH($E2087,CL,0)),"Unknown",INDIRECT("'C'!$A$"&amp;MATCH($E2087,CL,0)+1)))</f>
        <v/>
      </c>
      <c r="T2087" s="150">
        <f>IF(B2087="","",IF(ISERROR(MATCH($J2087,SorP!$B$1:$B$6261,0)),"",INDIRECT("'SorP'!$A$"&amp;MATCH($S2087&amp;$J2087,SorP!C:C,0))))</f>
        <v/>
      </c>
      <c r="U2087" s="163" t="n"/>
      <c r="V2087" s="164">
        <f>IF(C2087="",NA(),MATCH($B2087&amp;$C2087,'Smelter Look-up'!$J:$J,0))</f>
        <v/>
      </c>
      <c r="X2087" s="165">
        <f>IF(AND(C2087="Smelter not listed",OR(LEN(D2087)=0,LEN(E2087)=0)),1,0)</f>
        <v/>
      </c>
      <c r="AB2087" s="306">
        <f>IF(C2087="","",B2087)</f>
        <v/>
      </c>
      <c r="AC2087" s="165">
        <f>B2087</f>
        <v/>
      </c>
      <c r="AD2087" s="165">
        <f>IF(C2087="Smelter not listed",D2087,C2087)</f>
        <v/>
      </c>
    </row>
    <row r="2088" ht="20.1" customFormat="1" customHeight="1" s="165">
      <c r="A2088" s="150" t="n"/>
      <c r="B2088" s="296">
        <f>IF(LEN(A2088)=0,"",INDEX('Smelter Look-up'!$A:$A,MATCH($A2088,'Smelter Look-up'!$E:$E,0)))</f>
        <v/>
      </c>
      <c r="C2088" s="147">
        <f>IF(LEN(A2088)=0,"",INDEX('Smelter Look-up'!$C:$C,MATCH($A2088,'Smelter Look-up'!$E:$E,0)))</f>
        <v/>
      </c>
      <c r="D2088" s="144" t="n"/>
      <c r="E2088" s="144">
        <f>IF(ISERROR($V2088),"",OFFSET('Smelter Look-up'!$D$4,$V2088-4,0)&amp;"")</f>
        <v/>
      </c>
      <c r="F2088" s="144">
        <f>IF(ISERROR($V2088),"",OFFSET('Smelter Look-up'!$E$4,$V2088-4,0))</f>
        <v/>
      </c>
      <c r="G2088" s="144">
        <f>IF(C2088=$X$4,"Enter smelter details",IF(ISERROR($V2088),"",OFFSET('Smelter Look-up'!$F$4,$V2088-4,0)))</f>
        <v/>
      </c>
      <c r="H2088" s="200">
        <f>IF(ISERROR($V2088),"",OFFSET('Smelter Look-up'!$G$4,$V2088-4,0))</f>
        <v/>
      </c>
      <c r="I2088" s="201">
        <f>IF(ISERROR($V2088),"",OFFSET('Smelter Look-up'!$H$4,$V2088-4,0))</f>
        <v/>
      </c>
      <c r="J2088" s="201">
        <f>IF(ISERROR($V2088),"",OFFSET('Smelter Look-up'!$I$4,$V2088-4,0))</f>
        <v/>
      </c>
      <c r="K2088" s="145" t="n"/>
      <c r="L2088" s="145" t="n"/>
      <c r="M2088" s="145" t="n"/>
      <c r="N2088" s="145" t="n"/>
      <c r="O2088" s="145" t="n"/>
      <c r="P2088" s="203" t="n"/>
      <c r="Q2088" s="146" t="n"/>
      <c r="R2088" s="144">
        <f>IF(ISERROR($V2088),"",OFFSET('Smelter Look-up'!$C$4,$V2088-4,0)&amp;"")</f>
        <v/>
      </c>
      <c r="S2088" s="150">
        <f>IF(B2088="","",IF(ISERROR(MATCH($E2088,CL,0)),"Unknown",INDIRECT("'C'!$A$"&amp;MATCH($E2088,CL,0)+1)))</f>
        <v/>
      </c>
      <c r="T2088" s="150">
        <f>IF(B2088="","",IF(ISERROR(MATCH($J2088,SorP!$B$1:$B$6261,0)),"",INDIRECT("'SorP'!$A$"&amp;MATCH($S2088&amp;$J2088,SorP!C:C,0))))</f>
        <v/>
      </c>
      <c r="U2088" s="163" t="n"/>
      <c r="V2088" s="164">
        <f>IF(C2088="",NA(),MATCH($B2088&amp;$C2088,'Smelter Look-up'!$J:$J,0))</f>
        <v/>
      </c>
      <c r="X2088" s="165">
        <f>IF(AND(C2088="Smelter not listed",OR(LEN(D2088)=0,LEN(E2088)=0)),1,0)</f>
        <v/>
      </c>
      <c r="AB2088" s="306">
        <f>IF(C2088="","",B2088)</f>
        <v/>
      </c>
      <c r="AC2088" s="165">
        <f>B2088</f>
        <v/>
      </c>
      <c r="AD2088" s="165">
        <f>IF(C2088="Smelter not listed",D2088,C2088)</f>
        <v/>
      </c>
    </row>
    <row r="2089" ht="20.1" customFormat="1" customHeight="1" s="165">
      <c r="A2089" s="150" t="n"/>
      <c r="B2089" s="296">
        <f>IF(LEN(A2089)=0,"",INDEX('Smelter Look-up'!$A:$A,MATCH($A2089,'Smelter Look-up'!$E:$E,0)))</f>
        <v/>
      </c>
      <c r="C2089" s="147">
        <f>IF(LEN(A2089)=0,"",INDEX('Smelter Look-up'!$C:$C,MATCH($A2089,'Smelter Look-up'!$E:$E,0)))</f>
        <v/>
      </c>
      <c r="D2089" s="144" t="n"/>
      <c r="E2089" s="144">
        <f>IF(ISERROR($V2089),"",OFFSET('Smelter Look-up'!$D$4,$V2089-4,0)&amp;"")</f>
        <v/>
      </c>
      <c r="F2089" s="144">
        <f>IF(ISERROR($V2089),"",OFFSET('Smelter Look-up'!$E$4,$V2089-4,0))</f>
        <v/>
      </c>
      <c r="G2089" s="144">
        <f>IF(C2089=$X$4,"Enter smelter details",IF(ISERROR($V2089),"",OFFSET('Smelter Look-up'!$F$4,$V2089-4,0)))</f>
        <v/>
      </c>
      <c r="H2089" s="200">
        <f>IF(ISERROR($V2089),"",OFFSET('Smelter Look-up'!$G$4,$V2089-4,0))</f>
        <v/>
      </c>
      <c r="I2089" s="201">
        <f>IF(ISERROR($V2089),"",OFFSET('Smelter Look-up'!$H$4,$V2089-4,0))</f>
        <v/>
      </c>
      <c r="J2089" s="201">
        <f>IF(ISERROR($V2089),"",OFFSET('Smelter Look-up'!$I$4,$V2089-4,0))</f>
        <v/>
      </c>
      <c r="K2089" s="145" t="n"/>
      <c r="L2089" s="145" t="n"/>
      <c r="M2089" s="145" t="n"/>
      <c r="N2089" s="145" t="n"/>
      <c r="O2089" s="145" t="n"/>
      <c r="P2089" s="203" t="n"/>
      <c r="Q2089" s="146" t="n"/>
      <c r="R2089" s="144">
        <f>IF(ISERROR($V2089),"",OFFSET('Smelter Look-up'!$C$4,$V2089-4,0)&amp;"")</f>
        <v/>
      </c>
      <c r="S2089" s="150">
        <f>IF(B2089="","",IF(ISERROR(MATCH($E2089,CL,0)),"Unknown",INDIRECT("'C'!$A$"&amp;MATCH($E2089,CL,0)+1)))</f>
        <v/>
      </c>
      <c r="T2089" s="150">
        <f>IF(B2089="","",IF(ISERROR(MATCH($J2089,SorP!$B$1:$B$6261,0)),"",INDIRECT("'SorP'!$A$"&amp;MATCH($S2089&amp;$J2089,SorP!C:C,0))))</f>
        <v/>
      </c>
      <c r="U2089" s="163" t="n"/>
      <c r="V2089" s="164">
        <f>IF(C2089="",NA(),MATCH($B2089&amp;$C2089,'Smelter Look-up'!$J:$J,0))</f>
        <v/>
      </c>
      <c r="X2089" s="165">
        <f>IF(AND(C2089="Smelter not listed",OR(LEN(D2089)=0,LEN(E2089)=0)),1,0)</f>
        <v/>
      </c>
      <c r="AB2089" s="306">
        <f>IF(C2089="","",B2089)</f>
        <v/>
      </c>
      <c r="AC2089" s="165">
        <f>B2089</f>
        <v/>
      </c>
      <c r="AD2089" s="165">
        <f>IF(C2089="Smelter not listed",D2089,C2089)</f>
        <v/>
      </c>
    </row>
    <row r="2090" ht="20.1" customFormat="1" customHeight="1" s="165">
      <c r="A2090" s="150" t="n"/>
      <c r="B2090" s="296">
        <f>IF(LEN(A2090)=0,"",INDEX('Smelter Look-up'!$A:$A,MATCH($A2090,'Smelter Look-up'!$E:$E,0)))</f>
        <v/>
      </c>
      <c r="C2090" s="147">
        <f>IF(LEN(A2090)=0,"",INDEX('Smelter Look-up'!$C:$C,MATCH($A2090,'Smelter Look-up'!$E:$E,0)))</f>
        <v/>
      </c>
      <c r="D2090" s="144" t="n"/>
      <c r="E2090" s="144">
        <f>IF(ISERROR($V2090),"",OFFSET('Smelter Look-up'!$D$4,$V2090-4,0)&amp;"")</f>
        <v/>
      </c>
      <c r="F2090" s="144">
        <f>IF(ISERROR($V2090),"",OFFSET('Smelter Look-up'!$E$4,$V2090-4,0))</f>
        <v/>
      </c>
      <c r="G2090" s="144">
        <f>IF(C2090=$X$4,"Enter smelter details",IF(ISERROR($V2090),"",OFFSET('Smelter Look-up'!$F$4,$V2090-4,0)))</f>
        <v/>
      </c>
      <c r="H2090" s="200">
        <f>IF(ISERROR($V2090),"",OFFSET('Smelter Look-up'!$G$4,$V2090-4,0))</f>
        <v/>
      </c>
      <c r="I2090" s="201">
        <f>IF(ISERROR($V2090),"",OFFSET('Smelter Look-up'!$H$4,$V2090-4,0))</f>
        <v/>
      </c>
      <c r="J2090" s="201">
        <f>IF(ISERROR($V2090),"",OFFSET('Smelter Look-up'!$I$4,$V2090-4,0))</f>
        <v/>
      </c>
      <c r="K2090" s="145" t="n"/>
      <c r="L2090" s="145" t="n"/>
      <c r="M2090" s="145" t="n"/>
      <c r="N2090" s="145" t="n"/>
      <c r="O2090" s="145" t="n"/>
      <c r="P2090" s="203" t="n"/>
      <c r="Q2090" s="146" t="n"/>
      <c r="R2090" s="144">
        <f>IF(ISERROR($V2090),"",OFFSET('Smelter Look-up'!$C$4,$V2090-4,0)&amp;"")</f>
        <v/>
      </c>
      <c r="S2090" s="150">
        <f>IF(B2090="","",IF(ISERROR(MATCH($E2090,CL,0)),"Unknown",INDIRECT("'C'!$A$"&amp;MATCH($E2090,CL,0)+1)))</f>
        <v/>
      </c>
      <c r="T2090" s="150">
        <f>IF(B2090="","",IF(ISERROR(MATCH($J2090,SorP!$B$1:$B$6261,0)),"",INDIRECT("'SorP'!$A$"&amp;MATCH($S2090&amp;$J2090,SorP!C:C,0))))</f>
        <v/>
      </c>
      <c r="U2090" s="163" t="n"/>
      <c r="V2090" s="164">
        <f>IF(C2090="",NA(),MATCH($B2090&amp;$C2090,'Smelter Look-up'!$J:$J,0))</f>
        <v/>
      </c>
      <c r="X2090" s="165">
        <f>IF(AND(C2090="Smelter not listed",OR(LEN(D2090)=0,LEN(E2090)=0)),1,0)</f>
        <v/>
      </c>
      <c r="AB2090" s="306">
        <f>IF(C2090="","",B2090)</f>
        <v/>
      </c>
      <c r="AC2090" s="165">
        <f>B2090</f>
        <v/>
      </c>
      <c r="AD2090" s="165">
        <f>IF(C2090="Smelter not listed",D2090,C2090)</f>
        <v/>
      </c>
    </row>
    <row r="2091" ht="20.1" customFormat="1" customHeight="1" s="165">
      <c r="A2091" s="150" t="n"/>
      <c r="B2091" s="296">
        <f>IF(LEN(A2091)=0,"",INDEX('Smelter Look-up'!$A:$A,MATCH($A2091,'Smelter Look-up'!$E:$E,0)))</f>
        <v/>
      </c>
      <c r="C2091" s="147">
        <f>IF(LEN(A2091)=0,"",INDEX('Smelter Look-up'!$C:$C,MATCH($A2091,'Smelter Look-up'!$E:$E,0)))</f>
        <v/>
      </c>
      <c r="D2091" s="144" t="n"/>
      <c r="E2091" s="144">
        <f>IF(ISERROR($V2091),"",OFFSET('Smelter Look-up'!$D$4,$V2091-4,0)&amp;"")</f>
        <v/>
      </c>
      <c r="F2091" s="144">
        <f>IF(ISERROR($V2091),"",OFFSET('Smelter Look-up'!$E$4,$V2091-4,0))</f>
        <v/>
      </c>
      <c r="G2091" s="144">
        <f>IF(C2091=$X$4,"Enter smelter details",IF(ISERROR($V2091),"",OFFSET('Smelter Look-up'!$F$4,$V2091-4,0)))</f>
        <v/>
      </c>
      <c r="H2091" s="200">
        <f>IF(ISERROR($V2091),"",OFFSET('Smelter Look-up'!$G$4,$V2091-4,0))</f>
        <v/>
      </c>
      <c r="I2091" s="201">
        <f>IF(ISERROR($V2091),"",OFFSET('Smelter Look-up'!$H$4,$V2091-4,0))</f>
        <v/>
      </c>
      <c r="J2091" s="201">
        <f>IF(ISERROR($V2091),"",OFFSET('Smelter Look-up'!$I$4,$V2091-4,0))</f>
        <v/>
      </c>
      <c r="K2091" s="145" t="n"/>
      <c r="L2091" s="145" t="n"/>
      <c r="M2091" s="145" t="n"/>
      <c r="N2091" s="145" t="n"/>
      <c r="O2091" s="145" t="n"/>
      <c r="P2091" s="203" t="n"/>
      <c r="Q2091" s="146" t="n"/>
      <c r="R2091" s="144">
        <f>IF(ISERROR($V2091),"",OFFSET('Smelter Look-up'!$C$4,$V2091-4,0)&amp;"")</f>
        <v/>
      </c>
      <c r="S2091" s="150">
        <f>IF(B2091="","",IF(ISERROR(MATCH($E2091,CL,0)),"Unknown",INDIRECT("'C'!$A$"&amp;MATCH($E2091,CL,0)+1)))</f>
        <v/>
      </c>
      <c r="T2091" s="150">
        <f>IF(B2091="","",IF(ISERROR(MATCH($J2091,SorP!$B$1:$B$6261,0)),"",INDIRECT("'SorP'!$A$"&amp;MATCH($S2091&amp;$J2091,SorP!C:C,0))))</f>
        <v/>
      </c>
      <c r="U2091" s="163" t="n"/>
      <c r="V2091" s="164">
        <f>IF(C2091="",NA(),MATCH($B2091&amp;$C2091,'Smelter Look-up'!$J:$J,0))</f>
        <v/>
      </c>
      <c r="X2091" s="165">
        <f>IF(AND(C2091="Smelter not listed",OR(LEN(D2091)=0,LEN(E2091)=0)),1,0)</f>
        <v/>
      </c>
      <c r="AB2091" s="306">
        <f>IF(C2091="","",B2091)</f>
        <v/>
      </c>
      <c r="AC2091" s="165">
        <f>B2091</f>
        <v/>
      </c>
      <c r="AD2091" s="165">
        <f>IF(C2091="Smelter not listed",D2091,C2091)</f>
        <v/>
      </c>
    </row>
    <row r="2092" ht="20.1" customFormat="1" customHeight="1" s="165">
      <c r="A2092" s="150" t="n"/>
      <c r="B2092" s="296">
        <f>IF(LEN(A2092)=0,"",INDEX('Smelter Look-up'!$A:$A,MATCH($A2092,'Smelter Look-up'!$E:$E,0)))</f>
        <v/>
      </c>
      <c r="C2092" s="147">
        <f>IF(LEN(A2092)=0,"",INDEX('Smelter Look-up'!$C:$C,MATCH($A2092,'Smelter Look-up'!$E:$E,0)))</f>
        <v/>
      </c>
      <c r="D2092" s="144" t="n"/>
      <c r="E2092" s="144">
        <f>IF(ISERROR($V2092),"",OFFSET('Smelter Look-up'!$D$4,$V2092-4,0)&amp;"")</f>
        <v/>
      </c>
      <c r="F2092" s="144">
        <f>IF(ISERROR($V2092),"",OFFSET('Smelter Look-up'!$E$4,$V2092-4,0))</f>
        <v/>
      </c>
      <c r="G2092" s="144">
        <f>IF(C2092=$X$4,"Enter smelter details",IF(ISERROR($V2092),"",OFFSET('Smelter Look-up'!$F$4,$V2092-4,0)))</f>
        <v/>
      </c>
      <c r="H2092" s="200">
        <f>IF(ISERROR($V2092),"",OFFSET('Smelter Look-up'!$G$4,$V2092-4,0))</f>
        <v/>
      </c>
      <c r="I2092" s="201">
        <f>IF(ISERROR($V2092),"",OFFSET('Smelter Look-up'!$H$4,$V2092-4,0))</f>
        <v/>
      </c>
      <c r="J2092" s="201">
        <f>IF(ISERROR($V2092),"",OFFSET('Smelter Look-up'!$I$4,$V2092-4,0))</f>
        <v/>
      </c>
      <c r="K2092" s="145" t="n"/>
      <c r="L2092" s="145" t="n"/>
      <c r="M2092" s="145" t="n"/>
      <c r="N2092" s="145" t="n"/>
      <c r="O2092" s="145" t="n"/>
      <c r="P2092" s="203" t="n"/>
      <c r="Q2092" s="146" t="n"/>
      <c r="R2092" s="144">
        <f>IF(ISERROR($V2092),"",OFFSET('Smelter Look-up'!$C$4,$V2092-4,0)&amp;"")</f>
        <v/>
      </c>
      <c r="S2092" s="150">
        <f>IF(B2092="","",IF(ISERROR(MATCH($E2092,CL,0)),"Unknown",INDIRECT("'C'!$A$"&amp;MATCH($E2092,CL,0)+1)))</f>
        <v/>
      </c>
      <c r="T2092" s="150">
        <f>IF(B2092="","",IF(ISERROR(MATCH($J2092,SorP!$B$1:$B$6261,0)),"",INDIRECT("'SorP'!$A$"&amp;MATCH($S2092&amp;$J2092,SorP!C:C,0))))</f>
        <v/>
      </c>
      <c r="U2092" s="163" t="n"/>
      <c r="V2092" s="164">
        <f>IF(C2092="",NA(),MATCH($B2092&amp;$C2092,'Smelter Look-up'!$J:$J,0))</f>
        <v/>
      </c>
      <c r="X2092" s="165">
        <f>IF(AND(C2092="Smelter not listed",OR(LEN(D2092)=0,LEN(E2092)=0)),1,0)</f>
        <v/>
      </c>
      <c r="AB2092" s="306">
        <f>IF(C2092="","",B2092)</f>
        <v/>
      </c>
      <c r="AC2092" s="165">
        <f>B2092</f>
        <v/>
      </c>
      <c r="AD2092" s="165">
        <f>IF(C2092="Smelter not listed",D2092,C2092)</f>
        <v/>
      </c>
    </row>
    <row r="2093" ht="20.1" customFormat="1" customHeight="1" s="165">
      <c r="A2093" s="150" t="n"/>
      <c r="B2093" s="296">
        <f>IF(LEN(A2093)=0,"",INDEX('Smelter Look-up'!$A:$A,MATCH($A2093,'Smelter Look-up'!$E:$E,0)))</f>
        <v/>
      </c>
      <c r="C2093" s="147">
        <f>IF(LEN(A2093)=0,"",INDEX('Smelter Look-up'!$C:$C,MATCH($A2093,'Smelter Look-up'!$E:$E,0)))</f>
        <v/>
      </c>
      <c r="D2093" s="144" t="n"/>
      <c r="E2093" s="144">
        <f>IF(ISERROR($V2093),"",OFFSET('Smelter Look-up'!$D$4,$V2093-4,0)&amp;"")</f>
        <v/>
      </c>
      <c r="F2093" s="144">
        <f>IF(ISERROR($V2093),"",OFFSET('Smelter Look-up'!$E$4,$V2093-4,0))</f>
        <v/>
      </c>
      <c r="G2093" s="144">
        <f>IF(C2093=$X$4,"Enter smelter details",IF(ISERROR($V2093),"",OFFSET('Smelter Look-up'!$F$4,$V2093-4,0)))</f>
        <v/>
      </c>
      <c r="H2093" s="200">
        <f>IF(ISERROR($V2093),"",OFFSET('Smelter Look-up'!$G$4,$V2093-4,0))</f>
        <v/>
      </c>
      <c r="I2093" s="201">
        <f>IF(ISERROR($V2093),"",OFFSET('Smelter Look-up'!$H$4,$V2093-4,0))</f>
        <v/>
      </c>
      <c r="J2093" s="201">
        <f>IF(ISERROR($V2093),"",OFFSET('Smelter Look-up'!$I$4,$V2093-4,0))</f>
        <v/>
      </c>
      <c r="K2093" s="145" t="n"/>
      <c r="L2093" s="145" t="n"/>
      <c r="M2093" s="145" t="n"/>
      <c r="N2093" s="145" t="n"/>
      <c r="O2093" s="145" t="n"/>
      <c r="P2093" s="203" t="n"/>
      <c r="Q2093" s="146" t="n"/>
      <c r="R2093" s="144">
        <f>IF(ISERROR($V2093),"",OFFSET('Smelter Look-up'!$C$4,$V2093-4,0)&amp;"")</f>
        <v/>
      </c>
      <c r="S2093" s="150">
        <f>IF(B2093="","",IF(ISERROR(MATCH($E2093,CL,0)),"Unknown",INDIRECT("'C'!$A$"&amp;MATCH($E2093,CL,0)+1)))</f>
        <v/>
      </c>
      <c r="T2093" s="150">
        <f>IF(B2093="","",IF(ISERROR(MATCH($J2093,SorP!$B$1:$B$6261,0)),"",INDIRECT("'SorP'!$A$"&amp;MATCH($S2093&amp;$J2093,SorP!C:C,0))))</f>
        <v/>
      </c>
      <c r="U2093" s="163" t="n"/>
      <c r="V2093" s="164">
        <f>IF(C2093="",NA(),MATCH($B2093&amp;$C2093,'Smelter Look-up'!$J:$J,0))</f>
        <v/>
      </c>
      <c r="X2093" s="165">
        <f>IF(AND(C2093="Smelter not listed",OR(LEN(D2093)=0,LEN(E2093)=0)),1,0)</f>
        <v/>
      </c>
      <c r="AB2093" s="306">
        <f>IF(C2093="","",B2093)</f>
        <v/>
      </c>
      <c r="AC2093" s="165">
        <f>B2093</f>
        <v/>
      </c>
      <c r="AD2093" s="165">
        <f>IF(C2093="Smelter not listed",D2093,C2093)</f>
        <v/>
      </c>
    </row>
    <row r="2094" ht="20.1" customFormat="1" customHeight="1" s="165">
      <c r="A2094" s="150" t="n"/>
      <c r="B2094" s="296">
        <f>IF(LEN(A2094)=0,"",INDEX('Smelter Look-up'!$A:$A,MATCH($A2094,'Smelter Look-up'!$E:$E,0)))</f>
        <v/>
      </c>
      <c r="C2094" s="147">
        <f>IF(LEN(A2094)=0,"",INDEX('Smelter Look-up'!$C:$C,MATCH($A2094,'Smelter Look-up'!$E:$E,0)))</f>
        <v/>
      </c>
      <c r="D2094" s="144" t="n"/>
      <c r="E2094" s="144">
        <f>IF(ISERROR($V2094),"",OFFSET('Smelter Look-up'!$D$4,$V2094-4,0)&amp;"")</f>
        <v/>
      </c>
      <c r="F2094" s="144">
        <f>IF(ISERROR($V2094),"",OFFSET('Smelter Look-up'!$E$4,$V2094-4,0))</f>
        <v/>
      </c>
      <c r="G2094" s="144">
        <f>IF(C2094=$X$4,"Enter smelter details",IF(ISERROR($V2094),"",OFFSET('Smelter Look-up'!$F$4,$V2094-4,0)))</f>
        <v/>
      </c>
      <c r="H2094" s="200">
        <f>IF(ISERROR($V2094),"",OFFSET('Smelter Look-up'!$G$4,$V2094-4,0))</f>
        <v/>
      </c>
      <c r="I2094" s="201">
        <f>IF(ISERROR($V2094),"",OFFSET('Smelter Look-up'!$H$4,$V2094-4,0))</f>
        <v/>
      </c>
      <c r="J2094" s="201">
        <f>IF(ISERROR($V2094),"",OFFSET('Smelter Look-up'!$I$4,$V2094-4,0))</f>
        <v/>
      </c>
      <c r="K2094" s="145" t="n"/>
      <c r="L2094" s="145" t="n"/>
      <c r="M2094" s="145" t="n"/>
      <c r="N2094" s="145" t="n"/>
      <c r="O2094" s="145" t="n"/>
      <c r="P2094" s="203" t="n"/>
      <c r="Q2094" s="146" t="n"/>
      <c r="R2094" s="144">
        <f>IF(ISERROR($V2094),"",OFFSET('Smelter Look-up'!$C$4,$V2094-4,0)&amp;"")</f>
        <v/>
      </c>
      <c r="S2094" s="150">
        <f>IF(B2094="","",IF(ISERROR(MATCH($E2094,CL,0)),"Unknown",INDIRECT("'C'!$A$"&amp;MATCH($E2094,CL,0)+1)))</f>
        <v/>
      </c>
      <c r="T2094" s="150">
        <f>IF(B2094="","",IF(ISERROR(MATCH($J2094,SorP!$B$1:$B$6261,0)),"",INDIRECT("'SorP'!$A$"&amp;MATCH($S2094&amp;$J2094,SorP!C:C,0))))</f>
        <v/>
      </c>
      <c r="U2094" s="163" t="n"/>
      <c r="V2094" s="164">
        <f>IF(C2094="",NA(),MATCH($B2094&amp;$C2094,'Smelter Look-up'!$J:$J,0))</f>
        <v/>
      </c>
      <c r="X2094" s="165">
        <f>IF(AND(C2094="Smelter not listed",OR(LEN(D2094)=0,LEN(E2094)=0)),1,0)</f>
        <v/>
      </c>
      <c r="AB2094" s="306">
        <f>IF(C2094="","",B2094)</f>
        <v/>
      </c>
      <c r="AC2094" s="165">
        <f>B2094</f>
        <v/>
      </c>
      <c r="AD2094" s="165">
        <f>IF(C2094="Smelter not listed",D2094,C2094)</f>
        <v/>
      </c>
    </row>
    <row r="2095" ht="20.1" customFormat="1" customHeight="1" s="165">
      <c r="A2095" s="150" t="n"/>
      <c r="B2095" s="296">
        <f>IF(LEN(A2095)=0,"",INDEX('Smelter Look-up'!$A:$A,MATCH($A2095,'Smelter Look-up'!$E:$E,0)))</f>
        <v/>
      </c>
      <c r="C2095" s="147">
        <f>IF(LEN(A2095)=0,"",INDEX('Smelter Look-up'!$C:$C,MATCH($A2095,'Smelter Look-up'!$E:$E,0)))</f>
        <v/>
      </c>
      <c r="D2095" s="144" t="n"/>
      <c r="E2095" s="144">
        <f>IF(ISERROR($V2095),"",OFFSET('Smelter Look-up'!$D$4,$V2095-4,0)&amp;"")</f>
        <v/>
      </c>
      <c r="F2095" s="144">
        <f>IF(ISERROR($V2095),"",OFFSET('Smelter Look-up'!$E$4,$V2095-4,0))</f>
        <v/>
      </c>
      <c r="G2095" s="144">
        <f>IF(C2095=$X$4,"Enter smelter details",IF(ISERROR($V2095),"",OFFSET('Smelter Look-up'!$F$4,$V2095-4,0)))</f>
        <v/>
      </c>
      <c r="H2095" s="200">
        <f>IF(ISERROR($V2095),"",OFFSET('Smelter Look-up'!$G$4,$V2095-4,0))</f>
        <v/>
      </c>
      <c r="I2095" s="201">
        <f>IF(ISERROR($V2095),"",OFFSET('Smelter Look-up'!$H$4,$V2095-4,0))</f>
        <v/>
      </c>
      <c r="J2095" s="201">
        <f>IF(ISERROR($V2095),"",OFFSET('Smelter Look-up'!$I$4,$V2095-4,0))</f>
        <v/>
      </c>
      <c r="K2095" s="145" t="n"/>
      <c r="L2095" s="145" t="n"/>
      <c r="M2095" s="145" t="n"/>
      <c r="N2095" s="145" t="n"/>
      <c r="O2095" s="145" t="n"/>
      <c r="P2095" s="203" t="n"/>
      <c r="Q2095" s="146" t="n"/>
      <c r="R2095" s="144">
        <f>IF(ISERROR($V2095),"",OFFSET('Smelter Look-up'!$C$4,$V2095-4,0)&amp;"")</f>
        <v/>
      </c>
      <c r="S2095" s="150">
        <f>IF(B2095="","",IF(ISERROR(MATCH($E2095,CL,0)),"Unknown",INDIRECT("'C'!$A$"&amp;MATCH($E2095,CL,0)+1)))</f>
        <v/>
      </c>
      <c r="T2095" s="150">
        <f>IF(B2095="","",IF(ISERROR(MATCH($J2095,SorP!$B$1:$B$6261,0)),"",INDIRECT("'SorP'!$A$"&amp;MATCH($S2095&amp;$J2095,SorP!C:C,0))))</f>
        <v/>
      </c>
      <c r="U2095" s="163" t="n"/>
      <c r="V2095" s="164">
        <f>IF(C2095="",NA(),MATCH($B2095&amp;$C2095,'Smelter Look-up'!$J:$J,0))</f>
        <v/>
      </c>
      <c r="X2095" s="165">
        <f>IF(AND(C2095="Smelter not listed",OR(LEN(D2095)=0,LEN(E2095)=0)),1,0)</f>
        <v/>
      </c>
      <c r="AB2095" s="306">
        <f>IF(C2095="","",B2095)</f>
        <v/>
      </c>
      <c r="AC2095" s="165">
        <f>B2095</f>
        <v/>
      </c>
      <c r="AD2095" s="165">
        <f>IF(C2095="Smelter not listed",D2095,C2095)</f>
        <v/>
      </c>
    </row>
    <row r="2096" ht="20.1" customFormat="1" customHeight="1" s="165">
      <c r="A2096" s="150" t="n"/>
      <c r="B2096" s="296">
        <f>IF(LEN(A2096)=0,"",INDEX('Smelter Look-up'!$A:$A,MATCH($A2096,'Smelter Look-up'!$E:$E,0)))</f>
        <v/>
      </c>
      <c r="C2096" s="147">
        <f>IF(LEN(A2096)=0,"",INDEX('Smelter Look-up'!$C:$C,MATCH($A2096,'Smelter Look-up'!$E:$E,0)))</f>
        <v/>
      </c>
      <c r="D2096" s="144" t="n"/>
      <c r="E2096" s="144">
        <f>IF(ISERROR($V2096),"",OFFSET('Smelter Look-up'!$D$4,$V2096-4,0)&amp;"")</f>
        <v/>
      </c>
      <c r="F2096" s="144">
        <f>IF(ISERROR($V2096),"",OFFSET('Smelter Look-up'!$E$4,$V2096-4,0))</f>
        <v/>
      </c>
      <c r="G2096" s="144">
        <f>IF(C2096=$X$4,"Enter smelter details",IF(ISERROR($V2096),"",OFFSET('Smelter Look-up'!$F$4,$V2096-4,0)))</f>
        <v/>
      </c>
      <c r="H2096" s="200">
        <f>IF(ISERROR($V2096),"",OFFSET('Smelter Look-up'!$G$4,$V2096-4,0))</f>
        <v/>
      </c>
      <c r="I2096" s="201">
        <f>IF(ISERROR($V2096),"",OFFSET('Smelter Look-up'!$H$4,$V2096-4,0))</f>
        <v/>
      </c>
      <c r="J2096" s="201">
        <f>IF(ISERROR($V2096),"",OFFSET('Smelter Look-up'!$I$4,$V2096-4,0))</f>
        <v/>
      </c>
      <c r="K2096" s="145" t="n"/>
      <c r="L2096" s="145" t="n"/>
      <c r="M2096" s="145" t="n"/>
      <c r="N2096" s="145" t="n"/>
      <c r="O2096" s="145" t="n"/>
      <c r="P2096" s="203" t="n"/>
      <c r="Q2096" s="146" t="n"/>
      <c r="R2096" s="144">
        <f>IF(ISERROR($V2096),"",OFFSET('Smelter Look-up'!$C$4,$V2096-4,0)&amp;"")</f>
        <v/>
      </c>
      <c r="S2096" s="150">
        <f>IF(B2096="","",IF(ISERROR(MATCH($E2096,CL,0)),"Unknown",INDIRECT("'C'!$A$"&amp;MATCH($E2096,CL,0)+1)))</f>
        <v/>
      </c>
      <c r="T2096" s="150">
        <f>IF(B2096="","",IF(ISERROR(MATCH($J2096,SorP!$B$1:$B$6261,0)),"",INDIRECT("'SorP'!$A$"&amp;MATCH($S2096&amp;$J2096,SorP!C:C,0))))</f>
        <v/>
      </c>
      <c r="U2096" s="163" t="n"/>
      <c r="V2096" s="164">
        <f>IF(C2096="",NA(),MATCH($B2096&amp;$C2096,'Smelter Look-up'!$J:$J,0))</f>
        <v/>
      </c>
      <c r="X2096" s="165">
        <f>IF(AND(C2096="Smelter not listed",OR(LEN(D2096)=0,LEN(E2096)=0)),1,0)</f>
        <v/>
      </c>
      <c r="AB2096" s="306">
        <f>IF(C2096="","",B2096)</f>
        <v/>
      </c>
      <c r="AC2096" s="165">
        <f>B2096</f>
        <v/>
      </c>
      <c r="AD2096" s="165">
        <f>IF(C2096="Smelter not listed",D2096,C2096)</f>
        <v/>
      </c>
    </row>
    <row r="2097" ht="20.1" customFormat="1" customHeight="1" s="165">
      <c r="A2097" s="150" t="n"/>
      <c r="B2097" s="296">
        <f>IF(LEN(A2097)=0,"",INDEX('Smelter Look-up'!$A:$A,MATCH($A2097,'Smelter Look-up'!$E:$E,0)))</f>
        <v/>
      </c>
      <c r="C2097" s="147">
        <f>IF(LEN(A2097)=0,"",INDEX('Smelter Look-up'!$C:$C,MATCH($A2097,'Smelter Look-up'!$E:$E,0)))</f>
        <v/>
      </c>
      <c r="D2097" s="144" t="n"/>
      <c r="E2097" s="144">
        <f>IF(ISERROR($V2097),"",OFFSET('Smelter Look-up'!$D$4,$V2097-4,0)&amp;"")</f>
        <v/>
      </c>
      <c r="F2097" s="144">
        <f>IF(ISERROR($V2097),"",OFFSET('Smelter Look-up'!$E$4,$V2097-4,0))</f>
        <v/>
      </c>
      <c r="G2097" s="144">
        <f>IF(C2097=$X$4,"Enter smelter details",IF(ISERROR($V2097),"",OFFSET('Smelter Look-up'!$F$4,$V2097-4,0)))</f>
        <v/>
      </c>
      <c r="H2097" s="200">
        <f>IF(ISERROR($V2097),"",OFFSET('Smelter Look-up'!$G$4,$V2097-4,0))</f>
        <v/>
      </c>
      <c r="I2097" s="201">
        <f>IF(ISERROR($V2097),"",OFFSET('Smelter Look-up'!$H$4,$V2097-4,0))</f>
        <v/>
      </c>
      <c r="J2097" s="201">
        <f>IF(ISERROR($V2097),"",OFFSET('Smelter Look-up'!$I$4,$V2097-4,0))</f>
        <v/>
      </c>
      <c r="K2097" s="145" t="n"/>
      <c r="L2097" s="145" t="n"/>
      <c r="M2097" s="145" t="n"/>
      <c r="N2097" s="145" t="n"/>
      <c r="O2097" s="145" t="n"/>
      <c r="P2097" s="203" t="n"/>
      <c r="Q2097" s="146" t="n"/>
      <c r="R2097" s="144">
        <f>IF(ISERROR($V2097),"",OFFSET('Smelter Look-up'!$C$4,$V2097-4,0)&amp;"")</f>
        <v/>
      </c>
      <c r="S2097" s="150">
        <f>IF(B2097="","",IF(ISERROR(MATCH($E2097,CL,0)),"Unknown",INDIRECT("'C'!$A$"&amp;MATCH($E2097,CL,0)+1)))</f>
        <v/>
      </c>
      <c r="T2097" s="150">
        <f>IF(B2097="","",IF(ISERROR(MATCH($J2097,SorP!$B$1:$B$6261,0)),"",INDIRECT("'SorP'!$A$"&amp;MATCH($S2097&amp;$J2097,SorP!C:C,0))))</f>
        <v/>
      </c>
      <c r="U2097" s="163" t="n"/>
      <c r="V2097" s="164">
        <f>IF(C2097="",NA(),MATCH($B2097&amp;$C2097,'Smelter Look-up'!$J:$J,0))</f>
        <v/>
      </c>
      <c r="X2097" s="165">
        <f>IF(AND(C2097="Smelter not listed",OR(LEN(D2097)=0,LEN(E2097)=0)),1,0)</f>
        <v/>
      </c>
      <c r="AB2097" s="306">
        <f>IF(C2097="","",B2097)</f>
        <v/>
      </c>
      <c r="AC2097" s="165">
        <f>B2097</f>
        <v/>
      </c>
      <c r="AD2097" s="165">
        <f>IF(C2097="Smelter not listed",D2097,C2097)</f>
        <v/>
      </c>
    </row>
    <row r="2098" ht="20.1" customFormat="1" customHeight="1" s="165">
      <c r="A2098" s="150" t="n"/>
      <c r="B2098" s="296">
        <f>IF(LEN(A2098)=0,"",INDEX('Smelter Look-up'!$A:$A,MATCH($A2098,'Smelter Look-up'!$E:$E,0)))</f>
        <v/>
      </c>
      <c r="C2098" s="147">
        <f>IF(LEN(A2098)=0,"",INDEX('Smelter Look-up'!$C:$C,MATCH($A2098,'Smelter Look-up'!$E:$E,0)))</f>
        <v/>
      </c>
      <c r="D2098" s="144" t="n"/>
      <c r="E2098" s="144">
        <f>IF(ISERROR($V2098),"",OFFSET('Smelter Look-up'!$D$4,$V2098-4,0)&amp;"")</f>
        <v/>
      </c>
      <c r="F2098" s="144">
        <f>IF(ISERROR($V2098),"",OFFSET('Smelter Look-up'!$E$4,$V2098-4,0))</f>
        <v/>
      </c>
      <c r="G2098" s="144">
        <f>IF(C2098=$X$4,"Enter smelter details",IF(ISERROR($V2098),"",OFFSET('Smelter Look-up'!$F$4,$V2098-4,0)))</f>
        <v/>
      </c>
      <c r="H2098" s="200">
        <f>IF(ISERROR($V2098),"",OFFSET('Smelter Look-up'!$G$4,$V2098-4,0))</f>
        <v/>
      </c>
      <c r="I2098" s="201">
        <f>IF(ISERROR($V2098),"",OFFSET('Smelter Look-up'!$H$4,$V2098-4,0))</f>
        <v/>
      </c>
      <c r="J2098" s="201">
        <f>IF(ISERROR($V2098),"",OFFSET('Smelter Look-up'!$I$4,$V2098-4,0))</f>
        <v/>
      </c>
      <c r="K2098" s="145" t="n"/>
      <c r="L2098" s="145" t="n"/>
      <c r="M2098" s="145" t="n"/>
      <c r="N2098" s="145" t="n"/>
      <c r="O2098" s="145" t="n"/>
      <c r="P2098" s="203" t="n"/>
      <c r="Q2098" s="146" t="n"/>
      <c r="R2098" s="144">
        <f>IF(ISERROR($V2098),"",OFFSET('Smelter Look-up'!$C$4,$V2098-4,0)&amp;"")</f>
        <v/>
      </c>
      <c r="S2098" s="150">
        <f>IF(B2098="","",IF(ISERROR(MATCH($E2098,CL,0)),"Unknown",INDIRECT("'C'!$A$"&amp;MATCH($E2098,CL,0)+1)))</f>
        <v/>
      </c>
      <c r="T2098" s="150">
        <f>IF(B2098="","",IF(ISERROR(MATCH($J2098,SorP!$B$1:$B$6261,0)),"",INDIRECT("'SorP'!$A$"&amp;MATCH($S2098&amp;$J2098,SorP!C:C,0))))</f>
        <v/>
      </c>
      <c r="U2098" s="163" t="n"/>
      <c r="V2098" s="164">
        <f>IF(C2098="",NA(),MATCH($B2098&amp;$C2098,'Smelter Look-up'!$J:$J,0))</f>
        <v/>
      </c>
      <c r="X2098" s="165">
        <f>IF(AND(C2098="Smelter not listed",OR(LEN(D2098)=0,LEN(E2098)=0)),1,0)</f>
        <v/>
      </c>
      <c r="AB2098" s="306">
        <f>IF(C2098="","",B2098)</f>
        <v/>
      </c>
      <c r="AC2098" s="165">
        <f>B2098</f>
        <v/>
      </c>
      <c r="AD2098" s="165">
        <f>IF(C2098="Smelter not listed",D2098,C2098)</f>
        <v/>
      </c>
    </row>
    <row r="2099" ht="20.1" customFormat="1" customHeight="1" s="165">
      <c r="A2099" s="150" t="n"/>
      <c r="B2099" s="296">
        <f>IF(LEN(A2099)=0,"",INDEX('Smelter Look-up'!$A:$A,MATCH($A2099,'Smelter Look-up'!$E:$E,0)))</f>
        <v/>
      </c>
      <c r="C2099" s="147">
        <f>IF(LEN(A2099)=0,"",INDEX('Smelter Look-up'!$C:$C,MATCH($A2099,'Smelter Look-up'!$E:$E,0)))</f>
        <v/>
      </c>
      <c r="D2099" s="144" t="n"/>
      <c r="E2099" s="144">
        <f>IF(ISERROR($V2099),"",OFFSET('Smelter Look-up'!$D$4,$V2099-4,0)&amp;"")</f>
        <v/>
      </c>
      <c r="F2099" s="144">
        <f>IF(ISERROR($V2099),"",OFFSET('Smelter Look-up'!$E$4,$V2099-4,0))</f>
        <v/>
      </c>
      <c r="G2099" s="144">
        <f>IF(C2099=$X$4,"Enter smelter details",IF(ISERROR($V2099),"",OFFSET('Smelter Look-up'!$F$4,$V2099-4,0)))</f>
        <v/>
      </c>
      <c r="H2099" s="200">
        <f>IF(ISERROR($V2099),"",OFFSET('Smelter Look-up'!$G$4,$V2099-4,0))</f>
        <v/>
      </c>
      <c r="I2099" s="201">
        <f>IF(ISERROR($V2099),"",OFFSET('Smelter Look-up'!$H$4,$V2099-4,0))</f>
        <v/>
      </c>
      <c r="J2099" s="201">
        <f>IF(ISERROR($V2099),"",OFFSET('Smelter Look-up'!$I$4,$V2099-4,0))</f>
        <v/>
      </c>
      <c r="K2099" s="145" t="n"/>
      <c r="L2099" s="145" t="n"/>
      <c r="M2099" s="145" t="n"/>
      <c r="N2099" s="145" t="n"/>
      <c r="O2099" s="145" t="n"/>
      <c r="P2099" s="203" t="n"/>
      <c r="Q2099" s="146" t="n"/>
      <c r="R2099" s="144">
        <f>IF(ISERROR($V2099),"",OFFSET('Smelter Look-up'!$C$4,$V2099-4,0)&amp;"")</f>
        <v/>
      </c>
      <c r="S2099" s="150">
        <f>IF(B2099="","",IF(ISERROR(MATCH($E2099,CL,0)),"Unknown",INDIRECT("'C'!$A$"&amp;MATCH($E2099,CL,0)+1)))</f>
        <v/>
      </c>
      <c r="T2099" s="150">
        <f>IF(B2099="","",IF(ISERROR(MATCH($J2099,SorP!$B$1:$B$6261,0)),"",INDIRECT("'SorP'!$A$"&amp;MATCH($S2099&amp;$J2099,SorP!C:C,0))))</f>
        <v/>
      </c>
      <c r="U2099" s="163" t="n"/>
      <c r="V2099" s="164">
        <f>IF(C2099="",NA(),MATCH($B2099&amp;$C2099,'Smelter Look-up'!$J:$J,0))</f>
        <v/>
      </c>
      <c r="X2099" s="165">
        <f>IF(AND(C2099="Smelter not listed",OR(LEN(D2099)=0,LEN(E2099)=0)),1,0)</f>
        <v/>
      </c>
      <c r="AB2099" s="306">
        <f>IF(C2099="","",B2099)</f>
        <v/>
      </c>
      <c r="AC2099" s="165">
        <f>B2099</f>
        <v/>
      </c>
      <c r="AD2099" s="165">
        <f>IF(C2099="Smelter not listed",D2099,C2099)</f>
        <v/>
      </c>
    </row>
    <row r="2100" ht="20.1" customFormat="1" customHeight="1" s="165">
      <c r="A2100" s="150" t="n"/>
      <c r="B2100" s="296">
        <f>IF(LEN(A2100)=0,"",INDEX('Smelter Look-up'!$A:$A,MATCH($A2100,'Smelter Look-up'!$E:$E,0)))</f>
        <v/>
      </c>
      <c r="C2100" s="147">
        <f>IF(LEN(A2100)=0,"",INDEX('Smelter Look-up'!$C:$C,MATCH($A2100,'Smelter Look-up'!$E:$E,0)))</f>
        <v/>
      </c>
      <c r="D2100" s="144" t="n"/>
      <c r="E2100" s="144">
        <f>IF(ISERROR($V2100),"",OFFSET('Smelter Look-up'!$D$4,$V2100-4,0)&amp;"")</f>
        <v/>
      </c>
      <c r="F2100" s="144">
        <f>IF(ISERROR($V2100),"",OFFSET('Smelter Look-up'!$E$4,$V2100-4,0))</f>
        <v/>
      </c>
      <c r="G2100" s="144">
        <f>IF(C2100=$X$4,"Enter smelter details",IF(ISERROR($V2100),"",OFFSET('Smelter Look-up'!$F$4,$V2100-4,0)))</f>
        <v/>
      </c>
      <c r="H2100" s="200">
        <f>IF(ISERROR($V2100),"",OFFSET('Smelter Look-up'!$G$4,$V2100-4,0))</f>
        <v/>
      </c>
      <c r="I2100" s="201">
        <f>IF(ISERROR($V2100),"",OFFSET('Smelter Look-up'!$H$4,$V2100-4,0))</f>
        <v/>
      </c>
      <c r="J2100" s="201">
        <f>IF(ISERROR($V2100),"",OFFSET('Smelter Look-up'!$I$4,$V2100-4,0))</f>
        <v/>
      </c>
      <c r="K2100" s="145" t="n"/>
      <c r="L2100" s="145" t="n"/>
      <c r="M2100" s="145" t="n"/>
      <c r="N2100" s="145" t="n"/>
      <c r="O2100" s="145" t="n"/>
      <c r="P2100" s="203" t="n"/>
      <c r="Q2100" s="146" t="n"/>
      <c r="R2100" s="144">
        <f>IF(ISERROR($V2100),"",OFFSET('Smelter Look-up'!$C$4,$V2100-4,0)&amp;"")</f>
        <v/>
      </c>
      <c r="S2100" s="150">
        <f>IF(B2100="","",IF(ISERROR(MATCH($E2100,CL,0)),"Unknown",INDIRECT("'C'!$A$"&amp;MATCH($E2100,CL,0)+1)))</f>
        <v/>
      </c>
      <c r="T2100" s="150">
        <f>IF(B2100="","",IF(ISERROR(MATCH($J2100,SorP!$B$1:$B$6261,0)),"",INDIRECT("'SorP'!$A$"&amp;MATCH($S2100&amp;$J2100,SorP!C:C,0))))</f>
        <v/>
      </c>
      <c r="U2100" s="163" t="n"/>
      <c r="V2100" s="164">
        <f>IF(C2100="",NA(),MATCH($B2100&amp;$C2100,'Smelter Look-up'!$J:$J,0))</f>
        <v/>
      </c>
      <c r="X2100" s="165">
        <f>IF(AND(C2100="Smelter not listed",OR(LEN(D2100)=0,LEN(E2100)=0)),1,0)</f>
        <v/>
      </c>
      <c r="AB2100" s="306">
        <f>IF(C2100="","",B2100)</f>
        <v/>
      </c>
      <c r="AC2100" s="165">
        <f>B2100</f>
        <v/>
      </c>
      <c r="AD2100" s="165">
        <f>IF(C2100="Smelter not listed",D2100,C2100)</f>
        <v/>
      </c>
    </row>
    <row r="2101" ht="20.1" customFormat="1" customHeight="1" s="165">
      <c r="A2101" s="150" t="n"/>
      <c r="B2101" s="296">
        <f>IF(LEN(A2101)=0,"",INDEX('Smelter Look-up'!$A:$A,MATCH($A2101,'Smelter Look-up'!$E:$E,0)))</f>
        <v/>
      </c>
      <c r="C2101" s="147">
        <f>IF(LEN(A2101)=0,"",INDEX('Smelter Look-up'!$C:$C,MATCH($A2101,'Smelter Look-up'!$E:$E,0)))</f>
        <v/>
      </c>
      <c r="D2101" s="144" t="n"/>
      <c r="E2101" s="144">
        <f>IF(ISERROR($V2101),"",OFFSET('Smelter Look-up'!$D$4,$V2101-4,0)&amp;"")</f>
        <v/>
      </c>
      <c r="F2101" s="144">
        <f>IF(ISERROR($V2101),"",OFFSET('Smelter Look-up'!$E$4,$V2101-4,0))</f>
        <v/>
      </c>
      <c r="G2101" s="144">
        <f>IF(C2101=$X$4,"Enter smelter details",IF(ISERROR($V2101),"",OFFSET('Smelter Look-up'!$F$4,$V2101-4,0)))</f>
        <v/>
      </c>
      <c r="H2101" s="200">
        <f>IF(ISERROR($V2101),"",OFFSET('Smelter Look-up'!$G$4,$V2101-4,0))</f>
        <v/>
      </c>
      <c r="I2101" s="201">
        <f>IF(ISERROR($V2101),"",OFFSET('Smelter Look-up'!$H$4,$V2101-4,0))</f>
        <v/>
      </c>
      <c r="J2101" s="201">
        <f>IF(ISERROR($V2101),"",OFFSET('Smelter Look-up'!$I$4,$V2101-4,0))</f>
        <v/>
      </c>
      <c r="K2101" s="145" t="n"/>
      <c r="L2101" s="145" t="n"/>
      <c r="M2101" s="145" t="n"/>
      <c r="N2101" s="145" t="n"/>
      <c r="O2101" s="145" t="n"/>
      <c r="P2101" s="203" t="n"/>
      <c r="Q2101" s="146" t="n"/>
      <c r="R2101" s="144">
        <f>IF(ISERROR($V2101),"",OFFSET('Smelter Look-up'!$C$4,$V2101-4,0)&amp;"")</f>
        <v/>
      </c>
      <c r="S2101" s="150">
        <f>IF(B2101="","",IF(ISERROR(MATCH($E2101,CL,0)),"Unknown",INDIRECT("'C'!$A$"&amp;MATCH($E2101,CL,0)+1)))</f>
        <v/>
      </c>
      <c r="T2101" s="150">
        <f>IF(B2101="","",IF(ISERROR(MATCH($J2101,SorP!$B$1:$B$6261,0)),"",INDIRECT("'SorP'!$A$"&amp;MATCH($S2101&amp;$J2101,SorP!C:C,0))))</f>
        <v/>
      </c>
      <c r="U2101" s="163" t="n"/>
      <c r="V2101" s="164">
        <f>IF(C2101="",NA(),MATCH($B2101&amp;$C2101,'Smelter Look-up'!$J:$J,0))</f>
        <v/>
      </c>
      <c r="X2101" s="165">
        <f>IF(AND(C2101="Smelter not listed",OR(LEN(D2101)=0,LEN(E2101)=0)),1,0)</f>
        <v/>
      </c>
      <c r="AB2101" s="306">
        <f>IF(C2101="","",B2101)</f>
        <v/>
      </c>
      <c r="AC2101" s="165">
        <f>B2101</f>
        <v/>
      </c>
      <c r="AD2101" s="165">
        <f>IF(C2101="Smelter not listed",D2101,C2101)</f>
        <v/>
      </c>
    </row>
    <row r="2102" ht="20.1" customFormat="1" customHeight="1" s="165">
      <c r="A2102" s="150" t="n"/>
      <c r="B2102" s="296">
        <f>IF(LEN(A2102)=0,"",INDEX('Smelter Look-up'!$A:$A,MATCH($A2102,'Smelter Look-up'!$E:$E,0)))</f>
        <v/>
      </c>
      <c r="C2102" s="147">
        <f>IF(LEN(A2102)=0,"",INDEX('Smelter Look-up'!$C:$C,MATCH($A2102,'Smelter Look-up'!$E:$E,0)))</f>
        <v/>
      </c>
      <c r="D2102" s="144" t="n"/>
      <c r="E2102" s="144">
        <f>IF(ISERROR($V2102),"",OFFSET('Smelter Look-up'!$D$4,$V2102-4,0)&amp;"")</f>
        <v/>
      </c>
      <c r="F2102" s="144">
        <f>IF(ISERROR($V2102),"",OFFSET('Smelter Look-up'!$E$4,$V2102-4,0))</f>
        <v/>
      </c>
      <c r="G2102" s="144">
        <f>IF(C2102=$X$4,"Enter smelter details",IF(ISERROR($V2102),"",OFFSET('Smelter Look-up'!$F$4,$V2102-4,0)))</f>
        <v/>
      </c>
      <c r="H2102" s="200">
        <f>IF(ISERROR($V2102),"",OFFSET('Smelter Look-up'!$G$4,$V2102-4,0))</f>
        <v/>
      </c>
      <c r="I2102" s="201">
        <f>IF(ISERROR($V2102),"",OFFSET('Smelter Look-up'!$H$4,$V2102-4,0))</f>
        <v/>
      </c>
      <c r="J2102" s="201">
        <f>IF(ISERROR($V2102),"",OFFSET('Smelter Look-up'!$I$4,$V2102-4,0))</f>
        <v/>
      </c>
      <c r="K2102" s="145" t="n"/>
      <c r="L2102" s="145" t="n"/>
      <c r="M2102" s="145" t="n"/>
      <c r="N2102" s="145" t="n"/>
      <c r="O2102" s="145" t="n"/>
      <c r="P2102" s="203" t="n"/>
      <c r="Q2102" s="146" t="n"/>
      <c r="R2102" s="144">
        <f>IF(ISERROR($V2102),"",OFFSET('Smelter Look-up'!$C$4,$V2102-4,0)&amp;"")</f>
        <v/>
      </c>
      <c r="S2102" s="150">
        <f>IF(B2102="","",IF(ISERROR(MATCH($E2102,CL,0)),"Unknown",INDIRECT("'C'!$A$"&amp;MATCH($E2102,CL,0)+1)))</f>
        <v/>
      </c>
      <c r="T2102" s="150">
        <f>IF(B2102="","",IF(ISERROR(MATCH($J2102,SorP!$B$1:$B$6261,0)),"",INDIRECT("'SorP'!$A$"&amp;MATCH($S2102&amp;$J2102,SorP!C:C,0))))</f>
        <v/>
      </c>
      <c r="U2102" s="163" t="n"/>
      <c r="V2102" s="164">
        <f>IF(C2102="",NA(),MATCH($B2102&amp;$C2102,'Smelter Look-up'!$J:$J,0))</f>
        <v/>
      </c>
      <c r="X2102" s="165">
        <f>IF(AND(C2102="Smelter not listed",OR(LEN(D2102)=0,LEN(E2102)=0)),1,0)</f>
        <v/>
      </c>
      <c r="AB2102" s="306">
        <f>IF(C2102="","",B2102)</f>
        <v/>
      </c>
      <c r="AC2102" s="165">
        <f>B2102</f>
        <v/>
      </c>
      <c r="AD2102" s="165">
        <f>IF(C2102="Smelter not listed",D2102,C2102)</f>
        <v/>
      </c>
    </row>
    <row r="2103" ht="20.1" customFormat="1" customHeight="1" s="165">
      <c r="A2103" s="150" t="n"/>
      <c r="B2103" s="296">
        <f>IF(LEN(A2103)=0,"",INDEX('Smelter Look-up'!$A:$A,MATCH($A2103,'Smelter Look-up'!$E:$E,0)))</f>
        <v/>
      </c>
      <c r="C2103" s="147">
        <f>IF(LEN(A2103)=0,"",INDEX('Smelter Look-up'!$C:$C,MATCH($A2103,'Smelter Look-up'!$E:$E,0)))</f>
        <v/>
      </c>
      <c r="D2103" s="144" t="n"/>
      <c r="E2103" s="144">
        <f>IF(ISERROR($V2103),"",OFFSET('Smelter Look-up'!$D$4,$V2103-4,0)&amp;"")</f>
        <v/>
      </c>
      <c r="F2103" s="144">
        <f>IF(ISERROR($V2103),"",OFFSET('Smelter Look-up'!$E$4,$V2103-4,0))</f>
        <v/>
      </c>
      <c r="G2103" s="144">
        <f>IF(C2103=$X$4,"Enter smelter details",IF(ISERROR($V2103),"",OFFSET('Smelter Look-up'!$F$4,$V2103-4,0)))</f>
        <v/>
      </c>
      <c r="H2103" s="200">
        <f>IF(ISERROR($V2103),"",OFFSET('Smelter Look-up'!$G$4,$V2103-4,0))</f>
        <v/>
      </c>
      <c r="I2103" s="201">
        <f>IF(ISERROR($V2103),"",OFFSET('Smelter Look-up'!$H$4,$V2103-4,0))</f>
        <v/>
      </c>
      <c r="J2103" s="201">
        <f>IF(ISERROR($V2103),"",OFFSET('Smelter Look-up'!$I$4,$V2103-4,0))</f>
        <v/>
      </c>
      <c r="K2103" s="145" t="n"/>
      <c r="L2103" s="145" t="n"/>
      <c r="M2103" s="145" t="n"/>
      <c r="N2103" s="145" t="n"/>
      <c r="O2103" s="145" t="n"/>
      <c r="P2103" s="203" t="n"/>
      <c r="Q2103" s="146" t="n"/>
      <c r="R2103" s="144">
        <f>IF(ISERROR($V2103),"",OFFSET('Smelter Look-up'!$C$4,$V2103-4,0)&amp;"")</f>
        <v/>
      </c>
      <c r="S2103" s="150">
        <f>IF(B2103="","",IF(ISERROR(MATCH($E2103,CL,0)),"Unknown",INDIRECT("'C'!$A$"&amp;MATCH($E2103,CL,0)+1)))</f>
        <v/>
      </c>
      <c r="T2103" s="150">
        <f>IF(B2103="","",IF(ISERROR(MATCH($J2103,SorP!$B$1:$B$6261,0)),"",INDIRECT("'SorP'!$A$"&amp;MATCH($S2103&amp;$J2103,SorP!C:C,0))))</f>
        <v/>
      </c>
      <c r="U2103" s="163" t="n"/>
      <c r="V2103" s="164">
        <f>IF(C2103="",NA(),MATCH($B2103&amp;$C2103,'Smelter Look-up'!$J:$J,0))</f>
        <v/>
      </c>
      <c r="X2103" s="165">
        <f>IF(AND(C2103="Smelter not listed",OR(LEN(D2103)=0,LEN(E2103)=0)),1,0)</f>
        <v/>
      </c>
      <c r="AB2103" s="306">
        <f>IF(C2103="","",B2103)</f>
        <v/>
      </c>
      <c r="AC2103" s="165">
        <f>B2103</f>
        <v/>
      </c>
      <c r="AD2103" s="165">
        <f>IF(C2103="Smelter not listed",D2103,C2103)</f>
        <v/>
      </c>
    </row>
    <row r="2104" ht="20.1" customFormat="1" customHeight="1" s="165">
      <c r="A2104" s="150" t="n"/>
      <c r="B2104" s="296">
        <f>IF(LEN(A2104)=0,"",INDEX('Smelter Look-up'!$A:$A,MATCH($A2104,'Smelter Look-up'!$E:$E,0)))</f>
        <v/>
      </c>
      <c r="C2104" s="147">
        <f>IF(LEN(A2104)=0,"",INDEX('Smelter Look-up'!$C:$C,MATCH($A2104,'Smelter Look-up'!$E:$E,0)))</f>
        <v/>
      </c>
      <c r="D2104" s="144" t="n"/>
      <c r="E2104" s="144">
        <f>IF(ISERROR($V2104),"",OFFSET('Smelter Look-up'!$D$4,$V2104-4,0)&amp;"")</f>
        <v/>
      </c>
      <c r="F2104" s="144">
        <f>IF(ISERROR($V2104),"",OFFSET('Smelter Look-up'!$E$4,$V2104-4,0))</f>
        <v/>
      </c>
      <c r="G2104" s="144">
        <f>IF(C2104=$X$4,"Enter smelter details",IF(ISERROR($V2104),"",OFFSET('Smelter Look-up'!$F$4,$V2104-4,0)))</f>
        <v/>
      </c>
      <c r="H2104" s="200">
        <f>IF(ISERROR($V2104),"",OFFSET('Smelter Look-up'!$G$4,$V2104-4,0))</f>
        <v/>
      </c>
      <c r="I2104" s="201">
        <f>IF(ISERROR($V2104),"",OFFSET('Smelter Look-up'!$H$4,$V2104-4,0))</f>
        <v/>
      </c>
      <c r="J2104" s="201">
        <f>IF(ISERROR($V2104),"",OFFSET('Smelter Look-up'!$I$4,$V2104-4,0))</f>
        <v/>
      </c>
      <c r="K2104" s="145" t="n"/>
      <c r="L2104" s="145" t="n"/>
      <c r="M2104" s="145" t="n"/>
      <c r="N2104" s="145" t="n"/>
      <c r="O2104" s="145" t="n"/>
      <c r="P2104" s="203" t="n"/>
      <c r="Q2104" s="146" t="n"/>
      <c r="R2104" s="144">
        <f>IF(ISERROR($V2104),"",OFFSET('Smelter Look-up'!$C$4,$V2104-4,0)&amp;"")</f>
        <v/>
      </c>
      <c r="S2104" s="150">
        <f>IF(B2104="","",IF(ISERROR(MATCH($E2104,CL,0)),"Unknown",INDIRECT("'C'!$A$"&amp;MATCH($E2104,CL,0)+1)))</f>
        <v/>
      </c>
      <c r="T2104" s="150">
        <f>IF(B2104="","",IF(ISERROR(MATCH($J2104,SorP!$B$1:$B$6261,0)),"",INDIRECT("'SorP'!$A$"&amp;MATCH($S2104&amp;$J2104,SorP!C:C,0))))</f>
        <v/>
      </c>
      <c r="U2104" s="163" t="n"/>
      <c r="V2104" s="164">
        <f>IF(C2104="",NA(),MATCH($B2104&amp;$C2104,'Smelter Look-up'!$J:$J,0))</f>
        <v/>
      </c>
      <c r="X2104" s="165">
        <f>IF(AND(C2104="Smelter not listed",OR(LEN(D2104)=0,LEN(E2104)=0)),1,0)</f>
        <v/>
      </c>
      <c r="AB2104" s="306">
        <f>IF(C2104="","",B2104)</f>
        <v/>
      </c>
      <c r="AC2104" s="165">
        <f>B2104</f>
        <v/>
      </c>
      <c r="AD2104" s="165">
        <f>IF(C2104="Smelter not listed",D2104,C2104)</f>
        <v/>
      </c>
    </row>
    <row r="2105" ht="20.1" customFormat="1" customHeight="1" s="165">
      <c r="A2105" s="150" t="n"/>
      <c r="B2105" s="296">
        <f>IF(LEN(A2105)=0,"",INDEX('Smelter Look-up'!$A:$A,MATCH($A2105,'Smelter Look-up'!$E:$E,0)))</f>
        <v/>
      </c>
      <c r="C2105" s="147">
        <f>IF(LEN(A2105)=0,"",INDEX('Smelter Look-up'!$C:$C,MATCH($A2105,'Smelter Look-up'!$E:$E,0)))</f>
        <v/>
      </c>
      <c r="D2105" s="144" t="n"/>
      <c r="E2105" s="144">
        <f>IF(ISERROR($V2105),"",OFFSET('Smelter Look-up'!$D$4,$V2105-4,0)&amp;"")</f>
        <v/>
      </c>
      <c r="F2105" s="144">
        <f>IF(ISERROR($V2105),"",OFFSET('Smelter Look-up'!$E$4,$V2105-4,0))</f>
        <v/>
      </c>
      <c r="G2105" s="144">
        <f>IF(C2105=$X$4,"Enter smelter details",IF(ISERROR($V2105),"",OFFSET('Smelter Look-up'!$F$4,$V2105-4,0)))</f>
        <v/>
      </c>
      <c r="H2105" s="200">
        <f>IF(ISERROR($V2105),"",OFFSET('Smelter Look-up'!$G$4,$V2105-4,0))</f>
        <v/>
      </c>
      <c r="I2105" s="201">
        <f>IF(ISERROR($V2105),"",OFFSET('Smelter Look-up'!$H$4,$V2105-4,0))</f>
        <v/>
      </c>
      <c r="J2105" s="201">
        <f>IF(ISERROR($V2105),"",OFFSET('Smelter Look-up'!$I$4,$V2105-4,0))</f>
        <v/>
      </c>
      <c r="K2105" s="145" t="n"/>
      <c r="L2105" s="145" t="n"/>
      <c r="M2105" s="145" t="n"/>
      <c r="N2105" s="145" t="n"/>
      <c r="O2105" s="145" t="n"/>
      <c r="P2105" s="203" t="n"/>
      <c r="Q2105" s="146" t="n"/>
      <c r="R2105" s="144">
        <f>IF(ISERROR($V2105),"",OFFSET('Smelter Look-up'!$C$4,$V2105-4,0)&amp;"")</f>
        <v/>
      </c>
      <c r="S2105" s="150">
        <f>IF(B2105="","",IF(ISERROR(MATCH($E2105,CL,0)),"Unknown",INDIRECT("'C'!$A$"&amp;MATCH($E2105,CL,0)+1)))</f>
        <v/>
      </c>
      <c r="T2105" s="150">
        <f>IF(B2105="","",IF(ISERROR(MATCH($J2105,SorP!$B$1:$B$6261,0)),"",INDIRECT("'SorP'!$A$"&amp;MATCH($S2105&amp;$J2105,SorP!C:C,0))))</f>
        <v/>
      </c>
      <c r="U2105" s="163" t="n"/>
      <c r="V2105" s="164">
        <f>IF(C2105="",NA(),MATCH($B2105&amp;$C2105,'Smelter Look-up'!$J:$J,0))</f>
        <v/>
      </c>
      <c r="X2105" s="165">
        <f>IF(AND(C2105="Smelter not listed",OR(LEN(D2105)=0,LEN(E2105)=0)),1,0)</f>
        <v/>
      </c>
      <c r="AB2105" s="306">
        <f>IF(C2105="","",B2105)</f>
        <v/>
      </c>
      <c r="AC2105" s="165">
        <f>B2105</f>
        <v/>
      </c>
      <c r="AD2105" s="165">
        <f>IF(C2105="Smelter not listed",D2105,C2105)</f>
        <v/>
      </c>
    </row>
    <row r="2106" ht="20.1" customFormat="1" customHeight="1" s="165">
      <c r="A2106" s="150" t="n"/>
      <c r="B2106" s="296">
        <f>IF(LEN(A2106)=0,"",INDEX('Smelter Look-up'!$A:$A,MATCH($A2106,'Smelter Look-up'!$E:$E,0)))</f>
        <v/>
      </c>
      <c r="C2106" s="147">
        <f>IF(LEN(A2106)=0,"",INDEX('Smelter Look-up'!$C:$C,MATCH($A2106,'Smelter Look-up'!$E:$E,0)))</f>
        <v/>
      </c>
      <c r="D2106" s="144" t="n"/>
      <c r="E2106" s="144">
        <f>IF(ISERROR($V2106),"",OFFSET('Smelter Look-up'!$D$4,$V2106-4,0)&amp;"")</f>
        <v/>
      </c>
      <c r="F2106" s="144">
        <f>IF(ISERROR($V2106),"",OFFSET('Smelter Look-up'!$E$4,$V2106-4,0))</f>
        <v/>
      </c>
      <c r="G2106" s="144">
        <f>IF(C2106=$X$4,"Enter smelter details",IF(ISERROR($V2106),"",OFFSET('Smelter Look-up'!$F$4,$V2106-4,0)))</f>
        <v/>
      </c>
      <c r="H2106" s="200">
        <f>IF(ISERROR($V2106),"",OFFSET('Smelter Look-up'!$G$4,$V2106-4,0))</f>
        <v/>
      </c>
      <c r="I2106" s="201">
        <f>IF(ISERROR($V2106),"",OFFSET('Smelter Look-up'!$H$4,$V2106-4,0))</f>
        <v/>
      </c>
      <c r="J2106" s="201">
        <f>IF(ISERROR($V2106),"",OFFSET('Smelter Look-up'!$I$4,$V2106-4,0))</f>
        <v/>
      </c>
      <c r="K2106" s="145" t="n"/>
      <c r="L2106" s="145" t="n"/>
      <c r="M2106" s="145" t="n"/>
      <c r="N2106" s="145" t="n"/>
      <c r="O2106" s="145" t="n"/>
      <c r="P2106" s="203" t="n"/>
      <c r="Q2106" s="146" t="n"/>
      <c r="R2106" s="144">
        <f>IF(ISERROR($V2106),"",OFFSET('Smelter Look-up'!$C$4,$V2106-4,0)&amp;"")</f>
        <v/>
      </c>
      <c r="S2106" s="150">
        <f>IF(B2106="","",IF(ISERROR(MATCH($E2106,CL,0)),"Unknown",INDIRECT("'C'!$A$"&amp;MATCH($E2106,CL,0)+1)))</f>
        <v/>
      </c>
      <c r="T2106" s="150">
        <f>IF(B2106="","",IF(ISERROR(MATCH($J2106,SorP!$B$1:$B$6261,0)),"",INDIRECT("'SorP'!$A$"&amp;MATCH($S2106&amp;$J2106,SorP!C:C,0))))</f>
        <v/>
      </c>
      <c r="U2106" s="163" t="n"/>
      <c r="V2106" s="164">
        <f>IF(C2106="",NA(),MATCH($B2106&amp;$C2106,'Smelter Look-up'!$J:$J,0))</f>
        <v/>
      </c>
      <c r="X2106" s="165">
        <f>IF(AND(C2106="Smelter not listed",OR(LEN(D2106)=0,LEN(E2106)=0)),1,0)</f>
        <v/>
      </c>
      <c r="AB2106" s="306">
        <f>IF(C2106="","",B2106)</f>
        <v/>
      </c>
      <c r="AC2106" s="165">
        <f>B2106</f>
        <v/>
      </c>
      <c r="AD2106" s="165">
        <f>IF(C2106="Smelter not listed",D2106,C2106)</f>
        <v/>
      </c>
    </row>
    <row r="2107" ht="20.1" customFormat="1" customHeight="1" s="165">
      <c r="A2107" s="150" t="n"/>
      <c r="B2107" s="296">
        <f>IF(LEN(A2107)=0,"",INDEX('Smelter Look-up'!$A:$A,MATCH($A2107,'Smelter Look-up'!$E:$E,0)))</f>
        <v/>
      </c>
      <c r="C2107" s="147">
        <f>IF(LEN(A2107)=0,"",INDEX('Smelter Look-up'!$C:$C,MATCH($A2107,'Smelter Look-up'!$E:$E,0)))</f>
        <v/>
      </c>
      <c r="D2107" s="144" t="n"/>
      <c r="E2107" s="144">
        <f>IF(ISERROR($V2107),"",OFFSET('Smelter Look-up'!$D$4,$V2107-4,0)&amp;"")</f>
        <v/>
      </c>
      <c r="F2107" s="144">
        <f>IF(ISERROR($V2107),"",OFFSET('Smelter Look-up'!$E$4,$V2107-4,0))</f>
        <v/>
      </c>
      <c r="G2107" s="144">
        <f>IF(C2107=$X$4,"Enter smelter details",IF(ISERROR($V2107),"",OFFSET('Smelter Look-up'!$F$4,$V2107-4,0)))</f>
        <v/>
      </c>
      <c r="H2107" s="200">
        <f>IF(ISERROR($V2107),"",OFFSET('Smelter Look-up'!$G$4,$V2107-4,0))</f>
        <v/>
      </c>
      <c r="I2107" s="201">
        <f>IF(ISERROR($V2107),"",OFFSET('Smelter Look-up'!$H$4,$V2107-4,0))</f>
        <v/>
      </c>
      <c r="J2107" s="201">
        <f>IF(ISERROR($V2107),"",OFFSET('Smelter Look-up'!$I$4,$V2107-4,0))</f>
        <v/>
      </c>
      <c r="K2107" s="145" t="n"/>
      <c r="L2107" s="145" t="n"/>
      <c r="M2107" s="145" t="n"/>
      <c r="N2107" s="145" t="n"/>
      <c r="O2107" s="145" t="n"/>
      <c r="P2107" s="203" t="n"/>
      <c r="Q2107" s="146" t="n"/>
      <c r="R2107" s="144">
        <f>IF(ISERROR($V2107),"",OFFSET('Smelter Look-up'!$C$4,$V2107-4,0)&amp;"")</f>
        <v/>
      </c>
      <c r="S2107" s="150">
        <f>IF(B2107="","",IF(ISERROR(MATCH($E2107,CL,0)),"Unknown",INDIRECT("'C'!$A$"&amp;MATCH($E2107,CL,0)+1)))</f>
        <v/>
      </c>
      <c r="T2107" s="150">
        <f>IF(B2107="","",IF(ISERROR(MATCH($J2107,SorP!$B$1:$B$6261,0)),"",INDIRECT("'SorP'!$A$"&amp;MATCH($S2107&amp;$J2107,SorP!C:C,0))))</f>
        <v/>
      </c>
      <c r="U2107" s="163" t="n"/>
      <c r="V2107" s="164">
        <f>IF(C2107="",NA(),MATCH($B2107&amp;$C2107,'Smelter Look-up'!$J:$J,0))</f>
        <v/>
      </c>
      <c r="X2107" s="165">
        <f>IF(AND(C2107="Smelter not listed",OR(LEN(D2107)=0,LEN(E2107)=0)),1,0)</f>
        <v/>
      </c>
      <c r="AB2107" s="306">
        <f>IF(C2107="","",B2107)</f>
        <v/>
      </c>
      <c r="AC2107" s="165">
        <f>B2107</f>
        <v/>
      </c>
      <c r="AD2107" s="165">
        <f>IF(C2107="Smelter not listed",D2107,C2107)</f>
        <v/>
      </c>
    </row>
    <row r="2108" ht="20.1" customFormat="1" customHeight="1" s="165">
      <c r="A2108" s="150" t="n"/>
      <c r="B2108" s="296">
        <f>IF(LEN(A2108)=0,"",INDEX('Smelter Look-up'!$A:$A,MATCH($A2108,'Smelter Look-up'!$E:$E,0)))</f>
        <v/>
      </c>
      <c r="C2108" s="147">
        <f>IF(LEN(A2108)=0,"",INDEX('Smelter Look-up'!$C:$C,MATCH($A2108,'Smelter Look-up'!$E:$E,0)))</f>
        <v/>
      </c>
      <c r="D2108" s="144" t="n"/>
      <c r="E2108" s="144">
        <f>IF(ISERROR($V2108),"",OFFSET('Smelter Look-up'!$D$4,$V2108-4,0)&amp;"")</f>
        <v/>
      </c>
      <c r="F2108" s="144">
        <f>IF(ISERROR($V2108),"",OFFSET('Smelter Look-up'!$E$4,$V2108-4,0))</f>
        <v/>
      </c>
      <c r="G2108" s="144">
        <f>IF(C2108=$X$4,"Enter smelter details",IF(ISERROR($V2108),"",OFFSET('Smelter Look-up'!$F$4,$V2108-4,0)))</f>
        <v/>
      </c>
      <c r="H2108" s="200">
        <f>IF(ISERROR($V2108),"",OFFSET('Smelter Look-up'!$G$4,$V2108-4,0))</f>
        <v/>
      </c>
      <c r="I2108" s="201">
        <f>IF(ISERROR($V2108),"",OFFSET('Smelter Look-up'!$H$4,$V2108-4,0))</f>
        <v/>
      </c>
      <c r="J2108" s="201">
        <f>IF(ISERROR($V2108),"",OFFSET('Smelter Look-up'!$I$4,$V2108-4,0))</f>
        <v/>
      </c>
      <c r="K2108" s="145" t="n"/>
      <c r="L2108" s="145" t="n"/>
      <c r="M2108" s="145" t="n"/>
      <c r="N2108" s="145" t="n"/>
      <c r="O2108" s="145" t="n"/>
      <c r="P2108" s="203" t="n"/>
      <c r="Q2108" s="146" t="n"/>
      <c r="R2108" s="144">
        <f>IF(ISERROR($V2108),"",OFFSET('Smelter Look-up'!$C$4,$V2108-4,0)&amp;"")</f>
        <v/>
      </c>
      <c r="S2108" s="150">
        <f>IF(B2108="","",IF(ISERROR(MATCH($E2108,CL,0)),"Unknown",INDIRECT("'C'!$A$"&amp;MATCH($E2108,CL,0)+1)))</f>
        <v/>
      </c>
      <c r="T2108" s="150">
        <f>IF(B2108="","",IF(ISERROR(MATCH($J2108,SorP!$B$1:$B$6261,0)),"",INDIRECT("'SorP'!$A$"&amp;MATCH($S2108&amp;$J2108,SorP!C:C,0))))</f>
        <v/>
      </c>
      <c r="U2108" s="163" t="n"/>
      <c r="V2108" s="164">
        <f>IF(C2108="",NA(),MATCH($B2108&amp;$C2108,'Smelter Look-up'!$J:$J,0))</f>
        <v/>
      </c>
      <c r="X2108" s="165">
        <f>IF(AND(C2108="Smelter not listed",OR(LEN(D2108)=0,LEN(E2108)=0)),1,0)</f>
        <v/>
      </c>
      <c r="AB2108" s="306">
        <f>IF(C2108="","",B2108)</f>
        <v/>
      </c>
      <c r="AC2108" s="165">
        <f>B2108</f>
        <v/>
      </c>
      <c r="AD2108" s="165">
        <f>IF(C2108="Smelter not listed",D2108,C2108)</f>
        <v/>
      </c>
    </row>
    <row r="2109" ht="20.1" customFormat="1" customHeight="1" s="165">
      <c r="A2109" s="150" t="n"/>
      <c r="B2109" s="296">
        <f>IF(LEN(A2109)=0,"",INDEX('Smelter Look-up'!$A:$A,MATCH($A2109,'Smelter Look-up'!$E:$E,0)))</f>
        <v/>
      </c>
      <c r="C2109" s="147">
        <f>IF(LEN(A2109)=0,"",INDEX('Smelter Look-up'!$C:$C,MATCH($A2109,'Smelter Look-up'!$E:$E,0)))</f>
        <v/>
      </c>
      <c r="D2109" s="144" t="n"/>
      <c r="E2109" s="144">
        <f>IF(ISERROR($V2109),"",OFFSET('Smelter Look-up'!$D$4,$V2109-4,0)&amp;"")</f>
        <v/>
      </c>
      <c r="F2109" s="144">
        <f>IF(ISERROR($V2109),"",OFFSET('Smelter Look-up'!$E$4,$V2109-4,0))</f>
        <v/>
      </c>
      <c r="G2109" s="144">
        <f>IF(C2109=$X$4,"Enter smelter details",IF(ISERROR($V2109),"",OFFSET('Smelter Look-up'!$F$4,$V2109-4,0)))</f>
        <v/>
      </c>
      <c r="H2109" s="200">
        <f>IF(ISERROR($V2109),"",OFFSET('Smelter Look-up'!$G$4,$V2109-4,0))</f>
        <v/>
      </c>
      <c r="I2109" s="201">
        <f>IF(ISERROR($V2109),"",OFFSET('Smelter Look-up'!$H$4,$V2109-4,0))</f>
        <v/>
      </c>
      <c r="J2109" s="201">
        <f>IF(ISERROR($V2109),"",OFFSET('Smelter Look-up'!$I$4,$V2109-4,0))</f>
        <v/>
      </c>
      <c r="K2109" s="145" t="n"/>
      <c r="L2109" s="145" t="n"/>
      <c r="M2109" s="145" t="n"/>
      <c r="N2109" s="145" t="n"/>
      <c r="O2109" s="145" t="n"/>
      <c r="P2109" s="203" t="n"/>
      <c r="Q2109" s="146" t="n"/>
      <c r="R2109" s="144">
        <f>IF(ISERROR($V2109),"",OFFSET('Smelter Look-up'!$C$4,$V2109-4,0)&amp;"")</f>
        <v/>
      </c>
      <c r="S2109" s="150">
        <f>IF(B2109="","",IF(ISERROR(MATCH($E2109,CL,0)),"Unknown",INDIRECT("'C'!$A$"&amp;MATCH($E2109,CL,0)+1)))</f>
        <v/>
      </c>
      <c r="T2109" s="150">
        <f>IF(B2109="","",IF(ISERROR(MATCH($J2109,SorP!$B$1:$B$6261,0)),"",INDIRECT("'SorP'!$A$"&amp;MATCH($S2109&amp;$J2109,SorP!C:C,0))))</f>
        <v/>
      </c>
      <c r="U2109" s="163" t="n"/>
      <c r="V2109" s="164">
        <f>IF(C2109="",NA(),MATCH($B2109&amp;$C2109,'Smelter Look-up'!$J:$J,0))</f>
        <v/>
      </c>
      <c r="X2109" s="165">
        <f>IF(AND(C2109="Smelter not listed",OR(LEN(D2109)=0,LEN(E2109)=0)),1,0)</f>
        <v/>
      </c>
      <c r="AB2109" s="306">
        <f>IF(C2109="","",B2109)</f>
        <v/>
      </c>
      <c r="AC2109" s="165">
        <f>B2109</f>
        <v/>
      </c>
      <c r="AD2109" s="165">
        <f>IF(C2109="Smelter not listed",D2109,C2109)</f>
        <v/>
      </c>
    </row>
    <row r="2110" ht="20.1" customFormat="1" customHeight="1" s="165">
      <c r="A2110" s="150" t="n"/>
      <c r="B2110" s="296">
        <f>IF(LEN(A2110)=0,"",INDEX('Smelter Look-up'!$A:$A,MATCH($A2110,'Smelter Look-up'!$E:$E,0)))</f>
        <v/>
      </c>
      <c r="C2110" s="147">
        <f>IF(LEN(A2110)=0,"",INDEX('Smelter Look-up'!$C:$C,MATCH($A2110,'Smelter Look-up'!$E:$E,0)))</f>
        <v/>
      </c>
      <c r="D2110" s="144" t="n"/>
      <c r="E2110" s="144">
        <f>IF(ISERROR($V2110),"",OFFSET('Smelter Look-up'!$D$4,$V2110-4,0)&amp;"")</f>
        <v/>
      </c>
      <c r="F2110" s="144">
        <f>IF(ISERROR($V2110),"",OFFSET('Smelter Look-up'!$E$4,$V2110-4,0))</f>
        <v/>
      </c>
      <c r="G2110" s="144">
        <f>IF(C2110=$X$4,"Enter smelter details",IF(ISERROR($V2110),"",OFFSET('Smelter Look-up'!$F$4,$V2110-4,0)))</f>
        <v/>
      </c>
      <c r="H2110" s="200">
        <f>IF(ISERROR($V2110),"",OFFSET('Smelter Look-up'!$G$4,$V2110-4,0))</f>
        <v/>
      </c>
      <c r="I2110" s="201">
        <f>IF(ISERROR($V2110),"",OFFSET('Smelter Look-up'!$H$4,$V2110-4,0))</f>
        <v/>
      </c>
      <c r="J2110" s="201">
        <f>IF(ISERROR($V2110),"",OFFSET('Smelter Look-up'!$I$4,$V2110-4,0))</f>
        <v/>
      </c>
      <c r="K2110" s="145" t="n"/>
      <c r="L2110" s="145" t="n"/>
      <c r="M2110" s="145" t="n"/>
      <c r="N2110" s="145" t="n"/>
      <c r="O2110" s="145" t="n"/>
      <c r="P2110" s="203" t="n"/>
      <c r="Q2110" s="146" t="n"/>
      <c r="R2110" s="144">
        <f>IF(ISERROR($V2110),"",OFFSET('Smelter Look-up'!$C$4,$V2110-4,0)&amp;"")</f>
        <v/>
      </c>
      <c r="S2110" s="150">
        <f>IF(B2110="","",IF(ISERROR(MATCH($E2110,CL,0)),"Unknown",INDIRECT("'C'!$A$"&amp;MATCH($E2110,CL,0)+1)))</f>
        <v/>
      </c>
      <c r="T2110" s="150">
        <f>IF(B2110="","",IF(ISERROR(MATCH($J2110,SorP!$B$1:$B$6261,0)),"",INDIRECT("'SorP'!$A$"&amp;MATCH($S2110&amp;$J2110,SorP!C:C,0))))</f>
        <v/>
      </c>
      <c r="U2110" s="163" t="n"/>
      <c r="V2110" s="164">
        <f>IF(C2110="",NA(),MATCH($B2110&amp;$C2110,'Smelter Look-up'!$J:$J,0))</f>
        <v/>
      </c>
      <c r="X2110" s="165">
        <f>IF(AND(C2110="Smelter not listed",OR(LEN(D2110)=0,LEN(E2110)=0)),1,0)</f>
        <v/>
      </c>
      <c r="AB2110" s="306">
        <f>IF(C2110="","",B2110)</f>
        <v/>
      </c>
      <c r="AC2110" s="165">
        <f>B2110</f>
        <v/>
      </c>
      <c r="AD2110" s="165">
        <f>IF(C2110="Smelter not listed",D2110,C2110)</f>
        <v/>
      </c>
    </row>
    <row r="2111" ht="20.1" customFormat="1" customHeight="1" s="165">
      <c r="A2111" s="150" t="n"/>
      <c r="B2111" s="296">
        <f>IF(LEN(A2111)=0,"",INDEX('Smelter Look-up'!$A:$A,MATCH($A2111,'Smelter Look-up'!$E:$E,0)))</f>
        <v/>
      </c>
      <c r="C2111" s="147">
        <f>IF(LEN(A2111)=0,"",INDEX('Smelter Look-up'!$C:$C,MATCH($A2111,'Smelter Look-up'!$E:$E,0)))</f>
        <v/>
      </c>
      <c r="D2111" s="144" t="n"/>
      <c r="E2111" s="144">
        <f>IF(ISERROR($V2111),"",OFFSET('Smelter Look-up'!$D$4,$V2111-4,0)&amp;"")</f>
        <v/>
      </c>
      <c r="F2111" s="144">
        <f>IF(ISERROR($V2111),"",OFFSET('Smelter Look-up'!$E$4,$V2111-4,0))</f>
        <v/>
      </c>
      <c r="G2111" s="144">
        <f>IF(C2111=$X$4,"Enter smelter details",IF(ISERROR($V2111),"",OFFSET('Smelter Look-up'!$F$4,$V2111-4,0)))</f>
        <v/>
      </c>
      <c r="H2111" s="200">
        <f>IF(ISERROR($V2111),"",OFFSET('Smelter Look-up'!$G$4,$V2111-4,0))</f>
        <v/>
      </c>
      <c r="I2111" s="201">
        <f>IF(ISERROR($V2111),"",OFFSET('Smelter Look-up'!$H$4,$V2111-4,0))</f>
        <v/>
      </c>
      <c r="J2111" s="201">
        <f>IF(ISERROR($V2111),"",OFFSET('Smelter Look-up'!$I$4,$V2111-4,0))</f>
        <v/>
      </c>
      <c r="K2111" s="145" t="n"/>
      <c r="L2111" s="145" t="n"/>
      <c r="M2111" s="145" t="n"/>
      <c r="N2111" s="145" t="n"/>
      <c r="O2111" s="145" t="n"/>
      <c r="P2111" s="203" t="n"/>
      <c r="Q2111" s="146" t="n"/>
      <c r="R2111" s="144">
        <f>IF(ISERROR($V2111),"",OFFSET('Smelter Look-up'!$C$4,$V2111-4,0)&amp;"")</f>
        <v/>
      </c>
      <c r="S2111" s="150">
        <f>IF(B2111="","",IF(ISERROR(MATCH($E2111,CL,0)),"Unknown",INDIRECT("'C'!$A$"&amp;MATCH($E2111,CL,0)+1)))</f>
        <v/>
      </c>
      <c r="T2111" s="150">
        <f>IF(B2111="","",IF(ISERROR(MATCH($J2111,SorP!$B$1:$B$6261,0)),"",INDIRECT("'SorP'!$A$"&amp;MATCH($S2111&amp;$J2111,SorP!C:C,0))))</f>
        <v/>
      </c>
      <c r="U2111" s="163" t="n"/>
      <c r="V2111" s="164">
        <f>IF(C2111="",NA(),MATCH($B2111&amp;$C2111,'Smelter Look-up'!$J:$J,0))</f>
        <v/>
      </c>
      <c r="X2111" s="165">
        <f>IF(AND(C2111="Smelter not listed",OR(LEN(D2111)=0,LEN(E2111)=0)),1,0)</f>
        <v/>
      </c>
      <c r="AB2111" s="306">
        <f>IF(C2111="","",B2111)</f>
        <v/>
      </c>
      <c r="AC2111" s="165">
        <f>B2111</f>
        <v/>
      </c>
      <c r="AD2111" s="165">
        <f>IF(C2111="Smelter not listed",D2111,C2111)</f>
        <v/>
      </c>
    </row>
    <row r="2112" ht="20.1" customFormat="1" customHeight="1" s="165">
      <c r="A2112" s="150" t="n"/>
      <c r="B2112" s="296">
        <f>IF(LEN(A2112)=0,"",INDEX('Smelter Look-up'!$A:$A,MATCH($A2112,'Smelter Look-up'!$E:$E,0)))</f>
        <v/>
      </c>
      <c r="C2112" s="147">
        <f>IF(LEN(A2112)=0,"",INDEX('Smelter Look-up'!$C:$C,MATCH($A2112,'Smelter Look-up'!$E:$E,0)))</f>
        <v/>
      </c>
      <c r="D2112" s="144" t="n"/>
      <c r="E2112" s="144">
        <f>IF(ISERROR($V2112),"",OFFSET('Smelter Look-up'!$D$4,$V2112-4,0)&amp;"")</f>
        <v/>
      </c>
      <c r="F2112" s="144">
        <f>IF(ISERROR($V2112),"",OFFSET('Smelter Look-up'!$E$4,$V2112-4,0))</f>
        <v/>
      </c>
      <c r="G2112" s="144">
        <f>IF(C2112=$X$4,"Enter smelter details",IF(ISERROR($V2112),"",OFFSET('Smelter Look-up'!$F$4,$V2112-4,0)))</f>
        <v/>
      </c>
      <c r="H2112" s="200">
        <f>IF(ISERROR($V2112),"",OFFSET('Smelter Look-up'!$G$4,$V2112-4,0))</f>
        <v/>
      </c>
      <c r="I2112" s="201">
        <f>IF(ISERROR($V2112),"",OFFSET('Smelter Look-up'!$H$4,$V2112-4,0))</f>
        <v/>
      </c>
      <c r="J2112" s="201">
        <f>IF(ISERROR($V2112),"",OFFSET('Smelter Look-up'!$I$4,$V2112-4,0))</f>
        <v/>
      </c>
      <c r="K2112" s="145" t="n"/>
      <c r="L2112" s="145" t="n"/>
      <c r="M2112" s="145" t="n"/>
      <c r="N2112" s="145" t="n"/>
      <c r="O2112" s="145" t="n"/>
      <c r="P2112" s="203" t="n"/>
      <c r="Q2112" s="146" t="n"/>
      <c r="R2112" s="144">
        <f>IF(ISERROR($V2112),"",OFFSET('Smelter Look-up'!$C$4,$V2112-4,0)&amp;"")</f>
        <v/>
      </c>
      <c r="S2112" s="150">
        <f>IF(B2112="","",IF(ISERROR(MATCH($E2112,CL,0)),"Unknown",INDIRECT("'C'!$A$"&amp;MATCH($E2112,CL,0)+1)))</f>
        <v/>
      </c>
      <c r="T2112" s="150">
        <f>IF(B2112="","",IF(ISERROR(MATCH($J2112,SorP!$B$1:$B$6261,0)),"",INDIRECT("'SorP'!$A$"&amp;MATCH($S2112&amp;$J2112,SorP!C:C,0))))</f>
        <v/>
      </c>
      <c r="U2112" s="163" t="n"/>
      <c r="V2112" s="164">
        <f>IF(C2112="",NA(),MATCH($B2112&amp;$C2112,'Smelter Look-up'!$J:$J,0))</f>
        <v/>
      </c>
      <c r="X2112" s="165">
        <f>IF(AND(C2112="Smelter not listed",OR(LEN(D2112)=0,LEN(E2112)=0)),1,0)</f>
        <v/>
      </c>
      <c r="AB2112" s="306">
        <f>IF(C2112="","",B2112)</f>
        <v/>
      </c>
      <c r="AC2112" s="165">
        <f>B2112</f>
        <v/>
      </c>
      <c r="AD2112" s="165">
        <f>IF(C2112="Smelter not listed",D2112,C2112)</f>
        <v/>
      </c>
    </row>
    <row r="2113" ht="20.1" customFormat="1" customHeight="1" s="165">
      <c r="A2113" s="150" t="n"/>
      <c r="B2113" s="296">
        <f>IF(LEN(A2113)=0,"",INDEX('Smelter Look-up'!$A:$A,MATCH($A2113,'Smelter Look-up'!$E:$E,0)))</f>
        <v/>
      </c>
      <c r="C2113" s="147">
        <f>IF(LEN(A2113)=0,"",INDEX('Smelter Look-up'!$C:$C,MATCH($A2113,'Smelter Look-up'!$E:$E,0)))</f>
        <v/>
      </c>
      <c r="D2113" s="144" t="n"/>
      <c r="E2113" s="144">
        <f>IF(ISERROR($V2113),"",OFFSET('Smelter Look-up'!$D$4,$V2113-4,0)&amp;"")</f>
        <v/>
      </c>
      <c r="F2113" s="144">
        <f>IF(ISERROR($V2113),"",OFFSET('Smelter Look-up'!$E$4,$V2113-4,0))</f>
        <v/>
      </c>
      <c r="G2113" s="144">
        <f>IF(C2113=$X$4,"Enter smelter details",IF(ISERROR($V2113),"",OFFSET('Smelter Look-up'!$F$4,$V2113-4,0)))</f>
        <v/>
      </c>
      <c r="H2113" s="200">
        <f>IF(ISERROR($V2113),"",OFFSET('Smelter Look-up'!$G$4,$V2113-4,0))</f>
        <v/>
      </c>
      <c r="I2113" s="201">
        <f>IF(ISERROR($V2113),"",OFFSET('Smelter Look-up'!$H$4,$V2113-4,0))</f>
        <v/>
      </c>
      <c r="J2113" s="201">
        <f>IF(ISERROR($V2113),"",OFFSET('Smelter Look-up'!$I$4,$V2113-4,0))</f>
        <v/>
      </c>
      <c r="K2113" s="145" t="n"/>
      <c r="L2113" s="145" t="n"/>
      <c r="M2113" s="145" t="n"/>
      <c r="N2113" s="145" t="n"/>
      <c r="O2113" s="145" t="n"/>
      <c r="P2113" s="203" t="n"/>
      <c r="Q2113" s="146" t="n"/>
      <c r="R2113" s="144">
        <f>IF(ISERROR($V2113),"",OFFSET('Smelter Look-up'!$C$4,$V2113-4,0)&amp;"")</f>
        <v/>
      </c>
      <c r="S2113" s="150">
        <f>IF(B2113="","",IF(ISERROR(MATCH($E2113,CL,0)),"Unknown",INDIRECT("'C'!$A$"&amp;MATCH($E2113,CL,0)+1)))</f>
        <v/>
      </c>
      <c r="T2113" s="150">
        <f>IF(B2113="","",IF(ISERROR(MATCH($J2113,SorP!$B$1:$B$6261,0)),"",INDIRECT("'SorP'!$A$"&amp;MATCH($S2113&amp;$J2113,SorP!C:C,0))))</f>
        <v/>
      </c>
      <c r="U2113" s="163" t="n"/>
      <c r="V2113" s="164">
        <f>IF(C2113="",NA(),MATCH($B2113&amp;$C2113,'Smelter Look-up'!$J:$J,0))</f>
        <v/>
      </c>
      <c r="X2113" s="165">
        <f>IF(AND(C2113="Smelter not listed",OR(LEN(D2113)=0,LEN(E2113)=0)),1,0)</f>
        <v/>
      </c>
      <c r="AB2113" s="306">
        <f>IF(C2113="","",B2113)</f>
        <v/>
      </c>
      <c r="AC2113" s="165">
        <f>B2113</f>
        <v/>
      </c>
      <c r="AD2113" s="165">
        <f>IF(C2113="Smelter not listed",D2113,C2113)</f>
        <v/>
      </c>
    </row>
    <row r="2114" ht="20.1" customFormat="1" customHeight="1" s="165">
      <c r="A2114" s="150" t="n"/>
      <c r="B2114" s="296">
        <f>IF(LEN(A2114)=0,"",INDEX('Smelter Look-up'!$A:$A,MATCH($A2114,'Smelter Look-up'!$E:$E,0)))</f>
        <v/>
      </c>
      <c r="C2114" s="147">
        <f>IF(LEN(A2114)=0,"",INDEX('Smelter Look-up'!$C:$C,MATCH($A2114,'Smelter Look-up'!$E:$E,0)))</f>
        <v/>
      </c>
      <c r="D2114" s="144" t="n"/>
      <c r="E2114" s="144">
        <f>IF(ISERROR($V2114),"",OFFSET('Smelter Look-up'!$D$4,$V2114-4,0)&amp;"")</f>
        <v/>
      </c>
      <c r="F2114" s="144">
        <f>IF(ISERROR($V2114),"",OFFSET('Smelter Look-up'!$E$4,$V2114-4,0))</f>
        <v/>
      </c>
      <c r="G2114" s="144">
        <f>IF(C2114=$X$4,"Enter smelter details",IF(ISERROR($V2114),"",OFFSET('Smelter Look-up'!$F$4,$V2114-4,0)))</f>
        <v/>
      </c>
      <c r="H2114" s="200">
        <f>IF(ISERROR($V2114),"",OFFSET('Smelter Look-up'!$G$4,$V2114-4,0))</f>
        <v/>
      </c>
      <c r="I2114" s="201">
        <f>IF(ISERROR($V2114),"",OFFSET('Smelter Look-up'!$H$4,$V2114-4,0))</f>
        <v/>
      </c>
      <c r="J2114" s="201">
        <f>IF(ISERROR($V2114),"",OFFSET('Smelter Look-up'!$I$4,$V2114-4,0))</f>
        <v/>
      </c>
      <c r="K2114" s="145" t="n"/>
      <c r="L2114" s="145" t="n"/>
      <c r="M2114" s="145" t="n"/>
      <c r="N2114" s="145" t="n"/>
      <c r="O2114" s="145" t="n"/>
      <c r="P2114" s="203" t="n"/>
      <c r="Q2114" s="146" t="n"/>
      <c r="R2114" s="144">
        <f>IF(ISERROR($V2114),"",OFFSET('Smelter Look-up'!$C$4,$V2114-4,0)&amp;"")</f>
        <v/>
      </c>
      <c r="S2114" s="150">
        <f>IF(B2114="","",IF(ISERROR(MATCH($E2114,CL,0)),"Unknown",INDIRECT("'C'!$A$"&amp;MATCH($E2114,CL,0)+1)))</f>
        <v/>
      </c>
      <c r="T2114" s="150">
        <f>IF(B2114="","",IF(ISERROR(MATCH($J2114,SorP!$B$1:$B$6261,0)),"",INDIRECT("'SorP'!$A$"&amp;MATCH($S2114&amp;$J2114,SorP!C:C,0))))</f>
        <v/>
      </c>
      <c r="U2114" s="163" t="n"/>
      <c r="V2114" s="164">
        <f>IF(C2114="",NA(),MATCH($B2114&amp;$C2114,'Smelter Look-up'!$J:$J,0))</f>
        <v/>
      </c>
      <c r="X2114" s="165">
        <f>IF(AND(C2114="Smelter not listed",OR(LEN(D2114)=0,LEN(E2114)=0)),1,0)</f>
        <v/>
      </c>
      <c r="AB2114" s="306">
        <f>IF(C2114="","",B2114)</f>
        <v/>
      </c>
      <c r="AC2114" s="165">
        <f>B2114</f>
        <v/>
      </c>
      <c r="AD2114" s="165">
        <f>IF(C2114="Smelter not listed",D2114,C2114)</f>
        <v/>
      </c>
    </row>
    <row r="2115" ht="20.1" customFormat="1" customHeight="1" s="165">
      <c r="A2115" s="150" t="n"/>
      <c r="B2115" s="296">
        <f>IF(LEN(A2115)=0,"",INDEX('Smelter Look-up'!$A:$A,MATCH($A2115,'Smelter Look-up'!$E:$E,0)))</f>
        <v/>
      </c>
      <c r="C2115" s="147">
        <f>IF(LEN(A2115)=0,"",INDEX('Smelter Look-up'!$C:$C,MATCH($A2115,'Smelter Look-up'!$E:$E,0)))</f>
        <v/>
      </c>
      <c r="D2115" s="144" t="n"/>
      <c r="E2115" s="144">
        <f>IF(ISERROR($V2115),"",OFFSET('Smelter Look-up'!$D$4,$V2115-4,0)&amp;"")</f>
        <v/>
      </c>
      <c r="F2115" s="144">
        <f>IF(ISERROR($V2115),"",OFFSET('Smelter Look-up'!$E$4,$V2115-4,0))</f>
        <v/>
      </c>
      <c r="G2115" s="144">
        <f>IF(C2115=$X$4,"Enter smelter details",IF(ISERROR($V2115),"",OFFSET('Smelter Look-up'!$F$4,$V2115-4,0)))</f>
        <v/>
      </c>
      <c r="H2115" s="200">
        <f>IF(ISERROR($V2115),"",OFFSET('Smelter Look-up'!$G$4,$V2115-4,0))</f>
        <v/>
      </c>
      <c r="I2115" s="201">
        <f>IF(ISERROR($V2115),"",OFFSET('Smelter Look-up'!$H$4,$V2115-4,0))</f>
        <v/>
      </c>
      <c r="J2115" s="201">
        <f>IF(ISERROR($V2115),"",OFFSET('Smelter Look-up'!$I$4,$V2115-4,0))</f>
        <v/>
      </c>
      <c r="K2115" s="145" t="n"/>
      <c r="L2115" s="145" t="n"/>
      <c r="M2115" s="145" t="n"/>
      <c r="N2115" s="145" t="n"/>
      <c r="O2115" s="145" t="n"/>
      <c r="P2115" s="203" t="n"/>
      <c r="Q2115" s="146" t="n"/>
      <c r="R2115" s="144">
        <f>IF(ISERROR($V2115),"",OFFSET('Smelter Look-up'!$C$4,$V2115-4,0)&amp;"")</f>
        <v/>
      </c>
      <c r="S2115" s="150">
        <f>IF(B2115="","",IF(ISERROR(MATCH($E2115,CL,0)),"Unknown",INDIRECT("'C'!$A$"&amp;MATCH($E2115,CL,0)+1)))</f>
        <v/>
      </c>
      <c r="T2115" s="150">
        <f>IF(B2115="","",IF(ISERROR(MATCH($J2115,SorP!$B$1:$B$6261,0)),"",INDIRECT("'SorP'!$A$"&amp;MATCH($S2115&amp;$J2115,SorP!C:C,0))))</f>
        <v/>
      </c>
      <c r="U2115" s="163" t="n"/>
      <c r="V2115" s="164">
        <f>IF(C2115="",NA(),MATCH($B2115&amp;$C2115,'Smelter Look-up'!$J:$J,0))</f>
        <v/>
      </c>
      <c r="X2115" s="165">
        <f>IF(AND(C2115="Smelter not listed",OR(LEN(D2115)=0,LEN(E2115)=0)),1,0)</f>
        <v/>
      </c>
      <c r="AB2115" s="306">
        <f>IF(C2115="","",B2115)</f>
        <v/>
      </c>
      <c r="AC2115" s="165">
        <f>B2115</f>
        <v/>
      </c>
      <c r="AD2115" s="165">
        <f>IF(C2115="Smelter not listed",D2115,C2115)</f>
        <v/>
      </c>
    </row>
    <row r="2116" ht="20.1" customFormat="1" customHeight="1" s="165">
      <c r="A2116" s="150" t="n"/>
      <c r="B2116" s="296">
        <f>IF(LEN(A2116)=0,"",INDEX('Smelter Look-up'!$A:$A,MATCH($A2116,'Smelter Look-up'!$E:$E,0)))</f>
        <v/>
      </c>
      <c r="C2116" s="147">
        <f>IF(LEN(A2116)=0,"",INDEX('Smelter Look-up'!$C:$C,MATCH($A2116,'Smelter Look-up'!$E:$E,0)))</f>
        <v/>
      </c>
      <c r="D2116" s="144" t="n"/>
      <c r="E2116" s="144">
        <f>IF(ISERROR($V2116),"",OFFSET('Smelter Look-up'!$D$4,$V2116-4,0)&amp;"")</f>
        <v/>
      </c>
      <c r="F2116" s="144">
        <f>IF(ISERROR($V2116),"",OFFSET('Smelter Look-up'!$E$4,$V2116-4,0))</f>
        <v/>
      </c>
      <c r="G2116" s="144">
        <f>IF(C2116=$X$4,"Enter smelter details",IF(ISERROR($V2116),"",OFFSET('Smelter Look-up'!$F$4,$V2116-4,0)))</f>
        <v/>
      </c>
      <c r="H2116" s="200">
        <f>IF(ISERROR($V2116),"",OFFSET('Smelter Look-up'!$G$4,$V2116-4,0))</f>
        <v/>
      </c>
      <c r="I2116" s="201">
        <f>IF(ISERROR($V2116),"",OFFSET('Smelter Look-up'!$H$4,$V2116-4,0))</f>
        <v/>
      </c>
      <c r="J2116" s="201">
        <f>IF(ISERROR($V2116),"",OFFSET('Smelter Look-up'!$I$4,$V2116-4,0))</f>
        <v/>
      </c>
      <c r="K2116" s="145" t="n"/>
      <c r="L2116" s="145" t="n"/>
      <c r="M2116" s="145" t="n"/>
      <c r="N2116" s="145" t="n"/>
      <c r="O2116" s="145" t="n"/>
      <c r="P2116" s="203" t="n"/>
      <c r="Q2116" s="146" t="n"/>
      <c r="R2116" s="144">
        <f>IF(ISERROR($V2116),"",OFFSET('Smelter Look-up'!$C$4,$V2116-4,0)&amp;"")</f>
        <v/>
      </c>
      <c r="S2116" s="150">
        <f>IF(B2116="","",IF(ISERROR(MATCH($E2116,CL,0)),"Unknown",INDIRECT("'C'!$A$"&amp;MATCH($E2116,CL,0)+1)))</f>
        <v/>
      </c>
      <c r="T2116" s="150">
        <f>IF(B2116="","",IF(ISERROR(MATCH($J2116,SorP!$B$1:$B$6261,0)),"",INDIRECT("'SorP'!$A$"&amp;MATCH($S2116&amp;$J2116,SorP!C:C,0))))</f>
        <v/>
      </c>
      <c r="U2116" s="163" t="n"/>
      <c r="V2116" s="164">
        <f>IF(C2116="",NA(),MATCH($B2116&amp;$C2116,'Smelter Look-up'!$J:$J,0))</f>
        <v/>
      </c>
      <c r="X2116" s="165">
        <f>IF(AND(C2116="Smelter not listed",OR(LEN(D2116)=0,LEN(E2116)=0)),1,0)</f>
        <v/>
      </c>
      <c r="AB2116" s="306">
        <f>IF(C2116="","",B2116)</f>
        <v/>
      </c>
      <c r="AC2116" s="165">
        <f>B2116</f>
        <v/>
      </c>
      <c r="AD2116" s="165">
        <f>IF(C2116="Smelter not listed",D2116,C2116)</f>
        <v/>
      </c>
    </row>
    <row r="2117" ht="20.1" customFormat="1" customHeight="1" s="165">
      <c r="A2117" s="150" t="n"/>
      <c r="B2117" s="296">
        <f>IF(LEN(A2117)=0,"",INDEX('Smelter Look-up'!$A:$A,MATCH($A2117,'Smelter Look-up'!$E:$E,0)))</f>
        <v/>
      </c>
      <c r="C2117" s="147">
        <f>IF(LEN(A2117)=0,"",INDEX('Smelter Look-up'!$C:$C,MATCH($A2117,'Smelter Look-up'!$E:$E,0)))</f>
        <v/>
      </c>
      <c r="D2117" s="144" t="n"/>
      <c r="E2117" s="144">
        <f>IF(ISERROR($V2117),"",OFFSET('Smelter Look-up'!$D$4,$V2117-4,0)&amp;"")</f>
        <v/>
      </c>
      <c r="F2117" s="144">
        <f>IF(ISERROR($V2117),"",OFFSET('Smelter Look-up'!$E$4,$V2117-4,0))</f>
        <v/>
      </c>
      <c r="G2117" s="144">
        <f>IF(C2117=$X$4,"Enter smelter details",IF(ISERROR($V2117),"",OFFSET('Smelter Look-up'!$F$4,$V2117-4,0)))</f>
        <v/>
      </c>
      <c r="H2117" s="200">
        <f>IF(ISERROR($V2117),"",OFFSET('Smelter Look-up'!$G$4,$V2117-4,0))</f>
        <v/>
      </c>
      <c r="I2117" s="201">
        <f>IF(ISERROR($V2117),"",OFFSET('Smelter Look-up'!$H$4,$V2117-4,0))</f>
        <v/>
      </c>
      <c r="J2117" s="201">
        <f>IF(ISERROR($V2117),"",OFFSET('Smelter Look-up'!$I$4,$V2117-4,0))</f>
        <v/>
      </c>
      <c r="K2117" s="145" t="n"/>
      <c r="L2117" s="145" t="n"/>
      <c r="M2117" s="145" t="n"/>
      <c r="N2117" s="145" t="n"/>
      <c r="O2117" s="145" t="n"/>
      <c r="P2117" s="203" t="n"/>
      <c r="Q2117" s="146" t="n"/>
      <c r="R2117" s="144">
        <f>IF(ISERROR($V2117),"",OFFSET('Smelter Look-up'!$C$4,$V2117-4,0)&amp;"")</f>
        <v/>
      </c>
      <c r="S2117" s="150">
        <f>IF(B2117="","",IF(ISERROR(MATCH($E2117,CL,0)),"Unknown",INDIRECT("'C'!$A$"&amp;MATCH($E2117,CL,0)+1)))</f>
        <v/>
      </c>
      <c r="T2117" s="150">
        <f>IF(B2117="","",IF(ISERROR(MATCH($J2117,SorP!$B$1:$B$6261,0)),"",INDIRECT("'SorP'!$A$"&amp;MATCH($S2117&amp;$J2117,SorP!C:C,0))))</f>
        <v/>
      </c>
      <c r="U2117" s="163" t="n"/>
      <c r="V2117" s="164">
        <f>IF(C2117="",NA(),MATCH($B2117&amp;$C2117,'Smelter Look-up'!$J:$J,0))</f>
        <v/>
      </c>
      <c r="X2117" s="165">
        <f>IF(AND(C2117="Smelter not listed",OR(LEN(D2117)=0,LEN(E2117)=0)),1,0)</f>
        <v/>
      </c>
      <c r="AB2117" s="306">
        <f>IF(C2117="","",B2117)</f>
        <v/>
      </c>
      <c r="AC2117" s="165">
        <f>B2117</f>
        <v/>
      </c>
      <c r="AD2117" s="165">
        <f>IF(C2117="Smelter not listed",D2117,C2117)</f>
        <v/>
      </c>
    </row>
    <row r="2118" ht="20.1" customFormat="1" customHeight="1" s="165">
      <c r="A2118" s="150" t="n"/>
      <c r="B2118" s="296">
        <f>IF(LEN(A2118)=0,"",INDEX('Smelter Look-up'!$A:$A,MATCH($A2118,'Smelter Look-up'!$E:$E,0)))</f>
        <v/>
      </c>
      <c r="C2118" s="147">
        <f>IF(LEN(A2118)=0,"",INDEX('Smelter Look-up'!$C:$C,MATCH($A2118,'Smelter Look-up'!$E:$E,0)))</f>
        <v/>
      </c>
      <c r="D2118" s="144" t="n"/>
      <c r="E2118" s="144">
        <f>IF(ISERROR($V2118),"",OFFSET('Smelter Look-up'!$D$4,$V2118-4,0)&amp;"")</f>
        <v/>
      </c>
      <c r="F2118" s="144">
        <f>IF(ISERROR($V2118),"",OFFSET('Smelter Look-up'!$E$4,$V2118-4,0))</f>
        <v/>
      </c>
      <c r="G2118" s="144">
        <f>IF(C2118=$X$4,"Enter smelter details",IF(ISERROR($V2118),"",OFFSET('Smelter Look-up'!$F$4,$V2118-4,0)))</f>
        <v/>
      </c>
      <c r="H2118" s="200">
        <f>IF(ISERROR($V2118),"",OFFSET('Smelter Look-up'!$G$4,$V2118-4,0))</f>
        <v/>
      </c>
      <c r="I2118" s="201">
        <f>IF(ISERROR($V2118),"",OFFSET('Smelter Look-up'!$H$4,$V2118-4,0))</f>
        <v/>
      </c>
      <c r="J2118" s="201">
        <f>IF(ISERROR($V2118),"",OFFSET('Smelter Look-up'!$I$4,$V2118-4,0))</f>
        <v/>
      </c>
      <c r="K2118" s="145" t="n"/>
      <c r="L2118" s="145" t="n"/>
      <c r="M2118" s="145" t="n"/>
      <c r="N2118" s="145" t="n"/>
      <c r="O2118" s="145" t="n"/>
      <c r="P2118" s="203" t="n"/>
      <c r="Q2118" s="146" t="n"/>
      <c r="R2118" s="144">
        <f>IF(ISERROR($V2118),"",OFFSET('Smelter Look-up'!$C$4,$V2118-4,0)&amp;"")</f>
        <v/>
      </c>
      <c r="S2118" s="150">
        <f>IF(B2118="","",IF(ISERROR(MATCH($E2118,CL,0)),"Unknown",INDIRECT("'C'!$A$"&amp;MATCH($E2118,CL,0)+1)))</f>
        <v/>
      </c>
      <c r="T2118" s="150">
        <f>IF(B2118="","",IF(ISERROR(MATCH($J2118,SorP!$B$1:$B$6261,0)),"",INDIRECT("'SorP'!$A$"&amp;MATCH($S2118&amp;$J2118,SorP!C:C,0))))</f>
        <v/>
      </c>
      <c r="U2118" s="163" t="n"/>
      <c r="V2118" s="164">
        <f>IF(C2118="",NA(),MATCH($B2118&amp;$C2118,'Smelter Look-up'!$J:$J,0))</f>
        <v/>
      </c>
      <c r="X2118" s="165">
        <f>IF(AND(C2118="Smelter not listed",OR(LEN(D2118)=0,LEN(E2118)=0)),1,0)</f>
        <v/>
      </c>
      <c r="AB2118" s="306">
        <f>IF(C2118="","",B2118)</f>
        <v/>
      </c>
      <c r="AC2118" s="165">
        <f>B2118</f>
        <v/>
      </c>
      <c r="AD2118" s="165">
        <f>IF(C2118="Smelter not listed",D2118,C2118)</f>
        <v/>
      </c>
    </row>
    <row r="2119" ht="20.1" customFormat="1" customHeight="1" s="165">
      <c r="A2119" s="150" t="n"/>
      <c r="B2119" s="296">
        <f>IF(LEN(A2119)=0,"",INDEX('Smelter Look-up'!$A:$A,MATCH($A2119,'Smelter Look-up'!$E:$E,0)))</f>
        <v/>
      </c>
      <c r="C2119" s="147">
        <f>IF(LEN(A2119)=0,"",INDEX('Smelter Look-up'!$C:$C,MATCH($A2119,'Smelter Look-up'!$E:$E,0)))</f>
        <v/>
      </c>
      <c r="D2119" s="144" t="n"/>
      <c r="E2119" s="144">
        <f>IF(ISERROR($V2119),"",OFFSET('Smelter Look-up'!$D$4,$V2119-4,0)&amp;"")</f>
        <v/>
      </c>
      <c r="F2119" s="144">
        <f>IF(ISERROR($V2119),"",OFFSET('Smelter Look-up'!$E$4,$V2119-4,0))</f>
        <v/>
      </c>
      <c r="G2119" s="144">
        <f>IF(C2119=$X$4,"Enter smelter details",IF(ISERROR($V2119),"",OFFSET('Smelter Look-up'!$F$4,$V2119-4,0)))</f>
        <v/>
      </c>
      <c r="H2119" s="200">
        <f>IF(ISERROR($V2119),"",OFFSET('Smelter Look-up'!$G$4,$V2119-4,0))</f>
        <v/>
      </c>
      <c r="I2119" s="201">
        <f>IF(ISERROR($V2119),"",OFFSET('Smelter Look-up'!$H$4,$V2119-4,0))</f>
        <v/>
      </c>
      <c r="J2119" s="201">
        <f>IF(ISERROR($V2119),"",OFFSET('Smelter Look-up'!$I$4,$V2119-4,0))</f>
        <v/>
      </c>
      <c r="K2119" s="145" t="n"/>
      <c r="L2119" s="145" t="n"/>
      <c r="M2119" s="145" t="n"/>
      <c r="N2119" s="145" t="n"/>
      <c r="O2119" s="145" t="n"/>
      <c r="P2119" s="203" t="n"/>
      <c r="Q2119" s="146" t="n"/>
      <c r="R2119" s="144">
        <f>IF(ISERROR($V2119),"",OFFSET('Smelter Look-up'!$C$4,$V2119-4,0)&amp;"")</f>
        <v/>
      </c>
      <c r="S2119" s="150">
        <f>IF(B2119="","",IF(ISERROR(MATCH($E2119,CL,0)),"Unknown",INDIRECT("'C'!$A$"&amp;MATCH($E2119,CL,0)+1)))</f>
        <v/>
      </c>
      <c r="T2119" s="150">
        <f>IF(B2119="","",IF(ISERROR(MATCH($J2119,SorP!$B$1:$B$6261,0)),"",INDIRECT("'SorP'!$A$"&amp;MATCH($S2119&amp;$J2119,SorP!C:C,0))))</f>
        <v/>
      </c>
      <c r="U2119" s="163" t="n"/>
      <c r="V2119" s="164">
        <f>IF(C2119="",NA(),MATCH($B2119&amp;$C2119,'Smelter Look-up'!$J:$J,0))</f>
        <v/>
      </c>
      <c r="X2119" s="165">
        <f>IF(AND(C2119="Smelter not listed",OR(LEN(D2119)=0,LEN(E2119)=0)),1,0)</f>
        <v/>
      </c>
      <c r="AB2119" s="306">
        <f>IF(C2119="","",B2119)</f>
        <v/>
      </c>
      <c r="AC2119" s="165">
        <f>B2119</f>
        <v/>
      </c>
      <c r="AD2119" s="165">
        <f>IF(C2119="Smelter not listed",D2119,C2119)</f>
        <v/>
      </c>
    </row>
    <row r="2120" ht="20.1" customFormat="1" customHeight="1" s="165">
      <c r="A2120" s="150" t="n"/>
      <c r="B2120" s="296">
        <f>IF(LEN(A2120)=0,"",INDEX('Smelter Look-up'!$A:$A,MATCH($A2120,'Smelter Look-up'!$E:$E,0)))</f>
        <v/>
      </c>
      <c r="C2120" s="147">
        <f>IF(LEN(A2120)=0,"",INDEX('Smelter Look-up'!$C:$C,MATCH($A2120,'Smelter Look-up'!$E:$E,0)))</f>
        <v/>
      </c>
      <c r="D2120" s="144" t="n"/>
      <c r="E2120" s="144">
        <f>IF(ISERROR($V2120),"",OFFSET('Smelter Look-up'!$D$4,$V2120-4,0)&amp;"")</f>
        <v/>
      </c>
      <c r="F2120" s="144">
        <f>IF(ISERROR($V2120),"",OFFSET('Smelter Look-up'!$E$4,$V2120-4,0))</f>
        <v/>
      </c>
      <c r="G2120" s="144">
        <f>IF(C2120=$X$4,"Enter smelter details",IF(ISERROR($V2120),"",OFFSET('Smelter Look-up'!$F$4,$V2120-4,0)))</f>
        <v/>
      </c>
      <c r="H2120" s="200">
        <f>IF(ISERROR($V2120),"",OFFSET('Smelter Look-up'!$G$4,$V2120-4,0))</f>
        <v/>
      </c>
      <c r="I2120" s="201">
        <f>IF(ISERROR($V2120),"",OFFSET('Smelter Look-up'!$H$4,$V2120-4,0))</f>
        <v/>
      </c>
      <c r="J2120" s="201">
        <f>IF(ISERROR($V2120),"",OFFSET('Smelter Look-up'!$I$4,$V2120-4,0))</f>
        <v/>
      </c>
      <c r="K2120" s="145" t="n"/>
      <c r="L2120" s="145" t="n"/>
      <c r="M2120" s="145" t="n"/>
      <c r="N2120" s="145" t="n"/>
      <c r="O2120" s="145" t="n"/>
      <c r="P2120" s="203" t="n"/>
      <c r="Q2120" s="146" t="n"/>
      <c r="R2120" s="144">
        <f>IF(ISERROR($V2120),"",OFFSET('Smelter Look-up'!$C$4,$V2120-4,0)&amp;"")</f>
        <v/>
      </c>
      <c r="S2120" s="150">
        <f>IF(B2120="","",IF(ISERROR(MATCH($E2120,CL,0)),"Unknown",INDIRECT("'C'!$A$"&amp;MATCH($E2120,CL,0)+1)))</f>
        <v/>
      </c>
      <c r="T2120" s="150">
        <f>IF(B2120="","",IF(ISERROR(MATCH($J2120,SorP!$B$1:$B$6261,0)),"",INDIRECT("'SorP'!$A$"&amp;MATCH($S2120&amp;$J2120,SorP!C:C,0))))</f>
        <v/>
      </c>
      <c r="U2120" s="163" t="n"/>
      <c r="V2120" s="164">
        <f>IF(C2120="",NA(),MATCH($B2120&amp;$C2120,'Smelter Look-up'!$J:$J,0))</f>
        <v/>
      </c>
      <c r="X2120" s="165">
        <f>IF(AND(C2120="Smelter not listed",OR(LEN(D2120)=0,LEN(E2120)=0)),1,0)</f>
        <v/>
      </c>
      <c r="AB2120" s="306">
        <f>IF(C2120="","",B2120)</f>
        <v/>
      </c>
      <c r="AC2120" s="165">
        <f>B2120</f>
        <v/>
      </c>
      <c r="AD2120" s="165">
        <f>IF(C2120="Smelter not listed",D2120,C2120)</f>
        <v/>
      </c>
    </row>
    <row r="2121" ht="20.1" customFormat="1" customHeight="1" s="165">
      <c r="A2121" s="150" t="n"/>
      <c r="B2121" s="296">
        <f>IF(LEN(A2121)=0,"",INDEX('Smelter Look-up'!$A:$A,MATCH($A2121,'Smelter Look-up'!$E:$E,0)))</f>
        <v/>
      </c>
      <c r="C2121" s="147">
        <f>IF(LEN(A2121)=0,"",INDEX('Smelter Look-up'!$C:$C,MATCH($A2121,'Smelter Look-up'!$E:$E,0)))</f>
        <v/>
      </c>
      <c r="D2121" s="144" t="n"/>
      <c r="E2121" s="144">
        <f>IF(ISERROR($V2121),"",OFFSET('Smelter Look-up'!$D$4,$V2121-4,0)&amp;"")</f>
        <v/>
      </c>
      <c r="F2121" s="144">
        <f>IF(ISERROR($V2121),"",OFFSET('Smelter Look-up'!$E$4,$V2121-4,0))</f>
        <v/>
      </c>
      <c r="G2121" s="144">
        <f>IF(C2121=$X$4,"Enter smelter details",IF(ISERROR($V2121),"",OFFSET('Smelter Look-up'!$F$4,$V2121-4,0)))</f>
        <v/>
      </c>
      <c r="H2121" s="200">
        <f>IF(ISERROR($V2121),"",OFFSET('Smelter Look-up'!$G$4,$V2121-4,0))</f>
        <v/>
      </c>
      <c r="I2121" s="201">
        <f>IF(ISERROR($V2121),"",OFFSET('Smelter Look-up'!$H$4,$V2121-4,0))</f>
        <v/>
      </c>
      <c r="J2121" s="201">
        <f>IF(ISERROR($V2121),"",OFFSET('Smelter Look-up'!$I$4,$V2121-4,0))</f>
        <v/>
      </c>
      <c r="K2121" s="145" t="n"/>
      <c r="L2121" s="145" t="n"/>
      <c r="M2121" s="145" t="n"/>
      <c r="N2121" s="145" t="n"/>
      <c r="O2121" s="145" t="n"/>
      <c r="P2121" s="203" t="n"/>
      <c r="Q2121" s="146" t="n"/>
      <c r="R2121" s="144">
        <f>IF(ISERROR($V2121),"",OFFSET('Smelter Look-up'!$C$4,$V2121-4,0)&amp;"")</f>
        <v/>
      </c>
      <c r="S2121" s="150">
        <f>IF(B2121="","",IF(ISERROR(MATCH($E2121,CL,0)),"Unknown",INDIRECT("'C'!$A$"&amp;MATCH($E2121,CL,0)+1)))</f>
        <v/>
      </c>
      <c r="T2121" s="150">
        <f>IF(B2121="","",IF(ISERROR(MATCH($J2121,SorP!$B$1:$B$6261,0)),"",INDIRECT("'SorP'!$A$"&amp;MATCH($S2121&amp;$J2121,SorP!C:C,0))))</f>
        <v/>
      </c>
      <c r="U2121" s="163" t="n"/>
      <c r="V2121" s="164">
        <f>IF(C2121="",NA(),MATCH($B2121&amp;$C2121,'Smelter Look-up'!$J:$J,0))</f>
        <v/>
      </c>
      <c r="X2121" s="165">
        <f>IF(AND(C2121="Smelter not listed",OR(LEN(D2121)=0,LEN(E2121)=0)),1,0)</f>
        <v/>
      </c>
      <c r="AB2121" s="306">
        <f>IF(C2121="","",B2121)</f>
        <v/>
      </c>
      <c r="AC2121" s="165">
        <f>B2121</f>
        <v/>
      </c>
      <c r="AD2121" s="165">
        <f>IF(C2121="Smelter not listed",D2121,C2121)</f>
        <v/>
      </c>
    </row>
    <row r="2122" ht="20.1" customFormat="1" customHeight="1" s="165">
      <c r="A2122" s="150" t="n"/>
      <c r="B2122" s="296">
        <f>IF(LEN(A2122)=0,"",INDEX('Smelter Look-up'!$A:$A,MATCH($A2122,'Smelter Look-up'!$E:$E,0)))</f>
        <v/>
      </c>
      <c r="C2122" s="147">
        <f>IF(LEN(A2122)=0,"",INDEX('Smelter Look-up'!$C:$C,MATCH($A2122,'Smelter Look-up'!$E:$E,0)))</f>
        <v/>
      </c>
      <c r="D2122" s="144" t="n"/>
      <c r="E2122" s="144">
        <f>IF(ISERROR($V2122),"",OFFSET('Smelter Look-up'!$D$4,$V2122-4,0)&amp;"")</f>
        <v/>
      </c>
      <c r="F2122" s="144">
        <f>IF(ISERROR($V2122),"",OFFSET('Smelter Look-up'!$E$4,$V2122-4,0))</f>
        <v/>
      </c>
      <c r="G2122" s="144">
        <f>IF(C2122=$X$4,"Enter smelter details",IF(ISERROR($V2122),"",OFFSET('Smelter Look-up'!$F$4,$V2122-4,0)))</f>
        <v/>
      </c>
      <c r="H2122" s="200">
        <f>IF(ISERROR($V2122),"",OFFSET('Smelter Look-up'!$G$4,$V2122-4,0))</f>
        <v/>
      </c>
      <c r="I2122" s="201">
        <f>IF(ISERROR($V2122),"",OFFSET('Smelter Look-up'!$H$4,$V2122-4,0))</f>
        <v/>
      </c>
      <c r="J2122" s="201">
        <f>IF(ISERROR($V2122),"",OFFSET('Smelter Look-up'!$I$4,$V2122-4,0))</f>
        <v/>
      </c>
      <c r="K2122" s="145" t="n"/>
      <c r="L2122" s="145" t="n"/>
      <c r="M2122" s="145" t="n"/>
      <c r="N2122" s="145" t="n"/>
      <c r="O2122" s="145" t="n"/>
      <c r="P2122" s="203" t="n"/>
      <c r="Q2122" s="146" t="n"/>
      <c r="R2122" s="144">
        <f>IF(ISERROR($V2122),"",OFFSET('Smelter Look-up'!$C$4,$V2122-4,0)&amp;"")</f>
        <v/>
      </c>
      <c r="S2122" s="150">
        <f>IF(B2122="","",IF(ISERROR(MATCH($E2122,CL,0)),"Unknown",INDIRECT("'C'!$A$"&amp;MATCH($E2122,CL,0)+1)))</f>
        <v/>
      </c>
      <c r="T2122" s="150">
        <f>IF(B2122="","",IF(ISERROR(MATCH($J2122,SorP!$B$1:$B$6261,0)),"",INDIRECT("'SorP'!$A$"&amp;MATCH($S2122&amp;$J2122,SorP!C:C,0))))</f>
        <v/>
      </c>
      <c r="U2122" s="163" t="n"/>
      <c r="V2122" s="164">
        <f>IF(C2122="",NA(),MATCH($B2122&amp;$C2122,'Smelter Look-up'!$J:$J,0))</f>
        <v/>
      </c>
      <c r="X2122" s="165">
        <f>IF(AND(C2122="Smelter not listed",OR(LEN(D2122)=0,LEN(E2122)=0)),1,0)</f>
        <v/>
      </c>
      <c r="AB2122" s="306">
        <f>IF(C2122="","",B2122)</f>
        <v/>
      </c>
      <c r="AC2122" s="165">
        <f>B2122</f>
        <v/>
      </c>
      <c r="AD2122" s="165">
        <f>IF(C2122="Smelter not listed",D2122,C2122)</f>
        <v/>
      </c>
    </row>
    <row r="2123" ht="20.1" customFormat="1" customHeight="1" s="165">
      <c r="A2123" s="150" t="n"/>
      <c r="B2123" s="296">
        <f>IF(LEN(A2123)=0,"",INDEX('Smelter Look-up'!$A:$A,MATCH($A2123,'Smelter Look-up'!$E:$E,0)))</f>
        <v/>
      </c>
      <c r="C2123" s="147">
        <f>IF(LEN(A2123)=0,"",INDEX('Smelter Look-up'!$C:$C,MATCH($A2123,'Smelter Look-up'!$E:$E,0)))</f>
        <v/>
      </c>
      <c r="D2123" s="144" t="n"/>
      <c r="E2123" s="144">
        <f>IF(ISERROR($V2123),"",OFFSET('Smelter Look-up'!$D$4,$V2123-4,0)&amp;"")</f>
        <v/>
      </c>
      <c r="F2123" s="144">
        <f>IF(ISERROR($V2123),"",OFFSET('Smelter Look-up'!$E$4,$V2123-4,0))</f>
        <v/>
      </c>
      <c r="G2123" s="144">
        <f>IF(C2123=$X$4,"Enter smelter details",IF(ISERROR($V2123),"",OFFSET('Smelter Look-up'!$F$4,$V2123-4,0)))</f>
        <v/>
      </c>
      <c r="H2123" s="200">
        <f>IF(ISERROR($V2123),"",OFFSET('Smelter Look-up'!$G$4,$V2123-4,0))</f>
        <v/>
      </c>
      <c r="I2123" s="201">
        <f>IF(ISERROR($V2123),"",OFFSET('Smelter Look-up'!$H$4,$V2123-4,0))</f>
        <v/>
      </c>
      <c r="J2123" s="201">
        <f>IF(ISERROR($V2123),"",OFFSET('Smelter Look-up'!$I$4,$V2123-4,0))</f>
        <v/>
      </c>
      <c r="K2123" s="145" t="n"/>
      <c r="L2123" s="145" t="n"/>
      <c r="M2123" s="145" t="n"/>
      <c r="N2123" s="145" t="n"/>
      <c r="O2123" s="145" t="n"/>
      <c r="P2123" s="203" t="n"/>
      <c r="Q2123" s="146" t="n"/>
      <c r="R2123" s="144">
        <f>IF(ISERROR($V2123),"",OFFSET('Smelter Look-up'!$C$4,$V2123-4,0)&amp;"")</f>
        <v/>
      </c>
      <c r="S2123" s="150">
        <f>IF(B2123="","",IF(ISERROR(MATCH($E2123,CL,0)),"Unknown",INDIRECT("'C'!$A$"&amp;MATCH($E2123,CL,0)+1)))</f>
        <v/>
      </c>
      <c r="T2123" s="150">
        <f>IF(B2123="","",IF(ISERROR(MATCH($J2123,SorP!$B$1:$B$6261,0)),"",INDIRECT("'SorP'!$A$"&amp;MATCH($S2123&amp;$J2123,SorP!C:C,0))))</f>
        <v/>
      </c>
      <c r="U2123" s="163" t="n"/>
      <c r="V2123" s="164">
        <f>IF(C2123="",NA(),MATCH($B2123&amp;$C2123,'Smelter Look-up'!$J:$J,0))</f>
        <v/>
      </c>
      <c r="X2123" s="165">
        <f>IF(AND(C2123="Smelter not listed",OR(LEN(D2123)=0,LEN(E2123)=0)),1,0)</f>
        <v/>
      </c>
      <c r="AB2123" s="306">
        <f>IF(C2123="","",B2123)</f>
        <v/>
      </c>
      <c r="AC2123" s="165">
        <f>B2123</f>
        <v/>
      </c>
      <c r="AD2123" s="165">
        <f>IF(C2123="Smelter not listed",D2123,C2123)</f>
        <v/>
      </c>
    </row>
    <row r="2124" ht="20.1" customFormat="1" customHeight="1" s="165">
      <c r="A2124" s="150" t="n"/>
      <c r="B2124" s="296">
        <f>IF(LEN(A2124)=0,"",INDEX('Smelter Look-up'!$A:$A,MATCH($A2124,'Smelter Look-up'!$E:$E,0)))</f>
        <v/>
      </c>
      <c r="C2124" s="147">
        <f>IF(LEN(A2124)=0,"",INDEX('Smelter Look-up'!$C:$C,MATCH($A2124,'Smelter Look-up'!$E:$E,0)))</f>
        <v/>
      </c>
      <c r="D2124" s="144" t="n"/>
      <c r="E2124" s="144">
        <f>IF(ISERROR($V2124),"",OFFSET('Smelter Look-up'!$D$4,$V2124-4,0)&amp;"")</f>
        <v/>
      </c>
      <c r="F2124" s="144">
        <f>IF(ISERROR($V2124),"",OFFSET('Smelter Look-up'!$E$4,$V2124-4,0))</f>
        <v/>
      </c>
      <c r="G2124" s="144">
        <f>IF(C2124=$X$4,"Enter smelter details",IF(ISERROR($V2124),"",OFFSET('Smelter Look-up'!$F$4,$V2124-4,0)))</f>
        <v/>
      </c>
      <c r="H2124" s="200">
        <f>IF(ISERROR($V2124),"",OFFSET('Smelter Look-up'!$G$4,$V2124-4,0))</f>
        <v/>
      </c>
      <c r="I2124" s="201">
        <f>IF(ISERROR($V2124),"",OFFSET('Smelter Look-up'!$H$4,$V2124-4,0))</f>
        <v/>
      </c>
      <c r="J2124" s="201">
        <f>IF(ISERROR($V2124),"",OFFSET('Smelter Look-up'!$I$4,$V2124-4,0))</f>
        <v/>
      </c>
      <c r="K2124" s="145" t="n"/>
      <c r="L2124" s="145" t="n"/>
      <c r="M2124" s="145" t="n"/>
      <c r="N2124" s="145" t="n"/>
      <c r="O2124" s="145" t="n"/>
      <c r="P2124" s="203" t="n"/>
      <c r="Q2124" s="146" t="n"/>
      <c r="R2124" s="144">
        <f>IF(ISERROR($V2124),"",OFFSET('Smelter Look-up'!$C$4,$V2124-4,0)&amp;"")</f>
        <v/>
      </c>
      <c r="S2124" s="150">
        <f>IF(B2124="","",IF(ISERROR(MATCH($E2124,CL,0)),"Unknown",INDIRECT("'C'!$A$"&amp;MATCH($E2124,CL,0)+1)))</f>
        <v/>
      </c>
      <c r="T2124" s="150">
        <f>IF(B2124="","",IF(ISERROR(MATCH($J2124,SorP!$B$1:$B$6261,0)),"",INDIRECT("'SorP'!$A$"&amp;MATCH($S2124&amp;$J2124,SorP!C:C,0))))</f>
        <v/>
      </c>
      <c r="U2124" s="163" t="n"/>
      <c r="V2124" s="164">
        <f>IF(C2124="",NA(),MATCH($B2124&amp;$C2124,'Smelter Look-up'!$J:$J,0))</f>
        <v/>
      </c>
      <c r="X2124" s="165">
        <f>IF(AND(C2124="Smelter not listed",OR(LEN(D2124)=0,LEN(E2124)=0)),1,0)</f>
        <v/>
      </c>
      <c r="AB2124" s="306">
        <f>IF(C2124="","",B2124)</f>
        <v/>
      </c>
      <c r="AC2124" s="165">
        <f>B2124</f>
        <v/>
      </c>
      <c r="AD2124" s="165">
        <f>IF(C2124="Smelter not listed",D2124,C2124)</f>
        <v/>
      </c>
    </row>
    <row r="2125" ht="20.1" customFormat="1" customHeight="1" s="165">
      <c r="A2125" s="150" t="n"/>
      <c r="B2125" s="296">
        <f>IF(LEN(A2125)=0,"",INDEX('Smelter Look-up'!$A:$A,MATCH($A2125,'Smelter Look-up'!$E:$E,0)))</f>
        <v/>
      </c>
      <c r="C2125" s="147">
        <f>IF(LEN(A2125)=0,"",INDEX('Smelter Look-up'!$C:$C,MATCH($A2125,'Smelter Look-up'!$E:$E,0)))</f>
        <v/>
      </c>
      <c r="D2125" s="144" t="n"/>
      <c r="E2125" s="144">
        <f>IF(ISERROR($V2125),"",OFFSET('Smelter Look-up'!$D$4,$V2125-4,0)&amp;"")</f>
        <v/>
      </c>
      <c r="F2125" s="144">
        <f>IF(ISERROR($V2125),"",OFFSET('Smelter Look-up'!$E$4,$V2125-4,0))</f>
        <v/>
      </c>
      <c r="G2125" s="144">
        <f>IF(C2125=$X$4,"Enter smelter details",IF(ISERROR($V2125),"",OFFSET('Smelter Look-up'!$F$4,$V2125-4,0)))</f>
        <v/>
      </c>
      <c r="H2125" s="200">
        <f>IF(ISERROR($V2125),"",OFFSET('Smelter Look-up'!$G$4,$V2125-4,0))</f>
        <v/>
      </c>
      <c r="I2125" s="201">
        <f>IF(ISERROR($V2125),"",OFFSET('Smelter Look-up'!$H$4,$V2125-4,0))</f>
        <v/>
      </c>
      <c r="J2125" s="201">
        <f>IF(ISERROR($V2125),"",OFFSET('Smelter Look-up'!$I$4,$V2125-4,0))</f>
        <v/>
      </c>
      <c r="K2125" s="145" t="n"/>
      <c r="L2125" s="145" t="n"/>
      <c r="M2125" s="145" t="n"/>
      <c r="N2125" s="145" t="n"/>
      <c r="O2125" s="145" t="n"/>
      <c r="P2125" s="203" t="n"/>
      <c r="Q2125" s="146" t="n"/>
      <c r="R2125" s="144">
        <f>IF(ISERROR($V2125),"",OFFSET('Smelter Look-up'!$C$4,$V2125-4,0)&amp;"")</f>
        <v/>
      </c>
      <c r="S2125" s="150">
        <f>IF(B2125="","",IF(ISERROR(MATCH($E2125,CL,0)),"Unknown",INDIRECT("'C'!$A$"&amp;MATCH($E2125,CL,0)+1)))</f>
        <v/>
      </c>
      <c r="T2125" s="150">
        <f>IF(B2125="","",IF(ISERROR(MATCH($J2125,SorP!$B$1:$B$6261,0)),"",INDIRECT("'SorP'!$A$"&amp;MATCH($S2125&amp;$J2125,SorP!C:C,0))))</f>
        <v/>
      </c>
      <c r="U2125" s="163" t="n"/>
      <c r="V2125" s="164">
        <f>IF(C2125="",NA(),MATCH($B2125&amp;$C2125,'Smelter Look-up'!$J:$J,0))</f>
        <v/>
      </c>
      <c r="X2125" s="165">
        <f>IF(AND(C2125="Smelter not listed",OR(LEN(D2125)=0,LEN(E2125)=0)),1,0)</f>
        <v/>
      </c>
      <c r="AB2125" s="306">
        <f>IF(C2125="","",B2125)</f>
        <v/>
      </c>
      <c r="AC2125" s="165">
        <f>B2125</f>
        <v/>
      </c>
      <c r="AD2125" s="165">
        <f>IF(C2125="Smelter not listed",D2125,C2125)</f>
        <v/>
      </c>
    </row>
    <row r="2126" ht="20.1" customFormat="1" customHeight="1" s="165">
      <c r="A2126" s="150" t="n"/>
      <c r="B2126" s="296">
        <f>IF(LEN(A2126)=0,"",INDEX('Smelter Look-up'!$A:$A,MATCH($A2126,'Smelter Look-up'!$E:$E,0)))</f>
        <v/>
      </c>
      <c r="C2126" s="147">
        <f>IF(LEN(A2126)=0,"",INDEX('Smelter Look-up'!$C:$C,MATCH($A2126,'Smelter Look-up'!$E:$E,0)))</f>
        <v/>
      </c>
      <c r="D2126" s="144" t="n"/>
      <c r="E2126" s="144">
        <f>IF(ISERROR($V2126),"",OFFSET('Smelter Look-up'!$D$4,$V2126-4,0)&amp;"")</f>
        <v/>
      </c>
      <c r="F2126" s="144">
        <f>IF(ISERROR($V2126),"",OFFSET('Smelter Look-up'!$E$4,$V2126-4,0))</f>
        <v/>
      </c>
      <c r="G2126" s="144">
        <f>IF(C2126=$X$4,"Enter smelter details",IF(ISERROR($V2126),"",OFFSET('Smelter Look-up'!$F$4,$V2126-4,0)))</f>
        <v/>
      </c>
      <c r="H2126" s="200">
        <f>IF(ISERROR($V2126),"",OFFSET('Smelter Look-up'!$G$4,$V2126-4,0))</f>
        <v/>
      </c>
      <c r="I2126" s="201">
        <f>IF(ISERROR($V2126),"",OFFSET('Smelter Look-up'!$H$4,$V2126-4,0))</f>
        <v/>
      </c>
      <c r="J2126" s="201">
        <f>IF(ISERROR($V2126),"",OFFSET('Smelter Look-up'!$I$4,$V2126-4,0))</f>
        <v/>
      </c>
      <c r="K2126" s="145" t="n"/>
      <c r="L2126" s="145" t="n"/>
      <c r="M2126" s="145" t="n"/>
      <c r="N2126" s="145" t="n"/>
      <c r="O2126" s="145" t="n"/>
      <c r="P2126" s="203" t="n"/>
      <c r="Q2126" s="146" t="n"/>
      <c r="R2126" s="144">
        <f>IF(ISERROR($V2126),"",OFFSET('Smelter Look-up'!$C$4,$V2126-4,0)&amp;"")</f>
        <v/>
      </c>
      <c r="S2126" s="150">
        <f>IF(B2126="","",IF(ISERROR(MATCH($E2126,CL,0)),"Unknown",INDIRECT("'C'!$A$"&amp;MATCH($E2126,CL,0)+1)))</f>
        <v/>
      </c>
      <c r="T2126" s="150">
        <f>IF(B2126="","",IF(ISERROR(MATCH($J2126,SorP!$B$1:$B$6261,0)),"",INDIRECT("'SorP'!$A$"&amp;MATCH($S2126&amp;$J2126,SorP!C:C,0))))</f>
        <v/>
      </c>
      <c r="U2126" s="163" t="n"/>
      <c r="V2126" s="164">
        <f>IF(C2126="",NA(),MATCH($B2126&amp;$C2126,'Smelter Look-up'!$J:$J,0))</f>
        <v/>
      </c>
      <c r="X2126" s="165">
        <f>IF(AND(C2126="Smelter not listed",OR(LEN(D2126)=0,LEN(E2126)=0)),1,0)</f>
        <v/>
      </c>
      <c r="AB2126" s="306">
        <f>IF(C2126="","",B2126)</f>
        <v/>
      </c>
      <c r="AC2126" s="165">
        <f>B2126</f>
        <v/>
      </c>
      <c r="AD2126" s="165">
        <f>IF(C2126="Smelter not listed",D2126,C2126)</f>
        <v/>
      </c>
    </row>
    <row r="2127" ht="20.1" customFormat="1" customHeight="1" s="165">
      <c r="A2127" s="150" t="n"/>
      <c r="B2127" s="296">
        <f>IF(LEN(A2127)=0,"",INDEX('Smelter Look-up'!$A:$A,MATCH($A2127,'Smelter Look-up'!$E:$E,0)))</f>
        <v/>
      </c>
      <c r="C2127" s="147">
        <f>IF(LEN(A2127)=0,"",INDEX('Smelter Look-up'!$C:$C,MATCH($A2127,'Smelter Look-up'!$E:$E,0)))</f>
        <v/>
      </c>
      <c r="D2127" s="144" t="n"/>
      <c r="E2127" s="144">
        <f>IF(ISERROR($V2127),"",OFFSET('Smelter Look-up'!$D$4,$V2127-4,0)&amp;"")</f>
        <v/>
      </c>
      <c r="F2127" s="144">
        <f>IF(ISERROR($V2127),"",OFFSET('Smelter Look-up'!$E$4,$V2127-4,0))</f>
        <v/>
      </c>
      <c r="G2127" s="144">
        <f>IF(C2127=$X$4,"Enter smelter details",IF(ISERROR($V2127),"",OFFSET('Smelter Look-up'!$F$4,$V2127-4,0)))</f>
        <v/>
      </c>
      <c r="H2127" s="200">
        <f>IF(ISERROR($V2127),"",OFFSET('Smelter Look-up'!$G$4,$V2127-4,0))</f>
        <v/>
      </c>
      <c r="I2127" s="201">
        <f>IF(ISERROR($V2127),"",OFFSET('Smelter Look-up'!$H$4,$V2127-4,0))</f>
        <v/>
      </c>
      <c r="J2127" s="201">
        <f>IF(ISERROR($V2127),"",OFFSET('Smelter Look-up'!$I$4,$V2127-4,0))</f>
        <v/>
      </c>
      <c r="K2127" s="145" t="n"/>
      <c r="L2127" s="145" t="n"/>
      <c r="M2127" s="145" t="n"/>
      <c r="N2127" s="145" t="n"/>
      <c r="O2127" s="145" t="n"/>
      <c r="P2127" s="203" t="n"/>
      <c r="Q2127" s="146" t="n"/>
      <c r="R2127" s="144">
        <f>IF(ISERROR($V2127),"",OFFSET('Smelter Look-up'!$C$4,$V2127-4,0)&amp;"")</f>
        <v/>
      </c>
      <c r="S2127" s="150">
        <f>IF(B2127="","",IF(ISERROR(MATCH($E2127,CL,0)),"Unknown",INDIRECT("'C'!$A$"&amp;MATCH($E2127,CL,0)+1)))</f>
        <v/>
      </c>
      <c r="T2127" s="150">
        <f>IF(B2127="","",IF(ISERROR(MATCH($J2127,SorP!$B$1:$B$6261,0)),"",INDIRECT("'SorP'!$A$"&amp;MATCH($S2127&amp;$J2127,SorP!C:C,0))))</f>
        <v/>
      </c>
      <c r="U2127" s="163" t="n"/>
      <c r="V2127" s="164">
        <f>IF(C2127="",NA(),MATCH($B2127&amp;$C2127,'Smelter Look-up'!$J:$J,0))</f>
        <v/>
      </c>
      <c r="X2127" s="165">
        <f>IF(AND(C2127="Smelter not listed",OR(LEN(D2127)=0,LEN(E2127)=0)),1,0)</f>
        <v/>
      </c>
      <c r="AB2127" s="306">
        <f>IF(C2127="","",B2127)</f>
        <v/>
      </c>
      <c r="AC2127" s="165">
        <f>B2127</f>
        <v/>
      </c>
      <c r="AD2127" s="165">
        <f>IF(C2127="Smelter not listed",D2127,C2127)</f>
        <v/>
      </c>
    </row>
    <row r="2128" ht="20.1" customFormat="1" customHeight="1" s="165">
      <c r="A2128" s="150" t="n"/>
      <c r="B2128" s="296">
        <f>IF(LEN(A2128)=0,"",INDEX('Smelter Look-up'!$A:$A,MATCH($A2128,'Smelter Look-up'!$E:$E,0)))</f>
        <v/>
      </c>
      <c r="C2128" s="147">
        <f>IF(LEN(A2128)=0,"",INDEX('Smelter Look-up'!$C:$C,MATCH($A2128,'Smelter Look-up'!$E:$E,0)))</f>
        <v/>
      </c>
      <c r="D2128" s="144" t="n"/>
      <c r="E2128" s="144">
        <f>IF(ISERROR($V2128),"",OFFSET('Smelter Look-up'!$D$4,$V2128-4,0)&amp;"")</f>
        <v/>
      </c>
      <c r="F2128" s="144">
        <f>IF(ISERROR($V2128),"",OFFSET('Smelter Look-up'!$E$4,$V2128-4,0))</f>
        <v/>
      </c>
      <c r="G2128" s="144">
        <f>IF(C2128=$X$4,"Enter smelter details",IF(ISERROR($V2128),"",OFFSET('Smelter Look-up'!$F$4,$V2128-4,0)))</f>
        <v/>
      </c>
      <c r="H2128" s="200">
        <f>IF(ISERROR($V2128),"",OFFSET('Smelter Look-up'!$G$4,$V2128-4,0))</f>
        <v/>
      </c>
      <c r="I2128" s="201">
        <f>IF(ISERROR($V2128),"",OFFSET('Smelter Look-up'!$H$4,$V2128-4,0))</f>
        <v/>
      </c>
      <c r="J2128" s="201">
        <f>IF(ISERROR($V2128),"",OFFSET('Smelter Look-up'!$I$4,$V2128-4,0))</f>
        <v/>
      </c>
      <c r="K2128" s="145" t="n"/>
      <c r="L2128" s="145" t="n"/>
      <c r="M2128" s="145" t="n"/>
      <c r="N2128" s="145" t="n"/>
      <c r="O2128" s="145" t="n"/>
      <c r="P2128" s="203" t="n"/>
      <c r="Q2128" s="146" t="n"/>
      <c r="R2128" s="144">
        <f>IF(ISERROR($V2128),"",OFFSET('Smelter Look-up'!$C$4,$V2128-4,0)&amp;"")</f>
        <v/>
      </c>
      <c r="S2128" s="150">
        <f>IF(B2128="","",IF(ISERROR(MATCH($E2128,CL,0)),"Unknown",INDIRECT("'C'!$A$"&amp;MATCH($E2128,CL,0)+1)))</f>
        <v/>
      </c>
      <c r="T2128" s="150">
        <f>IF(B2128="","",IF(ISERROR(MATCH($J2128,SorP!$B$1:$B$6261,0)),"",INDIRECT("'SorP'!$A$"&amp;MATCH($S2128&amp;$J2128,SorP!C:C,0))))</f>
        <v/>
      </c>
      <c r="U2128" s="163" t="n"/>
      <c r="V2128" s="164">
        <f>IF(C2128="",NA(),MATCH($B2128&amp;$C2128,'Smelter Look-up'!$J:$J,0))</f>
        <v/>
      </c>
      <c r="X2128" s="165">
        <f>IF(AND(C2128="Smelter not listed",OR(LEN(D2128)=0,LEN(E2128)=0)),1,0)</f>
        <v/>
      </c>
      <c r="AB2128" s="306">
        <f>IF(C2128="","",B2128)</f>
        <v/>
      </c>
      <c r="AC2128" s="165">
        <f>B2128</f>
        <v/>
      </c>
      <c r="AD2128" s="165">
        <f>IF(C2128="Smelter not listed",D2128,C2128)</f>
        <v/>
      </c>
    </row>
    <row r="2129" ht="20.1" customFormat="1" customHeight="1" s="165">
      <c r="A2129" s="150" t="n"/>
      <c r="B2129" s="296">
        <f>IF(LEN(A2129)=0,"",INDEX('Smelter Look-up'!$A:$A,MATCH($A2129,'Smelter Look-up'!$E:$E,0)))</f>
        <v/>
      </c>
      <c r="C2129" s="147">
        <f>IF(LEN(A2129)=0,"",INDEX('Smelter Look-up'!$C:$C,MATCH($A2129,'Smelter Look-up'!$E:$E,0)))</f>
        <v/>
      </c>
      <c r="D2129" s="144" t="n"/>
      <c r="E2129" s="144">
        <f>IF(ISERROR($V2129),"",OFFSET('Smelter Look-up'!$D$4,$V2129-4,0)&amp;"")</f>
        <v/>
      </c>
      <c r="F2129" s="144">
        <f>IF(ISERROR($V2129),"",OFFSET('Smelter Look-up'!$E$4,$V2129-4,0))</f>
        <v/>
      </c>
      <c r="G2129" s="144">
        <f>IF(C2129=$X$4,"Enter smelter details",IF(ISERROR($V2129),"",OFFSET('Smelter Look-up'!$F$4,$V2129-4,0)))</f>
        <v/>
      </c>
      <c r="H2129" s="200">
        <f>IF(ISERROR($V2129),"",OFFSET('Smelter Look-up'!$G$4,$V2129-4,0))</f>
        <v/>
      </c>
      <c r="I2129" s="201">
        <f>IF(ISERROR($V2129),"",OFFSET('Smelter Look-up'!$H$4,$V2129-4,0))</f>
        <v/>
      </c>
      <c r="J2129" s="201">
        <f>IF(ISERROR($V2129),"",OFFSET('Smelter Look-up'!$I$4,$V2129-4,0))</f>
        <v/>
      </c>
      <c r="K2129" s="145" t="n"/>
      <c r="L2129" s="145" t="n"/>
      <c r="M2129" s="145" t="n"/>
      <c r="N2129" s="145" t="n"/>
      <c r="O2129" s="145" t="n"/>
      <c r="P2129" s="203" t="n"/>
      <c r="Q2129" s="146" t="n"/>
      <c r="R2129" s="144">
        <f>IF(ISERROR($V2129),"",OFFSET('Smelter Look-up'!$C$4,$V2129-4,0)&amp;"")</f>
        <v/>
      </c>
      <c r="S2129" s="150">
        <f>IF(B2129="","",IF(ISERROR(MATCH($E2129,CL,0)),"Unknown",INDIRECT("'C'!$A$"&amp;MATCH($E2129,CL,0)+1)))</f>
        <v/>
      </c>
      <c r="T2129" s="150">
        <f>IF(B2129="","",IF(ISERROR(MATCH($J2129,SorP!$B$1:$B$6261,0)),"",INDIRECT("'SorP'!$A$"&amp;MATCH($S2129&amp;$J2129,SorP!C:C,0))))</f>
        <v/>
      </c>
      <c r="U2129" s="163" t="n"/>
      <c r="V2129" s="164">
        <f>IF(C2129="",NA(),MATCH($B2129&amp;$C2129,'Smelter Look-up'!$J:$J,0))</f>
        <v/>
      </c>
      <c r="X2129" s="165">
        <f>IF(AND(C2129="Smelter not listed",OR(LEN(D2129)=0,LEN(E2129)=0)),1,0)</f>
        <v/>
      </c>
      <c r="AB2129" s="306">
        <f>IF(C2129="","",B2129)</f>
        <v/>
      </c>
      <c r="AC2129" s="165">
        <f>B2129</f>
        <v/>
      </c>
      <c r="AD2129" s="165">
        <f>IF(C2129="Smelter not listed",D2129,C2129)</f>
        <v/>
      </c>
    </row>
    <row r="2130" ht="20.1" customFormat="1" customHeight="1" s="165">
      <c r="A2130" s="150" t="n"/>
      <c r="B2130" s="296">
        <f>IF(LEN(A2130)=0,"",INDEX('Smelter Look-up'!$A:$A,MATCH($A2130,'Smelter Look-up'!$E:$E,0)))</f>
        <v/>
      </c>
      <c r="C2130" s="147">
        <f>IF(LEN(A2130)=0,"",INDEX('Smelter Look-up'!$C:$C,MATCH($A2130,'Smelter Look-up'!$E:$E,0)))</f>
        <v/>
      </c>
      <c r="D2130" s="144" t="n"/>
      <c r="E2130" s="144">
        <f>IF(ISERROR($V2130),"",OFFSET('Smelter Look-up'!$D$4,$V2130-4,0)&amp;"")</f>
        <v/>
      </c>
      <c r="F2130" s="144">
        <f>IF(ISERROR($V2130),"",OFFSET('Smelter Look-up'!$E$4,$V2130-4,0))</f>
        <v/>
      </c>
      <c r="G2130" s="144">
        <f>IF(C2130=$X$4,"Enter smelter details",IF(ISERROR($V2130),"",OFFSET('Smelter Look-up'!$F$4,$V2130-4,0)))</f>
        <v/>
      </c>
      <c r="H2130" s="200">
        <f>IF(ISERROR($V2130),"",OFFSET('Smelter Look-up'!$G$4,$V2130-4,0))</f>
        <v/>
      </c>
      <c r="I2130" s="201">
        <f>IF(ISERROR($V2130),"",OFFSET('Smelter Look-up'!$H$4,$V2130-4,0))</f>
        <v/>
      </c>
      <c r="J2130" s="201">
        <f>IF(ISERROR($V2130),"",OFFSET('Smelter Look-up'!$I$4,$V2130-4,0))</f>
        <v/>
      </c>
      <c r="K2130" s="145" t="n"/>
      <c r="L2130" s="145" t="n"/>
      <c r="M2130" s="145" t="n"/>
      <c r="N2130" s="145" t="n"/>
      <c r="O2130" s="145" t="n"/>
      <c r="P2130" s="203" t="n"/>
      <c r="Q2130" s="146" t="n"/>
      <c r="R2130" s="144">
        <f>IF(ISERROR($V2130),"",OFFSET('Smelter Look-up'!$C$4,$V2130-4,0)&amp;"")</f>
        <v/>
      </c>
      <c r="S2130" s="150">
        <f>IF(B2130="","",IF(ISERROR(MATCH($E2130,CL,0)),"Unknown",INDIRECT("'C'!$A$"&amp;MATCH($E2130,CL,0)+1)))</f>
        <v/>
      </c>
      <c r="T2130" s="150">
        <f>IF(B2130="","",IF(ISERROR(MATCH($J2130,SorP!$B$1:$B$6261,0)),"",INDIRECT("'SorP'!$A$"&amp;MATCH($S2130&amp;$J2130,SorP!C:C,0))))</f>
        <v/>
      </c>
      <c r="U2130" s="163" t="n"/>
      <c r="V2130" s="164">
        <f>IF(C2130="",NA(),MATCH($B2130&amp;$C2130,'Smelter Look-up'!$J:$J,0))</f>
        <v/>
      </c>
      <c r="X2130" s="165">
        <f>IF(AND(C2130="Smelter not listed",OR(LEN(D2130)=0,LEN(E2130)=0)),1,0)</f>
        <v/>
      </c>
      <c r="AB2130" s="306">
        <f>IF(C2130="","",B2130)</f>
        <v/>
      </c>
      <c r="AC2130" s="165">
        <f>B2130</f>
        <v/>
      </c>
      <c r="AD2130" s="165">
        <f>IF(C2130="Smelter not listed",D2130,C2130)</f>
        <v/>
      </c>
    </row>
    <row r="2131" ht="20.1" customFormat="1" customHeight="1" s="165">
      <c r="A2131" s="150" t="n"/>
      <c r="B2131" s="296">
        <f>IF(LEN(A2131)=0,"",INDEX('Smelter Look-up'!$A:$A,MATCH($A2131,'Smelter Look-up'!$E:$E,0)))</f>
        <v/>
      </c>
      <c r="C2131" s="147">
        <f>IF(LEN(A2131)=0,"",INDEX('Smelter Look-up'!$C:$C,MATCH($A2131,'Smelter Look-up'!$E:$E,0)))</f>
        <v/>
      </c>
      <c r="D2131" s="144" t="n"/>
      <c r="E2131" s="144">
        <f>IF(ISERROR($V2131),"",OFFSET('Smelter Look-up'!$D$4,$V2131-4,0)&amp;"")</f>
        <v/>
      </c>
      <c r="F2131" s="144">
        <f>IF(ISERROR($V2131),"",OFFSET('Smelter Look-up'!$E$4,$V2131-4,0))</f>
        <v/>
      </c>
      <c r="G2131" s="144">
        <f>IF(C2131=$X$4,"Enter smelter details",IF(ISERROR($V2131),"",OFFSET('Smelter Look-up'!$F$4,$V2131-4,0)))</f>
        <v/>
      </c>
      <c r="H2131" s="200">
        <f>IF(ISERROR($V2131),"",OFFSET('Smelter Look-up'!$G$4,$V2131-4,0))</f>
        <v/>
      </c>
      <c r="I2131" s="201">
        <f>IF(ISERROR($V2131),"",OFFSET('Smelter Look-up'!$H$4,$V2131-4,0))</f>
        <v/>
      </c>
      <c r="J2131" s="201">
        <f>IF(ISERROR($V2131),"",OFFSET('Smelter Look-up'!$I$4,$V2131-4,0))</f>
        <v/>
      </c>
      <c r="K2131" s="145" t="n"/>
      <c r="L2131" s="145" t="n"/>
      <c r="M2131" s="145" t="n"/>
      <c r="N2131" s="145" t="n"/>
      <c r="O2131" s="145" t="n"/>
      <c r="P2131" s="203" t="n"/>
      <c r="Q2131" s="146" t="n"/>
      <c r="R2131" s="144">
        <f>IF(ISERROR($V2131),"",OFFSET('Smelter Look-up'!$C$4,$V2131-4,0)&amp;"")</f>
        <v/>
      </c>
      <c r="S2131" s="150">
        <f>IF(B2131="","",IF(ISERROR(MATCH($E2131,CL,0)),"Unknown",INDIRECT("'C'!$A$"&amp;MATCH($E2131,CL,0)+1)))</f>
        <v/>
      </c>
      <c r="T2131" s="150">
        <f>IF(B2131="","",IF(ISERROR(MATCH($J2131,SorP!$B$1:$B$6261,0)),"",INDIRECT("'SorP'!$A$"&amp;MATCH($S2131&amp;$J2131,SorP!C:C,0))))</f>
        <v/>
      </c>
      <c r="U2131" s="163" t="n"/>
      <c r="V2131" s="164">
        <f>IF(C2131="",NA(),MATCH($B2131&amp;$C2131,'Smelter Look-up'!$J:$J,0))</f>
        <v/>
      </c>
      <c r="X2131" s="165">
        <f>IF(AND(C2131="Smelter not listed",OR(LEN(D2131)=0,LEN(E2131)=0)),1,0)</f>
        <v/>
      </c>
      <c r="AB2131" s="306">
        <f>IF(C2131="","",B2131)</f>
        <v/>
      </c>
      <c r="AC2131" s="165">
        <f>B2131</f>
        <v/>
      </c>
      <c r="AD2131" s="165">
        <f>IF(C2131="Smelter not listed",D2131,C2131)</f>
        <v/>
      </c>
    </row>
    <row r="2132" ht="20.1" customFormat="1" customHeight="1" s="165">
      <c r="A2132" s="150" t="n"/>
      <c r="B2132" s="296">
        <f>IF(LEN(A2132)=0,"",INDEX('Smelter Look-up'!$A:$A,MATCH($A2132,'Smelter Look-up'!$E:$E,0)))</f>
        <v/>
      </c>
      <c r="C2132" s="147">
        <f>IF(LEN(A2132)=0,"",INDEX('Smelter Look-up'!$C:$C,MATCH($A2132,'Smelter Look-up'!$E:$E,0)))</f>
        <v/>
      </c>
      <c r="D2132" s="144" t="n"/>
      <c r="E2132" s="144">
        <f>IF(ISERROR($V2132),"",OFFSET('Smelter Look-up'!$D$4,$V2132-4,0)&amp;"")</f>
        <v/>
      </c>
      <c r="F2132" s="144">
        <f>IF(ISERROR($V2132),"",OFFSET('Smelter Look-up'!$E$4,$V2132-4,0))</f>
        <v/>
      </c>
      <c r="G2132" s="144">
        <f>IF(C2132=$X$4,"Enter smelter details",IF(ISERROR($V2132),"",OFFSET('Smelter Look-up'!$F$4,$V2132-4,0)))</f>
        <v/>
      </c>
      <c r="H2132" s="200">
        <f>IF(ISERROR($V2132),"",OFFSET('Smelter Look-up'!$G$4,$V2132-4,0))</f>
        <v/>
      </c>
      <c r="I2132" s="201">
        <f>IF(ISERROR($V2132),"",OFFSET('Smelter Look-up'!$H$4,$V2132-4,0))</f>
        <v/>
      </c>
      <c r="J2132" s="201">
        <f>IF(ISERROR($V2132),"",OFFSET('Smelter Look-up'!$I$4,$V2132-4,0))</f>
        <v/>
      </c>
      <c r="K2132" s="145" t="n"/>
      <c r="L2132" s="145" t="n"/>
      <c r="M2132" s="145" t="n"/>
      <c r="N2132" s="145" t="n"/>
      <c r="O2132" s="145" t="n"/>
      <c r="P2132" s="203" t="n"/>
      <c r="Q2132" s="146" t="n"/>
      <c r="R2132" s="144">
        <f>IF(ISERROR($V2132),"",OFFSET('Smelter Look-up'!$C$4,$V2132-4,0)&amp;"")</f>
        <v/>
      </c>
      <c r="S2132" s="150">
        <f>IF(B2132="","",IF(ISERROR(MATCH($E2132,CL,0)),"Unknown",INDIRECT("'C'!$A$"&amp;MATCH($E2132,CL,0)+1)))</f>
        <v/>
      </c>
      <c r="T2132" s="150">
        <f>IF(B2132="","",IF(ISERROR(MATCH($J2132,SorP!$B$1:$B$6261,0)),"",INDIRECT("'SorP'!$A$"&amp;MATCH($S2132&amp;$J2132,SorP!C:C,0))))</f>
        <v/>
      </c>
      <c r="U2132" s="163" t="n"/>
      <c r="V2132" s="164">
        <f>IF(C2132="",NA(),MATCH($B2132&amp;$C2132,'Smelter Look-up'!$J:$J,0))</f>
        <v/>
      </c>
      <c r="X2132" s="165">
        <f>IF(AND(C2132="Smelter not listed",OR(LEN(D2132)=0,LEN(E2132)=0)),1,0)</f>
        <v/>
      </c>
      <c r="AB2132" s="306">
        <f>IF(C2132="","",B2132)</f>
        <v/>
      </c>
      <c r="AC2132" s="165">
        <f>B2132</f>
        <v/>
      </c>
      <c r="AD2132" s="165">
        <f>IF(C2132="Smelter not listed",D2132,C2132)</f>
        <v/>
      </c>
    </row>
    <row r="2133" ht="20.1" customFormat="1" customHeight="1" s="165">
      <c r="A2133" s="150" t="n"/>
      <c r="B2133" s="296">
        <f>IF(LEN(A2133)=0,"",INDEX('Smelter Look-up'!$A:$A,MATCH($A2133,'Smelter Look-up'!$E:$E,0)))</f>
        <v/>
      </c>
      <c r="C2133" s="147">
        <f>IF(LEN(A2133)=0,"",INDEX('Smelter Look-up'!$C:$C,MATCH($A2133,'Smelter Look-up'!$E:$E,0)))</f>
        <v/>
      </c>
      <c r="D2133" s="144" t="n"/>
      <c r="E2133" s="144">
        <f>IF(ISERROR($V2133),"",OFFSET('Smelter Look-up'!$D$4,$V2133-4,0)&amp;"")</f>
        <v/>
      </c>
      <c r="F2133" s="144">
        <f>IF(ISERROR($V2133),"",OFFSET('Smelter Look-up'!$E$4,$V2133-4,0))</f>
        <v/>
      </c>
      <c r="G2133" s="144">
        <f>IF(C2133=$X$4,"Enter smelter details",IF(ISERROR($V2133),"",OFFSET('Smelter Look-up'!$F$4,$V2133-4,0)))</f>
        <v/>
      </c>
      <c r="H2133" s="200">
        <f>IF(ISERROR($V2133),"",OFFSET('Smelter Look-up'!$G$4,$V2133-4,0))</f>
        <v/>
      </c>
      <c r="I2133" s="201">
        <f>IF(ISERROR($V2133),"",OFFSET('Smelter Look-up'!$H$4,$V2133-4,0))</f>
        <v/>
      </c>
      <c r="J2133" s="201">
        <f>IF(ISERROR($V2133),"",OFFSET('Smelter Look-up'!$I$4,$V2133-4,0))</f>
        <v/>
      </c>
      <c r="K2133" s="145" t="n"/>
      <c r="L2133" s="145" t="n"/>
      <c r="M2133" s="145" t="n"/>
      <c r="N2133" s="145" t="n"/>
      <c r="O2133" s="145" t="n"/>
      <c r="P2133" s="203" t="n"/>
      <c r="Q2133" s="146" t="n"/>
      <c r="R2133" s="144">
        <f>IF(ISERROR($V2133),"",OFFSET('Smelter Look-up'!$C$4,$V2133-4,0)&amp;"")</f>
        <v/>
      </c>
      <c r="S2133" s="150">
        <f>IF(B2133="","",IF(ISERROR(MATCH($E2133,CL,0)),"Unknown",INDIRECT("'C'!$A$"&amp;MATCH($E2133,CL,0)+1)))</f>
        <v/>
      </c>
      <c r="T2133" s="150">
        <f>IF(B2133="","",IF(ISERROR(MATCH($J2133,SorP!$B$1:$B$6261,0)),"",INDIRECT("'SorP'!$A$"&amp;MATCH($S2133&amp;$J2133,SorP!C:C,0))))</f>
        <v/>
      </c>
      <c r="U2133" s="163" t="n"/>
      <c r="V2133" s="164">
        <f>IF(C2133="",NA(),MATCH($B2133&amp;$C2133,'Smelter Look-up'!$J:$J,0))</f>
        <v/>
      </c>
      <c r="X2133" s="165">
        <f>IF(AND(C2133="Smelter not listed",OR(LEN(D2133)=0,LEN(E2133)=0)),1,0)</f>
        <v/>
      </c>
      <c r="AB2133" s="306">
        <f>IF(C2133="","",B2133)</f>
        <v/>
      </c>
      <c r="AC2133" s="165">
        <f>B2133</f>
        <v/>
      </c>
      <c r="AD2133" s="165">
        <f>IF(C2133="Smelter not listed",D2133,C2133)</f>
        <v/>
      </c>
    </row>
    <row r="2134" ht="20.1" customFormat="1" customHeight="1" s="165">
      <c r="A2134" s="150" t="n"/>
      <c r="B2134" s="296">
        <f>IF(LEN(A2134)=0,"",INDEX('Smelter Look-up'!$A:$A,MATCH($A2134,'Smelter Look-up'!$E:$E,0)))</f>
        <v/>
      </c>
      <c r="C2134" s="147">
        <f>IF(LEN(A2134)=0,"",INDEX('Smelter Look-up'!$C:$C,MATCH($A2134,'Smelter Look-up'!$E:$E,0)))</f>
        <v/>
      </c>
      <c r="D2134" s="144" t="n"/>
      <c r="E2134" s="144">
        <f>IF(ISERROR($V2134),"",OFFSET('Smelter Look-up'!$D$4,$V2134-4,0)&amp;"")</f>
        <v/>
      </c>
      <c r="F2134" s="144">
        <f>IF(ISERROR($V2134),"",OFFSET('Smelter Look-up'!$E$4,$V2134-4,0))</f>
        <v/>
      </c>
      <c r="G2134" s="144">
        <f>IF(C2134=$X$4,"Enter smelter details",IF(ISERROR($V2134),"",OFFSET('Smelter Look-up'!$F$4,$V2134-4,0)))</f>
        <v/>
      </c>
      <c r="H2134" s="200">
        <f>IF(ISERROR($V2134),"",OFFSET('Smelter Look-up'!$G$4,$V2134-4,0))</f>
        <v/>
      </c>
      <c r="I2134" s="201">
        <f>IF(ISERROR($V2134),"",OFFSET('Smelter Look-up'!$H$4,$V2134-4,0))</f>
        <v/>
      </c>
      <c r="J2134" s="201">
        <f>IF(ISERROR($V2134),"",OFFSET('Smelter Look-up'!$I$4,$V2134-4,0))</f>
        <v/>
      </c>
      <c r="K2134" s="145" t="n"/>
      <c r="L2134" s="145" t="n"/>
      <c r="M2134" s="145" t="n"/>
      <c r="N2134" s="145" t="n"/>
      <c r="O2134" s="145" t="n"/>
      <c r="P2134" s="203" t="n"/>
      <c r="Q2134" s="146" t="n"/>
      <c r="R2134" s="144">
        <f>IF(ISERROR($V2134),"",OFFSET('Smelter Look-up'!$C$4,$V2134-4,0)&amp;"")</f>
        <v/>
      </c>
      <c r="S2134" s="150">
        <f>IF(B2134="","",IF(ISERROR(MATCH($E2134,CL,0)),"Unknown",INDIRECT("'C'!$A$"&amp;MATCH($E2134,CL,0)+1)))</f>
        <v/>
      </c>
      <c r="T2134" s="150">
        <f>IF(B2134="","",IF(ISERROR(MATCH($J2134,SorP!$B$1:$B$6261,0)),"",INDIRECT("'SorP'!$A$"&amp;MATCH($S2134&amp;$J2134,SorP!C:C,0))))</f>
        <v/>
      </c>
      <c r="U2134" s="163" t="n"/>
      <c r="V2134" s="164">
        <f>IF(C2134="",NA(),MATCH($B2134&amp;$C2134,'Smelter Look-up'!$J:$J,0))</f>
        <v/>
      </c>
      <c r="X2134" s="165">
        <f>IF(AND(C2134="Smelter not listed",OR(LEN(D2134)=0,LEN(E2134)=0)),1,0)</f>
        <v/>
      </c>
      <c r="AB2134" s="306">
        <f>IF(C2134="","",B2134)</f>
        <v/>
      </c>
      <c r="AC2134" s="165">
        <f>B2134</f>
        <v/>
      </c>
      <c r="AD2134" s="165">
        <f>IF(C2134="Smelter not listed",D2134,C2134)</f>
        <v/>
      </c>
    </row>
    <row r="2135" ht="20.1" customFormat="1" customHeight="1" s="165">
      <c r="A2135" s="150" t="n"/>
      <c r="B2135" s="296">
        <f>IF(LEN(A2135)=0,"",INDEX('Smelter Look-up'!$A:$A,MATCH($A2135,'Smelter Look-up'!$E:$E,0)))</f>
        <v/>
      </c>
      <c r="C2135" s="147">
        <f>IF(LEN(A2135)=0,"",INDEX('Smelter Look-up'!$C:$C,MATCH($A2135,'Smelter Look-up'!$E:$E,0)))</f>
        <v/>
      </c>
      <c r="D2135" s="144" t="n"/>
      <c r="E2135" s="144">
        <f>IF(ISERROR($V2135),"",OFFSET('Smelter Look-up'!$D$4,$V2135-4,0)&amp;"")</f>
        <v/>
      </c>
      <c r="F2135" s="144">
        <f>IF(ISERROR($V2135),"",OFFSET('Smelter Look-up'!$E$4,$V2135-4,0))</f>
        <v/>
      </c>
      <c r="G2135" s="144">
        <f>IF(C2135=$X$4,"Enter smelter details",IF(ISERROR($V2135),"",OFFSET('Smelter Look-up'!$F$4,$V2135-4,0)))</f>
        <v/>
      </c>
      <c r="H2135" s="200">
        <f>IF(ISERROR($V2135),"",OFFSET('Smelter Look-up'!$G$4,$V2135-4,0))</f>
        <v/>
      </c>
      <c r="I2135" s="201">
        <f>IF(ISERROR($V2135),"",OFFSET('Smelter Look-up'!$H$4,$V2135-4,0))</f>
        <v/>
      </c>
      <c r="J2135" s="201">
        <f>IF(ISERROR($V2135),"",OFFSET('Smelter Look-up'!$I$4,$V2135-4,0))</f>
        <v/>
      </c>
      <c r="K2135" s="145" t="n"/>
      <c r="L2135" s="145" t="n"/>
      <c r="M2135" s="145" t="n"/>
      <c r="N2135" s="145" t="n"/>
      <c r="O2135" s="145" t="n"/>
      <c r="P2135" s="203" t="n"/>
      <c r="Q2135" s="146" t="n"/>
      <c r="R2135" s="144">
        <f>IF(ISERROR($V2135),"",OFFSET('Smelter Look-up'!$C$4,$V2135-4,0)&amp;"")</f>
        <v/>
      </c>
      <c r="S2135" s="150">
        <f>IF(B2135="","",IF(ISERROR(MATCH($E2135,CL,0)),"Unknown",INDIRECT("'C'!$A$"&amp;MATCH($E2135,CL,0)+1)))</f>
        <v/>
      </c>
      <c r="T2135" s="150">
        <f>IF(B2135="","",IF(ISERROR(MATCH($J2135,SorP!$B$1:$B$6261,0)),"",INDIRECT("'SorP'!$A$"&amp;MATCH($S2135&amp;$J2135,SorP!C:C,0))))</f>
        <v/>
      </c>
      <c r="U2135" s="163" t="n"/>
      <c r="V2135" s="164">
        <f>IF(C2135="",NA(),MATCH($B2135&amp;$C2135,'Smelter Look-up'!$J:$J,0))</f>
        <v/>
      </c>
      <c r="X2135" s="165">
        <f>IF(AND(C2135="Smelter not listed",OR(LEN(D2135)=0,LEN(E2135)=0)),1,0)</f>
        <v/>
      </c>
      <c r="AB2135" s="306">
        <f>IF(C2135="","",B2135)</f>
        <v/>
      </c>
      <c r="AC2135" s="165">
        <f>B2135</f>
        <v/>
      </c>
      <c r="AD2135" s="165">
        <f>IF(C2135="Smelter not listed",D2135,C2135)</f>
        <v/>
      </c>
    </row>
    <row r="2136" ht="20.1" customFormat="1" customHeight="1" s="165">
      <c r="A2136" s="150" t="n"/>
      <c r="B2136" s="296">
        <f>IF(LEN(A2136)=0,"",INDEX('Smelter Look-up'!$A:$A,MATCH($A2136,'Smelter Look-up'!$E:$E,0)))</f>
        <v/>
      </c>
      <c r="C2136" s="147">
        <f>IF(LEN(A2136)=0,"",INDEX('Smelter Look-up'!$C:$C,MATCH($A2136,'Smelter Look-up'!$E:$E,0)))</f>
        <v/>
      </c>
      <c r="D2136" s="144" t="n"/>
      <c r="E2136" s="144">
        <f>IF(ISERROR($V2136),"",OFFSET('Smelter Look-up'!$D$4,$V2136-4,0)&amp;"")</f>
        <v/>
      </c>
      <c r="F2136" s="144">
        <f>IF(ISERROR($V2136),"",OFFSET('Smelter Look-up'!$E$4,$V2136-4,0))</f>
        <v/>
      </c>
      <c r="G2136" s="144">
        <f>IF(C2136=$X$4,"Enter smelter details",IF(ISERROR($V2136),"",OFFSET('Smelter Look-up'!$F$4,$V2136-4,0)))</f>
        <v/>
      </c>
      <c r="H2136" s="200">
        <f>IF(ISERROR($V2136),"",OFFSET('Smelter Look-up'!$G$4,$V2136-4,0))</f>
        <v/>
      </c>
      <c r="I2136" s="201">
        <f>IF(ISERROR($V2136),"",OFFSET('Smelter Look-up'!$H$4,$V2136-4,0))</f>
        <v/>
      </c>
      <c r="J2136" s="201">
        <f>IF(ISERROR($V2136),"",OFFSET('Smelter Look-up'!$I$4,$V2136-4,0))</f>
        <v/>
      </c>
      <c r="K2136" s="145" t="n"/>
      <c r="L2136" s="145" t="n"/>
      <c r="M2136" s="145" t="n"/>
      <c r="N2136" s="145" t="n"/>
      <c r="O2136" s="145" t="n"/>
      <c r="P2136" s="203" t="n"/>
      <c r="Q2136" s="146" t="n"/>
      <c r="R2136" s="144">
        <f>IF(ISERROR($V2136),"",OFFSET('Smelter Look-up'!$C$4,$V2136-4,0)&amp;"")</f>
        <v/>
      </c>
      <c r="S2136" s="150">
        <f>IF(B2136="","",IF(ISERROR(MATCH($E2136,CL,0)),"Unknown",INDIRECT("'C'!$A$"&amp;MATCH($E2136,CL,0)+1)))</f>
        <v/>
      </c>
      <c r="T2136" s="150">
        <f>IF(B2136="","",IF(ISERROR(MATCH($J2136,SorP!$B$1:$B$6261,0)),"",INDIRECT("'SorP'!$A$"&amp;MATCH($S2136&amp;$J2136,SorP!C:C,0))))</f>
        <v/>
      </c>
      <c r="U2136" s="163" t="n"/>
      <c r="V2136" s="164">
        <f>IF(C2136="",NA(),MATCH($B2136&amp;$C2136,'Smelter Look-up'!$J:$J,0))</f>
        <v/>
      </c>
      <c r="X2136" s="165">
        <f>IF(AND(C2136="Smelter not listed",OR(LEN(D2136)=0,LEN(E2136)=0)),1,0)</f>
        <v/>
      </c>
      <c r="AB2136" s="306">
        <f>IF(C2136="","",B2136)</f>
        <v/>
      </c>
      <c r="AC2136" s="165">
        <f>B2136</f>
        <v/>
      </c>
      <c r="AD2136" s="165">
        <f>IF(C2136="Smelter not listed",D2136,C2136)</f>
        <v/>
      </c>
    </row>
    <row r="2137" ht="20.1" customFormat="1" customHeight="1" s="165">
      <c r="A2137" s="150" t="n"/>
      <c r="B2137" s="296">
        <f>IF(LEN(A2137)=0,"",INDEX('Smelter Look-up'!$A:$A,MATCH($A2137,'Smelter Look-up'!$E:$E,0)))</f>
        <v/>
      </c>
      <c r="C2137" s="147">
        <f>IF(LEN(A2137)=0,"",INDEX('Smelter Look-up'!$C:$C,MATCH($A2137,'Smelter Look-up'!$E:$E,0)))</f>
        <v/>
      </c>
      <c r="D2137" s="144" t="n"/>
      <c r="E2137" s="144">
        <f>IF(ISERROR($V2137),"",OFFSET('Smelter Look-up'!$D$4,$V2137-4,0)&amp;"")</f>
        <v/>
      </c>
      <c r="F2137" s="144">
        <f>IF(ISERROR($V2137),"",OFFSET('Smelter Look-up'!$E$4,$V2137-4,0))</f>
        <v/>
      </c>
      <c r="G2137" s="144">
        <f>IF(C2137=$X$4,"Enter smelter details",IF(ISERROR($V2137),"",OFFSET('Smelter Look-up'!$F$4,$V2137-4,0)))</f>
        <v/>
      </c>
      <c r="H2137" s="200">
        <f>IF(ISERROR($V2137),"",OFFSET('Smelter Look-up'!$G$4,$V2137-4,0))</f>
        <v/>
      </c>
      <c r="I2137" s="201">
        <f>IF(ISERROR($V2137),"",OFFSET('Smelter Look-up'!$H$4,$V2137-4,0))</f>
        <v/>
      </c>
      <c r="J2137" s="201">
        <f>IF(ISERROR($V2137),"",OFFSET('Smelter Look-up'!$I$4,$V2137-4,0))</f>
        <v/>
      </c>
      <c r="K2137" s="145" t="n"/>
      <c r="L2137" s="145" t="n"/>
      <c r="M2137" s="145" t="n"/>
      <c r="N2137" s="145" t="n"/>
      <c r="O2137" s="145" t="n"/>
      <c r="P2137" s="203" t="n"/>
      <c r="Q2137" s="146" t="n"/>
      <c r="R2137" s="144">
        <f>IF(ISERROR($V2137),"",OFFSET('Smelter Look-up'!$C$4,$V2137-4,0)&amp;"")</f>
        <v/>
      </c>
      <c r="S2137" s="150">
        <f>IF(B2137="","",IF(ISERROR(MATCH($E2137,CL,0)),"Unknown",INDIRECT("'C'!$A$"&amp;MATCH($E2137,CL,0)+1)))</f>
        <v/>
      </c>
      <c r="T2137" s="150">
        <f>IF(B2137="","",IF(ISERROR(MATCH($J2137,SorP!$B$1:$B$6261,0)),"",INDIRECT("'SorP'!$A$"&amp;MATCH($S2137&amp;$J2137,SorP!C:C,0))))</f>
        <v/>
      </c>
      <c r="U2137" s="163" t="n"/>
      <c r="V2137" s="164">
        <f>IF(C2137="",NA(),MATCH($B2137&amp;$C2137,'Smelter Look-up'!$J:$J,0))</f>
        <v/>
      </c>
      <c r="X2137" s="165">
        <f>IF(AND(C2137="Smelter not listed",OR(LEN(D2137)=0,LEN(E2137)=0)),1,0)</f>
        <v/>
      </c>
      <c r="AB2137" s="306">
        <f>IF(C2137="","",B2137)</f>
        <v/>
      </c>
      <c r="AC2137" s="165">
        <f>B2137</f>
        <v/>
      </c>
      <c r="AD2137" s="165">
        <f>IF(C2137="Smelter not listed",D2137,C2137)</f>
        <v/>
      </c>
    </row>
    <row r="2138" ht="20.1" customFormat="1" customHeight="1" s="165">
      <c r="A2138" s="150" t="n"/>
      <c r="B2138" s="296">
        <f>IF(LEN(A2138)=0,"",INDEX('Smelter Look-up'!$A:$A,MATCH($A2138,'Smelter Look-up'!$E:$E,0)))</f>
        <v/>
      </c>
      <c r="C2138" s="147">
        <f>IF(LEN(A2138)=0,"",INDEX('Smelter Look-up'!$C:$C,MATCH($A2138,'Smelter Look-up'!$E:$E,0)))</f>
        <v/>
      </c>
      <c r="D2138" s="144" t="n"/>
      <c r="E2138" s="144">
        <f>IF(ISERROR($V2138),"",OFFSET('Smelter Look-up'!$D$4,$V2138-4,0)&amp;"")</f>
        <v/>
      </c>
      <c r="F2138" s="144">
        <f>IF(ISERROR($V2138),"",OFFSET('Smelter Look-up'!$E$4,$V2138-4,0))</f>
        <v/>
      </c>
      <c r="G2138" s="144">
        <f>IF(C2138=$X$4,"Enter smelter details",IF(ISERROR($V2138),"",OFFSET('Smelter Look-up'!$F$4,$V2138-4,0)))</f>
        <v/>
      </c>
      <c r="H2138" s="200">
        <f>IF(ISERROR($V2138),"",OFFSET('Smelter Look-up'!$G$4,$V2138-4,0))</f>
        <v/>
      </c>
      <c r="I2138" s="201">
        <f>IF(ISERROR($V2138),"",OFFSET('Smelter Look-up'!$H$4,$V2138-4,0))</f>
        <v/>
      </c>
      <c r="J2138" s="201">
        <f>IF(ISERROR($V2138),"",OFFSET('Smelter Look-up'!$I$4,$V2138-4,0))</f>
        <v/>
      </c>
      <c r="K2138" s="145" t="n"/>
      <c r="L2138" s="145" t="n"/>
      <c r="M2138" s="145" t="n"/>
      <c r="N2138" s="145" t="n"/>
      <c r="O2138" s="145" t="n"/>
      <c r="P2138" s="203" t="n"/>
      <c r="Q2138" s="146" t="n"/>
      <c r="R2138" s="144">
        <f>IF(ISERROR($V2138),"",OFFSET('Smelter Look-up'!$C$4,$V2138-4,0)&amp;"")</f>
        <v/>
      </c>
      <c r="S2138" s="150">
        <f>IF(B2138="","",IF(ISERROR(MATCH($E2138,CL,0)),"Unknown",INDIRECT("'C'!$A$"&amp;MATCH($E2138,CL,0)+1)))</f>
        <v/>
      </c>
      <c r="T2138" s="150">
        <f>IF(B2138="","",IF(ISERROR(MATCH($J2138,SorP!$B$1:$B$6261,0)),"",INDIRECT("'SorP'!$A$"&amp;MATCH($S2138&amp;$J2138,SorP!C:C,0))))</f>
        <v/>
      </c>
      <c r="U2138" s="163" t="n"/>
      <c r="V2138" s="164">
        <f>IF(C2138="",NA(),MATCH($B2138&amp;$C2138,'Smelter Look-up'!$J:$J,0))</f>
        <v/>
      </c>
      <c r="X2138" s="165">
        <f>IF(AND(C2138="Smelter not listed",OR(LEN(D2138)=0,LEN(E2138)=0)),1,0)</f>
        <v/>
      </c>
      <c r="AB2138" s="306">
        <f>IF(C2138="","",B2138)</f>
        <v/>
      </c>
      <c r="AC2138" s="165">
        <f>B2138</f>
        <v/>
      </c>
      <c r="AD2138" s="165">
        <f>IF(C2138="Smelter not listed",D2138,C2138)</f>
        <v/>
      </c>
    </row>
    <row r="2139" ht="20.1" customFormat="1" customHeight="1" s="165">
      <c r="A2139" s="150" t="n"/>
      <c r="B2139" s="296">
        <f>IF(LEN(A2139)=0,"",INDEX('Smelter Look-up'!$A:$A,MATCH($A2139,'Smelter Look-up'!$E:$E,0)))</f>
        <v/>
      </c>
      <c r="C2139" s="147">
        <f>IF(LEN(A2139)=0,"",INDEX('Smelter Look-up'!$C:$C,MATCH($A2139,'Smelter Look-up'!$E:$E,0)))</f>
        <v/>
      </c>
      <c r="D2139" s="144" t="n"/>
      <c r="E2139" s="144">
        <f>IF(ISERROR($V2139),"",OFFSET('Smelter Look-up'!$D$4,$V2139-4,0)&amp;"")</f>
        <v/>
      </c>
      <c r="F2139" s="144">
        <f>IF(ISERROR($V2139),"",OFFSET('Smelter Look-up'!$E$4,$V2139-4,0))</f>
        <v/>
      </c>
      <c r="G2139" s="144">
        <f>IF(C2139=$X$4,"Enter smelter details",IF(ISERROR($V2139),"",OFFSET('Smelter Look-up'!$F$4,$V2139-4,0)))</f>
        <v/>
      </c>
      <c r="H2139" s="200">
        <f>IF(ISERROR($V2139),"",OFFSET('Smelter Look-up'!$G$4,$V2139-4,0))</f>
        <v/>
      </c>
      <c r="I2139" s="201">
        <f>IF(ISERROR($V2139),"",OFFSET('Smelter Look-up'!$H$4,$V2139-4,0))</f>
        <v/>
      </c>
      <c r="J2139" s="201">
        <f>IF(ISERROR($V2139),"",OFFSET('Smelter Look-up'!$I$4,$V2139-4,0))</f>
        <v/>
      </c>
      <c r="K2139" s="145" t="n"/>
      <c r="L2139" s="145" t="n"/>
      <c r="M2139" s="145" t="n"/>
      <c r="N2139" s="145" t="n"/>
      <c r="O2139" s="145" t="n"/>
      <c r="P2139" s="203" t="n"/>
      <c r="Q2139" s="146" t="n"/>
      <c r="R2139" s="144">
        <f>IF(ISERROR($V2139),"",OFFSET('Smelter Look-up'!$C$4,$V2139-4,0)&amp;"")</f>
        <v/>
      </c>
      <c r="S2139" s="150">
        <f>IF(B2139="","",IF(ISERROR(MATCH($E2139,CL,0)),"Unknown",INDIRECT("'C'!$A$"&amp;MATCH($E2139,CL,0)+1)))</f>
        <v/>
      </c>
      <c r="T2139" s="150">
        <f>IF(B2139="","",IF(ISERROR(MATCH($J2139,SorP!$B$1:$B$6261,0)),"",INDIRECT("'SorP'!$A$"&amp;MATCH($S2139&amp;$J2139,SorP!C:C,0))))</f>
        <v/>
      </c>
      <c r="U2139" s="163" t="n"/>
      <c r="V2139" s="164">
        <f>IF(C2139="",NA(),MATCH($B2139&amp;$C2139,'Smelter Look-up'!$J:$J,0))</f>
        <v/>
      </c>
      <c r="X2139" s="165">
        <f>IF(AND(C2139="Smelter not listed",OR(LEN(D2139)=0,LEN(E2139)=0)),1,0)</f>
        <v/>
      </c>
      <c r="AB2139" s="306">
        <f>IF(C2139="","",B2139)</f>
        <v/>
      </c>
      <c r="AC2139" s="165">
        <f>B2139</f>
        <v/>
      </c>
      <c r="AD2139" s="165">
        <f>IF(C2139="Smelter not listed",D2139,C2139)</f>
        <v/>
      </c>
    </row>
    <row r="2140" ht="20.1" customFormat="1" customHeight="1" s="165">
      <c r="A2140" s="150" t="n"/>
      <c r="B2140" s="296">
        <f>IF(LEN(A2140)=0,"",INDEX('Smelter Look-up'!$A:$A,MATCH($A2140,'Smelter Look-up'!$E:$E,0)))</f>
        <v/>
      </c>
      <c r="C2140" s="147">
        <f>IF(LEN(A2140)=0,"",INDEX('Smelter Look-up'!$C:$C,MATCH($A2140,'Smelter Look-up'!$E:$E,0)))</f>
        <v/>
      </c>
      <c r="D2140" s="144" t="n"/>
      <c r="E2140" s="144">
        <f>IF(ISERROR($V2140),"",OFFSET('Smelter Look-up'!$D$4,$V2140-4,0)&amp;"")</f>
        <v/>
      </c>
      <c r="F2140" s="144">
        <f>IF(ISERROR($V2140),"",OFFSET('Smelter Look-up'!$E$4,$V2140-4,0))</f>
        <v/>
      </c>
      <c r="G2140" s="144">
        <f>IF(C2140=$X$4,"Enter smelter details",IF(ISERROR($V2140),"",OFFSET('Smelter Look-up'!$F$4,$V2140-4,0)))</f>
        <v/>
      </c>
      <c r="H2140" s="200">
        <f>IF(ISERROR($V2140),"",OFFSET('Smelter Look-up'!$G$4,$V2140-4,0))</f>
        <v/>
      </c>
      <c r="I2140" s="201">
        <f>IF(ISERROR($V2140),"",OFFSET('Smelter Look-up'!$H$4,$V2140-4,0))</f>
        <v/>
      </c>
      <c r="J2140" s="201">
        <f>IF(ISERROR($V2140),"",OFFSET('Smelter Look-up'!$I$4,$V2140-4,0))</f>
        <v/>
      </c>
      <c r="K2140" s="145" t="n"/>
      <c r="L2140" s="145" t="n"/>
      <c r="M2140" s="145" t="n"/>
      <c r="N2140" s="145" t="n"/>
      <c r="O2140" s="145" t="n"/>
      <c r="P2140" s="203" t="n"/>
      <c r="Q2140" s="146" t="n"/>
      <c r="R2140" s="144">
        <f>IF(ISERROR($V2140),"",OFFSET('Smelter Look-up'!$C$4,$V2140-4,0)&amp;"")</f>
        <v/>
      </c>
      <c r="S2140" s="150">
        <f>IF(B2140="","",IF(ISERROR(MATCH($E2140,CL,0)),"Unknown",INDIRECT("'C'!$A$"&amp;MATCH($E2140,CL,0)+1)))</f>
        <v/>
      </c>
      <c r="T2140" s="150">
        <f>IF(B2140="","",IF(ISERROR(MATCH($J2140,SorP!$B$1:$B$6261,0)),"",INDIRECT("'SorP'!$A$"&amp;MATCH($S2140&amp;$J2140,SorP!C:C,0))))</f>
        <v/>
      </c>
      <c r="U2140" s="163" t="n"/>
      <c r="V2140" s="164">
        <f>IF(C2140="",NA(),MATCH($B2140&amp;$C2140,'Smelter Look-up'!$J:$J,0))</f>
        <v/>
      </c>
      <c r="X2140" s="165">
        <f>IF(AND(C2140="Smelter not listed",OR(LEN(D2140)=0,LEN(E2140)=0)),1,0)</f>
        <v/>
      </c>
      <c r="AB2140" s="306">
        <f>IF(C2140="","",B2140)</f>
        <v/>
      </c>
      <c r="AC2140" s="165">
        <f>B2140</f>
        <v/>
      </c>
      <c r="AD2140" s="165">
        <f>IF(C2140="Smelter not listed",D2140,C2140)</f>
        <v/>
      </c>
    </row>
    <row r="2141" ht="20.1" customFormat="1" customHeight="1" s="165">
      <c r="A2141" s="150" t="n"/>
      <c r="B2141" s="296">
        <f>IF(LEN(A2141)=0,"",INDEX('Smelter Look-up'!$A:$A,MATCH($A2141,'Smelter Look-up'!$E:$E,0)))</f>
        <v/>
      </c>
      <c r="C2141" s="147">
        <f>IF(LEN(A2141)=0,"",INDEX('Smelter Look-up'!$C:$C,MATCH($A2141,'Smelter Look-up'!$E:$E,0)))</f>
        <v/>
      </c>
      <c r="D2141" s="144" t="n"/>
      <c r="E2141" s="144">
        <f>IF(ISERROR($V2141),"",OFFSET('Smelter Look-up'!$D$4,$V2141-4,0)&amp;"")</f>
        <v/>
      </c>
      <c r="F2141" s="144">
        <f>IF(ISERROR($V2141),"",OFFSET('Smelter Look-up'!$E$4,$V2141-4,0))</f>
        <v/>
      </c>
      <c r="G2141" s="144">
        <f>IF(C2141=$X$4,"Enter smelter details",IF(ISERROR($V2141),"",OFFSET('Smelter Look-up'!$F$4,$V2141-4,0)))</f>
        <v/>
      </c>
      <c r="H2141" s="200">
        <f>IF(ISERROR($V2141),"",OFFSET('Smelter Look-up'!$G$4,$V2141-4,0))</f>
        <v/>
      </c>
      <c r="I2141" s="201">
        <f>IF(ISERROR($V2141),"",OFFSET('Smelter Look-up'!$H$4,$V2141-4,0))</f>
        <v/>
      </c>
      <c r="J2141" s="201">
        <f>IF(ISERROR($V2141),"",OFFSET('Smelter Look-up'!$I$4,$V2141-4,0))</f>
        <v/>
      </c>
      <c r="K2141" s="145" t="n"/>
      <c r="L2141" s="145" t="n"/>
      <c r="M2141" s="145" t="n"/>
      <c r="N2141" s="145" t="n"/>
      <c r="O2141" s="145" t="n"/>
      <c r="P2141" s="203" t="n"/>
      <c r="Q2141" s="146" t="n"/>
      <c r="R2141" s="144">
        <f>IF(ISERROR($V2141),"",OFFSET('Smelter Look-up'!$C$4,$V2141-4,0)&amp;"")</f>
        <v/>
      </c>
      <c r="S2141" s="150">
        <f>IF(B2141="","",IF(ISERROR(MATCH($E2141,CL,0)),"Unknown",INDIRECT("'C'!$A$"&amp;MATCH($E2141,CL,0)+1)))</f>
        <v/>
      </c>
      <c r="T2141" s="150">
        <f>IF(B2141="","",IF(ISERROR(MATCH($J2141,SorP!$B$1:$B$6261,0)),"",INDIRECT("'SorP'!$A$"&amp;MATCH($S2141&amp;$J2141,SorP!C:C,0))))</f>
        <v/>
      </c>
      <c r="U2141" s="163" t="n"/>
      <c r="V2141" s="164">
        <f>IF(C2141="",NA(),MATCH($B2141&amp;$C2141,'Smelter Look-up'!$J:$J,0))</f>
        <v/>
      </c>
      <c r="X2141" s="165">
        <f>IF(AND(C2141="Smelter not listed",OR(LEN(D2141)=0,LEN(E2141)=0)),1,0)</f>
        <v/>
      </c>
      <c r="AB2141" s="306">
        <f>IF(C2141="","",B2141)</f>
        <v/>
      </c>
      <c r="AC2141" s="165">
        <f>B2141</f>
        <v/>
      </c>
      <c r="AD2141" s="165">
        <f>IF(C2141="Smelter not listed",D2141,C2141)</f>
        <v/>
      </c>
    </row>
    <row r="2142" ht="20.1" customFormat="1" customHeight="1" s="165">
      <c r="A2142" s="150" t="n"/>
      <c r="B2142" s="296">
        <f>IF(LEN(A2142)=0,"",INDEX('Smelter Look-up'!$A:$A,MATCH($A2142,'Smelter Look-up'!$E:$E,0)))</f>
        <v/>
      </c>
      <c r="C2142" s="147">
        <f>IF(LEN(A2142)=0,"",INDEX('Smelter Look-up'!$C:$C,MATCH($A2142,'Smelter Look-up'!$E:$E,0)))</f>
        <v/>
      </c>
      <c r="D2142" s="144" t="n"/>
      <c r="E2142" s="144">
        <f>IF(ISERROR($V2142),"",OFFSET('Smelter Look-up'!$D$4,$V2142-4,0)&amp;"")</f>
        <v/>
      </c>
      <c r="F2142" s="144">
        <f>IF(ISERROR($V2142),"",OFFSET('Smelter Look-up'!$E$4,$V2142-4,0))</f>
        <v/>
      </c>
      <c r="G2142" s="144">
        <f>IF(C2142=$X$4,"Enter smelter details",IF(ISERROR($V2142),"",OFFSET('Smelter Look-up'!$F$4,$V2142-4,0)))</f>
        <v/>
      </c>
      <c r="H2142" s="200">
        <f>IF(ISERROR($V2142),"",OFFSET('Smelter Look-up'!$G$4,$V2142-4,0))</f>
        <v/>
      </c>
      <c r="I2142" s="201">
        <f>IF(ISERROR($V2142),"",OFFSET('Smelter Look-up'!$H$4,$V2142-4,0))</f>
        <v/>
      </c>
      <c r="J2142" s="201">
        <f>IF(ISERROR($V2142),"",OFFSET('Smelter Look-up'!$I$4,$V2142-4,0))</f>
        <v/>
      </c>
      <c r="K2142" s="145" t="n"/>
      <c r="L2142" s="145" t="n"/>
      <c r="M2142" s="145" t="n"/>
      <c r="N2142" s="145" t="n"/>
      <c r="O2142" s="145" t="n"/>
      <c r="P2142" s="203" t="n"/>
      <c r="Q2142" s="146" t="n"/>
      <c r="R2142" s="144">
        <f>IF(ISERROR($V2142),"",OFFSET('Smelter Look-up'!$C$4,$V2142-4,0)&amp;"")</f>
        <v/>
      </c>
      <c r="S2142" s="150">
        <f>IF(B2142="","",IF(ISERROR(MATCH($E2142,CL,0)),"Unknown",INDIRECT("'C'!$A$"&amp;MATCH($E2142,CL,0)+1)))</f>
        <v/>
      </c>
      <c r="T2142" s="150">
        <f>IF(B2142="","",IF(ISERROR(MATCH($J2142,SorP!$B$1:$B$6261,0)),"",INDIRECT("'SorP'!$A$"&amp;MATCH($S2142&amp;$J2142,SorP!C:C,0))))</f>
        <v/>
      </c>
      <c r="U2142" s="163" t="n"/>
      <c r="V2142" s="164">
        <f>IF(C2142="",NA(),MATCH($B2142&amp;$C2142,'Smelter Look-up'!$J:$J,0))</f>
        <v/>
      </c>
      <c r="X2142" s="165">
        <f>IF(AND(C2142="Smelter not listed",OR(LEN(D2142)=0,LEN(E2142)=0)),1,0)</f>
        <v/>
      </c>
      <c r="AB2142" s="306">
        <f>IF(C2142="","",B2142)</f>
        <v/>
      </c>
      <c r="AC2142" s="165">
        <f>B2142</f>
        <v/>
      </c>
      <c r="AD2142" s="165">
        <f>IF(C2142="Smelter not listed",D2142,C2142)</f>
        <v/>
      </c>
    </row>
    <row r="2143" ht="20.1" customFormat="1" customHeight="1" s="165">
      <c r="A2143" s="150" t="n"/>
      <c r="B2143" s="296">
        <f>IF(LEN(A2143)=0,"",INDEX('Smelter Look-up'!$A:$A,MATCH($A2143,'Smelter Look-up'!$E:$E,0)))</f>
        <v/>
      </c>
      <c r="C2143" s="147">
        <f>IF(LEN(A2143)=0,"",INDEX('Smelter Look-up'!$C:$C,MATCH($A2143,'Smelter Look-up'!$E:$E,0)))</f>
        <v/>
      </c>
      <c r="D2143" s="144" t="n"/>
      <c r="E2143" s="144">
        <f>IF(ISERROR($V2143),"",OFFSET('Smelter Look-up'!$D$4,$V2143-4,0)&amp;"")</f>
        <v/>
      </c>
      <c r="F2143" s="144">
        <f>IF(ISERROR($V2143),"",OFFSET('Smelter Look-up'!$E$4,$V2143-4,0))</f>
        <v/>
      </c>
      <c r="G2143" s="144">
        <f>IF(C2143=$X$4,"Enter smelter details",IF(ISERROR($V2143),"",OFFSET('Smelter Look-up'!$F$4,$V2143-4,0)))</f>
        <v/>
      </c>
      <c r="H2143" s="200">
        <f>IF(ISERROR($V2143),"",OFFSET('Smelter Look-up'!$G$4,$V2143-4,0))</f>
        <v/>
      </c>
      <c r="I2143" s="201">
        <f>IF(ISERROR($V2143),"",OFFSET('Smelter Look-up'!$H$4,$V2143-4,0))</f>
        <v/>
      </c>
      <c r="J2143" s="201">
        <f>IF(ISERROR($V2143),"",OFFSET('Smelter Look-up'!$I$4,$V2143-4,0))</f>
        <v/>
      </c>
      <c r="K2143" s="145" t="n"/>
      <c r="L2143" s="145" t="n"/>
      <c r="M2143" s="145" t="n"/>
      <c r="N2143" s="145" t="n"/>
      <c r="O2143" s="145" t="n"/>
      <c r="P2143" s="203" t="n"/>
      <c r="Q2143" s="146" t="n"/>
      <c r="R2143" s="144">
        <f>IF(ISERROR($V2143),"",OFFSET('Smelter Look-up'!$C$4,$V2143-4,0)&amp;"")</f>
        <v/>
      </c>
      <c r="S2143" s="150">
        <f>IF(B2143="","",IF(ISERROR(MATCH($E2143,CL,0)),"Unknown",INDIRECT("'C'!$A$"&amp;MATCH($E2143,CL,0)+1)))</f>
        <v/>
      </c>
      <c r="T2143" s="150">
        <f>IF(B2143="","",IF(ISERROR(MATCH($J2143,SorP!$B$1:$B$6261,0)),"",INDIRECT("'SorP'!$A$"&amp;MATCH($S2143&amp;$J2143,SorP!C:C,0))))</f>
        <v/>
      </c>
      <c r="U2143" s="163" t="n"/>
      <c r="V2143" s="164">
        <f>IF(C2143="",NA(),MATCH($B2143&amp;$C2143,'Smelter Look-up'!$J:$J,0))</f>
        <v/>
      </c>
      <c r="X2143" s="165">
        <f>IF(AND(C2143="Smelter not listed",OR(LEN(D2143)=0,LEN(E2143)=0)),1,0)</f>
        <v/>
      </c>
      <c r="AB2143" s="306">
        <f>IF(C2143="","",B2143)</f>
        <v/>
      </c>
      <c r="AC2143" s="165">
        <f>B2143</f>
        <v/>
      </c>
      <c r="AD2143" s="165">
        <f>IF(C2143="Smelter not listed",D2143,C2143)</f>
        <v/>
      </c>
    </row>
    <row r="2144" ht="20.1" customFormat="1" customHeight="1" s="165">
      <c r="A2144" s="150" t="n"/>
      <c r="B2144" s="296">
        <f>IF(LEN(A2144)=0,"",INDEX('Smelter Look-up'!$A:$A,MATCH($A2144,'Smelter Look-up'!$E:$E,0)))</f>
        <v/>
      </c>
      <c r="C2144" s="147">
        <f>IF(LEN(A2144)=0,"",INDEX('Smelter Look-up'!$C:$C,MATCH($A2144,'Smelter Look-up'!$E:$E,0)))</f>
        <v/>
      </c>
      <c r="D2144" s="144" t="n"/>
      <c r="E2144" s="144">
        <f>IF(ISERROR($V2144),"",OFFSET('Smelter Look-up'!$D$4,$V2144-4,0)&amp;"")</f>
        <v/>
      </c>
      <c r="F2144" s="144">
        <f>IF(ISERROR($V2144),"",OFFSET('Smelter Look-up'!$E$4,$V2144-4,0))</f>
        <v/>
      </c>
      <c r="G2144" s="144">
        <f>IF(C2144=$X$4,"Enter smelter details",IF(ISERROR($V2144),"",OFFSET('Smelter Look-up'!$F$4,$V2144-4,0)))</f>
        <v/>
      </c>
      <c r="H2144" s="200">
        <f>IF(ISERROR($V2144),"",OFFSET('Smelter Look-up'!$G$4,$V2144-4,0))</f>
        <v/>
      </c>
      <c r="I2144" s="201">
        <f>IF(ISERROR($V2144),"",OFFSET('Smelter Look-up'!$H$4,$V2144-4,0))</f>
        <v/>
      </c>
      <c r="J2144" s="201">
        <f>IF(ISERROR($V2144),"",OFFSET('Smelter Look-up'!$I$4,$V2144-4,0))</f>
        <v/>
      </c>
      <c r="K2144" s="145" t="n"/>
      <c r="L2144" s="145" t="n"/>
      <c r="M2144" s="145" t="n"/>
      <c r="N2144" s="145" t="n"/>
      <c r="O2144" s="145" t="n"/>
      <c r="P2144" s="203" t="n"/>
      <c r="Q2144" s="146" t="n"/>
      <c r="R2144" s="144">
        <f>IF(ISERROR($V2144),"",OFFSET('Smelter Look-up'!$C$4,$V2144-4,0)&amp;"")</f>
        <v/>
      </c>
      <c r="S2144" s="150">
        <f>IF(B2144="","",IF(ISERROR(MATCH($E2144,CL,0)),"Unknown",INDIRECT("'C'!$A$"&amp;MATCH($E2144,CL,0)+1)))</f>
        <v/>
      </c>
      <c r="T2144" s="150">
        <f>IF(B2144="","",IF(ISERROR(MATCH($J2144,SorP!$B$1:$B$6261,0)),"",INDIRECT("'SorP'!$A$"&amp;MATCH($S2144&amp;$J2144,SorP!C:C,0))))</f>
        <v/>
      </c>
      <c r="U2144" s="163" t="n"/>
      <c r="V2144" s="164">
        <f>IF(C2144="",NA(),MATCH($B2144&amp;$C2144,'Smelter Look-up'!$J:$J,0))</f>
        <v/>
      </c>
      <c r="X2144" s="165">
        <f>IF(AND(C2144="Smelter not listed",OR(LEN(D2144)=0,LEN(E2144)=0)),1,0)</f>
        <v/>
      </c>
      <c r="AB2144" s="306">
        <f>IF(C2144="","",B2144)</f>
        <v/>
      </c>
      <c r="AC2144" s="165">
        <f>B2144</f>
        <v/>
      </c>
      <c r="AD2144" s="165">
        <f>IF(C2144="Smelter not listed",D2144,C2144)</f>
        <v/>
      </c>
    </row>
    <row r="2145" ht="20.1" customFormat="1" customHeight="1" s="165">
      <c r="A2145" s="150" t="n"/>
      <c r="B2145" s="296">
        <f>IF(LEN(A2145)=0,"",INDEX('Smelter Look-up'!$A:$A,MATCH($A2145,'Smelter Look-up'!$E:$E,0)))</f>
        <v/>
      </c>
      <c r="C2145" s="147">
        <f>IF(LEN(A2145)=0,"",INDEX('Smelter Look-up'!$C:$C,MATCH($A2145,'Smelter Look-up'!$E:$E,0)))</f>
        <v/>
      </c>
      <c r="D2145" s="144" t="n"/>
      <c r="E2145" s="144">
        <f>IF(ISERROR($V2145),"",OFFSET('Smelter Look-up'!$D$4,$V2145-4,0)&amp;"")</f>
        <v/>
      </c>
      <c r="F2145" s="144">
        <f>IF(ISERROR($V2145),"",OFFSET('Smelter Look-up'!$E$4,$V2145-4,0))</f>
        <v/>
      </c>
      <c r="G2145" s="144">
        <f>IF(C2145=$X$4,"Enter smelter details",IF(ISERROR($V2145),"",OFFSET('Smelter Look-up'!$F$4,$V2145-4,0)))</f>
        <v/>
      </c>
      <c r="H2145" s="200">
        <f>IF(ISERROR($V2145),"",OFFSET('Smelter Look-up'!$G$4,$V2145-4,0))</f>
        <v/>
      </c>
      <c r="I2145" s="201">
        <f>IF(ISERROR($V2145),"",OFFSET('Smelter Look-up'!$H$4,$V2145-4,0))</f>
        <v/>
      </c>
      <c r="J2145" s="201">
        <f>IF(ISERROR($V2145),"",OFFSET('Smelter Look-up'!$I$4,$V2145-4,0))</f>
        <v/>
      </c>
      <c r="K2145" s="145" t="n"/>
      <c r="L2145" s="145" t="n"/>
      <c r="M2145" s="145" t="n"/>
      <c r="N2145" s="145" t="n"/>
      <c r="O2145" s="145" t="n"/>
      <c r="P2145" s="203" t="n"/>
      <c r="Q2145" s="146" t="n"/>
      <c r="R2145" s="144">
        <f>IF(ISERROR($V2145),"",OFFSET('Smelter Look-up'!$C$4,$V2145-4,0)&amp;"")</f>
        <v/>
      </c>
      <c r="S2145" s="150">
        <f>IF(B2145="","",IF(ISERROR(MATCH($E2145,CL,0)),"Unknown",INDIRECT("'C'!$A$"&amp;MATCH($E2145,CL,0)+1)))</f>
        <v/>
      </c>
      <c r="T2145" s="150">
        <f>IF(B2145="","",IF(ISERROR(MATCH($J2145,SorP!$B$1:$B$6261,0)),"",INDIRECT("'SorP'!$A$"&amp;MATCH($S2145&amp;$J2145,SorP!C:C,0))))</f>
        <v/>
      </c>
      <c r="U2145" s="163" t="n"/>
      <c r="V2145" s="164">
        <f>IF(C2145="",NA(),MATCH($B2145&amp;$C2145,'Smelter Look-up'!$J:$J,0))</f>
        <v/>
      </c>
      <c r="X2145" s="165">
        <f>IF(AND(C2145="Smelter not listed",OR(LEN(D2145)=0,LEN(E2145)=0)),1,0)</f>
        <v/>
      </c>
      <c r="AB2145" s="306">
        <f>IF(C2145="","",B2145)</f>
        <v/>
      </c>
      <c r="AC2145" s="165">
        <f>B2145</f>
        <v/>
      </c>
      <c r="AD2145" s="165">
        <f>IF(C2145="Smelter not listed",D2145,C2145)</f>
        <v/>
      </c>
    </row>
    <row r="2146" ht="20.1" customFormat="1" customHeight="1" s="165">
      <c r="A2146" s="150" t="n"/>
      <c r="B2146" s="296">
        <f>IF(LEN(A2146)=0,"",INDEX('Smelter Look-up'!$A:$A,MATCH($A2146,'Smelter Look-up'!$E:$E,0)))</f>
        <v/>
      </c>
      <c r="C2146" s="147">
        <f>IF(LEN(A2146)=0,"",INDEX('Smelter Look-up'!$C:$C,MATCH($A2146,'Smelter Look-up'!$E:$E,0)))</f>
        <v/>
      </c>
      <c r="D2146" s="144" t="n"/>
      <c r="E2146" s="144">
        <f>IF(ISERROR($V2146),"",OFFSET('Smelter Look-up'!$D$4,$V2146-4,0)&amp;"")</f>
        <v/>
      </c>
      <c r="F2146" s="144">
        <f>IF(ISERROR($V2146),"",OFFSET('Smelter Look-up'!$E$4,$V2146-4,0))</f>
        <v/>
      </c>
      <c r="G2146" s="144">
        <f>IF(C2146=$X$4,"Enter smelter details",IF(ISERROR($V2146),"",OFFSET('Smelter Look-up'!$F$4,$V2146-4,0)))</f>
        <v/>
      </c>
      <c r="H2146" s="200">
        <f>IF(ISERROR($V2146),"",OFFSET('Smelter Look-up'!$G$4,$V2146-4,0))</f>
        <v/>
      </c>
      <c r="I2146" s="201">
        <f>IF(ISERROR($V2146),"",OFFSET('Smelter Look-up'!$H$4,$V2146-4,0))</f>
        <v/>
      </c>
      <c r="J2146" s="201">
        <f>IF(ISERROR($V2146),"",OFFSET('Smelter Look-up'!$I$4,$V2146-4,0))</f>
        <v/>
      </c>
      <c r="K2146" s="145" t="n"/>
      <c r="L2146" s="145" t="n"/>
      <c r="M2146" s="145" t="n"/>
      <c r="N2146" s="145" t="n"/>
      <c r="O2146" s="145" t="n"/>
      <c r="P2146" s="203" t="n"/>
      <c r="Q2146" s="146" t="n"/>
      <c r="R2146" s="144">
        <f>IF(ISERROR($V2146),"",OFFSET('Smelter Look-up'!$C$4,$V2146-4,0)&amp;"")</f>
        <v/>
      </c>
      <c r="S2146" s="150">
        <f>IF(B2146="","",IF(ISERROR(MATCH($E2146,CL,0)),"Unknown",INDIRECT("'C'!$A$"&amp;MATCH($E2146,CL,0)+1)))</f>
        <v/>
      </c>
      <c r="T2146" s="150">
        <f>IF(B2146="","",IF(ISERROR(MATCH($J2146,SorP!$B$1:$B$6261,0)),"",INDIRECT("'SorP'!$A$"&amp;MATCH($S2146&amp;$J2146,SorP!C:C,0))))</f>
        <v/>
      </c>
      <c r="U2146" s="163" t="n"/>
      <c r="V2146" s="164">
        <f>IF(C2146="",NA(),MATCH($B2146&amp;$C2146,'Smelter Look-up'!$J:$J,0))</f>
        <v/>
      </c>
      <c r="X2146" s="165">
        <f>IF(AND(C2146="Smelter not listed",OR(LEN(D2146)=0,LEN(E2146)=0)),1,0)</f>
        <v/>
      </c>
      <c r="AB2146" s="306">
        <f>IF(C2146="","",B2146)</f>
        <v/>
      </c>
      <c r="AC2146" s="165">
        <f>B2146</f>
        <v/>
      </c>
      <c r="AD2146" s="165">
        <f>IF(C2146="Smelter not listed",D2146,C2146)</f>
        <v/>
      </c>
    </row>
    <row r="2147" ht="20.1" customFormat="1" customHeight="1" s="165">
      <c r="A2147" s="150" t="n"/>
      <c r="B2147" s="296">
        <f>IF(LEN(A2147)=0,"",INDEX('Smelter Look-up'!$A:$A,MATCH($A2147,'Smelter Look-up'!$E:$E,0)))</f>
        <v/>
      </c>
      <c r="C2147" s="147">
        <f>IF(LEN(A2147)=0,"",INDEX('Smelter Look-up'!$C:$C,MATCH($A2147,'Smelter Look-up'!$E:$E,0)))</f>
        <v/>
      </c>
      <c r="D2147" s="144" t="n"/>
      <c r="E2147" s="144">
        <f>IF(ISERROR($V2147),"",OFFSET('Smelter Look-up'!$D$4,$V2147-4,0)&amp;"")</f>
        <v/>
      </c>
      <c r="F2147" s="144">
        <f>IF(ISERROR($V2147),"",OFFSET('Smelter Look-up'!$E$4,$V2147-4,0))</f>
        <v/>
      </c>
      <c r="G2147" s="144">
        <f>IF(C2147=$X$4,"Enter smelter details",IF(ISERROR($V2147),"",OFFSET('Smelter Look-up'!$F$4,$V2147-4,0)))</f>
        <v/>
      </c>
      <c r="H2147" s="200">
        <f>IF(ISERROR($V2147),"",OFFSET('Smelter Look-up'!$G$4,$V2147-4,0))</f>
        <v/>
      </c>
      <c r="I2147" s="201">
        <f>IF(ISERROR($V2147),"",OFFSET('Smelter Look-up'!$H$4,$V2147-4,0))</f>
        <v/>
      </c>
      <c r="J2147" s="201">
        <f>IF(ISERROR($V2147),"",OFFSET('Smelter Look-up'!$I$4,$V2147-4,0))</f>
        <v/>
      </c>
      <c r="K2147" s="145" t="n"/>
      <c r="L2147" s="145" t="n"/>
      <c r="M2147" s="145" t="n"/>
      <c r="N2147" s="145" t="n"/>
      <c r="O2147" s="145" t="n"/>
      <c r="P2147" s="203" t="n"/>
      <c r="Q2147" s="146" t="n"/>
      <c r="R2147" s="144">
        <f>IF(ISERROR($V2147),"",OFFSET('Smelter Look-up'!$C$4,$V2147-4,0)&amp;"")</f>
        <v/>
      </c>
      <c r="S2147" s="150">
        <f>IF(B2147="","",IF(ISERROR(MATCH($E2147,CL,0)),"Unknown",INDIRECT("'C'!$A$"&amp;MATCH($E2147,CL,0)+1)))</f>
        <v/>
      </c>
      <c r="T2147" s="150">
        <f>IF(B2147="","",IF(ISERROR(MATCH($J2147,SorP!$B$1:$B$6261,0)),"",INDIRECT("'SorP'!$A$"&amp;MATCH($S2147&amp;$J2147,SorP!C:C,0))))</f>
        <v/>
      </c>
      <c r="U2147" s="163" t="n"/>
      <c r="V2147" s="164">
        <f>IF(C2147="",NA(),MATCH($B2147&amp;$C2147,'Smelter Look-up'!$J:$J,0))</f>
        <v/>
      </c>
      <c r="X2147" s="165">
        <f>IF(AND(C2147="Smelter not listed",OR(LEN(D2147)=0,LEN(E2147)=0)),1,0)</f>
        <v/>
      </c>
      <c r="AB2147" s="306">
        <f>IF(C2147="","",B2147)</f>
        <v/>
      </c>
      <c r="AC2147" s="165">
        <f>B2147</f>
        <v/>
      </c>
      <c r="AD2147" s="165">
        <f>IF(C2147="Smelter not listed",D2147,C2147)</f>
        <v/>
      </c>
    </row>
    <row r="2148" ht="20.1" customFormat="1" customHeight="1" s="165">
      <c r="A2148" s="150" t="n"/>
      <c r="B2148" s="296">
        <f>IF(LEN(A2148)=0,"",INDEX('Smelter Look-up'!$A:$A,MATCH($A2148,'Smelter Look-up'!$E:$E,0)))</f>
        <v/>
      </c>
      <c r="C2148" s="147">
        <f>IF(LEN(A2148)=0,"",INDEX('Smelter Look-up'!$C:$C,MATCH($A2148,'Smelter Look-up'!$E:$E,0)))</f>
        <v/>
      </c>
      <c r="D2148" s="144" t="n"/>
      <c r="E2148" s="144">
        <f>IF(ISERROR($V2148),"",OFFSET('Smelter Look-up'!$D$4,$V2148-4,0)&amp;"")</f>
        <v/>
      </c>
      <c r="F2148" s="144">
        <f>IF(ISERROR($V2148),"",OFFSET('Smelter Look-up'!$E$4,$V2148-4,0))</f>
        <v/>
      </c>
      <c r="G2148" s="144">
        <f>IF(C2148=$X$4,"Enter smelter details",IF(ISERROR($V2148),"",OFFSET('Smelter Look-up'!$F$4,$V2148-4,0)))</f>
        <v/>
      </c>
      <c r="H2148" s="200">
        <f>IF(ISERROR($V2148),"",OFFSET('Smelter Look-up'!$G$4,$V2148-4,0))</f>
        <v/>
      </c>
      <c r="I2148" s="201">
        <f>IF(ISERROR($V2148),"",OFFSET('Smelter Look-up'!$H$4,$V2148-4,0))</f>
        <v/>
      </c>
      <c r="J2148" s="201">
        <f>IF(ISERROR($V2148),"",OFFSET('Smelter Look-up'!$I$4,$V2148-4,0))</f>
        <v/>
      </c>
      <c r="K2148" s="145" t="n"/>
      <c r="L2148" s="145" t="n"/>
      <c r="M2148" s="145" t="n"/>
      <c r="N2148" s="145" t="n"/>
      <c r="O2148" s="145" t="n"/>
      <c r="P2148" s="203" t="n"/>
      <c r="Q2148" s="146" t="n"/>
      <c r="R2148" s="144">
        <f>IF(ISERROR($V2148),"",OFFSET('Smelter Look-up'!$C$4,$V2148-4,0)&amp;"")</f>
        <v/>
      </c>
      <c r="S2148" s="150">
        <f>IF(B2148="","",IF(ISERROR(MATCH($E2148,CL,0)),"Unknown",INDIRECT("'C'!$A$"&amp;MATCH($E2148,CL,0)+1)))</f>
        <v/>
      </c>
      <c r="T2148" s="150">
        <f>IF(B2148="","",IF(ISERROR(MATCH($J2148,SorP!$B$1:$B$6261,0)),"",INDIRECT("'SorP'!$A$"&amp;MATCH($S2148&amp;$J2148,SorP!C:C,0))))</f>
        <v/>
      </c>
      <c r="U2148" s="163" t="n"/>
      <c r="V2148" s="164">
        <f>IF(C2148="",NA(),MATCH($B2148&amp;$C2148,'Smelter Look-up'!$J:$J,0))</f>
        <v/>
      </c>
      <c r="X2148" s="165">
        <f>IF(AND(C2148="Smelter not listed",OR(LEN(D2148)=0,LEN(E2148)=0)),1,0)</f>
        <v/>
      </c>
      <c r="AB2148" s="306">
        <f>IF(C2148="","",B2148)</f>
        <v/>
      </c>
      <c r="AC2148" s="165">
        <f>B2148</f>
        <v/>
      </c>
      <c r="AD2148" s="165">
        <f>IF(C2148="Smelter not listed",D2148,C2148)</f>
        <v/>
      </c>
    </row>
    <row r="2149" ht="20.1" customFormat="1" customHeight="1" s="165">
      <c r="A2149" s="150" t="n"/>
      <c r="B2149" s="296">
        <f>IF(LEN(A2149)=0,"",INDEX('Smelter Look-up'!$A:$A,MATCH($A2149,'Smelter Look-up'!$E:$E,0)))</f>
        <v/>
      </c>
      <c r="C2149" s="147">
        <f>IF(LEN(A2149)=0,"",INDEX('Smelter Look-up'!$C:$C,MATCH($A2149,'Smelter Look-up'!$E:$E,0)))</f>
        <v/>
      </c>
      <c r="D2149" s="144" t="n"/>
      <c r="E2149" s="144">
        <f>IF(ISERROR($V2149),"",OFFSET('Smelter Look-up'!$D$4,$V2149-4,0)&amp;"")</f>
        <v/>
      </c>
      <c r="F2149" s="144">
        <f>IF(ISERROR($V2149),"",OFFSET('Smelter Look-up'!$E$4,$V2149-4,0))</f>
        <v/>
      </c>
      <c r="G2149" s="144">
        <f>IF(C2149=$X$4,"Enter smelter details",IF(ISERROR($V2149),"",OFFSET('Smelter Look-up'!$F$4,$V2149-4,0)))</f>
        <v/>
      </c>
      <c r="H2149" s="200">
        <f>IF(ISERROR($V2149),"",OFFSET('Smelter Look-up'!$G$4,$V2149-4,0))</f>
        <v/>
      </c>
      <c r="I2149" s="201">
        <f>IF(ISERROR($V2149),"",OFFSET('Smelter Look-up'!$H$4,$V2149-4,0))</f>
        <v/>
      </c>
      <c r="J2149" s="201">
        <f>IF(ISERROR($V2149),"",OFFSET('Smelter Look-up'!$I$4,$V2149-4,0))</f>
        <v/>
      </c>
      <c r="K2149" s="145" t="n"/>
      <c r="L2149" s="145" t="n"/>
      <c r="M2149" s="145" t="n"/>
      <c r="N2149" s="145" t="n"/>
      <c r="O2149" s="145" t="n"/>
      <c r="P2149" s="203" t="n"/>
      <c r="Q2149" s="146" t="n"/>
      <c r="R2149" s="144">
        <f>IF(ISERROR($V2149),"",OFFSET('Smelter Look-up'!$C$4,$V2149-4,0)&amp;"")</f>
        <v/>
      </c>
      <c r="S2149" s="150">
        <f>IF(B2149="","",IF(ISERROR(MATCH($E2149,CL,0)),"Unknown",INDIRECT("'C'!$A$"&amp;MATCH($E2149,CL,0)+1)))</f>
        <v/>
      </c>
      <c r="T2149" s="150">
        <f>IF(B2149="","",IF(ISERROR(MATCH($J2149,SorP!$B$1:$B$6261,0)),"",INDIRECT("'SorP'!$A$"&amp;MATCH($S2149&amp;$J2149,SorP!C:C,0))))</f>
        <v/>
      </c>
      <c r="U2149" s="163" t="n"/>
      <c r="V2149" s="164">
        <f>IF(C2149="",NA(),MATCH($B2149&amp;$C2149,'Smelter Look-up'!$J:$J,0))</f>
        <v/>
      </c>
      <c r="X2149" s="165">
        <f>IF(AND(C2149="Smelter not listed",OR(LEN(D2149)=0,LEN(E2149)=0)),1,0)</f>
        <v/>
      </c>
      <c r="AB2149" s="306">
        <f>IF(C2149="","",B2149)</f>
        <v/>
      </c>
      <c r="AC2149" s="165">
        <f>B2149</f>
        <v/>
      </c>
      <c r="AD2149" s="165">
        <f>IF(C2149="Smelter not listed",D2149,C2149)</f>
        <v/>
      </c>
    </row>
    <row r="2150" ht="20.1" customFormat="1" customHeight="1" s="165">
      <c r="A2150" s="150" t="n"/>
      <c r="B2150" s="296">
        <f>IF(LEN(A2150)=0,"",INDEX('Smelter Look-up'!$A:$A,MATCH($A2150,'Smelter Look-up'!$E:$E,0)))</f>
        <v/>
      </c>
      <c r="C2150" s="147">
        <f>IF(LEN(A2150)=0,"",INDEX('Smelter Look-up'!$C:$C,MATCH($A2150,'Smelter Look-up'!$E:$E,0)))</f>
        <v/>
      </c>
      <c r="D2150" s="144" t="n"/>
      <c r="E2150" s="144">
        <f>IF(ISERROR($V2150),"",OFFSET('Smelter Look-up'!$D$4,$V2150-4,0)&amp;"")</f>
        <v/>
      </c>
      <c r="F2150" s="144">
        <f>IF(ISERROR($V2150),"",OFFSET('Smelter Look-up'!$E$4,$V2150-4,0))</f>
        <v/>
      </c>
      <c r="G2150" s="144">
        <f>IF(C2150=$X$4,"Enter smelter details",IF(ISERROR($V2150),"",OFFSET('Smelter Look-up'!$F$4,$V2150-4,0)))</f>
        <v/>
      </c>
      <c r="H2150" s="200">
        <f>IF(ISERROR($V2150),"",OFFSET('Smelter Look-up'!$G$4,$V2150-4,0))</f>
        <v/>
      </c>
      <c r="I2150" s="201">
        <f>IF(ISERROR($V2150),"",OFFSET('Smelter Look-up'!$H$4,$V2150-4,0))</f>
        <v/>
      </c>
      <c r="J2150" s="201">
        <f>IF(ISERROR($V2150),"",OFFSET('Smelter Look-up'!$I$4,$V2150-4,0))</f>
        <v/>
      </c>
      <c r="K2150" s="145" t="n"/>
      <c r="L2150" s="145" t="n"/>
      <c r="M2150" s="145" t="n"/>
      <c r="N2150" s="145" t="n"/>
      <c r="O2150" s="145" t="n"/>
      <c r="P2150" s="203" t="n"/>
      <c r="Q2150" s="146" t="n"/>
      <c r="R2150" s="144">
        <f>IF(ISERROR($V2150),"",OFFSET('Smelter Look-up'!$C$4,$V2150-4,0)&amp;"")</f>
        <v/>
      </c>
      <c r="S2150" s="150">
        <f>IF(B2150="","",IF(ISERROR(MATCH($E2150,CL,0)),"Unknown",INDIRECT("'C'!$A$"&amp;MATCH($E2150,CL,0)+1)))</f>
        <v/>
      </c>
      <c r="T2150" s="150">
        <f>IF(B2150="","",IF(ISERROR(MATCH($J2150,SorP!$B$1:$B$6261,0)),"",INDIRECT("'SorP'!$A$"&amp;MATCH($S2150&amp;$J2150,SorP!C:C,0))))</f>
        <v/>
      </c>
      <c r="U2150" s="163" t="n"/>
      <c r="V2150" s="164">
        <f>IF(C2150="",NA(),MATCH($B2150&amp;$C2150,'Smelter Look-up'!$J:$J,0))</f>
        <v/>
      </c>
      <c r="X2150" s="165">
        <f>IF(AND(C2150="Smelter not listed",OR(LEN(D2150)=0,LEN(E2150)=0)),1,0)</f>
        <v/>
      </c>
      <c r="AB2150" s="306">
        <f>IF(C2150="","",B2150)</f>
        <v/>
      </c>
      <c r="AC2150" s="165">
        <f>B2150</f>
        <v/>
      </c>
      <c r="AD2150" s="165">
        <f>IF(C2150="Smelter not listed",D2150,C2150)</f>
        <v/>
      </c>
    </row>
    <row r="2151" ht="20.1" customFormat="1" customHeight="1" s="165">
      <c r="A2151" s="150" t="n"/>
      <c r="B2151" s="296">
        <f>IF(LEN(A2151)=0,"",INDEX('Smelter Look-up'!$A:$A,MATCH($A2151,'Smelter Look-up'!$E:$E,0)))</f>
        <v/>
      </c>
      <c r="C2151" s="147">
        <f>IF(LEN(A2151)=0,"",INDEX('Smelter Look-up'!$C:$C,MATCH($A2151,'Smelter Look-up'!$E:$E,0)))</f>
        <v/>
      </c>
      <c r="D2151" s="144" t="n"/>
      <c r="E2151" s="144">
        <f>IF(ISERROR($V2151),"",OFFSET('Smelter Look-up'!$D$4,$V2151-4,0)&amp;"")</f>
        <v/>
      </c>
      <c r="F2151" s="144">
        <f>IF(ISERROR($V2151),"",OFFSET('Smelter Look-up'!$E$4,$V2151-4,0))</f>
        <v/>
      </c>
      <c r="G2151" s="144">
        <f>IF(C2151=$X$4,"Enter smelter details",IF(ISERROR($V2151),"",OFFSET('Smelter Look-up'!$F$4,$V2151-4,0)))</f>
        <v/>
      </c>
      <c r="H2151" s="200">
        <f>IF(ISERROR($V2151),"",OFFSET('Smelter Look-up'!$G$4,$V2151-4,0))</f>
        <v/>
      </c>
      <c r="I2151" s="201">
        <f>IF(ISERROR($V2151),"",OFFSET('Smelter Look-up'!$H$4,$V2151-4,0))</f>
        <v/>
      </c>
      <c r="J2151" s="201">
        <f>IF(ISERROR($V2151),"",OFFSET('Smelter Look-up'!$I$4,$V2151-4,0))</f>
        <v/>
      </c>
      <c r="K2151" s="145" t="n"/>
      <c r="L2151" s="145" t="n"/>
      <c r="M2151" s="145" t="n"/>
      <c r="N2151" s="145" t="n"/>
      <c r="O2151" s="145" t="n"/>
      <c r="P2151" s="203" t="n"/>
      <c r="Q2151" s="146" t="n"/>
      <c r="R2151" s="144">
        <f>IF(ISERROR($V2151),"",OFFSET('Smelter Look-up'!$C$4,$V2151-4,0)&amp;"")</f>
        <v/>
      </c>
      <c r="S2151" s="150">
        <f>IF(B2151="","",IF(ISERROR(MATCH($E2151,CL,0)),"Unknown",INDIRECT("'C'!$A$"&amp;MATCH($E2151,CL,0)+1)))</f>
        <v/>
      </c>
      <c r="T2151" s="150">
        <f>IF(B2151="","",IF(ISERROR(MATCH($J2151,SorP!$B$1:$B$6261,0)),"",INDIRECT("'SorP'!$A$"&amp;MATCH($S2151&amp;$J2151,SorP!C:C,0))))</f>
        <v/>
      </c>
      <c r="U2151" s="163" t="n"/>
      <c r="V2151" s="164">
        <f>IF(C2151="",NA(),MATCH($B2151&amp;$C2151,'Smelter Look-up'!$J:$J,0))</f>
        <v/>
      </c>
      <c r="X2151" s="165">
        <f>IF(AND(C2151="Smelter not listed",OR(LEN(D2151)=0,LEN(E2151)=0)),1,0)</f>
        <v/>
      </c>
      <c r="AB2151" s="306">
        <f>IF(C2151="","",B2151)</f>
        <v/>
      </c>
      <c r="AC2151" s="165">
        <f>B2151</f>
        <v/>
      </c>
      <c r="AD2151" s="165">
        <f>IF(C2151="Smelter not listed",D2151,C2151)</f>
        <v/>
      </c>
    </row>
    <row r="2152" ht="20.1" customFormat="1" customHeight="1" s="165">
      <c r="A2152" s="150" t="n"/>
      <c r="B2152" s="296">
        <f>IF(LEN(A2152)=0,"",INDEX('Smelter Look-up'!$A:$A,MATCH($A2152,'Smelter Look-up'!$E:$E,0)))</f>
        <v/>
      </c>
      <c r="C2152" s="147">
        <f>IF(LEN(A2152)=0,"",INDEX('Smelter Look-up'!$C:$C,MATCH($A2152,'Smelter Look-up'!$E:$E,0)))</f>
        <v/>
      </c>
      <c r="D2152" s="144" t="n"/>
      <c r="E2152" s="144">
        <f>IF(ISERROR($V2152),"",OFFSET('Smelter Look-up'!$D$4,$V2152-4,0)&amp;"")</f>
        <v/>
      </c>
      <c r="F2152" s="144">
        <f>IF(ISERROR($V2152),"",OFFSET('Smelter Look-up'!$E$4,$V2152-4,0))</f>
        <v/>
      </c>
      <c r="G2152" s="144">
        <f>IF(C2152=$X$4,"Enter smelter details",IF(ISERROR($V2152),"",OFFSET('Smelter Look-up'!$F$4,$V2152-4,0)))</f>
        <v/>
      </c>
      <c r="H2152" s="200">
        <f>IF(ISERROR($V2152),"",OFFSET('Smelter Look-up'!$G$4,$V2152-4,0))</f>
        <v/>
      </c>
      <c r="I2152" s="201">
        <f>IF(ISERROR($V2152),"",OFFSET('Smelter Look-up'!$H$4,$V2152-4,0))</f>
        <v/>
      </c>
      <c r="J2152" s="201">
        <f>IF(ISERROR($V2152),"",OFFSET('Smelter Look-up'!$I$4,$V2152-4,0))</f>
        <v/>
      </c>
      <c r="K2152" s="145" t="n"/>
      <c r="L2152" s="145" t="n"/>
      <c r="M2152" s="145" t="n"/>
      <c r="N2152" s="145" t="n"/>
      <c r="O2152" s="145" t="n"/>
      <c r="P2152" s="203" t="n"/>
      <c r="Q2152" s="146" t="n"/>
      <c r="R2152" s="144">
        <f>IF(ISERROR($V2152),"",OFFSET('Smelter Look-up'!$C$4,$V2152-4,0)&amp;"")</f>
        <v/>
      </c>
      <c r="S2152" s="150">
        <f>IF(B2152="","",IF(ISERROR(MATCH($E2152,CL,0)),"Unknown",INDIRECT("'C'!$A$"&amp;MATCH($E2152,CL,0)+1)))</f>
        <v/>
      </c>
      <c r="T2152" s="150">
        <f>IF(B2152="","",IF(ISERROR(MATCH($J2152,SorP!$B$1:$B$6261,0)),"",INDIRECT("'SorP'!$A$"&amp;MATCH($S2152&amp;$J2152,SorP!C:C,0))))</f>
        <v/>
      </c>
      <c r="U2152" s="163" t="n"/>
      <c r="V2152" s="164">
        <f>IF(C2152="",NA(),MATCH($B2152&amp;$C2152,'Smelter Look-up'!$J:$J,0))</f>
        <v/>
      </c>
      <c r="X2152" s="165">
        <f>IF(AND(C2152="Smelter not listed",OR(LEN(D2152)=0,LEN(E2152)=0)),1,0)</f>
        <v/>
      </c>
      <c r="AB2152" s="306">
        <f>IF(C2152="","",B2152)</f>
        <v/>
      </c>
      <c r="AC2152" s="165">
        <f>B2152</f>
        <v/>
      </c>
      <c r="AD2152" s="165">
        <f>IF(C2152="Smelter not listed",D2152,C2152)</f>
        <v/>
      </c>
    </row>
    <row r="2153" ht="20.1" customFormat="1" customHeight="1" s="165">
      <c r="A2153" s="150" t="n"/>
      <c r="B2153" s="296">
        <f>IF(LEN(A2153)=0,"",INDEX('Smelter Look-up'!$A:$A,MATCH($A2153,'Smelter Look-up'!$E:$E,0)))</f>
        <v/>
      </c>
      <c r="C2153" s="147">
        <f>IF(LEN(A2153)=0,"",INDEX('Smelter Look-up'!$C:$C,MATCH($A2153,'Smelter Look-up'!$E:$E,0)))</f>
        <v/>
      </c>
      <c r="D2153" s="144" t="n"/>
      <c r="E2153" s="144">
        <f>IF(ISERROR($V2153),"",OFFSET('Smelter Look-up'!$D$4,$V2153-4,0)&amp;"")</f>
        <v/>
      </c>
      <c r="F2153" s="144">
        <f>IF(ISERROR($V2153),"",OFFSET('Smelter Look-up'!$E$4,$V2153-4,0))</f>
        <v/>
      </c>
      <c r="G2153" s="144">
        <f>IF(C2153=$X$4,"Enter smelter details",IF(ISERROR($V2153),"",OFFSET('Smelter Look-up'!$F$4,$V2153-4,0)))</f>
        <v/>
      </c>
      <c r="H2153" s="200">
        <f>IF(ISERROR($V2153),"",OFFSET('Smelter Look-up'!$G$4,$V2153-4,0))</f>
        <v/>
      </c>
      <c r="I2153" s="201">
        <f>IF(ISERROR($V2153),"",OFFSET('Smelter Look-up'!$H$4,$V2153-4,0))</f>
        <v/>
      </c>
      <c r="J2153" s="201">
        <f>IF(ISERROR($V2153),"",OFFSET('Smelter Look-up'!$I$4,$V2153-4,0))</f>
        <v/>
      </c>
      <c r="K2153" s="145" t="n"/>
      <c r="L2153" s="145" t="n"/>
      <c r="M2153" s="145" t="n"/>
      <c r="N2153" s="145" t="n"/>
      <c r="O2153" s="145" t="n"/>
      <c r="P2153" s="203" t="n"/>
      <c r="Q2153" s="146" t="n"/>
      <c r="R2153" s="144">
        <f>IF(ISERROR($V2153),"",OFFSET('Smelter Look-up'!$C$4,$V2153-4,0)&amp;"")</f>
        <v/>
      </c>
      <c r="S2153" s="150">
        <f>IF(B2153="","",IF(ISERROR(MATCH($E2153,CL,0)),"Unknown",INDIRECT("'C'!$A$"&amp;MATCH($E2153,CL,0)+1)))</f>
        <v/>
      </c>
      <c r="T2153" s="150">
        <f>IF(B2153="","",IF(ISERROR(MATCH($J2153,SorP!$B$1:$B$6261,0)),"",INDIRECT("'SorP'!$A$"&amp;MATCH($S2153&amp;$J2153,SorP!C:C,0))))</f>
        <v/>
      </c>
      <c r="U2153" s="163" t="n"/>
      <c r="V2153" s="164">
        <f>IF(C2153="",NA(),MATCH($B2153&amp;$C2153,'Smelter Look-up'!$J:$J,0))</f>
        <v/>
      </c>
      <c r="X2153" s="165">
        <f>IF(AND(C2153="Smelter not listed",OR(LEN(D2153)=0,LEN(E2153)=0)),1,0)</f>
        <v/>
      </c>
      <c r="AB2153" s="306">
        <f>IF(C2153="","",B2153)</f>
        <v/>
      </c>
      <c r="AC2153" s="165">
        <f>B2153</f>
        <v/>
      </c>
      <c r="AD2153" s="165">
        <f>IF(C2153="Smelter not listed",D2153,C2153)</f>
        <v/>
      </c>
    </row>
    <row r="2154" ht="20.1" customFormat="1" customHeight="1" s="165">
      <c r="A2154" s="150" t="n"/>
      <c r="B2154" s="296">
        <f>IF(LEN(A2154)=0,"",INDEX('Smelter Look-up'!$A:$A,MATCH($A2154,'Smelter Look-up'!$E:$E,0)))</f>
        <v/>
      </c>
      <c r="C2154" s="147">
        <f>IF(LEN(A2154)=0,"",INDEX('Smelter Look-up'!$C:$C,MATCH($A2154,'Smelter Look-up'!$E:$E,0)))</f>
        <v/>
      </c>
      <c r="D2154" s="144" t="n"/>
      <c r="E2154" s="144">
        <f>IF(ISERROR($V2154),"",OFFSET('Smelter Look-up'!$D$4,$V2154-4,0)&amp;"")</f>
        <v/>
      </c>
      <c r="F2154" s="144">
        <f>IF(ISERROR($V2154),"",OFFSET('Smelter Look-up'!$E$4,$V2154-4,0))</f>
        <v/>
      </c>
      <c r="G2154" s="144">
        <f>IF(C2154=$X$4,"Enter smelter details",IF(ISERROR($V2154),"",OFFSET('Smelter Look-up'!$F$4,$V2154-4,0)))</f>
        <v/>
      </c>
      <c r="H2154" s="200">
        <f>IF(ISERROR($V2154),"",OFFSET('Smelter Look-up'!$G$4,$V2154-4,0))</f>
        <v/>
      </c>
      <c r="I2154" s="201">
        <f>IF(ISERROR($V2154),"",OFFSET('Smelter Look-up'!$H$4,$V2154-4,0))</f>
        <v/>
      </c>
      <c r="J2154" s="201">
        <f>IF(ISERROR($V2154),"",OFFSET('Smelter Look-up'!$I$4,$V2154-4,0))</f>
        <v/>
      </c>
      <c r="K2154" s="145" t="n"/>
      <c r="L2154" s="145" t="n"/>
      <c r="M2154" s="145" t="n"/>
      <c r="N2154" s="145" t="n"/>
      <c r="O2154" s="145" t="n"/>
      <c r="P2154" s="203" t="n"/>
      <c r="Q2154" s="146" t="n"/>
      <c r="R2154" s="144">
        <f>IF(ISERROR($V2154),"",OFFSET('Smelter Look-up'!$C$4,$V2154-4,0)&amp;"")</f>
        <v/>
      </c>
      <c r="S2154" s="150">
        <f>IF(B2154="","",IF(ISERROR(MATCH($E2154,CL,0)),"Unknown",INDIRECT("'C'!$A$"&amp;MATCH($E2154,CL,0)+1)))</f>
        <v/>
      </c>
      <c r="T2154" s="150">
        <f>IF(B2154="","",IF(ISERROR(MATCH($J2154,SorP!$B$1:$B$6261,0)),"",INDIRECT("'SorP'!$A$"&amp;MATCH($S2154&amp;$J2154,SorP!C:C,0))))</f>
        <v/>
      </c>
      <c r="U2154" s="163" t="n"/>
      <c r="V2154" s="164">
        <f>IF(C2154="",NA(),MATCH($B2154&amp;$C2154,'Smelter Look-up'!$J:$J,0))</f>
        <v/>
      </c>
      <c r="X2154" s="165">
        <f>IF(AND(C2154="Smelter not listed",OR(LEN(D2154)=0,LEN(E2154)=0)),1,0)</f>
        <v/>
      </c>
      <c r="AB2154" s="306">
        <f>IF(C2154="","",B2154)</f>
        <v/>
      </c>
      <c r="AC2154" s="165">
        <f>B2154</f>
        <v/>
      </c>
      <c r="AD2154" s="165">
        <f>IF(C2154="Smelter not listed",D2154,C2154)</f>
        <v/>
      </c>
    </row>
    <row r="2155" ht="20.1" customFormat="1" customHeight="1" s="165">
      <c r="A2155" s="150" t="n"/>
      <c r="B2155" s="296">
        <f>IF(LEN(A2155)=0,"",INDEX('Smelter Look-up'!$A:$A,MATCH($A2155,'Smelter Look-up'!$E:$E,0)))</f>
        <v/>
      </c>
      <c r="C2155" s="147">
        <f>IF(LEN(A2155)=0,"",INDEX('Smelter Look-up'!$C:$C,MATCH($A2155,'Smelter Look-up'!$E:$E,0)))</f>
        <v/>
      </c>
      <c r="D2155" s="144" t="n"/>
      <c r="E2155" s="144">
        <f>IF(ISERROR($V2155),"",OFFSET('Smelter Look-up'!$D$4,$V2155-4,0)&amp;"")</f>
        <v/>
      </c>
      <c r="F2155" s="144">
        <f>IF(ISERROR($V2155),"",OFFSET('Smelter Look-up'!$E$4,$V2155-4,0))</f>
        <v/>
      </c>
      <c r="G2155" s="144">
        <f>IF(C2155=$X$4,"Enter smelter details",IF(ISERROR($V2155),"",OFFSET('Smelter Look-up'!$F$4,$V2155-4,0)))</f>
        <v/>
      </c>
      <c r="H2155" s="200">
        <f>IF(ISERROR($V2155),"",OFFSET('Smelter Look-up'!$G$4,$V2155-4,0))</f>
        <v/>
      </c>
      <c r="I2155" s="201">
        <f>IF(ISERROR($V2155),"",OFFSET('Smelter Look-up'!$H$4,$V2155-4,0))</f>
        <v/>
      </c>
      <c r="J2155" s="201">
        <f>IF(ISERROR($V2155),"",OFFSET('Smelter Look-up'!$I$4,$V2155-4,0))</f>
        <v/>
      </c>
      <c r="K2155" s="145" t="n"/>
      <c r="L2155" s="145" t="n"/>
      <c r="M2155" s="145" t="n"/>
      <c r="N2155" s="145" t="n"/>
      <c r="O2155" s="145" t="n"/>
      <c r="P2155" s="203" t="n"/>
      <c r="Q2155" s="146" t="n"/>
      <c r="R2155" s="144">
        <f>IF(ISERROR($V2155),"",OFFSET('Smelter Look-up'!$C$4,$V2155-4,0)&amp;"")</f>
        <v/>
      </c>
      <c r="S2155" s="150">
        <f>IF(B2155="","",IF(ISERROR(MATCH($E2155,CL,0)),"Unknown",INDIRECT("'C'!$A$"&amp;MATCH($E2155,CL,0)+1)))</f>
        <v/>
      </c>
      <c r="T2155" s="150">
        <f>IF(B2155="","",IF(ISERROR(MATCH($J2155,SorP!$B$1:$B$6261,0)),"",INDIRECT("'SorP'!$A$"&amp;MATCH($S2155&amp;$J2155,SorP!C:C,0))))</f>
        <v/>
      </c>
      <c r="U2155" s="163" t="n"/>
      <c r="V2155" s="164">
        <f>IF(C2155="",NA(),MATCH($B2155&amp;$C2155,'Smelter Look-up'!$J:$J,0))</f>
        <v/>
      </c>
      <c r="X2155" s="165">
        <f>IF(AND(C2155="Smelter not listed",OR(LEN(D2155)=0,LEN(E2155)=0)),1,0)</f>
        <v/>
      </c>
      <c r="AB2155" s="306">
        <f>IF(C2155="","",B2155)</f>
        <v/>
      </c>
      <c r="AC2155" s="165">
        <f>B2155</f>
        <v/>
      </c>
      <c r="AD2155" s="165">
        <f>IF(C2155="Smelter not listed",D2155,C2155)</f>
        <v/>
      </c>
    </row>
    <row r="2156" ht="20.1" customFormat="1" customHeight="1" s="165">
      <c r="A2156" s="150" t="n"/>
      <c r="B2156" s="296">
        <f>IF(LEN(A2156)=0,"",INDEX('Smelter Look-up'!$A:$A,MATCH($A2156,'Smelter Look-up'!$E:$E,0)))</f>
        <v/>
      </c>
      <c r="C2156" s="147">
        <f>IF(LEN(A2156)=0,"",INDEX('Smelter Look-up'!$C:$C,MATCH($A2156,'Smelter Look-up'!$E:$E,0)))</f>
        <v/>
      </c>
      <c r="D2156" s="144" t="n"/>
      <c r="E2156" s="144">
        <f>IF(ISERROR($V2156),"",OFFSET('Smelter Look-up'!$D$4,$V2156-4,0)&amp;"")</f>
        <v/>
      </c>
      <c r="F2156" s="144">
        <f>IF(ISERROR($V2156),"",OFFSET('Smelter Look-up'!$E$4,$V2156-4,0))</f>
        <v/>
      </c>
      <c r="G2156" s="144">
        <f>IF(C2156=$X$4,"Enter smelter details",IF(ISERROR($V2156),"",OFFSET('Smelter Look-up'!$F$4,$V2156-4,0)))</f>
        <v/>
      </c>
      <c r="H2156" s="200">
        <f>IF(ISERROR($V2156),"",OFFSET('Smelter Look-up'!$G$4,$V2156-4,0))</f>
        <v/>
      </c>
      <c r="I2156" s="201">
        <f>IF(ISERROR($V2156),"",OFFSET('Smelter Look-up'!$H$4,$V2156-4,0))</f>
        <v/>
      </c>
      <c r="J2156" s="201">
        <f>IF(ISERROR($V2156),"",OFFSET('Smelter Look-up'!$I$4,$V2156-4,0))</f>
        <v/>
      </c>
      <c r="K2156" s="145" t="n"/>
      <c r="L2156" s="145" t="n"/>
      <c r="M2156" s="145" t="n"/>
      <c r="N2156" s="145" t="n"/>
      <c r="O2156" s="145" t="n"/>
      <c r="P2156" s="203" t="n"/>
      <c r="Q2156" s="146" t="n"/>
      <c r="R2156" s="144">
        <f>IF(ISERROR($V2156),"",OFFSET('Smelter Look-up'!$C$4,$V2156-4,0)&amp;"")</f>
        <v/>
      </c>
      <c r="S2156" s="150">
        <f>IF(B2156="","",IF(ISERROR(MATCH($E2156,CL,0)),"Unknown",INDIRECT("'C'!$A$"&amp;MATCH($E2156,CL,0)+1)))</f>
        <v/>
      </c>
      <c r="T2156" s="150">
        <f>IF(B2156="","",IF(ISERROR(MATCH($J2156,SorP!$B$1:$B$6261,0)),"",INDIRECT("'SorP'!$A$"&amp;MATCH($S2156&amp;$J2156,SorP!C:C,0))))</f>
        <v/>
      </c>
      <c r="U2156" s="163" t="n"/>
      <c r="V2156" s="164">
        <f>IF(C2156="",NA(),MATCH($B2156&amp;$C2156,'Smelter Look-up'!$J:$J,0))</f>
        <v/>
      </c>
      <c r="X2156" s="165">
        <f>IF(AND(C2156="Smelter not listed",OR(LEN(D2156)=0,LEN(E2156)=0)),1,0)</f>
        <v/>
      </c>
      <c r="AB2156" s="306">
        <f>IF(C2156="","",B2156)</f>
        <v/>
      </c>
      <c r="AC2156" s="165">
        <f>B2156</f>
        <v/>
      </c>
      <c r="AD2156" s="165">
        <f>IF(C2156="Smelter not listed",D2156,C2156)</f>
        <v/>
      </c>
    </row>
    <row r="2157" ht="20.1" customFormat="1" customHeight="1" s="165">
      <c r="A2157" s="150" t="n"/>
      <c r="B2157" s="296">
        <f>IF(LEN(A2157)=0,"",INDEX('Smelter Look-up'!$A:$A,MATCH($A2157,'Smelter Look-up'!$E:$E,0)))</f>
        <v/>
      </c>
      <c r="C2157" s="147">
        <f>IF(LEN(A2157)=0,"",INDEX('Smelter Look-up'!$C:$C,MATCH($A2157,'Smelter Look-up'!$E:$E,0)))</f>
        <v/>
      </c>
      <c r="D2157" s="144" t="n"/>
      <c r="E2157" s="144">
        <f>IF(ISERROR($V2157),"",OFFSET('Smelter Look-up'!$D$4,$V2157-4,0)&amp;"")</f>
        <v/>
      </c>
      <c r="F2157" s="144">
        <f>IF(ISERROR($V2157),"",OFFSET('Smelter Look-up'!$E$4,$V2157-4,0))</f>
        <v/>
      </c>
      <c r="G2157" s="144">
        <f>IF(C2157=$X$4,"Enter smelter details",IF(ISERROR($V2157),"",OFFSET('Smelter Look-up'!$F$4,$V2157-4,0)))</f>
        <v/>
      </c>
      <c r="H2157" s="200">
        <f>IF(ISERROR($V2157),"",OFFSET('Smelter Look-up'!$G$4,$V2157-4,0))</f>
        <v/>
      </c>
      <c r="I2157" s="201">
        <f>IF(ISERROR($V2157),"",OFFSET('Smelter Look-up'!$H$4,$V2157-4,0))</f>
        <v/>
      </c>
      <c r="J2157" s="201">
        <f>IF(ISERROR($V2157),"",OFFSET('Smelter Look-up'!$I$4,$V2157-4,0))</f>
        <v/>
      </c>
      <c r="K2157" s="145" t="n"/>
      <c r="L2157" s="145" t="n"/>
      <c r="M2157" s="145" t="n"/>
      <c r="N2157" s="145" t="n"/>
      <c r="O2157" s="145" t="n"/>
      <c r="P2157" s="203" t="n"/>
      <c r="Q2157" s="146" t="n"/>
      <c r="R2157" s="144">
        <f>IF(ISERROR($V2157),"",OFFSET('Smelter Look-up'!$C$4,$V2157-4,0)&amp;"")</f>
        <v/>
      </c>
      <c r="S2157" s="150">
        <f>IF(B2157="","",IF(ISERROR(MATCH($E2157,CL,0)),"Unknown",INDIRECT("'C'!$A$"&amp;MATCH($E2157,CL,0)+1)))</f>
        <v/>
      </c>
      <c r="T2157" s="150">
        <f>IF(B2157="","",IF(ISERROR(MATCH($J2157,SorP!$B$1:$B$6261,0)),"",INDIRECT("'SorP'!$A$"&amp;MATCH($S2157&amp;$J2157,SorP!C:C,0))))</f>
        <v/>
      </c>
      <c r="U2157" s="163" t="n"/>
      <c r="V2157" s="164">
        <f>IF(C2157="",NA(),MATCH($B2157&amp;$C2157,'Smelter Look-up'!$J:$J,0))</f>
        <v/>
      </c>
      <c r="X2157" s="165">
        <f>IF(AND(C2157="Smelter not listed",OR(LEN(D2157)=0,LEN(E2157)=0)),1,0)</f>
        <v/>
      </c>
      <c r="AB2157" s="306">
        <f>IF(C2157="","",B2157)</f>
        <v/>
      </c>
      <c r="AC2157" s="165">
        <f>B2157</f>
        <v/>
      </c>
      <c r="AD2157" s="165">
        <f>IF(C2157="Smelter not listed",D2157,C2157)</f>
        <v/>
      </c>
    </row>
    <row r="2158" ht="20.1" customFormat="1" customHeight="1" s="165">
      <c r="A2158" s="150" t="n"/>
      <c r="B2158" s="296">
        <f>IF(LEN(A2158)=0,"",INDEX('Smelter Look-up'!$A:$A,MATCH($A2158,'Smelter Look-up'!$E:$E,0)))</f>
        <v/>
      </c>
      <c r="C2158" s="147">
        <f>IF(LEN(A2158)=0,"",INDEX('Smelter Look-up'!$C:$C,MATCH($A2158,'Smelter Look-up'!$E:$E,0)))</f>
        <v/>
      </c>
      <c r="D2158" s="144" t="n"/>
      <c r="E2158" s="144">
        <f>IF(ISERROR($V2158),"",OFFSET('Smelter Look-up'!$D$4,$V2158-4,0)&amp;"")</f>
        <v/>
      </c>
      <c r="F2158" s="144">
        <f>IF(ISERROR($V2158),"",OFFSET('Smelter Look-up'!$E$4,$V2158-4,0))</f>
        <v/>
      </c>
      <c r="G2158" s="144">
        <f>IF(C2158=$X$4,"Enter smelter details",IF(ISERROR($V2158),"",OFFSET('Smelter Look-up'!$F$4,$V2158-4,0)))</f>
        <v/>
      </c>
      <c r="H2158" s="200">
        <f>IF(ISERROR($V2158),"",OFFSET('Smelter Look-up'!$G$4,$V2158-4,0))</f>
        <v/>
      </c>
      <c r="I2158" s="201">
        <f>IF(ISERROR($V2158),"",OFFSET('Smelter Look-up'!$H$4,$V2158-4,0))</f>
        <v/>
      </c>
      <c r="J2158" s="201">
        <f>IF(ISERROR($V2158),"",OFFSET('Smelter Look-up'!$I$4,$V2158-4,0))</f>
        <v/>
      </c>
      <c r="K2158" s="145" t="n"/>
      <c r="L2158" s="145" t="n"/>
      <c r="M2158" s="145" t="n"/>
      <c r="N2158" s="145" t="n"/>
      <c r="O2158" s="145" t="n"/>
      <c r="P2158" s="203" t="n"/>
      <c r="Q2158" s="146" t="n"/>
      <c r="R2158" s="144">
        <f>IF(ISERROR($V2158),"",OFFSET('Smelter Look-up'!$C$4,$V2158-4,0)&amp;"")</f>
        <v/>
      </c>
      <c r="S2158" s="150">
        <f>IF(B2158="","",IF(ISERROR(MATCH($E2158,CL,0)),"Unknown",INDIRECT("'C'!$A$"&amp;MATCH($E2158,CL,0)+1)))</f>
        <v/>
      </c>
      <c r="T2158" s="150">
        <f>IF(B2158="","",IF(ISERROR(MATCH($J2158,SorP!$B$1:$B$6261,0)),"",INDIRECT("'SorP'!$A$"&amp;MATCH($S2158&amp;$J2158,SorP!C:C,0))))</f>
        <v/>
      </c>
      <c r="U2158" s="163" t="n"/>
      <c r="V2158" s="164">
        <f>IF(C2158="",NA(),MATCH($B2158&amp;$C2158,'Smelter Look-up'!$J:$J,0))</f>
        <v/>
      </c>
      <c r="X2158" s="165">
        <f>IF(AND(C2158="Smelter not listed",OR(LEN(D2158)=0,LEN(E2158)=0)),1,0)</f>
        <v/>
      </c>
      <c r="AB2158" s="306">
        <f>IF(C2158="","",B2158)</f>
        <v/>
      </c>
      <c r="AC2158" s="165">
        <f>B2158</f>
        <v/>
      </c>
      <c r="AD2158" s="165">
        <f>IF(C2158="Smelter not listed",D2158,C2158)</f>
        <v/>
      </c>
    </row>
    <row r="2159" ht="20.1" customFormat="1" customHeight="1" s="165">
      <c r="A2159" s="150" t="n"/>
      <c r="B2159" s="296">
        <f>IF(LEN(A2159)=0,"",INDEX('Smelter Look-up'!$A:$A,MATCH($A2159,'Smelter Look-up'!$E:$E,0)))</f>
        <v/>
      </c>
      <c r="C2159" s="147">
        <f>IF(LEN(A2159)=0,"",INDEX('Smelter Look-up'!$C:$C,MATCH($A2159,'Smelter Look-up'!$E:$E,0)))</f>
        <v/>
      </c>
      <c r="D2159" s="144" t="n"/>
      <c r="E2159" s="144">
        <f>IF(ISERROR($V2159),"",OFFSET('Smelter Look-up'!$D$4,$V2159-4,0)&amp;"")</f>
        <v/>
      </c>
      <c r="F2159" s="144">
        <f>IF(ISERROR($V2159),"",OFFSET('Smelter Look-up'!$E$4,$V2159-4,0))</f>
        <v/>
      </c>
      <c r="G2159" s="144">
        <f>IF(C2159=$X$4,"Enter smelter details",IF(ISERROR($V2159),"",OFFSET('Smelter Look-up'!$F$4,$V2159-4,0)))</f>
        <v/>
      </c>
      <c r="H2159" s="200">
        <f>IF(ISERROR($V2159),"",OFFSET('Smelter Look-up'!$G$4,$V2159-4,0))</f>
        <v/>
      </c>
      <c r="I2159" s="201">
        <f>IF(ISERROR($V2159),"",OFFSET('Smelter Look-up'!$H$4,$V2159-4,0))</f>
        <v/>
      </c>
      <c r="J2159" s="201">
        <f>IF(ISERROR($V2159),"",OFFSET('Smelter Look-up'!$I$4,$V2159-4,0))</f>
        <v/>
      </c>
      <c r="K2159" s="145" t="n"/>
      <c r="L2159" s="145" t="n"/>
      <c r="M2159" s="145" t="n"/>
      <c r="N2159" s="145" t="n"/>
      <c r="O2159" s="145" t="n"/>
      <c r="P2159" s="203" t="n"/>
      <c r="Q2159" s="146" t="n"/>
      <c r="R2159" s="144">
        <f>IF(ISERROR($V2159),"",OFFSET('Smelter Look-up'!$C$4,$V2159-4,0)&amp;"")</f>
        <v/>
      </c>
      <c r="S2159" s="150">
        <f>IF(B2159="","",IF(ISERROR(MATCH($E2159,CL,0)),"Unknown",INDIRECT("'C'!$A$"&amp;MATCH($E2159,CL,0)+1)))</f>
        <v/>
      </c>
      <c r="T2159" s="150">
        <f>IF(B2159="","",IF(ISERROR(MATCH($J2159,SorP!$B$1:$B$6261,0)),"",INDIRECT("'SorP'!$A$"&amp;MATCH($S2159&amp;$J2159,SorP!C:C,0))))</f>
        <v/>
      </c>
      <c r="U2159" s="163" t="n"/>
      <c r="V2159" s="164">
        <f>IF(C2159="",NA(),MATCH($B2159&amp;$C2159,'Smelter Look-up'!$J:$J,0))</f>
        <v/>
      </c>
      <c r="X2159" s="165">
        <f>IF(AND(C2159="Smelter not listed",OR(LEN(D2159)=0,LEN(E2159)=0)),1,0)</f>
        <v/>
      </c>
      <c r="AB2159" s="306">
        <f>IF(C2159="","",B2159)</f>
        <v/>
      </c>
      <c r="AC2159" s="165">
        <f>B2159</f>
        <v/>
      </c>
      <c r="AD2159" s="165">
        <f>IF(C2159="Smelter not listed",D2159,C2159)</f>
        <v/>
      </c>
    </row>
    <row r="2160" ht="20.1" customFormat="1" customHeight="1" s="165">
      <c r="A2160" s="150" t="n"/>
      <c r="B2160" s="296">
        <f>IF(LEN(A2160)=0,"",INDEX('Smelter Look-up'!$A:$A,MATCH($A2160,'Smelter Look-up'!$E:$E,0)))</f>
        <v/>
      </c>
      <c r="C2160" s="147">
        <f>IF(LEN(A2160)=0,"",INDEX('Smelter Look-up'!$C:$C,MATCH($A2160,'Smelter Look-up'!$E:$E,0)))</f>
        <v/>
      </c>
      <c r="D2160" s="144" t="n"/>
      <c r="E2160" s="144">
        <f>IF(ISERROR($V2160),"",OFFSET('Smelter Look-up'!$D$4,$V2160-4,0)&amp;"")</f>
        <v/>
      </c>
      <c r="F2160" s="144">
        <f>IF(ISERROR($V2160),"",OFFSET('Smelter Look-up'!$E$4,$V2160-4,0))</f>
        <v/>
      </c>
      <c r="G2160" s="144">
        <f>IF(C2160=$X$4,"Enter smelter details",IF(ISERROR($V2160),"",OFFSET('Smelter Look-up'!$F$4,$V2160-4,0)))</f>
        <v/>
      </c>
      <c r="H2160" s="200">
        <f>IF(ISERROR($V2160),"",OFFSET('Smelter Look-up'!$G$4,$V2160-4,0))</f>
        <v/>
      </c>
      <c r="I2160" s="201">
        <f>IF(ISERROR($V2160),"",OFFSET('Smelter Look-up'!$H$4,$V2160-4,0))</f>
        <v/>
      </c>
      <c r="J2160" s="201">
        <f>IF(ISERROR($V2160),"",OFFSET('Smelter Look-up'!$I$4,$V2160-4,0))</f>
        <v/>
      </c>
      <c r="K2160" s="145" t="n"/>
      <c r="L2160" s="145" t="n"/>
      <c r="M2160" s="145" t="n"/>
      <c r="N2160" s="145" t="n"/>
      <c r="O2160" s="145" t="n"/>
      <c r="P2160" s="203" t="n"/>
      <c r="Q2160" s="146" t="n"/>
      <c r="R2160" s="144">
        <f>IF(ISERROR($V2160),"",OFFSET('Smelter Look-up'!$C$4,$V2160-4,0)&amp;"")</f>
        <v/>
      </c>
      <c r="S2160" s="150">
        <f>IF(B2160="","",IF(ISERROR(MATCH($E2160,CL,0)),"Unknown",INDIRECT("'C'!$A$"&amp;MATCH($E2160,CL,0)+1)))</f>
        <v/>
      </c>
      <c r="T2160" s="150">
        <f>IF(B2160="","",IF(ISERROR(MATCH($J2160,SorP!$B$1:$B$6261,0)),"",INDIRECT("'SorP'!$A$"&amp;MATCH($S2160&amp;$J2160,SorP!C:C,0))))</f>
        <v/>
      </c>
      <c r="U2160" s="163" t="n"/>
      <c r="V2160" s="164">
        <f>IF(C2160="",NA(),MATCH($B2160&amp;$C2160,'Smelter Look-up'!$J:$J,0))</f>
        <v/>
      </c>
      <c r="X2160" s="165">
        <f>IF(AND(C2160="Smelter not listed",OR(LEN(D2160)=0,LEN(E2160)=0)),1,0)</f>
        <v/>
      </c>
      <c r="AB2160" s="306">
        <f>IF(C2160="","",B2160)</f>
        <v/>
      </c>
      <c r="AC2160" s="165">
        <f>B2160</f>
        <v/>
      </c>
      <c r="AD2160" s="165">
        <f>IF(C2160="Smelter not listed",D2160,C2160)</f>
        <v/>
      </c>
    </row>
    <row r="2161" ht="20.1" customFormat="1" customHeight="1" s="165">
      <c r="A2161" s="150" t="n"/>
      <c r="B2161" s="296">
        <f>IF(LEN(A2161)=0,"",INDEX('Smelter Look-up'!$A:$A,MATCH($A2161,'Smelter Look-up'!$E:$E,0)))</f>
        <v/>
      </c>
      <c r="C2161" s="147">
        <f>IF(LEN(A2161)=0,"",INDEX('Smelter Look-up'!$C:$C,MATCH($A2161,'Smelter Look-up'!$E:$E,0)))</f>
        <v/>
      </c>
      <c r="D2161" s="144" t="n"/>
      <c r="E2161" s="144">
        <f>IF(ISERROR($V2161),"",OFFSET('Smelter Look-up'!$D$4,$V2161-4,0)&amp;"")</f>
        <v/>
      </c>
      <c r="F2161" s="144">
        <f>IF(ISERROR($V2161),"",OFFSET('Smelter Look-up'!$E$4,$V2161-4,0))</f>
        <v/>
      </c>
      <c r="G2161" s="144">
        <f>IF(C2161=$X$4,"Enter smelter details",IF(ISERROR($V2161),"",OFFSET('Smelter Look-up'!$F$4,$V2161-4,0)))</f>
        <v/>
      </c>
      <c r="H2161" s="200">
        <f>IF(ISERROR($V2161),"",OFFSET('Smelter Look-up'!$G$4,$V2161-4,0))</f>
        <v/>
      </c>
      <c r="I2161" s="201">
        <f>IF(ISERROR($V2161),"",OFFSET('Smelter Look-up'!$H$4,$V2161-4,0))</f>
        <v/>
      </c>
      <c r="J2161" s="201">
        <f>IF(ISERROR($V2161),"",OFFSET('Smelter Look-up'!$I$4,$V2161-4,0))</f>
        <v/>
      </c>
      <c r="K2161" s="145" t="n"/>
      <c r="L2161" s="145" t="n"/>
      <c r="M2161" s="145" t="n"/>
      <c r="N2161" s="145" t="n"/>
      <c r="O2161" s="145" t="n"/>
      <c r="P2161" s="203" t="n"/>
      <c r="Q2161" s="146" t="n"/>
      <c r="R2161" s="144">
        <f>IF(ISERROR($V2161),"",OFFSET('Smelter Look-up'!$C$4,$V2161-4,0)&amp;"")</f>
        <v/>
      </c>
      <c r="S2161" s="150">
        <f>IF(B2161="","",IF(ISERROR(MATCH($E2161,CL,0)),"Unknown",INDIRECT("'C'!$A$"&amp;MATCH($E2161,CL,0)+1)))</f>
        <v/>
      </c>
      <c r="T2161" s="150">
        <f>IF(B2161="","",IF(ISERROR(MATCH($J2161,SorP!$B$1:$B$6261,0)),"",INDIRECT("'SorP'!$A$"&amp;MATCH($S2161&amp;$J2161,SorP!C:C,0))))</f>
        <v/>
      </c>
      <c r="U2161" s="163" t="n"/>
      <c r="V2161" s="164">
        <f>IF(C2161="",NA(),MATCH($B2161&amp;$C2161,'Smelter Look-up'!$J:$J,0))</f>
        <v/>
      </c>
      <c r="X2161" s="165">
        <f>IF(AND(C2161="Smelter not listed",OR(LEN(D2161)=0,LEN(E2161)=0)),1,0)</f>
        <v/>
      </c>
      <c r="AB2161" s="306">
        <f>IF(C2161="","",B2161)</f>
        <v/>
      </c>
      <c r="AC2161" s="165">
        <f>B2161</f>
        <v/>
      </c>
      <c r="AD2161" s="165">
        <f>IF(C2161="Smelter not listed",D2161,C2161)</f>
        <v/>
      </c>
    </row>
    <row r="2162" ht="20.1" customFormat="1" customHeight="1" s="165">
      <c r="A2162" s="150" t="n"/>
      <c r="B2162" s="296">
        <f>IF(LEN(A2162)=0,"",INDEX('Smelter Look-up'!$A:$A,MATCH($A2162,'Smelter Look-up'!$E:$E,0)))</f>
        <v/>
      </c>
      <c r="C2162" s="147">
        <f>IF(LEN(A2162)=0,"",INDEX('Smelter Look-up'!$C:$C,MATCH($A2162,'Smelter Look-up'!$E:$E,0)))</f>
        <v/>
      </c>
      <c r="D2162" s="144" t="n"/>
      <c r="E2162" s="144">
        <f>IF(ISERROR($V2162),"",OFFSET('Smelter Look-up'!$D$4,$V2162-4,0)&amp;"")</f>
        <v/>
      </c>
      <c r="F2162" s="144">
        <f>IF(ISERROR($V2162),"",OFFSET('Smelter Look-up'!$E$4,$V2162-4,0))</f>
        <v/>
      </c>
      <c r="G2162" s="144">
        <f>IF(C2162=$X$4,"Enter smelter details",IF(ISERROR($V2162),"",OFFSET('Smelter Look-up'!$F$4,$V2162-4,0)))</f>
        <v/>
      </c>
      <c r="H2162" s="200">
        <f>IF(ISERROR($V2162),"",OFFSET('Smelter Look-up'!$G$4,$V2162-4,0))</f>
        <v/>
      </c>
      <c r="I2162" s="201">
        <f>IF(ISERROR($V2162),"",OFFSET('Smelter Look-up'!$H$4,$V2162-4,0))</f>
        <v/>
      </c>
      <c r="J2162" s="201">
        <f>IF(ISERROR($V2162),"",OFFSET('Smelter Look-up'!$I$4,$V2162-4,0))</f>
        <v/>
      </c>
      <c r="K2162" s="145" t="n"/>
      <c r="L2162" s="145" t="n"/>
      <c r="M2162" s="145" t="n"/>
      <c r="N2162" s="145" t="n"/>
      <c r="O2162" s="145" t="n"/>
      <c r="P2162" s="203" t="n"/>
      <c r="Q2162" s="146" t="n"/>
      <c r="R2162" s="144">
        <f>IF(ISERROR($V2162),"",OFFSET('Smelter Look-up'!$C$4,$V2162-4,0)&amp;"")</f>
        <v/>
      </c>
      <c r="S2162" s="150">
        <f>IF(B2162="","",IF(ISERROR(MATCH($E2162,CL,0)),"Unknown",INDIRECT("'C'!$A$"&amp;MATCH($E2162,CL,0)+1)))</f>
        <v/>
      </c>
      <c r="T2162" s="150">
        <f>IF(B2162="","",IF(ISERROR(MATCH($J2162,SorP!$B$1:$B$6261,0)),"",INDIRECT("'SorP'!$A$"&amp;MATCH($S2162&amp;$J2162,SorP!C:C,0))))</f>
        <v/>
      </c>
      <c r="U2162" s="163" t="n"/>
      <c r="V2162" s="164">
        <f>IF(C2162="",NA(),MATCH($B2162&amp;$C2162,'Smelter Look-up'!$J:$J,0))</f>
        <v/>
      </c>
      <c r="X2162" s="165">
        <f>IF(AND(C2162="Smelter not listed",OR(LEN(D2162)=0,LEN(E2162)=0)),1,0)</f>
        <v/>
      </c>
      <c r="AB2162" s="306">
        <f>IF(C2162="","",B2162)</f>
        <v/>
      </c>
      <c r="AC2162" s="165">
        <f>B2162</f>
        <v/>
      </c>
      <c r="AD2162" s="165">
        <f>IF(C2162="Smelter not listed",D2162,C2162)</f>
        <v/>
      </c>
    </row>
    <row r="2163" ht="20.1" customFormat="1" customHeight="1" s="165">
      <c r="A2163" s="150" t="n"/>
      <c r="B2163" s="296">
        <f>IF(LEN(A2163)=0,"",INDEX('Smelter Look-up'!$A:$A,MATCH($A2163,'Smelter Look-up'!$E:$E,0)))</f>
        <v/>
      </c>
      <c r="C2163" s="147">
        <f>IF(LEN(A2163)=0,"",INDEX('Smelter Look-up'!$C:$C,MATCH($A2163,'Smelter Look-up'!$E:$E,0)))</f>
        <v/>
      </c>
      <c r="D2163" s="144" t="n"/>
      <c r="E2163" s="144">
        <f>IF(ISERROR($V2163),"",OFFSET('Smelter Look-up'!$D$4,$V2163-4,0)&amp;"")</f>
        <v/>
      </c>
      <c r="F2163" s="144">
        <f>IF(ISERROR($V2163),"",OFFSET('Smelter Look-up'!$E$4,$V2163-4,0))</f>
        <v/>
      </c>
      <c r="G2163" s="144">
        <f>IF(C2163=$X$4,"Enter smelter details",IF(ISERROR($V2163),"",OFFSET('Smelter Look-up'!$F$4,$V2163-4,0)))</f>
        <v/>
      </c>
      <c r="H2163" s="200">
        <f>IF(ISERROR($V2163),"",OFFSET('Smelter Look-up'!$G$4,$V2163-4,0))</f>
        <v/>
      </c>
      <c r="I2163" s="201">
        <f>IF(ISERROR($V2163),"",OFFSET('Smelter Look-up'!$H$4,$V2163-4,0))</f>
        <v/>
      </c>
      <c r="J2163" s="201">
        <f>IF(ISERROR($V2163),"",OFFSET('Smelter Look-up'!$I$4,$V2163-4,0))</f>
        <v/>
      </c>
      <c r="K2163" s="145" t="n"/>
      <c r="L2163" s="145" t="n"/>
      <c r="M2163" s="145" t="n"/>
      <c r="N2163" s="145" t="n"/>
      <c r="O2163" s="145" t="n"/>
      <c r="P2163" s="203" t="n"/>
      <c r="Q2163" s="146" t="n"/>
      <c r="R2163" s="144">
        <f>IF(ISERROR($V2163),"",OFFSET('Smelter Look-up'!$C$4,$V2163-4,0)&amp;"")</f>
        <v/>
      </c>
      <c r="S2163" s="150">
        <f>IF(B2163="","",IF(ISERROR(MATCH($E2163,CL,0)),"Unknown",INDIRECT("'C'!$A$"&amp;MATCH($E2163,CL,0)+1)))</f>
        <v/>
      </c>
      <c r="T2163" s="150">
        <f>IF(B2163="","",IF(ISERROR(MATCH($J2163,SorP!$B$1:$B$6261,0)),"",INDIRECT("'SorP'!$A$"&amp;MATCH($S2163&amp;$J2163,SorP!C:C,0))))</f>
        <v/>
      </c>
      <c r="U2163" s="163" t="n"/>
      <c r="V2163" s="164">
        <f>IF(C2163="",NA(),MATCH($B2163&amp;$C2163,'Smelter Look-up'!$J:$J,0))</f>
        <v/>
      </c>
      <c r="X2163" s="165">
        <f>IF(AND(C2163="Smelter not listed",OR(LEN(D2163)=0,LEN(E2163)=0)),1,0)</f>
        <v/>
      </c>
      <c r="AB2163" s="306">
        <f>IF(C2163="","",B2163)</f>
        <v/>
      </c>
      <c r="AC2163" s="165">
        <f>B2163</f>
        <v/>
      </c>
      <c r="AD2163" s="165">
        <f>IF(C2163="Smelter not listed",D2163,C2163)</f>
        <v/>
      </c>
    </row>
    <row r="2164" ht="20.1" customFormat="1" customHeight="1" s="165">
      <c r="A2164" s="150" t="n"/>
      <c r="B2164" s="296">
        <f>IF(LEN(A2164)=0,"",INDEX('Smelter Look-up'!$A:$A,MATCH($A2164,'Smelter Look-up'!$E:$E,0)))</f>
        <v/>
      </c>
      <c r="C2164" s="147">
        <f>IF(LEN(A2164)=0,"",INDEX('Smelter Look-up'!$C:$C,MATCH($A2164,'Smelter Look-up'!$E:$E,0)))</f>
        <v/>
      </c>
      <c r="D2164" s="144" t="n"/>
      <c r="E2164" s="144">
        <f>IF(ISERROR($V2164),"",OFFSET('Smelter Look-up'!$D$4,$V2164-4,0)&amp;"")</f>
        <v/>
      </c>
      <c r="F2164" s="144">
        <f>IF(ISERROR($V2164),"",OFFSET('Smelter Look-up'!$E$4,$V2164-4,0))</f>
        <v/>
      </c>
      <c r="G2164" s="144">
        <f>IF(C2164=$X$4,"Enter smelter details",IF(ISERROR($V2164),"",OFFSET('Smelter Look-up'!$F$4,$V2164-4,0)))</f>
        <v/>
      </c>
      <c r="H2164" s="200">
        <f>IF(ISERROR($V2164),"",OFFSET('Smelter Look-up'!$G$4,$V2164-4,0))</f>
        <v/>
      </c>
      <c r="I2164" s="201">
        <f>IF(ISERROR($V2164),"",OFFSET('Smelter Look-up'!$H$4,$V2164-4,0))</f>
        <v/>
      </c>
      <c r="J2164" s="201">
        <f>IF(ISERROR($V2164),"",OFFSET('Smelter Look-up'!$I$4,$V2164-4,0))</f>
        <v/>
      </c>
      <c r="K2164" s="145" t="n"/>
      <c r="L2164" s="145" t="n"/>
      <c r="M2164" s="145" t="n"/>
      <c r="N2164" s="145" t="n"/>
      <c r="O2164" s="145" t="n"/>
      <c r="P2164" s="203" t="n"/>
      <c r="Q2164" s="146" t="n"/>
      <c r="R2164" s="144">
        <f>IF(ISERROR($V2164),"",OFFSET('Smelter Look-up'!$C$4,$V2164-4,0)&amp;"")</f>
        <v/>
      </c>
      <c r="S2164" s="150">
        <f>IF(B2164="","",IF(ISERROR(MATCH($E2164,CL,0)),"Unknown",INDIRECT("'C'!$A$"&amp;MATCH($E2164,CL,0)+1)))</f>
        <v/>
      </c>
      <c r="T2164" s="150">
        <f>IF(B2164="","",IF(ISERROR(MATCH($J2164,SorP!$B$1:$B$6261,0)),"",INDIRECT("'SorP'!$A$"&amp;MATCH($S2164&amp;$J2164,SorP!C:C,0))))</f>
        <v/>
      </c>
      <c r="U2164" s="163" t="n"/>
      <c r="V2164" s="164">
        <f>IF(C2164="",NA(),MATCH($B2164&amp;$C2164,'Smelter Look-up'!$J:$J,0))</f>
        <v/>
      </c>
      <c r="X2164" s="165">
        <f>IF(AND(C2164="Smelter not listed",OR(LEN(D2164)=0,LEN(E2164)=0)),1,0)</f>
        <v/>
      </c>
      <c r="AB2164" s="306">
        <f>IF(C2164="","",B2164)</f>
        <v/>
      </c>
      <c r="AC2164" s="165">
        <f>B2164</f>
        <v/>
      </c>
      <c r="AD2164" s="165">
        <f>IF(C2164="Smelter not listed",D2164,C2164)</f>
        <v/>
      </c>
    </row>
    <row r="2165" ht="20.1" customFormat="1" customHeight="1" s="165">
      <c r="A2165" s="150" t="n"/>
      <c r="B2165" s="296">
        <f>IF(LEN(A2165)=0,"",INDEX('Smelter Look-up'!$A:$A,MATCH($A2165,'Smelter Look-up'!$E:$E,0)))</f>
        <v/>
      </c>
      <c r="C2165" s="147">
        <f>IF(LEN(A2165)=0,"",INDEX('Smelter Look-up'!$C:$C,MATCH($A2165,'Smelter Look-up'!$E:$E,0)))</f>
        <v/>
      </c>
      <c r="D2165" s="144" t="n"/>
      <c r="E2165" s="144">
        <f>IF(ISERROR($V2165),"",OFFSET('Smelter Look-up'!$D$4,$V2165-4,0)&amp;"")</f>
        <v/>
      </c>
      <c r="F2165" s="144">
        <f>IF(ISERROR($V2165),"",OFFSET('Smelter Look-up'!$E$4,$V2165-4,0))</f>
        <v/>
      </c>
      <c r="G2165" s="144">
        <f>IF(C2165=$X$4,"Enter smelter details",IF(ISERROR($V2165),"",OFFSET('Smelter Look-up'!$F$4,$V2165-4,0)))</f>
        <v/>
      </c>
      <c r="H2165" s="200">
        <f>IF(ISERROR($V2165),"",OFFSET('Smelter Look-up'!$G$4,$V2165-4,0))</f>
        <v/>
      </c>
      <c r="I2165" s="201">
        <f>IF(ISERROR($V2165),"",OFFSET('Smelter Look-up'!$H$4,$V2165-4,0))</f>
        <v/>
      </c>
      <c r="J2165" s="201">
        <f>IF(ISERROR($V2165),"",OFFSET('Smelter Look-up'!$I$4,$V2165-4,0))</f>
        <v/>
      </c>
      <c r="K2165" s="145" t="n"/>
      <c r="L2165" s="145" t="n"/>
      <c r="M2165" s="145" t="n"/>
      <c r="N2165" s="145" t="n"/>
      <c r="O2165" s="145" t="n"/>
      <c r="P2165" s="203" t="n"/>
      <c r="Q2165" s="146" t="n"/>
      <c r="R2165" s="144">
        <f>IF(ISERROR($V2165),"",OFFSET('Smelter Look-up'!$C$4,$V2165-4,0)&amp;"")</f>
        <v/>
      </c>
      <c r="S2165" s="150">
        <f>IF(B2165="","",IF(ISERROR(MATCH($E2165,CL,0)),"Unknown",INDIRECT("'C'!$A$"&amp;MATCH($E2165,CL,0)+1)))</f>
        <v/>
      </c>
      <c r="T2165" s="150">
        <f>IF(B2165="","",IF(ISERROR(MATCH($J2165,SorP!$B$1:$B$6261,0)),"",INDIRECT("'SorP'!$A$"&amp;MATCH($S2165&amp;$J2165,SorP!C:C,0))))</f>
        <v/>
      </c>
      <c r="U2165" s="163" t="n"/>
      <c r="V2165" s="164">
        <f>IF(C2165="",NA(),MATCH($B2165&amp;$C2165,'Smelter Look-up'!$J:$J,0))</f>
        <v/>
      </c>
      <c r="X2165" s="165">
        <f>IF(AND(C2165="Smelter not listed",OR(LEN(D2165)=0,LEN(E2165)=0)),1,0)</f>
        <v/>
      </c>
      <c r="AB2165" s="306">
        <f>IF(C2165="","",B2165)</f>
        <v/>
      </c>
      <c r="AC2165" s="165">
        <f>B2165</f>
        <v/>
      </c>
      <c r="AD2165" s="165">
        <f>IF(C2165="Smelter not listed",D2165,C2165)</f>
        <v/>
      </c>
    </row>
    <row r="2166" ht="20.1" customFormat="1" customHeight="1" s="165">
      <c r="A2166" s="150" t="n"/>
      <c r="B2166" s="296">
        <f>IF(LEN(A2166)=0,"",INDEX('Smelter Look-up'!$A:$A,MATCH($A2166,'Smelter Look-up'!$E:$E,0)))</f>
        <v/>
      </c>
      <c r="C2166" s="147">
        <f>IF(LEN(A2166)=0,"",INDEX('Smelter Look-up'!$C:$C,MATCH($A2166,'Smelter Look-up'!$E:$E,0)))</f>
        <v/>
      </c>
      <c r="D2166" s="144" t="n"/>
      <c r="E2166" s="144">
        <f>IF(ISERROR($V2166),"",OFFSET('Smelter Look-up'!$D$4,$V2166-4,0)&amp;"")</f>
        <v/>
      </c>
      <c r="F2166" s="144">
        <f>IF(ISERROR($V2166),"",OFFSET('Smelter Look-up'!$E$4,$V2166-4,0))</f>
        <v/>
      </c>
      <c r="G2166" s="144">
        <f>IF(C2166=$X$4,"Enter smelter details",IF(ISERROR($V2166),"",OFFSET('Smelter Look-up'!$F$4,$V2166-4,0)))</f>
        <v/>
      </c>
      <c r="H2166" s="200">
        <f>IF(ISERROR($V2166),"",OFFSET('Smelter Look-up'!$G$4,$V2166-4,0))</f>
        <v/>
      </c>
      <c r="I2166" s="201">
        <f>IF(ISERROR($V2166),"",OFFSET('Smelter Look-up'!$H$4,$V2166-4,0))</f>
        <v/>
      </c>
      <c r="J2166" s="201">
        <f>IF(ISERROR($V2166),"",OFFSET('Smelter Look-up'!$I$4,$V2166-4,0))</f>
        <v/>
      </c>
      <c r="K2166" s="145" t="n"/>
      <c r="L2166" s="145" t="n"/>
      <c r="M2166" s="145" t="n"/>
      <c r="N2166" s="145" t="n"/>
      <c r="O2166" s="145" t="n"/>
      <c r="P2166" s="203" t="n"/>
      <c r="Q2166" s="146" t="n"/>
      <c r="R2166" s="144">
        <f>IF(ISERROR($V2166),"",OFFSET('Smelter Look-up'!$C$4,$V2166-4,0)&amp;"")</f>
        <v/>
      </c>
      <c r="S2166" s="150">
        <f>IF(B2166="","",IF(ISERROR(MATCH($E2166,CL,0)),"Unknown",INDIRECT("'C'!$A$"&amp;MATCH($E2166,CL,0)+1)))</f>
        <v/>
      </c>
      <c r="T2166" s="150">
        <f>IF(B2166="","",IF(ISERROR(MATCH($J2166,SorP!$B$1:$B$6261,0)),"",INDIRECT("'SorP'!$A$"&amp;MATCH($S2166&amp;$J2166,SorP!C:C,0))))</f>
        <v/>
      </c>
      <c r="U2166" s="163" t="n"/>
      <c r="V2166" s="164">
        <f>IF(C2166="",NA(),MATCH($B2166&amp;$C2166,'Smelter Look-up'!$J:$J,0))</f>
        <v/>
      </c>
      <c r="X2166" s="165">
        <f>IF(AND(C2166="Smelter not listed",OR(LEN(D2166)=0,LEN(E2166)=0)),1,0)</f>
        <v/>
      </c>
      <c r="AB2166" s="306">
        <f>IF(C2166="","",B2166)</f>
        <v/>
      </c>
      <c r="AC2166" s="165">
        <f>B2166</f>
        <v/>
      </c>
      <c r="AD2166" s="165">
        <f>IF(C2166="Smelter not listed",D2166,C2166)</f>
        <v/>
      </c>
    </row>
    <row r="2167" ht="20.1" customFormat="1" customHeight="1" s="165">
      <c r="A2167" s="150" t="n"/>
      <c r="B2167" s="296">
        <f>IF(LEN(A2167)=0,"",INDEX('Smelter Look-up'!$A:$A,MATCH($A2167,'Smelter Look-up'!$E:$E,0)))</f>
        <v/>
      </c>
      <c r="C2167" s="147">
        <f>IF(LEN(A2167)=0,"",INDEX('Smelter Look-up'!$C:$C,MATCH($A2167,'Smelter Look-up'!$E:$E,0)))</f>
        <v/>
      </c>
      <c r="D2167" s="144" t="n"/>
      <c r="E2167" s="144">
        <f>IF(ISERROR($V2167),"",OFFSET('Smelter Look-up'!$D$4,$V2167-4,0)&amp;"")</f>
        <v/>
      </c>
      <c r="F2167" s="144">
        <f>IF(ISERROR($V2167),"",OFFSET('Smelter Look-up'!$E$4,$V2167-4,0))</f>
        <v/>
      </c>
      <c r="G2167" s="144">
        <f>IF(C2167=$X$4,"Enter smelter details",IF(ISERROR($V2167),"",OFFSET('Smelter Look-up'!$F$4,$V2167-4,0)))</f>
        <v/>
      </c>
      <c r="H2167" s="200">
        <f>IF(ISERROR($V2167),"",OFFSET('Smelter Look-up'!$G$4,$V2167-4,0))</f>
        <v/>
      </c>
      <c r="I2167" s="201">
        <f>IF(ISERROR($V2167),"",OFFSET('Smelter Look-up'!$H$4,$V2167-4,0))</f>
        <v/>
      </c>
      <c r="J2167" s="201">
        <f>IF(ISERROR($V2167),"",OFFSET('Smelter Look-up'!$I$4,$V2167-4,0))</f>
        <v/>
      </c>
      <c r="K2167" s="145" t="n"/>
      <c r="L2167" s="145" t="n"/>
      <c r="M2167" s="145" t="n"/>
      <c r="N2167" s="145" t="n"/>
      <c r="O2167" s="145" t="n"/>
      <c r="P2167" s="203" t="n"/>
      <c r="Q2167" s="146" t="n"/>
      <c r="R2167" s="144">
        <f>IF(ISERROR($V2167),"",OFFSET('Smelter Look-up'!$C$4,$V2167-4,0)&amp;"")</f>
        <v/>
      </c>
      <c r="S2167" s="150">
        <f>IF(B2167="","",IF(ISERROR(MATCH($E2167,CL,0)),"Unknown",INDIRECT("'C'!$A$"&amp;MATCH($E2167,CL,0)+1)))</f>
        <v/>
      </c>
      <c r="T2167" s="150">
        <f>IF(B2167="","",IF(ISERROR(MATCH($J2167,SorP!$B$1:$B$6261,0)),"",INDIRECT("'SorP'!$A$"&amp;MATCH($S2167&amp;$J2167,SorP!C:C,0))))</f>
        <v/>
      </c>
      <c r="U2167" s="163" t="n"/>
      <c r="V2167" s="164">
        <f>IF(C2167="",NA(),MATCH($B2167&amp;$C2167,'Smelter Look-up'!$J:$J,0))</f>
        <v/>
      </c>
      <c r="X2167" s="165">
        <f>IF(AND(C2167="Smelter not listed",OR(LEN(D2167)=0,LEN(E2167)=0)),1,0)</f>
        <v/>
      </c>
      <c r="AB2167" s="306">
        <f>IF(C2167="","",B2167)</f>
        <v/>
      </c>
      <c r="AC2167" s="165">
        <f>B2167</f>
        <v/>
      </c>
      <c r="AD2167" s="165">
        <f>IF(C2167="Smelter not listed",D2167,C2167)</f>
        <v/>
      </c>
    </row>
    <row r="2168" ht="20.1" customFormat="1" customHeight="1" s="165">
      <c r="A2168" s="150" t="n"/>
      <c r="B2168" s="296">
        <f>IF(LEN(A2168)=0,"",INDEX('Smelter Look-up'!$A:$A,MATCH($A2168,'Smelter Look-up'!$E:$E,0)))</f>
        <v/>
      </c>
      <c r="C2168" s="147">
        <f>IF(LEN(A2168)=0,"",INDEX('Smelter Look-up'!$C:$C,MATCH($A2168,'Smelter Look-up'!$E:$E,0)))</f>
        <v/>
      </c>
      <c r="D2168" s="144" t="n"/>
      <c r="E2168" s="144">
        <f>IF(ISERROR($V2168),"",OFFSET('Smelter Look-up'!$D$4,$V2168-4,0)&amp;"")</f>
        <v/>
      </c>
      <c r="F2168" s="144">
        <f>IF(ISERROR($V2168),"",OFFSET('Smelter Look-up'!$E$4,$V2168-4,0))</f>
        <v/>
      </c>
      <c r="G2168" s="144">
        <f>IF(C2168=$X$4,"Enter smelter details",IF(ISERROR($V2168),"",OFFSET('Smelter Look-up'!$F$4,$V2168-4,0)))</f>
        <v/>
      </c>
      <c r="H2168" s="200">
        <f>IF(ISERROR($V2168),"",OFFSET('Smelter Look-up'!$G$4,$V2168-4,0))</f>
        <v/>
      </c>
      <c r="I2168" s="201">
        <f>IF(ISERROR($V2168),"",OFFSET('Smelter Look-up'!$H$4,$V2168-4,0))</f>
        <v/>
      </c>
      <c r="J2168" s="201">
        <f>IF(ISERROR($V2168),"",OFFSET('Smelter Look-up'!$I$4,$V2168-4,0))</f>
        <v/>
      </c>
      <c r="K2168" s="145" t="n"/>
      <c r="L2168" s="145" t="n"/>
      <c r="M2168" s="145" t="n"/>
      <c r="N2168" s="145" t="n"/>
      <c r="O2168" s="145" t="n"/>
      <c r="P2168" s="203" t="n"/>
      <c r="Q2168" s="146" t="n"/>
      <c r="R2168" s="144">
        <f>IF(ISERROR($V2168),"",OFFSET('Smelter Look-up'!$C$4,$V2168-4,0)&amp;"")</f>
        <v/>
      </c>
      <c r="S2168" s="150">
        <f>IF(B2168="","",IF(ISERROR(MATCH($E2168,CL,0)),"Unknown",INDIRECT("'C'!$A$"&amp;MATCH($E2168,CL,0)+1)))</f>
        <v/>
      </c>
      <c r="T2168" s="150">
        <f>IF(B2168="","",IF(ISERROR(MATCH($J2168,SorP!$B$1:$B$6261,0)),"",INDIRECT("'SorP'!$A$"&amp;MATCH($S2168&amp;$J2168,SorP!C:C,0))))</f>
        <v/>
      </c>
      <c r="U2168" s="163" t="n"/>
      <c r="V2168" s="164">
        <f>IF(C2168="",NA(),MATCH($B2168&amp;$C2168,'Smelter Look-up'!$J:$J,0))</f>
        <v/>
      </c>
      <c r="X2168" s="165">
        <f>IF(AND(C2168="Smelter not listed",OR(LEN(D2168)=0,LEN(E2168)=0)),1,0)</f>
        <v/>
      </c>
      <c r="AB2168" s="306">
        <f>IF(C2168="","",B2168)</f>
        <v/>
      </c>
      <c r="AC2168" s="165">
        <f>B2168</f>
        <v/>
      </c>
      <c r="AD2168" s="165">
        <f>IF(C2168="Smelter not listed",D2168,C2168)</f>
        <v/>
      </c>
    </row>
    <row r="2169" ht="20.1" customFormat="1" customHeight="1" s="165">
      <c r="A2169" s="150" t="n"/>
      <c r="B2169" s="296">
        <f>IF(LEN(A2169)=0,"",INDEX('Smelter Look-up'!$A:$A,MATCH($A2169,'Smelter Look-up'!$E:$E,0)))</f>
        <v/>
      </c>
      <c r="C2169" s="147">
        <f>IF(LEN(A2169)=0,"",INDEX('Smelter Look-up'!$C:$C,MATCH($A2169,'Smelter Look-up'!$E:$E,0)))</f>
        <v/>
      </c>
      <c r="D2169" s="144" t="n"/>
      <c r="E2169" s="144">
        <f>IF(ISERROR($V2169),"",OFFSET('Smelter Look-up'!$D$4,$V2169-4,0)&amp;"")</f>
        <v/>
      </c>
      <c r="F2169" s="144">
        <f>IF(ISERROR($V2169),"",OFFSET('Smelter Look-up'!$E$4,$V2169-4,0))</f>
        <v/>
      </c>
      <c r="G2169" s="144">
        <f>IF(C2169=$X$4,"Enter smelter details",IF(ISERROR($V2169),"",OFFSET('Smelter Look-up'!$F$4,$V2169-4,0)))</f>
        <v/>
      </c>
      <c r="H2169" s="200">
        <f>IF(ISERROR($V2169),"",OFFSET('Smelter Look-up'!$G$4,$V2169-4,0))</f>
        <v/>
      </c>
      <c r="I2169" s="201">
        <f>IF(ISERROR($V2169),"",OFFSET('Smelter Look-up'!$H$4,$V2169-4,0))</f>
        <v/>
      </c>
      <c r="J2169" s="201">
        <f>IF(ISERROR($V2169),"",OFFSET('Smelter Look-up'!$I$4,$V2169-4,0))</f>
        <v/>
      </c>
      <c r="K2169" s="145" t="n"/>
      <c r="L2169" s="145" t="n"/>
      <c r="M2169" s="145" t="n"/>
      <c r="N2169" s="145" t="n"/>
      <c r="O2169" s="145" t="n"/>
      <c r="P2169" s="203" t="n"/>
      <c r="Q2169" s="146" t="n"/>
      <c r="R2169" s="144">
        <f>IF(ISERROR($V2169),"",OFFSET('Smelter Look-up'!$C$4,$V2169-4,0)&amp;"")</f>
        <v/>
      </c>
      <c r="S2169" s="150">
        <f>IF(B2169="","",IF(ISERROR(MATCH($E2169,CL,0)),"Unknown",INDIRECT("'C'!$A$"&amp;MATCH($E2169,CL,0)+1)))</f>
        <v/>
      </c>
      <c r="T2169" s="150">
        <f>IF(B2169="","",IF(ISERROR(MATCH($J2169,SorP!$B$1:$B$6261,0)),"",INDIRECT("'SorP'!$A$"&amp;MATCH($S2169&amp;$J2169,SorP!C:C,0))))</f>
        <v/>
      </c>
      <c r="U2169" s="163" t="n"/>
      <c r="V2169" s="164">
        <f>IF(C2169="",NA(),MATCH($B2169&amp;$C2169,'Smelter Look-up'!$J:$J,0))</f>
        <v/>
      </c>
      <c r="X2169" s="165">
        <f>IF(AND(C2169="Smelter not listed",OR(LEN(D2169)=0,LEN(E2169)=0)),1,0)</f>
        <v/>
      </c>
      <c r="AB2169" s="306">
        <f>IF(C2169="","",B2169)</f>
        <v/>
      </c>
      <c r="AC2169" s="165">
        <f>B2169</f>
        <v/>
      </c>
      <c r="AD2169" s="165">
        <f>IF(C2169="Smelter not listed",D2169,C2169)</f>
        <v/>
      </c>
    </row>
    <row r="2170" ht="20.1" customFormat="1" customHeight="1" s="165">
      <c r="A2170" s="150" t="n"/>
      <c r="B2170" s="296">
        <f>IF(LEN(A2170)=0,"",INDEX('Smelter Look-up'!$A:$A,MATCH($A2170,'Smelter Look-up'!$E:$E,0)))</f>
        <v/>
      </c>
      <c r="C2170" s="147">
        <f>IF(LEN(A2170)=0,"",INDEX('Smelter Look-up'!$C:$C,MATCH($A2170,'Smelter Look-up'!$E:$E,0)))</f>
        <v/>
      </c>
      <c r="D2170" s="144" t="n"/>
      <c r="E2170" s="144">
        <f>IF(ISERROR($V2170),"",OFFSET('Smelter Look-up'!$D$4,$V2170-4,0)&amp;"")</f>
        <v/>
      </c>
      <c r="F2170" s="144">
        <f>IF(ISERROR($V2170),"",OFFSET('Smelter Look-up'!$E$4,$V2170-4,0))</f>
        <v/>
      </c>
      <c r="G2170" s="144">
        <f>IF(C2170=$X$4,"Enter smelter details",IF(ISERROR($V2170),"",OFFSET('Smelter Look-up'!$F$4,$V2170-4,0)))</f>
        <v/>
      </c>
      <c r="H2170" s="200">
        <f>IF(ISERROR($V2170),"",OFFSET('Smelter Look-up'!$G$4,$V2170-4,0))</f>
        <v/>
      </c>
      <c r="I2170" s="201">
        <f>IF(ISERROR($V2170),"",OFFSET('Smelter Look-up'!$H$4,$V2170-4,0))</f>
        <v/>
      </c>
      <c r="J2170" s="201">
        <f>IF(ISERROR($V2170),"",OFFSET('Smelter Look-up'!$I$4,$V2170-4,0))</f>
        <v/>
      </c>
      <c r="K2170" s="145" t="n"/>
      <c r="L2170" s="145" t="n"/>
      <c r="M2170" s="145" t="n"/>
      <c r="N2170" s="145" t="n"/>
      <c r="O2170" s="145" t="n"/>
      <c r="P2170" s="203" t="n"/>
      <c r="Q2170" s="146" t="n"/>
      <c r="R2170" s="144">
        <f>IF(ISERROR($V2170),"",OFFSET('Smelter Look-up'!$C$4,$V2170-4,0)&amp;"")</f>
        <v/>
      </c>
      <c r="S2170" s="150">
        <f>IF(B2170="","",IF(ISERROR(MATCH($E2170,CL,0)),"Unknown",INDIRECT("'C'!$A$"&amp;MATCH($E2170,CL,0)+1)))</f>
        <v/>
      </c>
      <c r="T2170" s="150">
        <f>IF(B2170="","",IF(ISERROR(MATCH($J2170,SorP!$B$1:$B$6261,0)),"",INDIRECT("'SorP'!$A$"&amp;MATCH($S2170&amp;$J2170,SorP!C:C,0))))</f>
        <v/>
      </c>
      <c r="U2170" s="163" t="n"/>
      <c r="V2170" s="164">
        <f>IF(C2170="",NA(),MATCH($B2170&amp;$C2170,'Smelter Look-up'!$J:$J,0))</f>
        <v/>
      </c>
      <c r="X2170" s="165">
        <f>IF(AND(C2170="Smelter not listed",OR(LEN(D2170)=0,LEN(E2170)=0)),1,0)</f>
        <v/>
      </c>
      <c r="AB2170" s="306">
        <f>IF(C2170="","",B2170)</f>
        <v/>
      </c>
      <c r="AC2170" s="165">
        <f>B2170</f>
        <v/>
      </c>
      <c r="AD2170" s="165">
        <f>IF(C2170="Smelter not listed",D2170,C2170)</f>
        <v/>
      </c>
    </row>
    <row r="2171" ht="20.1" customFormat="1" customHeight="1" s="165">
      <c r="A2171" s="150" t="n"/>
      <c r="B2171" s="296">
        <f>IF(LEN(A2171)=0,"",INDEX('Smelter Look-up'!$A:$A,MATCH($A2171,'Smelter Look-up'!$E:$E,0)))</f>
        <v/>
      </c>
      <c r="C2171" s="147">
        <f>IF(LEN(A2171)=0,"",INDEX('Smelter Look-up'!$C:$C,MATCH($A2171,'Smelter Look-up'!$E:$E,0)))</f>
        <v/>
      </c>
      <c r="D2171" s="144" t="n"/>
      <c r="E2171" s="144">
        <f>IF(ISERROR($V2171),"",OFFSET('Smelter Look-up'!$D$4,$V2171-4,0)&amp;"")</f>
        <v/>
      </c>
      <c r="F2171" s="144">
        <f>IF(ISERROR($V2171),"",OFFSET('Smelter Look-up'!$E$4,$V2171-4,0))</f>
        <v/>
      </c>
      <c r="G2171" s="144">
        <f>IF(C2171=$X$4,"Enter smelter details",IF(ISERROR($V2171),"",OFFSET('Smelter Look-up'!$F$4,$V2171-4,0)))</f>
        <v/>
      </c>
      <c r="H2171" s="200">
        <f>IF(ISERROR($V2171),"",OFFSET('Smelter Look-up'!$G$4,$V2171-4,0))</f>
        <v/>
      </c>
      <c r="I2171" s="201">
        <f>IF(ISERROR($V2171),"",OFFSET('Smelter Look-up'!$H$4,$V2171-4,0))</f>
        <v/>
      </c>
      <c r="J2171" s="201">
        <f>IF(ISERROR($V2171),"",OFFSET('Smelter Look-up'!$I$4,$V2171-4,0))</f>
        <v/>
      </c>
      <c r="K2171" s="145" t="n"/>
      <c r="L2171" s="145" t="n"/>
      <c r="M2171" s="145" t="n"/>
      <c r="N2171" s="145" t="n"/>
      <c r="O2171" s="145" t="n"/>
      <c r="P2171" s="203" t="n"/>
      <c r="Q2171" s="146" t="n"/>
      <c r="R2171" s="144">
        <f>IF(ISERROR($V2171),"",OFFSET('Smelter Look-up'!$C$4,$V2171-4,0)&amp;"")</f>
        <v/>
      </c>
      <c r="S2171" s="150">
        <f>IF(B2171="","",IF(ISERROR(MATCH($E2171,CL,0)),"Unknown",INDIRECT("'C'!$A$"&amp;MATCH($E2171,CL,0)+1)))</f>
        <v/>
      </c>
      <c r="T2171" s="150">
        <f>IF(B2171="","",IF(ISERROR(MATCH($J2171,SorP!$B$1:$B$6261,0)),"",INDIRECT("'SorP'!$A$"&amp;MATCH($S2171&amp;$J2171,SorP!C:C,0))))</f>
        <v/>
      </c>
      <c r="U2171" s="163" t="n"/>
      <c r="V2171" s="164">
        <f>IF(C2171="",NA(),MATCH($B2171&amp;$C2171,'Smelter Look-up'!$J:$J,0))</f>
        <v/>
      </c>
      <c r="X2171" s="165">
        <f>IF(AND(C2171="Smelter not listed",OR(LEN(D2171)=0,LEN(E2171)=0)),1,0)</f>
        <v/>
      </c>
      <c r="AB2171" s="306">
        <f>IF(C2171="","",B2171)</f>
        <v/>
      </c>
      <c r="AC2171" s="165">
        <f>B2171</f>
        <v/>
      </c>
      <c r="AD2171" s="165">
        <f>IF(C2171="Smelter not listed",D2171,C2171)</f>
        <v/>
      </c>
    </row>
    <row r="2172" ht="20.1" customFormat="1" customHeight="1" s="165">
      <c r="A2172" s="150" t="n"/>
      <c r="B2172" s="296">
        <f>IF(LEN(A2172)=0,"",INDEX('Smelter Look-up'!$A:$A,MATCH($A2172,'Smelter Look-up'!$E:$E,0)))</f>
        <v/>
      </c>
      <c r="C2172" s="147">
        <f>IF(LEN(A2172)=0,"",INDEX('Smelter Look-up'!$C:$C,MATCH($A2172,'Smelter Look-up'!$E:$E,0)))</f>
        <v/>
      </c>
      <c r="D2172" s="144" t="n"/>
      <c r="E2172" s="144">
        <f>IF(ISERROR($V2172),"",OFFSET('Smelter Look-up'!$D$4,$V2172-4,0)&amp;"")</f>
        <v/>
      </c>
      <c r="F2172" s="144">
        <f>IF(ISERROR($V2172),"",OFFSET('Smelter Look-up'!$E$4,$V2172-4,0))</f>
        <v/>
      </c>
      <c r="G2172" s="144">
        <f>IF(C2172=$X$4,"Enter smelter details",IF(ISERROR($V2172),"",OFFSET('Smelter Look-up'!$F$4,$V2172-4,0)))</f>
        <v/>
      </c>
      <c r="H2172" s="200">
        <f>IF(ISERROR($V2172),"",OFFSET('Smelter Look-up'!$G$4,$V2172-4,0))</f>
        <v/>
      </c>
      <c r="I2172" s="201">
        <f>IF(ISERROR($V2172),"",OFFSET('Smelter Look-up'!$H$4,$V2172-4,0))</f>
        <v/>
      </c>
      <c r="J2172" s="201">
        <f>IF(ISERROR($V2172),"",OFFSET('Smelter Look-up'!$I$4,$V2172-4,0))</f>
        <v/>
      </c>
      <c r="K2172" s="145" t="n"/>
      <c r="L2172" s="145" t="n"/>
      <c r="M2172" s="145" t="n"/>
      <c r="N2172" s="145" t="n"/>
      <c r="O2172" s="145" t="n"/>
      <c r="P2172" s="203" t="n"/>
      <c r="Q2172" s="146" t="n"/>
      <c r="R2172" s="144">
        <f>IF(ISERROR($V2172),"",OFFSET('Smelter Look-up'!$C$4,$V2172-4,0)&amp;"")</f>
        <v/>
      </c>
      <c r="S2172" s="150">
        <f>IF(B2172="","",IF(ISERROR(MATCH($E2172,CL,0)),"Unknown",INDIRECT("'C'!$A$"&amp;MATCH($E2172,CL,0)+1)))</f>
        <v/>
      </c>
      <c r="T2172" s="150">
        <f>IF(B2172="","",IF(ISERROR(MATCH($J2172,SorP!$B$1:$B$6261,0)),"",INDIRECT("'SorP'!$A$"&amp;MATCH($S2172&amp;$J2172,SorP!C:C,0))))</f>
        <v/>
      </c>
      <c r="U2172" s="163" t="n"/>
      <c r="V2172" s="164">
        <f>IF(C2172="",NA(),MATCH($B2172&amp;$C2172,'Smelter Look-up'!$J:$J,0))</f>
        <v/>
      </c>
      <c r="X2172" s="165">
        <f>IF(AND(C2172="Smelter not listed",OR(LEN(D2172)=0,LEN(E2172)=0)),1,0)</f>
        <v/>
      </c>
      <c r="AB2172" s="306">
        <f>IF(C2172="","",B2172)</f>
        <v/>
      </c>
      <c r="AC2172" s="165">
        <f>B2172</f>
        <v/>
      </c>
      <c r="AD2172" s="165">
        <f>IF(C2172="Smelter not listed",D2172,C2172)</f>
        <v/>
      </c>
    </row>
    <row r="2173" ht="20.1" customFormat="1" customHeight="1" s="165">
      <c r="A2173" s="150" t="n"/>
      <c r="B2173" s="296">
        <f>IF(LEN(A2173)=0,"",INDEX('Smelter Look-up'!$A:$A,MATCH($A2173,'Smelter Look-up'!$E:$E,0)))</f>
        <v/>
      </c>
      <c r="C2173" s="147">
        <f>IF(LEN(A2173)=0,"",INDEX('Smelter Look-up'!$C:$C,MATCH($A2173,'Smelter Look-up'!$E:$E,0)))</f>
        <v/>
      </c>
      <c r="D2173" s="144" t="n"/>
      <c r="E2173" s="144">
        <f>IF(ISERROR($V2173),"",OFFSET('Smelter Look-up'!$D$4,$V2173-4,0)&amp;"")</f>
        <v/>
      </c>
      <c r="F2173" s="144">
        <f>IF(ISERROR($V2173),"",OFFSET('Smelter Look-up'!$E$4,$V2173-4,0))</f>
        <v/>
      </c>
      <c r="G2173" s="144">
        <f>IF(C2173=$X$4,"Enter smelter details",IF(ISERROR($V2173),"",OFFSET('Smelter Look-up'!$F$4,$V2173-4,0)))</f>
        <v/>
      </c>
      <c r="H2173" s="200">
        <f>IF(ISERROR($V2173),"",OFFSET('Smelter Look-up'!$G$4,$V2173-4,0))</f>
        <v/>
      </c>
      <c r="I2173" s="201">
        <f>IF(ISERROR($V2173),"",OFFSET('Smelter Look-up'!$H$4,$V2173-4,0))</f>
        <v/>
      </c>
      <c r="J2173" s="201">
        <f>IF(ISERROR($V2173),"",OFFSET('Smelter Look-up'!$I$4,$V2173-4,0))</f>
        <v/>
      </c>
      <c r="K2173" s="145" t="n"/>
      <c r="L2173" s="145" t="n"/>
      <c r="M2173" s="145" t="n"/>
      <c r="N2173" s="145" t="n"/>
      <c r="O2173" s="145" t="n"/>
      <c r="P2173" s="203" t="n"/>
      <c r="Q2173" s="146" t="n"/>
      <c r="R2173" s="144">
        <f>IF(ISERROR($V2173),"",OFFSET('Smelter Look-up'!$C$4,$V2173-4,0)&amp;"")</f>
        <v/>
      </c>
      <c r="S2173" s="150">
        <f>IF(B2173="","",IF(ISERROR(MATCH($E2173,CL,0)),"Unknown",INDIRECT("'C'!$A$"&amp;MATCH($E2173,CL,0)+1)))</f>
        <v/>
      </c>
      <c r="T2173" s="150">
        <f>IF(B2173="","",IF(ISERROR(MATCH($J2173,SorP!$B$1:$B$6261,0)),"",INDIRECT("'SorP'!$A$"&amp;MATCH($S2173&amp;$J2173,SorP!C:C,0))))</f>
        <v/>
      </c>
      <c r="U2173" s="163" t="n"/>
      <c r="V2173" s="164">
        <f>IF(C2173="",NA(),MATCH($B2173&amp;$C2173,'Smelter Look-up'!$J:$J,0))</f>
        <v/>
      </c>
      <c r="X2173" s="165">
        <f>IF(AND(C2173="Smelter not listed",OR(LEN(D2173)=0,LEN(E2173)=0)),1,0)</f>
        <v/>
      </c>
      <c r="AB2173" s="306">
        <f>IF(C2173="","",B2173)</f>
        <v/>
      </c>
      <c r="AC2173" s="165">
        <f>B2173</f>
        <v/>
      </c>
      <c r="AD2173" s="165">
        <f>IF(C2173="Smelter not listed",D2173,C2173)</f>
        <v/>
      </c>
    </row>
    <row r="2174" ht="20.1" customFormat="1" customHeight="1" s="165">
      <c r="A2174" s="150" t="n"/>
      <c r="B2174" s="296">
        <f>IF(LEN(A2174)=0,"",INDEX('Smelter Look-up'!$A:$A,MATCH($A2174,'Smelter Look-up'!$E:$E,0)))</f>
        <v/>
      </c>
      <c r="C2174" s="147">
        <f>IF(LEN(A2174)=0,"",INDEX('Smelter Look-up'!$C:$C,MATCH($A2174,'Smelter Look-up'!$E:$E,0)))</f>
        <v/>
      </c>
      <c r="D2174" s="144" t="n"/>
      <c r="E2174" s="144">
        <f>IF(ISERROR($V2174),"",OFFSET('Smelter Look-up'!$D$4,$V2174-4,0)&amp;"")</f>
        <v/>
      </c>
      <c r="F2174" s="144">
        <f>IF(ISERROR($V2174),"",OFFSET('Smelter Look-up'!$E$4,$V2174-4,0))</f>
        <v/>
      </c>
      <c r="G2174" s="144">
        <f>IF(C2174=$X$4,"Enter smelter details",IF(ISERROR($V2174),"",OFFSET('Smelter Look-up'!$F$4,$V2174-4,0)))</f>
        <v/>
      </c>
      <c r="H2174" s="200">
        <f>IF(ISERROR($V2174),"",OFFSET('Smelter Look-up'!$G$4,$V2174-4,0))</f>
        <v/>
      </c>
      <c r="I2174" s="201">
        <f>IF(ISERROR($V2174),"",OFFSET('Smelter Look-up'!$H$4,$V2174-4,0))</f>
        <v/>
      </c>
      <c r="J2174" s="201">
        <f>IF(ISERROR($V2174),"",OFFSET('Smelter Look-up'!$I$4,$V2174-4,0))</f>
        <v/>
      </c>
      <c r="K2174" s="145" t="n"/>
      <c r="L2174" s="145" t="n"/>
      <c r="M2174" s="145" t="n"/>
      <c r="N2174" s="145" t="n"/>
      <c r="O2174" s="145" t="n"/>
      <c r="P2174" s="203" t="n"/>
      <c r="Q2174" s="146" t="n"/>
      <c r="R2174" s="144">
        <f>IF(ISERROR($V2174),"",OFFSET('Smelter Look-up'!$C$4,$V2174-4,0)&amp;"")</f>
        <v/>
      </c>
      <c r="S2174" s="150">
        <f>IF(B2174="","",IF(ISERROR(MATCH($E2174,CL,0)),"Unknown",INDIRECT("'C'!$A$"&amp;MATCH($E2174,CL,0)+1)))</f>
        <v/>
      </c>
      <c r="T2174" s="150">
        <f>IF(B2174="","",IF(ISERROR(MATCH($J2174,SorP!$B$1:$B$6261,0)),"",INDIRECT("'SorP'!$A$"&amp;MATCH($S2174&amp;$J2174,SorP!C:C,0))))</f>
        <v/>
      </c>
      <c r="U2174" s="163" t="n"/>
      <c r="V2174" s="164">
        <f>IF(C2174="",NA(),MATCH($B2174&amp;$C2174,'Smelter Look-up'!$J:$J,0))</f>
        <v/>
      </c>
      <c r="X2174" s="165">
        <f>IF(AND(C2174="Smelter not listed",OR(LEN(D2174)=0,LEN(E2174)=0)),1,0)</f>
        <v/>
      </c>
      <c r="AB2174" s="306">
        <f>IF(C2174="","",B2174)</f>
        <v/>
      </c>
      <c r="AC2174" s="165">
        <f>B2174</f>
        <v/>
      </c>
      <c r="AD2174" s="165">
        <f>IF(C2174="Smelter not listed",D2174,C2174)</f>
        <v/>
      </c>
    </row>
    <row r="2175" ht="20.1" customFormat="1" customHeight="1" s="165">
      <c r="A2175" s="150" t="n"/>
      <c r="B2175" s="296">
        <f>IF(LEN(A2175)=0,"",INDEX('Smelter Look-up'!$A:$A,MATCH($A2175,'Smelter Look-up'!$E:$E,0)))</f>
        <v/>
      </c>
      <c r="C2175" s="147">
        <f>IF(LEN(A2175)=0,"",INDEX('Smelter Look-up'!$C:$C,MATCH($A2175,'Smelter Look-up'!$E:$E,0)))</f>
        <v/>
      </c>
      <c r="D2175" s="144" t="n"/>
      <c r="E2175" s="144">
        <f>IF(ISERROR($V2175),"",OFFSET('Smelter Look-up'!$D$4,$V2175-4,0)&amp;"")</f>
        <v/>
      </c>
      <c r="F2175" s="144">
        <f>IF(ISERROR($V2175),"",OFFSET('Smelter Look-up'!$E$4,$V2175-4,0))</f>
        <v/>
      </c>
      <c r="G2175" s="144">
        <f>IF(C2175=$X$4,"Enter smelter details",IF(ISERROR($V2175),"",OFFSET('Smelter Look-up'!$F$4,$V2175-4,0)))</f>
        <v/>
      </c>
      <c r="H2175" s="200">
        <f>IF(ISERROR($V2175),"",OFFSET('Smelter Look-up'!$G$4,$V2175-4,0))</f>
        <v/>
      </c>
      <c r="I2175" s="201">
        <f>IF(ISERROR($V2175),"",OFFSET('Smelter Look-up'!$H$4,$V2175-4,0))</f>
        <v/>
      </c>
      <c r="J2175" s="201">
        <f>IF(ISERROR($V2175),"",OFFSET('Smelter Look-up'!$I$4,$V2175-4,0))</f>
        <v/>
      </c>
      <c r="K2175" s="145" t="n"/>
      <c r="L2175" s="145" t="n"/>
      <c r="M2175" s="145" t="n"/>
      <c r="N2175" s="145" t="n"/>
      <c r="O2175" s="145" t="n"/>
      <c r="P2175" s="203" t="n"/>
      <c r="Q2175" s="146" t="n"/>
      <c r="R2175" s="144">
        <f>IF(ISERROR($V2175),"",OFFSET('Smelter Look-up'!$C$4,$V2175-4,0)&amp;"")</f>
        <v/>
      </c>
      <c r="S2175" s="150">
        <f>IF(B2175="","",IF(ISERROR(MATCH($E2175,CL,0)),"Unknown",INDIRECT("'C'!$A$"&amp;MATCH($E2175,CL,0)+1)))</f>
        <v/>
      </c>
      <c r="T2175" s="150">
        <f>IF(B2175="","",IF(ISERROR(MATCH($J2175,SorP!$B$1:$B$6261,0)),"",INDIRECT("'SorP'!$A$"&amp;MATCH($S2175&amp;$J2175,SorP!C:C,0))))</f>
        <v/>
      </c>
      <c r="U2175" s="163" t="n"/>
      <c r="V2175" s="164">
        <f>IF(C2175="",NA(),MATCH($B2175&amp;$C2175,'Smelter Look-up'!$J:$J,0))</f>
        <v/>
      </c>
      <c r="X2175" s="165">
        <f>IF(AND(C2175="Smelter not listed",OR(LEN(D2175)=0,LEN(E2175)=0)),1,0)</f>
        <v/>
      </c>
      <c r="AB2175" s="306">
        <f>IF(C2175="","",B2175)</f>
        <v/>
      </c>
      <c r="AC2175" s="165">
        <f>B2175</f>
        <v/>
      </c>
      <c r="AD2175" s="165">
        <f>IF(C2175="Smelter not listed",D2175,C2175)</f>
        <v/>
      </c>
    </row>
    <row r="2176" ht="20.1" customFormat="1" customHeight="1" s="165">
      <c r="A2176" s="150" t="n"/>
      <c r="B2176" s="296">
        <f>IF(LEN(A2176)=0,"",INDEX('Smelter Look-up'!$A:$A,MATCH($A2176,'Smelter Look-up'!$E:$E,0)))</f>
        <v/>
      </c>
      <c r="C2176" s="147">
        <f>IF(LEN(A2176)=0,"",INDEX('Smelter Look-up'!$C:$C,MATCH($A2176,'Smelter Look-up'!$E:$E,0)))</f>
        <v/>
      </c>
      <c r="D2176" s="144" t="n"/>
      <c r="E2176" s="144">
        <f>IF(ISERROR($V2176),"",OFFSET('Smelter Look-up'!$D$4,$V2176-4,0)&amp;"")</f>
        <v/>
      </c>
      <c r="F2176" s="144">
        <f>IF(ISERROR($V2176),"",OFFSET('Smelter Look-up'!$E$4,$V2176-4,0))</f>
        <v/>
      </c>
      <c r="G2176" s="144">
        <f>IF(C2176=$X$4,"Enter smelter details",IF(ISERROR($V2176),"",OFFSET('Smelter Look-up'!$F$4,$V2176-4,0)))</f>
        <v/>
      </c>
      <c r="H2176" s="200">
        <f>IF(ISERROR($V2176),"",OFFSET('Smelter Look-up'!$G$4,$V2176-4,0))</f>
        <v/>
      </c>
      <c r="I2176" s="201">
        <f>IF(ISERROR($V2176),"",OFFSET('Smelter Look-up'!$H$4,$V2176-4,0))</f>
        <v/>
      </c>
      <c r="J2176" s="201">
        <f>IF(ISERROR($V2176),"",OFFSET('Smelter Look-up'!$I$4,$V2176-4,0))</f>
        <v/>
      </c>
      <c r="K2176" s="145" t="n"/>
      <c r="L2176" s="145" t="n"/>
      <c r="M2176" s="145" t="n"/>
      <c r="N2176" s="145" t="n"/>
      <c r="O2176" s="145" t="n"/>
      <c r="P2176" s="203" t="n"/>
      <c r="Q2176" s="146" t="n"/>
      <c r="R2176" s="144">
        <f>IF(ISERROR($V2176),"",OFFSET('Smelter Look-up'!$C$4,$V2176-4,0)&amp;"")</f>
        <v/>
      </c>
      <c r="S2176" s="150">
        <f>IF(B2176="","",IF(ISERROR(MATCH($E2176,CL,0)),"Unknown",INDIRECT("'C'!$A$"&amp;MATCH($E2176,CL,0)+1)))</f>
        <v/>
      </c>
      <c r="T2176" s="150">
        <f>IF(B2176="","",IF(ISERROR(MATCH($J2176,SorP!$B$1:$B$6261,0)),"",INDIRECT("'SorP'!$A$"&amp;MATCH($S2176&amp;$J2176,SorP!C:C,0))))</f>
        <v/>
      </c>
      <c r="U2176" s="163" t="n"/>
      <c r="V2176" s="164">
        <f>IF(C2176="",NA(),MATCH($B2176&amp;$C2176,'Smelter Look-up'!$J:$J,0))</f>
        <v/>
      </c>
      <c r="X2176" s="165">
        <f>IF(AND(C2176="Smelter not listed",OR(LEN(D2176)=0,LEN(E2176)=0)),1,0)</f>
        <v/>
      </c>
      <c r="AB2176" s="306">
        <f>IF(C2176="","",B2176)</f>
        <v/>
      </c>
      <c r="AC2176" s="165">
        <f>B2176</f>
        <v/>
      </c>
      <c r="AD2176" s="165">
        <f>IF(C2176="Smelter not listed",D2176,C2176)</f>
        <v/>
      </c>
    </row>
    <row r="2177" ht="20.1" customFormat="1" customHeight="1" s="165">
      <c r="A2177" s="150" t="n"/>
      <c r="B2177" s="296">
        <f>IF(LEN(A2177)=0,"",INDEX('Smelter Look-up'!$A:$A,MATCH($A2177,'Smelter Look-up'!$E:$E,0)))</f>
        <v/>
      </c>
      <c r="C2177" s="147">
        <f>IF(LEN(A2177)=0,"",INDEX('Smelter Look-up'!$C:$C,MATCH($A2177,'Smelter Look-up'!$E:$E,0)))</f>
        <v/>
      </c>
      <c r="D2177" s="144" t="n"/>
      <c r="E2177" s="144">
        <f>IF(ISERROR($V2177),"",OFFSET('Smelter Look-up'!$D$4,$V2177-4,0)&amp;"")</f>
        <v/>
      </c>
      <c r="F2177" s="144">
        <f>IF(ISERROR($V2177),"",OFFSET('Smelter Look-up'!$E$4,$V2177-4,0))</f>
        <v/>
      </c>
      <c r="G2177" s="144">
        <f>IF(C2177=$X$4,"Enter smelter details",IF(ISERROR($V2177),"",OFFSET('Smelter Look-up'!$F$4,$V2177-4,0)))</f>
        <v/>
      </c>
      <c r="H2177" s="200">
        <f>IF(ISERROR($V2177),"",OFFSET('Smelter Look-up'!$G$4,$V2177-4,0))</f>
        <v/>
      </c>
      <c r="I2177" s="201">
        <f>IF(ISERROR($V2177),"",OFFSET('Smelter Look-up'!$H$4,$V2177-4,0))</f>
        <v/>
      </c>
      <c r="J2177" s="201">
        <f>IF(ISERROR($V2177),"",OFFSET('Smelter Look-up'!$I$4,$V2177-4,0))</f>
        <v/>
      </c>
      <c r="K2177" s="145" t="n"/>
      <c r="L2177" s="145" t="n"/>
      <c r="M2177" s="145" t="n"/>
      <c r="N2177" s="145" t="n"/>
      <c r="O2177" s="145" t="n"/>
      <c r="P2177" s="203" t="n"/>
      <c r="Q2177" s="146" t="n"/>
      <c r="R2177" s="144">
        <f>IF(ISERROR($V2177),"",OFFSET('Smelter Look-up'!$C$4,$V2177-4,0)&amp;"")</f>
        <v/>
      </c>
      <c r="S2177" s="150">
        <f>IF(B2177="","",IF(ISERROR(MATCH($E2177,CL,0)),"Unknown",INDIRECT("'C'!$A$"&amp;MATCH($E2177,CL,0)+1)))</f>
        <v/>
      </c>
      <c r="T2177" s="150">
        <f>IF(B2177="","",IF(ISERROR(MATCH($J2177,SorP!$B$1:$B$6261,0)),"",INDIRECT("'SorP'!$A$"&amp;MATCH($S2177&amp;$J2177,SorP!C:C,0))))</f>
        <v/>
      </c>
      <c r="U2177" s="163" t="n"/>
      <c r="V2177" s="164">
        <f>IF(C2177="",NA(),MATCH($B2177&amp;$C2177,'Smelter Look-up'!$J:$J,0))</f>
        <v/>
      </c>
      <c r="X2177" s="165">
        <f>IF(AND(C2177="Smelter not listed",OR(LEN(D2177)=0,LEN(E2177)=0)),1,0)</f>
        <v/>
      </c>
      <c r="AB2177" s="306">
        <f>IF(C2177="","",B2177)</f>
        <v/>
      </c>
      <c r="AC2177" s="165">
        <f>B2177</f>
        <v/>
      </c>
      <c r="AD2177" s="165">
        <f>IF(C2177="Smelter not listed",D2177,C2177)</f>
        <v/>
      </c>
    </row>
    <row r="2178" ht="20.1" customFormat="1" customHeight="1" s="165">
      <c r="A2178" s="150" t="n"/>
      <c r="B2178" s="296">
        <f>IF(LEN(A2178)=0,"",INDEX('Smelter Look-up'!$A:$A,MATCH($A2178,'Smelter Look-up'!$E:$E,0)))</f>
        <v/>
      </c>
      <c r="C2178" s="147">
        <f>IF(LEN(A2178)=0,"",INDEX('Smelter Look-up'!$C:$C,MATCH($A2178,'Smelter Look-up'!$E:$E,0)))</f>
        <v/>
      </c>
      <c r="D2178" s="144" t="n"/>
      <c r="E2178" s="144">
        <f>IF(ISERROR($V2178),"",OFFSET('Smelter Look-up'!$D$4,$V2178-4,0)&amp;"")</f>
        <v/>
      </c>
      <c r="F2178" s="144">
        <f>IF(ISERROR($V2178),"",OFFSET('Smelter Look-up'!$E$4,$V2178-4,0))</f>
        <v/>
      </c>
      <c r="G2178" s="144">
        <f>IF(C2178=$X$4,"Enter smelter details",IF(ISERROR($V2178),"",OFFSET('Smelter Look-up'!$F$4,$V2178-4,0)))</f>
        <v/>
      </c>
      <c r="H2178" s="200">
        <f>IF(ISERROR($V2178),"",OFFSET('Smelter Look-up'!$G$4,$V2178-4,0))</f>
        <v/>
      </c>
      <c r="I2178" s="201">
        <f>IF(ISERROR($V2178),"",OFFSET('Smelter Look-up'!$H$4,$V2178-4,0))</f>
        <v/>
      </c>
      <c r="J2178" s="201">
        <f>IF(ISERROR($V2178),"",OFFSET('Smelter Look-up'!$I$4,$V2178-4,0))</f>
        <v/>
      </c>
      <c r="K2178" s="145" t="n"/>
      <c r="L2178" s="145" t="n"/>
      <c r="M2178" s="145" t="n"/>
      <c r="N2178" s="145" t="n"/>
      <c r="O2178" s="145" t="n"/>
      <c r="P2178" s="203" t="n"/>
      <c r="Q2178" s="146" t="n"/>
      <c r="R2178" s="144">
        <f>IF(ISERROR($V2178),"",OFFSET('Smelter Look-up'!$C$4,$V2178-4,0)&amp;"")</f>
        <v/>
      </c>
      <c r="S2178" s="150">
        <f>IF(B2178="","",IF(ISERROR(MATCH($E2178,CL,0)),"Unknown",INDIRECT("'C'!$A$"&amp;MATCH($E2178,CL,0)+1)))</f>
        <v/>
      </c>
      <c r="T2178" s="150">
        <f>IF(B2178="","",IF(ISERROR(MATCH($J2178,SorP!$B$1:$B$6261,0)),"",INDIRECT("'SorP'!$A$"&amp;MATCH($S2178&amp;$J2178,SorP!C:C,0))))</f>
        <v/>
      </c>
      <c r="U2178" s="163" t="n"/>
      <c r="V2178" s="164">
        <f>IF(C2178="",NA(),MATCH($B2178&amp;$C2178,'Smelter Look-up'!$J:$J,0))</f>
        <v/>
      </c>
      <c r="X2178" s="165">
        <f>IF(AND(C2178="Smelter not listed",OR(LEN(D2178)=0,LEN(E2178)=0)),1,0)</f>
        <v/>
      </c>
      <c r="AB2178" s="306">
        <f>IF(C2178="","",B2178)</f>
        <v/>
      </c>
      <c r="AC2178" s="165">
        <f>B2178</f>
        <v/>
      </c>
      <c r="AD2178" s="165">
        <f>IF(C2178="Smelter not listed",D2178,C2178)</f>
        <v/>
      </c>
    </row>
    <row r="2179" ht="20.1" customFormat="1" customHeight="1" s="165">
      <c r="A2179" s="150" t="n"/>
      <c r="B2179" s="296">
        <f>IF(LEN(A2179)=0,"",INDEX('Smelter Look-up'!$A:$A,MATCH($A2179,'Smelter Look-up'!$E:$E,0)))</f>
        <v/>
      </c>
      <c r="C2179" s="147">
        <f>IF(LEN(A2179)=0,"",INDEX('Smelter Look-up'!$C:$C,MATCH($A2179,'Smelter Look-up'!$E:$E,0)))</f>
        <v/>
      </c>
      <c r="D2179" s="144" t="n"/>
      <c r="E2179" s="144">
        <f>IF(ISERROR($V2179),"",OFFSET('Smelter Look-up'!$D$4,$V2179-4,0)&amp;"")</f>
        <v/>
      </c>
      <c r="F2179" s="144">
        <f>IF(ISERROR($V2179),"",OFFSET('Smelter Look-up'!$E$4,$V2179-4,0))</f>
        <v/>
      </c>
      <c r="G2179" s="144">
        <f>IF(C2179=$X$4,"Enter smelter details",IF(ISERROR($V2179),"",OFFSET('Smelter Look-up'!$F$4,$V2179-4,0)))</f>
        <v/>
      </c>
      <c r="H2179" s="200">
        <f>IF(ISERROR($V2179),"",OFFSET('Smelter Look-up'!$G$4,$V2179-4,0))</f>
        <v/>
      </c>
      <c r="I2179" s="201">
        <f>IF(ISERROR($V2179),"",OFFSET('Smelter Look-up'!$H$4,$V2179-4,0))</f>
        <v/>
      </c>
      <c r="J2179" s="201">
        <f>IF(ISERROR($V2179),"",OFFSET('Smelter Look-up'!$I$4,$V2179-4,0))</f>
        <v/>
      </c>
      <c r="K2179" s="145" t="n"/>
      <c r="L2179" s="145" t="n"/>
      <c r="M2179" s="145" t="n"/>
      <c r="N2179" s="145" t="n"/>
      <c r="O2179" s="145" t="n"/>
      <c r="P2179" s="203" t="n"/>
      <c r="Q2179" s="146" t="n"/>
      <c r="R2179" s="144">
        <f>IF(ISERROR($V2179),"",OFFSET('Smelter Look-up'!$C$4,$V2179-4,0)&amp;"")</f>
        <v/>
      </c>
      <c r="S2179" s="150">
        <f>IF(B2179="","",IF(ISERROR(MATCH($E2179,CL,0)),"Unknown",INDIRECT("'C'!$A$"&amp;MATCH($E2179,CL,0)+1)))</f>
        <v/>
      </c>
      <c r="T2179" s="150">
        <f>IF(B2179="","",IF(ISERROR(MATCH($J2179,SorP!$B$1:$B$6261,0)),"",INDIRECT("'SorP'!$A$"&amp;MATCH($S2179&amp;$J2179,SorP!C:C,0))))</f>
        <v/>
      </c>
      <c r="U2179" s="163" t="n"/>
      <c r="V2179" s="164">
        <f>IF(C2179="",NA(),MATCH($B2179&amp;$C2179,'Smelter Look-up'!$J:$J,0))</f>
        <v/>
      </c>
      <c r="X2179" s="165">
        <f>IF(AND(C2179="Smelter not listed",OR(LEN(D2179)=0,LEN(E2179)=0)),1,0)</f>
        <v/>
      </c>
      <c r="AB2179" s="306">
        <f>IF(C2179="","",B2179)</f>
        <v/>
      </c>
      <c r="AC2179" s="165">
        <f>B2179</f>
        <v/>
      </c>
      <c r="AD2179" s="165">
        <f>IF(C2179="Smelter not listed",D2179,C2179)</f>
        <v/>
      </c>
    </row>
    <row r="2180" ht="20.1" customFormat="1" customHeight="1" s="165">
      <c r="A2180" s="150" t="n"/>
      <c r="B2180" s="296">
        <f>IF(LEN(A2180)=0,"",INDEX('Smelter Look-up'!$A:$A,MATCH($A2180,'Smelter Look-up'!$E:$E,0)))</f>
        <v/>
      </c>
      <c r="C2180" s="147">
        <f>IF(LEN(A2180)=0,"",INDEX('Smelter Look-up'!$C:$C,MATCH($A2180,'Smelter Look-up'!$E:$E,0)))</f>
        <v/>
      </c>
      <c r="D2180" s="144" t="n"/>
      <c r="E2180" s="144">
        <f>IF(ISERROR($V2180),"",OFFSET('Smelter Look-up'!$D$4,$V2180-4,0)&amp;"")</f>
        <v/>
      </c>
      <c r="F2180" s="144">
        <f>IF(ISERROR($V2180),"",OFFSET('Smelter Look-up'!$E$4,$V2180-4,0))</f>
        <v/>
      </c>
      <c r="G2180" s="144">
        <f>IF(C2180=$X$4,"Enter smelter details",IF(ISERROR($V2180),"",OFFSET('Smelter Look-up'!$F$4,$V2180-4,0)))</f>
        <v/>
      </c>
      <c r="H2180" s="200">
        <f>IF(ISERROR($V2180),"",OFFSET('Smelter Look-up'!$G$4,$V2180-4,0))</f>
        <v/>
      </c>
      <c r="I2180" s="201">
        <f>IF(ISERROR($V2180),"",OFFSET('Smelter Look-up'!$H$4,$V2180-4,0))</f>
        <v/>
      </c>
      <c r="J2180" s="201">
        <f>IF(ISERROR($V2180),"",OFFSET('Smelter Look-up'!$I$4,$V2180-4,0))</f>
        <v/>
      </c>
      <c r="K2180" s="145" t="n"/>
      <c r="L2180" s="145" t="n"/>
      <c r="M2180" s="145" t="n"/>
      <c r="N2180" s="145" t="n"/>
      <c r="O2180" s="145" t="n"/>
      <c r="P2180" s="203" t="n"/>
      <c r="Q2180" s="146" t="n"/>
      <c r="R2180" s="144">
        <f>IF(ISERROR($V2180),"",OFFSET('Smelter Look-up'!$C$4,$V2180-4,0)&amp;"")</f>
        <v/>
      </c>
      <c r="S2180" s="150">
        <f>IF(B2180="","",IF(ISERROR(MATCH($E2180,CL,0)),"Unknown",INDIRECT("'C'!$A$"&amp;MATCH($E2180,CL,0)+1)))</f>
        <v/>
      </c>
      <c r="T2180" s="150">
        <f>IF(B2180="","",IF(ISERROR(MATCH($J2180,SorP!$B$1:$B$6261,0)),"",INDIRECT("'SorP'!$A$"&amp;MATCH($S2180&amp;$J2180,SorP!C:C,0))))</f>
        <v/>
      </c>
      <c r="U2180" s="163" t="n"/>
      <c r="V2180" s="164">
        <f>IF(C2180="",NA(),MATCH($B2180&amp;$C2180,'Smelter Look-up'!$J:$J,0))</f>
        <v/>
      </c>
      <c r="X2180" s="165">
        <f>IF(AND(C2180="Smelter not listed",OR(LEN(D2180)=0,LEN(E2180)=0)),1,0)</f>
        <v/>
      </c>
      <c r="AB2180" s="306">
        <f>IF(C2180="","",B2180)</f>
        <v/>
      </c>
      <c r="AC2180" s="165">
        <f>B2180</f>
        <v/>
      </c>
      <c r="AD2180" s="165">
        <f>IF(C2180="Smelter not listed",D2180,C2180)</f>
        <v/>
      </c>
    </row>
    <row r="2181" ht="20.1" customFormat="1" customHeight="1" s="165">
      <c r="A2181" s="150" t="n"/>
      <c r="B2181" s="296">
        <f>IF(LEN(A2181)=0,"",INDEX('Smelter Look-up'!$A:$A,MATCH($A2181,'Smelter Look-up'!$E:$E,0)))</f>
        <v/>
      </c>
      <c r="C2181" s="147">
        <f>IF(LEN(A2181)=0,"",INDEX('Smelter Look-up'!$C:$C,MATCH($A2181,'Smelter Look-up'!$E:$E,0)))</f>
        <v/>
      </c>
      <c r="D2181" s="144" t="n"/>
      <c r="E2181" s="144">
        <f>IF(ISERROR($V2181),"",OFFSET('Smelter Look-up'!$D$4,$V2181-4,0)&amp;"")</f>
        <v/>
      </c>
      <c r="F2181" s="144">
        <f>IF(ISERROR($V2181),"",OFFSET('Smelter Look-up'!$E$4,$V2181-4,0))</f>
        <v/>
      </c>
      <c r="G2181" s="144">
        <f>IF(C2181=$X$4,"Enter smelter details",IF(ISERROR($V2181),"",OFFSET('Smelter Look-up'!$F$4,$V2181-4,0)))</f>
        <v/>
      </c>
      <c r="H2181" s="200">
        <f>IF(ISERROR($V2181),"",OFFSET('Smelter Look-up'!$G$4,$V2181-4,0))</f>
        <v/>
      </c>
      <c r="I2181" s="201">
        <f>IF(ISERROR($V2181),"",OFFSET('Smelter Look-up'!$H$4,$V2181-4,0))</f>
        <v/>
      </c>
      <c r="J2181" s="201">
        <f>IF(ISERROR($V2181),"",OFFSET('Smelter Look-up'!$I$4,$V2181-4,0))</f>
        <v/>
      </c>
      <c r="K2181" s="145" t="n"/>
      <c r="L2181" s="145" t="n"/>
      <c r="M2181" s="145" t="n"/>
      <c r="N2181" s="145" t="n"/>
      <c r="O2181" s="145" t="n"/>
      <c r="P2181" s="203" t="n"/>
      <c r="Q2181" s="146" t="n"/>
      <c r="R2181" s="144">
        <f>IF(ISERROR($V2181),"",OFFSET('Smelter Look-up'!$C$4,$V2181-4,0)&amp;"")</f>
        <v/>
      </c>
      <c r="S2181" s="150">
        <f>IF(B2181="","",IF(ISERROR(MATCH($E2181,CL,0)),"Unknown",INDIRECT("'C'!$A$"&amp;MATCH($E2181,CL,0)+1)))</f>
        <v/>
      </c>
      <c r="T2181" s="150">
        <f>IF(B2181="","",IF(ISERROR(MATCH($J2181,SorP!$B$1:$B$6261,0)),"",INDIRECT("'SorP'!$A$"&amp;MATCH($S2181&amp;$J2181,SorP!C:C,0))))</f>
        <v/>
      </c>
      <c r="U2181" s="163" t="n"/>
      <c r="V2181" s="164">
        <f>IF(C2181="",NA(),MATCH($B2181&amp;$C2181,'Smelter Look-up'!$J:$J,0))</f>
        <v/>
      </c>
      <c r="X2181" s="165">
        <f>IF(AND(C2181="Smelter not listed",OR(LEN(D2181)=0,LEN(E2181)=0)),1,0)</f>
        <v/>
      </c>
      <c r="AB2181" s="306">
        <f>IF(C2181="","",B2181)</f>
        <v/>
      </c>
      <c r="AC2181" s="165">
        <f>B2181</f>
        <v/>
      </c>
      <c r="AD2181" s="165">
        <f>IF(C2181="Smelter not listed",D2181,C2181)</f>
        <v/>
      </c>
    </row>
    <row r="2182" ht="20.1" customFormat="1" customHeight="1" s="165">
      <c r="A2182" s="150" t="n"/>
      <c r="B2182" s="296">
        <f>IF(LEN(A2182)=0,"",INDEX('Smelter Look-up'!$A:$A,MATCH($A2182,'Smelter Look-up'!$E:$E,0)))</f>
        <v/>
      </c>
      <c r="C2182" s="147">
        <f>IF(LEN(A2182)=0,"",INDEX('Smelter Look-up'!$C:$C,MATCH($A2182,'Smelter Look-up'!$E:$E,0)))</f>
        <v/>
      </c>
      <c r="D2182" s="144" t="n"/>
      <c r="E2182" s="144">
        <f>IF(ISERROR($V2182),"",OFFSET('Smelter Look-up'!$D$4,$V2182-4,0)&amp;"")</f>
        <v/>
      </c>
      <c r="F2182" s="144">
        <f>IF(ISERROR($V2182),"",OFFSET('Smelter Look-up'!$E$4,$V2182-4,0))</f>
        <v/>
      </c>
      <c r="G2182" s="144">
        <f>IF(C2182=$X$4,"Enter smelter details",IF(ISERROR($V2182),"",OFFSET('Smelter Look-up'!$F$4,$V2182-4,0)))</f>
        <v/>
      </c>
      <c r="H2182" s="200">
        <f>IF(ISERROR($V2182),"",OFFSET('Smelter Look-up'!$G$4,$V2182-4,0))</f>
        <v/>
      </c>
      <c r="I2182" s="201">
        <f>IF(ISERROR($V2182),"",OFFSET('Smelter Look-up'!$H$4,$V2182-4,0))</f>
        <v/>
      </c>
      <c r="J2182" s="201">
        <f>IF(ISERROR($V2182),"",OFFSET('Smelter Look-up'!$I$4,$V2182-4,0))</f>
        <v/>
      </c>
      <c r="K2182" s="145" t="n"/>
      <c r="L2182" s="145" t="n"/>
      <c r="M2182" s="145" t="n"/>
      <c r="N2182" s="145" t="n"/>
      <c r="O2182" s="145" t="n"/>
      <c r="P2182" s="203" t="n"/>
      <c r="Q2182" s="146" t="n"/>
      <c r="R2182" s="144">
        <f>IF(ISERROR($V2182),"",OFFSET('Smelter Look-up'!$C$4,$V2182-4,0)&amp;"")</f>
        <v/>
      </c>
      <c r="S2182" s="150">
        <f>IF(B2182="","",IF(ISERROR(MATCH($E2182,CL,0)),"Unknown",INDIRECT("'C'!$A$"&amp;MATCH($E2182,CL,0)+1)))</f>
        <v/>
      </c>
      <c r="T2182" s="150">
        <f>IF(B2182="","",IF(ISERROR(MATCH($J2182,SorP!$B$1:$B$6261,0)),"",INDIRECT("'SorP'!$A$"&amp;MATCH($S2182&amp;$J2182,SorP!C:C,0))))</f>
        <v/>
      </c>
      <c r="U2182" s="163" t="n"/>
      <c r="V2182" s="164">
        <f>IF(C2182="",NA(),MATCH($B2182&amp;$C2182,'Smelter Look-up'!$J:$J,0))</f>
        <v/>
      </c>
      <c r="X2182" s="165">
        <f>IF(AND(C2182="Smelter not listed",OR(LEN(D2182)=0,LEN(E2182)=0)),1,0)</f>
        <v/>
      </c>
      <c r="AB2182" s="306">
        <f>IF(C2182="","",B2182)</f>
        <v/>
      </c>
      <c r="AC2182" s="165">
        <f>B2182</f>
        <v/>
      </c>
      <c r="AD2182" s="165">
        <f>IF(C2182="Smelter not listed",D2182,C2182)</f>
        <v/>
      </c>
    </row>
    <row r="2183" ht="20.1" customFormat="1" customHeight="1" s="165">
      <c r="A2183" s="150" t="n"/>
      <c r="B2183" s="296">
        <f>IF(LEN(A2183)=0,"",INDEX('Smelter Look-up'!$A:$A,MATCH($A2183,'Smelter Look-up'!$E:$E,0)))</f>
        <v/>
      </c>
      <c r="C2183" s="147">
        <f>IF(LEN(A2183)=0,"",INDEX('Smelter Look-up'!$C:$C,MATCH($A2183,'Smelter Look-up'!$E:$E,0)))</f>
        <v/>
      </c>
      <c r="D2183" s="144" t="n"/>
      <c r="E2183" s="144">
        <f>IF(ISERROR($V2183),"",OFFSET('Smelter Look-up'!$D$4,$V2183-4,0)&amp;"")</f>
        <v/>
      </c>
      <c r="F2183" s="144">
        <f>IF(ISERROR($V2183),"",OFFSET('Smelter Look-up'!$E$4,$V2183-4,0))</f>
        <v/>
      </c>
      <c r="G2183" s="144">
        <f>IF(C2183=$X$4,"Enter smelter details",IF(ISERROR($V2183),"",OFFSET('Smelter Look-up'!$F$4,$V2183-4,0)))</f>
        <v/>
      </c>
      <c r="H2183" s="200">
        <f>IF(ISERROR($V2183),"",OFFSET('Smelter Look-up'!$G$4,$V2183-4,0))</f>
        <v/>
      </c>
      <c r="I2183" s="201">
        <f>IF(ISERROR($V2183),"",OFFSET('Smelter Look-up'!$H$4,$V2183-4,0))</f>
        <v/>
      </c>
      <c r="J2183" s="201">
        <f>IF(ISERROR($V2183),"",OFFSET('Smelter Look-up'!$I$4,$V2183-4,0))</f>
        <v/>
      </c>
      <c r="K2183" s="145" t="n"/>
      <c r="L2183" s="145" t="n"/>
      <c r="M2183" s="145" t="n"/>
      <c r="N2183" s="145" t="n"/>
      <c r="O2183" s="145" t="n"/>
      <c r="P2183" s="203" t="n"/>
      <c r="Q2183" s="146" t="n"/>
      <c r="R2183" s="144">
        <f>IF(ISERROR($V2183),"",OFFSET('Smelter Look-up'!$C$4,$V2183-4,0)&amp;"")</f>
        <v/>
      </c>
      <c r="S2183" s="150">
        <f>IF(B2183="","",IF(ISERROR(MATCH($E2183,CL,0)),"Unknown",INDIRECT("'C'!$A$"&amp;MATCH($E2183,CL,0)+1)))</f>
        <v/>
      </c>
      <c r="T2183" s="150">
        <f>IF(B2183="","",IF(ISERROR(MATCH($J2183,SorP!$B$1:$B$6261,0)),"",INDIRECT("'SorP'!$A$"&amp;MATCH($S2183&amp;$J2183,SorP!C:C,0))))</f>
        <v/>
      </c>
      <c r="U2183" s="163" t="n"/>
      <c r="V2183" s="164">
        <f>IF(C2183="",NA(),MATCH($B2183&amp;$C2183,'Smelter Look-up'!$J:$J,0))</f>
        <v/>
      </c>
      <c r="X2183" s="165">
        <f>IF(AND(C2183="Smelter not listed",OR(LEN(D2183)=0,LEN(E2183)=0)),1,0)</f>
        <v/>
      </c>
      <c r="AB2183" s="306">
        <f>IF(C2183="","",B2183)</f>
        <v/>
      </c>
      <c r="AC2183" s="165">
        <f>B2183</f>
        <v/>
      </c>
      <c r="AD2183" s="165">
        <f>IF(C2183="Smelter not listed",D2183,C2183)</f>
        <v/>
      </c>
    </row>
    <row r="2184" ht="20.1" customFormat="1" customHeight="1" s="165">
      <c r="A2184" s="150" t="n"/>
      <c r="B2184" s="296">
        <f>IF(LEN(A2184)=0,"",INDEX('Smelter Look-up'!$A:$A,MATCH($A2184,'Smelter Look-up'!$E:$E,0)))</f>
        <v/>
      </c>
      <c r="C2184" s="147">
        <f>IF(LEN(A2184)=0,"",INDEX('Smelter Look-up'!$C:$C,MATCH($A2184,'Smelter Look-up'!$E:$E,0)))</f>
        <v/>
      </c>
      <c r="D2184" s="144" t="n"/>
      <c r="E2184" s="144">
        <f>IF(ISERROR($V2184),"",OFFSET('Smelter Look-up'!$D$4,$V2184-4,0)&amp;"")</f>
        <v/>
      </c>
      <c r="F2184" s="144">
        <f>IF(ISERROR($V2184),"",OFFSET('Smelter Look-up'!$E$4,$V2184-4,0))</f>
        <v/>
      </c>
      <c r="G2184" s="144">
        <f>IF(C2184=$X$4,"Enter smelter details",IF(ISERROR($V2184),"",OFFSET('Smelter Look-up'!$F$4,$V2184-4,0)))</f>
        <v/>
      </c>
      <c r="H2184" s="200">
        <f>IF(ISERROR($V2184),"",OFFSET('Smelter Look-up'!$G$4,$V2184-4,0))</f>
        <v/>
      </c>
      <c r="I2184" s="201">
        <f>IF(ISERROR($V2184),"",OFFSET('Smelter Look-up'!$H$4,$V2184-4,0))</f>
        <v/>
      </c>
      <c r="J2184" s="201">
        <f>IF(ISERROR($V2184),"",OFFSET('Smelter Look-up'!$I$4,$V2184-4,0))</f>
        <v/>
      </c>
      <c r="K2184" s="145" t="n"/>
      <c r="L2184" s="145" t="n"/>
      <c r="M2184" s="145" t="n"/>
      <c r="N2184" s="145" t="n"/>
      <c r="O2184" s="145" t="n"/>
      <c r="P2184" s="203" t="n"/>
      <c r="Q2184" s="146" t="n"/>
      <c r="R2184" s="144">
        <f>IF(ISERROR($V2184),"",OFFSET('Smelter Look-up'!$C$4,$V2184-4,0)&amp;"")</f>
        <v/>
      </c>
      <c r="S2184" s="150">
        <f>IF(B2184="","",IF(ISERROR(MATCH($E2184,CL,0)),"Unknown",INDIRECT("'C'!$A$"&amp;MATCH($E2184,CL,0)+1)))</f>
        <v/>
      </c>
      <c r="T2184" s="150">
        <f>IF(B2184="","",IF(ISERROR(MATCH($J2184,SorP!$B$1:$B$6261,0)),"",INDIRECT("'SorP'!$A$"&amp;MATCH($S2184&amp;$J2184,SorP!C:C,0))))</f>
        <v/>
      </c>
      <c r="U2184" s="163" t="n"/>
      <c r="V2184" s="164">
        <f>IF(C2184="",NA(),MATCH($B2184&amp;$C2184,'Smelter Look-up'!$J:$J,0))</f>
        <v/>
      </c>
      <c r="X2184" s="165">
        <f>IF(AND(C2184="Smelter not listed",OR(LEN(D2184)=0,LEN(E2184)=0)),1,0)</f>
        <v/>
      </c>
      <c r="AB2184" s="306">
        <f>IF(C2184="","",B2184)</f>
        <v/>
      </c>
      <c r="AC2184" s="165">
        <f>B2184</f>
        <v/>
      </c>
      <c r="AD2184" s="165">
        <f>IF(C2184="Smelter not listed",D2184,C2184)</f>
        <v/>
      </c>
    </row>
    <row r="2185" ht="20.1" customFormat="1" customHeight="1" s="165">
      <c r="A2185" s="150" t="n"/>
      <c r="B2185" s="296">
        <f>IF(LEN(A2185)=0,"",INDEX('Smelter Look-up'!$A:$A,MATCH($A2185,'Smelter Look-up'!$E:$E,0)))</f>
        <v/>
      </c>
      <c r="C2185" s="147">
        <f>IF(LEN(A2185)=0,"",INDEX('Smelter Look-up'!$C:$C,MATCH($A2185,'Smelter Look-up'!$E:$E,0)))</f>
        <v/>
      </c>
      <c r="D2185" s="144" t="n"/>
      <c r="E2185" s="144">
        <f>IF(ISERROR($V2185),"",OFFSET('Smelter Look-up'!$D$4,$V2185-4,0)&amp;"")</f>
        <v/>
      </c>
      <c r="F2185" s="144">
        <f>IF(ISERROR($V2185),"",OFFSET('Smelter Look-up'!$E$4,$V2185-4,0))</f>
        <v/>
      </c>
      <c r="G2185" s="144">
        <f>IF(C2185=$X$4,"Enter smelter details",IF(ISERROR($V2185),"",OFFSET('Smelter Look-up'!$F$4,$V2185-4,0)))</f>
        <v/>
      </c>
      <c r="H2185" s="200">
        <f>IF(ISERROR($V2185),"",OFFSET('Smelter Look-up'!$G$4,$V2185-4,0))</f>
        <v/>
      </c>
      <c r="I2185" s="201">
        <f>IF(ISERROR($V2185),"",OFFSET('Smelter Look-up'!$H$4,$V2185-4,0))</f>
        <v/>
      </c>
      <c r="J2185" s="201">
        <f>IF(ISERROR($V2185),"",OFFSET('Smelter Look-up'!$I$4,$V2185-4,0))</f>
        <v/>
      </c>
      <c r="K2185" s="145" t="n"/>
      <c r="L2185" s="145" t="n"/>
      <c r="M2185" s="145" t="n"/>
      <c r="N2185" s="145" t="n"/>
      <c r="O2185" s="145" t="n"/>
      <c r="P2185" s="203" t="n"/>
      <c r="Q2185" s="146" t="n"/>
      <c r="R2185" s="144">
        <f>IF(ISERROR($V2185),"",OFFSET('Smelter Look-up'!$C$4,$V2185-4,0)&amp;"")</f>
        <v/>
      </c>
      <c r="S2185" s="150">
        <f>IF(B2185="","",IF(ISERROR(MATCH($E2185,CL,0)),"Unknown",INDIRECT("'C'!$A$"&amp;MATCH($E2185,CL,0)+1)))</f>
        <v/>
      </c>
      <c r="T2185" s="150">
        <f>IF(B2185="","",IF(ISERROR(MATCH($J2185,SorP!$B$1:$B$6261,0)),"",INDIRECT("'SorP'!$A$"&amp;MATCH($S2185&amp;$J2185,SorP!C:C,0))))</f>
        <v/>
      </c>
      <c r="U2185" s="163" t="n"/>
      <c r="V2185" s="164">
        <f>IF(C2185="",NA(),MATCH($B2185&amp;$C2185,'Smelter Look-up'!$J:$J,0))</f>
        <v/>
      </c>
      <c r="X2185" s="165">
        <f>IF(AND(C2185="Smelter not listed",OR(LEN(D2185)=0,LEN(E2185)=0)),1,0)</f>
        <v/>
      </c>
      <c r="AB2185" s="306">
        <f>IF(C2185="","",B2185)</f>
        <v/>
      </c>
      <c r="AC2185" s="165">
        <f>B2185</f>
        <v/>
      </c>
      <c r="AD2185" s="165">
        <f>IF(C2185="Smelter not listed",D2185,C2185)</f>
        <v/>
      </c>
    </row>
    <row r="2186" ht="20.1" customFormat="1" customHeight="1" s="165">
      <c r="A2186" s="150" t="n"/>
      <c r="B2186" s="296">
        <f>IF(LEN(A2186)=0,"",INDEX('Smelter Look-up'!$A:$A,MATCH($A2186,'Smelter Look-up'!$E:$E,0)))</f>
        <v/>
      </c>
      <c r="C2186" s="147">
        <f>IF(LEN(A2186)=0,"",INDEX('Smelter Look-up'!$C:$C,MATCH($A2186,'Smelter Look-up'!$E:$E,0)))</f>
        <v/>
      </c>
      <c r="D2186" s="144" t="n"/>
      <c r="E2186" s="144">
        <f>IF(ISERROR($V2186),"",OFFSET('Smelter Look-up'!$D$4,$V2186-4,0)&amp;"")</f>
        <v/>
      </c>
      <c r="F2186" s="144">
        <f>IF(ISERROR($V2186),"",OFFSET('Smelter Look-up'!$E$4,$V2186-4,0))</f>
        <v/>
      </c>
      <c r="G2186" s="144">
        <f>IF(C2186=$X$4,"Enter smelter details",IF(ISERROR($V2186),"",OFFSET('Smelter Look-up'!$F$4,$V2186-4,0)))</f>
        <v/>
      </c>
      <c r="H2186" s="200">
        <f>IF(ISERROR($V2186),"",OFFSET('Smelter Look-up'!$G$4,$V2186-4,0))</f>
        <v/>
      </c>
      <c r="I2186" s="201">
        <f>IF(ISERROR($V2186),"",OFFSET('Smelter Look-up'!$H$4,$V2186-4,0))</f>
        <v/>
      </c>
      <c r="J2186" s="201">
        <f>IF(ISERROR($V2186),"",OFFSET('Smelter Look-up'!$I$4,$V2186-4,0))</f>
        <v/>
      </c>
      <c r="K2186" s="145" t="n"/>
      <c r="L2186" s="145" t="n"/>
      <c r="M2186" s="145" t="n"/>
      <c r="N2186" s="145" t="n"/>
      <c r="O2186" s="145" t="n"/>
      <c r="P2186" s="203" t="n"/>
      <c r="Q2186" s="146" t="n"/>
      <c r="R2186" s="144">
        <f>IF(ISERROR($V2186),"",OFFSET('Smelter Look-up'!$C$4,$V2186-4,0)&amp;"")</f>
        <v/>
      </c>
      <c r="S2186" s="150">
        <f>IF(B2186="","",IF(ISERROR(MATCH($E2186,CL,0)),"Unknown",INDIRECT("'C'!$A$"&amp;MATCH($E2186,CL,0)+1)))</f>
        <v/>
      </c>
      <c r="T2186" s="150">
        <f>IF(B2186="","",IF(ISERROR(MATCH($J2186,SorP!$B$1:$B$6261,0)),"",INDIRECT("'SorP'!$A$"&amp;MATCH($S2186&amp;$J2186,SorP!C:C,0))))</f>
        <v/>
      </c>
      <c r="U2186" s="163" t="n"/>
      <c r="V2186" s="164">
        <f>IF(C2186="",NA(),MATCH($B2186&amp;$C2186,'Smelter Look-up'!$J:$J,0))</f>
        <v/>
      </c>
      <c r="X2186" s="165">
        <f>IF(AND(C2186="Smelter not listed",OR(LEN(D2186)=0,LEN(E2186)=0)),1,0)</f>
        <v/>
      </c>
      <c r="AB2186" s="306">
        <f>IF(C2186="","",B2186)</f>
        <v/>
      </c>
      <c r="AC2186" s="165">
        <f>B2186</f>
        <v/>
      </c>
      <c r="AD2186" s="165">
        <f>IF(C2186="Smelter not listed",D2186,C2186)</f>
        <v/>
      </c>
    </row>
    <row r="2187" ht="20.1" customFormat="1" customHeight="1" s="165">
      <c r="A2187" s="150" t="n"/>
      <c r="B2187" s="296">
        <f>IF(LEN(A2187)=0,"",INDEX('Smelter Look-up'!$A:$A,MATCH($A2187,'Smelter Look-up'!$E:$E,0)))</f>
        <v/>
      </c>
      <c r="C2187" s="147">
        <f>IF(LEN(A2187)=0,"",INDEX('Smelter Look-up'!$C:$C,MATCH($A2187,'Smelter Look-up'!$E:$E,0)))</f>
        <v/>
      </c>
      <c r="D2187" s="144" t="n"/>
      <c r="E2187" s="144">
        <f>IF(ISERROR($V2187),"",OFFSET('Smelter Look-up'!$D$4,$V2187-4,0)&amp;"")</f>
        <v/>
      </c>
      <c r="F2187" s="144">
        <f>IF(ISERROR($V2187),"",OFFSET('Smelter Look-up'!$E$4,$V2187-4,0))</f>
        <v/>
      </c>
      <c r="G2187" s="144">
        <f>IF(C2187=$X$4,"Enter smelter details",IF(ISERROR($V2187),"",OFFSET('Smelter Look-up'!$F$4,$V2187-4,0)))</f>
        <v/>
      </c>
      <c r="H2187" s="200">
        <f>IF(ISERROR($V2187),"",OFFSET('Smelter Look-up'!$G$4,$V2187-4,0))</f>
        <v/>
      </c>
      <c r="I2187" s="201">
        <f>IF(ISERROR($V2187),"",OFFSET('Smelter Look-up'!$H$4,$V2187-4,0))</f>
        <v/>
      </c>
      <c r="J2187" s="201">
        <f>IF(ISERROR($V2187),"",OFFSET('Smelter Look-up'!$I$4,$V2187-4,0))</f>
        <v/>
      </c>
      <c r="K2187" s="145" t="n"/>
      <c r="L2187" s="145" t="n"/>
      <c r="M2187" s="145" t="n"/>
      <c r="N2187" s="145" t="n"/>
      <c r="O2187" s="145" t="n"/>
      <c r="P2187" s="203" t="n"/>
      <c r="Q2187" s="146" t="n"/>
      <c r="R2187" s="144">
        <f>IF(ISERROR($V2187),"",OFFSET('Smelter Look-up'!$C$4,$V2187-4,0)&amp;"")</f>
        <v/>
      </c>
      <c r="S2187" s="150">
        <f>IF(B2187="","",IF(ISERROR(MATCH($E2187,CL,0)),"Unknown",INDIRECT("'C'!$A$"&amp;MATCH($E2187,CL,0)+1)))</f>
        <v/>
      </c>
      <c r="T2187" s="150">
        <f>IF(B2187="","",IF(ISERROR(MATCH($J2187,SorP!$B$1:$B$6261,0)),"",INDIRECT("'SorP'!$A$"&amp;MATCH($S2187&amp;$J2187,SorP!C:C,0))))</f>
        <v/>
      </c>
      <c r="U2187" s="163" t="n"/>
      <c r="V2187" s="164">
        <f>IF(C2187="",NA(),MATCH($B2187&amp;$C2187,'Smelter Look-up'!$J:$J,0))</f>
        <v/>
      </c>
      <c r="X2187" s="165">
        <f>IF(AND(C2187="Smelter not listed",OR(LEN(D2187)=0,LEN(E2187)=0)),1,0)</f>
        <v/>
      </c>
      <c r="AB2187" s="306">
        <f>IF(C2187="","",B2187)</f>
        <v/>
      </c>
      <c r="AC2187" s="165">
        <f>B2187</f>
        <v/>
      </c>
      <c r="AD2187" s="165">
        <f>IF(C2187="Smelter not listed",D2187,C2187)</f>
        <v/>
      </c>
    </row>
    <row r="2188" ht="20.1" customFormat="1" customHeight="1" s="165">
      <c r="A2188" s="150" t="n"/>
      <c r="B2188" s="296">
        <f>IF(LEN(A2188)=0,"",INDEX('Smelter Look-up'!$A:$A,MATCH($A2188,'Smelter Look-up'!$E:$E,0)))</f>
        <v/>
      </c>
      <c r="C2188" s="147">
        <f>IF(LEN(A2188)=0,"",INDEX('Smelter Look-up'!$C:$C,MATCH($A2188,'Smelter Look-up'!$E:$E,0)))</f>
        <v/>
      </c>
      <c r="D2188" s="144" t="n"/>
      <c r="E2188" s="144">
        <f>IF(ISERROR($V2188),"",OFFSET('Smelter Look-up'!$D$4,$V2188-4,0)&amp;"")</f>
        <v/>
      </c>
      <c r="F2188" s="144">
        <f>IF(ISERROR($V2188),"",OFFSET('Smelter Look-up'!$E$4,$V2188-4,0))</f>
        <v/>
      </c>
      <c r="G2188" s="144">
        <f>IF(C2188=$X$4,"Enter smelter details",IF(ISERROR($V2188),"",OFFSET('Smelter Look-up'!$F$4,$V2188-4,0)))</f>
        <v/>
      </c>
      <c r="H2188" s="200">
        <f>IF(ISERROR($V2188),"",OFFSET('Smelter Look-up'!$G$4,$V2188-4,0))</f>
        <v/>
      </c>
      <c r="I2188" s="201">
        <f>IF(ISERROR($V2188),"",OFFSET('Smelter Look-up'!$H$4,$V2188-4,0))</f>
        <v/>
      </c>
      <c r="J2188" s="201">
        <f>IF(ISERROR($V2188),"",OFFSET('Smelter Look-up'!$I$4,$V2188-4,0))</f>
        <v/>
      </c>
      <c r="K2188" s="145" t="n"/>
      <c r="L2188" s="145" t="n"/>
      <c r="M2188" s="145" t="n"/>
      <c r="N2188" s="145" t="n"/>
      <c r="O2188" s="145" t="n"/>
      <c r="P2188" s="203" t="n"/>
      <c r="Q2188" s="146" t="n"/>
      <c r="R2188" s="144">
        <f>IF(ISERROR($V2188),"",OFFSET('Smelter Look-up'!$C$4,$V2188-4,0)&amp;"")</f>
        <v/>
      </c>
      <c r="S2188" s="150">
        <f>IF(B2188="","",IF(ISERROR(MATCH($E2188,CL,0)),"Unknown",INDIRECT("'C'!$A$"&amp;MATCH($E2188,CL,0)+1)))</f>
        <v/>
      </c>
      <c r="T2188" s="150">
        <f>IF(B2188="","",IF(ISERROR(MATCH($J2188,SorP!$B$1:$B$6261,0)),"",INDIRECT("'SorP'!$A$"&amp;MATCH($S2188&amp;$J2188,SorP!C:C,0))))</f>
        <v/>
      </c>
      <c r="U2188" s="163" t="n"/>
      <c r="V2188" s="164">
        <f>IF(C2188="",NA(),MATCH($B2188&amp;$C2188,'Smelter Look-up'!$J:$J,0))</f>
        <v/>
      </c>
      <c r="X2188" s="165">
        <f>IF(AND(C2188="Smelter not listed",OR(LEN(D2188)=0,LEN(E2188)=0)),1,0)</f>
        <v/>
      </c>
      <c r="AB2188" s="306">
        <f>IF(C2188="","",B2188)</f>
        <v/>
      </c>
      <c r="AC2188" s="165">
        <f>B2188</f>
        <v/>
      </c>
      <c r="AD2188" s="165">
        <f>IF(C2188="Smelter not listed",D2188,C2188)</f>
        <v/>
      </c>
    </row>
    <row r="2189" ht="20.1" customFormat="1" customHeight="1" s="165">
      <c r="A2189" s="150" t="n"/>
      <c r="B2189" s="296">
        <f>IF(LEN(A2189)=0,"",INDEX('Smelter Look-up'!$A:$A,MATCH($A2189,'Smelter Look-up'!$E:$E,0)))</f>
        <v/>
      </c>
      <c r="C2189" s="147">
        <f>IF(LEN(A2189)=0,"",INDEX('Smelter Look-up'!$C:$C,MATCH($A2189,'Smelter Look-up'!$E:$E,0)))</f>
        <v/>
      </c>
      <c r="D2189" s="144" t="n"/>
      <c r="E2189" s="144">
        <f>IF(ISERROR($V2189),"",OFFSET('Smelter Look-up'!$D$4,$V2189-4,0)&amp;"")</f>
        <v/>
      </c>
      <c r="F2189" s="144">
        <f>IF(ISERROR($V2189),"",OFFSET('Smelter Look-up'!$E$4,$V2189-4,0))</f>
        <v/>
      </c>
      <c r="G2189" s="144">
        <f>IF(C2189=$X$4,"Enter smelter details",IF(ISERROR($V2189),"",OFFSET('Smelter Look-up'!$F$4,$V2189-4,0)))</f>
        <v/>
      </c>
      <c r="H2189" s="200">
        <f>IF(ISERROR($V2189),"",OFFSET('Smelter Look-up'!$G$4,$V2189-4,0))</f>
        <v/>
      </c>
      <c r="I2189" s="201">
        <f>IF(ISERROR($V2189),"",OFFSET('Smelter Look-up'!$H$4,$V2189-4,0))</f>
        <v/>
      </c>
      <c r="J2189" s="201">
        <f>IF(ISERROR($V2189),"",OFFSET('Smelter Look-up'!$I$4,$V2189-4,0))</f>
        <v/>
      </c>
      <c r="K2189" s="145" t="n"/>
      <c r="L2189" s="145" t="n"/>
      <c r="M2189" s="145" t="n"/>
      <c r="N2189" s="145" t="n"/>
      <c r="O2189" s="145" t="n"/>
      <c r="P2189" s="203" t="n"/>
      <c r="Q2189" s="146" t="n"/>
      <c r="R2189" s="144">
        <f>IF(ISERROR($V2189),"",OFFSET('Smelter Look-up'!$C$4,$V2189-4,0)&amp;"")</f>
        <v/>
      </c>
      <c r="S2189" s="150">
        <f>IF(B2189="","",IF(ISERROR(MATCH($E2189,CL,0)),"Unknown",INDIRECT("'C'!$A$"&amp;MATCH($E2189,CL,0)+1)))</f>
        <v/>
      </c>
      <c r="T2189" s="150">
        <f>IF(B2189="","",IF(ISERROR(MATCH($J2189,SorP!$B$1:$B$6261,0)),"",INDIRECT("'SorP'!$A$"&amp;MATCH($S2189&amp;$J2189,SorP!C:C,0))))</f>
        <v/>
      </c>
      <c r="U2189" s="163" t="n"/>
      <c r="V2189" s="164">
        <f>IF(C2189="",NA(),MATCH($B2189&amp;$C2189,'Smelter Look-up'!$J:$J,0))</f>
        <v/>
      </c>
      <c r="X2189" s="165">
        <f>IF(AND(C2189="Smelter not listed",OR(LEN(D2189)=0,LEN(E2189)=0)),1,0)</f>
        <v/>
      </c>
      <c r="AB2189" s="306">
        <f>IF(C2189="","",B2189)</f>
        <v/>
      </c>
      <c r="AC2189" s="165">
        <f>B2189</f>
        <v/>
      </c>
      <c r="AD2189" s="165">
        <f>IF(C2189="Smelter not listed",D2189,C2189)</f>
        <v/>
      </c>
    </row>
    <row r="2190" ht="20.1" customFormat="1" customHeight="1" s="165">
      <c r="A2190" s="150" t="n"/>
      <c r="B2190" s="296">
        <f>IF(LEN(A2190)=0,"",INDEX('Smelter Look-up'!$A:$A,MATCH($A2190,'Smelter Look-up'!$E:$E,0)))</f>
        <v/>
      </c>
      <c r="C2190" s="147">
        <f>IF(LEN(A2190)=0,"",INDEX('Smelter Look-up'!$C:$C,MATCH($A2190,'Smelter Look-up'!$E:$E,0)))</f>
        <v/>
      </c>
      <c r="D2190" s="144" t="n"/>
      <c r="E2190" s="144">
        <f>IF(ISERROR($V2190),"",OFFSET('Smelter Look-up'!$D$4,$V2190-4,0)&amp;"")</f>
        <v/>
      </c>
      <c r="F2190" s="144">
        <f>IF(ISERROR($V2190),"",OFFSET('Smelter Look-up'!$E$4,$V2190-4,0))</f>
        <v/>
      </c>
      <c r="G2190" s="144">
        <f>IF(C2190=$X$4,"Enter smelter details",IF(ISERROR($V2190),"",OFFSET('Smelter Look-up'!$F$4,$V2190-4,0)))</f>
        <v/>
      </c>
      <c r="H2190" s="200">
        <f>IF(ISERROR($V2190),"",OFFSET('Smelter Look-up'!$G$4,$V2190-4,0))</f>
        <v/>
      </c>
      <c r="I2190" s="201">
        <f>IF(ISERROR($V2190),"",OFFSET('Smelter Look-up'!$H$4,$V2190-4,0))</f>
        <v/>
      </c>
      <c r="J2190" s="201">
        <f>IF(ISERROR($V2190),"",OFFSET('Smelter Look-up'!$I$4,$V2190-4,0))</f>
        <v/>
      </c>
      <c r="K2190" s="145" t="n"/>
      <c r="L2190" s="145" t="n"/>
      <c r="M2190" s="145" t="n"/>
      <c r="N2190" s="145" t="n"/>
      <c r="O2190" s="145" t="n"/>
      <c r="P2190" s="203" t="n"/>
      <c r="Q2190" s="146" t="n"/>
      <c r="R2190" s="144">
        <f>IF(ISERROR($V2190),"",OFFSET('Smelter Look-up'!$C$4,$V2190-4,0)&amp;"")</f>
        <v/>
      </c>
      <c r="S2190" s="150">
        <f>IF(B2190="","",IF(ISERROR(MATCH($E2190,CL,0)),"Unknown",INDIRECT("'C'!$A$"&amp;MATCH($E2190,CL,0)+1)))</f>
        <v/>
      </c>
      <c r="T2190" s="150">
        <f>IF(B2190="","",IF(ISERROR(MATCH($J2190,SorP!$B$1:$B$6261,0)),"",INDIRECT("'SorP'!$A$"&amp;MATCH($S2190&amp;$J2190,SorP!C:C,0))))</f>
        <v/>
      </c>
      <c r="U2190" s="163" t="n"/>
      <c r="V2190" s="164">
        <f>IF(C2190="",NA(),MATCH($B2190&amp;$C2190,'Smelter Look-up'!$J:$J,0))</f>
        <v/>
      </c>
      <c r="X2190" s="165">
        <f>IF(AND(C2190="Smelter not listed",OR(LEN(D2190)=0,LEN(E2190)=0)),1,0)</f>
        <v/>
      </c>
      <c r="AB2190" s="306">
        <f>IF(C2190="","",B2190)</f>
        <v/>
      </c>
      <c r="AC2190" s="165">
        <f>B2190</f>
        <v/>
      </c>
      <c r="AD2190" s="165">
        <f>IF(C2190="Smelter not listed",D2190,C2190)</f>
        <v/>
      </c>
    </row>
    <row r="2191" ht="20.1" customFormat="1" customHeight="1" s="165">
      <c r="A2191" s="150" t="n"/>
      <c r="B2191" s="296">
        <f>IF(LEN(A2191)=0,"",INDEX('Smelter Look-up'!$A:$A,MATCH($A2191,'Smelter Look-up'!$E:$E,0)))</f>
        <v/>
      </c>
      <c r="C2191" s="147">
        <f>IF(LEN(A2191)=0,"",INDEX('Smelter Look-up'!$C:$C,MATCH($A2191,'Smelter Look-up'!$E:$E,0)))</f>
        <v/>
      </c>
      <c r="D2191" s="144" t="n"/>
      <c r="E2191" s="144">
        <f>IF(ISERROR($V2191),"",OFFSET('Smelter Look-up'!$D$4,$V2191-4,0)&amp;"")</f>
        <v/>
      </c>
      <c r="F2191" s="144">
        <f>IF(ISERROR($V2191),"",OFFSET('Smelter Look-up'!$E$4,$V2191-4,0))</f>
        <v/>
      </c>
      <c r="G2191" s="144">
        <f>IF(C2191=$X$4,"Enter smelter details",IF(ISERROR($V2191),"",OFFSET('Smelter Look-up'!$F$4,$V2191-4,0)))</f>
        <v/>
      </c>
      <c r="H2191" s="200">
        <f>IF(ISERROR($V2191),"",OFFSET('Smelter Look-up'!$G$4,$V2191-4,0))</f>
        <v/>
      </c>
      <c r="I2191" s="201">
        <f>IF(ISERROR($V2191),"",OFFSET('Smelter Look-up'!$H$4,$V2191-4,0))</f>
        <v/>
      </c>
      <c r="J2191" s="201">
        <f>IF(ISERROR($V2191),"",OFFSET('Smelter Look-up'!$I$4,$V2191-4,0))</f>
        <v/>
      </c>
      <c r="K2191" s="145" t="n"/>
      <c r="L2191" s="145" t="n"/>
      <c r="M2191" s="145" t="n"/>
      <c r="N2191" s="145" t="n"/>
      <c r="O2191" s="145" t="n"/>
      <c r="P2191" s="203" t="n"/>
      <c r="Q2191" s="146" t="n"/>
      <c r="R2191" s="144">
        <f>IF(ISERROR($V2191),"",OFFSET('Smelter Look-up'!$C$4,$V2191-4,0)&amp;"")</f>
        <v/>
      </c>
      <c r="S2191" s="150">
        <f>IF(B2191="","",IF(ISERROR(MATCH($E2191,CL,0)),"Unknown",INDIRECT("'C'!$A$"&amp;MATCH($E2191,CL,0)+1)))</f>
        <v/>
      </c>
      <c r="T2191" s="150">
        <f>IF(B2191="","",IF(ISERROR(MATCH($J2191,SorP!$B$1:$B$6261,0)),"",INDIRECT("'SorP'!$A$"&amp;MATCH($S2191&amp;$J2191,SorP!C:C,0))))</f>
        <v/>
      </c>
      <c r="U2191" s="163" t="n"/>
      <c r="V2191" s="164">
        <f>IF(C2191="",NA(),MATCH($B2191&amp;$C2191,'Smelter Look-up'!$J:$J,0))</f>
        <v/>
      </c>
      <c r="X2191" s="165">
        <f>IF(AND(C2191="Smelter not listed",OR(LEN(D2191)=0,LEN(E2191)=0)),1,0)</f>
        <v/>
      </c>
      <c r="AB2191" s="306">
        <f>IF(C2191="","",B2191)</f>
        <v/>
      </c>
      <c r="AC2191" s="165">
        <f>B2191</f>
        <v/>
      </c>
      <c r="AD2191" s="165">
        <f>IF(C2191="Smelter not listed",D2191,C2191)</f>
        <v/>
      </c>
    </row>
    <row r="2192" ht="20.1" customFormat="1" customHeight="1" s="165">
      <c r="A2192" s="150" t="n"/>
      <c r="B2192" s="296">
        <f>IF(LEN(A2192)=0,"",INDEX('Smelter Look-up'!$A:$A,MATCH($A2192,'Smelter Look-up'!$E:$E,0)))</f>
        <v/>
      </c>
      <c r="C2192" s="147">
        <f>IF(LEN(A2192)=0,"",INDEX('Smelter Look-up'!$C:$C,MATCH($A2192,'Smelter Look-up'!$E:$E,0)))</f>
        <v/>
      </c>
      <c r="D2192" s="144" t="n"/>
      <c r="E2192" s="144">
        <f>IF(ISERROR($V2192),"",OFFSET('Smelter Look-up'!$D$4,$V2192-4,0)&amp;"")</f>
        <v/>
      </c>
      <c r="F2192" s="144">
        <f>IF(ISERROR($V2192),"",OFFSET('Smelter Look-up'!$E$4,$V2192-4,0))</f>
        <v/>
      </c>
      <c r="G2192" s="144">
        <f>IF(C2192=$X$4,"Enter smelter details",IF(ISERROR($V2192),"",OFFSET('Smelter Look-up'!$F$4,$V2192-4,0)))</f>
        <v/>
      </c>
      <c r="H2192" s="200">
        <f>IF(ISERROR($V2192),"",OFFSET('Smelter Look-up'!$G$4,$V2192-4,0))</f>
        <v/>
      </c>
      <c r="I2192" s="201">
        <f>IF(ISERROR($V2192),"",OFFSET('Smelter Look-up'!$H$4,$V2192-4,0))</f>
        <v/>
      </c>
      <c r="J2192" s="201">
        <f>IF(ISERROR($V2192),"",OFFSET('Smelter Look-up'!$I$4,$V2192-4,0))</f>
        <v/>
      </c>
      <c r="K2192" s="145" t="n"/>
      <c r="L2192" s="145" t="n"/>
      <c r="M2192" s="145" t="n"/>
      <c r="N2192" s="145" t="n"/>
      <c r="O2192" s="145" t="n"/>
      <c r="P2192" s="203" t="n"/>
      <c r="Q2192" s="146" t="n"/>
      <c r="R2192" s="144">
        <f>IF(ISERROR($V2192),"",OFFSET('Smelter Look-up'!$C$4,$V2192-4,0)&amp;"")</f>
        <v/>
      </c>
      <c r="S2192" s="150">
        <f>IF(B2192="","",IF(ISERROR(MATCH($E2192,CL,0)),"Unknown",INDIRECT("'C'!$A$"&amp;MATCH($E2192,CL,0)+1)))</f>
        <v/>
      </c>
      <c r="T2192" s="150">
        <f>IF(B2192="","",IF(ISERROR(MATCH($J2192,SorP!$B$1:$B$6261,0)),"",INDIRECT("'SorP'!$A$"&amp;MATCH($S2192&amp;$J2192,SorP!C:C,0))))</f>
        <v/>
      </c>
      <c r="U2192" s="163" t="n"/>
      <c r="V2192" s="164">
        <f>IF(C2192="",NA(),MATCH($B2192&amp;$C2192,'Smelter Look-up'!$J:$J,0))</f>
        <v/>
      </c>
      <c r="X2192" s="165">
        <f>IF(AND(C2192="Smelter not listed",OR(LEN(D2192)=0,LEN(E2192)=0)),1,0)</f>
        <v/>
      </c>
      <c r="AB2192" s="306">
        <f>IF(C2192="","",B2192)</f>
        <v/>
      </c>
      <c r="AC2192" s="165">
        <f>B2192</f>
        <v/>
      </c>
      <c r="AD2192" s="165">
        <f>IF(C2192="Smelter not listed",D2192,C2192)</f>
        <v/>
      </c>
    </row>
    <row r="2193" ht="20.1" customFormat="1" customHeight="1" s="165">
      <c r="A2193" s="150" t="n"/>
      <c r="B2193" s="296">
        <f>IF(LEN(A2193)=0,"",INDEX('Smelter Look-up'!$A:$A,MATCH($A2193,'Smelter Look-up'!$E:$E,0)))</f>
        <v/>
      </c>
      <c r="C2193" s="147">
        <f>IF(LEN(A2193)=0,"",INDEX('Smelter Look-up'!$C:$C,MATCH($A2193,'Smelter Look-up'!$E:$E,0)))</f>
        <v/>
      </c>
      <c r="D2193" s="144" t="n"/>
      <c r="E2193" s="144">
        <f>IF(ISERROR($V2193),"",OFFSET('Smelter Look-up'!$D$4,$V2193-4,0)&amp;"")</f>
        <v/>
      </c>
      <c r="F2193" s="144">
        <f>IF(ISERROR($V2193),"",OFFSET('Smelter Look-up'!$E$4,$V2193-4,0))</f>
        <v/>
      </c>
      <c r="G2193" s="144">
        <f>IF(C2193=$X$4,"Enter smelter details",IF(ISERROR($V2193),"",OFFSET('Smelter Look-up'!$F$4,$V2193-4,0)))</f>
        <v/>
      </c>
      <c r="H2193" s="200">
        <f>IF(ISERROR($V2193),"",OFFSET('Smelter Look-up'!$G$4,$V2193-4,0))</f>
        <v/>
      </c>
      <c r="I2193" s="201">
        <f>IF(ISERROR($V2193),"",OFFSET('Smelter Look-up'!$H$4,$V2193-4,0))</f>
        <v/>
      </c>
      <c r="J2193" s="201">
        <f>IF(ISERROR($V2193),"",OFFSET('Smelter Look-up'!$I$4,$V2193-4,0))</f>
        <v/>
      </c>
      <c r="K2193" s="145" t="n"/>
      <c r="L2193" s="145" t="n"/>
      <c r="M2193" s="145" t="n"/>
      <c r="N2193" s="145" t="n"/>
      <c r="O2193" s="145" t="n"/>
      <c r="P2193" s="203" t="n"/>
      <c r="Q2193" s="146" t="n"/>
      <c r="R2193" s="144">
        <f>IF(ISERROR($V2193),"",OFFSET('Smelter Look-up'!$C$4,$V2193-4,0)&amp;"")</f>
        <v/>
      </c>
      <c r="S2193" s="150">
        <f>IF(B2193="","",IF(ISERROR(MATCH($E2193,CL,0)),"Unknown",INDIRECT("'C'!$A$"&amp;MATCH($E2193,CL,0)+1)))</f>
        <v/>
      </c>
      <c r="T2193" s="150">
        <f>IF(B2193="","",IF(ISERROR(MATCH($J2193,SorP!$B$1:$B$6261,0)),"",INDIRECT("'SorP'!$A$"&amp;MATCH($S2193&amp;$J2193,SorP!C:C,0))))</f>
        <v/>
      </c>
      <c r="U2193" s="163" t="n"/>
      <c r="V2193" s="164">
        <f>IF(C2193="",NA(),MATCH($B2193&amp;$C2193,'Smelter Look-up'!$J:$J,0))</f>
        <v/>
      </c>
      <c r="X2193" s="165">
        <f>IF(AND(C2193="Smelter not listed",OR(LEN(D2193)=0,LEN(E2193)=0)),1,0)</f>
        <v/>
      </c>
      <c r="AB2193" s="306">
        <f>IF(C2193="","",B2193)</f>
        <v/>
      </c>
      <c r="AC2193" s="165">
        <f>B2193</f>
        <v/>
      </c>
      <c r="AD2193" s="165">
        <f>IF(C2193="Smelter not listed",D2193,C2193)</f>
        <v/>
      </c>
    </row>
    <row r="2194" ht="20.1" customFormat="1" customHeight="1" s="165">
      <c r="A2194" s="150" t="n"/>
      <c r="B2194" s="296">
        <f>IF(LEN(A2194)=0,"",INDEX('Smelter Look-up'!$A:$A,MATCH($A2194,'Smelter Look-up'!$E:$E,0)))</f>
        <v/>
      </c>
      <c r="C2194" s="147">
        <f>IF(LEN(A2194)=0,"",INDEX('Smelter Look-up'!$C:$C,MATCH($A2194,'Smelter Look-up'!$E:$E,0)))</f>
        <v/>
      </c>
      <c r="D2194" s="144" t="n"/>
      <c r="E2194" s="144">
        <f>IF(ISERROR($V2194),"",OFFSET('Smelter Look-up'!$D$4,$V2194-4,0)&amp;"")</f>
        <v/>
      </c>
      <c r="F2194" s="144">
        <f>IF(ISERROR($V2194),"",OFFSET('Smelter Look-up'!$E$4,$V2194-4,0))</f>
        <v/>
      </c>
      <c r="G2194" s="144">
        <f>IF(C2194=$X$4,"Enter smelter details",IF(ISERROR($V2194),"",OFFSET('Smelter Look-up'!$F$4,$V2194-4,0)))</f>
        <v/>
      </c>
      <c r="H2194" s="200">
        <f>IF(ISERROR($V2194),"",OFFSET('Smelter Look-up'!$G$4,$V2194-4,0))</f>
        <v/>
      </c>
      <c r="I2194" s="201">
        <f>IF(ISERROR($V2194),"",OFFSET('Smelter Look-up'!$H$4,$V2194-4,0))</f>
        <v/>
      </c>
      <c r="J2194" s="201">
        <f>IF(ISERROR($V2194),"",OFFSET('Smelter Look-up'!$I$4,$V2194-4,0))</f>
        <v/>
      </c>
      <c r="K2194" s="145" t="n"/>
      <c r="L2194" s="145" t="n"/>
      <c r="M2194" s="145" t="n"/>
      <c r="N2194" s="145" t="n"/>
      <c r="O2194" s="145" t="n"/>
      <c r="P2194" s="203" t="n"/>
      <c r="Q2194" s="146" t="n"/>
      <c r="R2194" s="144">
        <f>IF(ISERROR($V2194),"",OFFSET('Smelter Look-up'!$C$4,$V2194-4,0)&amp;"")</f>
        <v/>
      </c>
      <c r="S2194" s="150">
        <f>IF(B2194="","",IF(ISERROR(MATCH($E2194,CL,0)),"Unknown",INDIRECT("'C'!$A$"&amp;MATCH($E2194,CL,0)+1)))</f>
        <v/>
      </c>
      <c r="T2194" s="150">
        <f>IF(B2194="","",IF(ISERROR(MATCH($J2194,SorP!$B$1:$B$6261,0)),"",INDIRECT("'SorP'!$A$"&amp;MATCH($S2194&amp;$J2194,SorP!C:C,0))))</f>
        <v/>
      </c>
      <c r="U2194" s="163" t="n"/>
      <c r="V2194" s="164">
        <f>IF(C2194="",NA(),MATCH($B2194&amp;$C2194,'Smelter Look-up'!$J:$J,0))</f>
        <v/>
      </c>
      <c r="X2194" s="165">
        <f>IF(AND(C2194="Smelter not listed",OR(LEN(D2194)=0,LEN(E2194)=0)),1,0)</f>
        <v/>
      </c>
      <c r="AB2194" s="306">
        <f>IF(C2194="","",B2194)</f>
        <v/>
      </c>
      <c r="AC2194" s="165">
        <f>B2194</f>
        <v/>
      </c>
      <c r="AD2194" s="165">
        <f>IF(C2194="Smelter not listed",D2194,C2194)</f>
        <v/>
      </c>
    </row>
    <row r="2195" ht="20.1" customFormat="1" customHeight="1" s="165">
      <c r="A2195" s="150" t="n"/>
      <c r="B2195" s="296">
        <f>IF(LEN(A2195)=0,"",INDEX('Smelter Look-up'!$A:$A,MATCH($A2195,'Smelter Look-up'!$E:$E,0)))</f>
        <v/>
      </c>
      <c r="C2195" s="147">
        <f>IF(LEN(A2195)=0,"",INDEX('Smelter Look-up'!$C:$C,MATCH($A2195,'Smelter Look-up'!$E:$E,0)))</f>
        <v/>
      </c>
      <c r="D2195" s="144" t="n"/>
      <c r="E2195" s="144">
        <f>IF(ISERROR($V2195),"",OFFSET('Smelter Look-up'!$D$4,$V2195-4,0)&amp;"")</f>
        <v/>
      </c>
      <c r="F2195" s="144">
        <f>IF(ISERROR($V2195),"",OFFSET('Smelter Look-up'!$E$4,$V2195-4,0))</f>
        <v/>
      </c>
      <c r="G2195" s="144">
        <f>IF(C2195=$X$4,"Enter smelter details",IF(ISERROR($V2195),"",OFFSET('Smelter Look-up'!$F$4,$V2195-4,0)))</f>
        <v/>
      </c>
      <c r="H2195" s="200">
        <f>IF(ISERROR($V2195),"",OFFSET('Smelter Look-up'!$G$4,$V2195-4,0))</f>
        <v/>
      </c>
      <c r="I2195" s="201">
        <f>IF(ISERROR($V2195),"",OFFSET('Smelter Look-up'!$H$4,$V2195-4,0))</f>
        <v/>
      </c>
      <c r="J2195" s="201">
        <f>IF(ISERROR($V2195),"",OFFSET('Smelter Look-up'!$I$4,$V2195-4,0))</f>
        <v/>
      </c>
      <c r="K2195" s="145" t="n"/>
      <c r="L2195" s="145" t="n"/>
      <c r="M2195" s="145" t="n"/>
      <c r="N2195" s="145" t="n"/>
      <c r="O2195" s="145" t="n"/>
      <c r="P2195" s="203" t="n"/>
      <c r="Q2195" s="146" t="n"/>
      <c r="R2195" s="144">
        <f>IF(ISERROR($V2195),"",OFFSET('Smelter Look-up'!$C$4,$V2195-4,0)&amp;"")</f>
        <v/>
      </c>
      <c r="S2195" s="150">
        <f>IF(B2195="","",IF(ISERROR(MATCH($E2195,CL,0)),"Unknown",INDIRECT("'C'!$A$"&amp;MATCH($E2195,CL,0)+1)))</f>
        <v/>
      </c>
      <c r="T2195" s="150">
        <f>IF(B2195="","",IF(ISERROR(MATCH($J2195,SorP!$B$1:$B$6261,0)),"",INDIRECT("'SorP'!$A$"&amp;MATCH($S2195&amp;$J2195,SorP!C:C,0))))</f>
        <v/>
      </c>
      <c r="U2195" s="163" t="n"/>
      <c r="V2195" s="164">
        <f>IF(C2195="",NA(),MATCH($B2195&amp;$C2195,'Smelter Look-up'!$J:$J,0))</f>
        <v/>
      </c>
      <c r="X2195" s="165">
        <f>IF(AND(C2195="Smelter not listed",OR(LEN(D2195)=0,LEN(E2195)=0)),1,0)</f>
        <v/>
      </c>
      <c r="AB2195" s="306">
        <f>IF(C2195="","",B2195)</f>
        <v/>
      </c>
      <c r="AC2195" s="165">
        <f>B2195</f>
        <v/>
      </c>
      <c r="AD2195" s="165">
        <f>IF(C2195="Smelter not listed",D2195,C2195)</f>
        <v/>
      </c>
    </row>
    <row r="2196" ht="20.1" customFormat="1" customHeight="1" s="165">
      <c r="A2196" s="150" t="n"/>
      <c r="B2196" s="296">
        <f>IF(LEN(A2196)=0,"",INDEX('Smelter Look-up'!$A:$A,MATCH($A2196,'Smelter Look-up'!$E:$E,0)))</f>
        <v/>
      </c>
      <c r="C2196" s="147">
        <f>IF(LEN(A2196)=0,"",INDEX('Smelter Look-up'!$C:$C,MATCH($A2196,'Smelter Look-up'!$E:$E,0)))</f>
        <v/>
      </c>
      <c r="D2196" s="144" t="n"/>
      <c r="E2196" s="144">
        <f>IF(ISERROR($V2196),"",OFFSET('Smelter Look-up'!$D$4,$V2196-4,0)&amp;"")</f>
        <v/>
      </c>
      <c r="F2196" s="144">
        <f>IF(ISERROR($V2196),"",OFFSET('Smelter Look-up'!$E$4,$V2196-4,0))</f>
        <v/>
      </c>
      <c r="G2196" s="144">
        <f>IF(C2196=$X$4,"Enter smelter details",IF(ISERROR($V2196),"",OFFSET('Smelter Look-up'!$F$4,$V2196-4,0)))</f>
        <v/>
      </c>
      <c r="H2196" s="200">
        <f>IF(ISERROR($V2196),"",OFFSET('Smelter Look-up'!$G$4,$V2196-4,0))</f>
        <v/>
      </c>
      <c r="I2196" s="201">
        <f>IF(ISERROR($V2196),"",OFFSET('Smelter Look-up'!$H$4,$V2196-4,0))</f>
        <v/>
      </c>
      <c r="J2196" s="201">
        <f>IF(ISERROR($V2196),"",OFFSET('Smelter Look-up'!$I$4,$V2196-4,0))</f>
        <v/>
      </c>
      <c r="K2196" s="145" t="n"/>
      <c r="L2196" s="145" t="n"/>
      <c r="M2196" s="145" t="n"/>
      <c r="N2196" s="145" t="n"/>
      <c r="O2196" s="145" t="n"/>
      <c r="P2196" s="203" t="n"/>
      <c r="Q2196" s="146" t="n"/>
      <c r="R2196" s="144">
        <f>IF(ISERROR($V2196),"",OFFSET('Smelter Look-up'!$C$4,$V2196-4,0)&amp;"")</f>
        <v/>
      </c>
      <c r="S2196" s="150">
        <f>IF(B2196="","",IF(ISERROR(MATCH($E2196,CL,0)),"Unknown",INDIRECT("'C'!$A$"&amp;MATCH($E2196,CL,0)+1)))</f>
        <v/>
      </c>
      <c r="T2196" s="150">
        <f>IF(B2196="","",IF(ISERROR(MATCH($J2196,SorP!$B$1:$B$6261,0)),"",INDIRECT("'SorP'!$A$"&amp;MATCH($S2196&amp;$J2196,SorP!C:C,0))))</f>
        <v/>
      </c>
      <c r="U2196" s="163" t="n"/>
      <c r="V2196" s="164">
        <f>IF(C2196="",NA(),MATCH($B2196&amp;$C2196,'Smelter Look-up'!$J:$J,0))</f>
        <v/>
      </c>
      <c r="X2196" s="165">
        <f>IF(AND(C2196="Smelter not listed",OR(LEN(D2196)=0,LEN(E2196)=0)),1,0)</f>
        <v/>
      </c>
      <c r="AB2196" s="306">
        <f>IF(C2196="","",B2196)</f>
        <v/>
      </c>
      <c r="AC2196" s="165">
        <f>B2196</f>
        <v/>
      </c>
      <c r="AD2196" s="165">
        <f>IF(C2196="Smelter not listed",D2196,C2196)</f>
        <v/>
      </c>
    </row>
    <row r="2197" ht="20.1" customFormat="1" customHeight="1" s="165">
      <c r="A2197" s="150" t="n"/>
      <c r="B2197" s="296">
        <f>IF(LEN(A2197)=0,"",INDEX('Smelter Look-up'!$A:$A,MATCH($A2197,'Smelter Look-up'!$E:$E,0)))</f>
        <v/>
      </c>
      <c r="C2197" s="147">
        <f>IF(LEN(A2197)=0,"",INDEX('Smelter Look-up'!$C:$C,MATCH($A2197,'Smelter Look-up'!$E:$E,0)))</f>
        <v/>
      </c>
      <c r="D2197" s="144" t="n"/>
      <c r="E2197" s="144">
        <f>IF(ISERROR($V2197),"",OFFSET('Smelter Look-up'!$D$4,$V2197-4,0)&amp;"")</f>
        <v/>
      </c>
      <c r="F2197" s="144">
        <f>IF(ISERROR($V2197),"",OFFSET('Smelter Look-up'!$E$4,$V2197-4,0))</f>
        <v/>
      </c>
      <c r="G2197" s="144">
        <f>IF(C2197=$X$4,"Enter smelter details",IF(ISERROR($V2197),"",OFFSET('Smelter Look-up'!$F$4,$V2197-4,0)))</f>
        <v/>
      </c>
      <c r="H2197" s="200">
        <f>IF(ISERROR($V2197),"",OFFSET('Smelter Look-up'!$G$4,$V2197-4,0))</f>
        <v/>
      </c>
      <c r="I2197" s="201">
        <f>IF(ISERROR($V2197),"",OFFSET('Smelter Look-up'!$H$4,$V2197-4,0))</f>
        <v/>
      </c>
      <c r="J2197" s="201">
        <f>IF(ISERROR($V2197),"",OFFSET('Smelter Look-up'!$I$4,$V2197-4,0))</f>
        <v/>
      </c>
      <c r="K2197" s="145" t="n"/>
      <c r="L2197" s="145" t="n"/>
      <c r="M2197" s="145" t="n"/>
      <c r="N2197" s="145" t="n"/>
      <c r="O2197" s="145" t="n"/>
      <c r="P2197" s="203" t="n"/>
      <c r="Q2197" s="146" t="n"/>
      <c r="R2197" s="144">
        <f>IF(ISERROR($V2197),"",OFFSET('Smelter Look-up'!$C$4,$V2197-4,0)&amp;"")</f>
        <v/>
      </c>
      <c r="S2197" s="150">
        <f>IF(B2197="","",IF(ISERROR(MATCH($E2197,CL,0)),"Unknown",INDIRECT("'C'!$A$"&amp;MATCH($E2197,CL,0)+1)))</f>
        <v/>
      </c>
      <c r="T2197" s="150">
        <f>IF(B2197="","",IF(ISERROR(MATCH($J2197,SorP!$B$1:$B$6261,0)),"",INDIRECT("'SorP'!$A$"&amp;MATCH($S2197&amp;$J2197,SorP!C:C,0))))</f>
        <v/>
      </c>
      <c r="U2197" s="163" t="n"/>
      <c r="V2197" s="164">
        <f>IF(C2197="",NA(),MATCH($B2197&amp;$C2197,'Smelter Look-up'!$J:$J,0))</f>
        <v/>
      </c>
      <c r="X2197" s="165">
        <f>IF(AND(C2197="Smelter not listed",OR(LEN(D2197)=0,LEN(E2197)=0)),1,0)</f>
        <v/>
      </c>
      <c r="AB2197" s="306">
        <f>IF(C2197="","",B2197)</f>
        <v/>
      </c>
      <c r="AC2197" s="165">
        <f>B2197</f>
        <v/>
      </c>
      <c r="AD2197" s="165">
        <f>IF(C2197="Smelter not listed",D2197,C2197)</f>
        <v/>
      </c>
    </row>
    <row r="2198" ht="20.1" customFormat="1" customHeight="1" s="165">
      <c r="A2198" s="150" t="n"/>
      <c r="B2198" s="296">
        <f>IF(LEN(A2198)=0,"",INDEX('Smelter Look-up'!$A:$A,MATCH($A2198,'Smelter Look-up'!$E:$E,0)))</f>
        <v/>
      </c>
      <c r="C2198" s="147">
        <f>IF(LEN(A2198)=0,"",INDEX('Smelter Look-up'!$C:$C,MATCH($A2198,'Smelter Look-up'!$E:$E,0)))</f>
        <v/>
      </c>
      <c r="D2198" s="144" t="n"/>
      <c r="E2198" s="144">
        <f>IF(ISERROR($V2198),"",OFFSET('Smelter Look-up'!$D$4,$V2198-4,0)&amp;"")</f>
        <v/>
      </c>
      <c r="F2198" s="144">
        <f>IF(ISERROR($V2198),"",OFFSET('Smelter Look-up'!$E$4,$V2198-4,0))</f>
        <v/>
      </c>
      <c r="G2198" s="144">
        <f>IF(C2198=$X$4,"Enter smelter details",IF(ISERROR($V2198),"",OFFSET('Smelter Look-up'!$F$4,$V2198-4,0)))</f>
        <v/>
      </c>
      <c r="H2198" s="200">
        <f>IF(ISERROR($V2198),"",OFFSET('Smelter Look-up'!$G$4,$V2198-4,0))</f>
        <v/>
      </c>
      <c r="I2198" s="201">
        <f>IF(ISERROR($V2198),"",OFFSET('Smelter Look-up'!$H$4,$V2198-4,0))</f>
        <v/>
      </c>
      <c r="J2198" s="201">
        <f>IF(ISERROR($V2198),"",OFFSET('Smelter Look-up'!$I$4,$V2198-4,0))</f>
        <v/>
      </c>
      <c r="K2198" s="145" t="n"/>
      <c r="L2198" s="145" t="n"/>
      <c r="M2198" s="145" t="n"/>
      <c r="N2198" s="145" t="n"/>
      <c r="O2198" s="145" t="n"/>
      <c r="P2198" s="203" t="n"/>
      <c r="Q2198" s="146" t="n"/>
      <c r="R2198" s="144">
        <f>IF(ISERROR($V2198),"",OFFSET('Smelter Look-up'!$C$4,$V2198-4,0)&amp;"")</f>
        <v/>
      </c>
      <c r="S2198" s="150">
        <f>IF(B2198="","",IF(ISERROR(MATCH($E2198,CL,0)),"Unknown",INDIRECT("'C'!$A$"&amp;MATCH($E2198,CL,0)+1)))</f>
        <v/>
      </c>
      <c r="T2198" s="150">
        <f>IF(B2198="","",IF(ISERROR(MATCH($J2198,SorP!$B$1:$B$6261,0)),"",INDIRECT("'SorP'!$A$"&amp;MATCH($S2198&amp;$J2198,SorP!C:C,0))))</f>
        <v/>
      </c>
      <c r="U2198" s="163" t="n"/>
      <c r="V2198" s="164">
        <f>IF(C2198="",NA(),MATCH($B2198&amp;$C2198,'Smelter Look-up'!$J:$J,0))</f>
        <v/>
      </c>
      <c r="X2198" s="165">
        <f>IF(AND(C2198="Smelter not listed",OR(LEN(D2198)=0,LEN(E2198)=0)),1,0)</f>
        <v/>
      </c>
      <c r="AB2198" s="306">
        <f>IF(C2198="","",B2198)</f>
        <v/>
      </c>
      <c r="AC2198" s="165">
        <f>B2198</f>
        <v/>
      </c>
      <c r="AD2198" s="165">
        <f>IF(C2198="Smelter not listed",D2198,C2198)</f>
        <v/>
      </c>
    </row>
    <row r="2199" ht="20.1" customFormat="1" customHeight="1" s="165">
      <c r="A2199" s="150" t="n"/>
      <c r="B2199" s="296">
        <f>IF(LEN(A2199)=0,"",INDEX('Smelter Look-up'!$A:$A,MATCH($A2199,'Smelter Look-up'!$E:$E,0)))</f>
        <v/>
      </c>
      <c r="C2199" s="147">
        <f>IF(LEN(A2199)=0,"",INDEX('Smelter Look-up'!$C:$C,MATCH($A2199,'Smelter Look-up'!$E:$E,0)))</f>
        <v/>
      </c>
      <c r="D2199" s="144" t="n"/>
      <c r="E2199" s="144">
        <f>IF(ISERROR($V2199),"",OFFSET('Smelter Look-up'!$D$4,$V2199-4,0)&amp;"")</f>
        <v/>
      </c>
      <c r="F2199" s="144">
        <f>IF(ISERROR($V2199),"",OFFSET('Smelter Look-up'!$E$4,$V2199-4,0))</f>
        <v/>
      </c>
      <c r="G2199" s="144">
        <f>IF(C2199=$X$4,"Enter smelter details",IF(ISERROR($V2199),"",OFFSET('Smelter Look-up'!$F$4,$V2199-4,0)))</f>
        <v/>
      </c>
      <c r="H2199" s="200">
        <f>IF(ISERROR($V2199),"",OFFSET('Smelter Look-up'!$G$4,$V2199-4,0))</f>
        <v/>
      </c>
      <c r="I2199" s="201">
        <f>IF(ISERROR($V2199),"",OFFSET('Smelter Look-up'!$H$4,$V2199-4,0))</f>
        <v/>
      </c>
      <c r="J2199" s="201">
        <f>IF(ISERROR($V2199),"",OFFSET('Smelter Look-up'!$I$4,$V2199-4,0))</f>
        <v/>
      </c>
      <c r="K2199" s="145" t="n"/>
      <c r="L2199" s="145" t="n"/>
      <c r="M2199" s="145" t="n"/>
      <c r="N2199" s="145" t="n"/>
      <c r="O2199" s="145" t="n"/>
      <c r="P2199" s="203" t="n"/>
      <c r="Q2199" s="146" t="n"/>
      <c r="R2199" s="144">
        <f>IF(ISERROR($V2199),"",OFFSET('Smelter Look-up'!$C$4,$V2199-4,0)&amp;"")</f>
        <v/>
      </c>
      <c r="S2199" s="150">
        <f>IF(B2199="","",IF(ISERROR(MATCH($E2199,CL,0)),"Unknown",INDIRECT("'C'!$A$"&amp;MATCH($E2199,CL,0)+1)))</f>
        <v/>
      </c>
      <c r="T2199" s="150">
        <f>IF(B2199="","",IF(ISERROR(MATCH($J2199,SorP!$B$1:$B$6261,0)),"",INDIRECT("'SorP'!$A$"&amp;MATCH($S2199&amp;$J2199,SorP!C:C,0))))</f>
        <v/>
      </c>
      <c r="U2199" s="163" t="n"/>
      <c r="V2199" s="164">
        <f>IF(C2199="",NA(),MATCH($B2199&amp;$C2199,'Smelter Look-up'!$J:$J,0))</f>
        <v/>
      </c>
      <c r="X2199" s="165">
        <f>IF(AND(C2199="Smelter not listed",OR(LEN(D2199)=0,LEN(E2199)=0)),1,0)</f>
        <v/>
      </c>
      <c r="AB2199" s="306">
        <f>IF(C2199="","",B2199)</f>
        <v/>
      </c>
      <c r="AC2199" s="165">
        <f>B2199</f>
        <v/>
      </c>
      <c r="AD2199" s="165">
        <f>IF(C2199="Smelter not listed",D2199,C2199)</f>
        <v/>
      </c>
    </row>
    <row r="2200" ht="20.1" customFormat="1" customHeight="1" s="165">
      <c r="A2200" s="150" t="n"/>
      <c r="B2200" s="296">
        <f>IF(LEN(A2200)=0,"",INDEX('Smelter Look-up'!$A:$A,MATCH($A2200,'Smelter Look-up'!$E:$E,0)))</f>
        <v/>
      </c>
      <c r="C2200" s="147">
        <f>IF(LEN(A2200)=0,"",INDEX('Smelter Look-up'!$C:$C,MATCH($A2200,'Smelter Look-up'!$E:$E,0)))</f>
        <v/>
      </c>
      <c r="D2200" s="144" t="n"/>
      <c r="E2200" s="144">
        <f>IF(ISERROR($V2200),"",OFFSET('Smelter Look-up'!$D$4,$V2200-4,0)&amp;"")</f>
        <v/>
      </c>
      <c r="F2200" s="144">
        <f>IF(ISERROR($V2200),"",OFFSET('Smelter Look-up'!$E$4,$V2200-4,0))</f>
        <v/>
      </c>
      <c r="G2200" s="144">
        <f>IF(C2200=$X$4,"Enter smelter details",IF(ISERROR($V2200),"",OFFSET('Smelter Look-up'!$F$4,$V2200-4,0)))</f>
        <v/>
      </c>
      <c r="H2200" s="200">
        <f>IF(ISERROR($V2200),"",OFFSET('Smelter Look-up'!$G$4,$V2200-4,0))</f>
        <v/>
      </c>
      <c r="I2200" s="201">
        <f>IF(ISERROR($V2200),"",OFFSET('Smelter Look-up'!$H$4,$V2200-4,0))</f>
        <v/>
      </c>
      <c r="J2200" s="201">
        <f>IF(ISERROR($V2200),"",OFFSET('Smelter Look-up'!$I$4,$V2200-4,0))</f>
        <v/>
      </c>
      <c r="K2200" s="145" t="n"/>
      <c r="L2200" s="145" t="n"/>
      <c r="M2200" s="145" t="n"/>
      <c r="N2200" s="145" t="n"/>
      <c r="O2200" s="145" t="n"/>
      <c r="P2200" s="203" t="n"/>
      <c r="Q2200" s="146" t="n"/>
      <c r="R2200" s="144">
        <f>IF(ISERROR($V2200),"",OFFSET('Smelter Look-up'!$C$4,$V2200-4,0)&amp;"")</f>
        <v/>
      </c>
      <c r="S2200" s="150">
        <f>IF(B2200="","",IF(ISERROR(MATCH($E2200,CL,0)),"Unknown",INDIRECT("'C'!$A$"&amp;MATCH($E2200,CL,0)+1)))</f>
        <v/>
      </c>
      <c r="T2200" s="150">
        <f>IF(B2200="","",IF(ISERROR(MATCH($J2200,SorP!$B$1:$B$6261,0)),"",INDIRECT("'SorP'!$A$"&amp;MATCH($S2200&amp;$J2200,SorP!C:C,0))))</f>
        <v/>
      </c>
      <c r="U2200" s="163" t="n"/>
      <c r="V2200" s="164">
        <f>IF(C2200="",NA(),MATCH($B2200&amp;$C2200,'Smelter Look-up'!$J:$J,0))</f>
        <v/>
      </c>
      <c r="X2200" s="165">
        <f>IF(AND(C2200="Smelter not listed",OR(LEN(D2200)=0,LEN(E2200)=0)),1,0)</f>
        <v/>
      </c>
      <c r="AB2200" s="306">
        <f>IF(C2200="","",B2200)</f>
        <v/>
      </c>
      <c r="AC2200" s="165">
        <f>B2200</f>
        <v/>
      </c>
      <c r="AD2200" s="165">
        <f>IF(C2200="Smelter not listed",D2200,C2200)</f>
        <v/>
      </c>
    </row>
    <row r="2201" ht="20.1" customFormat="1" customHeight="1" s="165">
      <c r="A2201" s="150" t="n"/>
      <c r="B2201" s="296">
        <f>IF(LEN(A2201)=0,"",INDEX('Smelter Look-up'!$A:$A,MATCH($A2201,'Smelter Look-up'!$E:$E,0)))</f>
        <v/>
      </c>
      <c r="C2201" s="147">
        <f>IF(LEN(A2201)=0,"",INDEX('Smelter Look-up'!$C:$C,MATCH($A2201,'Smelter Look-up'!$E:$E,0)))</f>
        <v/>
      </c>
      <c r="D2201" s="144" t="n"/>
      <c r="E2201" s="144">
        <f>IF(ISERROR($V2201),"",OFFSET('Smelter Look-up'!$D$4,$V2201-4,0)&amp;"")</f>
        <v/>
      </c>
      <c r="F2201" s="144">
        <f>IF(ISERROR($V2201),"",OFFSET('Smelter Look-up'!$E$4,$V2201-4,0))</f>
        <v/>
      </c>
      <c r="G2201" s="144">
        <f>IF(C2201=$X$4,"Enter smelter details",IF(ISERROR($V2201),"",OFFSET('Smelter Look-up'!$F$4,$V2201-4,0)))</f>
        <v/>
      </c>
      <c r="H2201" s="200">
        <f>IF(ISERROR($V2201),"",OFFSET('Smelter Look-up'!$G$4,$V2201-4,0))</f>
        <v/>
      </c>
      <c r="I2201" s="201">
        <f>IF(ISERROR($V2201),"",OFFSET('Smelter Look-up'!$H$4,$V2201-4,0))</f>
        <v/>
      </c>
      <c r="J2201" s="201">
        <f>IF(ISERROR($V2201),"",OFFSET('Smelter Look-up'!$I$4,$V2201-4,0))</f>
        <v/>
      </c>
      <c r="K2201" s="145" t="n"/>
      <c r="L2201" s="145" t="n"/>
      <c r="M2201" s="145" t="n"/>
      <c r="N2201" s="145" t="n"/>
      <c r="O2201" s="145" t="n"/>
      <c r="P2201" s="203" t="n"/>
      <c r="Q2201" s="146" t="n"/>
      <c r="R2201" s="144">
        <f>IF(ISERROR($V2201),"",OFFSET('Smelter Look-up'!$C$4,$V2201-4,0)&amp;"")</f>
        <v/>
      </c>
      <c r="S2201" s="150">
        <f>IF(B2201="","",IF(ISERROR(MATCH($E2201,CL,0)),"Unknown",INDIRECT("'C'!$A$"&amp;MATCH($E2201,CL,0)+1)))</f>
        <v/>
      </c>
      <c r="T2201" s="150">
        <f>IF(B2201="","",IF(ISERROR(MATCH($J2201,SorP!$B$1:$B$6261,0)),"",INDIRECT("'SorP'!$A$"&amp;MATCH($S2201&amp;$J2201,SorP!C:C,0))))</f>
        <v/>
      </c>
      <c r="U2201" s="163" t="n"/>
      <c r="V2201" s="164">
        <f>IF(C2201="",NA(),MATCH($B2201&amp;$C2201,'Smelter Look-up'!$J:$J,0))</f>
        <v/>
      </c>
      <c r="X2201" s="165">
        <f>IF(AND(C2201="Smelter not listed",OR(LEN(D2201)=0,LEN(E2201)=0)),1,0)</f>
        <v/>
      </c>
      <c r="AB2201" s="306">
        <f>IF(C2201="","",B2201)</f>
        <v/>
      </c>
      <c r="AC2201" s="165">
        <f>B2201</f>
        <v/>
      </c>
      <c r="AD2201" s="165">
        <f>IF(C2201="Smelter not listed",D2201,C2201)</f>
        <v/>
      </c>
    </row>
    <row r="2202" ht="20.1" customFormat="1" customHeight="1" s="165">
      <c r="A2202" s="150" t="n"/>
      <c r="B2202" s="296">
        <f>IF(LEN(A2202)=0,"",INDEX('Smelter Look-up'!$A:$A,MATCH($A2202,'Smelter Look-up'!$E:$E,0)))</f>
        <v/>
      </c>
      <c r="C2202" s="147">
        <f>IF(LEN(A2202)=0,"",INDEX('Smelter Look-up'!$C:$C,MATCH($A2202,'Smelter Look-up'!$E:$E,0)))</f>
        <v/>
      </c>
      <c r="D2202" s="144" t="n"/>
      <c r="E2202" s="144">
        <f>IF(ISERROR($V2202),"",OFFSET('Smelter Look-up'!$D$4,$V2202-4,0)&amp;"")</f>
        <v/>
      </c>
      <c r="F2202" s="144">
        <f>IF(ISERROR($V2202),"",OFFSET('Smelter Look-up'!$E$4,$V2202-4,0))</f>
        <v/>
      </c>
      <c r="G2202" s="144">
        <f>IF(C2202=$X$4,"Enter smelter details",IF(ISERROR($V2202),"",OFFSET('Smelter Look-up'!$F$4,$V2202-4,0)))</f>
        <v/>
      </c>
      <c r="H2202" s="200">
        <f>IF(ISERROR($V2202),"",OFFSET('Smelter Look-up'!$G$4,$V2202-4,0))</f>
        <v/>
      </c>
      <c r="I2202" s="201">
        <f>IF(ISERROR($V2202),"",OFFSET('Smelter Look-up'!$H$4,$V2202-4,0))</f>
        <v/>
      </c>
      <c r="J2202" s="201">
        <f>IF(ISERROR($V2202),"",OFFSET('Smelter Look-up'!$I$4,$V2202-4,0))</f>
        <v/>
      </c>
      <c r="K2202" s="145" t="n"/>
      <c r="L2202" s="145" t="n"/>
      <c r="M2202" s="145" t="n"/>
      <c r="N2202" s="145" t="n"/>
      <c r="O2202" s="145" t="n"/>
      <c r="P2202" s="203" t="n"/>
      <c r="Q2202" s="146" t="n"/>
      <c r="R2202" s="144">
        <f>IF(ISERROR($V2202),"",OFFSET('Smelter Look-up'!$C$4,$V2202-4,0)&amp;"")</f>
        <v/>
      </c>
      <c r="S2202" s="150">
        <f>IF(B2202="","",IF(ISERROR(MATCH($E2202,CL,0)),"Unknown",INDIRECT("'C'!$A$"&amp;MATCH($E2202,CL,0)+1)))</f>
        <v/>
      </c>
      <c r="T2202" s="150">
        <f>IF(B2202="","",IF(ISERROR(MATCH($J2202,SorP!$B$1:$B$6261,0)),"",INDIRECT("'SorP'!$A$"&amp;MATCH($S2202&amp;$J2202,SorP!C:C,0))))</f>
        <v/>
      </c>
      <c r="U2202" s="163" t="n"/>
      <c r="V2202" s="164">
        <f>IF(C2202="",NA(),MATCH($B2202&amp;$C2202,'Smelter Look-up'!$J:$J,0))</f>
        <v/>
      </c>
      <c r="X2202" s="165">
        <f>IF(AND(C2202="Smelter not listed",OR(LEN(D2202)=0,LEN(E2202)=0)),1,0)</f>
        <v/>
      </c>
      <c r="AB2202" s="306">
        <f>IF(C2202="","",B2202)</f>
        <v/>
      </c>
      <c r="AC2202" s="165">
        <f>B2202</f>
        <v/>
      </c>
      <c r="AD2202" s="165">
        <f>IF(C2202="Smelter not listed",D2202,C2202)</f>
        <v/>
      </c>
    </row>
    <row r="2203" ht="20.1" customFormat="1" customHeight="1" s="165">
      <c r="A2203" s="150" t="n"/>
      <c r="B2203" s="296">
        <f>IF(LEN(A2203)=0,"",INDEX('Smelter Look-up'!$A:$A,MATCH($A2203,'Smelter Look-up'!$E:$E,0)))</f>
        <v/>
      </c>
      <c r="C2203" s="147">
        <f>IF(LEN(A2203)=0,"",INDEX('Smelter Look-up'!$C:$C,MATCH($A2203,'Smelter Look-up'!$E:$E,0)))</f>
        <v/>
      </c>
      <c r="D2203" s="144" t="n"/>
      <c r="E2203" s="144">
        <f>IF(ISERROR($V2203),"",OFFSET('Smelter Look-up'!$D$4,$V2203-4,0)&amp;"")</f>
        <v/>
      </c>
      <c r="F2203" s="144">
        <f>IF(ISERROR($V2203),"",OFFSET('Smelter Look-up'!$E$4,$V2203-4,0))</f>
        <v/>
      </c>
      <c r="G2203" s="144">
        <f>IF(C2203=$X$4,"Enter smelter details",IF(ISERROR($V2203),"",OFFSET('Smelter Look-up'!$F$4,$V2203-4,0)))</f>
        <v/>
      </c>
      <c r="H2203" s="200">
        <f>IF(ISERROR($V2203),"",OFFSET('Smelter Look-up'!$G$4,$V2203-4,0))</f>
        <v/>
      </c>
      <c r="I2203" s="201">
        <f>IF(ISERROR($V2203),"",OFFSET('Smelter Look-up'!$H$4,$V2203-4,0))</f>
        <v/>
      </c>
      <c r="J2203" s="201">
        <f>IF(ISERROR($V2203),"",OFFSET('Smelter Look-up'!$I$4,$V2203-4,0))</f>
        <v/>
      </c>
      <c r="K2203" s="145" t="n"/>
      <c r="L2203" s="145" t="n"/>
      <c r="M2203" s="145" t="n"/>
      <c r="N2203" s="145" t="n"/>
      <c r="O2203" s="145" t="n"/>
      <c r="P2203" s="203" t="n"/>
      <c r="Q2203" s="146" t="n"/>
      <c r="R2203" s="144">
        <f>IF(ISERROR($V2203),"",OFFSET('Smelter Look-up'!$C$4,$V2203-4,0)&amp;"")</f>
        <v/>
      </c>
      <c r="S2203" s="150">
        <f>IF(B2203="","",IF(ISERROR(MATCH($E2203,CL,0)),"Unknown",INDIRECT("'C'!$A$"&amp;MATCH($E2203,CL,0)+1)))</f>
        <v/>
      </c>
      <c r="T2203" s="150">
        <f>IF(B2203="","",IF(ISERROR(MATCH($J2203,SorP!$B$1:$B$6261,0)),"",INDIRECT("'SorP'!$A$"&amp;MATCH($S2203&amp;$J2203,SorP!C:C,0))))</f>
        <v/>
      </c>
      <c r="U2203" s="163" t="n"/>
      <c r="V2203" s="164">
        <f>IF(C2203="",NA(),MATCH($B2203&amp;$C2203,'Smelter Look-up'!$J:$J,0))</f>
        <v/>
      </c>
      <c r="X2203" s="165">
        <f>IF(AND(C2203="Smelter not listed",OR(LEN(D2203)=0,LEN(E2203)=0)),1,0)</f>
        <v/>
      </c>
      <c r="AB2203" s="306">
        <f>IF(C2203="","",B2203)</f>
        <v/>
      </c>
      <c r="AC2203" s="165">
        <f>B2203</f>
        <v/>
      </c>
      <c r="AD2203" s="165">
        <f>IF(C2203="Smelter not listed",D2203,C2203)</f>
        <v/>
      </c>
    </row>
    <row r="2204" ht="20.1" customFormat="1" customHeight="1" s="165">
      <c r="A2204" s="150" t="n"/>
      <c r="B2204" s="296">
        <f>IF(LEN(A2204)=0,"",INDEX('Smelter Look-up'!$A:$A,MATCH($A2204,'Smelter Look-up'!$E:$E,0)))</f>
        <v/>
      </c>
      <c r="C2204" s="147">
        <f>IF(LEN(A2204)=0,"",INDEX('Smelter Look-up'!$C:$C,MATCH($A2204,'Smelter Look-up'!$E:$E,0)))</f>
        <v/>
      </c>
      <c r="D2204" s="144" t="n"/>
      <c r="E2204" s="144">
        <f>IF(ISERROR($V2204),"",OFFSET('Smelter Look-up'!$D$4,$V2204-4,0)&amp;"")</f>
        <v/>
      </c>
      <c r="F2204" s="144">
        <f>IF(ISERROR($V2204),"",OFFSET('Smelter Look-up'!$E$4,$V2204-4,0))</f>
        <v/>
      </c>
      <c r="G2204" s="144">
        <f>IF(C2204=$X$4,"Enter smelter details",IF(ISERROR($V2204),"",OFFSET('Smelter Look-up'!$F$4,$V2204-4,0)))</f>
        <v/>
      </c>
      <c r="H2204" s="200">
        <f>IF(ISERROR($V2204),"",OFFSET('Smelter Look-up'!$G$4,$V2204-4,0))</f>
        <v/>
      </c>
      <c r="I2204" s="201">
        <f>IF(ISERROR($V2204),"",OFFSET('Smelter Look-up'!$H$4,$V2204-4,0))</f>
        <v/>
      </c>
      <c r="J2204" s="201">
        <f>IF(ISERROR($V2204),"",OFFSET('Smelter Look-up'!$I$4,$V2204-4,0))</f>
        <v/>
      </c>
      <c r="K2204" s="145" t="n"/>
      <c r="L2204" s="145" t="n"/>
      <c r="M2204" s="145" t="n"/>
      <c r="N2204" s="145" t="n"/>
      <c r="O2204" s="145" t="n"/>
      <c r="P2204" s="203" t="n"/>
      <c r="Q2204" s="146" t="n"/>
      <c r="R2204" s="144">
        <f>IF(ISERROR($V2204),"",OFFSET('Smelter Look-up'!$C$4,$V2204-4,0)&amp;"")</f>
        <v/>
      </c>
      <c r="S2204" s="150">
        <f>IF(B2204="","",IF(ISERROR(MATCH($E2204,CL,0)),"Unknown",INDIRECT("'C'!$A$"&amp;MATCH($E2204,CL,0)+1)))</f>
        <v/>
      </c>
      <c r="T2204" s="150">
        <f>IF(B2204="","",IF(ISERROR(MATCH($J2204,SorP!$B$1:$B$6261,0)),"",INDIRECT("'SorP'!$A$"&amp;MATCH($S2204&amp;$J2204,SorP!C:C,0))))</f>
        <v/>
      </c>
      <c r="U2204" s="163" t="n"/>
      <c r="V2204" s="164">
        <f>IF(C2204="",NA(),MATCH($B2204&amp;$C2204,'Smelter Look-up'!$J:$J,0))</f>
        <v/>
      </c>
      <c r="X2204" s="165">
        <f>IF(AND(C2204="Smelter not listed",OR(LEN(D2204)=0,LEN(E2204)=0)),1,0)</f>
        <v/>
      </c>
      <c r="AB2204" s="306">
        <f>IF(C2204="","",B2204)</f>
        <v/>
      </c>
      <c r="AC2204" s="165">
        <f>B2204</f>
        <v/>
      </c>
      <c r="AD2204" s="165">
        <f>IF(C2204="Smelter not listed",D2204,C2204)</f>
        <v/>
      </c>
    </row>
    <row r="2205" ht="20.1" customFormat="1" customHeight="1" s="165">
      <c r="A2205" s="150" t="n"/>
      <c r="B2205" s="296">
        <f>IF(LEN(A2205)=0,"",INDEX('Smelter Look-up'!$A:$A,MATCH($A2205,'Smelter Look-up'!$E:$E,0)))</f>
        <v/>
      </c>
      <c r="C2205" s="147">
        <f>IF(LEN(A2205)=0,"",INDEX('Smelter Look-up'!$C:$C,MATCH($A2205,'Smelter Look-up'!$E:$E,0)))</f>
        <v/>
      </c>
      <c r="D2205" s="144" t="n"/>
      <c r="E2205" s="144">
        <f>IF(ISERROR($V2205),"",OFFSET('Smelter Look-up'!$D$4,$V2205-4,0)&amp;"")</f>
        <v/>
      </c>
      <c r="F2205" s="144">
        <f>IF(ISERROR($V2205),"",OFFSET('Smelter Look-up'!$E$4,$V2205-4,0))</f>
        <v/>
      </c>
      <c r="G2205" s="144">
        <f>IF(C2205=$X$4,"Enter smelter details",IF(ISERROR($V2205),"",OFFSET('Smelter Look-up'!$F$4,$V2205-4,0)))</f>
        <v/>
      </c>
      <c r="H2205" s="200">
        <f>IF(ISERROR($V2205),"",OFFSET('Smelter Look-up'!$G$4,$V2205-4,0))</f>
        <v/>
      </c>
      <c r="I2205" s="201">
        <f>IF(ISERROR($V2205),"",OFFSET('Smelter Look-up'!$H$4,$V2205-4,0))</f>
        <v/>
      </c>
      <c r="J2205" s="201">
        <f>IF(ISERROR($V2205),"",OFFSET('Smelter Look-up'!$I$4,$V2205-4,0))</f>
        <v/>
      </c>
      <c r="K2205" s="145" t="n"/>
      <c r="L2205" s="145" t="n"/>
      <c r="M2205" s="145" t="n"/>
      <c r="N2205" s="145" t="n"/>
      <c r="O2205" s="145" t="n"/>
      <c r="P2205" s="203" t="n"/>
      <c r="Q2205" s="146" t="n"/>
      <c r="R2205" s="144">
        <f>IF(ISERROR($V2205),"",OFFSET('Smelter Look-up'!$C$4,$V2205-4,0)&amp;"")</f>
        <v/>
      </c>
      <c r="S2205" s="150">
        <f>IF(B2205="","",IF(ISERROR(MATCH($E2205,CL,0)),"Unknown",INDIRECT("'C'!$A$"&amp;MATCH($E2205,CL,0)+1)))</f>
        <v/>
      </c>
      <c r="T2205" s="150">
        <f>IF(B2205="","",IF(ISERROR(MATCH($J2205,SorP!$B$1:$B$6261,0)),"",INDIRECT("'SorP'!$A$"&amp;MATCH($S2205&amp;$J2205,SorP!C:C,0))))</f>
        <v/>
      </c>
      <c r="U2205" s="163" t="n"/>
      <c r="V2205" s="164">
        <f>IF(C2205="",NA(),MATCH($B2205&amp;$C2205,'Smelter Look-up'!$J:$J,0))</f>
        <v/>
      </c>
      <c r="X2205" s="165">
        <f>IF(AND(C2205="Smelter not listed",OR(LEN(D2205)=0,LEN(E2205)=0)),1,0)</f>
        <v/>
      </c>
      <c r="AB2205" s="306">
        <f>IF(C2205="","",B2205)</f>
        <v/>
      </c>
      <c r="AC2205" s="165">
        <f>B2205</f>
        <v/>
      </c>
      <c r="AD2205" s="165">
        <f>IF(C2205="Smelter not listed",D2205,C2205)</f>
        <v/>
      </c>
    </row>
    <row r="2206" ht="20.1" customFormat="1" customHeight="1" s="165">
      <c r="A2206" s="150" t="n"/>
      <c r="B2206" s="296">
        <f>IF(LEN(A2206)=0,"",INDEX('Smelter Look-up'!$A:$A,MATCH($A2206,'Smelter Look-up'!$E:$E,0)))</f>
        <v/>
      </c>
      <c r="C2206" s="147">
        <f>IF(LEN(A2206)=0,"",INDEX('Smelter Look-up'!$C:$C,MATCH($A2206,'Smelter Look-up'!$E:$E,0)))</f>
        <v/>
      </c>
      <c r="D2206" s="144" t="n"/>
      <c r="E2206" s="144">
        <f>IF(ISERROR($V2206),"",OFFSET('Smelter Look-up'!$D$4,$V2206-4,0)&amp;"")</f>
        <v/>
      </c>
      <c r="F2206" s="144">
        <f>IF(ISERROR($V2206),"",OFFSET('Smelter Look-up'!$E$4,$V2206-4,0))</f>
        <v/>
      </c>
      <c r="G2206" s="144">
        <f>IF(C2206=$X$4,"Enter smelter details",IF(ISERROR($V2206),"",OFFSET('Smelter Look-up'!$F$4,$V2206-4,0)))</f>
        <v/>
      </c>
      <c r="H2206" s="200">
        <f>IF(ISERROR($V2206),"",OFFSET('Smelter Look-up'!$G$4,$V2206-4,0))</f>
        <v/>
      </c>
      <c r="I2206" s="201">
        <f>IF(ISERROR($V2206),"",OFFSET('Smelter Look-up'!$H$4,$V2206-4,0))</f>
        <v/>
      </c>
      <c r="J2206" s="201">
        <f>IF(ISERROR($V2206),"",OFFSET('Smelter Look-up'!$I$4,$V2206-4,0))</f>
        <v/>
      </c>
      <c r="K2206" s="145" t="n"/>
      <c r="L2206" s="145" t="n"/>
      <c r="M2206" s="145" t="n"/>
      <c r="N2206" s="145" t="n"/>
      <c r="O2206" s="145" t="n"/>
      <c r="P2206" s="203" t="n"/>
      <c r="Q2206" s="146" t="n"/>
      <c r="R2206" s="144">
        <f>IF(ISERROR($V2206),"",OFFSET('Smelter Look-up'!$C$4,$V2206-4,0)&amp;"")</f>
        <v/>
      </c>
      <c r="S2206" s="150">
        <f>IF(B2206="","",IF(ISERROR(MATCH($E2206,CL,0)),"Unknown",INDIRECT("'C'!$A$"&amp;MATCH($E2206,CL,0)+1)))</f>
        <v/>
      </c>
      <c r="T2206" s="150">
        <f>IF(B2206="","",IF(ISERROR(MATCH($J2206,SorP!$B$1:$B$6261,0)),"",INDIRECT("'SorP'!$A$"&amp;MATCH($S2206&amp;$J2206,SorP!C:C,0))))</f>
        <v/>
      </c>
      <c r="U2206" s="163" t="n"/>
      <c r="V2206" s="164">
        <f>IF(C2206="",NA(),MATCH($B2206&amp;$C2206,'Smelter Look-up'!$J:$J,0))</f>
        <v/>
      </c>
      <c r="X2206" s="165">
        <f>IF(AND(C2206="Smelter not listed",OR(LEN(D2206)=0,LEN(E2206)=0)),1,0)</f>
        <v/>
      </c>
      <c r="AB2206" s="306">
        <f>IF(C2206="","",B2206)</f>
        <v/>
      </c>
      <c r="AC2206" s="165">
        <f>B2206</f>
        <v/>
      </c>
      <c r="AD2206" s="165">
        <f>IF(C2206="Smelter not listed",D2206,C2206)</f>
        <v/>
      </c>
    </row>
    <row r="2207" ht="20.1" customFormat="1" customHeight="1" s="165">
      <c r="A2207" s="150" t="n"/>
      <c r="B2207" s="296">
        <f>IF(LEN(A2207)=0,"",INDEX('Smelter Look-up'!$A:$A,MATCH($A2207,'Smelter Look-up'!$E:$E,0)))</f>
        <v/>
      </c>
      <c r="C2207" s="147">
        <f>IF(LEN(A2207)=0,"",INDEX('Smelter Look-up'!$C:$C,MATCH($A2207,'Smelter Look-up'!$E:$E,0)))</f>
        <v/>
      </c>
      <c r="D2207" s="144" t="n"/>
      <c r="E2207" s="144">
        <f>IF(ISERROR($V2207),"",OFFSET('Smelter Look-up'!$D$4,$V2207-4,0)&amp;"")</f>
        <v/>
      </c>
      <c r="F2207" s="144">
        <f>IF(ISERROR($V2207),"",OFFSET('Smelter Look-up'!$E$4,$V2207-4,0))</f>
        <v/>
      </c>
      <c r="G2207" s="144">
        <f>IF(C2207=$X$4,"Enter smelter details",IF(ISERROR($V2207),"",OFFSET('Smelter Look-up'!$F$4,$V2207-4,0)))</f>
        <v/>
      </c>
      <c r="H2207" s="200">
        <f>IF(ISERROR($V2207),"",OFFSET('Smelter Look-up'!$G$4,$V2207-4,0))</f>
        <v/>
      </c>
      <c r="I2207" s="201">
        <f>IF(ISERROR($V2207),"",OFFSET('Smelter Look-up'!$H$4,$V2207-4,0))</f>
        <v/>
      </c>
      <c r="J2207" s="201">
        <f>IF(ISERROR($V2207),"",OFFSET('Smelter Look-up'!$I$4,$V2207-4,0))</f>
        <v/>
      </c>
      <c r="K2207" s="145" t="n"/>
      <c r="L2207" s="145" t="n"/>
      <c r="M2207" s="145" t="n"/>
      <c r="N2207" s="145" t="n"/>
      <c r="O2207" s="145" t="n"/>
      <c r="P2207" s="203" t="n"/>
      <c r="Q2207" s="146" t="n"/>
      <c r="R2207" s="144">
        <f>IF(ISERROR($V2207),"",OFFSET('Smelter Look-up'!$C$4,$V2207-4,0)&amp;"")</f>
        <v/>
      </c>
      <c r="S2207" s="150">
        <f>IF(B2207="","",IF(ISERROR(MATCH($E2207,CL,0)),"Unknown",INDIRECT("'C'!$A$"&amp;MATCH($E2207,CL,0)+1)))</f>
        <v/>
      </c>
      <c r="T2207" s="150">
        <f>IF(B2207="","",IF(ISERROR(MATCH($J2207,SorP!$B$1:$B$6261,0)),"",INDIRECT("'SorP'!$A$"&amp;MATCH($S2207&amp;$J2207,SorP!C:C,0))))</f>
        <v/>
      </c>
      <c r="U2207" s="163" t="n"/>
      <c r="V2207" s="164">
        <f>IF(C2207="",NA(),MATCH($B2207&amp;$C2207,'Smelter Look-up'!$J:$J,0))</f>
        <v/>
      </c>
      <c r="X2207" s="165">
        <f>IF(AND(C2207="Smelter not listed",OR(LEN(D2207)=0,LEN(E2207)=0)),1,0)</f>
        <v/>
      </c>
      <c r="AB2207" s="306">
        <f>IF(C2207="","",B2207)</f>
        <v/>
      </c>
      <c r="AC2207" s="165">
        <f>B2207</f>
        <v/>
      </c>
      <c r="AD2207" s="165">
        <f>IF(C2207="Smelter not listed",D2207,C2207)</f>
        <v/>
      </c>
    </row>
    <row r="2208" ht="20.1" customFormat="1" customHeight="1" s="165">
      <c r="A2208" s="150" t="n"/>
      <c r="B2208" s="296">
        <f>IF(LEN(A2208)=0,"",INDEX('Smelter Look-up'!$A:$A,MATCH($A2208,'Smelter Look-up'!$E:$E,0)))</f>
        <v/>
      </c>
      <c r="C2208" s="147">
        <f>IF(LEN(A2208)=0,"",INDEX('Smelter Look-up'!$C:$C,MATCH($A2208,'Smelter Look-up'!$E:$E,0)))</f>
        <v/>
      </c>
      <c r="D2208" s="144" t="n"/>
      <c r="E2208" s="144">
        <f>IF(ISERROR($V2208),"",OFFSET('Smelter Look-up'!$D$4,$V2208-4,0)&amp;"")</f>
        <v/>
      </c>
      <c r="F2208" s="144">
        <f>IF(ISERROR($V2208),"",OFFSET('Smelter Look-up'!$E$4,$V2208-4,0))</f>
        <v/>
      </c>
      <c r="G2208" s="144">
        <f>IF(C2208=$X$4,"Enter smelter details",IF(ISERROR($V2208),"",OFFSET('Smelter Look-up'!$F$4,$V2208-4,0)))</f>
        <v/>
      </c>
      <c r="H2208" s="200">
        <f>IF(ISERROR($V2208),"",OFFSET('Smelter Look-up'!$G$4,$V2208-4,0))</f>
        <v/>
      </c>
      <c r="I2208" s="201">
        <f>IF(ISERROR($V2208),"",OFFSET('Smelter Look-up'!$H$4,$V2208-4,0))</f>
        <v/>
      </c>
      <c r="J2208" s="201">
        <f>IF(ISERROR($V2208),"",OFFSET('Smelter Look-up'!$I$4,$V2208-4,0))</f>
        <v/>
      </c>
      <c r="K2208" s="145" t="n"/>
      <c r="L2208" s="145" t="n"/>
      <c r="M2208" s="145" t="n"/>
      <c r="N2208" s="145" t="n"/>
      <c r="O2208" s="145" t="n"/>
      <c r="P2208" s="203" t="n"/>
      <c r="Q2208" s="146" t="n"/>
      <c r="R2208" s="144">
        <f>IF(ISERROR($V2208),"",OFFSET('Smelter Look-up'!$C$4,$V2208-4,0)&amp;"")</f>
        <v/>
      </c>
      <c r="S2208" s="150">
        <f>IF(B2208="","",IF(ISERROR(MATCH($E2208,CL,0)),"Unknown",INDIRECT("'C'!$A$"&amp;MATCH($E2208,CL,0)+1)))</f>
        <v/>
      </c>
      <c r="T2208" s="150">
        <f>IF(B2208="","",IF(ISERROR(MATCH($J2208,SorP!$B$1:$B$6261,0)),"",INDIRECT("'SorP'!$A$"&amp;MATCH($S2208&amp;$J2208,SorP!C:C,0))))</f>
        <v/>
      </c>
      <c r="U2208" s="163" t="n"/>
      <c r="V2208" s="164">
        <f>IF(C2208="",NA(),MATCH($B2208&amp;$C2208,'Smelter Look-up'!$J:$J,0))</f>
        <v/>
      </c>
      <c r="X2208" s="165">
        <f>IF(AND(C2208="Smelter not listed",OR(LEN(D2208)=0,LEN(E2208)=0)),1,0)</f>
        <v/>
      </c>
      <c r="AB2208" s="306">
        <f>IF(C2208="","",B2208)</f>
        <v/>
      </c>
      <c r="AC2208" s="165">
        <f>B2208</f>
        <v/>
      </c>
      <c r="AD2208" s="165">
        <f>IF(C2208="Smelter not listed",D2208,C2208)</f>
        <v/>
      </c>
    </row>
    <row r="2209" ht="20.1" customFormat="1" customHeight="1" s="165">
      <c r="A2209" s="150" t="n"/>
      <c r="B2209" s="296">
        <f>IF(LEN(A2209)=0,"",INDEX('Smelter Look-up'!$A:$A,MATCH($A2209,'Smelter Look-up'!$E:$E,0)))</f>
        <v/>
      </c>
      <c r="C2209" s="147">
        <f>IF(LEN(A2209)=0,"",INDEX('Smelter Look-up'!$C:$C,MATCH($A2209,'Smelter Look-up'!$E:$E,0)))</f>
        <v/>
      </c>
      <c r="D2209" s="144" t="n"/>
      <c r="E2209" s="144">
        <f>IF(ISERROR($V2209),"",OFFSET('Smelter Look-up'!$D$4,$V2209-4,0)&amp;"")</f>
        <v/>
      </c>
      <c r="F2209" s="144">
        <f>IF(ISERROR($V2209),"",OFFSET('Smelter Look-up'!$E$4,$V2209-4,0))</f>
        <v/>
      </c>
      <c r="G2209" s="144">
        <f>IF(C2209=$X$4,"Enter smelter details",IF(ISERROR($V2209),"",OFFSET('Smelter Look-up'!$F$4,$V2209-4,0)))</f>
        <v/>
      </c>
      <c r="H2209" s="200">
        <f>IF(ISERROR($V2209),"",OFFSET('Smelter Look-up'!$G$4,$V2209-4,0))</f>
        <v/>
      </c>
      <c r="I2209" s="201">
        <f>IF(ISERROR($V2209),"",OFFSET('Smelter Look-up'!$H$4,$V2209-4,0))</f>
        <v/>
      </c>
      <c r="J2209" s="201">
        <f>IF(ISERROR($V2209),"",OFFSET('Smelter Look-up'!$I$4,$V2209-4,0))</f>
        <v/>
      </c>
      <c r="K2209" s="145" t="n"/>
      <c r="L2209" s="145" t="n"/>
      <c r="M2209" s="145" t="n"/>
      <c r="N2209" s="145" t="n"/>
      <c r="O2209" s="145" t="n"/>
      <c r="P2209" s="203" t="n"/>
      <c r="Q2209" s="146" t="n"/>
      <c r="R2209" s="144">
        <f>IF(ISERROR($V2209),"",OFFSET('Smelter Look-up'!$C$4,$V2209-4,0)&amp;"")</f>
        <v/>
      </c>
      <c r="S2209" s="150">
        <f>IF(B2209="","",IF(ISERROR(MATCH($E2209,CL,0)),"Unknown",INDIRECT("'C'!$A$"&amp;MATCH($E2209,CL,0)+1)))</f>
        <v/>
      </c>
      <c r="T2209" s="150">
        <f>IF(B2209="","",IF(ISERROR(MATCH($J2209,SorP!$B$1:$B$6261,0)),"",INDIRECT("'SorP'!$A$"&amp;MATCH($S2209&amp;$J2209,SorP!C:C,0))))</f>
        <v/>
      </c>
      <c r="U2209" s="163" t="n"/>
      <c r="V2209" s="164">
        <f>IF(C2209="",NA(),MATCH($B2209&amp;$C2209,'Smelter Look-up'!$J:$J,0))</f>
        <v/>
      </c>
      <c r="X2209" s="165">
        <f>IF(AND(C2209="Smelter not listed",OR(LEN(D2209)=0,LEN(E2209)=0)),1,0)</f>
        <v/>
      </c>
      <c r="AB2209" s="306">
        <f>IF(C2209="","",B2209)</f>
        <v/>
      </c>
      <c r="AC2209" s="165">
        <f>B2209</f>
        <v/>
      </c>
      <c r="AD2209" s="165">
        <f>IF(C2209="Smelter not listed",D2209,C2209)</f>
        <v/>
      </c>
    </row>
    <row r="2210" ht="20.1" customFormat="1" customHeight="1" s="165">
      <c r="A2210" s="150" t="n"/>
      <c r="B2210" s="296">
        <f>IF(LEN(A2210)=0,"",INDEX('Smelter Look-up'!$A:$A,MATCH($A2210,'Smelter Look-up'!$E:$E,0)))</f>
        <v/>
      </c>
      <c r="C2210" s="147">
        <f>IF(LEN(A2210)=0,"",INDEX('Smelter Look-up'!$C:$C,MATCH($A2210,'Smelter Look-up'!$E:$E,0)))</f>
        <v/>
      </c>
      <c r="D2210" s="144" t="n"/>
      <c r="E2210" s="144">
        <f>IF(ISERROR($V2210),"",OFFSET('Smelter Look-up'!$D$4,$V2210-4,0)&amp;"")</f>
        <v/>
      </c>
      <c r="F2210" s="144">
        <f>IF(ISERROR($V2210),"",OFFSET('Smelter Look-up'!$E$4,$V2210-4,0))</f>
        <v/>
      </c>
      <c r="G2210" s="144">
        <f>IF(C2210=$X$4,"Enter smelter details",IF(ISERROR($V2210),"",OFFSET('Smelter Look-up'!$F$4,$V2210-4,0)))</f>
        <v/>
      </c>
      <c r="H2210" s="200">
        <f>IF(ISERROR($V2210),"",OFFSET('Smelter Look-up'!$G$4,$V2210-4,0))</f>
        <v/>
      </c>
      <c r="I2210" s="201">
        <f>IF(ISERROR($V2210),"",OFFSET('Smelter Look-up'!$H$4,$V2210-4,0))</f>
        <v/>
      </c>
      <c r="J2210" s="201">
        <f>IF(ISERROR($V2210),"",OFFSET('Smelter Look-up'!$I$4,$V2210-4,0))</f>
        <v/>
      </c>
      <c r="K2210" s="145" t="n"/>
      <c r="L2210" s="145" t="n"/>
      <c r="M2210" s="145" t="n"/>
      <c r="N2210" s="145" t="n"/>
      <c r="O2210" s="145" t="n"/>
      <c r="P2210" s="203" t="n"/>
      <c r="Q2210" s="146" t="n"/>
      <c r="R2210" s="144">
        <f>IF(ISERROR($V2210),"",OFFSET('Smelter Look-up'!$C$4,$V2210-4,0)&amp;"")</f>
        <v/>
      </c>
      <c r="S2210" s="150">
        <f>IF(B2210="","",IF(ISERROR(MATCH($E2210,CL,0)),"Unknown",INDIRECT("'C'!$A$"&amp;MATCH($E2210,CL,0)+1)))</f>
        <v/>
      </c>
      <c r="T2210" s="150">
        <f>IF(B2210="","",IF(ISERROR(MATCH($J2210,SorP!$B$1:$B$6261,0)),"",INDIRECT("'SorP'!$A$"&amp;MATCH($S2210&amp;$J2210,SorP!C:C,0))))</f>
        <v/>
      </c>
      <c r="U2210" s="163" t="n"/>
      <c r="V2210" s="164">
        <f>IF(C2210="",NA(),MATCH($B2210&amp;$C2210,'Smelter Look-up'!$J:$J,0))</f>
        <v/>
      </c>
      <c r="X2210" s="165">
        <f>IF(AND(C2210="Smelter not listed",OR(LEN(D2210)=0,LEN(E2210)=0)),1,0)</f>
        <v/>
      </c>
      <c r="AB2210" s="306">
        <f>IF(C2210="","",B2210)</f>
        <v/>
      </c>
      <c r="AC2210" s="165">
        <f>B2210</f>
        <v/>
      </c>
      <c r="AD2210" s="165">
        <f>IF(C2210="Smelter not listed",D2210,C2210)</f>
        <v/>
      </c>
    </row>
    <row r="2211" ht="20.1" customFormat="1" customHeight="1" s="165">
      <c r="A2211" s="150" t="n"/>
      <c r="B2211" s="296">
        <f>IF(LEN(A2211)=0,"",INDEX('Smelter Look-up'!$A:$A,MATCH($A2211,'Smelter Look-up'!$E:$E,0)))</f>
        <v/>
      </c>
      <c r="C2211" s="147">
        <f>IF(LEN(A2211)=0,"",INDEX('Smelter Look-up'!$C:$C,MATCH($A2211,'Smelter Look-up'!$E:$E,0)))</f>
        <v/>
      </c>
      <c r="D2211" s="144" t="n"/>
      <c r="E2211" s="144">
        <f>IF(ISERROR($V2211),"",OFFSET('Smelter Look-up'!$D$4,$V2211-4,0)&amp;"")</f>
        <v/>
      </c>
      <c r="F2211" s="144">
        <f>IF(ISERROR($V2211),"",OFFSET('Smelter Look-up'!$E$4,$V2211-4,0))</f>
        <v/>
      </c>
      <c r="G2211" s="144">
        <f>IF(C2211=$X$4,"Enter smelter details",IF(ISERROR($V2211),"",OFFSET('Smelter Look-up'!$F$4,$V2211-4,0)))</f>
        <v/>
      </c>
      <c r="H2211" s="200">
        <f>IF(ISERROR($V2211),"",OFFSET('Smelter Look-up'!$G$4,$V2211-4,0))</f>
        <v/>
      </c>
      <c r="I2211" s="201">
        <f>IF(ISERROR($V2211),"",OFFSET('Smelter Look-up'!$H$4,$V2211-4,0))</f>
        <v/>
      </c>
      <c r="J2211" s="201">
        <f>IF(ISERROR($V2211),"",OFFSET('Smelter Look-up'!$I$4,$V2211-4,0))</f>
        <v/>
      </c>
      <c r="K2211" s="145" t="n"/>
      <c r="L2211" s="145" t="n"/>
      <c r="M2211" s="145" t="n"/>
      <c r="N2211" s="145" t="n"/>
      <c r="O2211" s="145" t="n"/>
      <c r="P2211" s="203" t="n"/>
      <c r="Q2211" s="146" t="n"/>
      <c r="R2211" s="144">
        <f>IF(ISERROR($V2211),"",OFFSET('Smelter Look-up'!$C$4,$V2211-4,0)&amp;"")</f>
        <v/>
      </c>
      <c r="S2211" s="150">
        <f>IF(B2211="","",IF(ISERROR(MATCH($E2211,CL,0)),"Unknown",INDIRECT("'C'!$A$"&amp;MATCH($E2211,CL,0)+1)))</f>
        <v/>
      </c>
      <c r="T2211" s="150">
        <f>IF(B2211="","",IF(ISERROR(MATCH($J2211,SorP!$B$1:$B$6261,0)),"",INDIRECT("'SorP'!$A$"&amp;MATCH($S2211&amp;$J2211,SorP!C:C,0))))</f>
        <v/>
      </c>
      <c r="U2211" s="163" t="n"/>
      <c r="V2211" s="164">
        <f>IF(C2211="",NA(),MATCH($B2211&amp;$C2211,'Smelter Look-up'!$J:$J,0))</f>
        <v/>
      </c>
      <c r="X2211" s="165">
        <f>IF(AND(C2211="Smelter not listed",OR(LEN(D2211)=0,LEN(E2211)=0)),1,0)</f>
        <v/>
      </c>
      <c r="AB2211" s="306">
        <f>IF(C2211="","",B2211)</f>
        <v/>
      </c>
      <c r="AC2211" s="165">
        <f>B2211</f>
        <v/>
      </c>
      <c r="AD2211" s="165">
        <f>IF(C2211="Smelter not listed",D2211,C2211)</f>
        <v/>
      </c>
    </row>
    <row r="2212" ht="20.1" customFormat="1" customHeight="1" s="165">
      <c r="A2212" s="150" t="n"/>
      <c r="B2212" s="296">
        <f>IF(LEN(A2212)=0,"",INDEX('Smelter Look-up'!$A:$A,MATCH($A2212,'Smelter Look-up'!$E:$E,0)))</f>
        <v/>
      </c>
      <c r="C2212" s="147">
        <f>IF(LEN(A2212)=0,"",INDEX('Smelter Look-up'!$C:$C,MATCH($A2212,'Smelter Look-up'!$E:$E,0)))</f>
        <v/>
      </c>
      <c r="D2212" s="144" t="n"/>
      <c r="E2212" s="144">
        <f>IF(ISERROR($V2212),"",OFFSET('Smelter Look-up'!$D$4,$V2212-4,0)&amp;"")</f>
        <v/>
      </c>
      <c r="F2212" s="144">
        <f>IF(ISERROR($V2212),"",OFFSET('Smelter Look-up'!$E$4,$V2212-4,0))</f>
        <v/>
      </c>
      <c r="G2212" s="144">
        <f>IF(C2212=$X$4,"Enter smelter details",IF(ISERROR($V2212),"",OFFSET('Smelter Look-up'!$F$4,$V2212-4,0)))</f>
        <v/>
      </c>
      <c r="H2212" s="200">
        <f>IF(ISERROR($V2212),"",OFFSET('Smelter Look-up'!$G$4,$V2212-4,0))</f>
        <v/>
      </c>
      <c r="I2212" s="201">
        <f>IF(ISERROR($V2212),"",OFFSET('Smelter Look-up'!$H$4,$V2212-4,0))</f>
        <v/>
      </c>
      <c r="J2212" s="201">
        <f>IF(ISERROR($V2212),"",OFFSET('Smelter Look-up'!$I$4,$V2212-4,0))</f>
        <v/>
      </c>
      <c r="K2212" s="145" t="n"/>
      <c r="L2212" s="145" t="n"/>
      <c r="M2212" s="145" t="n"/>
      <c r="N2212" s="145" t="n"/>
      <c r="O2212" s="145" t="n"/>
      <c r="P2212" s="203" t="n"/>
      <c r="Q2212" s="146" t="n"/>
      <c r="R2212" s="144">
        <f>IF(ISERROR($V2212),"",OFFSET('Smelter Look-up'!$C$4,$V2212-4,0)&amp;"")</f>
        <v/>
      </c>
      <c r="S2212" s="150">
        <f>IF(B2212="","",IF(ISERROR(MATCH($E2212,CL,0)),"Unknown",INDIRECT("'C'!$A$"&amp;MATCH($E2212,CL,0)+1)))</f>
        <v/>
      </c>
      <c r="T2212" s="150">
        <f>IF(B2212="","",IF(ISERROR(MATCH($J2212,SorP!$B$1:$B$6261,0)),"",INDIRECT("'SorP'!$A$"&amp;MATCH($S2212&amp;$J2212,SorP!C:C,0))))</f>
        <v/>
      </c>
      <c r="U2212" s="163" t="n"/>
      <c r="V2212" s="164">
        <f>IF(C2212="",NA(),MATCH($B2212&amp;$C2212,'Smelter Look-up'!$J:$J,0))</f>
        <v/>
      </c>
      <c r="X2212" s="165">
        <f>IF(AND(C2212="Smelter not listed",OR(LEN(D2212)=0,LEN(E2212)=0)),1,0)</f>
        <v/>
      </c>
      <c r="AB2212" s="306">
        <f>IF(C2212="","",B2212)</f>
        <v/>
      </c>
      <c r="AC2212" s="165">
        <f>B2212</f>
        <v/>
      </c>
      <c r="AD2212" s="165">
        <f>IF(C2212="Smelter not listed",D2212,C2212)</f>
        <v/>
      </c>
    </row>
    <row r="2213" ht="20.1" customFormat="1" customHeight="1" s="165">
      <c r="A2213" s="150" t="n"/>
      <c r="B2213" s="296">
        <f>IF(LEN(A2213)=0,"",INDEX('Smelter Look-up'!$A:$A,MATCH($A2213,'Smelter Look-up'!$E:$E,0)))</f>
        <v/>
      </c>
      <c r="C2213" s="147">
        <f>IF(LEN(A2213)=0,"",INDEX('Smelter Look-up'!$C:$C,MATCH($A2213,'Smelter Look-up'!$E:$E,0)))</f>
        <v/>
      </c>
      <c r="D2213" s="144" t="n"/>
      <c r="E2213" s="144">
        <f>IF(ISERROR($V2213),"",OFFSET('Smelter Look-up'!$D$4,$V2213-4,0)&amp;"")</f>
        <v/>
      </c>
      <c r="F2213" s="144">
        <f>IF(ISERROR($V2213),"",OFFSET('Smelter Look-up'!$E$4,$V2213-4,0))</f>
        <v/>
      </c>
      <c r="G2213" s="144">
        <f>IF(C2213=$X$4,"Enter smelter details",IF(ISERROR($V2213),"",OFFSET('Smelter Look-up'!$F$4,$V2213-4,0)))</f>
        <v/>
      </c>
      <c r="H2213" s="200">
        <f>IF(ISERROR($V2213),"",OFFSET('Smelter Look-up'!$G$4,$V2213-4,0))</f>
        <v/>
      </c>
      <c r="I2213" s="201">
        <f>IF(ISERROR($V2213),"",OFFSET('Smelter Look-up'!$H$4,$V2213-4,0))</f>
        <v/>
      </c>
      <c r="J2213" s="201">
        <f>IF(ISERROR($V2213),"",OFFSET('Smelter Look-up'!$I$4,$V2213-4,0))</f>
        <v/>
      </c>
      <c r="K2213" s="145" t="n"/>
      <c r="L2213" s="145" t="n"/>
      <c r="M2213" s="145" t="n"/>
      <c r="N2213" s="145" t="n"/>
      <c r="O2213" s="145" t="n"/>
      <c r="P2213" s="203" t="n"/>
      <c r="Q2213" s="146" t="n"/>
      <c r="R2213" s="144">
        <f>IF(ISERROR($V2213),"",OFFSET('Smelter Look-up'!$C$4,$V2213-4,0)&amp;"")</f>
        <v/>
      </c>
      <c r="S2213" s="150">
        <f>IF(B2213="","",IF(ISERROR(MATCH($E2213,CL,0)),"Unknown",INDIRECT("'C'!$A$"&amp;MATCH($E2213,CL,0)+1)))</f>
        <v/>
      </c>
      <c r="T2213" s="150">
        <f>IF(B2213="","",IF(ISERROR(MATCH($J2213,SorP!$B$1:$B$6261,0)),"",INDIRECT("'SorP'!$A$"&amp;MATCH($S2213&amp;$J2213,SorP!C:C,0))))</f>
        <v/>
      </c>
      <c r="U2213" s="163" t="n"/>
      <c r="V2213" s="164">
        <f>IF(C2213="",NA(),MATCH($B2213&amp;$C2213,'Smelter Look-up'!$J:$J,0))</f>
        <v/>
      </c>
      <c r="X2213" s="165">
        <f>IF(AND(C2213="Smelter not listed",OR(LEN(D2213)=0,LEN(E2213)=0)),1,0)</f>
        <v/>
      </c>
      <c r="AB2213" s="306">
        <f>IF(C2213="","",B2213)</f>
        <v/>
      </c>
      <c r="AC2213" s="165">
        <f>B2213</f>
        <v/>
      </c>
      <c r="AD2213" s="165">
        <f>IF(C2213="Smelter not listed",D2213,C2213)</f>
        <v/>
      </c>
    </row>
    <row r="2214" ht="20.1" customFormat="1" customHeight="1" s="165">
      <c r="A2214" s="150" t="n"/>
      <c r="B2214" s="296">
        <f>IF(LEN(A2214)=0,"",INDEX('Smelter Look-up'!$A:$A,MATCH($A2214,'Smelter Look-up'!$E:$E,0)))</f>
        <v/>
      </c>
      <c r="C2214" s="147">
        <f>IF(LEN(A2214)=0,"",INDEX('Smelter Look-up'!$C:$C,MATCH($A2214,'Smelter Look-up'!$E:$E,0)))</f>
        <v/>
      </c>
      <c r="D2214" s="144" t="n"/>
      <c r="E2214" s="144">
        <f>IF(ISERROR($V2214),"",OFFSET('Smelter Look-up'!$D$4,$V2214-4,0)&amp;"")</f>
        <v/>
      </c>
      <c r="F2214" s="144">
        <f>IF(ISERROR($V2214),"",OFFSET('Smelter Look-up'!$E$4,$V2214-4,0))</f>
        <v/>
      </c>
      <c r="G2214" s="144">
        <f>IF(C2214=$X$4,"Enter smelter details",IF(ISERROR($V2214),"",OFFSET('Smelter Look-up'!$F$4,$V2214-4,0)))</f>
        <v/>
      </c>
      <c r="H2214" s="200">
        <f>IF(ISERROR($V2214),"",OFFSET('Smelter Look-up'!$G$4,$V2214-4,0))</f>
        <v/>
      </c>
      <c r="I2214" s="201">
        <f>IF(ISERROR($V2214),"",OFFSET('Smelter Look-up'!$H$4,$V2214-4,0))</f>
        <v/>
      </c>
      <c r="J2214" s="201">
        <f>IF(ISERROR($V2214),"",OFFSET('Smelter Look-up'!$I$4,$V2214-4,0))</f>
        <v/>
      </c>
      <c r="K2214" s="145" t="n"/>
      <c r="L2214" s="145" t="n"/>
      <c r="M2214" s="145" t="n"/>
      <c r="N2214" s="145" t="n"/>
      <c r="O2214" s="145" t="n"/>
      <c r="P2214" s="203" t="n"/>
      <c r="Q2214" s="146" t="n"/>
      <c r="R2214" s="144">
        <f>IF(ISERROR($V2214),"",OFFSET('Smelter Look-up'!$C$4,$V2214-4,0)&amp;"")</f>
        <v/>
      </c>
      <c r="S2214" s="150">
        <f>IF(B2214="","",IF(ISERROR(MATCH($E2214,CL,0)),"Unknown",INDIRECT("'C'!$A$"&amp;MATCH($E2214,CL,0)+1)))</f>
        <v/>
      </c>
      <c r="T2214" s="150">
        <f>IF(B2214="","",IF(ISERROR(MATCH($J2214,SorP!$B$1:$B$6261,0)),"",INDIRECT("'SorP'!$A$"&amp;MATCH($S2214&amp;$J2214,SorP!C:C,0))))</f>
        <v/>
      </c>
      <c r="U2214" s="163" t="n"/>
      <c r="V2214" s="164">
        <f>IF(C2214="",NA(),MATCH($B2214&amp;$C2214,'Smelter Look-up'!$J:$J,0))</f>
        <v/>
      </c>
      <c r="X2214" s="165">
        <f>IF(AND(C2214="Smelter not listed",OR(LEN(D2214)=0,LEN(E2214)=0)),1,0)</f>
        <v/>
      </c>
      <c r="AB2214" s="306">
        <f>IF(C2214="","",B2214)</f>
        <v/>
      </c>
      <c r="AC2214" s="165">
        <f>B2214</f>
        <v/>
      </c>
      <c r="AD2214" s="165">
        <f>IF(C2214="Smelter not listed",D2214,C2214)</f>
        <v/>
      </c>
    </row>
    <row r="2215" ht="20.1" customFormat="1" customHeight="1" s="165">
      <c r="A2215" s="150" t="n"/>
      <c r="B2215" s="296">
        <f>IF(LEN(A2215)=0,"",INDEX('Smelter Look-up'!$A:$A,MATCH($A2215,'Smelter Look-up'!$E:$E,0)))</f>
        <v/>
      </c>
      <c r="C2215" s="147">
        <f>IF(LEN(A2215)=0,"",INDEX('Smelter Look-up'!$C:$C,MATCH($A2215,'Smelter Look-up'!$E:$E,0)))</f>
        <v/>
      </c>
      <c r="D2215" s="144" t="n"/>
      <c r="E2215" s="144">
        <f>IF(ISERROR($V2215),"",OFFSET('Smelter Look-up'!$D$4,$V2215-4,0)&amp;"")</f>
        <v/>
      </c>
      <c r="F2215" s="144">
        <f>IF(ISERROR($V2215),"",OFFSET('Smelter Look-up'!$E$4,$V2215-4,0))</f>
        <v/>
      </c>
      <c r="G2215" s="144">
        <f>IF(C2215=$X$4,"Enter smelter details",IF(ISERROR($V2215),"",OFFSET('Smelter Look-up'!$F$4,$V2215-4,0)))</f>
        <v/>
      </c>
      <c r="H2215" s="200">
        <f>IF(ISERROR($V2215),"",OFFSET('Smelter Look-up'!$G$4,$V2215-4,0))</f>
        <v/>
      </c>
      <c r="I2215" s="201">
        <f>IF(ISERROR($V2215),"",OFFSET('Smelter Look-up'!$H$4,$V2215-4,0))</f>
        <v/>
      </c>
      <c r="J2215" s="201">
        <f>IF(ISERROR($V2215),"",OFFSET('Smelter Look-up'!$I$4,$V2215-4,0))</f>
        <v/>
      </c>
      <c r="K2215" s="145" t="n"/>
      <c r="L2215" s="145" t="n"/>
      <c r="M2215" s="145" t="n"/>
      <c r="N2215" s="145" t="n"/>
      <c r="O2215" s="145" t="n"/>
      <c r="P2215" s="203" t="n"/>
      <c r="Q2215" s="146" t="n"/>
      <c r="R2215" s="144">
        <f>IF(ISERROR($V2215),"",OFFSET('Smelter Look-up'!$C$4,$V2215-4,0)&amp;"")</f>
        <v/>
      </c>
      <c r="S2215" s="150">
        <f>IF(B2215="","",IF(ISERROR(MATCH($E2215,CL,0)),"Unknown",INDIRECT("'C'!$A$"&amp;MATCH($E2215,CL,0)+1)))</f>
        <v/>
      </c>
      <c r="T2215" s="150">
        <f>IF(B2215="","",IF(ISERROR(MATCH($J2215,SorP!$B$1:$B$6261,0)),"",INDIRECT("'SorP'!$A$"&amp;MATCH($S2215&amp;$J2215,SorP!C:C,0))))</f>
        <v/>
      </c>
      <c r="U2215" s="163" t="n"/>
      <c r="V2215" s="164">
        <f>IF(C2215="",NA(),MATCH($B2215&amp;$C2215,'Smelter Look-up'!$J:$J,0))</f>
        <v/>
      </c>
      <c r="X2215" s="165">
        <f>IF(AND(C2215="Smelter not listed",OR(LEN(D2215)=0,LEN(E2215)=0)),1,0)</f>
        <v/>
      </c>
      <c r="AB2215" s="306">
        <f>IF(C2215="","",B2215)</f>
        <v/>
      </c>
      <c r="AC2215" s="165">
        <f>B2215</f>
        <v/>
      </c>
      <c r="AD2215" s="165">
        <f>IF(C2215="Smelter not listed",D2215,C2215)</f>
        <v/>
      </c>
    </row>
    <row r="2216" ht="20.1" customFormat="1" customHeight="1" s="165">
      <c r="A2216" s="150" t="n"/>
      <c r="B2216" s="296">
        <f>IF(LEN(A2216)=0,"",INDEX('Smelter Look-up'!$A:$A,MATCH($A2216,'Smelter Look-up'!$E:$E,0)))</f>
        <v/>
      </c>
      <c r="C2216" s="147">
        <f>IF(LEN(A2216)=0,"",INDEX('Smelter Look-up'!$C:$C,MATCH($A2216,'Smelter Look-up'!$E:$E,0)))</f>
        <v/>
      </c>
      <c r="D2216" s="144" t="n"/>
      <c r="E2216" s="144">
        <f>IF(ISERROR($V2216),"",OFFSET('Smelter Look-up'!$D$4,$V2216-4,0)&amp;"")</f>
        <v/>
      </c>
      <c r="F2216" s="144">
        <f>IF(ISERROR($V2216),"",OFFSET('Smelter Look-up'!$E$4,$V2216-4,0))</f>
        <v/>
      </c>
      <c r="G2216" s="144">
        <f>IF(C2216=$X$4,"Enter smelter details",IF(ISERROR($V2216),"",OFFSET('Smelter Look-up'!$F$4,$V2216-4,0)))</f>
        <v/>
      </c>
      <c r="H2216" s="200">
        <f>IF(ISERROR($V2216),"",OFFSET('Smelter Look-up'!$G$4,$V2216-4,0))</f>
        <v/>
      </c>
      <c r="I2216" s="201">
        <f>IF(ISERROR($V2216),"",OFFSET('Smelter Look-up'!$H$4,$V2216-4,0))</f>
        <v/>
      </c>
      <c r="J2216" s="201">
        <f>IF(ISERROR($V2216),"",OFFSET('Smelter Look-up'!$I$4,$V2216-4,0))</f>
        <v/>
      </c>
      <c r="K2216" s="145" t="n"/>
      <c r="L2216" s="145" t="n"/>
      <c r="M2216" s="145" t="n"/>
      <c r="N2216" s="145" t="n"/>
      <c r="O2216" s="145" t="n"/>
      <c r="P2216" s="203" t="n"/>
      <c r="Q2216" s="146" t="n"/>
      <c r="R2216" s="144">
        <f>IF(ISERROR($V2216),"",OFFSET('Smelter Look-up'!$C$4,$V2216-4,0)&amp;"")</f>
        <v/>
      </c>
      <c r="S2216" s="150">
        <f>IF(B2216="","",IF(ISERROR(MATCH($E2216,CL,0)),"Unknown",INDIRECT("'C'!$A$"&amp;MATCH($E2216,CL,0)+1)))</f>
        <v/>
      </c>
      <c r="T2216" s="150">
        <f>IF(B2216="","",IF(ISERROR(MATCH($J2216,SorP!$B$1:$B$6261,0)),"",INDIRECT("'SorP'!$A$"&amp;MATCH($S2216&amp;$J2216,SorP!C:C,0))))</f>
        <v/>
      </c>
      <c r="U2216" s="163" t="n"/>
      <c r="V2216" s="164">
        <f>IF(C2216="",NA(),MATCH($B2216&amp;$C2216,'Smelter Look-up'!$J:$J,0))</f>
        <v/>
      </c>
      <c r="X2216" s="165">
        <f>IF(AND(C2216="Smelter not listed",OR(LEN(D2216)=0,LEN(E2216)=0)),1,0)</f>
        <v/>
      </c>
      <c r="AB2216" s="306">
        <f>IF(C2216="","",B2216)</f>
        <v/>
      </c>
      <c r="AC2216" s="165">
        <f>B2216</f>
        <v/>
      </c>
      <c r="AD2216" s="165">
        <f>IF(C2216="Smelter not listed",D2216,C2216)</f>
        <v/>
      </c>
    </row>
    <row r="2217" ht="20.1" customFormat="1" customHeight="1" s="165">
      <c r="A2217" s="150" t="n"/>
      <c r="B2217" s="296">
        <f>IF(LEN(A2217)=0,"",INDEX('Smelter Look-up'!$A:$A,MATCH($A2217,'Smelter Look-up'!$E:$E,0)))</f>
        <v/>
      </c>
      <c r="C2217" s="147">
        <f>IF(LEN(A2217)=0,"",INDEX('Smelter Look-up'!$C:$C,MATCH($A2217,'Smelter Look-up'!$E:$E,0)))</f>
        <v/>
      </c>
      <c r="D2217" s="144" t="n"/>
      <c r="E2217" s="144">
        <f>IF(ISERROR($V2217),"",OFFSET('Smelter Look-up'!$D$4,$V2217-4,0)&amp;"")</f>
        <v/>
      </c>
      <c r="F2217" s="144">
        <f>IF(ISERROR($V2217),"",OFFSET('Smelter Look-up'!$E$4,$V2217-4,0))</f>
        <v/>
      </c>
      <c r="G2217" s="144">
        <f>IF(C2217=$X$4,"Enter smelter details",IF(ISERROR($V2217),"",OFFSET('Smelter Look-up'!$F$4,$V2217-4,0)))</f>
        <v/>
      </c>
      <c r="H2217" s="200">
        <f>IF(ISERROR($V2217),"",OFFSET('Smelter Look-up'!$G$4,$V2217-4,0))</f>
        <v/>
      </c>
      <c r="I2217" s="201">
        <f>IF(ISERROR($V2217),"",OFFSET('Smelter Look-up'!$H$4,$V2217-4,0))</f>
        <v/>
      </c>
      <c r="J2217" s="201">
        <f>IF(ISERROR($V2217),"",OFFSET('Smelter Look-up'!$I$4,$V2217-4,0))</f>
        <v/>
      </c>
      <c r="K2217" s="145" t="n"/>
      <c r="L2217" s="145" t="n"/>
      <c r="M2217" s="145" t="n"/>
      <c r="N2217" s="145" t="n"/>
      <c r="O2217" s="145" t="n"/>
      <c r="P2217" s="203" t="n"/>
      <c r="Q2217" s="146" t="n"/>
      <c r="R2217" s="144">
        <f>IF(ISERROR($V2217),"",OFFSET('Smelter Look-up'!$C$4,$V2217-4,0)&amp;"")</f>
        <v/>
      </c>
      <c r="S2217" s="150">
        <f>IF(B2217="","",IF(ISERROR(MATCH($E2217,CL,0)),"Unknown",INDIRECT("'C'!$A$"&amp;MATCH($E2217,CL,0)+1)))</f>
        <v/>
      </c>
      <c r="T2217" s="150">
        <f>IF(B2217="","",IF(ISERROR(MATCH($J2217,SorP!$B$1:$B$6261,0)),"",INDIRECT("'SorP'!$A$"&amp;MATCH($S2217&amp;$J2217,SorP!C:C,0))))</f>
        <v/>
      </c>
      <c r="U2217" s="163" t="n"/>
      <c r="V2217" s="164">
        <f>IF(C2217="",NA(),MATCH($B2217&amp;$C2217,'Smelter Look-up'!$J:$J,0))</f>
        <v/>
      </c>
      <c r="X2217" s="165">
        <f>IF(AND(C2217="Smelter not listed",OR(LEN(D2217)=0,LEN(E2217)=0)),1,0)</f>
        <v/>
      </c>
      <c r="AB2217" s="306">
        <f>IF(C2217="","",B2217)</f>
        <v/>
      </c>
      <c r="AC2217" s="165">
        <f>B2217</f>
        <v/>
      </c>
      <c r="AD2217" s="165">
        <f>IF(C2217="Smelter not listed",D2217,C2217)</f>
        <v/>
      </c>
    </row>
    <row r="2218" ht="20.1" customFormat="1" customHeight="1" s="165">
      <c r="A2218" s="150" t="n"/>
      <c r="B2218" s="296">
        <f>IF(LEN(A2218)=0,"",INDEX('Smelter Look-up'!$A:$A,MATCH($A2218,'Smelter Look-up'!$E:$E,0)))</f>
        <v/>
      </c>
      <c r="C2218" s="147">
        <f>IF(LEN(A2218)=0,"",INDEX('Smelter Look-up'!$C:$C,MATCH($A2218,'Smelter Look-up'!$E:$E,0)))</f>
        <v/>
      </c>
      <c r="D2218" s="144" t="n"/>
      <c r="E2218" s="144">
        <f>IF(ISERROR($V2218),"",OFFSET('Smelter Look-up'!$D$4,$V2218-4,0)&amp;"")</f>
        <v/>
      </c>
      <c r="F2218" s="144">
        <f>IF(ISERROR($V2218),"",OFFSET('Smelter Look-up'!$E$4,$V2218-4,0))</f>
        <v/>
      </c>
      <c r="G2218" s="144">
        <f>IF(C2218=$X$4,"Enter smelter details",IF(ISERROR($V2218),"",OFFSET('Smelter Look-up'!$F$4,$V2218-4,0)))</f>
        <v/>
      </c>
      <c r="H2218" s="200">
        <f>IF(ISERROR($V2218),"",OFFSET('Smelter Look-up'!$G$4,$V2218-4,0))</f>
        <v/>
      </c>
      <c r="I2218" s="201">
        <f>IF(ISERROR($V2218),"",OFFSET('Smelter Look-up'!$H$4,$V2218-4,0))</f>
        <v/>
      </c>
      <c r="J2218" s="201">
        <f>IF(ISERROR($V2218),"",OFFSET('Smelter Look-up'!$I$4,$V2218-4,0))</f>
        <v/>
      </c>
      <c r="K2218" s="145" t="n"/>
      <c r="L2218" s="145" t="n"/>
      <c r="M2218" s="145" t="n"/>
      <c r="N2218" s="145" t="n"/>
      <c r="O2218" s="145" t="n"/>
      <c r="P2218" s="203" t="n"/>
      <c r="Q2218" s="146" t="n"/>
      <c r="R2218" s="144">
        <f>IF(ISERROR($V2218),"",OFFSET('Smelter Look-up'!$C$4,$V2218-4,0)&amp;"")</f>
        <v/>
      </c>
      <c r="S2218" s="150">
        <f>IF(B2218="","",IF(ISERROR(MATCH($E2218,CL,0)),"Unknown",INDIRECT("'C'!$A$"&amp;MATCH($E2218,CL,0)+1)))</f>
        <v/>
      </c>
      <c r="T2218" s="150">
        <f>IF(B2218="","",IF(ISERROR(MATCH($J2218,SorP!$B$1:$B$6261,0)),"",INDIRECT("'SorP'!$A$"&amp;MATCH($S2218&amp;$J2218,SorP!C:C,0))))</f>
        <v/>
      </c>
      <c r="U2218" s="163" t="n"/>
      <c r="V2218" s="164">
        <f>IF(C2218="",NA(),MATCH($B2218&amp;$C2218,'Smelter Look-up'!$J:$J,0))</f>
        <v/>
      </c>
      <c r="X2218" s="165">
        <f>IF(AND(C2218="Smelter not listed",OR(LEN(D2218)=0,LEN(E2218)=0)),1,0)</f>
        <v/>
      </c>
      <c r="AB2218" s="306">
        <f>IF(C2218="","",B2218)</f>
        <v/>
      </c>
      <c r="AC2218" s="165">
        <f>B2218</f>
        <v/>
      </c>
      <c r="AD2218" s="165">
        <f>IF(C2218="Smelter not listed",D2218,C2218)</f>
        <v/>
      </c>
    </row>
    <row r="2219" ht="20.1" customFormat="1" customHeight="1" s="165">
      <c r="A2219" s="150" t="n"/>
      <c r="B2219" s="296">
        <f>IF(LEN(A2219)=0,"",INDEX('Smelter Look-up'!$A:$A,MATCH($A2219,'Smelter Look-up'!$E:$E,0)))</f>
        <v/>
      </c>
      <c r="C2219" s="147">
        <f>IF(LEN(A2219)=0,"",INDEX('Smelter Look-up'!$C:$C,MATCH($A2219,'Smelter Look-up'!$E:$E,0)))</f>
        <v/>
      </c>
      <c r="D2219" s="144" t="n"/>
      <c r="E2219" s="144">
        <f>IF(ISERROR($V2219),"",OFFSET('Smelter Look-up'!$D$4,$V2219-4,0)&amp;"")</f>
        <v/>
      </c>
      <c r="F2219" s="144">
        <f>IF(ISERROR($V2219),"",OFFSET('Smelter Look-up'!$E$4,$V2219-4,0))</f>
        <v/>
      </c>
      <c r="G2219" s="144">
        <f>IF(C2219=$X$4,"Enter smelter details",IF(ISERROR($V2219),"",OFFSET('Smelter Look-up'!$F$4,$V2219-4,0)))</f>
        <v/>
      </c>
      <c r="H2219" s="200">
        <f>IF(ISERROR($V2219),"",OFFSET('Smelter Look-up'!$G$4,$V2219-4,0))</f>
        <v/>
      </c>
      <c r="I2219" s="201">
        <f>IF(ISERROR($V2219),"",OFFSET('Smelter Look-up'!$H$4,$V2219-4,0))</f>
        <v/>
      </c>
      <c r="J2219" s="201">
        <f>IF(ISERROR($V2219),"",OFFSET('Smelter Look-up'!$I$4,$V2219-4,0))</f>
        <v/>
      </c>
      <c r="K2219" s="145" t="n"/>
      <c r="L2219" s="145" t="n"/>
      <c r="M2219" s="145" t="n"/>
      <c r="N2219" s="145" t="n"/>
      <c r="O2219" s="145" t="n"/>
      <c r="P2219" s="203" t="n"/>
      <c r="Q2219" s="146" t="n"/>
      <c r="R2219" s="144">
        <f>IF(ISERROR($V2219),"",OFFSET('Smelter Look-up'!$C$4,$V2219-4,0)&amp;"")</f>
        <v/>
      </c>
      <c r="S2219" s="150">
        <f>IF(B2219="","",IF(ISERROR(MATCH($E2219,CL,0)),"Unknown",INDIRECT("'C'!$A$"&amp;MATCH($E2219,CL,0)+1)))</f>
        <v/>
      </c>
      <c r="T2219" s="150">
        <f>IF(B2219="","",IF(ISERROR(MATCH($J2219,SorP!$B$1:$B$6261,0)),"",INDIRECT("'SorP'!$A$"&amp;MATCH($S2219&amp;$J2219,SorP!C:C,0))))</f>
        <v/>
      </c>
      <c r="U2219" s="163" t="n"/>
      <c r="V2219" s="164">
        <f>IF(C2219="",NA(),MATCH($B2219&amp;$C2219,'Smelter Look-up'!$J:$J,0))</f>
        <v/>
      </c>
      <c r="X2219" s="165">
        <f>IF(AND(C2219="Smelter not listed",OR(LEN(D2219)=0,LEN(E2219)=0)),1,0)</f>
        <v/>
      </c>
      <c r="AB2219" s="306">
        <f>IF(C2219="","",B2219)</f>
        <v/>
      </c>
      <c r="AC2219" s="165">
        <f>B2219</f>
        <v/>
      </c>
      <c r="AD2219" s="165">
        <f>IF(C2219="Smelter not listed",D2219,C2219)</f>
        <v/>
      </c>
    </row>
    <row r="2220" ht="20.1" customFormat="1" customHeight="1" s="165">
      <c r="A2220" s="150" t="n"/>
      <c r="B2220" s="296">
        <f>IF(LEN(A2220)=0,"",INDEX('Smelter Look-up'!$A:$A,MATCH($A2220,'Smelter Look-up'!$E:$E,0)))</f>
        <v/>
      </c>
      <c r="C2220" s="147">
        <f>IF(LEN(A2220)=0,"",INDEX('Smelter Look-up'!$C:$C,MATCH($A2220,'Smelter Look-up'!$E:$E,0)))</f>
        <v/>
      </c>
      <c r="D2220" s="144" t="n"/>
      <c r="E2220" s="144">
        <f>IF(ISERROR($V2220),"",OFFSET('Smelter Look-up'!$D$4,$V2220-4,0)&amp;"")</f>
        <v/>
      </c>
      <c r="F2220" s="144">
        <f>IF(ISERROR($V2220),"",OFFSET('Smelter Look-up'!$E$4,$V2220-4,0))</f>
        <v/>
      </c>
      <c r="G2220" s="144">
        <f>IF(C2220=$X$4,"Enter smelter details",IF(ISERROR($V2220),"",OFFSET('Smelter Look-up'!$F$4,$V2220-4,0)))</f>
        <v/>
      </c>
      <c r="H2220" s="200">
        <f>IF(ISERROR($V2220),"",OFFSET('Smelter Look-up'!$G$4,$V2220-4,0))</f>
        <v/>
      </c>
      <c r="I2220" s="201">
        <f>IF(ISERROR($V2220),"",OFFSET('Smelter Look-up'!$H$4,$V2220-4,0))</f>
        <v/>
      </c>
      <c r="J2220" s="201">
        <f>IF(ISERROR($V2220),"",OFFSET('Smelter Look-up'!$I$4,$V2220-4,0))</f>
        <v/>
      </c>
      <c r="K2220" s="145" t="n"/>
      <c r="L2220" s="145" t="n"/>
      <c r="M2220" s="145" t="n"/>
      <c r="N2220" s="145" t="n"/>
      <c r="O2220" s="145" t="n"/>
      <c r="P2220" s="203" t="n"/>
      <c r="Q2220" s="146" t="n"/>
      <c r="R2220" s="144">
        <f>IF(ISERROR($V2220),"",OFFSET('Smelter Look-up'!$C$4,$V2220-4,0)&amp;"")</f>
        <v/>
      </c>
      <c r="S2220" s="150">
        <f>IF(B2220="","",IF(ISERROR(MATCH($E2220,CL,0)),"Unknown",INDIRECT("'C'!$A$"&amp;MATCH($E2220,CL,0)+1)))</f>
        <v/>
      </c>
      <c r="T2220" s="150">
        <f>IF(B2220="","",IF(ISERROR(MATCH($J2220,SorP!$B$1:$B$6261,0)),"",INDIRECT("'SorP'!$A$"&amp;MATCH($S2220&amp;$J2220,SorP!C:C,0))))</f>
        <v/>
      </c>
      <c r="U2220" s="163" t="n"/>
      <c r="V2220" s="164">
        <f>IF(C2220="",NA(),MATCH($B2220&amp;$C2220,'Smelter Look-up'!$J:$J,0))</f>
        <v/>
      </c>
      <c r="X2220" s="165">
        <f>IF(AND(C2220="Smelter not listed",OR(LEN(D2220)=0,LEN(E2220)=0)),1,0)</f>
        <v/>
      </c>
      <c r="AB2220" s="306">
        <f>IF(C2220="","",B2220)</f>
        <v/>
      </c>
      <c r="AC2220" s="165">
        <f>B2220</f>
        <v/>
      </c>
      <c r="AD2220" s="165">
        <f>IF(C2220="Smelter not listed",D2220,C2220)</f>
        <v/>
      </c>
    </row>
    <row r="2221" ht="20.1" customFormat="1" customHeight="1" s="165">
      <c r="A2221" s="150" t="n"/>
      <c r="B2221" s="296">
        <f>IF(LEN(A2221)=0,"",INDEX('Smelter Look-up'!$A:$A,MATCH($A2221,'Smelter Look-up'!$E:$E,0)))</f>
        <v/>
      </c>
      <c r="C2221" s="147">
        <f>IF(LEN(A2221)=0,"",INDEX('Smelter Look-up'!$C:$C,MATCH($A2221,'Smelter Look-up'!$E:$E,0)))</f>
        <v/>
      </c>
      <c r="D2221" s="144" t="n"/>
      <c r="E2221" s="144">
        <f>IF(ISERROR($V2221),"",OFFSET('Smelter Look-up'!$D$4,$V2221-4,0)&amp;"")</f>
        <v/>
      </c>
      <c r="F2221" s="144">
        <f>IF(ISERROR($V2221),"",OFFSET('Smelter Look-up'!$E$4,$V2221-4,0))</f>
        <v/>
      </c>
      <c r="G2221" s="144">
        <f>IF(C2221=$X$4,"Enter smelter details",IF(ISERROR($V2221),"",OFFSET('Smelter Look-up'!$F$4,$V2221-4,0)))</f>
        <v/>
      </c>
      <c r="H2221" s="200">
        <f>IF(ISERROR($V2221),"",OFFSET('Smelter Look-up'!$G$4,$V2221-4,0))</f>
        <v/>
      </c>
      <c r="I2221" s="201">
        <f>IF(ISERROR($V2221),"",OFFSET('Smelter Look-up'!$H$4,$V2221-4,0))</f>
        <v/>
      </c>
      <c r="J2221" s="201">
        <f>IF(ISERROR($V2221),"",OFFSET('Smelter Look-up'!$I$4,$V2221-4,0))</f>
        <v/>
      </c>
      <c r="K2221" s="145" t="n"/>
      <c r="L2221" s="145" t="n"/>
      <c r="M2221" s="145" t="n"/>
      <c r="N2221" s="145" t="n"/>
      <c r="O2221" s="145" t="n"/>
      <c r="P2221" s="203" t="n"/>
      <c r="Q2221" s="146" t="n"/>
      <c r="R2221" s="144">
        <f>IF(ISERROR($V2221),"",OFFSET('Smelter Look-up'!$C$4,$V2221-4,0)&amp;"")</f>
        <v/>
      </c>
      <c r="S2221" s="150">
        <f>IF(B2221="","",IF(ISERROR(MATCH($E2221,CL,0)),"Unknown",INDIRECT("'C'!$A$"&amp;MATCH($E2221,CL,0)+1)))</f>
        <v/>
      </c>
      <c r="T2221" s="150">
        <f>IF(B2221="","",IF(ISERROR(MATCH($J2221,SorP!$B$1:$B$6261,0)),"",INDIRECT("'SorP'!$A$"&amp;MATCH($S2221&amp;$J2221,SorP!C:C,0))))</f>
        <v/>
      </c>
      <c r="U2221" s="163" t="n"/>
      <c r="V2221" s="164">
        <f>IF(C2221="",NA(),MATCH($B2221&amp;$C2221,'Smelter Look-up'!$J:$J,0))</f>
        <v/>
      </c>
      <c r="X2221" s="165">
        <f>IF(AND(C2221="Smelter not listed",OR(LEN(D2221)=0,LEN(E2221)=0)),1,0)</f>
        <v/>
      </c>
      <c r="AB2221" s="306">
        <f>IF(C2221="","",B2221)</f>
        <v/>
      </c>
      <c r="AC2221" s="165">
        <f>B2221</f>
        <v/>
      </c>
      <c r="AD2221" s="165">
        <f>IF(C2221="Smelter not listed",D2221,C2221)</f>
        <v/>
      </c>
    </row>
    <row r="2222" ht="20.1" customFormat="1" customHeight="1" s="165">
      <c r="A2222" s="150" t="n"/>
      <c r="B2222" s="296">
        <f>IF(LEN(A2222)=0,"",INDEX('Smelter Look-up'!$A:$A,MATCH($A2222,'Smelter Look-up'!$E:$E,0)))</f>
        <v/>
      </c>
      <c r="C2222" s="147">
        <f>IF(LEN(A2222)=0,"",INDEX('Smelter Look-up'!$C:$C,MATCH($A2222,'Smelter Look-up'!$E:$E,0)))</f>
        <v/>
      </c>
      <c r="D2222" s="144" t="n"/>
      <c r="E2222" s="144">
        <f>IF(ISERROR($V2222),"",OFFSET('Smelter Look-up'!$D$4,$V2222-4,0)&amp;"")</f>
        <v/>
      </c>
      <c r="F2222" s="144">
        <f>IF(ISERROR($V2222),"",OFFSET('Smelter Look-up'!$E$4,$V2222-4,0))</f>
        <v/>
      </c>
      <c r="G2222" s="144">
        <f>IF(C2222=$X$4,"Enter smelter details",IF(ISERROR($V2222),"",OFFSET('Smelter Look-up'!$F$4,$V2222-4,0)))</f>
        <v/>
      </c>
      <c r="H2222" s="200">
        <f>IF(ISERROR($V2222),"",OFFSET('Smelter Look-up'!$G$4,$V2222-4,0))</f>
        <v/>
      </c>
      <c r="I2222" s="201">
        <f>IF(ISERROR($V2222),"",OFFSET('Smelter Look-up'!$H$4,$V2222-4,0))</f>
        <v/>
      </c>
      <c r="J2222" s="201">
        <f>IF(ISERROR($V2222),"",OFFSET('Smelter Look-up'!$I$4,$V2222-4,0))</f>
        <v/>
      </c>
      <c r="K2222" s="145" t="n"/>
      <c r="L2222" s="145" t="n"/>
      <c r="M2222" s="145" t="n"/>
      <c r="N2222" s="145" t="n"/>
      <c r="O2222" s="145" t="n"/>
      <c r="P2222" s="203" t="n"/>
      <c r="Q2222" s="146" t="n"/>
      <c r="R2222" s="144">
        <f>IF(ISERROR($V2222),"",OFFSET('Smelter Look-up'!$C$4,$V2222-4,0)&amp;"")</f>
        <v/>
      </c>
      <c r="S2222" s="150">
        <f>IF(B2222="","",IF(ISERROR(MATCH($E2222,CL,0)),"Unknown",INDIRECT("'C'!$A$"&amp;MATCH($E2222,CL,0)+1)))</f>
        <v/>
      </c>
      <c r="T2222" s="150">
        <f>IF(B2222="","",IF(ISERROR(MATCH($J2222,SorP!$B$1:$B$6261,0)),"",INDIRECT("'SorP'!$A$"&amp;MATCH($S2222&amp;$J2222,SorP!C:C,0))))</f>
        <v/>
      </c>
      <c r="U2222" s="163" t="n"/>
      <c r="V2222" s="164">
        <f>IF(C2222="",NA(),MATCH($B2222&amp;$C2222,'Smelter Look-up'!$J:$J,0))</f>
        <v/>
      </c>
      <c r="X2222" s="165">
        <f>IF(AND(C2222="Smelter not listed",OR(LEN(D2222)=0,LEN(E2222)=0)),1,0)</f>
        <v/>
      </c>
      <c r="AB2222" s="306">
        <f>IF(C2222="","",B2222)</f>
        <v/>
      </c>
      <c r="AC2222" s="165">
        <f>B2222</f>
        <v/>
      </c>
      <c r="AD2222" s="165">
        <f>IF(C2222="Smelter not listed",D2222,C2222)</f>
        <v/>
      </c>
    </row>
    <row r="2223" ht="20.1" customFormat="1" customHeight="1" s="165">
      <c r="A2223" s="150" t="n"/>
      <c r="B2223" s="296">
        <f>IF(LEN(A2223)=0,"",INDEX('Smelter Look-up'!$A:$A,MATCH($A2223,'Smelter Look-up'!$E:$E,0)))</f>
        <v/>
      </c>
      <c r="C2223" s="147">
        <f>IF(LEN(A2223)=0,"",INDEX('Smelter Look-up'!$C:$C,MATCH($A2223,'Smelter Look-up'!$E:$E,0)))</f>
        <v/>
      </c>
      <c r="D2223" s="144" t="n"/>
      <c r="E2223" s="144">
        <f>IF(ISERROR($V2223),"",OFFSET('Smelter Look-up'!$D$4,$V2223-4,0)&amp;"")</f>
        <v/>
      </c>
      <c r="F2223" s="144">
        <f>IF(ISERROR($V2223),"",OFFSET('Smelter Look-up'!$E$4,$V2223-4,0))</f>
        <v/>
      </c>
      <c r="G2223" s="144">
        <f>IF(C2223=$X$4,"Enter smelter details",IF(ISERROR($V2223),"",OFFSET('Smelter Look-up'!$F$4,$V2223-4,0)))</f>
        <v/>
      </c>
      <c r="H2223" s="200">
        <f>IF(ISERROR($V2223),"",OFFSET('Smelter Look-up'!$G$4,$V2223-4,0))</f>
        <v/>
      </c>
      <c r="I2223" s="201">
        <f>IF(ISERROR($V2223),"",OFFSET('Smelter Look-up'!$H$4,$V2223-4,0))</f>
        <v/>
      </c>
      <c r="J2223" s="201">
        <f>IF(ISERROR($V2223),"",OFFSET('Smelter Look-up'!$I$4,$V2223-4,0))</f>
        <v/>
      </c>
      <c r="K2223" s="145" t="n"/>
      <c r="L2223" s="145" t="n"/>
      <c r="M2223" s="145" t="n"/>
      <c r="N2223" s="145" t="n"/>
      <c r="O2223" s="145" t="n"/>
      <c r="P2223" s="203" t="n"/>
      <c r="Q2223" s="146" t="n"/>
      <c r="R2223" s="144">
        <f>IF(ISERROR($V2223),"",OFFSET('Smelter Look-up'!$C$4,$V2223-4,0)&amp;"")</f>
        <v/>
      </c>
      <c r="S2223" s="150">
        <f>IF(B2223="","",IF(ISERROR(MATCH($E2223,CL,0)),"Unknown",INDIRECT("'C'!$A$"&amp;MATCH($E2223,CL,0)+1)))</f>
        <v/>
      </c>
      <c r="T2223" s="150">
        <f>IF(B2223="","",IF(ISERROR(MATCH($J2223,SorP!$B$1:$B$6261,0)),"",INDIRECT("'SorP'!$A$"&amp;MATCH($S2223&amp;$J2223,SorP!C:C,0))))</f>
        <v/>
      </c>
      <c r="U2223" s="163" t="n"/>
      <c r="V2223" s="164">
        <f>IF(C2223="",NA(),MATCH($B2223&amp;$C2223,'Smelter Look-up'!$J:$J,0))</f>
        <v/>
      </c>
      <c r="X2223" s="165">
        <f>IF(AND(C2223="Smelter not listed",OR(LEN(D2223)=0,LEN(E2223)=0)),1,0)</f>
        <v/>
      </c>
      <c r="AB2223" s="306">
        <f>IF(C2223="","",B2223)</f>
        <v/>
      </c>
      <c r="AC2223" s="165">
        <f>B2223</f>
        <v/>
      </c>
      <c r="AD2223" s="165">
        <f>IF(C2223="Smelter not listed",D2223,C2223)</f>
        <v/>
      </c>
    </row>
    <row r="2224" ht="20.1" customFormat="1" customHeight="1" s="165">
      <c r="A2224" s="150" t="n"/>
      <c r="B2224" s="296">
        <f>IF(LEN(A2224)=0,"",INDEX('Smelter Look-up'!$A:$A,MATCH($A2224,'Smelter Look-up'!$E:$E,0)))</f>
        <v/>
      </c>
      <c r="C2224" s="147">
        <f>IF(LEN(A2224)=0,"",INDEX('Smelter Look-up'!$C:$C,MATCH($A2224,'Smelter Look-up'!$E:$E,0)))</f>
        <v/>
      </c>
      <c r="D2224" s="144" t="n"/>
      <c r="E2224" s="144">
        <f>IF(ISERROR($V2224),"",OFFSET('Smelter Look-up'!$D$4,$V2224-4,0)&amp;"")</f>
        <v/>
      </c>
      <c r="F2224" s="144">
        <f>IF(ISERROR($V2224),"",OFFSET('Smelter Look-up'!$E$4,$V2224-4,0))</f>
        <v/>
      </c>
      <c r="G2224" s="144">
        <f>IF(C2224=$X$4,"Enter smelter details",IF(ISERROR($V2224),"",OFFSET('Smelter Look-up'!$F$4,$V2224-4,0)))</f>
        <v/>
      </c>
      <c r="H2224" s="200">
        <f>IF(ISERROR($V2224),"",OFFSET('Smelter Look-up'!$G$4,$V2224-4,0))</f>
        <v/>
      </c>
      <c r="I2224" s="201">
        <f>IF(ISERROR($V2224),"",OFFSET('Smelter Look-up'!$H$4,$V2224-4,0))</f>
        <v/>
      </c>
      <c r="J2224" s="201">
        <f>IF(ISERROR($V2224),"",OFFSET('Smelter Look-up'!$I$4,$V2224-4,0))</f>
        <v/>
      </c>
      <c r="K2224" s="145" t="n"/>
      <c r="L2224" s="145" t="n"/>
      <c r="M2224" s="145" t="n"/>
      <c r="N2224" s="145" t="n"/>
      <c r="O2224" s="145" t="n"/>
      <c r="P2224" s="203" t="n"/>
      <c r="Q2224" s="146" t="n"/>
      <c r="R2224" s="144">
        <f>IF(ISERROR($V2224),"",OFFSET('Smelter Look-up'!$C$4,$V2224-4,0)&amp;"")</f>
        <v/>
      </c>
      <c r="S2224" s="150">
        <f>IF(B2224="","",IF(ISERROR(MATCH($E2224,CL,0)),"Unknown",INDIRECT("'C'!$A$"&amp;MATCH($E2224,CL,0)+1)))</f>
        <v/>
      </c>
      <c r="T2224" s="150">
        <f>IF(B2224="","",IF(ISERROR(MATCH($J2224,SorP!$B$1:$B$6261,0)),"",INDIRECT("'SorP'!$A$"&amp;MATCH($S2224&amp;$J2224,SorP!C:C,0))))</f>
        <v/>
      </c>
      <c r="U2224" s="163" t="n"/>
      <c r="V2224" s="164">
        <f>IF(C2224="",NA(),MATCH($B2224&amp;$C2224,'Smelter Look-up'!$J:$J,0))</f>
        <v/>
      </c>
      <c r="X2224" s="165">
        <f>IF(AND(C2224="Smelter not listed",OR(LEN(D2224)=0,LEN(E2224)=0)),1,0)</f>
        <v/>
      </c>
      <c r="AB2224" s="306">
        <f>IF(C2224="","",B2224)</f>
        <v/>
      </c>
      <c r="AC2224" s="165">
        <f>B2224</f>
        <v/>
      </c>
      <c r="AD2224" s="165">
        <f>IF(C2224="Smelter not listed",D2224,C2224)</f>
        <v/>
      </c>
    </row>
    <row r="2225" ht="20.1" customFormat="1" customHeight="1" s="165">
      <c r="A2225" s="150" t="n"/>
      <c r="B2225" s="296">
        <f>IF(LEN(A2225)=0,"",INDEX('Smelter Look-up'!$A:$A,MATCH($A2225,'Smelter Look-up'!$E:$E,0)))</f>
        <v/>
      </c>
      <c r="C2225" s="147">
        <f>IF(LEN(A2225)=0,"",INDEX('Smelter Look-up'!$C:$C,MATCH($A2225,'Smelter Look-up'!$E:$E,0)))</f>
        <v/>
      </c>
      <c r="D2225" s="144" t="n"/>
      <c r="E2225" s="144">
        <f>IF(ISERROR($V2225),"",OFFSET('Smelter Look-up'!$D$4,$V2225-4,0)&amp;"")</f>
        <v/>
      </c>
      <c r="F2225" s="144">
        <f>IF(ISERROR($V2225),"",OFFSET('Smelter Look-up'!$E$4,$V2225-4,0))</f>
        <v/>
      </c>
      <c r="G2225" s="144">
        <f>IF(C2225=$X$4,"Enter smelter details",IF(ISERROR($V2225),"",OFFSET('Smelter Look-up'!$F$4,$V2225-4,0)))</f>
        <v/>
      </c>
      <c r="H2225" s="200">
        <f>IF(ISERROR($V2225),"",OFFSET('Smelter Look-up'!$G$4,$V2225-4,0))</f>
        <v/>
      </c>
      <c r="I2225" s="201">
        <f>IF(ISERROR($V2225),"",OFFSET('Smelter Look-up'!$H$4,$V2225-4,0))</f>
        <v/>
      </c>
      <c r="J2225" s="201">
        <f>IF(ISERROR($V2225),"",OFFSET('Smelter Look-up'!$I$4,$V2225-4,0))</f>
        <v/>
      </c>
      <c r="K2225" s="145" t="n"/>
      <c r="L2225" s="145" t="n"/>
      <c r="M2225" s="145" t="n"/>
      <c r="N2225" s="145" t="n"/>
      <c r="O2225" s="145" t="n"/>
      <c r="P2225" s="203" t="n"/>
      <c r="Q2225" s="146" t="n"/>
      <c r="R2225" s="144">
        <f>IF(ISERROR($V2225),"",OFFSET('Smelter Look-up'!$C$4,$V2225-4,0)&amp;"")</f>
        <v/>
      </c>
      <c r="S2225" s="150">
        <f>IF(B2225="","",IF(ISERROR(MATCH($E2225,CL,0)),"Unknown",INDIRECT("'C'!$A$"&amp;MATCH($E2225,CL,0)+1)))</f>
        <v/>
      </c>
      <c r="T2225" s="150">
        <f>IF(B2225="","",IF(ISERROR(MATCH($J2225,SorP!$B$1:$B$6261,0)),"",INDIRECT("'SorP'!$A$"&amp;MATCH($S2225&amp;$J2225,SorP!C:C,0))))</f>
        <v/>
      </c>
      <c r="U2225" s="163" t="n"/>
      <c r="V2225" s="164">
        <f>IF(C2225="",NA(),MATCH($B2225&amp;$C2225,'Smelter Look-up'!$J:$J,0))</f>
        <v/>
      </c>
      <c r="X2225" s="165">
        <f>IF(AND(C2225="Smelter not listed",OR(LEN(D2225)=0,LEN(E2225)=0)),1,0)</f>
        <v/>
      </c>
      <c r="AB2225" s="306">
        <f>IF(C2225="","",B2225)</f>
        <v/>
      </c>
      <c r="AC2225" s="165">
        <f>B2225</f>
        <v/>
      </c>
      <c r="AD2225" s="165">
        <f>IF(C2225="Smelter not listed",D2225,C2225)</f>
        <v/>
      </c>
    </row>
    <row r="2226" ht="20.1" customFormat="1" customHeight="1" s="165">
      <c r="A2226" s="150" t="n"/>
      <c r="B2226" s="296">
        <f>IF(LEN(A2226)=0,"",INDEX('Smelter Look-up'!$A:$A,MATCH($A2226,'Smelter Look-up'!$E:$E,0)))</f>
        <v/>
      </c>
      <c r="C2226" s="147">
        <f>IF(LEN(A2226)=0,"",INDEX('Smelter Look-up'!$C:$C,MATCH($A2226,'Smelter Look-up'!$E:$E,0)))</f>
        <v/>
      </c>
      <c r="D2226" s="144" t="n"/>
      <c r="E2226" s="144">
        <f>IF(ISERROR($V2226),"",OFFSET('Smelter Look-up'!$D$4,$V2226-4,0)&amp;"")</f>
        <v/>
      </c>
      <c r="F2226" s="144">
        <f>IF(ISERROR($V2226),"",OFFSET('Smelter Look-up'!$E$4,$V2226-4,0))</f>
        <v/>
      </c>
      <c r="G2226" s="144">
        <f>IF(C2226=$X$4,"Enter smelter details",IF(ISERROR($V2226),"",OFFSET('Smelter Look-up'!$F$4,$V2226-4,0)))</f>
        <v/>
      </c>
      <c r="H2226" s="200">
        <f>IF(ISERROR($V2226),"",OFFSET('Smelter Look-up'!$G$4,$V2226-4,0))</f>
        <v/>
      </c>
      <c r="I2226" s="201">
        <f>IF(ISERROR($V2226),"",OFFSET('Smelter Look-up'!$H$4,$V2226-4,0))</f>
        <v/>
      </c>
      <c r="J2226" s="201">
        <f>IF(ISERROR($V2226),"",OFFSET('Smelter Look-up'!$I$4,$V2226-4,0))</f>
        <v/>
      </c>
      <c r="K2226" s="145" t="n"/>
      <c r="L2226" s="145" t="n"/>
      <c r="M2226" s="145" t="n"/>
      <c r="N2226" s="145" t="n"/>
      <c r="O2226" s="145" t="n"/>
      <c r="P2226" s="203" t="n"/>
      <c r="Q2226" s="146" t="n"/>
      <c r="R2226" s="144">
        <f>IF(ISERROR($V2226),"",OFFSET('Smelter Look-up'!$C$4,$V2226-4,0)&amp;"")</f>
        <v/>
      </c>
      <c r="S2226" s="150">
        <f>IF(B2226="","",IF(ISERROR(MATCH($E2226,CL,0)),"Unknown",INDIRECT("'C'!$A$"&amp;MATCH($E2226,CL,0)+1)))</f>
        <v/>
      </c>
      <c r="T2226" s="150">
        <f>IF(B2226="","",IF(ISERROR(MATCH($J2226,SorP!$B$1:$B$6261,0)),"",INDIRECT("'SorP'!$A$"&amp;MATCH($S2226&amp;$J2226,SorP!C:C,0))))</f>
        <v/>
      </c>
      <c r="U2226" s="163" t="n"/>
      <c r="V2226" s="164">
        <f>IF(C2226="",NA(),MATCH($B2226&amp;$C2226,'Smelter Look-up'!$J:$J,0))</f>
        <v/>
      </c>
      <c r="X2226" s="165">
        <f>IF(AND(C2226="Smelter not listed",OR(LEN(D2226)=0,LEN(E2226)=0)),1,0)</f>
        <v/>
      </c>
      <c r="AB2226" s="306">
        <f>IF(C2226="","",B2226)</f>
        <v/>
      </c>
      <c r="AC2226" s="165">
        <f>B2226</f>
        <v/>
      </c>
      <c r="AD2226" s="165">
        <f>IF(C2226="Smelter not listed",D2226,C2226)</f>
        <v/>
      </c>
    </row>
    <row r="2227" ht="20.1" customFormat="1" customHeight="1" s="165">
      <c r="A2227" s="150" t="n"/>
      <c r="B2227" s="296">
        <f>IF(LEN(A2227)=0,"",INDEX('Smelter Look-up'!$A:$A,MATCH($A2227,'Smelter Look-up'!$E:$E,0)))</f>
        <v/>
      </c>
      <c r="C2227" s="147">
        <f>IF(LEN(A2227)=0,"",INDEX('Smelter Look-up'!$C:$C,MATCH($A2227,'Smelter Look-up'!$E:$E,0)))</f>
        <v/>
      </c>
      <c r="D2227" s="144" t="n"/>
      <c r="E2227" s="144">
        <f>IF(ISERROR($V2227),"",OFFSET('Smelter Look-up'!$D$4,$V2227-4,0)&amp;"")</f>
        <v/>
      </c>
      <c r="F2227" s="144">
        <f>IF(ISERROR($V2227),"",OFFSET('Smelter Look-up'!$E$4,$V2227-4,0))</f>
        <v/>
      </c>
      <c r="G2227" s="144">
        <f>IF(C2227=$X$4,"Enter smelter details",IF(ISERROR($V2227),"",OFFSET('Smelter Look-up'!$F$4,$V2227-4,0)))</f>
        <v/>
      </c>
      <c r="H2227" s="200">
        <f>IF(ISERROR($V2227),"",OFFSET('Smelter Look-up'!$G$4,$V2227-4,0))</f>
        <v/>
      </c>
      <c r="I2227" s="201">
        <f>IF(ISERROR($V2227),"",OFFSET('Smelter Look-up'!$H$4,$V2227-4,0))</f>
        <v/>
      </c>
      <c r="J2227" s="201">
        <f>IF(ISERROR($V2227),"",OFFSET('Smelter Look-up'!$I$4,$V2227-4,0))</f>
        <v/>
      </c>
      <c r="K2227" s="145" t="n"/>
      <c r="L2227" s="145" t="n"/>
      <c r="M2227" s="145" t="n"/>
      <c r="N2227" s="145" t="n"/>
      <c r="O2227" s="145" t="n"/>
      <c r="P2227" s="203" t="n"/>
      <c r="Q2227" s="146" t="n"/>
      <c r="R2227" s="144">
        <f>IF(ISERROR($V2227),"",OFFSET('Smelter Look-up'!$C$4,$V2227-4,0)&amp;"")</f>
        <v/>
      </c>
      <c r="S2227" s="150">
        <f>IF(B2227="","",IF(ISERROR(MATCH($E2227,CL,0)),"Unknown",INDIRECT("'C'!$A$"&amp;MATCH($E2227,CL,0)+1)))</f>
        <v/>
      </c>
      <c r="T2227" s="150">
        <f>IF(B2227="","",IF(ISERROR(MATCH($J2227,SorP!$B$1:$B$6261,0)),"",INDIRECT("'SorP'!$A$"&amp;MATCH($S2227&amp;$J2227,SorP!C:C,0))))</f>
        <v/>
      </c>
      <c r="U2227" s="163" t="n"/>
      <c r="V2227" s="164">
        <f>IF(C2227="",NA(),MATCH($B2227&amp;$C2227,'Smelter Look-up'!$J:$J,0))</f>
        <v/>
      </c>
      <c r="X2227" s="165">
        <f>IF(AND(C2227="Smelter not listed",OR(LEN(D2227)=0,LEN(E2227)=0)),1,0)</f>
        <v/>
      </c>
      <c r="AB2227" s="306">
        <f>IF(C2227="","",B2227)</f>
        <v/>
      </c>
      <c r="AC2227" s="165">
        <f>B2227</f>
        <v/>
      </c>
      <c r="AD2227" s="165">
        <f>IF(C2227="Smelter not listed",D2227,C2227)</f>
        <v/>
      </c>
    </row>
    <row r="2228" ht="20.1" customFormat="1" customHeight="1" s="165">
      <c r="A2228" s="150" t="n"/>
      <c r="B2228" s="296">
        <f>IF(LEN(A2228)=0,"",INDEX('Smelter Look-up'!$A:$A,MATCH($A2228,'Smelter Look-up'!$E:$E,0)))</f>
        <v/>
      </c>
      <c r="C2228" s="147">
        <f>IF(LEN(A2228)=0,"",INDEX('Smelter Look-up'!$C:$C,MATCH($A2228,'Smelter Look-up'!$E:$E,0)))</f>
        <v/>
      </c>
      <c r="D2228" s="144" t="n"/>
      <c r="E2228" s="144">
        <f>IF(ISERROR($V2228),"",OFFSET('Smelter Look-up'!$D$4,$V2228-4,0)&amp;"")</f>
        <v/>
      </c>
      <c r="F2228" s="144">
        <f>IF(ISERROR($V2228),"",OFFSET('Smelter Look-up'!$E$4,$V2228-4,0))</f>
        <v/>
      </c>
      <c r="G2228" s="144">
        <f>IF(C2228=$X$4,"Enter smelter details",IF(ISERROR($V2228),"",OFFSET('Smelter Look-up'!$F$4,$V2228-4,0)))</f>
        <v/>
      </c>
      <c r="H2228" s="200">
        <f>IF(ISERROR($V2228),"",OFFSET('Smelter Look-up'!$G$4,$V2228-4,0))</f>
        <v/>
      </c>
      <c r="I2228" s="201">
        <f>IF(ISERROR($V2228),"",OFFSET('Smelter Look-up'!$H$4,$V2228-4,0))</f>
        <v/>
      </c>
      <c r="J2228" s="201">
        <f>IF(ISERROR($V2228),"",OFFSET('Smelter Look-up'!$I$4,$V2228-4,0))</f>
        <v/>
      </c>
      <c r="K2228" s="145" t="n"/>
      <c r="L2228" s="145" t="n"/>
      <c r="M2228" s="145" t="n"/>
      <c r="N2228" s="145" t="n"/>
      <c r="O2228" s="145" t="n"/>
      <c r="P2228" s="203" t="n"/>
      <c r="Q2228" s="146" t="n"/>
      <c r="R2228" s="144">
        <f>IF(ISERROR($V2228),"",OFFSET('Smelter Look-up'!$C$4,$V2228-4,0)&amp;"")</f>
        <v/>
      </c>
      <c r="S2228" s="150">
        <f>IF(B2228="","",IF(ISERROR(MATCH($E2228,CL,0)),"Unknown",INDIRECT("'C'!$A$"&amp;MATCH($E2228,CL,0)+1)))</f>
        <v/>
      </c>
      <c r="T2228" s="150">
        <f>IF(B2228="","",IF(ISERROR(MATCH($J2228,SorP!$B$1:$B$6261,0)),"",INDIRECT("'SorP'!$A$"&amp;MATCH($S2228&amp;$J2228,SorP!C:C,0))))</f>
        <v/>
      </c>
      <c r="U2228" s="163" t="n"/>
      <c r="V2228" s="164">
        <f>IF(C2228="",NA(),MATCH($B2228&amp;$C2228,'Smelter Look-up'!$J:$J,0))</f>
        <v/>
      </c>
      <c r="X2228" s="165">
        <f>IF(AND(C2228="Smelter not listed",OR(LEN(D2228)=0,LEN(E2228)=0)),1,0)</f>
        <v/>
      </c>
      <c r="AB2228" s="306">
        <f>IF(C2228="","",B2228)</f>
        <v/>
      </c>
      <c r="AC2228" s="165">
        <f>B2228</f>
        <v/>
      </c>
      <c r="AD2228" s="165">
        <f>IF(C2228="Smelter not listed",D2228,C2228)</f>
        <v/>
      </c>
    </row>
    <row r="2229" ht="20.1" customFormat="1" customHeight="1" s="165">
      <c r="A2229" s="150" t="n"/>
      <c r="B2229" s="296">
        <f>IF(LEN(A2229)=0,"",INDEX('Smelter Look-up'!$A:$A,MATCH($A2229,'Smelter Look-up'!$E:$E,0)))</f>
        <v/>
      </c>
      <c r="C2229" s="147">
        <f>IF(LEN(A2229)=0,"",INDEX('Smelter Look-up'!$C:$C,MATCH($A2229,'Smelter Look-up'!$E:$E,0)))</f>
        <v/>
      </c>
      <c r="D2229" s="144" t="n"/>
      <c r="E2229" s="144">
        <f>IF(ISERROR($V2229),"",OFFSET('Smelter Look-up'!$D$4,$V2229-4,0)&amp;"")</f>
        <v/>
      </c>
      <c r="F2229" s="144">
        <f>IF(ISERROR($V2229),"",OFFSET('Smelter Look-up'!$E$4,$V2229-4,0))</f>
        <v/>
      </c>
      <c r="G2229" s="144">
        <f>IF(C2229=$X$4,"Enter smelter details",IF(ISERROR($V2229),"",OFFSET('Smelter Look-up'!$F$4,$V2229-4,0)))</f>
        <v/>
      </c>
      <c r="H2229" s="200">
        <f>IF(ISERROR($V2229),"",OFFSET('Smelter Look-up'!$G$4,$V2229-4,0))</f>
        <v/>
      </c>
      <c r="I2229" s="201">
        <f>IF(ISERROR($V2229),"",OFFSET('Smelter Look-up'!$H$4,$V2229-4,0))</f>
        <v/>
      </c>
      <c r="J2229" s="201">
        <f>IF(ISERROR($V2229),"",OFFSET('Smelter Look-up'!$I$4,$V2229-4,0))</f>
        <v/>
      </c>
      <c r="K2229" s="145" t="n"/>
      <c r="L2229" s="145" t="n"/>
      <c r="M2229" s="145" t="n"/>
      <c r="N2229" s="145" t="n"/>
      <c r="O2229" s="145" t="n"/>
      <c r="P2229" s="203" t="n"/>
      <c r="Q2229" s="146" t="n"/>
      <c r="R2229" s="144">
        <f>IF(ISERROR($V2229),"",OFFSET('Smelter Look-up'!$C$4,$V2229-4,0)&amp;"")</f>
        <v/>
      </c>
      <c r="S2229" s="150">
        <f>IF(B2229="","",IF(ISERROR(MATCH($E2229,CL,0)),"Unknown",INDIRECT("'C'!$A$"&amp;MATCH($E2229,CL,0)+1)))</f>
        <v/>
      </c>
      <c r="T2229" s="150">
        <f>IF(B2229="","",IF(ISERROR(MATCH($J2229,SorP!$B$1:$B$6261,0)),"",INDIRECT("'SorP'!$A$"&amp;MATCH($S2229&amp;$J2229,SorP!C:C,0))))</f>
        <v/>
      </c>
      <c r="U2229" s="163" t="n"/>
      <c r="V2229" s="164">
        <f>IF(C2229="",NA(),MATCH($B2229&amp;$C2229,'Smelter Look-up'!$J:$J,0))</f>
        <v/>
      </c>
      <c r="X2229" s="165">
        <f>IF(AND(C2229="Smelter not listed",OR(LEN(D2229)=0,LEN(E2229)=0)),1,0)</f>
        <v/>
      </c>
      <c r="AB2229" s="306">
        <f>IF(C2229="","",B2229)</f>
        <v/>
      </c>
      <c r="AC2229" s="165">
        <f>B2229</f>
        <v/>
      </c>
      <c r="AD2229" s="165">
        <f>IF(C2229="Smelter not listed",D2229,C2229)</f>
        <v/>
      </c>
    </row>
    <row r="2230" ht="20.1" customFormat="1" customHeight="1" s="165">
      <c r="A2230" s="150" t="n"/>
      <c r="B2230" s="296">
        <f>IF(LEN(A2230)=0,"",INDEX('Smelter Look-up'!$A:$A,MATCH($A2230,'Smelter Look-up'!$E:$E,0)))</f>
        <v/>
      </c>
      <c r="C2230" s="147">
        <f>IF(LEN(A2230)=0,"",INDEX('Smelter Look-up'!$C:$C,MATCH($A2230,'Smelter Look-up'!$E:$E,0)))</f>
        <v/>
      </c>
      <c r="D2230" s="144" t="n"/>
      <c r="E2230" s="144">
        <f>IF(ISERROR($V2230),"",OFFSET('Smelter Look-up'!$D$4,$V2230-4,0)&amp;"")</f>
        <v/>
      </c>
      <c r="F2230" s="144">
        <f>IF(ISERROR($V2230),"",OFFSET('Smelter Look-up'!$E$4,$V2230-4,0))</f>
        <v/>
      </c>
      <c r="G2230" s="144">
        <f>IF(C2230=$X$4,"Enter smelter details",IF(ISERROR($V2230),"",OFFSET('Smelter Look-up'!$F$4,$V2230-4,0)))</f>
        <v/>
      </c>
      <c r="H2230" s="200">
        <f>IF(ISERROR($V2230),"",OFFSET('Smelter Look-up'!$G$4,$V2230-4,0))</f>
        <v/>
      </c>
      <c r="I2230" s="201">
        <f>IF(ISERROR($V2230),"",OFFSET('Smelter Look-up'!$H$4,$V2230-4,0))</f>
        <v/>
      </c>
      <c r="J2230" s="201">
        <f>IF(ISERROR($V2230),"",OFFSET('Smelter Look-up'!$I$4,$V2230-4,0))</f>
        <v/>
      </c>
      <c r="K2230" s="145" t="n"/>
      <c r="L2230" s="145" t="n"/>
      <c r="M2230" s="145" t="n"/>
      <c r="N2230" s="145" t="n"/>
      <c r="O2230" s="145" t="n"/>
      <c r="P2230" s="203" t="n"/>
      <c r="Q2230" s="146" t="n"/>
      <c r="R2230" s="144">
        <f>IF(ISERROR($V2230),"",OFFSET('Smelter Look-up'!$C$4,$V2230-4,0)&amp;"")</f>
        <v/>
      </c>
      <c r="S2230" s="150">
        <f>IF(B2230="","",IF(ISERROR(MATCH($E2230,CL,0)),"Unknown",INDIRECT("'C'!$A$"&amp;MATCH($E2230,CL,0)+1)))</f>
        <v/>
      </c>
      <c r="T2230" s="150">
        <f>IF(B2230="","",IF(ISERROR(MATCH($J2230,SorP!$B$1:$B$6261,0)),"",INDIRECT("'SorP'!$A$"&amp;MATCH($S2230&amp;$J2230,SorP!C:C,0))))</f>
        <v/>
      </c>
      <c r="U2230" s="163" t="n"/>
      <c r="V2230" s="164">
        <f>IF(C2230="",NA(),MATCH($B2230&amp;$C2230,'Smelter Look-up'!$J:$J,0))</f>
        <v/>
      </c>
      <c r="X2230" s="165">
        <f>IF(AND(C2230="Smelter not listed",OR(LEN(D2230)=0,LEN(E2230)=0)),1,0)</f>
        <v/>
      </c>
      <c r="AB2230" s="306">
        <f>IF(C2230="","",B2230)</f>
        <v/>
      </c>
      <c r="AC2230" s="165">
        <f>B2230</f>
        <v/>
      </c>
      <c r="AD2230" s="165">
        <f>IF(C2230="Smelter not listed",D2230,C2230)</f>
        <v/>
      </c>
    </row>
    <row r="2231" ht="20.1" customFormat="1" customHeight="1" s="165">
      <c r="A2231" s="150" t="n"/>
      <c r="B2231" s="296">
        <f>IF(LEN(A2231)=0,"",INDEX('Smelter Look-up'!$A:$A,MATCH($A2231,'Smelter Look-up'!$E:$E,0)))</f>
        <v/>
      </c>
      <c r="C2231" s="147">
        <f>IF(LEN(A2231)=0,"",INDEX('Smelter Look-up'!$C:$C,MATCH($A2231,'Smelter Look-up'!$E:$E,0)))</f>
        <v/>
      </c>
      <c r="D2231" s="144" t="n"/>
      <c r="E2231" s="144">
        <f>IF(ISERROR($V2231),"",OFFSET('Smelter Look-up'!$D$4,$V2231-4,0)&amp;"")</f>
        <v/>
      </c>
      <c r="F2231" s="144">
        <f>IF(ISERROR($V2231),"",OFFSET('Smelter Look-up'!$E$4,$V2231-4,0))</f>
        <v/>
      </c>
      <c r="G2231" s="144">
        <f>IF(C2231=$X$4,"Enter smelter details",IF(ISERROR($V2231),"",OFFSET('Smelter Look-up'!$F$4,$V2231-4,0)))</f>
        <v/>
      </c>
      <c r="H2231" s="200">
        <f>IF(ISERROR($V2231),"",OFFSET('Smelter Look-up'!$G$4,$V2231-4,0))</f>
        <v/>
      </c>
      <c r="I2231" s="201">
        <f>IF(ISERROR($V2231),"",OFFSET('Smelter Look-up'!$H$4,$V2231-4,0))</f>
        <v/>
      </c>
      <c r="J2231" s="201">
        <f>IF(ISERROR($V2231),"",OFFSET('Smelter Look-up'!$I$4,$V2231-4,0))</f>
        <v/>
      </c>
      <c r="K2231" s="145" t="n"/>
      <c r="L2231" s="145" t="n"/>
      <c r="M2231" s="145" t="n"/>
      <c r="N2231" s="145" t="n"/>
      <c r="O2231" s="145" t="n"/>
      <c r="P2231" s="203" t="n"/>
      <c r="Q2231" s="146" t="n"/>
      <c r="R2231" s="144">
        <f>IF(ISERROR($V2231),"",OFFSET('Smelter Look-up'!$C$4,$V2231-4,0)&amp;"")</f>
        <v/>
      </c>
      <c r="S2231" s="150">
        <f>IF(B2231="","",IF(ISERROR(MATCH($E2231,CL,0)),"Unknown",INDIRECT("'C'!$A$"&amp;MATCH($E2231,CL,0)+1)))</f>
        <v/>
      </c>
      <c r="T2231" s="150">
        <f>IF(B2231="","",IF(ISERROR(MATCH($J2231,SorP!$B$1:$B$6261,0)),"",INDIRECT("'SorP'!$A$"&amp;MATCH($S2231&amp;$J2231,SorP!C:C,0))))</f>
        <v/>
      </c>
      <c r="U2231" s="163" t="n"/>
      <c r="V2231" s="164">
        <f>IF(C2231="",NA(),MATCH($B2231&amp;$C2231,'Smelter Look-up'!$J:$J,0))</f>
        <v/>
      </c>
      <c r="X2231" s="165">
        <f>IF(AND(C2231="Smelter not listed",OR(LEN(D2231)=0,LEN(E2231)=0)),1,0)</f>
        <v/>
      </c>
      <c r="AB2231" s="306">
        <f>IF(C2231="","",B2231)</f>
        <v/>
      </c>
      <c r="AC2231" s="165">
        <f>B2231</f>
        <v/>
      </c>
      <c r="AD2231" s="165">
        <f>IF(C2231="Smelter not listed",D2231,C2231)</f>
        <v/>
      </c>
    </row>
    <row r="2232" ht="20.1" customFormat="1" customHeight="1" s="165">
      <c r="A2232" s="150" t="n"/>
      <c r="B2232" s="296">
        <f>IF(LEN(A2232)=0,"",INDEX('Smelter Look-up'!$A:$A,MATCH($A2232,'Smelter Look-up'!$E:$E,0)))</f>
        <v/>
      </c>
      <c r="C2232" s="147">
        <f>IF(LEN(A2232)=0,"",INDEX('Smelter Look-up'!$C:$C,MATCH($A2232,'Smelter Look-up'!$E:$E,0)))</f>
        <v/>
      </c>
      <c r="D2232" s="144" t="n"/>
      <c r="E2232" s="144">
        <f>IF(ISERROR($V2232),"",OFFSET('Smelter Look-up'!$D$4,$V2232-4,0)&amp;"")</f>
        <v/>
      </c>
      <c r="F2232" s="144">
        <f>IF(ISERROR($V2232),"",OFFSET('Smelter Look-up'!$E$4,$V2232-4,0))</f>
        <v/>
      </c>
      <c r="G2232" s="144">
        <f>IF(C2232=$X$4,"Enter smelter details",IF(ISERROR($V2232),"",OFFSET('Smelter Look-up'!$F$4,$V2232-4,0)))</f>
        <v/>
      </c>
      <c r="H2232" s="200">
        <f>IF(ISERROR($V2232),"",OFFSET('Smelter Look-up'!$G$4,$V2232-4,0))</f>
        <v/>
      </c>
      <c r="I2232" s="201">
        <f>IF(ISERROR($V2232),"",OFFSET('Smelter Look-up'!$H$4,$V2232-4,0))</f>
        <v/>
      </c>
      <c r="J2232" s="201">
        <f>IF(ISERROR($V2232),"",OFFSET('Smelter Look-up'!$I$4,$V2232-4,0))</f>
        <v/>
      </c>
      <c r="K2232" s="145" t="n"/>
      <c r="L2232" s="145" t="n"/>
      <c r="M2232" s="145" t="n"/>
      <c r="N2232" s="145" t="n"/>
      <c r="O2232" s="145" t="n"/>
      <c r="P2232" s="203" t="n"/>
      <c r="Q2232" s="146" t="n"/>
      <c r="R2232" s="144">
        <f>IF(ISERROR($V2232),"",OFFSET('Smelter Look-up'!$C$4,$V2232-4,0)&amp;"")</f>
        <v/>
      </c>
      <c r="S2232" s="150">
        <f>IF(B2232="","",IF(ISERROR(MATCH($E2232,CL,0)),"Unknown",INDIRECT("'C'!$A$"&amp;MATCH($E2232,CL,0)+1)))</f>
        <v/>
      </c>
      <c r="T2232" s="150">
        <f>IF(B2232="","",IF(ISERROR(MATCH($J2232,SorP!$B$1:$B$6261,0)),"",INDIRECT("'SorP'!$A$"&amp;MATCH($S2232&amp;$J2232,SorP!C:C,0))))</f>
        <v/>
      </c>
      <c r="U2232" s="163" t="n"/>
      <c r="V2232" s="164">
        <f>IF(C2232="",NA(),MATCH($B2232&amp;$C2232,'Smelter Look-up'!$J:$J,0))</f>
        <v/>
      </c>
      <c r="X2232" s="165">
        <f>IF(AND(C2232="Smelter not listed",OR(LEN(D2232)=0,LEN(E2232)=0)),1,0)</f>
        <v/>
      </c>
      <c r="AB2232" s="306">
        <f>IF(C2232="","",B2232)</f>
        <v/>
      </c>
      <c r="AC2232" s="165">
        <f>B2232</f>
        <v/>
      </c>
      <c r="AD2232" s="165">
        <f>IF(C2232="Smelter not listed",D2232,C2232)</f>
        <v/>
      </c>
    </row>
    <row r="2233" ht="20.1" customFormat="1" customHeight="1" s="165">
      <c r="A2233" s="150" t="n"/>
      <c r="B2233" s="296">
        <f>IF(LEN(A2233)=0,"",INDEX('Smelter Look-up'!$A:$A,MATCH($A2233,'Smelter Look-up'!$E:$E,0)))</f>
        <v/>
      </c>
      <c r="C2233" s="147">
        <f>IF(LEN(A2233)=0,"",INDEX('Smelter Look-up'!$C:$C,MATCH($A2233,'Smelter Look-up'!$E:$E,0)))</f>
        <v/>
      </c>
      <c r="D2233" s="144" t="n"/>
      <c r="E2233" s="144">
        <f>IF(ISERROR($V2233),"",OFFSET('Smelter Look-up'!$D$4,$V2233-4,0)&amp;"")</f>
        <v/>
      </c>
      <c r="F2233" s="144">
        <f>IF(ISERROR($V2233),"",OFFSET('Smelter Look-up'!$E$4,$V2233-4,0))</f>
        <v/>
      </c>
      <c r="G2233" s="144">
        <f>IF(C2233=$X$4,"Enter smelter details",IF(ISERROR($V2233),"",OFFSET('Smelter Look-up'!$F$4,$V2233-4,0)))</f>
        <v/>
      </c>
      <c r="H2233" s="200">
        <f>IF(ISERROR($V2233),"",OFFSET('Smelter Look-up'!$G$4,$V2233-4,0))</f>
        <v/>
      </c>
      <c r="I2233" s="201">
        <f>IF(ISERROR($V2233),"",OFFSET('Smelter Look-up'!$H$4,$V2233-4,0))</f>
        <v/>
      </c>
      <c r="J2233" s="201">
        <f>IF(ISERROR($V2233),"",OFFSET('Smelter Look-up'!$I$4,$V2233-4,0))</f>
        <v/>
      </c>
      <c r="K2233" s="145" t="n"/>
      <c r="L2233" s="145" t="n"/>
      <c r="M2233" s="145" t="n"/>
      <c r="N2233" s="145" t="n"/>
      <c r="O2233" s="145" t="n"/>
      <c r="P2233" s="203" t="n"/>
      <c r="Q2233" s="146" t="n"/>
      <c r="R2233" s="144">
        <f>IF(ISERROR($V2233),"",OFFSET('Smelter Look-up'!$C$4,$V2233-4,0)&amp;"")</f>
        <v/>
      </c>
      <c r="S2233" s="150">
        <f>IF(B2233="","",IF(ISERROR(MATCH($E2233,CL,0)),"Unknown",INDIRECT("'C'!$A$"&amp;MATCH($E2233,CL,0)+1)))</f>
        <v/>
      </c>
      <c r="T2233" s="150">
        <f>IF(B2233="","",IF(ISERROR(MATCH($J2233,SorP!$B$1:$B$6261,0)),"",INDIRECT("'SorP'!$A$"&amp;MATCH($S2233&amp;$J2233,SorP!C:C,0))))</f>
        <v/>
      </c>
      <c r="U2233" s="163" t="n"/>
      <c r="V2233" s="164">
        <f>IF(C2233="",NA(),MATCH($B2233&amp;$C2233,'Smelter Look-up'!$J:$J,0))</f>
        <v/>
      </c>
      <c r="X2233" s="165">
        <f>IF(AND(C2233="Smelter not listed",OR(LEN(D2233)=0,LEN(E2233)=0)),1,0)</f>
        <v/>
      </c>
      <c r="AB2233" s="306">
        <f>IF(C2233="","",B2233)</f>
        <v/>
      </c>
      <c r="AC2233" s="165">
        <f>B2233</f>
        <v/>
      </c>
      <c r="AD2233" s="165">
        <f>IF(C2233="Smelter not listed",D2233,C2233)</f>
        <v/>
      </c>
    </row>
    <row r="2234" ht="20.1" customFormat="1" customHeight="1" s="165">
      <c r="A2234" s="150" t="n"/>
      <c r="B2234" s="296">
        <f>IF(LEN(A2234)=0,"",INDEX('Smelter Look-up'!$A:$A,MATCH($A2234,'Smelter Look-up'!$E:$E,0)))</f>
        <v/>
      </c>
      <c r="C2234" s="147">
        <f>IF(LEN(A2234)=0,"",INDEX('Smelter Look-up'!$C:$C,MATCH($A2234,'Smelter Look-up'!$E:$E,0)))</f>
        <v/>
      </c>
      <c r="D2234" s="144" t="n"/>
      <c r="E2234" s="144">
        <f>IF(ISERROR($V2234),"",OFFSET('Smelter Look-up'!$D$4,$V2234-4,0)&amp;"")</f>
        <v/>
      </c>
      <c r="F2234" s="144">
        <f>IF(ISERROR($V2234),"",OFFSET('Smelter Look-up'!$E$4,$V2234-4,0))</f>
        <v/>
      </c>
      <c r="G2234" s="144">
        <f>IF(C2234=$X$4,"Enter smelter details",IF(ISERROR($V2234),"",OFFSET('Smelter Look-up'!$F$4,$V2234-4,0)))</f>
        <v/>
      </c>
      <c r="H2234" s="200">
        <f>IF(ISERROR($V2234),"",OFFSET('Smelter Look-up'!$G$4,$V2234-4,0))</f>
        <v/>
      </c>
      <c r="I2234" s="201">
        <f>IF(ISERROR($V2234),"",OFFSET('Smelter Look-up'!$H$4,$V2234-4,0))</f>
        <v/>
      </c>
      <c r="J2234" s="201">
        <f>IF(ISERROR($V2234),"",OFFSET('Smelter Look-up'!$I$4,$V2234-4,0))</f>
        <v/>
      </c>
      <c r="K2234" s="145" t="n"/>
      <c r="L2234" s="145" t="n"/>
      <c r="M2234" s="145" t="n"/>
      <c r="N2234" s="145" t="n"/>
      <c r="O2234" s="145" t="n"/>
      <c r="P2234" s="203" t="n"/>
      <c r="Q2234" s="146" t="n"/>
      <c r="R2234" s="144">
        <f>IF(ISERROR($V2234),"",OFFSET('Smelter Look-up'!$C$4,$V2234-4,0)&amp;"")</f>
        <v/>
      </c>
      <c r="S2234" s="150">
        <f>IF(B2234="","",IF(ISERROR(MATCH($E2234,CL,0)),"Unknown",INDIRECT("'C'!$A$"&amp;MATCH($E2234,CL,0)+1)))</f>
        <v/>
      </c>
      <c r="T2234" s="150">
        <f>IF(B2234="","",IF(ISERROR(MATCH($J2234,SorP!$B$1:$B$6261,0)),"",INDIRECT("'SorP'!$A$"&amp;MATCH($S2234&amp;$J2234,SorP!C:C,0))))</f>
        <v/>
      </c>
      <c r="U2234" s="163" t="n"/>
      <c r="V2234" s="164">
        <f>IF(C2234="",NA(),MATCH($B2234&amp;$C2234,'Smelter Look-up'!$J:$J,0))</f>
        <v/>
      </c>
      <c r="X2234" s="165">
        <f>IF(AND(C2234="Smelter not listed",OR(LEN(D2234)=0,LEN(E2234)=0)),1,0)</f>
        <v/>
      </c>
      <c r="AB2234" s="306">
        <f>IF(C2234="","",B2234)</f>
        <v/>
      </c>
      <c r="AC2234" s="165">
        <f>B2234</f>
        <v/>
      </c>
      <c r="AD2234" s="165">
        <f>IF(C2234="Smelter not listed",D2234,C2234)</f>
        <v/>
      </c>
    </row>
    <row r="2235" ht="20.1" customFormat="1" customHeight="1" s="165">
      <c r="A2235" s="150" t="n"/>
      <c r="B2235" s="296">
        <f>IF(LEN(A2235)=0,"",INDEX('Smelter Look-up'!$A:$A,MATCH($A2235,'Smelter Look-up'!$E:$E,0)))</f>
        <v/>
      </c>
      <c r="C2235" s="147">
        <f>IF(LEN(A2235)=0,"",INDEX('Smelter Look-up'!$C:$C,MATCH($A2235,'Smelter Look-up'!$E:$E,0)))</f>
        <v/>
      </c>
      <c r="D2235" s="144" t="n"/>
      <c r="E2235" s="144">
        <f>IF(ISERROR($V2235),"",OFFSET('Smelter Look-up'!$D$4,$V2235-4,0)&amp;"")</f>
        <v/>
      </c>
      <c r="F2235" s="144">
        <f>IF(ISERROR($V2235),"",OFFSET('Smelter Look-up'!$E$4,$V2235-4,0))</f>
        <v/>
      </c>
      <c r="G2235" s="144">
        <f>IF(C2235=$X$4,"Enter smelter details",IF(ISERROR($V2235),"",OFFSET('Smelter Look-up'!$F$4,$V2235-4,0)))</f>
        <v/>
      </c>
      <c r="H2235" s="200">
        <f>IF(ISERROR($V2235),"",OFFSET('Smelter Look-up'!$G$4,$V2235-4,0))</f>
        <v/>
      </c>
      <c r="I2235" s="201">
        <f>IF(ISERROR($V2235),"",OFFSET('Smelter Look-up'!$H$4,$V2235-4,0))</f>
        <v/>
      </c>
      <c r="J2235" s="201">
        <f>IF(ISERROR($V2235),"",OFFSET('Smelter Look-up'!$I$4,$V2235-4,0))</f>
        <v/>
      </c>
      <c r="K2235" s="145" t="n"/>
      <c r="L2235" s="145" t="n"/>
      <c r="M2235" s="145" t="n"/>
      <c r="N2235" s="145" t="n"/>
      <c r="O2235" s="145" t="n"/>
      <c r="P2235" s="203" t="n"/>
      <c r="Q2235" s="146" t="n"/>
      <c r="R2235" s="144">
        <f>IF(ISERROR($V2235),"",OFFSET('Smelter Look-up'!$C$4,$V2235-4,0)&amp;"")</f>
        <v/>
      </c>
      <c r="S2235" s="150">
        <f>IF(B2235="","",IF(ISERROR(MATCH($E2235,CL,0)),"Unknown",INDIRECT("'C'!$A$"&amp;MATCH($E2235,CL,0)+1)))</f>
        <v/>
      </c>
      <c r="T2235" s="150">
        <f>IF(B2235="","",IF(ISERROR(MATCH($J2235,SorP!$B$1:$B$6261,0)),"",INDIRECT("'SorP'!$A$"&amp;MATCH($S2235&amp;$J2235,SorP!C:C,0))))</f>
        <v/>
      </c>
      <c r="U2235" s="163" t="n"/>
      <c r="V2235" s="164">
        <f>IF(C2235="",NA(),MATCH($B2235&amp;$C2235,'Smelter Look-up'!$J:$J,0))</f>
        <v/>
      </c>
      <c r="X2235" s="165">
        <f>IF(AND(C2235="Smelter not listed",OR(LEN(D2235)=0,LEN(E2235)=0)),1,0)</f>
        <v/>
      </c>
      <c r="AB2235" s="306">
        <f>IF(C2235="","",B2235)</f>
        <v/>
      </c>
      <c r="AC2235" s="165">
        <f>B2235</f>
        <v/>
      </c>
      <c r="AD2235" s="165">
        <f>IF(C2235="Smelter not listed",D2235,C2235)</f>
        <v/>
      </c>
    </row>
    <row r="2236" ht="20.1" customFormat="1" customHeight="1" s="165">
      <c r="A2236" s="150" t="n"/>
      <c r="B2236" s="296">
        <f>IF(LEN(A2236)=0,"",INDEX('Smelter Look-up'!$A:$A,MATCH($A2236,'Smelter Look-up'!$E:$E,0)))</f>
        <v/>
      </c>
      <c r="C2236" s="147">
        <f>IF(LEN(A2236)=0,"",INDEX('Smelter Look-up'!$C:$C,MATCH($A2236,'Smelter Look-up'!$E:$E,0)))</f>
        <v/>
      </c>
      <c r="D2236" s="144" t="n"/>
      <c r="E2236" s="144">
        <f>IF(ISERROR($V2236),"",OFFSET('Smelter Look-up'!$D$4,$V2236-4,0)&amp;"")</f>
        <v/>
      </c>
      <c r="F2236" s="144">
        <f>IF(ISERROR($V2236),"",OFFSET('Smelter Look-up'!$E$4,$V2236-4,0))</f>
        <v/>
      </c>
      <c r="G2236" s="144">
        <f>IF(C2236=$X$4,"Enter smelter details",IF(ISERROR($V2236),"",OFFSET('Smelter Look-up'!$F$4,$V2236-4,0)))</f>
        <v/>
      </c>
      <c r="H2236" s="200">
        <f>IF(ISERROR($V2236),"",OFFSET('Smelter Look-up'!$G$4,$V2236-4,0))</f>
        <v/>
      </c>
      <c r="I2236" s="201">
        <f>IF(ISERROR($V2236),"",OFFSET('Smelter Look-up'!$H$4,$V2236-4,0))</f>
        <v/>
      </c>
      <c r="J2236" s="201">
        <f>IF(ISERROR($V2236),"",OFFSET('Smelter Look-up'!$I$4,$V2236-4,0))</f>
        <v/>
      </c>
      <c r="K2236" s="145" t="n"/>
      <c r="L2236" s="145" t="n"/>
      <c r="M2236" s="145" t="n"/>
      <c r="N2236" s="145" t="n"/>
      <c r="O2236" s="145" t="n"/>
      <c r="P2236" s="203" t="n"/>
      <c r="Q2236" s="146" t="n"/>
      <c r="R2236" s="144">
        <f>IF(ISERROR($V2236),"",OFFSET('Smelter Look-up'!$C$4,$V2236-4,0)&amp;"")</f>
        <v/>
      </c>
      <c r="S2236" s="150">
        <f>IF(B2236="","",IF(ISERROR(MATCH($E2236,CL,0)),"Unknown",INDIRECT("'C'!$A$"&amp;MATCH($E2236,CL,0)+1)))</f>
        <v/>
      </c>
      <c r="T2236" s="150">
        <f>IF(B2236="","",IF(ISERROR(MATCH($J2236,SorP!$B$1:$B$6261,0)),"",INDIRECT("'SorP'!$A$"&amp;MATCH($S2236&amp;$J2236,SorP!C:C,0))))</f>
        <v/>
      </c>
      <c r="U2236" s="163" t="n"/>
      <c r="V2236" s="164">
        <f>IF(C2236="",NA(),MATCH($B2236&amp;$C2236,'Smelter Look-up'!$J:$J,0))</f>
        <v/>
      </c>
      <c r="X2236" s="165">
        <f>IF(AND(C2236="Smelter not listed",OR(LEN(D2236)=0,LEN(E2236)=0)),1,0)</f>
        <v/>
      </c>
      <c r="AB2236" s="306">
        <f>IF(C2236="","",B2236)</f>
        <v/>
      </c>
      <c r="AC2236" s="165">
        <f>B2236</f>
        <v/>
      </c>
      <c r="AD2236" s="165">
        <f>IF(C2236="Smelter not listed",D2236,C2236)</f>
        <v/>
      </c>
    </row>
    <row r="2237" ht="20.1" customFormat="1" customHeight="1" s="165">
      <c r="A2237" s="150" t="n"/>
      <c r="B2237" s="296">
        <f>IF(LEN(A2237)=0,"",INDEX('Smelter Look-up'!$A:$A,MATCH($A2237,'Smelter Look-up'!$E:$E,0)))</f>
        <v/>
      </c>
      <c r="C2237" s="147">
        <f>IF(LEN(A2237)=0,"",INDEX('Smelter Look-up'!$C:$C,MATCH($A2237,'Smelter Look-up'!$E:$E,0)))</f>
        <v/>
      </c>
      <c r="D2237" s="144" t="n"/>
      <c r="E2237" s="144">
        <f>IF(ISERROR($V2237),"",OFFSET('Smelter Look-up'!$D$4,$V2237-4,0)&amp;"")</f>
        <v/>
      </c>
      <c r="F2237" s="144">
        <f>IF(ISERROR($V2237),"",OFFSET('Smelter Look-up'!$E$4,$V2237-4,0))</f>
        <v/>
      </c>
      <c r="G2237" s="144">
        <f>IF(C2237=$X$4,"Enter smelter details",IF(ISERROR($V2237),"",OFFSET('Smelter Look-up'!$F$4,$V2237-4,0)))</f>
        <v/>
      </c>
      <c r="H2237" s="200">
        <f>IF(ISERROR($V2237),"",OFFSET('Smelter Look-up'!$G$4,$V2237-4,0))</f>
        <v/>
      </c>
      <c r="I2237" s="201">
        <f>IF(ISERROR($V2237),"",OFFSET('Smelter Look-up'!$H$4,$V2237-4,0))</f>
        <v/>
      </c>
      <c r="J2237" s="201">
        <f>IF(ISERROR($V2237),"",OFFSET('Smelter Look-up'!$I$4,$V2237-4,0))</f>
        <v/>
      </c>
      <c r="K2237" s="145" t="n"/>
      <c r="L2237" s="145" t="n"/>
      <c r="M2237" s="145" t="n"/>
      <c r="N2237" s="145" t="n"/>
      <c r="O2237" s="145" t="n"/>
      <c r="P2237" s="203" t="n"/>
      <c r="Q2237" s="146" t="n"/>
      <c r="R2237" s="144">
        <f>IF(ISERROR($V2237),"",OFFSET('Smelter Look-up'!$C$4,$V2237-4,0)&amp;"")</f>
        <v/>
      </c>
      <c r="S2237" s="150">
        <f>IF(B2237="","",IF(ISERROR(MATCH($E2237,CL,0)),"Unknown",INDIRECT("'C'!$A$"&amp;MATCH($E2237,CL,0)+1)))</f>
        <v/>
      </c>
      <c r="T2237" s="150">
        <f>IF(B2237="","",IF(ISERROR(MATCH($J2237,SorP!$B$1:$B$6261,0)),"",INDIRECT("'SorP'!$A$"&amp;MATCH($S2237&amp;$J2237,SorP!C:C,0))))</f>
        <v/>
      </c>
      <c r="U2237" s="163" t="n"/>
      <c r="V2237" s="164">
        <f>IF(C2237="",NA(),MATCH($B2237&amp;$C2237,'Smelter Look-up'!$J:$J,0))</f>
        <v/>
      </c>
      <c r="X2237" s="165">
        <f>IF(AND(C2237="Smelter not listed",OR(LEN(D2237)=0,LEN(E2237)=0)),1,0)</f>
        <v/>
      </c>
      <c r="AB2237" s="306">
        <f>IF(C2237="","",B2237)</f>
        <v/>
      </c>
      <c r="AC2237" s="165">
        <f>B2237</f>
        <v/>
      </c>
      <c r="AD2237" s="165">
        <f>IF(C2237="Smelter not listed",D2237,C2237)</f>
        <v/>
      </c>
    </row>
    <row r="2238" ht="20.1" customFormat="1" customHeight="1" s="165">
      <c r="A2238" s="150" t="n"/>
      <c r="B2238" s="296">
        <f>IF(LEN(A2238)=0,"",INDEX('Smelter Look-up'!$A:$A,MATCH($A2238,'Smelter Look-up'!$E:$E,0)))</f>
        <v/>
      </c>
      <c r="C2238" s="147">
        <f>IF(LEN(A2238)=0,"",INDEX('Smelter Look-up'!$C:$C,MATCH($A2238,'Smelter Look-up'!$E:$E,0)))</f>
        <v/>
      </c>
      <c r="D2238" s="144" t="n"/>
      <c r="E2238" s="144">
        <f>IF(ISERROR($V2238),"",OFFSET('Smelter Look-up'!$D$4,$V2238-4,0)&amp;"")</f>
        <v/>
      </c>
      <c r="F2238" s="144">
        <f>IF(ISERROR($V2238),"",OFFSET('Smelter Look-up'!$E$4,$V2238-4,0))</f>
        <v/>
      </c>
      <c r="G2238" s="144">
        <f>IF(C2238=$X$4,"Enter smelter details",IF(ISERROR($V2238),"",OFFSET('Smelter Look-up'!$F$4,$V2238-4,0)))</f>
        <v/>
      </c>
      <c r="H2238" s="200">
        <f>IF(ISERROR($V2238),"",OFFSET('Smelter Look-up'!$G$4,$V2238-4,0))</f>
        <v/>
      </c>
      <c r="I2238" s="201">
        <f>IF(ISERROR($V2238),"",OFFSET('Smelter Look-up'!$H$4,$V2238-4,0))</f>
        <v/>
      </c>
      <c r="J2238" s="201">
        <f>IF(ISERROR($V2238),"",OFFSET('Smelter Look-up'!$I$4,$V2238-4,0))</f>
        <v/>
      </c>
      <c r="K2238" s="145" t="n"/>
      <c r="L2238" s="145" t="n"/>
      <c r="M2238" s="145" t="n"/>
      <c r="N2238" s="145" t="n"/>
      <c r="O2238" s="145" t="n"/>
      <c r="P2238" s="203" t="n"/>
      <c r="Q2238" s="146" t="n"/>
      <c r="R2238" s="144">
        <f>IF(ISERROR($V2238),"",OFFSET('Smelter Look-up'!$C$4,$V2238-4,0)&amp;"")</f>
        <v/>
      </c>
      <c r="S2238" s="150">
        <f>IF(B2238="","",IF(ISERROR(MATCH($E2238,CL,0)),"Unknown",INDIRECT("'C'!$A$"&amp;MATCH($E2238,CL,0)+1)))</f>
        <v/>
      </c>
      <c r="T2238" s="150">
        <f>IF(B2238="","",IF(ISERROR(MATCH($J2238,SorP!$B$1:$B$6261,0)),"",INDIRECT("'SorP'!$A$"&amp;MATCH($S2238&amp;$J2238,SorP!C:C,0))))</f>
        <v/>
      </c>
      <c r="U2238" s="163" t="n"/>
      <c r="V2238" s="164">
        <f>IF(C2238="",NA(),MATCH($B2238&amp;$C2238,'Smelter Look-up'!$J:$J,0))</f>
        <v/>
      </c>
      <c r="X2238" s="165">
        <f>IF(AND(C2238="Smelter not listed",OR(LEN(D2238)=0,LEN(E2238)=0)),1,0)</f>
        <v/>
      </c>
      <c r="AB2238" s="306">
        <f>IF(C2238="","",B2238)</f>
        <v/>
      </c>
      <c r="AC2238" s="165">
        <f>B2238</f>
        <v/>
      </c>
      <c r="AD2238" s="165">
        <f>IF(C2238="Smelter not listed",D2238,C2238)</f>
        <v/>
      </c>
    </row>
    <row r="2239" ht="20.1" customFormat="1" customHeight="1" s="165">
      <c r="A2239" s="150" t="n"/>
      <c r="B2239" s="296">
        <f>IF(LEN(A2239)=0,"",INDEX('Smelter Look-up'!$A:$A,MATCH($A2239,'Smelter Look-up'!$E:$E,0)))</f>
        <v/>
      </c>
      <c r="C2239" s="147">
        <f>IF(LEN(A2239)=0,"",INDEX('Smelter Look-up'!$C:$C,MATCH($A2239,'Smelter Look-up'!$E:$E,0)))</f>
        <v/>
      </c>
      <c r="D2239" s="144" t="n"/>
      <c r="E2239" s="144">
        <f>IF(ISERROR($V2239),"",OFFSET('Smelter Look-up'!$D$4,$V2239-4,0)&amp;"")</f>
        <v/>
      </c>
      <c r="F2239" s="144">
        <f>IF(ISERROR($V2239),"",OFFSET('Smelter Look-up'!$E$4,$V2239-4,0))</f>
        <v/>
      </c>
      <c r="G2239" s="144">
        <f>IF(C2239=$X$4,"Enter smelter details",IF(ISERROR($V2239),"",OFFSET('Smelter Look-up'!$F$4,$V2239-4,0)))</f>
        <v/>
      </c>
      <c r="H2239" s="200">
        <f>IF(ISERROR($V2239),"",OFFSET('Smelter Look-up'!$G$4,$V2239-4,0))</f>
        <v/>
      </c>
      <c r="I2239" s="201">
        <f>IF(ISERROR($V2239),"",OFFSET('Smelter Look-up'!$H$4,$V2239-4,0))</f>
        <v/>
      </c>
      <c r="J2239" s="201">
        <f>IF(ISERROR($V2239),"",OFFSET('Smelter Look-up'!$I$4,$V2239-4,0))</f>
        <v/>
      </c>
      <c r="K2239" s="145" t="n"/>
      <c r="L2239" s="145" t="n"/>
      <c r="M2239" s="145" t="n"/>
      <c r="N2239" s="145" t="n"/>
      <c r="O2239" s="145" t="n"/>
      <c r="P2239" s="203" t="n"/>
      <c r="Q2239" s="146" t="n"/>
      <c r="R2239" s="144">
        <f>IF(ISERROR($V2239),"",OFFSET('Smelter Look-up'!$C$4,$V2239-4,0)&amp;"")</f>
        <v/>
      </c>
      <c r="S2239" s="150">
        <f>IF(B2239="","",IF(ISERROR(MATCH($E2239,CL,0)),"Unknown",INDIRECT("'C'!$A$"&amp;MATCH($E2239,CL,0)+1)))</f>
        <v/>
      </c>
      <c r="T2239" s="150">
        <f>IF(B2239="","",IF(ISERROR(MATCH($J2239,SorP!$B$1:$B$6261,0)),"",INDIRECT("'SorP'!$A$"&amp;MATCH($S2239&amp;$J2239,SorP!C:C,0))))</f>
        <v/>
      </c>
      <c r="U2239" s="163" t="n"/>
      <c r="V2239" s="164">
        <f>IF(C2239="",NA(),MATCH($B2239&amp;$C2239,'Smelter Look-up'!$J:$J,0))</f>
        <v/>
      </c>
      <c r="X2239" s="165">
        <f>IF(AND(C2239="Smelter not listed",OR(LEN(D2239)=0,LEN(E2239)=0)),1,0)</f>
        <v/>
      </c>
      <c r="AB2239" s="306">
        <f>IF(C2239="","",B2239)</f>
        <v/>
      </c>
      <c r="AC2239" s="165">
        <f>B2239</f>
        <v/>
      </c>
      <c r="AD2239" s="165">
        <f>IF(C2239="Smelter not listed",D2239,C2239)</f>
        <v/>
      </c>
    </row>
    <row r="2240" ht="20.1" customFormat="1" customHeight="1" s="165">
      <c r="A2240" s="150" t="n"/>
      <c r="B2240" s="296">
        <f>IF(LEN(A2240)=0,"",INDEX('Smelter Look-up'!$A:$A,MATCH($A2240,'Smelter Look-up'!$E:$E,0)))</f>
        <v/>
      </c>
      <c r="C2240" s="147">
        <f>IF(LEN(A2240)=0,"",INDEX('Smelter Look-up'!$C:$C,MATCH($A2240,'Smelter Look-up'!$E:$E,0)))</f>
        <v/>
      </c>
      <c r="D2240" s="144" t="n"/>
      <c r="E2240" s="144">
        <f>IF(ISERROR($V2240),"",OFFSET('Smelter Look-up'!$D$4,$V2240-4,0)&amp;"")</f>
        <v/>
      </c>
      <c r="F2240" s="144">
        <f>IF(ISERROR($V2240),"",OFFSET('Smelter Look-up'!$E$4,$V2240-4,0))</f>
        <v/>
      </c>
      <c r="G2240" s="144">
        <f>IF(C2240=$X$4,"Enter smelter details",IF(ISERROR($V2240),"",OFFSET('Smelter Look-up'!$F$4,$V2240-4,0)))</f>
        <v/>
      </c>
      <c r="H2240" s="200">
        <f>IF(ISERROR($V2240),"",OFFSET('Smelter Look-up'!$G$4,$V2240-4,0))</f>
        <v/>
      </c>
      <c r="I2240" s="201">
        <f>IF(ISERROR($V2240),"",OFFSET('Smelter Look-up'!$H$4,$V2240-4,0))</f>
        <v/>
      </c>
      <c r="J2240" s="201">
        <f>IF(ISERROR($V2240),"",OFFSET('Smelter Look-up'!$I$4,$V2240-4,0))</f>
        <v/>
      </c>
      <c r="K2240" s="145" t="n"/>
      <c r="L2240" s="145" t="n"/>
      <c r="M2240" s="145" t="n"/>
      <c r="N2240" s="145" t="n"/>
      <c r="O2240" s="145" t="n"/>
      <c r="P2240" s="203" t="n"/>
      <c r="Q2240" s="146" t="n"/>
      <c r="R2240" s="144">
        <f>IF(ISERROR($V2240),"",OFFSET('Smelter Look-up'!$C$4,$V2240-4,0)&amp;"")</f>
        <v/>
      </c>
      <c r="S2240" s="150">
        <f>IF(B2240="","",IF(ISERROR(MATCH($E2240,CL,0)),"Unknown",INDIRECT("'C'!$A$"&amp;MATCH($E2240,CL,0)+1)))</f>
        <v/>
      </c>
      <c r="T2240" s="150">
        <f>IF(B2240="","",IF(ISERROR(MATCH($J2240,SorP!$B$1:$B$6261,0)),"",INDIRECT("'SorP'!$A$"&amp;MATCH($S2240&amp;$J2240,SorP!C:C,0))))</f>
        <v/>
      </c>
      <c r="U2240" s="163" t="n"/>
      <c r="V2240" s="164">
        <f>IF(C2240="",NA(),MATCH($B2240&amp;$C2240,'Smelter Look-up'!$J:$J,0))</f>
        <v/>
      </c>
      <c r="X2240" s="165">
        <f>IF(AND(C2240="Smelter not listed",OR(LEN(D2240)=0,LEN(E2240)=0)),1,0)</f>
        <v/>
      </c>
      <c r="AB2240" s="306">
        <f>IF(C2240="","",B2240)</f>
        <v/>
      </c>
      <c r="AC2240" s="165">
        <f>B2240</f>
        <v/>
      </c>
      <c r="AD2240" s="165">
        <f>IF(C2240="Smelter not listed",D2240,C2240)</f>
        <v/>
      </c>
    </row>
    <row r="2241" ht="20.1" customFormat="1" customHeight="1" s="165">
      <c r="A2241" s="150" t="n"/>
      <c r="B2241" s="296">
        <f>IF(LEN(A2241)=0,"",INDEX('Smelter Look-up'!$A:$A,MATCH($A2241,'Smelter Look-up'!$E:$E,0)))</f>
        <v/>
      </c>
      <c r="C2241" s="147">
        <f>IF(LEN(A2241)=0,"",INDEX('Smelter Look-up'!$C:$C,MATCH($A2241,'Smelter Look-up'!$E:$E,0)))</f>
        <v/>
      </c>
      <c r="D2241" s="144" t="n"/>
      <c r="E2241" s="144">
        <f>IF(ISERROR($V2241),"",OFFSET('Smelter Look-up'!$D$4,$V2241-4,0)&amp;"")</f>
        <v/>
      </c>
      <c r="F2241" s="144">
        <f>IF(ISERROR($V2241),"",OFFSET('Smelter Look-up'!$E$4,$V2241-4,0))</f>
        <v/>
      </c>
      <c r="G2241" s="144">
        <f>IF(C2241=$X$4,"Enter smelter details",IF(ISERROR($V2241),"",OFFSET('Smelter Look-up'!$F$4,$V2241-4,0)))</f>
        <v/>
      </c>
      <c r="H2241" s="200">
        <f>IF(ISERROR($V2241),"",OFFSET('Smelter Look-up'!$G$4,$V2241-4,0))</f>
        <v/>
      </c>
      <c r="I2241" s="201">
        <f>IF(ISERROR($V2241),"",OFFSET('Smelter Look-up'!$H$4,$V2241-4,0))</f>
        <v/>
      </c>
      <c r="J2241" s="201">
        <f>IF(ISERROR($V2241),"",OFFSET('Smelter Look-up'!$I$4,$V2241-4,0))</f>
        <v/>
      </c>
      <c r="K2241" s="145" t="n"/>
      <c r="L2241" s="145" t="n"/>
      <c r="M2241" s="145" t="n"/>
      <c r="N2241" s="145" t="n"/>
      <c r="O2241" s="145" t="n"/>
      <c r="P2241" s="203" t="n"/>
      <c r="Q2241" s="146" t="n"/>
      <c r="R2241" s="144">
        <f>IF(ISERROR($V2241),"",OFFSET('Smelter Look-up'!$C$4,$V2241-4,0)&amp;"")</f>
        <v/>
      </c>
      <c r="S2241" s="150">
        <f>IF(B2241="","",IF(ISERROR(MATCH($E2241,CL,0)),"Unknown",INDIRECT("'C'!$A$"&amp;MATCH($E2241,CL,0)+1)))</f>
        <v/>
      </c>
      <c r="T2241" s="150">
        <f>IF(B2241="","",IF(ISERROR(MATCH($J2241,SorP!$B$1:$B$6261,0)),"",INDIRECT("'SorP'!$A$"&amp;MATCH($S2241&amp;$J2241,SorP!C:C,0))))</f>
        <v/>
      </c>
      <c r="U2241" s="163" t="n"/>
      <c r="V2241" s="164">
        <f>IF(C2241="",NA(),MATCH($B2241&amp;$C2241,'Smelter Look-up'!$J:$J,0))</f>
        <v/>
      </c>
      <c r="X2241" s="165">
        <f>IF(AND(C2241="Smelter not listed",OR(LEN(D2241)=0,LEN(E2241)=0)),1,0)</f>
        <v/>
      </c>
      <c r="AB2241" s="306">
        <f>IF(C2241="","",B2241)</f>
        <v/>
      </c>
      <c r="AC2241" s="165">
        <f>B2241</f>
        <v/>
      </c>
      <c r="AD2241" s="165">
        <f>IF(C2241="Smelter not listed",D2241,C2241)</f>
        <v/>
      </c>
    </row>
    <row r="2242" ht="20.1" customFormat="1" customHeight="1" s="165">
      <c r="A2242" s="150" t="n"/>
      <c r="B2242" s="296">
        <f>IF(LEN(A2242)=0,"",INDEX('Smelter Look-up'!$A:$A,MATCH($A2242,'Smelter Look-up'!$E:$E,0)))</f>
        <v/>
      </c>
      <c r="C2242" s="147">
        <f>IF(LEN(A2242)=0,"",INDEX('Smelter Look-up'!$C:$C,MATCH($A2242,'Smelter Look-up'!$E:$E,0)))</f>
        <v/>
      </c>
      <c r="D2242" s="144" t="n"/>
      <c r="E2242" s="144">
        <f>IF(ISERROR($V2242),"",OFFSET('Smelter Look-up'!$D$4,$V2242-4,0)&amp;"")</f>
        <v/>
      </c>
      <c r="F2242" s="144">
        <f>IF(ISERROR($V2242),"",OFFSET('Smelter Look-up'!$E$4,$V2242-4,0))</f>
        <v/>
      </c>
      <c r="G2242" s="144">
        <f>IF(C2242=$X$4,"Enter smelter details",IF(ISERROR($V2242),"",OFFSET('Smelter Look-up'!$F$4,$V2242-4,0)))</f>
        <v/>
      </c>
      <c r="H2242" s="200">
        <f>IF(ISERROR($V2242),"",OFFSET('Smelter Look-up'!$G$4,$V2242-4,0))</f>
        <v/>
      </c>
      <c r="I2242" s="201">
        <f>IF(ISERROR($V2242),"",OFFSET('Smelter Look-up'!$H$4,$V2242-4,0))</f>
        <v/>
      </c>
      <c r="J2242" s="201">
        <f>IF(ISERROR($V2242),"",OFFSET('Smelter Look-up'!$I$4,$V2242-4,0))</f>
        <v/>
      </c>
      <c r="K2242" s="145" t="n"/>
      <c r="L2242" s="145" t="n"/>
      <c r="M2242" s="145" t="n"/>
      <c r="N2242" s="145" t="n"/>
      <c r="O2242" s="145" t="n"/>
      <c r="P2242" s="203" t="n"/>
      <c r="Q2242" s="146" t="n"/>
      <c r="R2242" s="144">
        <f>IF(ISERROR($V2242),"",OFFSET('Smelter Look-up'!$C$4,$V2242-4,0)&amp;"")</f>
        <v/>
      </c>
      <c r="S2242" s="150">
        <f>IF(B2242="","",IF(ISERROR(MATCH($E2242,CL,0)),"Unknown",INDIRECT("'C'!$A$"&amp;MATCH($E2242,CL,0)+1)))</f>
        <v/>
      </c>
      <c r="T2242" s="150">
        <f>IF(B2242="","",IF(ISERROR(MATCH($J2242,SorP!$B$1:$B$6261,0)),"",INDIRECT("'SorP'!$A$"&amp;MATCH($S2242&amp;$J2242,SorP!C:C,0))))</f>
        <v/>
      </c>
      <c r="U2242" s="163" t="n"/>
      <c r="V2242" s="164">
        <f>IF(C2242="",NA(),MATCH($B2242&amp;$C2242,'Smelter Look-up'!$J:$J,0))</f>
        <v/>
      </c>
      <c r="X2242" s="165">
        <f>IF(AND(C2242="Smelter not listed",OR(LEN(D2242)=0,LEN(E2242)=0)),1,0)</f>
        <v/>
      </c>
      <c r="AB2242" s="306">
        <f>IF(C2242="","",B2242)</f>
        <v/>
      </c>
      <c r="AC2242" s="165">
        <f>B2242</f>
        <v/>
      </c>
      <c r="AD2242" s="165">
        <f>IF(C2242="Smelter not listed",D2242,C2242)</f>
        <v/>
      </c>
    </row>
    <row r="2243" ht="20.1" customFormat="1" customHeight="1" s="165">
      <c r="A2243" s="150" t="n"/>
      <c r="B2243" s="296">
        <f>IF(LEN(A2243)=0,"",INDEX('Smelter Look-up'!$A:$A,MATCH($A2243,'Smelter Look-up'!$E:$E,0)))</f>
        <v/>
      </c>
      <c r="C2243" s="147">
        <f>IF(LEN(A2243)=0,"",INDEX('Smelter Look-up'!$C:$C,MATCH($A2243,'Smelter Look-up'!$E:$E,0)))</f>
        <v/>
      </c>
      <c r="D2243" s="144" t="n"/>
      <c r="E2243" s="144">
        <f>IF(ISERROR($V2243),"",OFFSET('Smelter Look-up'!$D$4,$V2243-4,0)&amp;"")</f>
        <v/>
      </c>
      <c r="F2243" s="144">
        <f>IF(ISERROR($V2243),"",OFFSET('Smelter Look-up'!$E$4,$V2243-4,0))</f>
        <v/>
      </c>
      <c r="G2243" s="144">
        <f>IF(C2243=$X$4,"Enter smelter details",IF(ISERROR($V2243),"",OFFSET('Smelter Look-up'!$F$4,$V2243-4,0)))</f>
        <v/>
      </c>
      <c r="H2243" s="200">
        <f>IF(ISERROR($V2243),"",OFFSET('Smelter Look-up'!$G$4,$V2243-4,0))</f>
        <v/>
      </c>
      <c r="I2243" s="201">
        <f>IF(ISERROR($V2243),"",OFFSET('Smelter Look-up'!$H$4,$V2243-4,0))</f>
        <v/>
      </c>
      <c r="J2243" s="201">
        <f>IF(ISERROR($V2243),"",OFFSET('Smelter Look-up'!$I$4,$V2243-4,0))</f>
        <v/>
      </c>
      <c r="K2243" s="145" t="n"/>
      <c r="L2243" s="145" t="n"/>
      <c r="M2243" s="145" t="n"/>
      <c r="N2243" s="145" t="n"/>
      <c r="O2243" s="145" t="n"/>
      <c r="P2243" s="203" t="n"/>
      <c r="Q2243" s="146" t="n"/>
      <c r="R2243" s="144">
        <f>IF(ISERROR($V2243),"",OFFSET('Smelter Look-up'!$C$4,$V2243-4,0)&amp;"")</f>
        <v/>
      </c>
      <c r="S2243" s="150">
        <f>IF(B2243="","",IF(ISERROR(MATCH($E2243,CL,0)),"Unknown",INDIRECT("'C'!$A$"&amp;MATCH($E2243,CL,0)+1)))</f>
        <v/>
      </c>
      <c r="T2243" s="150">
        <f>IF(B2243="","",IF(ISERROR(MATCH($J2243,SorP!$B$1:$B$6261,0)),"",INDIRECT("'SorP'!$A$"&amp;MATCH($S2243&amp;$J2243,SorP!C:C,0))))</f>
        <v/>
      </c>
      <c r="U2243" s="163" t="n"/>
      <c r="V2243" s="164">
        <f>IF(C2243="",NA(),MATCH($B2243&amp;$C2243,'Smelter Look-up'!$J:$J,0))</f>
        <v/>
      </c>
      <c r="X2243" s="165">
        <f>IF(AND(C2243="Smelter not listed",OR(LEN(D2243)=0,LEN(E2243)=0)),1,0)</f>
        <v/>
      </c>
      <c r="AB2243" s="306">
        <f>IF(C2243="","",B2243)</f>
        <v/>
      </c>
      <c r="AC2243" s="165">
        <f>B2243</f>
        <v/>
      </c>
      <c r="AD2243" s="165">
        <f>IF(C2243="Smelter not listed",D2243,C2243)</f>
        <v/>
      </c>
    </row>
    <row r="2244" ht="20.1" customFormat="1" customHeight="1" s="165">
      <c r="A2244" s="150" t="n"/>
      <c r="B2244" s="296">
        <f>IF(LEN(A2244)=0,"",INDEX('Smelter Look-up'!$A:$A,MATCH($A2244,'Smelter Look-up'!$E:$E,0)))</f>
        <v/>
      </c>
      <c r="C2244" s="147">
        <f>IF(LEN(A2244)=0,"",INDEX('Smelter Look-up'!$C:$C,MATCH($A2244,'Smelter Look-up'!$E:$E,0)))</f>
        <v/>
      </c>
      <c r="D2244" s="144" t="n"/>
      <c r="E2244" s="144">
        <f>IF(ISERROR($V2244),"",OFFSET('Smelter Look-up'!$D$4,$V2244-4,0)&amp;"")</f>
        <v/>
      </c>
      <c r="F2244" s="144">
        <f>IF(ISERROR($V2244),"",OFFSET('Smelter Look-up'!$E$4,$V2244-4,0))</f>
        <v/>
      </c>
      <c r="G2244" s="144">
        <f>IF(C2244=$X$4,"Enter smelter details",IF(ISERROR($V2244),"",OFFSET('Smelter Look-up'!$F$4,$V2244-4,0)))</f>
        <v/>
      </c>
      <c r="H2244" s="200">
        <f>IF(ISERROR($V2244),"",OFFSET('Smelter Look-up'!$G$4,$V2244-4,0))</f>
        <v/>
      </c>
      <c r="I2244" s="201">
        <f>IF(ISERROR($V2244),"",OFFSET('Smelter Look-up'!$H$4,$V2244-4,0))</f>
        <v/>
      </c>
      <c r="J2244" s="201">
        <f>IF(ISERROR($V2244),"",OFFSET('Smelter Look-up'!$I$4,$V2244-4,0))</f>
        <v/>
      </c>
      <c r="K2244" s="145" t="n"/>
      <c r="L2244" s="145" t="n"/>
      <c r="M2244" s="145" t="n"/>
      <c r="N2244" s="145" t="n"/>
      <c r="O2244" s="145" t="n"/>
      <c r="P2244" s="203" t="n"/>
      <c r="Q2244" s="146" t="n"/>
      <c r="R2244" s="144">
        <f>IF(ISERROR($V2244),"",OFFSET('Smelter Look-up'!$C$4,$V2244-4,0)&amp;"")</f>
        <v/>
      </c>
      <c r="S2244" s="150">
        <f>IF(B2244="","",IF(ISERROR(MATCH($E2244,CL,0)),"Unknown",INDIRECT("'C'!$A$"&amp;MATCH($E2244,CL,0)+1)))</f>
        <v/>
      </c>
      <c r="T2244" s="150">
        <f>IF(B2244="","",IF(ISERROR(MATCH($J2244,SorP!$B$1:$B$6261,0)),"",INDIRECT("'SorP'!$A$"&amp;MATCH($S2244&amp;$J2244,SorP!C:C,0))))</f>
        <v/>
      </c>
      <c r="U2244" s="163" t="n"/>
      <c r="V2244" s="164">
        <f>IF(C2244="",NA(),MATCH($B2244&amp;$C2244,'Smelter Look-up'!$J:$J,0))</f>
        <v/>
      </c>
      <c r="X2244" s="165">
        <f>IF(AND(C2244="Smelter not listed",OR(LEN(D2244)=0,LEN(E2244)=0)),1,0)</f>
        <v/>
      </c>
      <c r="AB2244" s="306">
        <f>IF(C2244="","",B2244)</f>
        <v/>
      </c>
      <c r="AC2244" s="165">
        <f>B2244</f>
        <v/>
      </c>
      <c r="AD2244" s="165">
        <f>IF(C2244="Smelter not listed",D2244,C2244)</f>
        <v/>
      </c>
    </row>
    <row r="2245" ht="20.1" customFormat="1" customHeight="1" s="165">
      <c r="A2245" s="150" t="n"/>
      <c r="B2245" s="296">
        <f>IF(LEN(A2245)=0,"",INDEX('Smelter Look-up'!$A:$A,MATCH($A2245,'Smelter Look-up'!$E:$E,0)))</f>
        <v/>
      </c>
      <c r="C2245" s="147">
        <f>IF(LEN(A2245)=0,"",INDEX('Smelter Look-up'!$C:$C,MATCH($A2245,'Smelter Look-up'!$E:$E,0)))</f>
        <v/>
      </c>
      <c r="D2245" s="144" t="n"/>
      <c r="E2245" s="144">
        <f>IF(ISERROR($V2245),"",OFFSET('Smelter Look-up'!$D$4,$V2245-4,0)&amp;"")</f>
        <v/>
      </c>
      <c r="F2245" s="144">
        <f>IF(ISERROR($V2245),"",OFFSET('Smelter Look-up'!$E$4,$V2245-4,0))</f>
        <v/>
      </c>
      <c r="G2245" s="144">
        <f>IF(C2245=$X$4,"Enter smelter details",IF(ISERROR($V2245),"",OFFSET('Smelter Look-up'!$F$4,$V2245-4,0)))</f>
        <v/>
      </c>
      <c r="H2245" s="200">
        <f>IF(ISERROR($V2245),"",OFFSET('Smelter Look-up'!$G$4,$V2245-4,0))</f>
        <v/>
      </c>
      <c r="I2245" s="201">
        <f>IF(ISERROR($V2245),"",OFFSET('Smelter Look-up'!$H$4,$V2245-4,0))</f>
        <v/>
      </c>
      <c r="J2245" s="201">
        <f>IF(ISERROR($V2245),"",OFFSET('Smelter Look-up'!$I$4,$V2245-4,0))</f>
        <v/>
      </c>
      <c r="K2245" s="145" t="n"/>
      <c r="L2245" s="145" t="n"/>
      <c r="M2245" s="145" t="n"/>
      <c r="N2245" s="145" t="n"/>
      <c r="O2245" s="145" t="n"/>
      <c r="P2245" s="203" t="n"/>
      <c r="Q2245" s="146" t="n"/>
      <c r="R2245" s="144">
        <f>IF(ISERROR($V2245),"",OFFSET('Smelter Look-up'!$C$4,$V2245-4,0)&amp;"")</f>
        <v/>
      </c>
      <c r="S2245" s="150">
        <f>IF(B2245="","",IF(ISERROR(MATCH($E2245,CL,0)),"Unknown",INDIRECT("'C'!$A$"&amp;MATCH($E2245,CL,0)+1)))</f>
        <v/>
      </c>
      <c r="T2245" s="150">
        <f>IF(B2245="","",IF(ISERROR(MATCH($J2245,SorP!$B$1:$B$6261,0)),"",INDIRECT("'SorP'!$A$"&amp;MATCH($S2245&amp;$J2245,SorP!C:C,0))))</f>
        <v/>
      </c>
      <c r="U2245" s="163" t="n"/>
      <c r="V2245" s="164">
        <f>IF(C2245="",NA(),MATCH($B2245&amp;$C2245,'Smelter Look-up'!$J:$J,0))</f>
        <v/>
      </c>
      <c r="X2245" s="165">
        <f>IF(AND(C2245="Smelter not listed",OR(LEN(D2245)=0,LEN(E2245)=0)),1,0)</f>
        <v/>
      </c>
      <c r="AB2245" s="306">
        <f>IF(C2245="","",B2245)</f>
        <v/>
      </c>
      <c r="AC2245" s="165">
        <f>B2245</f>
        <v/>
      </c>
      <c r="AD2245" s="165">
        <f>IF(C2245="Smelter not listed",D2245,C2245)</f>
        <v/>
      </c>
    </row>
    <row r="2246" ht="20.1" customFormat="1" customHeight="1" s="165">
      <c r="A2246" s="150" t="n"/>
      <c r="B2246" s="296">
        <f>IF(LEN(A2246)=0,"",INDEX('Smelter Look-up'!$A:$A,MATCH($A2246,'Smelter Look-up'!$E:$E,0)))</f>
        <v/>
      </c>
      <c r="C2246" s="147">
        <f>IF(LEN(A2246)=0,"",INDEX('Smelter Look-up'!$C:$C,MATCH($A2246,'Smelter Look-up'!$E:$E,0)))</f>
        <v/>
      </c>
      <c r="D2246" s="144" t="n"/>
      <c r="E2246" s="144">
        <f>IF(ISERROR($V2246),"",OFFSET('Smelter Look-up'!$D$4,$V2246-4,0)&amp;"")</f>
        <v/>
      </c>
      <c r="F2246" s="144">
        <f>IF(ISERROR($V2246),"",OFFSET('Smelter Look-up'!$E$4,$V2246-4,0))</f>
        <v/>
      </c>
      <c r="G2246" s="144">
        <f>IF(C2246=$X$4,"Enter smelter details",IF(ISERROR($V2246),"",OFFSET('Smelter Look-up'!$F$4,$V2246-4,0)))</f>
        <v/>
      </c>
      <c r="H2246" s="200">
        <f>IF(ISERROR($V2246),"",OFFSET('Smelter Look-up'!$G$4,$V2246-4,0))</f>
        <v/>
      </c>
      <c r="I2246" s="201">
        <f>IF(ISERROR($V2246),"",OFFSET('Smelter Look-up'!$H$4,$V2246-4,0))</f>
        <v/>
      </c>
      <c r="J2246" s="201">
        <f>IF(ISERROR($V2246),"",OFFSET('Smelter Look-up'!$I$4,$V2246-4,0))</f>
        <v/>
      </c>
      <c r="K2246" s="145" t="n"/>
      <c r="L2246" s="145" t="n"/>
      <c r="M2246" s="145" t="n"/>
      <c r="N2246" s="145" t="n"/>
      <c r="O2246" s="145" t="n"/>
      <c r="P2246" s="203" t="n"/>
      <c r="Q2246" s="146" t="n"/>
      <c r="R2246" s="144">
        <f>IF(ISERROR($V2246),"",OFFSET('Smelter Look-up'!$C$4,$V2246-4,0)&amp;"")</f>
        <v/>
      </c>
      <c r="S2246" s="150">
        <f>IF(B2246="","",IF(ISERROR(MATCH($E2246,CL,0)),"Unknown",INDIRECT("'C'!$A$"&amp;MATCH($E2246,CL,0)+1)))</f>
        <v/>
      </c>
      <c r="T2246" s="150">
        <f>IF(B2246="","",IF(ISERROR(MATCH($J2246,SorP!$B$1:$B$6261,0)),"",INDIRECT("'SorP'!$A$"&amp;MATCH($S2246&amp;$J2246,SorP!C:C,0))))</f>
        <v/>
      </c>
      <c r="U2246" s="163" t="n"/>
      <c r="V2246" s="164">
        <f>IF(C2246="",NA(),MATCH($B2246&amp;$C2246,'Smelter Look-up'!$J:$J,0))</f>
        <v/>
      </c>
      <c r="X2246" s="165">
        <f>IF(AND(C2246="Smelter not listed",OR(LEN(D2246)=0,LEN(E2246)=0)),1,0)</f>
        <v/>
      </c>
      <c r="AB2246" s="306">
        <f>IF(C2246="","",B2246)</f>
        <v/>
      </c>
      <c r="AC2246" s="165">
        <f>B2246</f>
        <v/>
      </c>
      <c r="AD2246" s="165">
        <f>IF(C2246="Smelter not listed",D2246,C2246)</f>
        <v/>
      </c>
    </row>
    <row r="2247" ht="20.1" customFormat="1" customHeight="1" s="165">
      <c r="A2247" s="150" t="n"/>
      <c r="B2247" s="296">
        <f>IF(LEN(A2247)=0,"",INDEX('Smelter Look-up'!$A:$A,MATCH($A2247,'Smelter Look-up'!$E:$E,0)))</f>
        <v/>
      </c>
      <c r="C2247" s="147">
        <f>IF(LEN(A2247)=0,"",INDEX('Smelter Look-up'!$C:$C,MATCH($A2247,'Smelter Look-up'!$E:$E,0)))</f>
        <v/>
      </c>
      <c r="D2247" s="144" t="n"/>
      <c r="E2247" s="144">
        <f>IF(ISERROR($V2247),"",OFFSET('Smelter Look-up'!$D$4,$V2247-4,0)&amp;"")</f>
        <v/>
      </c>
      <c r="F2247" s="144">
        <f>IF(ISERROR($V2247),"",OFFSET('Smelter Look-up'!$E$4,$V2247-4,0))</f>
        <v/>
      </c>
      <c r="G2247" s="144">
        <f>IF(C2247=$X$4,"Enter smelter details",IF(ISERROR($V2247),"",OFFSET('Smelter Look-up'!$F$4,$V2247-4,0)))</f>
        <v/>
      </c>
      <c r="H2247" s="200">
        <f>IF(ISERROR($V2247),"",OFFSET('Smelter Look-up'!$G$4,$V2247-4,0))</f>
        <v/>
      </c>
      <c r="I2247" s="201">
        <f>IF(ISERROR($V2247),"",OFFSET('Smelter Look-up'!$H$4,$V2247-4,0))</f>
        <v/>
      </c>
      <c r="J2247" s="201">
        <f>IF(ISERROR($V2247),"",OFFSET('Smelter Look-up'!$I$4,$V2247-4,0))</f>
        <v/>
      </c>
      <c r="K2247" s="145" t="n"/>
      <c r="L2247" s="145" t="n"/>
      <c r="M2247" s="145" t="n"/>
      <c r="N2247" s="145" t="n"/>
      <c r="O2247" s="145" t="n"/>
      <c r="P2247" s="203" t="n"/>
      <c r="Q2247" s="146" t="n"/>
      <c r="R2247" s="144">
        <f>IF(ISERROR($V2247),"",OFFSET('Smelter Look-up'!$C$4,$V2247-4,0)&amp;"")</f>
        <v/>
      </c>
      <c r="S2247" s="150">
        <f>IF(B2247="","",IF(ISERROR(MATCH($E2247,CL,0)),"Unknown",INDIRECT("'C'!$A$"&amp;MATCH($E2247,CL,0)+1)))</f>
        <v/>
      </c>
      <c r="T2247" s="150">
        <f>IF(B2247="","",IF(ISERROR(MATCH($J2247,SorP!$B$1:$B$6261,0)),"",INDIRECT("'SorP'!$A$"&amp;MATCH($S2247&amp;$J2247,SorP!C:C,0))))</f>
        <v/>
      </c>
      <c r="U2247" s="163" t="n"/>
      <c r="V2247" s="164">
        <f>IF(C2247="",NA(),MATCH($B2247&amp;$C2247,'Smelter Look-up'!$J:$J,0))</f>
        <v/>
      </c>
      <c r="X2247" s="165">
        <f>IF(AND(C2247="Smelter not listed",OR(LEN(D2247)=0,LEN(E2247)=0)),1,0)</f>
        <v/>
      </c>
      <c r="AB2247" s="306">
        <f>IF(C2247="","",B2247)</f>
        <v/>
      </c>
      <c r="AC2247" s="165">
        <f>B2247</f>
        <v/>
      </c>
      <c r="AD2247" s="165">
        <f>IF(C2247="Smelter not listed",D2247,C2247)</f>
        <v/>
      </c>
    </row>
    <row r="2248" ht="20.1" customFormat="1" customHeight="1" s="165">
      <c r="A2248" s="150" t="n"/>
      <c r="B2248" s="296">
        <f>IF(LEN(A2248)=0,"",INDEX('Smelter Look-up'!$A:$A,MATCH($A2248,'Smelter Look-up'!$E:$E,0)))</f>
        <v/>
      </c>
      <c r="C2248" s="147">
        <f>IF(LEN(A2248)=0,"",INDEX('Smelter Look-up'!$C:$C,MATCH($A2248,'Smelter Look-up'!$E:$E,0)))</f>
        <v/>
      </c>
      <c r="D2248" s="144" t="n"/>
      <c r="E2248" s="144">
        <f>IF(ISERROR($V2248),"",OFFSET('Smelter Look-up'!$D$4,$V2248-4,0)&amp;"")</f>
        <v/>
      </c>
      <c r="F2248" s="144">
        <f>IF(ISERROR($V2248),"",OFFSET('Smelter Look-up'!$E$4,$V2248-4,0))</f>
        <v/>
      </c>
      <c r="G2248" s="144">
        <f>IF(C2248=$X$4,"Enter smelter details",IF(ISERROR($V2248),"",OFFSET('Smelter Look-up'!$F$4,$V2248-4,0)))</f>
        <v/>
      </c>
      <c r="H2248" s="200">
        <f>IF(ISERROR($V2248),"",OFFSET('Smelter Look-up'!$G$4,$V2248-4,0))</f>
        <v/>
      </c>
      <c r="I2248" s="201">
        <f>IF(ISERROR($V2248),"",OFFSET('Smelter Look-up'!$H$4,$V2248-4,0))</f>
        <v/>
      </c>
      <c r="J2248" s="201">
        <f>IF(ISERROR($V2248),"",OFFSET('Smelter Look-up'!$I$4,$V2248-4,0))</f>
        <v/>
      </c>
      <c r="K2248" s="145" t="n"/>
      <c r="L2248" s="145" t="n"/>
      <c r="M2248" s="145" t="n"/>
      <c r="N2248" s="145" t="n"/>
      <c r="O2248" s="145" t="n"/>
      <c r="P2248" s="203" t="n"/>
      <c r="Q2248" s="146" t="n"/>
      <c r="R2248" s="144">
        <f>IF(ISERROR($V2248),"",OFFSET('Smelter Look-up'!$C$4,$V2248-4,0)&amp;"")</f>
        <v/>
      </c>
      <c r="S2248" s="150">
        <f>IF(B2248="","",IF(ISERROR(MATCH($E2248,CL,0)),"Unknown",INDIRECT("'C'!$A$"&amp;MATCH($E2248,CL,0)+1)))</f>
        <v/>
      </c>
      <c r="T2248" s="150">
        <f>IF(B2248="","",IF(ISERROR(MATCH($J2248,SorP!$B$1:$B$6261,0)),"",INDIRECT("'SorP'!$A$"&amp;MATCH($S2248&amp;$J2248,SorP!C:C,0))))</f>
        <v/>
      </c>
      <c r="U2248" s="163" t="n"/>
      <c r="V2248" s="164">
        <f>IF(C2248="",NA(),MATCH($B2248&amp;$C2248,'Smelter Look-up'!$J:$J,0))</f>
        <v/>
      </c>
      <c r="X2248" s="165">
        <f>IF(AND(C2248="Smelter not listed",OR(LEN(D2248)=0,LEN(E2248)=0)),1,0)</f>
        <v/>
      </c>
      <c r="AB2248" s="306">
        <f>IF(C2248="","",B2248)</f>
        <v/>
      </c>
      <c r="AC2248" s="165">
        <f>B2248</f>
        <v/>
      </c>
      <c r="AD2248" s="165">
        <f>IF(C2248="Smelter not listed",D2248,C2248)</f>
        <v/>
      </c>
    </row>
    <row r="2249" ht="20.1" customFormat="1" customHeight="1" s="165">
      <c r="A2249" s="150" t="n"/>
      <c r="B2249" s="296">
        <f>IF(LEN(A2249)=0,"",INDEX('Smelter Look-up'!$A:$A,MATCH($A2249,'Smelter Look-up'!$E:$E,0)))</f>
        <v/>
      </c>
      <c r="C2249" s="147">
        <f>IF(LEN(A2249)=0,"",INDEX('Smelter Look-up'!$C:$C,MATCH($A2249,'Smelter Look-up'!$E:$E,0)))</f>
        <v/>
      </c>
      <c r="D2249" s="144" t="n"/>
      <c r="E2249" s="144">
        <f>IF(ISERROR($V2249),"",OFFSET('Smelter Look-up'!$D$4,$V2249-4,0)&amp;"")</f>
        <v/>
      </c>
      <c r="F2249" s="144">
        <f>IF(ISERROR($V2249),"",OFFSET('Smelter Look-up'!$E$4,$V2249-4,0))</f>
        <v/>
      </c>
      <c r="G2249" s="144">
        <f>IF(C2249=$X$4,"Enter smelter details",IF(ISERROR($V2249),"",OFFSET('Smelter Look-up'!$F$4,$V2249-4,0)))</f>
        <v/>
      </c>
      <c r="H2249" s="200">
        <f>IF(ISERROR($V2249),"",OFFSET('Smelter Look-up'!$G$4,$V2249-4,0))</f>
        <v/>
      </c>
      <c r="I2249" s="201">
        <f>IF(ISERROR($V2249),"",OFFSET('Smelter Look-up'!$H$4,$V2249-4,0))</f>
        <v/>
      </c>
      <c r="J2249" s="201">
        <f>IF(ISERROR($V2249),"",OFFSET('Smelter Look-up'!$I$4,$V2249-4,0))</f>
        <v/>
      </c>
      <c r="K2249" s="145" t="n"/>
      <c r="L2249" s="145" t="n"/>
      <c r="M2249" s="145" t="n"/>
      <c r="N2249" s="145" t="n"/>
      <c r="O2249" s="145" t="n"/>
      <c r="P2249" s="203" t="n"/>
      <c r="Q2249" s="146" t="n"/>
      <c r="R2249" s="144">
        <f>IF(ISERROR($V2249),"",OFFSET('Smelter Look-up'!$C$4,$V2249-4,0)&amp;"")</f>
        <v/>
      </c>
      <c r="S2249" s="150">
        <f>IF(B2249="","",IF(ISERROR(MATCH($E2249,CL,0)),"Unknown",INDIRECT("'C'!$A$"&amp;MATCH($E2249,CL,0)+1)))</f>
        <v/>
      </c>
      <c r="T2249" s="150">
        <f>IF(B2249="","",IF(ISERROR(MATCH($J2249,SorP!$B$1:$B$6261,0)),"",INDIRECT("'SorP'!$A$"&amp;MATCH($S2249&amp;$J2249,SorP!C:C,0))))</f>
        <v/>
      </c>
      <c r="U2249" s="163" t="n"/>
      <c r="V2249" s="164">
        <f>IF(C2249="",NA(),MATCH($B2249&amp;$C2249,'Smelter Look-up'!$J:$J,0))</f>
        <v/>
      </c>
      <c r="X2249" s="165">
        <f>IF(AND(C2249="Smelter not listed",OR(LEN(D2249)=0,LEN(E2249)=0)),1,0)</f>
        <v/>
      </c>
      <c r="AB2249" s="306">
        <f>IF(C2249="","",B2249)</f>
        <v/>
      </c>
      <c r="AC2249" s="165">
        <f>B2249</f>
        <v/>
      </c>
      <c r="AD2249" s="165">
        <f>IF(C2249="Smelter not listed",D2249,C2249)</f>
        <v/>
      </c>
    </row>
    <row r="2250" ht="20.1" customFormat="1" customHeight="1" s="165">
      <c r="A2250" s="150" t="n"/>
      <c r="B2250" s="296">
        <f>IF(LEN(A2250)=0,"",INDEX('Smelter Look-up'!$A:$A,MATCH($A2250,'Smelter Look-up'!$E:$E,0)))</f>
        <v/>
      </c>
      <c r="C2250" s="147">
        <f>IF(LEN(A2250)=0,"",INDEX('Smelter Look-up'!$C:$C,MATCH($A2250,'Smelter Look-up'!$E:$E,0)))</f>
        <v/>
      </c>
      <c r="D2250" s="144" t="n"/>
      <c r="E2250" s="144">
        <f>IF(ISERROR($V2250),"",OFFSET('Smelter Look-up'!$D$4,$V2250-4,0)&amp;"")</f>
        <v/>
      </c>
      <c r="F2250" s="144">
        <f>IF(ISERROR($V2250),"",OFFSET('Smelter Look-up'!$E$4,$V2250-4,0))</f>
        <v/>
      </c>
      <c r="G2250" s="144">
        <f>IF(C2250=$X$4,"Enter smelter details",IF(ISERROR($V2250),"",OFFSET('Smelter Look-up'!$F$4,$V2250-4,0)))</f>
        <v/>
      </c>
      <c r="H2250" s="200">
        <f>IF(ISERROR($V2250),"",OFFSET('Smelter Look-up'!$G$4,$V2250-4,0))</f>
        <v/>
      </c>
      <c r="I2250" s="201">
        <f>IF(ISERROR($V2250),"",OFFSET('Smelter Look-up'!$H$4,$V2250-4,0))</f>
        <v/>
      </c>
      <c r="J2250" s="201">
        <f>IF(ISERROR($V2250),"",OFFSET('Smelter Look-up'!$I$4,$V2250-4,0))</f>
        <v/>
      </c>
      <c r="K2250" s="145" t="n"/>
      <c r="L2250" s="145" t="n"/>
      <c r="M2250" s="145" t="n"/>
      <c r="N2250" s="145" t="n"/>
      <c r="O2250" s="145" t="n"/>
      <c r="P2250" s="203" t="n"/>
      <c r="Q2250" s="146" t="n"/>
      <c r="R2250" s="144">
        <f>IF(ISERROR($V2250),"",OFFSET('Smelter Look-up'!$C$4,$V2250-4,0)&amp;"")</f>
        <v/>
      </c>
      <c r="S2250" s="150">
        <f>IF(B2250="","",IF(ISERROR(MATCH($E2250,CL,0)),"Unknown",INDIRECT("'C'!$A$"&amp;MATCH($E2250,CL,0)+1)))</f>
        <v/>
      </c>
      <c r="T2250" s="150">
        <f>IF(B2250="","",IF(ISERROR(MATCH($J2250,SorP!$B$1:$B$6261,0)),"",INDIRECT("'SorP'!$A$"&amp;MATCH($S2250&amp;$J2250,SorP!C:C,0))))</f>
        <v/>
      </c>
      <c r="U2250" s="163" t="n"/>
      <c r="V2250" s="164">
        <f>IF(C2250="",NA(),MATCH($B2250&amp;$C2250,'Smelter Look-up'!$J:$J,0))</f>
        <v/>
      </c>
      <c r="X2250" s="165">
        <f>IF(AND(C2250="Smelter not listed",OR(LEN(D2250)=0,LEN(E2250)=0)),1,0)</f>
        <v/>
      </c>
      <c r="AB2250" s="306">
        <f>IF(C2250="","",B2250)</f>
        <v/>
      </c>
      <c r="AC2250" s="165">
        <f>B2250</f>
        <v/>
      </c>
      <c r="AD2250" s="165">
        <f>IF(C2250="Smelter not listed",D2250,C2250)</f>
        <v/>
      </c>
    </row>
    <row r="2251" ht="20.1" customFormat="1" customHeight="1" s="165">
      <c r="A2251" s="150" t="n"/>
      <c r="B2251" s="296">
        <f>IF(LEN(A2251)=0,"",INDEX('Smelter Look-up'!$A:$A,MATCH($A2251,'Smelter Look-up'!$E:$E,0)))</f>
        <v/>
      </c>
      <c r="C2251" s="147">
        <f>IF(LEN(A2251)=0,"",INDEX('Smelter Look-up'!$C:$C,MATCH($A2251,'Smelter Look-up'!$E:$E,0)))</f>
        <v/>
      </c>
      <c r="D2251" s="144" t="n"/>
      <c r="E2251" s="144">
        <f>IF(ISERROR($V2251),"",OFFSET('Smelter Look-up'!$D$4,$V2251-4,0)&amp;"")</f>
        <v/>
      </c>
      <c r="F2251" s="144">
        <f>IF(ISERROR($V2251),"",OFFSET('Smelter Look-up'!$E$4,$V2251-4,0))</f>
        <v/>
      </c>
      <c r="G2251" s="144">
        <f>IF(C2251=$X$4,"Enter smelter details",IF(ISERROR($V2251),"",OFFSET('Smelter Look-up'!$F$4,$V2251-4,0)))</f>
        <v/>
      </c>
      <c r="H2251" s="200">
        <f>IF(ISERROR($V2251),"",OFFSET('Smelter Look-up'!$G$4,$V2251-4,0))</f>
        <v/>
      </c>
      <c r="I2251" s="201">
        <f>IF(ISERROR($V2251),"",OFFSET('Smelter Look-up'!$H$4,$V2251-4,0))</f>
        <v/>
      </c>
      <c r="J2251" s="201">
        <f>IF(ISERROR($V2251),"",OFFSET('Smelter Look-up'!$I$4,$V2251-4,0))</f>
        <v/>
      </c>
      <c r="K2251" s="145" t="n"/>
      <c r="L2251" s="145" t="n"/>
      <c r="M2251" s="145" t="n"/>
      <c r="N2251" s="145" t="n"/>
      <c r="O2251" s="145" t="n"/>
      <c r="P2251" s="203" t="n"/>
      <c r="Q2251" s="146" t="n"/>
      <c r="R2251" s="144">
        <f>IF(ISERROR($V2251),"",OFFSET('Smelter Look-up'!$C$4,$V2251-4,0)&amp;"")</f>
        <v/>
      </c>
      <c r="S2251" s="150">
        <f>IF(B2251="","",IF(ISERROR(MATCH($E2251,CL,0)),"Unknown",INDIRECT("'C'!$A$"&amp;MATCH($E2251,CL,0)+1)))</f>
        <v/>
      </c>
      <c r="T2251" s="150">
        <f>IF(B2251="","",IF(ISERROR(MATCH($J2251,SorP!$B$1:$B$6261,0)),"",INDIRECT("'SorP'!$A$"&amp;MATCH($S2251&amp;$J2251,SorP!C:C,0))))</f>
        <v/>
      </c>
      <c r="U2251" s="163" t="n"/>
      <c r="V2251" s="164">
        <f>IF(C2251="",NA(),MATCH($B2251&amp;$C2251,'Smelter Look-up'!$J:$J,0))</f>
        <v/>
      </c>
      <c r="X2251" s="165">
        <f>IF(AND(C2251="Smelter not listed",OR(LEN(D2251)=0,LEN(E2251)=0)),1,0)</f>
        <v/>
      </c>
      <c r="AB2251" s="306">
        <f>IF(C2251="","",B2251)</f>
        <v/>
      </c>
      <c r="AC2251" s="165">
        <f>B2251</f>
        <v/>
      </c>
      <c r="AD2251" s="165">
        <f>IF(C2251="Smelter not listed",D2251,C2251)</f>
        <v/>
      </c>
    </row>
    <row r="2252" ht="20.1" customFormat="1" customHeight="1" s="165">
      <c r="A2252" s="150" t="n"/>
      <c r="B2252" s="296">
        <f>IF(LEN(A2252)=0,"",INDEX('Smelter Look-up'!$A:$A,MATCH($A2252,'Smelter Look-up'!$E:$E,0)))</f>
        <v/>
      </c>
      <c r="C2252" s="147">
        <f>IF(LEN(A2252)=0,"",INDEX('Smelter Look-up'!$C:$C,MATCH($A2252,'Smelter Look-up'!$E:$E,0)))</f>
        <v/>
      </c>
      <c r="D2252" s="144" t="n"/>
      <c r="E2252" s="144">
        <f>IF(ISERROR($V2252),"",OFFSET('Smelter Look-up'!$D$4,$V2252-4,0)&amp;"")</f>
        <v/>
      </c>
      <c r="F2252" s="144">
        <f>IF(ISERROR($V2252),"",OFFSET('Smelter Look-up'!$E$4,$V2252-4,0))</f>
        <v/>
      </c>
      <c r="G2252" s="144">
        <f>IF(C2252=$X$4,"Enter smelter details",IF(ISERROR($V2252),"",OFFSET('Smelter Look-up'!$F$4,$V2252-4,0)))</f>
        <v/>
      </c>
      <c r="H2252" s="200">
        <f>IF(ISERROR($V2252),"",OFFSET('Smelter Look-up'!$G$4,$V2252-4,0))</f>
        <v/>
      </c>
      <c r="I2252" s="201">
        <f>IF(ISERROR($V2252),"",OFFSET('Smelter Look-up'!$H$4,$V2252-4,0))</f>
        <v/>
      </c>
      <c r="J2252" s="201">
        <f>IF(ISERROR($V2252),"",OFFSET('Smelter Look-up'!$I$4,$V2252-4,0))</f>
        <v/>
      </c>
      <c r="K2252" s="145" t="n"/>
      <c r="L2252" s="145" t="n"/>
      <c r="M2252" s="145" t="n"/>
      <c r="N2252" s="145" t="n"/>
      <c r="O2252" s="145" t="n"/>
      <c r="P2252" s="203" t="n"/>
      <c r="Q2252" s="146" t="n"/>
      <c r="R2252" s="144">
        <f>IF(ISERROR($V2252),"",OFFSET('Smelter Look-up'!$C$4,$V2252-4,0)&amp;"")</f>
        <v/>
      </c>
      <c r="S2252" s="150">
        <f>IF(B2252="","",IF(ISERROR(MATCH($E2252,CL,0)),"Unknown",INDIRECT("'C'!$A$"&amp;MATCH($E2252,CL,0)+1)))</f>
        <v/>
      </c>
      <c r="T2252" s="150">
        <f>IF(B2252="","",IF(ISERROR(MATCH($J2252,SorP!$B$1:$B$6261,0)),"",INDIRECT("'SorP'!$A$"&amp;MATCH($S2252&amp;$J2252,SorP!C:C,0))))</f>
        <v/>
      </c>
      <c r="U2252" s="163" t="n"/>
      <c r="V2252" s="164">
        <f>IF(C2252="",NA(),MATCH($B2252&amp;$C2252,'Smelter Look-up'!$J:$J,0))</f>
        <v/>
      </c>
      <c r="X2252" s="165">
        <f>IF(AND(C2252="Smelter not listed",OR(LEN(D2252)=0,LEN(E2252)=0)),1,0)</f>
        <v/>
      </c>
      <c r="AB2252" s="306">
        <f>IF(C2252="","",B2252)</f>
        <v/>
      </c>
      <c r="AC2252" s="165">
        <f>B2252</f>
        <v/>
      </c>
      <c r="AD2252" s="165">
        <f>IF(C2252="Smelter not listed",D2252,C2252)</f>
        <v/>
      </c>
    </row>
    <row r="2253" ht="20.1" customFormat="1" customHeight="1" s="165">
      <c r="A2253" s="150" t="n"/>
      <c r="B2253" s="296">
        <f>IF(LEN(A2253)=0,"",INDEX('Smelter Look-up'!$A:$A,MATCH($A2253,'Smelter Look-up'!$E:$E,0)))</f>
        <v/>
      </c>
      <c r="C2253" s="147">
        <f>IF(LEN(A2253)=0,"",INDEX('Smelter Look-up'!$C:$C,MATCH($A2253,'Smelter Look-up'!$E:$E,0)))</f>
        <v/>
      </c>
      <c r="D2253" s="144" t="n"/>
      <c r="E2253" s="144">
        <f>IF(ISERROR($V2253),"",OFFSET('Smelter Look-up'!$D$4,$V2253-4,0)&amp;"")</f>
        <v/>
      </c>
      <c r="F2253" s="144">
        <f>IF(ISERROR($V2253),"",OFFSET('Smelter Look-up'!$E$4,$V2253-4,0))</f>
        <v/>
      </c>
      <c r="G2253" s="144">
        <f>IF(C2253=$X$4,"Enter smelter details",IF(ISERROR($V2253),"",OFFSET('Smelter Look-up'!$F$4,$V2253-4,0)))</f>
        <v/>
      </c>
      <c r="H2253" s="200">
        <f>IF(ISERROR($V2253),"",OFFSET('Smelter Look-up'!$G$4,$V2253-4,0))</f>
        <v/>
      </c>
      <c r="I2253" s="201">
        <f>IF(ISERROR($V2253),"",OFFSET('Smelter Look-up'!$H$4,$V2253-4,0))</f>
        <v/>
      </c>
      <c r="J2253" s="201">
        <f>IF(ISERROR($V2253),"",OFFSET('Smelter Look-up'!$I$4,$V2253-4,0))</f>
        <v/>
      </c>
      <c r="K2253" s="145" t="n"/>
      <c r="L2253" s="145" t="n"/>
      <c r="M2253" s="145" t="n"/>
      <c r="N2253" s="145" t="n"/>
      <c r="O2253" s="145" t="n"/>
      <c r="P2253" s="203" t="n"/>
      <c r="Q2253" s="146" t="n"/>
      <c r="R2253" s="144">
        <f>IF(ISERROR($V2253),"",OFFSET('Smelter Look-up'!$C$4,$V2253-4,0)&amp;"")</f>
        <v/>
      </c>
      <c r="S2253" s="150">
        <f>IF(B2253="","",IF(ISERROR(MATCH($E2253,CL,0)),"Unknown",INDIRECT("'C'!$A$"&amp;MATCH($E2253,CL,0)+1)))</f>
        <v/>
      </c>
      <c r="T2253" s="150">
        <f>IF(B2253="","",IF(ISERROR(MATCH($J2253,SorP!$B$1:$B$6261,0)),"",INDIRECT("'SorP'!$A$"&amp;MATCH($S2253&amp;$J2253,SorP!C:C,0))))</f>
        <v/>
      </c>
      <c r="U2253" s="163" t="n"/>
      <c r="V2253" s="164">
        <f>IF(C2253="",NA(),MATCH($B2253&amp;$C2253,'Smelter Look-up'!$J:$J,0))</f>
        <v/>
      </c>
      <c r="X2253" s="165">
        <f>IF(AND(C2253="Smelter not listed",OR(LEN(D2253)=0,LEN(E2253)=0)),1,0)</f>
        <v/>
      </c>
      <c r="AB2253" s="306">
        <f>IF(C2253="","",B2253)</f>
        <v/>
      </c>
      <c r="AC2253" s="165">
        <f>B2253</f>
        <v/>
      </c>
      <c r="AD2253" s="165">
        <f>IF(C2253="Smelter not listed",D2253,C2253)</f>
        <v/>
      </c>
    </row>
    <row r="2254" ht="20.1" customFormat="1" customHeight="1" s="165">
      <c r="A2254" s="150" t="n"/>
      <c r="B2254" s="296">
        <f>IF(LEN(A2254)=0,"",INDEX('Smelter Look-up'!$A:$A,MATCH($A2254,'Smelter Look-up'!$E:$E,0)))</f>
        <v/>
      </c>
      <c r="C2254" s="147">
        <f>IF(LEN(A2254)=0,"",INDEX('Smelter Look-up'!$C:$C,MATCH($A2254,'Smelter Look-up'!$E:$E,0)))</f>
        <v/>
      </c>
      <c r="D2254" s="144" t="n"/>
      <c r="E2254" s="144">
        <f>IF(ISERROR($V2254),"",OFFSET('Smelter Look-up'!$D$4,$V2254-4,0)&amp;"")</f>
        <v/>
      </c>
      <c r="F2254" s="144">
        <f>IF(ISERROR($V2254),"",OFFSET('Smelter Look-up'!$E$4,$V2254-4,0))</f>
        <v/>
      </c>
      <c r="G2254" s="144">
        <f>IF(C2254=$X$4,"Enter smelter details",IF(ISERROR($V2254),"",OFFSET('Smelter Look-up'!$F$4,$V2254-4,0)))</f>
        <v/>
      </c>
      <c r="H2254" s="200">
        <f>IF(ISERROR($V2254),"",OFFSET('Smelter Look-up'!$G$4,$V2254-4,0))</f>
        <v/>
      </c>
      <c r="I2254" s="201">
        <f>IF(ISERROR($V2254),"",OFFSET('Smelter Look-up'!$H$4,$V2254-4,0))</f>
        <v/>
      </c>
      <c r="J2254" s="201">
        <f>IF(ISERROR($V2254),"",OFFSET('Smelter Look-up'!$I$4,$V2254-4,0))</f>
        <v/>
      </c>
      <c r="K2254" s="145" t="n"/>
      <c r="L2254" s="145" t="n"/>
      <c r="M2254" s="145" t="n"/>
      <c r="N2254" s="145" t="n"/>
      <c r="O2254" s="145" t="n"/>
      <c r="P2254" s="203" t="n"/>
      <c r="Q2254" s="146" t="n"/>
      <c r="R2254" s="144">
        <f>IF(ISERROR($V2254),"",OFFSET('Smelter Look-up'!$C$4,$V2254-4,0)&amp;"")</f>
        <v/>
      </c>
      <c r="S2254" s="150">
        <f>IF(B2254="","",IF(ISERROR(MATCH($E2254,CL,0)),"Unknown",INDIRECT("'C'!$A$"&amp;MATCH($E2254,CL,0)+1)))</f>
        <v/>
      </c>
      <c r="T2254" s="150">
        <f>IF(B2254="","",IF(ISERROR(MATCH($J2254,SorP!$B$1:$B$6261,0)),"",INDIRECT("'SorP'!$A$"&amp;MATCH($S2254&amp;$J2254,SorP!C:C,0))))</f>
        <v/>
      </c>
      <c r="U2254" s="163" t="n"/>
      <c r="V2254" s="164">
        <f>IF(C2254="",NA(),MATCH($B2254&amp;$C2254,'Smelter Look-up'!$J:$J,0))</f>
        <v/>
      </c>
      <c r="X2254" s="165">
        <f>IF(AND(C2254="Smelter not listed",OR(LEN(D2254)=0,LEN(E2254)=0)),1,0)</f>
        <v/>
      </c>
      <c r="AB2254" s="306">
        <f>IF(C2254="","",B2254)</f>
        <v/>
      </c>
      <c r="AC2254" s="165">
        <f>B2254</f>
        <v/>
      </c>
      <c r="AD2254" s="165">
        <f>IF(C2254="Smelter not listed",D2254,C2254)</f>
        <v/>
      </c>
    </row>
    <row r="2255" ht="20.1" customFormat="1" customHeight="1" s="165">
      <c r="A2255" s="150" t="n"/>
      <c r="B2255" s="296">
        <f>IF(LEN(A2255)=0,"",INDEX('Smelter Look-up'!$A:$A,MATCH($A2255,'Smelter Look-up'!$E:$E,0)))</f>
        <v/>
      </c>
      <c r="C2255" s="147">
        <f>IF(LEN(A2255)=0,"",INDEX('Smelter Look-up'!$C:$C,MATCH($A2255,'Smelter Look-up'!$E:$E,0)))</f>
        <v/>
      </c>
      <c r="D2255" s="144" t="n"/>
      <c r="E2255" s="144">
        <f>IF(ISERROR($V2255),"",OFFSET('Smelter Look-up'!$D$4,$V2255-4,0)&amp;"")</f>
        <v/>
      </c>
      <c r="F2255" s="144">
        <f>IF(ISERROR($V2255),"",OFFSET('Smelter Look-up'!$E$4,$V2255-4,0))</f>
        <v/>
      </c>
      <c r="G2255" s="144">
        <f>IF(C2255=$X$4,"Enter smelter details",IF(ISERROR($V2255),"",OFFSET('Smelter Look-up'!$F$4,$V2255-4,0)))</f>
        <v/>
      </c>
      <c r="H2255" s="200">
        <f>IF(ISERROR($V2255),"",OFFSET('Smelter Look-up'!$G$4,$V2255-4,0))</f>
        <v/>
      </c>
      <c r="I2255" s="201">
        <f>IF(ISERROR($V2255),"",OFFSET('Smelter Look-up'!$H$4,$V2255-4,0))</f>
        <v/>
      </c>
      <c r="J2255" s="201">
        <f>IF(ISERROR($V2255),"",OFFSET('Smelter Look-up'!$I$4,$V2255-4,0))</f>
        <v/>
      </c>
      <c r="K2255" s="145" t="n"/>
      <c r="L2255" s="145" t="n"/>
      <c r="M2255" s="145" t="n"/>
      <c r="N2255" s="145" t="n"/>
      <c r="O2255" s="145" t="n"/>
      <c r="P2255" s="203" t="n"/>
      <c r="Q2255" s="146" t="n"/>
      <c r="R2255" s="144">
        <f>IF(ISERROR($V2255),"",OFFSET('Smelter Look-up'!$C$4,$V2255-4,0)&amp;"")</f>
        <v/>
      </c>
      <c r="S2255" s="150">
        <f>IF(B2255="","",IF(ISERROR(MATCH($E2255,CL,0)),"Unknown",INDIRECT("'C'!$A$"&amp;MATCH($E2255,CL,0)+1)))</f>
        <v/>
      </c>
      <c r="T2255" s="150">
        <f>IF(B2255="","",IF(ISERROR(MATCH($J2255,SorP!$B$1:$B$6261,0)),"",INDIRECT("'SorP'!$A$"&amp;MATCH($S2255&amp;$J2255,SorP!C:C,0))))</f>
        <v/>
      </c>
      <c r="U2255" s="163" t="n"/>
      <c r="V2255" s="164">
        <f>IF(C2255="",NA(),MATCH($B2255&amp;$C2255,'Smelter Look-up'!$J:$J,0))</f>
        <v/>
      </c>
      <c r="X2255" s="165">
        <f>IF(AND(C2255="Smelter not listed",OR(LEN(D2255)=0,LEN(E2255)=0)),1,0)</f>
        <v/>
      </c>
      <c r="AB2255" s="306">
        <f>IF(C2255="","",B2255)</f>
        <v/>
      </c>
      <c r="AC2255" s="165">
        <f>B2255</f>
        <v/>
      </c>
      <c r="AD2255" s="165">
        <f>IF(C2255="Smelter not listed",D2255,C2255)</f>
        <v/>
      </c>
    </row>
    <row r="2256" ht="20.1" customFormat="1" customHeight="1" s="165">
      <c r="A2256" s="150" t="n"/>
      <c r="B2256" s="296">
        <f>IF(LEN(A2256)=0,"",INDEX('Smelter Look-up'!$A:$A,MATCH($A2256,'Smelter Look-up'!$E:$E,0)))</f>
        <v/>
      </c>
      <c r="C2256" s="147">
        <f>IF(LEN(A2256)=0,"",INDEX('Smelter Look-up'!$C:$C,MATCH($A2256,'Smelter Look-up'!$E:$E,0)))</f>
        <v/>
      </c>
      <c r="D2256" s="144" t="n"/>
      <c r="E2256" s="144">
        <f>IF(ISERROR($V2256),"",OFFSET('Smelter Look-up'!$D$4,$V2256-4,0)&amp;"")</f>
        <v/>
      </c>
      <c r="F2256" s="144">
        <f>IF(ISERROR($V2256),"",OFFSET('Smelter Look-up'!$E$4,$V2256-4,0))</f>
        <v/>
      </c>
      <c r="G2256" s="144">
        <f>IF(C2256=$X$4,"Enter smelter details",IF(ISERROR($V2256),"",OFFSET('Smelter Look-up'!$F$4,$V2256-4,0)))</f>
        <v/>
      </c>
      <c r="H2256" s="200">
        <f>IF(ISERROR($V2256),"",OFFSET('Smelter Look-up'!$G$4,$V2256-4,0))</f>
        <v/>
      </c>
      <c r="I2256" s="201">
        <f>IF(ISERROR($V2256),"",OFFSET('Smelter Look-up'!$H$4,$V2256-4,0))</f>
        <v/>
      </c>
      <c r="J2256" s="201">
        <f>IF(ISERROR($V2256),"",OFFSET('Smelter Look-up'!$I$4,$V2256-4,0))</f>
        <v/>
      </c>
      <c r="K2256" s="145" t="n"/>
      <c r="L2256" s="145" t="n"/>
      <c r="M2256" s="145" t="n"/>
      <c r="N2256" s="145" t="n"/>
      <c r="O2256" s="145" t="n"/>
      <c r="P2256" s="203" t="n"/>
      <c r="Q2256" s="146" t="n"/>
      <c r="R2256" s="144">
        <f>IF(ISERROR($V2256),"",OFFSET('Smelter Look-up'!$C$4,$V2256-4,0)&amp;"")</f>
        <v/>
      </c>
      <c r="S2256" s="150">
        <f>IF(B2256="","",IF(ISERROR(MATCH($E2256,CL,0)),"Unknown",INDIRECT("'C'!$A$"&amp;MATCH($E2256,CL,0)+1)))</f>
        <v/>
      </c>
      <c r="T2256" s="150">
        <f>IF(B2256="","",IF(ISERROR(MATCH($J2256,SorP!$B$1:$B$6261,0)),"",INDIRECT("'SorP'!$A$"&amp;MATCH($S2256&amp;$J2256,SorP!C:C,0))))</f>
        <v/>
      </c>
      <c r="U2256" s="163" t="n"/>
      <c r="V2256" s="164">
        <f>IF(C2256="",NA(),MATCH($B2256&amp;$C2256,'Smelter Look-up'!$J:$J,0))</f>
        <v/>
      </c>
      <c r="X2256" s="165">
        <f>IF(AND(C2256="Smelter not listed",OR(LEN(D2256)=0,LEN(E2256)=0)),1,0)</f>
        <v/>
      </c>
      <c r="AB2256" s="306">
        <f>IF(C2256="","",B2256)</f>
        <v/>
      </c>
      <c r="AC2256" s="165">
        <f>B2256</f>
        <v/>
      </c>
      <c r="AD2256" s="165">
        <f>IF(C2256="Smelter not listed",D2256,C2256)</f>
        <v/>
      </c>
    </row>
    <row r="2257" ht="20.1" customFormat="1" customHeight="1" s="165">
      <c r="A2257" s="150" t="n"/>
      <c r="B2257" s="296">
        <f>IF(LEN(A2257)=0,"",INDEX('Smelter Look-up'!$A:$A,MATCH($A2257,'Smelter Look-up'!$E:$E,0)))</f>
        <v/>
      </c>
      <c r="C2257" s="147">
        <f>IF(LEN(A2257)=0,"",INDEX('Smelter Look-up'!$C:$C,MATCH($A2257,'Smelter Look-up'!$E:$E,0)))</f>
        <v/>
      </c>
      <c r="D2257" s="144" t="n"/>
      <c r="E2257" s="144">
        <f>IF(ISERROR($V2257),"",OFFSET('Smelter Look-up'!$D$4,$V2257-4,0)&amp;"")</f>
        <v/>
      </c>
      <c r="F2257" s="144">
        <f>IF(ISERROR($V2257),"",OFFSET('Smelter Look-up'!$E$4,$V2257-4,0))</f>
        <v/>
      </c>
      <c r="G2257" s="144">
        <f>IF(C2257=$X$4,"Enter smelter details",IF(ISERROR($V2257),"",OFFSET('Smelter Look-up'!$F$4,$V2257-4,0)))</f>
        <v/>
      </c>
      <c r="H2257" s="200">
        <f>IF(ISERROR($V2257),"",OFFSET('Smelter Look-up'!$G$4,$V2257-4,0))</f>
        <v/>
      </c>
      <c r="I2257" s="201">
        <f>IF(ISERROR($V2257),"",OFFSET('Smelter Look-up'!$H$4,$V2257-4,0))</f>
        <v/>
      </c>
      <c r="J2257" s="201">
        <f>IF(ISERROR($V2257),"",OFFSET('Smelter Look-up'!$I$4,$V2257-4,0))</f>
        <v/>
      </c>
      <c r="K2257" s="145" t="n"/>
      <c r="L2257" s="145" t="n"/>
      <c r="M2257" s="145" t="n"/>
      <c r="N2257" s="145" t="n"/>
      <c r="O2257" s="145" t="n"/>
      <c r="P2257" s="203" t="n"/>
      <c r="Q2257" s="146" t="n"/>
      <c r="R2257" s="144">
        <f>IF(ISERROR($V2257),"",OFFSET('Smelter Look-up'!$C$4,$V2257-4,0)&amp;"")</f>
        <v/>
      </c>
      <c r="S2257" s="150">
        <f>IF(B2257="","",IF(ISERROR(MATCH($E2257,CL,0)),"Unknown",INDIRECT("'C'!$A$"&amp;MATCH($E2257,CL,0)+1)))</f>
        <v/>
      </c>
      <c r="T2257" s="150">
        <f>IF(B2257="","",IF(ISERROR(MATCH($J2257,SorP!$B$1:$B$6261,0)),"",INDIRECT("'SorP'!$A$"&amp;MATCH($S2257&amp;$J2257,SorP!C:C,0))))</f>
        <v/>
      </c>
      <c r="U2257" s="163" t="n"/>
      <c r="V2257" s="164">
        <f>IF(C2257="",NA(),MATCH($B2257&amp;$C2257,'Smelter Look-up'!$J:$J,0))</f>
        <v/>
      </c>
      <c r="X2257" s="165">
        <f>IF(AND(C2257="Smelter not listed",OR(LEN(D2257)=0,LEN(E2257)=0)),1,0)</f>
        <v/>
      </c>
      <c r="AB2257" s="306">
        <f>IF(C2257="","",B2257)</f>
        <v/>
      </c>
      <c r="AC2257" s="165">
        <f>B2257</f>
        <v/>
      </c>
      <c r="AD2257" s="165">
        <f>IF(C2257="Smelter not listed",D2257,C2257)</f>
        <v/>
      </c>
    </row>
    <row r="2258" ht="20.1" customFormat="1" customHeight="1" s="165">
      <c r="A2258" s="150" t="n"/>
      <c r="B2258" s="296">
        <f>IF(LEN(A2258)=0,"",INDEX('Smelter Look-up'!$A:$A,MATCH($A2258,'Smelter Look-up'!$E:$E,0)))</f>
        <v/>
      </c>
      <c r="C2258" s="147">
        <f>IF(LEN(A2258)=0,"",INDEX('Smelter Look-up'!$C:$C,MATCH($A2258,'Smelter Look-up'!$E:$E,0)))</f>
        <v/>
      </c>
      <c r="D2258" s="144" t="n"/>
      <c r="E2258" s="144">
        <f>IF(ISERROR($V2258),"",OFFSET('Smelter Look-up'!$D$4,$V2258-4,0)&amp;"")</f>
        <v/>
      </c>
      <c r="F2258" s="144">
        <f>IF(ISERROR($V2258),"",OFFSET('Smelter Look-up'!$E$4,$V2258-4,0))</f>
        <v/>
      </c>
      <c r="G2258" s="144">
        <f>IF(C2258=$X$4,"Enter smelter details",IF(ISERROR($V2258),"",OFFSET('Smelter Look-up'!$F$4,$V2258-4,0)))</f>
        <v/>
      </c>
      <c r="H2258" s="200">
        <f>IF(ISERROR($V2258),"",OFFSET('Smelter Look-up'!$G$4,$V2258-4,0))</f>
        <v/>
      </c>
      <c r="I2258" s="201">
        <f>IF(ISERROR($V2258),"",OFFSET('Smelter Look-up'!$H$4,$V2258-4,0))</f>
        <v/>
      </c>
      <c r="J2258" s="201">
        <f>IF(ISERROR($V2258),"",OFFSET('Smelter Look-up'!$I$4,$V2258-4,0))</f>
        <v/>
      </c>
      <c r="K2258" s="145" t="n"/>
      <c r="L2258" s="145" t="n"/>
      <c r="M2258" s="145" t="n"/>
      <c r="N2258" s="145" t="n"/>
      <c r="O2258" s="145" t="n"/>
      <c r="P2258" s="203" t="n"/>
      <c r="Q2258" s="146" t="n"/>
      <c r="R2258" s="144">
        <f>IF(ISERROR($V2258),"",OFFSET('Smelter Look-up'!$C$4,$V2258-4,0)&amp;"")</f>
        <v/>
      </c>
      <c r="S2258" s="150">
        <f>IF(B2258="","",IF(ISERROR(MATCH($E2258,CL,0)),"Unknown",INDIRECT("'C'!$A$"&amp;MATCH($E2258,CL,0)+1)))</f>
        <v/>
      </c>
      <c r="T2258" s="150">
        <f>IF(B2258="","",IF(ISERROR(MATCH($J2258,SorP!$B$1:$B$6261,0)),"",INDIRECT("'SorP'!$A$"&amp;MATCH($S2258&amp;$J2258,SorP!C:C,0))))</f>
        <v/>
      </c>
      <c r="U2258" s="163" t="n"/>
      <c r="V2258" s="164">
        <f>IF(C2258="",NA(),MATCH($B2258&amp;$C2258,'Smelter Look-up'!$J:$J,0))</f>
        <v/>
      </c>
      <c r="X2258" s="165">
        <f>IF(AND(C2258="Smelter not listed",OR(LEN(D2258)=0,LEN(E2258)=0)),1,0)</f>
        <v/>
      </c>
      <c r="AB2258" s="306">
        <f>IF(C2258="","",B2258)</f>
        <v/>
      </c>
      <c r="AC2258" s="165">
        <f>B2258</f>
        <v/>
      </c>
      <c r="AD2258" s="165">
        <f>IF(C2258="Smelter not listed",D2258,C2258)</f>
        <v/>
      </c>
    </row>
    <row r="2259" ht="20.1" customFormat="1" customHeight="1" s="165">
      <c r="A2259" s="150" t="n"/>
      <c r="B2259" s="296">
        <f>IF(LEN(A2259)=0,"",INDEX('Smelter Look-up'!$A:$A,MATCH($A2259,'Smelter Look-up'!$E:$E,0)))</f>
        <v/>
      </c>
      <c r="C2259" s="147">
        <f>IF(LEN(A2259)=0,"",INDEX('Smelter Look-up'!$C:$C,MATCH($A2259,'Smelter Look-up'!$E:$E,0)))</f>
        <v/>
      </c>
      <c r="D2259" s="144" t="n"/>
      <c r="E2259" s="144">
        <f>IF(ISERROR($V2259),"",OFFSET('Smelter Look-up'!$D$4,$V2259-4,0)&amp;"")</f>
        <v/>
      </c>
      <c r="F2259" s="144">
        <f>IF(ISERROR($V2259),"",OFFSET('Smelter Look-up'!$E$4,$V2259-4,0))</f>
        <v/>
      </c>
      <c r="G2259" s="144">
        <f>IF(C2259=$X$4,"Enter smelter details",IF(ISERROR($V2259),"",OFFSET('Smelter Look-up'!$F$4,$V2259-4,0)))</f>
        <v/>
      </c>
      <c r="H2259" s="200">
        <f>IF(ISERROR($V2259),"",OFFSET('Smelter Look-up'!$G$4,$V2259-4,0))</f>
        <v/>
      </c>
      <c r="I2259" s="201">
        <f>IF(ISERROR($V2259),"",OFFSET('Smelter Look-up'!$H$4,$V2259-4,0))</f>
        <v/>
      </c>
      <c r="J2259" s="201">
        <f>IF(ISERROR($V2259),"",OFFSET('Smelter Look-up'!$I$4,$V2259-4,0))</f>
        <v/>
      </c>
      <c r="K2259" s="145" t="n"/>
      <c r="L2259" s="145" t="n"/>
      <c r="M2259" s="145" t="n"/>
      <c r="N2259" s="145" t="n"/>
      <c r="O2259" s="145" t="n"/>
      <c r="P2259" s="203" t="n"/>
      <c r="Q2259" s="146" t="n"/>
      <c r="R2259" s="144">
        <f>IF(ISERROR($V2259),"",OFFSET('Smelter Look-up'!$C$4,$V2259-4,0)&amp;"")</f>
        <v/>
      </c>
      <c r="S2259" s="150">
        <f>IF(B2259="","",IF(ISERROR(MATCH($E2259,CL,0)),"Unknown",INDIRECT("'C'!$A$"&amp;MATCH($E2259,CL,0)+1)))</f>
        <v/>
      </c>
      <c r="T2259" s="150">
        <f>IF(B2259="","",IF(ISERROR(MATCH($J2259,SorP!$B$1:$B$6261,0)),"",INDIRECT("'SorP'!$A$"&amp;MATCH($S2259&amp;$J2259,SorP!C:C,0))))</f>
        <v/>
      </c>
      <c r="U2259" s="163" t="n"/>
      <c r="V2259" s="164">
        <f>IF(C2259="",NA(),MATCH($B2259&amp;$C2259,'Smelter Look-up'!$J:$J,0))</f>
        <v/>
      </c>
      <c r="X2259" s="165">
        <f>IF(AND(C2259="Smelter not listed",OR(LEN(D2259)=0,LEN(E2259)=0)),1,0)</f>
        <v/>
      </c>
      <c r="AB2259" s="306">
        <f>IF(C2259="","",B2259)</f>
        <v/>
      </c>
      <c r="AC2259" s="165">
        <f>B2259</f>
        <v/>
      </c>
      <c r="AD2259" s="165">
        <f>IF(C2259="Smelter not listed",D2259,C2259)</f>
        <v/>
      </c>
    </row>
    <row r="2260" ht="20.1" customFormat="1" customHeight="1" s="165">
      <c r="A2260" s="150" t="n"/>
      <c r="B2260" s="296">
        <f>IF(LEN(A2260)=0,"",INDEX('Smelter Look-up'!$A:$A,MATCH($A2260,'Smelter Look-up'!$E:$E,0)))</f>
        <v/>
      </c>
      <c r="C2260" s="147">
        <f>IF(LEN(A2260)=0,"",INDEX('Smelter Look-up'!$C:$C,MATCH($A2260,'Smelter Look-up'!$E:$E,0)))</f>
        <v/>
      </c>
      <c r="D2260" s="144" t="n"/>
      <c r="E2260" s="144">
        <f>IF(ISERROR($V2260),"",OFFSET('Smelter Look-up'!$D$4,$V2260-4,0)&amp;"")</f>
        <v/>
      </c>
      <c r="F2260" s="144">
        <f>IF(ISERROR($V2260),"",OFFSET('Smelter Look-up'!$E$4,$V2260-4,0))</f>
        <v/>
      </c>
      <c r="G2260" s="144">
        <f>IF(C2260=$X$4,"Enter smelter details",IF(ISERROR($V2260),"",OFFSET('Smelter Look-up'!$F$4,$V2260-4,0)))</f>
        <v/>
      </c>
      <c r="H2260" s="200">
        <f>IF(ISERROR($V2260),"",OFFSET('Smelter Look-up'!$G$4,$V2260-4,0))</f>
        <v/>
      </c>
      <c r="I2260" s="201">
        <f>IF(ISERROR($V2260),"",OFFSET('Smelter Look-up'!$H$4,$V2260-4,0))</f>
        <v/>
      </c>
      <c r="J2260" s="201">
        <f>IF(ISERROR($V2260),"",OFFSET('Smelter Look-up'!$I$4,$V2260-4,0))</f>
        <v/>
      </c>
      <c r="K2260" s="145" t="n"/>
      <c r="L2260" s="145" t="n"/>
      <c r="M2260" s="145" t="n"/>
      <c r="N2260" s="145" t="n"/>
      <c r="O2260" s="145" t="n"/>
      <c r="P2260" s="203" t="n"/>
      <c r="Q2260" s="146" t="n"/>
      <c r="R2260" s="144">
        <f>IF(ISERROR($V2260),"",OFFSET('Smelter Look-up'!$C$4,$V2260-4,0)&amp;"")</f>
        <v/>
      </c>
      <c r="S2260" s="150">
        <f>IF(B2260="","",IF(ISERROR(MATCH($E2260,CL,0)),"Unknown",INDIRECT("'C'!$A$"&amp;MATCH($E2260,CL,0)+1)))</f>
        <v/>
      </c>
      <c r="T2260" s="150">
        <f>IF(B2260="","",IF(ISERROR(MATCH($J2260,SorP!$B$1:$B$6261,0)),"",INDIRECT("'SorP'!$A$"&amp;MATCH($S2260&amp;$J2260,SorP!C:C,0))))</f>
        <v/>
      </c>
      <c r="U2260" s="163" t="n"/>
      <c r="V2260" s="164">
        <f>IF(C2260="",NA(),MATCH($B2260&amp;$C2260,'Smelter Look-up'!$J:$J,0))</f>
        <v/>
      </c>
      <c r="X2260" s="165">
        <f>IF(AND(C2260="Smelter not listed",OR(LEN(D2260)=0,LEN(E2260)=0)),1,0)</f>
        <v/>
      </c>
      <c r="AB2260" s="306">
        <f>IF(C2260="","",B2260)</f>
        <v/>
      </c>
      <c r="AC2260" s="165">
        <f>B2260</f>
        <v/>
      </c>
      <c r="AD2260" s="165">
        <f>IF(C2260="Smelter not listed",D2260,C2260)</f>
        <v/>
      </c>
    </row>
    <row r="2261" ht="20.1" customFormat="1" customHeight="1" s="165">
      <c r="A2261" s="150" t="n"/>
      <c r="B2261" s="296">
        <f>IF(LEN(A2261)=0,"",INDEX('Smelter Look-up'!$A:$A,MATCH($A2261,'Smelter Look-up'!$E:$E,0)))</f>
        <v/>
      </c>
      <c r="C2261" s="147">
        <f>IF(LEN(A2261)=0,"",INDEX('Smelter Look-up'!$C:$C,MATCH($A2261,'Smelter Look-up'!$E:$E,0)))</f>
        <v/>
      </c>
      <c r="D2261" s="144" t="n"/>
      <c r="E2261" s="144">
        <f>IF(ISERROR($V2261),"",OFFSET('Smelter Look-up'!$D$4,$V2261-4,0)&amp;"")</f>
        <v/>
      </c>
      <c r="F2261" s="144">
        <f>IF(ISERROR($V2261),"",OFFSET('Smelter Look-up'!$E$4,$V2261-4,0))</f>
        <v/>
      </c>
      <c r="G2261" s="144">
        <f>IF(C2261=$X$4,"Enter smelter details",IF(ISERROR($V2261),"",OFFSET('Smelter Look-up'!$F$4,$V2261-4,0)))</f>
        <v/>
      </c>
      <c r="H2261" s="200">
        <f>IF(ISERROR($V2261),"",OFFSET('Smelter Look-up'!$G$4,$V2261-4,0))</f>
        <v/>
      </c>
      <c r="I2261" s="201">
        <f>IF(ISERROR($V2261),"",OFFSET('Smelter Look-up'!$H$4,$V2261-4,0))</f>
        <v/>
      </c>
      <c r="J2261" s="201">
        <f>IF(ISERROR($V2261),"",OFFSET('Smelter Look-up'!$I$4,$V2261-4,0))</f>
        <v/>
      </c>
      <c r="K2261" s="145" t="n"/>
      <c r="L2261" s="145" t="n"/>
      <c r="M2261" s="145" t="n"/>
      <c r="N2261" s="145" t="n"/>
      <c r="O2261" s="145" t="n"/>
      <c r="P2261" s="203" t="n"/>
      <c r="Q2261" s="146" t="n"/>
      <c r="R2261" s="144">
        <f>IF(ISERROR($V2261),"",OFFSET('Smelter Look-up'!$C$4,$V2261-4,0)&amp;"")</f>
        <v/>
      </c>
      <c r="S2261" s="150">
        <f>IF(B2261="","",IF(ISERROR(MATCH($E2261,CL,0)),"Unknown",INDIRECT("'C'!$A$"&amp;MATCH($E2261,CL,0)+1)))</f>
        <v/>
      </c>
      <c r="T2261" s="150">
        <f>IF(B2261="","",IF(ISERROR(MATCH($J2261,SorP!$B$1:$B$6261,0)),"",INDIRECT("'SorP'!$A$"&amp;MATCH($S2261&amp;$J2261,SorP!C:C,0))))</f>
        <v/>
      </c>
      <c r="U2261" s="163" t="n"/>
      <c r="V2261" s="164">
        <f>IF(C2261="",NA(),MATCH($B2261&amp;$C2261,'Smelter Look-up'!$J:$J,0))</f>
        <v/>
      </c>
      <c r="X2261" s="165">
        <f>IF(AND(C2261="Smelter not listed",OR(LEN(D2261)=0,LEN(E2261)=0)),1,0)</f>
        <v/>
      </c>
      <c r="AB2261" s="306">
        <f>IF(C2261="","",B2261)</f>
        <v/>
      </c>
      <c r="AC2261" s="165">
        <f>B2261</f>
        <v/>
      </c>
      <c r="AD2261" s="165">
        <f>IF(C2261="Smelter not listed",D2261,C2261)</f>
        <v/>
      </c>
    </row>
    <row r="2262" ht="20.1" customFormat="1" customHeight="1" s="165">
      <c r="A2262" s="150" t="n"/>
      <c r="B2262" s="296">
        <f>IF(LEN(A2262)=0,"",INDEX('Smelter Look-up'!$A:$A,MATCH($A2262,'Smelter Look-up'!$E:$E,0)))</f>
        <v/>
      </c>
      <c r="C2262" s="147">
        <f>IF(LEN(A2262)=0,"",INDEX('Smelter Look-up'!$C:$C,MATCH($A2262,'Smelter Look-up'!$E:$E,0)))</f>
        <v/>
      </c>
      <c r="D2262" s="144" t="n"/>
      <c r="E2262" s="144">
        <f>IF(ISERROR($V2262),"",OFFSET('Smelter Look-up'!$D$4,$V2262-4,0)&amp;"")</f>
        <v/>
      </c>
      <c r="F2262" s="144">
        <f>IF(ISERROR($V2262),"",OFFSET('Smelter Look-up'!$E$4,$V2262-4,0))</f>
        <v/>
      </c>
      <c r="G2262" s="144">
        <f>IF(C2262=$X$4,"Enter smelter details",IF(ISERROR($V2262),"",OFFSET('Smelter Look-up'!$F$4,$V2262-4,0)))</f>
        <v/>
      </c>
      <c r="H2262" s="200">
        <f>IF(ISERROR($V2262),"",OFFSET('Smelter Look-up'!$G$4,$V2262-4,0))</f>
        <v/>
      </c>
      <c r="I2262" s="201">
        <f>IF(ISERROR($V2262),"",OFFSET('Smelter Look-up'!$H$4,$V2262-4,0))</f>
        <v/>
      </c>
      <c r="J2262" s="201">
        <f>IF(ISERROR($V2262),"",OFFSET('Smelter Look-up'!$I$4,$V2262-4,0))</f>
        <v/>
      </c>
      <c r="K2262" s="145" t="n"/>
      <c r="L2262" s="145" t="n"/>
      <c r="M2262" s="145" t="n"/>
      <c r="N2262" s="145" t="n"/>
      <c r="O2262" s="145" t="n"/>
      <c r="P2262" s="203" t="n"/>
      <c r="Q2262" s="146" t="n"/>
      <c r="R2262" s="144">
        <f>IF(ISERROR($V2262),"",OFFSET('Smelter Look-up'!$C$4,$V2262-4,0)&amp;"")</f>
        <v/>
      </c>
      <c r="S2262" s="150">
        <f>IF(B2262="","",IF(ISERROR(MATCH($E2262,CL,0)),"Unknown",INDIRECT("'C'!$A$"&amp;MATCH($E2262,CL,0)+1)))</f>
        <v/>
      </c>
      <c r="T2262" s="150">
        <f>IF(B2262="","",IF(ISERROR(MATCH($J2262,SorP!$B$1:$B$6261,0)),"",INDIRECT("'SorP'!$A$"&amp;MATCH($S2262&amp;$J2262,SorP!C:C,0))))</f>
        <v/>
      </c>
      <c r="U2262" s="163" t="n"/>
      <c r="V2262" s="164">
        <f>IF(C2262="",NA(),MATCH($B2262&amp;$C2262,'Smelter Look-up'!$J:$J,0))</f>
        <v/>
      </c>
      <c r="X2262" s="165">
        <f>IF(AND(C2262="Smelter not listed",OR(LEN(D2262)=0,LEN(E2262)=0)),1,0)</f>
        <v/>
      </c>
      <c r="AB2262" s="306">
        <f>IF(C2262="","",B2262)</f>
        <v/>
      </c>
      <c r="AC2262" s="165">
        <f>B2262</f>
        <v/>
      </c>
      <c r="AD2262" s="165">
        <f>IF(C2262="Smelter not listed",D2262,C2262)</f>
        <v/>
      </c>
    </row>
    <row r="2263" ht="20.1" customFormat="1" customHeight="1" s="165">
      <c r="A2263" s="150" t="n"/>
      <c r="B2263" s="296">
        <f>IF(LEN(A2263)=0,"",INDEX('Smelter Look-up'!$A:$A,MATCH($A2263,'Smelter Look-up'!$E:$E,0)))</f>
        <v/>
      </c>
      <c r="C2263" s="147">
        <f>IF(LEN(A2263)=0,"",INDEX('Smelter Look-up'!$C:$C,MATCH($A2263,'Smelter Look-up'!$E:$E,0)))</f>
        <v/>
      </c>
      <c r="D2263" s="144" t="n"/>
      <c r="E2263" s="144">
        <f>IF(ISERROR($V2263),"",OFFSET('Smelter Look-up'!$D$4,$V2263-4,0)&amp;"")</f>
        <v/>
      </c>
      <c r="F2263" s="144">
        <f>IF(ISERROR($V2263),"",OFFSET('Smelter Look-up'!$E$4,$V2263-4,0))</f>
        <v/>
      </c>
      <c r="G2263" s="144">
        <f>IF(C2263=$X$4,"Enter smelter details",IF(ISERROR($V2263),"",OFFSET('Smelter Look-up'!$F$4,$V2263-4,0)))</f>
        <v/>
      </c>
      <c r="H2263" s="200">
        <f>IF(ISERROR($V2263),"",OFFSET('Smelter Look-up'!$G$4,$V2263-4,0))</f>
        <v/>
      </c>
      <c r="I2263" s="201">
        <f>IF(ISERROR($V2263),"",OFFSET('Smelter Look-up'!$H$4,$V2263-4,0))</f>
        <v/>
      </c>
      <c r="J2263" s="201">
        <f>IF(ISERROR($V2263),"",OFFSET('Smelter Look-up'!$I$4,$V2263-4,0))</f>
        <v/>
      </c>
      <c r="K2263" s="145" t="n"/>
      <c r="L2263" s="145" t="n"/>
      <c r="M2263" s="145" t="n"/>
      <c r="N2263" s="145" t="n"/>
      <c r="O2263" s="145" t="n"/>
      <c r="P2263" s="203" t="n"/>
      <c r="Q2263" s="146" t="n"/>
      <c r="R2263" s="144">
        <f>IF(ISERROR($V2263),"",OFFSET('Smelter Look-up'!$C$4,$V2263-4,0)&amp;"")</f>
        <v/>
      </c>
      <c r="S2263" s="150">
        <f>IF(B2263="","",IF(ISERROR(MATCH($E2263,CL,0)),"Unknown",INDIRECT("'C'!$A$"&amp;MATCH($E2263,CL,0)+1)))</f>
        <v/>
      </c>
      <c r="T2263" s="150">
        <f>IF(B2263="","",IF(ISERROR(MATCH($J2263,SorP!$B$1:$B$6261,0)),"",INDIRECT("'SorP'!$A$"&amp;MATCH($S2263&amp;$J2263,SorP!C:C,0))))</f>
        <v/>
      </c>
      <c r="U2263" s="163" t="n"/>
      <c r="V2263" s="164">
        <f>IF(C2263="",NA(),MATCH($B2263&amp;$C2263,'Smelter Look-up'!$J:$J,0))</f>
        <v/>
      </c>
      <c r="X2263" s="165">
        <f>IF(AND(C2263="Smelter not listed",OR(LEN(D2263)=0,LEN(E2263)=0)),1,0)</f>
        <v/>
      </c>
      <c r="AB2263" s="306">
        <f>IF(C2263="","",B2263)</f>
        <v/>
      </c>
      <c r="AC2263" s="165">
        <f>B2263</f>
        <v/>
      </c>
      <c r="AD2263" s="165">
        <f>IF(C2263="Smelter not listed",D2263,C2263)</f>
        <v/>
      </c>
    </row>
    <row r="2264" ht="20.1" customFormat="1" customHeight="1" s="165">
      <c r="A2264" s="150" t="n"/>
      <c r="B2264" s="296">
        <f>IF(LEN(A2264)=0,"",INDEX('Smelter Look-up'!$A:$A,MATCH($A2264,'Smelter Look-up'!$E:$E,0)))</f>
        <v/>
      </c>
      <c r="C2264" s="147">
        <f>IF(LEN(A2264)=0,"",INDEX('Smelter Look-up'!$C:$C,MATCH($A2264,'Smelter Look-up'!$E:$E,0)))</f>
        <v/>
      </c>
      <c r="D2264" s="144" t="n"/>
      <c r="E2264" s="144">
        <f>IF(ISERROR($V2264),"",OFFSET('Smelter Look-up'!$D$4,$V2264-4,0)&amp;"")</f>
        <v/>
      </c>
      <c r="F2264" s="144">
        <f>IF(ISERROR($V2264),"",OFFSET('Smelter Look-up'!$E$4,$V2264-4,0))</f>
        <v/>
      </c>
      <c r="G2264" s="144">
        <f>IF(C2264=$X$4,"Enter smelter details",IF(ISERROR($V2264),"",OFFSET('Smelter Look-up'!$F$4,$V2264-4,0)))</f>
        <v/>
      </c>
      <c r="H2264" s="200">
        <f>IF(ISERROR($V2264),"",OFFSET('Smelter Look-up'!$G$4,$V2264-4,0))</f>
        <v/>
      </c>
      <c r="I2264" s="201">
        <f>IF(ISERROR($V2264),"",OFFSET('Smelter Look-up'!$H$4,$V2264-4,0))</f>
        <v/>
      </c>
      <c r="J2264" s="201">
        <f>IF(ISERROR($V2264),"",OFFSET('Smelter Look-up'!$I$4,$V2264-4,0))</f>
        <v/>
      </c>
      <c r="K2264" s="145" t="n"/>
      <c r="L2264" s="145" t="n"/>
      <c r="M2264" s="145" t="n"/>
      <c r="N2264" s="145" t="n"/>
      <c r="O2264" s="145" t="n"/>
      <c r="P2264" s="203" t="n"/>
      <c r="Q2264" s="146" t="n"/>
      <c r="R2264" s="144">
        <f>IF(ISERROR($V2264),"",OFFSET('Smelter Look-up'!$C$4,$V2264-4,0)&amp;"")</f>
        <v/>
      </c>
      <c r="S2264" s="150">
        <f>IF(B2264="","",IF(ISERROR(MATCH($E2264,CL,0)),"Unknown",INDIRECT("'C'!$A$"&amp;MATCH($E2264,CL,0)+1)))</f>
        <v/>
      </c>
      <c r="T2264" s="150">
        <f>IF(B2264="","",IF(ISERROR(MATCH($J2264,SorP!$B$1:$B$6261,0)),"",INDIRECT("'SorP'!$A$"&amp;MATCH($S2264&amp;$J2264,SorP!C:C,0))))</f>
        <v/>
      </c>
      <c r="U2264" s="163" t="n"/>
      <c r="V2264" s="164">
        <f>IF(C2264="",NA(),MATCH($B2264&amp;$C2264,'Smelter Look-up'!$J:$J,0))</f>
        <v/>
      </c>
      <c r="X2264" s="165">
        <f>IF(AND(C2264="Smelter not listed",OR(LEN(D2264)=0,LEN(E2264)=0)),1,0)</f>
        <v/>
      </c>
      <c r="AB2264" s="306">
        <f>IF(C2264="","",B2264)</f>
        <v/>
      </c>
      <c r="AC2264" s="165">
        <f>B2264</f>
        <v/>
      </c>
      <c r="AD2264" s="165">
        <f>IF(C2264="Smelter not listed",D2264,C2264)</f>
        <v/>
      </c>
    </row>
    <row r="2265" ht="20.1" customFormat="1" customHeight="1" s="165">
      <c r="A2265" s="150" t="n"/>
      <c r="B2265" s="296">
        <f>IF(LEN(A2265)=0,"",INDEX('Smelter Look-up'!$A:$A,MATCH($A2265,'Smelter Look-up'!$E:$E,0)))</f>
        <v/>
      </c>
      <c r="C2265" s="147">
        <f>IF(LEN(A2265)=0,"",INDEX('Smelter Look-up'!$C:$C,MATCH($A2265,'Smelter Look-up'!$E:$E,0)))</f>
        <v/>
      </c>
      <c r="D2265" s="144" t="n"/>
      <c r="E2265" s="144">
        <f>IF(ISERROR($V2265),"",OFFSET('Smelter Look-up'!$D$4,$V2265-4,0)&amp;"")</f>
        <v/>
      </c>
      <c r="F2265" s="144">
        <f>IF(ISERROR($V2265),"",OFFSET('Smelter Look-up'!$E$4,$V2265-4,0))</f>
        <v/>
      </c>
      <c r="G2265" s="144">
        <f>IF(C2265=$X$4,"Enter smelter details",IF(ISERROR($V2265),"",OFFSET('Smelter Look-up'!$F$4,$V2265-4,0)))</f>
        <v/>
      </c>
      <c r="H2265" s="200">
        <f>IF(ISERROR($V2265),"",OFFSET('Smelter Look-up'!$G$4,$V2265-4,0))</f>
        <v/>
      </c>
      <c r="I2265" s="201">
        <f>IF(ISERROR($V2265),"",OFFSET('Smelter Look-up'!$H$4,$V2265-4,0))</f>
        <v/>
      </c>
      <c r="J2265" s="201">
        <f>IF(ISERROR($V2265),"",OFFSET('Smelter Look-up'!$I$4,$V2265-4,0))</f>
        <v/>
      </c>
      <c r="K2265" s="145" t="n"/>
      <c r="L2265" s="145" t="n"/>
      <c r="M2265" s="145" t="n"/>
      <c r="N2265" s="145" t="n"/>
      <c r="O2265" s="145" t="n"/>
      <c r="P2265" s="203" t="n"/>
      <c r="Q2265" s="146" t="n"/>
      <c r="R2265" s="144">
        <f>IF(ISERROR($V2265),"",OFFSET('Smelter Look-up'!$C$4,$V2265-4,0)&amp;"")</f>
        <v/>
      </c>
      <c r="S2265" s="150">
        <f>IF(B2265="","",IF(ISERROR(MATCH($E2265,CL,0)),"Unknown",INDIRECT("'C'!$A$"&amp;MATCH($E2265,CL,0)+1)))</f>
        <v/>
      </c>
      <c r="T2265" s="150">
        <f>IF(B2265="","",IF(ISERROR(MATCH($J2265,SorP!$B$1:$B$6261,0)),"",INDIRECT("'SorP'!$A$"&amp;MATCH($S2265&amp;$J2265,SorP!C:C,0))))</f>
        <v/>
      </c>
      <c r="U2265" s="163" t="n"/>
      <c r="V2265" s="164">
        <f>IF(C2265="",NA(),MATCH($B2265&amp;$C2265,'Smelter Look-up'!$J:$J,0))</f>
        <v/>
      </c>
      <c r="X2265" s="165">
        <f>IF(AND(C2265="Smelter not listed",OR(LEN(D2265)=0,LEN(E2265)=0)),1,0)</f>
        <v/>
      </c>
      <c r="AB2265" s="306">
        <f>IF(C2265="","",B2265)</f>
        <v/>
      </c>
      <c r="AC2265" s="165">
        <f>B2265</f>
        <v/>
      </c>
      <c r="AD2265" s="165">
        <f>IF(C2265="Smelter not listed",D2265,C2265)</f>
        <v/>
      </c>
    </row>
    <row r="2266" ht="20.1" customFormat="1" customHeight="1" s="165">
      <c r="A2266" s="150" t="n"/>
      <c r="B2266" s="296">
        <f>IF(LEN(A2266)=0,"",INDEX('Smelter Look-up'!$A:$A,MATCH($A2266,'Smelter Look-up'!$E:$E,0)))</f>
        <v/>
      </c>
      <c r="C2266" s="147">
        <f>IF(LEN(A2266)=0,"",INDEX('Smelter Look-up'!$C:$C,MATCH($A2266,'Smelter Look-up'!$E:$E,0)))</f>
        <v/>
      </c>
      <c r="D2266" s="144" t="n"/>
      <c r="E2266" s="144">
        <f>IF(ISERROR($V2266),"",OFFSET('Smelter Look-up'!$D$4,$V2266-4,0)&amp;"")</f>
        <v/>
      </c>
      <c r="F2266" s="144">
        <f>IF(ISERROR($V2266),"",OFFSET('Smelter Look-up'!$E$4,$V2266-4,0))</f>
        <v/>
      </c>
      <c r="G2266" s="144">
        <f>IF(C2266=$X$4,"Enter smelter details",IF(ISERROR($V2266),"",OFFSET('Smelter Look-up'!$F$4,$V2266-4,0)))</f>
        <v/>
      </c>
      <c r="H2266" s="200">
        <f>IF(ISERROR($V2266),"",OFFSET('Smelter Look-up'!$G$4,$V2266-4,0))</f>
        <v/>
      </c>
      <c r="I2266" s="201">
        <f>IF(ISERROR($V2266),"",OFFSET('Smelter Look-up'!$H$4,$V2266-4,0))</f>
        <v/>
      </c>
      <c r="J2266" s="201">
        <f>IF(ISERROR($V2266),"",OFFSET('Smelter Look-up'!$I$4,$V2266-4,0))</f>
        <v/>
      </c>
      <c r="K2266" s="145" t="n"/>
      <c r="L2266" s="145" t="n"/>
      <c r="M2266" s="145" t="n"/>
      <c r="N2266" s="145" t="n"/>
      <c r="O2266" s="145" t="n"/>
      <c r="P2266" s="203" t="n"/>
      <c r="Q2266" s="146" t="n"/>
      <c r="R2266" s="144">
        <f>IF(ISERROR($V2266),"",OFFSET('Smelter Look-up'!$C$4,$V2266-4,0)&amp;"")</f>
        <v/>
      </c>
      <c r="S2266" s="150">
        <f>IF(B2266="","",IF(ISERROR(MATCH($E2266,CL,0)),"Unknown",INDIRECT("'C'!$A$"&amp;MATCH($E2266,CL,0)+1)))</f>
        <v/>
      </c>
      <c r="T2266" s="150">
        <f>IF(B2266="","",IF(ISERROR(MATCH($J2266,SorP!$B$1:$B$6261,0)),"",INDIRECT("'SorP'!$A$"&amp;MATCH($S2266&amp;$J2266,SorP!C:C,0))))</f>
        <v/>
      </c>
      <c r="U2266" s="163" t="n"/>
      <c r="V2266" s="164">
        <f>IF(C2266="",NA(),MATCH($B2266&amp;$C2266,'Smelter Look-up'!$J:$J,0))</f>
        <v/>
      </c>
      <c r="X2266" s="165">
        <f>IF(AND(C2266="Smelter not listed",OR(LEN(D2266)=0,LEN(E2266)=0)),1,0)</f>
        <v/>
      </c>
      <c r="AB2266" s="306">
        <f>IF(C2266="","",B2266)</f>
        <v/>
      </c>
      <c r="AC2266" s="165">
        <f>B2266</f>
        <v/>
      </c>
      <c r="AD2266" s="165">
        <f>IF(C2266="Smelter not listed",D2266,C2266)</f>
        <v/>
      </c>
    </row>
    <row r="2267" ht="20.1" customFormat="1" customHeight="1" s="165">
      <c r="A2267" s="150" t="n"/>
      <c r="B2267" s="296">
        <f>IF(LEN(A2267)=0,"",INDEX('Smelter Look-up'!$A:$A,MATCH($A2267,'Smelter Look-up'!$E:$E,0)))</f>
        <v/>
      </c>
      <c r="C2267" s="147">
        <f>IF(LEN(A2267)=0,"",INDEX('Smelter Look-up'!$C:$C,MATCH($A2267,'Smelter Look-up'!$E:$E,0)))</f>
        <v/>
      </c>
      <c r="D2267" s="144" t="n"/>
      <c r="E2267" s="144">
        <f>IF(ISERROR($V2267),"",OFFSET('Smelter Look-up'!$D$4,$V2267-4,0)&amp;"")</f>
        <v/>
      </c>
      <c r="F2267" s="144">
        <f>IF(ISERROR($V2267),"",OFFSET('Smelter Look-up'!$E$4,$V2267-4,0))</f>
        <v/>
      </c>
      <c r="G2267" s="144">
        <f>IF(C2267=$X$4,"Enter smelter details",IF(ISERROR($V2267),"",OFFSET('Smelter Look-up'!$F$4,$V2267-4,0)))</f>
        <v/>
      </c>
      <c r="H2267" s="200">
        <f>IF(ISERROR($V2267),"",OFFSET('Smelter Look-up'!$G$4,$V2267-4,0))</f>
        <v/>
      </c>
      <c r="I2267" s="201">
        <f>IF(ISERROR($V2267),"",OFFSET('Smelter Look-up'!$H$4,$V2267-4,0))</f>
        <v/>
      </c>
      <c r="J2267" s="201">
        <f>IF(ISERROR($V2267),"",OFFSET('Smelter Look-up'!$I$4,$V2267-4,0))</f>
        <v/>
      </c>
      <c r="K2267" s="145" t="n"/>
      <c r="L2267" s="145" t="n"/>
      <c r="M2267" s="145" t="n"/>
      <c r="N2267" s="145" t="n"/>
      <c r="O2267" s="145" t="n"/>
      <c r="P2267" s="203" t="n"/>
      <c r="Q2267" s="146" t="n"/>
      <c r="R2267" s="144">
        <f>IF(ISERROR($V2267),"",OFFSET('Smelter Look-up'!$C$4,$V2267-4,0)&amp;"")</f>
        <v/>
      </c>
      <c r="S2267" s="150">
        <f>IF(B2267="","",IF(ISERROR(MATCH($E2267,CL,0)),"Unknown",INDIRECT("'C'!$A$"&amp;MATCH($E2267,CL,0)+1)))</f>
        <v/>
      </c>
      <c r="T2267" s="150">
        <f>IF(B2267="","",IF(ISERROR(MATCH($J2267,SorP!$B$1:$B$6261,0)),"",INDIRECT("'SorP'!$A$"&amp;MATCH($S2267&amp;$J2267,SorP!C:C,0))))</f>
        <v/>
      </c>
      <c r="U2267" s="163" t="n"/>
      <c r="V2267" s="164">
        <f>IF(C2267="",NA(),MATCH($B2267&amp;$C2267,'Smelter Look-up'!$J:$J,0))</f>
        <v/>
      </c>
      <c r="X2267" s="165">
        <f>IF(AND(C2267="Smelter not listed",OR(LEN(D2267)=0,LEN(E2267)=0)),1,0)</f>
        <v/>
      </c>
      <c r="AB2267" s="306">
        <f>IF(C2267="","",B2267)</f>
        <v/>
      </c>
      <c r="AC2267" s="165">
        <f>B2267</f>
        <v/>
      </c>
      <c r="AD2267" s="165">
        <f>IF(C2267="Smelter not listed",D2267,C2267)</f>
        <v/>
      </c>
    </row>
    <row r="2268" ht="20.1" customFormat="1" customHeight="1" s="165">
      <c r="A2268" s="150" t="n"/>
      <c r="B2268" s="296">
        <f>IF(LEN(A2268)=0,"",INDEX('Smelter Look-up'!$A:$A,MATCH($A2268,'Smelter Look-up'!$E:$E,0)))</f>
        <v/>
      </c>
      <c r="C2268" s="147">
        <f>IF(LEN(A2268)=0,"",INDEX('Smelter Look-up'!$C:$C,MATCH($A2268,'Smelter Look-up'!$E:$E,0)))</f>
        <v/>
      </c>
      <c r="D2268" s="144" t="n"/>
      <c r="E2268" s="144">
        <f>IF(ISERROR($V2268),"",OFFSET('Smelter Look-up'!$D$4,$V2268-4,0)&amp;"")</f>
        <v/>
      </c>
      <c r="F2268" s="144">
        <f>IF(ISERROR($V2268),"",OFFSET('Smelter Look-up'!$E$4,$V2268-4,0))</f>
        <v/>
      </c>
      <c r="G2268" s="144">
        <f>IF(C2268=$X$4,"Enter smelter details",IF(ISERROR($V2268),"",OFFSET('Smelter Look-up'!$F$4,$V2268-4,0)))</f>
        <v/>
      </c>
      <c r="H2268" s="200">
        <f>IF(ISERROR($V2268),"",OFFSET('Smelter Look-up'!$G$4,$V2268-4,0))</f>
        <v/>
      </c>
      <c r="I2268" s="201">
        <f>IF(ISERROR($V2268),"",OFFSET('Smelter Look-up'!$H$4,$V2268-4,0))</f>
        <v/>
      </c>
      <c r="J2268" s="201">
        <f>IF(ISERROR($V2268),"",OFFSET('Smelter Look-up'!$I$4,$V2268-4,0))</f>
        <v/>
      </c>
      <c r="K2268" s="145" t="n"/>
      <c r="L2268" s="145" t="n"/>
      <c r="M2268" s="145" t="n"/>
      <c r="N2268" s="145" t="n"/>
      <c r="O2268" s="145" t="n"/>
      <c r="P2268" s="203" t="n"/>
      <c r="Q2268" s="146" t="n"/>
      <c r="R2268" s="144">
        <f>IF(ISERROR($V2268),"",OFFSET('Smelter Look-up'!$C$4,$V2268-4,0)&amp;"")</f>
        <v/>
      </c>
      <c r="S2268" s="150">
        <f>IF(B2268="","",IF(ISERROR(MATCH($E2268,CL,0)),"Unknown",INDIRECT("'C'!$A$"&amp;MATCH($E2268,CL,0)+1)))</f>
        <v/>
      </c>
      <c r="T2268" s="150">
        <f>IF(B2268="","",IF(ISERROR(MATCH($J2268,SorP!$B$1:$B$6261,0)),"",INDIRECT("'SorP'!$A$"&amp;MATCH($S2268&amp;$J2268,SorP!C:C,0))))</f>
        <v/>
      </c>
      <c r="U2268" s="163" t="n"/>
      <c r="V2268" s="164">
        <f>IF(C2268="",NA(),MATCH($B2268&amp;$C2268,'Smelter Look-up'!$J:$J,0))</f>
        <v/>
      </c>
      <c r="X2268" s="165">
        <f>IF(AND(C2268="Smelter not listed",OR(LEN(D2268)=0,LEN(E2268)=0)),1,0)</f>
        <v/>
      </c>
      <c r="AB2268" s="306">
        <f>IF(C2268="","",B2268)</f>
        <v/>
      </c>
      <c r="AC2268" s="165">
        <f>B2268</f>
        <v/>
      </c>
      <c r="AD2268" s="165">
        <f>IF(C2268="Smelter not listed",D2268,C2268)</f>
        <v/>
      </c>
    </row>
    <row r="2269" ht="20.1" customFormat="1" customHeight="1" s="165">
      <c r="A2269" s="150" t="n"/>
      <c r="B2269" s="296">
        <f>IF(LEN(A2269)=0,"",INDEX('Smelter Look-up'!$A:$A,MATCH($A2269,'Smelter Look-up'!$E:$E,0)))</f>
        <v/>
      </c>
      <c r="C2269" s="147">
        <f>IF(LEN(A2269)=0,"",INDEX('Smelter Look-up'!$C:$C,MATCH($A2269,'Smelter Look-up'!$E:$E,0)))</f>
        <v/>
      </c>
      <c r="D2269" s="144" t="n"/>
      <c r="E2269" s="144">
        <f>IF(ISERROR($V2269),"",OFFSET('Smelter Look-up'!$D$4,$V2269-4,0)&amp;"")</f>
        <v/>
      </c>
      <c r="F2269" s="144">
        <f>IF(ISERROR($V2269),"",OFFSET('Smelter Look-up'!$E$4,$V2269-4,0))</f>
        <v/>
      </c>
      <c r="G2269" s="144">
        <f>IF(C2269=$X$4,"Enter smelter details",IF(ISERROR($V2269),"",OFFSET('Smelter Look-up'!$F$4,$V2269-4,0)))</f>
        <v/>
      </c>
      <c r="H2269" s="200">
        <f>IF(ISERROR($V2269),"",OFFSET('Smelter Look-up'!$G$4,$V2269-4,0))</f>
        <v/>
      </c>
      <c r="I2269" s="201">
        <f>IF(ISERROR($V2269),"",OFFSET('Smelter Look-up'!$H$4,$V2269-4,0))</f>
        <v/>
      </c>
      <c r="J2269" s="201">
        <f>IF(ISERROR($V2269),"",OFFSET('Smelter Look-up'!$I$4,$V2269-4,0))</f>
        <v/>
      </c>
      <c r="K2269" s="145" t="n"/>
      <c r="L2269" s="145" t="n"/>
      <c r="M2269" s="145" t="n"/>
      <c r="N2269" s="145" t="n"/>
      <c r="O2269" s="145" t="n"/>
      <c r="P2269" s="203" t="n"/>
      <c r="Q2269" s="146" t="n"/>
      <c r="R2269" s="144">
        <f>IF(ISERROR($V2269),"",OFFSET('Smelter Look-up'!$C$4,$V2269-4,0)&amp;"")</f>
        <v/>
      </c>
      <c r="S2269" s="150">
        <f>IF(B2269="","",IF(ISERROR(MATCH($E2269,CL,0)),"Unknown",INDIRECT("'C'!$A$"&amp;MATCH($E2269,CL,0)+1)))</f>
        <v/>
      </c>
      <c r="T2269" s="150">
        <f>IF(B2269="","",IF(ISERROR(MATCH($J2269,SorP!$B$1:$B$6261,0)),"",INDIRECT("'SorP'!$A$"&amp;MATCH($S2269&amp;$J2269,SorP!C:C,0))))</f>
        <v/>
      </c>
      <c r="U2269" s="163" t="n"/>
      <c r="V2269" s="164">
        <f>IF(C2269="",NA(),MATCH($B2269&amp;$C2269,'Smelter Look-up'!$J:$J,0))</f>
        <v/>
      </c>
      <c r="X2269" s="165">
        <f>IF(AND(C2269="Smelter not listed",OR(LEN(D2269)=0,LEN(E2269)=0)),1,0)</f>
        <v/>
      </c>
      <c r="AB2269" s="306">
        <f>IF(C2269="","",B2269)</f>
        <v/>
      </c>
      <c r="AC2269" s="165">
        <f>B2269</f>
        <v/>
      </c>
      <c r="AD2269" s="165">
        <f>IF(C2269="Smelter not listed",D2269,C2269)</f>
        <v/>
      </c>
    </row>
    <row r="2270" ht="20.1" customFormat="1" customHeight="1" s="165">
      <c r="A2270" s="150" t="n"/>
      <c r="B2270" s="296">
        <f>IF(LEN(A2270)=0,"",INDEX('Smelter Look-up'!$A:$A,MATCH($A2270,'Smelter Look-up'!$E:$E,0)))</f>
        <v/>
      </c>
      <c r="C2270" s="147">
        <f>IF(LEN(A2270)=0,"",INDEX('Smelter Look-up'!$C:$C,MATCH($A2270,'Smelter Look-up'!$E:$E,0)))</f>
        <v/>
      </c>
      <c r="D2270" s="144" t="n"/>
      <c r="E2270" s="144">
        <f>IF(ISERROR($V2270),"",OFFSET('Smelter Look-up'!$D$4,$V2270-4,0)&amp;"")</f>
        <v/>
      </c>
      <c r="F2270" s="144">
        <f>IF(ISERROR($V2270),"",OFFSET('Smelter Look-up'!$E$4,$V2270-4,0))</f>
        <v/>
      </c>
      <c r="G2270" s="144">
        <f>IF(C2270=$X$4,"Enter smelter details",IF(ISERROR($V2270),"",OFFSET('Smelter Look-up'!$F$4,$V2270-4,0)))</f>
        <v/>
      </c>
      <c r="H2270" s="200">
        <f>IF(ISERROR($V2270),"",OFFSET('Smelter Look-up'!$G$4,$V2270-4,0))</f>
        <v/>
      </c>
      <c r="I2270" s="201">
        <f>IF(ISERROR($V2270),"",OFFSET('Smelter Look-up'!$H$4,$V2270-4,0))</f>
        <v/>
      </c>
      <c r="J2270" s="201">
        <f>IF(ISERROR($V2270),"",OFFSET('Smelter Look-up'!$I$4,$V2270-4,0))</f>
        <v/>
      </c>
      <c r="K2270" s="145" t="n"/>
      <c r="L2270" s="145" t="n"/>
      <c r="M2270" s="145" t="n"/>
      <c r="N2270" s="145" t="n"/>
      <c r="O2270" s="145" t="n"/>
      <c r="P2270" s="203" t="n"/>
      <c r="Q2270" s="146" t="n"/>
      <c r="R2270" s="144">
        <f>IF(ISERROR($V2270),"",OFFSET('Smelter Look-up'!$C$4,$V2270-4,0)&amp;"")</f>
        <v/>
      </c>
      <c r="S2270" s="150">
        <f>IF(B2270="","",IF(ISERROR(MATCH($E2270,CL,0)),"Unknown",INDIRECT("'C'!$A$"&amp;MATCH($E2270,CL,0)+1)))</f>
        <v/>
      </c>
      <c r="T2270" s="150">
        <f>IF(B2270="","",IF(ISERROR(MATCH($J2270,SorP!$B$1:$B$6261,0)),"",INDIRECT("'SorP'!$A$"&amp;MATCH($S2270&amp;$J2270,SorP!C:C,0))))</f>
        <v/>
      </c>
      <c r="U2270" s="163" t="n"/>
      <c r="V2270" s="164">
        <f>IF(C2270="",NA(),MATCH($B2270&amp;$C2270,'Smelter Look-up'!$J:$J,0))</f>
        <v/>
      </c>
      <c r="X2270" s="165">
        <f>IF(AND(C2270="Smelter not listed",OR(LEN(D2270)=0,LEN(E2270)=0)),1,0)</f>
        <v/>
      </c>
      <c r="AB2270" s="306">
        <f>IF(C2270="","",B2270)</f>
        <v/>
      </c>
      <c r="AC2270" s="165">
        <f>B2270</f>
        <v/>
      </c>
      <c r="AD2270" s="165">
        <f>IF(C2270="Smelter not listed",D2270,C2270)</f>
        <v/>
      </c>
    </row>
    <row r="2271" ht="20.1" customFormat="1" customHeight="1" s="165">
      <c r="A2271" s="150" t="n"/>
      <c r="B2271" s="296">
        <f>IF(LEN(A2271)=0,"",INDEX('Smelter Look-up'!$A:$A,MATCH($A2271,'Smelter Look-up'!$E:$E,0)))</f>
        <v/>
      </c>
      <c r="C2271" s="147">
        <f>IF(LEN(A2271)=0,"",INDEX('Smelter Look-up'!$C:$C,MATCH($A2271,'Smelter Look-up'!$E:$E,0)))</f>
        <v/>
      </c>
      <c r="D2271" s="144" t="n"/>
      <c r="E2271" s="144">
        <f>IF(ISERROR($V2271),"",OFFSET('Smelter Look-up'!$D$4,$V2271-4,0)&amp;"")</f>
        <v/>
      </c>
      <c r="F2271" s="144">
        <f>IF(ISERROR($V2271),"",OFFSET('Smelter Look-up'!$E$4,$V2271-4,0))</f>
        <v/>
      </c>
      <c r="G2271" s="144">
        <f>IF(C2271=$X$4,"Enter smelter details",IF(ISERROR($V2271),"",OFFSET('Smelter Look-up'!$F$4,$V2271-4,0)))</f>
        <v/>
      </c>
      <c r="H2271" s="200">
        <f>IF(ISERROR($V2271),"",OFFSET('Smelter Look-up'!$G$4,$V2271-4,0))</f>
        <v/>
      </c>
      <c r="I2271" s="201">
        <f>IF(ISERROR($V2271),"",OFFSET('Smelter Look-up'!$H$4,$V2271-4,0))</f>
        <v/>
      </c>
      <c r="J2271" s="201">
        <f>IF(ISERROR($V2271),"",OFFSET('Smelter Look-up'!$I$4,$V2271-4,0))</f>
        <v/>
      </c>
      <c r="K2271" s="145" t="n"/>
      <c r="L2271" s="145" t="n"/>
      <c r="M2271" s="145" t="n"/>
      <c r="N2271" s="145" t="n"/>
      <c r="O2271" s="145" t="n"/>
      <c r="P2271" s="203" t="n"/>
      <c r="Q2271" s="146" t="n"/>
      <c r="R2271" s="144">
        <f>IF(ISERROR($V2271),"",OFFSET('Smelter Look-up'!$C$4,$V2271-4,0)&amp;"")</f>
        <v/>
      </c>
      <c r="S2271" s="150">
        <f>IF(B2271="","",IF(ISERROR(MATCH($E2271,CL,0)),"Unknown",INDIRECT("'C'!$A$"&amp;MATCH($E2271,CL,0)+1)))</f>
        <v/>
      </c>
      <c r="T2271" s="150">
        <f>IF(B2271="","",IF(ISERROR(MATCH($J2271,SorP!$B$1:$B$6261,0)),"",INDIRECT("'SorP'!$A$"&amp;MATCH($S2271&amp;$J2271,SorP!C:C,0))))</f>
        <v/>
      </c>
      <c r="U2271" s="163" t="n"/>
      <c r="V2271" s="164">
        <f>IF(C2271="",NA(),MATCH($B2271&amp;$C2271,'Smelter Look-up'!$J:$J,0))</f>
        <v/>
      </c>
      <c r="X2271" s="165">
        <f>IF(AND(C2271="Smelter not listed",OR(LEN(D2271)=0,LEN(E2271)=0)),1,0)</f>
        <v/>
      </c>
      <c r="AB2271" s="306">
        <f>IF(C2271="","",B2271)</f>
        <v/>
      </c>
      <c r="AC2271" s="165">
        <f>B2271</f>
        <v/>
      </c>
      <c r="AD2271" s="165">
        <f>IF(C2271="Smelter not listed",D2271,C2271)</f>
        <v/>
      </c>
    </row>
    <row r="2272" ht="20.1" customFormat="1" customHeight="1" s="165">
      <c r="A2272" s="150" t="n"/>
      <c r="B2272" s="296">
        <f>IF(LEN(A2272)=0,"",INDEX('Smelter Look-up'!$A:$A,MATCH($A2272,'Smelter Look-up'!$E:$E,0)))</f>
        <v/>
      </c>
      <c r="C2272" s="147">
        <f>IF(LEN(A2272)=0,"",INDEX('Smelter Look-up'!$C:$C,MATCH($A2272,'Smelter Look-up'!$E:$E,0)))</f>
        <v/>
      </c>
      <c r="D2272" s="144" t="n"/>
      <c r="E2272" s="144">
        <f>IF(ISERROR($V2272),"",OFFSET('Smelter Look-up'!$D$4,$V2272-4,0)&amp;"")</f>
        <v/>
      </c>
      <c r="F2272" s="144">
        <f>IF(ISERROR($V2272),"",OFFSET('Smelter Look-up'!$E$4,$V2272-4,0))</f>
        <v/>
      </c>
      <c r="G2272" s="144">
        <f>IF(C2272=$X$4,"Enter smelter details",IF(ISERROR($V2272),"",OFFSET('Smelter Look-up'!$F$4,$V2272-4,0)))</f>
        <v/>
      </c>
      <c r="H2272" s="200">
        <f>IF(ISERROR($V2272),"",OFFSET('Smelter Look-up'!$G$4,$V2272-4,0))</f>
        <v/>
      </c>
      <c r="I2272" s="201">
        <f>IF(ISERROR($V2272),"",OFFSET('Smelter Look-up'!$H$4,$V2272-4,0))</f>
        <v/>
      </c>
      <c r="J2272" s="201">
        <f>IF(ISERROR($V2272),"",OFFSET('Smelter Look-up'!$I$4,$V2272-4,0))</f>
        <v/>
      </c>
      <c r="K2272" s="145" t="n"/>
      <c r="L2272" s="145" t="n"/>
      <c r="M2272" s="145" t="n"/>
      <c r="N2272" s="145" t="n"/>
      <c r="O2272" s="145" t="n"/>
      <c r="P2272" s="203" t="n"/>
      <c r="Q2272" s="146" t="n"/>
      <c r="R2272" s="144">
        <f>IF(ISERROR($V2272),"",OFFSET('Smelter Look-up'!$C$4,$V2272-4,0)&amp;"")</f>
        <v/>
      </c>
      <c r="S2272" s="150">
        <f>IF(B2272="","",IF(ISERROR(MATCH($E2272,CL,0)),"Unknown",INDIRECT("'C'!$A$"&amp;MATCH($E2272,CL,0)+1)))</f>
        <v/>
      </c>
      <c r="T2272" s="150">
        <f>IF(B2272="","",IF(ISERROR(MATCH($J2272,SorP!$B$1:$B$6261,0)),"",INDIRECT("'SorP'!$A$"&amp;MATCH($S2272&amp;$J2272,SorP!C:C,0))))</f>
        <v/>
      </c>
      <c r="U2272" s="163" t="n"/>
      <c r="V2272" s="164">
        <f>IF(C2272="",NA(),MATCH($B2272&amp;$C2272,'Smelter Look-up'!$J:$J,0))</f>
        <v/>
      </c>
      <c r="X2272" s="165">
        <f>IF(AND(C2272="Smelter not listed",OR(LEN(D2272)=0,LEN(E2272)=0)),1,0)</f>
        <v/>
      </c>
      <c r="AB2272" s="306">
        <f>IF(C2272="","",B2272)</f>
        <v/>
      </c>
      <c r="AC2272" s="165">
        <f>B2272</f>
        <v/>
      </c>
      <c r="AD2272" s="165">
        <f>IF(C2272="Smelter not listed",D2272,C2272)</f>
        <v/>
      </c>
    </row>
    <row r="2273" ht="20.1" customFormat="1" customHeight="1" s="165">
      <c r="A2273" s="150" t="n"/>
      <c r="B2273" s="296">
        <f>IF(LEN(A2273)=0,"",INDEX('Smelter Look-up'!$A:$A,MATCH($A2273,'Smelter Look-up'!$E:$E,0)))</f>
        <v/>
      </c>
      <c r="C2273" s="147">
        <f>IF(LEN(A2273)=0,"",INDEX('Smelter Look-up'!$C:$C,MATCH($A2273,'Smelter Look-up'!$E:$E,0)))</f>
        <v/>
      </c>
      <c r="D2273" s="144" t="n"/>
      <c r="E2273" s="144">
        <f>IF(ISERROR($V2273),"",OFFSET('Smelter Look-up'!$D$4,$V2273-4,0)&amp;"")</f>
        <v/>
      </c>
      <c r="F2273" s="144">
        <f>IF(ISERROR($V2273),"",OFFSET('Smelter Look-up'!$E$4,$V2273-4,0))</f>
        <v/>
      </c>
      <c r="G2273" s="144">
        <f>IF(C2273=$X$4,"Enter smelter details",IF(ISERROR($V2273),"",OFFSET('Smelter Look-up'!$F$4,$V2273-4,0)))</f>
        <v/>
      </c>
      <c r="H2273" s="200">
        <f>IF(ISERROR($V2273),"",OFFSET('Smelter Look-up'!$G$4,$V2273-4,0))</f>
        <v/>
      </c>
      <c r="I2273" s="201">
        <f>IF(ISERROR($V2273),"",OFFSET('Smelter Look-up'!$H$4,$V2273-4,0))</f>
        <v/>
      </c>
      <c r="J2273" s="201">
        <f>IF(ISERROR($V2273),"",OFFSET('Smelter Look-up'!$I$4,$V2273-4,0))</f>
        <v/>
      </c>
      <c r="K2273" s="145" t="n"/>
      <c r="L2273" s="145" t="n"/>
      <c r="M2273" s="145" t="n"/>
      <c r="N2273" s="145" t="n"/>
      <c r="O2273" s="145" t="n"/>
      <c r="P2273" s="203" t="n"/>
      <c r="Q2273" s="146" t="n"/>
      <c r="R2273" s="144">
        <f>IF(ISERROR($V2273),"",OFFSET('Smelter Look-up'!$C$4,$V2273-4,0)&amp;"")</f>
        <v/>
      </c>
      <c r="S2273" s="150">
        <f>IF(B2273="","",IF(ISERROR(MATCH($E2273,CL,0)),"Unknown",INDIRECT("'C'!$A$"&amp;MATCH($E2273,CL,0)+1)))</f>
        <v/>
      </c>
      <c r="T2273" s="150">
        <f>IF(B2273="","",IF(ISERROR(MATCH($J2273,SorP!$B$1:$B$6261,0)),"",INDIRECT("'SorP'!$A$"&amp;MATCH($S2273&amp;$J2273,SorP!C:C,0))))</f>
        <v/>
      </c>
      <c r="U2273" s="163" t="n"/>
      <c r="V2273" s="164">
        <f>IF(C2273="",NA(),MATCH($B2273&amp;$C2273,'Smelter Look-up'!$J:$J,0))</f>
        <v/>
      </c>
      <c r="X2273" s="165">
        <f>IF(AND(C2273="Smelter not listed",OR(LEN(D2273)=0,LEN(E2273)=0)),1,0)</f>
        <v/>
      </c>
      <c r="AB2273" s="306">
        <f>IF(C2273="","",B2273)</f>
        <v/>
      </c>
      <c r="AC2273" s="165">
        <f>B2273</f>
        <v/>
      </c>
      <c r="AD2273" s="165">
        <f>IF(C2273="Smelter not listed",D2273,C2273)</f>
        <v/>
      </c>
    </row>
    <row r="2274" ht="20.1" customFormat="1" customHeight="1" s="165">
      <c r="A2274" s="150" t="n"/>
      <c r="B2274" s="296">
        <f>IF(LEN(A2274)=0,"",INDEX('Smelter Look-up'!$A:$A,MATCH($A2274,'Smelter Look-up'!$E:$E,0)))</f>
        <v/>
      </c>
      <c r="C2274" s="147">
        <f>IF(LEN(A2274)=0,"",INDEX('Smelter Look-up'!$C:$C,MATCH($A2274,'Smelter Look-up'!$E:$E,0)))</f>
        <v/>
      </c>
      <c r="D2274" s="144" t="n"/>
      <c r="E2274" s="144">
        <f>IF(ISERROR($V2274),"",OFFSET('Smelter Look-up'!$D$4,$V2274-4,0)&amp;"")</f>
        <v/>
      </c>
      <c r="F2274" s="144">
        <f>IF(ISERROR($V2274),"",OFFSET('Smelter Look-up'!$E$4,$V2274-4,0))</f>
        <v/>
      </c>
      <c r="G2274" s="144">
        <f>IF(C2274=$X$4,"Enter smelter details",IF(ISERROR($V2274),"",OFFSET('Smelter Look-up'!$F$4,$V2274-4,0)))</f>
        <v/>
      </c>
      <c r="H2274" s="200">
        <f>IF(ISERROR($V2274),"",OFFSET('Smelter Look-up'!$G$4,$V2274-4,0))</f>
        <v/>
      </c>
      <c r="I2274" s="201">
        <f>IF(ISERROR($V2274),"",OFFSET('Smelter Look-up'!$H$4,$V2274-4,0))</f>
        <v/>
      </c>
      <c r="J2274" s="201">
        <f>IF(ISERROR($V2274),"",OFFSET('Smelter Look-up'!$I$4,$V2274-4,0))</f>
        <v/>
      </c>
      <c r="K2274" s="145" t="n"/>
      <c r="L2274" s="145" t="n"/>
      <c r="M2274" s="145" t="n"/>
      <c r="N2274" s="145" t="n"/>
      <c r="O2274" s="145" t="n"/>
      <c r="P2274" s="203" t="n"/>
      <c r="Q2274" s="146" t="n"/>
      <c r="R2274" s="144">
        <f>IF(ISERROR($V2274),"",OFFSET('Smelter Look-up'!$C$4,$V2274-4,0)&amp;"")</f>
        <v/>
      </c>
      <c r="S2274" s="150">
        <f>IF(B2274="","",IF(ISERROR(MATCH($E2274,CL,0)),"Unknown",INDIRECT("'C'!$A$"&amp;MATCH($E2274,CL,0)+1)))</f>
        <v/>
      </c>
      <c r="T2274" s="150">
        <f>IF(B2274="","",IF(ISERROR(MATCH($J2274,SorP!$B$1:$B$6261,0)),"",INDIRECT("'SorP'!$A$"&amp;MATCH($S2274&amp;$J2274,SorP!C:C,0))))</f>
        <v/>
      </c>
      <c r="U2274" s="163" t="n"/>
      <c r="V2274" s="164">
        <f>IF(C2274="",NA(),MATCH($B2274&amp;$C2274,'Smelter Look-up'!$J:$J,0))</f>
        <v/>
      </c>
      <c r="X2274" s="165">
        <f>IF(AND(C2274="Smelter not listed",OR(LEN(D2274)=0,LEN(E2274)=0)),1,0)</f>
        <v/>
      </c>
      <c r="AB2274" s="306">
        <f>IF(C2274="","",B2274)</f>
        <v/>
      </c>
      <c r="AC2274" s="165">
        <f>B2274</f>
        <v/>
      </c>
      <c r="AD2274" s="165">
        <f>IF(C2274="Smelter not listed",D2274,C2274)</f>
        <v/>
      </c>
    </row>
    <row r="2275" ht="20.1" customFormat="1" customHeight="1" s="165">
      <c r="A2275" s="150" t="n"/>
      <c r="B2275" s="296">
        <f>IF(LEN(A2275)=0,"",INDEX('Smelter Look-up'!$A:$A,MATCH($A2275,'Smelter Look-up'!$E:$E,0)))</f>
        <v/>
      </c>
      <c r="C2275" s="147">
        <f>IF(LEN(A2275)=0,"",INDEX('Smelter Look-up'!$C:$C,MATCH($A2275,'Smelter Look-up'!$E:$E,0)))</f>
        <v/>
      </c>
      <c r="D2275" s="144" t="n"/>
      <c r="E2275" s="144">
        <f>IF(ISERROR($V2275),"",OFFSET('Smelter Look-up'!$D$4,$V2275-4,0)&amp;"")</f>
        <v/>
      </c>
      <c r="F2275" s="144">
        <f>IF(ISERROR($V2275),"",OFFSET('Smelter Look-up'!$E$4,$V2275-4,0))</f>
        <v/>
      </c>
      <c r="G2275" s="144">
        <f>IF(C2275=$X$4,"Enter smelter details",IF(ISERROR($V2275),"",OFFSET('Smelter Look-up'!$F$4,$V2275-4,0)))</f>
        <v/>
      </c>
      <c r="H2275" s="200">
        <f>IF(ISERROR($V2275),"",OFFSET('Smelter Look-up'!$G$4,$V2275-4,0))</f>
        <v/>
      </c>
      <c r="I2275" s="201">
        <f>IF(ISERROR($V2275),"",OFFSET('Smelter Look-up'!$H$4,$V2275-4,0))</f>
        <v/>
      </c>
      <c r="J2275" s="201">
        <f>IF(ISERROR($V2275),"",OFFSET('Smelter Look-up'!$I$4,$V2275-4,0))</f>
        <v/>
      </c>
      <c r="K2275" s="145" t="n"/>
      <c r="L2275" s="145" t="n"/>
      <c r="M2275" s="145" t="n"/>
      <c r="N2275" s="145" t="n"/>
      <c r="O2275" s="145" t="n"/>
      <c r="P2275" s="203" t="n"/>
      <c r="Q2275" s="146" t="n"/>
      <c r="R2275" s="144">
        <f>IF(ISERROR($V2275),"",OFFSET('Smelter Look-up'!$C$4,$V2275-4,0)&amp;"")</f>
        <v/>
      </c>
      <c r="S2275" s="150">
        <f>IF(B2275="","",IF(ISERROR(MATCH($E2275,CL,0)),"Unknown",INDIRECT("'C'!$A$"&amp;MATCH($E2275,CL,0)+1)))</f>
        <v/>
      </c>
      <c r="T2275" s="150">
        <f>IF(B2275="","",IF(ISERROR(MATCH($J2275,SorP!$B$1:$B$6261,0)),"",INDIRECT("'SorP'!$A$"&amp;MATCH($S2275&amp;$J2275,SorP!C:C,0))))</f>
        <v/>
      </c>
      <c r="U2275" s="163" t="n"/>
      <c r="V2275" s="164">
        <f>IF(C2275="",NA(),MATCH($B2275&amp;$C2275,'Smelter Look-up'!$J:$J,0))</f>
        <v/>
      </c>
      <c r="X2275" s="165">
        <f>IF(AND(C2275="Smelter not listed",OR(LEN(D2275)=0,LEN(E2275)=0)),1,0)</f>
        <v/>
      </c>
      <c r="AB2275" s="306">
        <f>IF(C2275="","",B2275)</f>
        <v/>
      </c>
      <c r="AC2275" s="165">
        <f>B2275</f>
        <v/>
      </c>
      <c r="AD2275" s="165">
        <f>IF(C2275="Smelter not listed",D2275,C2275)</f>
        <v/>
      </c>
    </row>
    <row r="2276" ht="20.1" customFormat="1" customHeight="1" s="165">
      <c r="A2276" s="150" t="n"/>
      <c r="B2276" s="296">
        <f>IF(LEN(A2276)=0,"",INDEX('Smelter Look-up'!$A:$A,MATCH($A2276,'Smelter Look-up'!$E:$E,0)))</f>
        <v/>
      </c>
      <c r="C2276" s="147">
        <f>IF(LEN(A2276)=0,"",INDEX('Smelter Look-up'!$C:$C,MATCH($A2276,'Smelter Look-up'!$E:$E,0)))</f>
        <v/>
      </c>
      <c r="D2276" s="144" t="n"/>
      <c r="E2276" s="144">
        <f>IF(ISERROR($V2276),"",OFFSET('Smelter Look-up'!$D$4,$V2276-4,0)&amp;"")</f>
        <v/>
      </c>
      <c r="F2276" s="144">
        <f>IF(ISERROR($V2276),"",OFFSET('Smelter Look-up'!$E$4,$V2276-4,0))</f>
        <v/>
      </c>
      <c r="G2276" s="144">
        <f>IF(C2276=$X$4,"Enter smelter details",IF(ISERROR($V2276),"",OFFSET('Smelter Look-up'!$F$4,$V2276-4,0)))</f>
        <v/>
      </c>
      <c r="H2276" s="200">
        <f>IF(ISERROR($V2276),"",OFFSET('Smelter Look-up'!$G$4,$V2276-4,0))</f>
        <v/>
      </c>
      <c r="I2276" s="201">
        <f>IF(ISERROR($V2276),"",OFFSET('Smelter Look-up'!$H$4,$V2276-4,0))</f>
        <v/>
      </c>
      <c r="J2276" s="201">
        <f>IF(ISERROR($V2276),"",OFFSET('Smelter Look-up'!$I$4,$V2276-4,0))</f>
        <v/>
      </c>
      <c r="K2276" s="145" t="n"/>
      <c r="L2276" s="145" t="n"/>
      <c r="M2276" s="145" t="n"/>
      <c r="N2276" s="145" t="n"/>
      <c r="O2276" s="145" t="n"/>
      <c r="P2276" s="203" t="n"/>
      <c r="Q2276" s="146" t="n"/>
      <c r="R2276" s="144">
        <f>IF(ISERROR($V2276),"",OFFSET('Smelter Look-up'!$C$4,$V2276-4,0)&amp;"")</f>
        <v/>
      </c>
      <c r="S2276" s="150">
        <f>IF(B2276="","",IF(ISERROR(MATCH($E2276,CL,0)),"Unknown",INDIRECT("'C'!$A$"&amp;MATCH($E2276,CL,0)+1)))</f>
        <v/>
      </c>
      <c r="T2276" s="150">
        <f>IF(B2276="","",IF(ISERROR(MATCH($J2276,SorP!$B$1:$B$6261,0)),"",INDIRECT("'SorP'!$A$"&amp;MATCH($S2276&amp;$J2276,SorP!C:C,0))))</f>
        <v/>
      </c>
      <c r="U2276" s="163" t="n"/>
      <c r="V2276" s="164">
        <f>IF(C2276="",NA(),MATCH($B2276&amp;$C2276,'Smelter Look-up'!$J:$J,0))</f>
        <v/>
      </c>
      <c r="X2276" s="165">
        <f>IF(AND(C2276="Smelter not listed",OR(LEN(D2276)=0,LEN(E2276)=0)),1,0)</f>
        <v/>
      </c>
      <c r="AB2276" s="306">
        <f>IF(C2276="","",B2276)</f>
        <v/>
      </c>
      <c r="AC2276" s="165">
        <f>B2276</f>
        <v/>
      </c>
      <c r="AD2276" s="165">
        <f>IF(C2276="Smelter not listed",D2276,C2276)</f>
        <v/>
      </c>
    </row>
    <row r="2277" ht="20.1" customFormat="1" customHeight="1" s="165">
      <c r="A2277" s="150" t="n"/>
      <c r="B2277" s="296">
        <f>IF(LEN(A2277)=0,"",INDEX('Smelter Look-up'!$A:$A,MATCH($A2277,'Smelter Look-up'!$E:$E,0)))</f>
        <v/>
      </c>
      <c r="C2277" s="147">
        <f>IF(LEN(A2277)=0,"",INDEX('Smelter Look-up'!$C:$C,MATCH($A2277,'Smelter Look-up'!$E:$E,0)))</f>
        <v/>
      </c>
      <c r="D2277" s="144" t="n"/>
      <c r="E2277" s="144">
        <f>IF(ISERROR($V2277),"",OFFSET('Smelter Look-up'!$D$4,$V2277-4,0)&amp;"")</f>
        <v/>
      </c>
      <c r="F2277" s="144">
        <f>IF(ISERROR($V2277),"",OFFSET('Smelter Look-up'!$E$4,$V2277-4,0))</f>
        <v/>
      </c>
      <c r="G2277" s="144">
        <f>IF(C2277=$X$4,"Enter smelter details",IF(ISERROR($V2277),"",OFFSET('Smelter Look-up'!$F$4,$V2277-4,0)))</f>
        <v/>
      </c>
      <c r="H2277" s="200">
        <f>IF(ISERROR($V2277),"",OFFSET('Smelter Look-up'!$G$4,$V2277-4,0))</f>
        <v/>
      </c>
      <c r="I2277" s="201">
        <f>IF(ISERROR($V2277),"",OFFSET('Smelter Look-up'!$H$4,$V2277-4,0))</f>
        <v/>
      </c>
      <c r="J2277" s="201">
        <f>IF(ISERROR($V2277),"",OFFSET('Smelter Look-up'!$I$4,$V2277-4,0))</f>
        <v/>
      </c>
      <c r="K2277" s="145" t="n"/>
      <c r="L2277" s="145" t="n"/>
      <c r="M2277" s="145" t="n"/>
      <c r="N2277" s="145" t="n"/>
      <c r="O2277" s="145" t="n"/>
      <c r="P2277" s="203" t="n"/>
      <c r="Q2277" s="146" t="n"/>
      <c r="R2277" s="144">
        <f>IF(ISERROR($V2277),"",OFFSET('Smelter Look-up'!$C$4,$V2277-4,0)&amp;"")</f>
        <v/>
      </c>
      <c r="S2277" s="150">
        <f>IF(B2277="","",IF(ISERROR(MATCH($E2277,CL,0)),"Unknown",INDIRECT("'C'!$A$"&amp;MATCH($E2277,CL,0)+1)))</f>
        <v/>
      </c>
      <c r="T2277" s="150">
        <f>IF(B2277="","",IF(ISERROR(MATCH($J2277,SorP!$B$1:$B$6261,0)),"",INDIRECT("'SorP'!$A$"&amp;MATCH($S2277&amp;$J2277,SorP!C:C,0))))</f>
        <v/>
      </c>
      <c r="U2277" s="163" t="n"/>
      <c r="V2277" s="164">
        <f>IF(C2277="",NA(),MATCH($B2277&amp;$C2277,'Smelter Look-up'!$J:$J,0))</f>
        <v/>
      </c>
      <c r="X2277" s="165">
        <f>IF(AND(C2277="Smelter not listed",OR(LEN(D2277)=0,LEN(E2277)=0)),1,0)</f>
        <v/>
      </c>
      <c r="AB2277" s="306">
        <f>IF(C2277="","",B2277)</f>
        <v/>
      </c>
      <c r="AC2277" s="165">
        <f>B2277</f>
        <v/>
      </c>
      <c r="AD2277" s="165">
        <f>IF(C2277="Smelter not listed",D2277,C2277)</f>
        <v/>
      </c>
    </row>
    <row r="2278" ht="20.1" customFormat="1" customHeight="1" s="165">
      <c r="A2278" s="150" t="n"/>
      <c r="B2278" s="296">
        <f>IF(LEN(A2278)=0,"",INDEX('Smelter Look-up'!$A:$A,MATCH($A2278,'Smelter Look-up'!$E:$E,0)))</f>
        <v/>
      </c>
      <c r="C2278" s="147">
        <f>IF(LEN(A2278)=0,"",INDEX('Smelter Look-up'!$C:$C,MATCH($A2278,'Smelter Look-up'!$E:$E,0)))</f>
        <v/>
      </c>
      <c r="D2278" s="144" t="n"/>
      <c r="E2278" s="144">
        <f>IF(ISERROR($V2278),"",OFFSET('Smelter Look-up'!$D$4,$V2278-4,0)&amp;"")</f>
        <v/>
      </c>
      <c r="F2278" s="144">
        <f>IF(ISERROR($V2278),"",OFFSET('Smelter Look-up'!$E$4,$V2278-4,0))</f>
        <v/>
      </c>
      <c r="G2278" s="144">
        <f>IF(C2278=$X$4,"Enter smelter details",IF(ISERROR($V2278),"",OFFSET('Smelter Look-up'!$F$4,$V2278-4,0)))</f>
        <v/>
      </c>
      <c r="H2278" s="200">
        <f>IF(ISERROR($V2278),"",OFFSET('Smelter Look-up'!$G$4,$V2278-4,0))</f>
        <v/>
      </c>
      <c r="I2278" s="201">
        <f>IF(ISERROR($V2278),"",OFFSET('Smelter Look-up'!$H$4,$V2278-4,0))</f>
        <v/>
      </c>
      <c r="J2278" s="201">
        <f>IF(ISERROR($V2278),"",OFFSET('Smelter Look-up'!$I$4,$V2278-4,0))</f>
        <v/>
      </c>
      <c r="K2278" s="145" t="n"/>
      <c r="L2278" s="145" t="n"/>
      <c r="M2278" s="145" t="n"/>
      <c r="N2278" s="145" t="n"/>
      <c r="O2278" s="145" t="n"/>
      <c r="P2278" s="203" t="n"/>
      <c r="Q2278" s="146" t="n"/>
      <c r="R2278" s="144">
        <f>IF(ISERROR($V2278),"",OFFSET('Smelter Look-up'!$C$4,$V2278-4,0)&amp;"")</f>
        <v/>
      </c>
      <c r="S2278" s="150">
        <f>IF(B2278="","",IF(ISERROR(MATCH($E2278,CL,0)),"Unknown",INDIRECT("'C'!$A$"&amp;MATCH($E2278,CL,0)+1)))</f>
        <v/>
      </c>
      <c r="T2278" s="150">
        <f>IF(B2278="","",IF(ISERROR(MATCH($J2278,SorP!$B$1:$B$6261,0)),"",INDIRECT("'SorP'!$A$"&amp;MATCH($S2278&amp;$J2278,SorP!C:C,0))))</f>
        <v/>
      </c>
      <c r="U2278" s="163" t="n"/>
      <c r="V2278" s="164">
        <f>IF(C2278="",NA(),MATCH($B2278&amp;$C2278,'Smelter Look-up'!$J:$J,0))</f>
        <v/>
      </c>
      <c r="X2278" s="165">
        <f>IF(AND(C2278="Smelter not listed",OR(LEN(D2278)=0,LEN(E2278)=0)),1,0)</f>
        <v/>
      </c>
      <c r="AB2278" s="306">
        <f>IF(C2278="","",B2278)</f>
        <v/>
      </c>
      <c r="AC2278" s="165">
        <f>B2278</f>
        <v/>
      </c>
      <c r="AD2278" s="165">
        <f>IF(C2278="Smelter not listed",D2278,C2278)</f>
        <v/>
      </c>
    </row>
    <row r="2279" ht="20.1" customFormat="1" customHeight="1" s="165">
      <c r="A2279" s="150" t="n"/>
      <c r="B2279" s="296">
        <f>IF(LEN(A2279)=0,"",INDEX('Smelter Look-up'!$A:$A,MATCH($A2279,'Smelter Look-up'!$E:$E,0)))</f>
        <v/>
      </c>
      <c r="C2279" s="147">
        <f>IF(LEN(A2279)=0,"",INDEX('Smelter Look-up'!$C:$C,MATCH($A2279,'Smelter Look-up'!$E:$E,0)))</f>
        <v/>
      </c>
      <c r="D2279" s="144" t="n"/>
      <c r="E2279" s="144">
        <f>IF(ISERROR($V2279),"",OFFSET('Smelter Look-up'!$D$4,$V2279-4,0)&amp;"")</f>
        <v/>
      </c>
      <c r="F2279" s="144">
        <f>IF(ISERROR($V2279),"",OFFSET('Smelter Look-up'!$E$4,$V2279-4,0))</f>
        <v/>
      </c>
      <c r="G2279" s="144">
        <f>IF(C2279=$X$4,"Enter smelter details",IF(ISERROR($V2279),"",OFFSET('Smelter Look-up'!$F$4,$V2279-4,0)))</f>
        <v/>
      </c>
      <c r="H2279" s="200">
        <f>IF(ISERROR($V2279),"",OFFSET('Smelter Look-up'!$G$4,$V2279-4,0))</f>
        <v/>
      </c>
      <c r="I2279" s="201">
        <f>IF(ISERROR($V2279),"",OFFSET('Smelter Look-up'!$H$4,$V2279-4,0))</f>
        <v/>
      </c>
      <c r="J2279" s="201">
        <f>IF(ISERROR($V2279),"",OFFSET('Smelter Look-up'!$I$4,$V2279-4,0))</f>
        <v/>
      </c>
      <c r="K2279" s="145" t="n"/>
      <c r="L2279" s="145" t="n"/>
      <c r="M2279" s="145" t="n"/>
      <c r="N2279" s="145" t="n"/>
      <c r="O2279" s="145" t="n"/>
      <c r="P2279" s="203" t="n"/>
      <c r="Q2279" s="146" t="n"/>
      <c r="R2279" s="144">
        <f>IF(ISERROR($V2279),"",OFFSET('Smelter Look-up'!$C$4,$V2279-4,0)&amp;"")</f>
        <v/>
      </c>
      <c r="S2279" s="150">
        <f>IF(B2279="","",IF(ISERROR(MATCH($E2279,CL,0)),"Unknown",INDIRECT("'C'!$A$"&amp;MATCH($E2279,CL,0)+1)))</f>
        <v/>
      </c>
      <c r="T2279" s="150">
        <f>IF(B2279="","",IF(ISERROR(MATCH($J2279,SorP!$B$1:$B$6261,0)),"",INDIRECT("'SorP'!$A$"&amp;MATCH($S2279&amp;$J2279,SorP!C:C,0))))</f>
        <v/>
      </c>
      <c r="U2279" s="163" t="n"/>
      <c r="V2279" s="164">
        <f>IF(C2279="",NA(),MATCH($B2279&amp;$C2279,'Smelter Look-up'!$J:$J,0))</f>
        <v/>
      </c>
      <c r="X2279" s="165">
        <f>IF(AND(C2279="Smelter not listed",OR(LEN(D2279)=0,LEN(E2279)=0)),1,0)</f>
        <v/>
      </c>
      <c r="AB2279" s="306">
        <f>IF(C2279="","",B2279)</f>
        <v/>
      </c>
      <c r="AC2279" s="165">
        <f>B2279</f>
        <v/>
      </c>
      <c r="AD2279" s="165">
        <f>IF(C2279="Smelter not listed",D2279,C2279)</f>
        <v/>
      </c>
    </row>
    <row r="2280" ht="20.1" customFormat="1" customHeight="1" s="165">
      <c r="A2280" s="150" t="n"/>
      <c r="B2280" s="296">
        <f>IF(LEN(A2280)=0,"",INDEX('Smelter Look-up'!$A:$A,MATCH($A2280,'Smelter Look-up'!$E:$E,0)))</f>
        <v/>
      </c>
      <c r="C2280" s="147">
        <f>IF(LEN(A2280)=0,"",INDEX('Smelter Look-up'!$C:$C,MATCH($A2280,'Smelter Look-up'!$E:$E,0)))</f>
        <v/>
      </c>
      <c r="D2280" s="144" t="n"/>
      <c r="E2280" s="144">
        <f>IF(ISERROR($V2280),"",OFFSET('Smelter Look-up'!$D$4,$V2280-4,0)&amp;"")</f>
        <v/>
      </c>
      <c r="F2280" s="144">
        <f>IF(ISERROR($V2280),"",OFFSET('Smelter Look-up'!$E$4,$V2280-4,0))</f>
        <v/>
      </c>
      <c r="G2280" s="144">
        <f>IF(C2280=$X$4,"Enter smelter details",IF(ISERROR($V2280),"",OFFSET('Smelter Look-up'!$F$4,$V2280-4,0)))</f>
        <v/>
      </c>
      <c r="H2280" s="200">
        <f>IF(ISERROR($V2280),"",OFFSET('Smelter Look-up'!$G$4,$V2280-4,0))</f>
        <v/>
      </c>
      <c r="I2280" s="201">
        <f>IF(ISERROR($V2280),"",OFFSET('Smelter Look-up'!$H$4,$V2280-4,0))</f>
        <v/>
      </c>
      <c r="J2280" s="201">
        <f>IF(ISERROR($V2280),"",OFFSET('Smelter Look-up'!$I$4,$V2280-4,0))</f>
        <v/>
      </c>
      <c r="K2280" s="145" t="n"/>
      <c r="L2280" s="145" t="n"/>
      <c r="M2280" s="145" t="n"/>
      <c r="N2280" s="145" t="n"/>
      <c r="O2280" s="145" t="n"/>
      <c r="P2280" s="203" t="n"/>
      <c r="Q2280" s="146" t="n"/>
      <c r="R2280" s="144">
        <f>IF(ISERROR($V2280),"",OFFSET('Smelter Look-up'!$C$4,$V2280-4,0)&amp;"")</f>
        <v/>
      </c>
      <c r="S2280" s="150">
        <f>IF(B2280="","",IF(ISERROR(MATCH($E2280,CL,0)),"Unknown",INDIRECT("'C'!$A$"&amp;MATCH($E2280,CL,0)+1)))</f>
        <v/>
      </c>
      <c r="T2280" s="150">
        <f>IF(B2280="","",IF(ISERROR(MATCH($J2280,SorP!$B$1:$B$6261,0)),"",INDIRECT("'SorP'!$A$"&amp;MATCH($S2280&amp;$J2280,SorP!C:C,0))))</f>
        <v/>
      </c>
      <c r="U2280" s="163" t="n"/>
      <c r="V2280" s="164">
        <f>IF(C2280="",NA(),MATCH($B2280&amp;$C2280,'Smelter Look-up'!$J:$J,0))</f>
        <v/>
      </c>
      <c r="X2280" s="165">
        <f>IF(AND(C2280="Smelter not listed",OR(LEN(D2280)=0,LEN(E2280)=0)),1,0)</f>
        <v/>
      </c>
      <c r="AB2280" s="306">
        <f>IF(C2280="","",B2280)</f>
        <v/>
      </c>
      <c r="AC2280" s="165">
        <f>B2280</f>
        <v/>
      </c>
      <c r="AD2280" s="165">
        <f>IF(C2280="Smelter not listed",D2280,C2280)</f>
        <v/>
      </c>
    </row>
    <row r="2281" ht="20.1" customFormat="1" customHeight="1" s="165">
      <c r="A2281" s="150" t="n"/>
      <c r="B2281" s="296">
        <f>IF(LEN(A2281)=0,"",INDEX('Smelter Look-up'!$A:$A,MATCH($A2281,'Smelter Look-up'!$E:$E,0)))</f>
        <v/>
      </c>
      <c r="C2281" s="147">
        <f>IF(LEN(A2281)=0,"",INDEX('Smelter Look-up'!$C:$C,MATCH($A2281,'Smelter Look-up'!$E:$E,0)))</f>
        <v/>
      </c>
      <c r="D2281" s="144" t="n"/>
      <c r="E2281" s="144">
        <f>IF(ISERROR($V2281),"",OFFSET('Smelter Look-up'!$D$4,$V2281-4,0)&amp;"")</f>
        <v/>
      </c>
      <c r="F2281" s="144">
        <f>IF(ISERROR($V2281),"",OFFSET('Smelter Look-up'!$E$4,$V2281-4,0))</f>
        <v/>
      </c>
      <c r="G2281" s="144">
        <f>IF(C2281=$X$4,"Enter smelter details",IF(ISERROR($V2281),"",OFFSET('Smelter Look-up'!$F$4,$V2281-4,0)))</f>
        <v/>
      </c>
      <c r="H2281" s="200">
        <f>IF(ISERROR($V2281),"",OFFSET('Smelter Look-up'!$G$4,$V2281-4,0))</f>
        <v/>
      </c>
      <c r="I2281" s="201">
        <f>IF(ISERROR($V2281),"",OFFSET('Smelter Look-up'!$H$4,$V2281-4,0))</f>
        <v/>
      </c>
      <c r="J2281" s="201">
        <f>IF(ISERROR($V2281),"",OFFSET('Smelter Look-up'!$I$4,$V2281-4,0))</f>
        <v/>
      </c>
      <c r="K2281" s="145" t="n"/>
      <c r="L2281" s="145" t="n"/>
      <c r="M2281" s="145" t="n"/>
      <c r="N2281" s="145" t="n"/>
      <c r="O2281" s="145" t="n"/>
      <c r="P2281" s="203" t="n"/>
      <c r="Q2281" s="146" t="n"/>
      <c r="R2281" s="144">
        <f>IF(ISERROR($V2281),"",OFFSET('Smelter Look-up'!$C$4,$V2281-4,0)&amp;"")</f>
        <v/>
      </c>
      <c r="S2281" s="150">
        <f>IF(B2281="","",IF(ISERROR(MATCH($E2281,CL,0)),"Unknown",INDIRECT("'C'!$A$"&amp;MATCH($E2281,CL,0)+1)))</f>
        <v/>
      </c>
      <c r="T2281" s="150">
        <f>IF(B2281="","",IF(ISERROR(MATCH($J2281,SorP!$B$1:$B$6261,0)),"",INDIRECT("'SorP'!$A$"&amp;MATCH($S2281&amp;$J2281,SorP!C:C,0))))</f>
        <v/>
      </c>
      <c r="U2281" s="163" t="n"/>
      <c r="V2281" s="164">
        <f>IF(C2281="",NA(),MATCH($B2281&amp;$C2281,'Smelter Look-up'!$J:$J,0))</f>
        <v/>
      </c>
      <c r="X2281" s="165">
        <f>IF(AND(C2281="Smelter not listed",OR(LEN(D2281)=0,LEN(E2281)=0)),1,0)</f>
        <v/>
      </c>
      <c r="AB2281" s="306">
        <f>IF(C2281="","",B2281)</f>
        <v/>
      </c>
      <c r="AC2281" s="165">
        <f>B2281</f>
        <v/>
      </c>
      <c r="AD2281" s="165">
        <f>IF(C2281="Smelter not listed",D2281,C2281)</f>
        <v/>
      </c>
    </row>
    <row r="2282" ht="20.1" customFormat="1" customHeight="1" s="165">
      <c r="A2282" s="150" t="n"/>
      <c r="B2282" s="296">
        <f>IF(LEN(A2282)=0,"",INDEX('Smelter Look-up'!$A:$A,MATCH($A2282,'Smelter Look-up'!$E:$E,0)))</f>
        <v/>
      </c>
      <c r="C2282" s="147">
        <f>IF(LEN(A2282)=0,"",INDEX('Smelter Look-up'!$C:$C,MATCH($A2282,'Smelter Look-up'!$E:$E,0)))</f>
        <v/>
      </c>
      <c r="D2282" s="144" t="n"/>
      <c r="E2282" s="144">
        <f>IF(ISERROR($V2282),"",OFFSET('Smelter Look-up'!$D$4,$V2282-4,0)&amp;"")</f>
        <v/>
      </c>
      <c r="F2282" s="144">
        <f>IF(ISERROR($V2282),"",OFFSET('Smelter Look-up'!$E$4,$V2282-4,0))</f>
        <v/>
      </c>
      <c r="G2282" s="144">
        <f>IF(C2282=$X$4,"Enter smelter details",IF(ISERROR($V2282),"",OFFSET('Smelter Look-up'!$F$4,$V2282-4,0)))</f>
        <v/>
      </c>
      <c r="H2282" s="200">
        <f>IF(ISERROR($V2282),"",OFFSET('Smelter Look-up'!$G$4,$V2282-4,0))</f>
        <v/>
      </c>
      <c r="I2282" s="201">
        <f>IF(ISERROR($V2282),"",OFFSET('Smelter Look-up'!$H$4,$V2282-4,0))</f>
        <v/>
      </c>
      <c r="J2282" s="201">
        <f>IF(ISERROR($V2282),"",OFFSET('Smelter Look-up'!$I$4,$V2282-4,0))</f>
        <v/>
      </c>
      <c r="K2282" s="145" t="n"/>
      <c r="L2282" s="145" t="n"/>
      <c r="M2282" s="145" t="n"/>
      <c r="N2282" s="145" t="n"/>
      <c r="O2282" s="145" t="n"/>
      <c r="P2282" s="203" t="n"/>
      <c r="Q2282" s="146" t="n"/>
      <c r="R2282" s="144">
        <f>IF(ISERROR($V2282),"",OFFSET('Smelter Look-up'!$C$4,$V2282-4,0)&amp;"")</f>
        <v/>
      </c>
      <c r="S2282" s="150">
        <f>IF(B2282="","",IF(ISERROR(MATCH($E2282,CL,0)),"Unknown",INDIRECT("'C'!$A$"&amp;MATCH($E2282,CL,0)+1)))</f>
        <v/>
      </c>
      <c r="T2282" s="150">
        <f>IF(B2282="","",IF(ISERROR(MATCH($J2282,SorP!$B$1:$B$6261,0)),"",INDIRECT("'SorP'!$A$"&amp;MATCH($S2282&amp;$J2282,SorP!C:C,0))))</f>
        <v/>
      </c>
      <c r="U2282" s="163" t="n"/>
      <c r="V2282" s="164">
        <f>IF(C2282="",NA(),MATCH($B2282&amp;$C2282,'Smelter Look-up'!$J:$J,0))</f>
        <v/>
      </c>
      <c r="X2282" s="165">
        <f>IF(AND(C2282="Smelter not listed",OR(LEN(D2282)=0,LEN(E2282)=0)),1,0)</f>
        <v/>
      </c>
      <c r="AB2282" s="306">
        <f>IF(C2282="","",B2282)</f>
        <v/>
      </c>
      <c r="AC2282" s="165">
        <f>B2282</f>
        <v/>
      </c>
      <c r="AD2282" s="165">
        <f>IF(C2282="Smelter not listed",D2282,C2282)</f>
        <v/>
      </c>
    </row>
    <row r="2283" ht="20.1" customFormat="1" customHeight="1" s="165">
      <c r="A2283" s="150" t="n"/>
      <c r="B2283" s="296">
        <f>IF(LEN(A2283)=0,"",INDEX('Smelter Look-up'!$A:$A,MATCH($A2283,'Smelter Look-up'!$E:$E,0)))</f>
        <v/>
      </c>
      <c r="C2283" s="147">
        <f>IF(LEN(A2283)=0,"",INDEX('Smelter Look-up'!$C:$C,MATCH($A2283,'Smelter Look-up'!$E:$E,0)))</f>
        <v/>
      </c>
      <c r="D2283" s="144" t="n"/>
      <c r="E2283" s="144">
        <f>IF(ISERROR($V2283),"",OFFSET('Smelter Look-up'!$D$4,$V2283-4,0)&amp;"")</f>
        <v/>
      </c>
      <c r="F2283" s="144">
        <f>IF(ISERROR($V2283),"",OFFSET('Smelter Look-up'!$E$4,$V2283-4,0))</f>
        <v/>
      </c>
      <c r="G2283" s="144">
        <f>IF(C2283=$X$4,"Enter smelter details",IF(ISERROR($V2283),"",OFFSET('Smelter Look-up'!$F$4,$V2283-4,0)))</f>
        <v/>
      </c>
      <c r="H2283" s="200">
        <f>IF(ISERROR($V2283),"",OFFSET('Smelter Look-up'!$G$4,$V2283-4,0))</f>
        <v/>
      </c>
      <c r="I2283" s="201">
        <f>IF(ISERROR($V2283),"",OFFSET('Smelter Look-up'!$H$4,$V2283-4,0))</f>
        <v/>
      </c>
      <c r="J2283" s="201">
        <f>IF(ISERROR($V2283),"",OFFSET('Smelter Look-up'!$I$4,$V2283-4,0))</f>
        <v/>
      </c>
      <c r="K2283" s="145" t="n"/>
      <c r="L2283" s="145" t="n"/>
      <c r="M2283" s="145" t="n"/>
      <c r="N2283" s="145" t="n"/>
      <c r="O2283" s="145" t="n"/>
      <c r="P2283" s="203" t="n"/>
      <c r="Q2283" s="146" t="n"/>
      <c r="R2283" s="144">
        <f>IF(ISERROR($V2283),"",OFFSET('Smelter Look-up'!$C$4,$V2283-4,0)&amp;"")</f>
        <v/>
      </c>
      <c r="S2283" s="150">
        <f>IF(B2283="","",IF(ISERROR(MATCH($E2283,CL,0)),"Unknown",INDIRECT("'C'!$A$"&amp;MATCH($E2283,CL,0)+1)))</f>
        <v/>
      </c>
      <c r="T2283" s="150">
        <f>IF(B2283="","",IF(ISERROR(MATCH($J2283,SorP!$B$1:$B$6261,0)),"",INDIRECT("'SorP'!$A$"&amp;MATCH($S2283&amp;$J2283,SorP!C:C,0))))</f>
        <v/>
      </c>
      <c r="U2283" s="163" t="n"/>
      <c r="V2283" s="164">
        <f>IF(C2283="",NA(),MATCH($B2283&amp;$C2283,'Smelter Look-up'!$J:$J,0))</f>
        <v/>
      </c>
      <c r="X2283" s="165">
        <f>IF(AND(C2283="Smelter not listed",OR(LEN(D2283)=0,LEN(E2283)=0)),1,0)</f>
        <v/>
      </c>
      <c r="AB2283" s="306">
        <f>IF(C2283="","",B2283)</f>
        <v/>
      </c>
      <c r="AC2283" s="165">
        <f>B2283</f>
        <v/>
      </c>
      <c r="AD2283" s="165">
        <f>IF(C2283="Smelter not listed",D2283,C2283)</f>
        <v/>
      </c>
    </row>
    <row r="2284" ht="20.1" customFormat="1" customHeight="1" s="165">
      <c r="A2284" s="150" t="n"/>
      <c r="B2284" s="296">
        <f>IF(LEN(A2284)=0,"",INDEX('Smelter Look-up'!$A:$A,MATCH($A2284,'Smelter Look-up'!$E:$E,0)))</f>
        <v/>
      </c>
      <c r="C2284" s="147">
        <f>IF(LEN(A2284)=0,"",INDEX('Smelter Look-up'!$C:$C,MATCH($A2284,'Smelter Look-up'!$E:$E,0)))</f>
        <v/>
      </c>
      <c r="D2284" s="144" t="n"/>
      <c r="E2284" s="144">
        <f>IF(ISERROR($V2284),"",OFFSET('Smelter Look-up'!$D$4,$V2284-4,0)&amp;"")</f>
        <v/>
      </c>
      <c r="F2284" s="144">
        <f>IF(ISERROR($V2284),"",OFFSET('Smelter Look-up'!$E$4,$V2284-4,0))</f>
        <v/>
      </c>
      <c r="G2284" s="144">
        <f>IF(C2284=$X$4,"Enter smelter details",IF(ISERROR($V2284),"",OFFSET('Smelter Look-up'!$F$4,$V2284-4,0)))</f>
        <v/>
      </c>
      <c r="H2284" s="200">
        <f>IF(ISERROR($V2284),"",OFFSET('Smelter Look-up'!$G$4,$V2284-4,0))</f>
        <v/>
      </c>
      <c r="I2284" s="201">
        <f>IF(ISERROR($V2284),"",OFFSET('Smelter Look-up'!$H$4,$V2284-4,0))</f>
        <v/>
      </c>
      <c r="J2284" s="201">
        <f>IF(ISERROR($V2284),"",OFFSET('Smelter Look-up'!$I$4,$V2284-4,0))</f>
        <v/>
      </c>
      <c r="K2284" s="145" t="n"/>
      <c r="L2284" s="145" t="n"/>
      <c r="M2284" s="145" t="n"/>
      <c r="N2284" s="145" t="n"/>
      <c r="O2284" s="145" t="n"/>
      <c r="P2284" s="203" t="n"/>
      <c r="Q2284" s="146" t="n"/>
      <c r="R2284" s="144">
        <f>IF(ISERROR($V2284),"",OFFSET('Smelter Look-up'!$C$4,$V2284-4,0)&amp;"")</f>
        <v/>
      </c>
      <c r="S2284" s="150">
        <f>IF(B2284="","",IF(ISERROR(MATCH($E2284,CL,0)),"Unknown",INDIRECT("'C'!$A$"&amp;MATCH($E2284,CL,0)+1)))</f>
        <v/>
      </c>
      <c r="T2284" s="150">
        <f>IF(B2284="","",IF(ISERROR(MATCH($J2284,SorP!$B$1:$B$6261,0)),"",INDIRECT("'SorP'!$A$"&amp;MATCH($S2284&amp;$J2284,SorP!C:C,0))))</f>
        <v/>
      </c>
      <c r="U2284" s="163" t="n"/>
      <c r="V2284" s="164">
        <f>IF(C2284="",NA(),MATCH($B2284&amp;$C2284,'Smelter Look-up'!$J:$J,0))</f>
        <v/>
      </c>
      <c r="X2284" s="165">
        <f>IF(AND(C2284="Smelter not listed",OR(LEN(D2284)=0,LEN(E2284)=0)),1,0)</f>
        <v/>
      </c>
      <c r="AB2284" s="306">
        <f>IF(C2284="","",B2284)</f>
        <v/>
      </c>
      <c r="AC2284" s="165">
        <f>B2284</f>
        <v/>
      </c>
      <c r="AD2284" s="165">
        <f>IF(C2284="Smelter not listed",D2284,C2284)</f>
        <v/>
      </c>
    </row>
    <row r="2285" ht="20.1" customFormat="1" customHeight="1" s="165">
      <c r="A2285" s="150" t="n"/>
      <c r="B2285" s="296">
        <f>IF(LEN(A2285)=0,"",INDEX('Smelter Look-up'!$A:$A,MATCH($A2285,'Smelter Look-up'!$E:$E,0)))</f>
        <v/>
      </c>
      <c r="C2285" s="147">
        <f>IF(LEN(A2285)=0,"",INDEX('Smelter Look-up'!$C:$C,MATCH($A2285,'Smelter Look-up'!$E:$E,0)))</f>
        <v/>
      </c>
      <c r="D2285" s="144" t="n"/>
      <c r="E2285" s="144">
        <f>IF(ISERROR($V2285),"",OFFSET('Smelter Look-up'!$D$4,$V2285-4,0)&amp;"")</f>
        <v/>
      </c>
      <c r="F2285" s="144">
        <f>IF(ISERROR($V2285),"",OFFSET('Smelter Look-up'!$E$4,$V2285-4,0))</f>
        <v/>
      </c>
      <c r="G2285" s="144">
        <f>IF(C2285=$X$4,"Enter smelter details",IF(ISERROR($V2285),"",OFFSET('Smelter Look-up'!$F$4,$V2285-4,0)))</f>
        <v/>
      </c>
      <c r="H2285" s="200">
        <f>IF(ISERROR($V2285),"",OFFSET('Smelter Look-up'!$G$4,$V2285-4,0))</f>
        <v/>
      </c>
      <c r="I2285" s="201">
        <f>IF(ISERROR($V2285),"",OFFSET('Smelter Look-up'!$H$4,$V2285-4,0))</f>
        <v/>
      </c>
      <c r="J2285" s="201">
        <f>IF(ISERROR($V2285),"",OFFSET('Smelter Look-up'!$I$4,$V2285-4,0))</f>
        <v/>
      </c>
      <c r="K2285" s="145" t="n"/>
      <c r="L2285" s="145" t="n"/>
      <c r="M2285" s="145" t="n"/>
      <c r="N2285" s="145" t="n"/>
      <c r="O2285" s="145" t="n"/>
      <c r="P2285" s="203" t="n"/>
      <c r="Q2285" s="146" t="n"/>
      <c r="R2285" s="144">
        <f>IF(ISERROR($V2285),"",OFFSET('Smelter Look-up'!$C$4,$V2285-4,0)&amp;"")</f>
        <v/>
      </c>
      <c r="S2285" s="150">
        <f>IF(B2285="","",IF(ISERROR(MATCH($E2285,CL,0)),"Unknown",INDIRECT("'C'!$A$"&amp;MATCH($E2285,CL,0)+1)))</f>
        <v/>
      </c>
      <c r="T2285" s="150">
        <f>IF(B2285="","",IF(ISERROR(MATCH($J2285,SorP!$B$1:$B$6261,0)),"",INDIRECT("'SorP'!$A$"&amp;MATCH($S2285&amp;$J2285,SorP!C:C,0))))</f>
        <v/>
      </c>
      <c r="U2285" s="163" t="n"/>
      <c r="V2285" s="164">
        <f>IF(C2285="",NA(),MATCH($B2285&amp;$C2285,'Smelter Look-up'!$J:$J,0))</f>
        <v/>
      </c>
      <c r="X2285" s="165">
        <f>IF(AND(C2285="Smelter not listed",OR(LEN(D2285)=0,LEN(E2285)=0)),1,0)</f>
        <v/>
      </c>
      <c r="AB2285" s="306">
        <f>IF(C2285="","",B2285)</f>
        <v/>
      </c>
      <c r="AC2285" s="165">
        <f>B2285</f>
        <v/>
      </c>
      <c r="AD2285" s="165">
        <f>IF(C2285="Smelter not listed",D2285,C2285)</f>
        <v/>
      </c>
    </row>
    <row r="2286" ht="20.1" customFormat="1" customHeight="1" s="165">
      <c r="A2286" s="150" t="n"/>
      <c r="B2286" s="296">
        <f>IF(LEN(A2286)=0,"",INDEX('Smelter Look-up'!$A:$A,MATCH($A2286,'Smelter Look-up'!$E:$E,0)))</f>
        <v/>
      </c>
      <c r="C2286" s="147">
        <f>IF(LEN(A2286)=0,"",INDEX('Smelter Look-up'!$C:$C,MATCH($A2286,'Smelter Look-up'!$E:$E,0)))</f>
        <v/>
      </c>
      <c r="D2286" s="144" t="n"/>
      <c r="E2286" s="144">
        <f>IF(ISERROR($V2286),"",OFFSET('Smelter Look-up'!$D$4,$V2286-4,0)&amp;"")</f>
        <v/>
      </c>
      <c r="F2286" s="144">
        <f>IF(ISERROR($V2286),"",OFFSET('Smelter Look-up'!$E$4,$V2286-4,0))</f>
        <v/>
      </c>
      <c r="G2286" s="144">
        <f>IF(C2286=$X$4,"Enter smelter details",IF(ISERROR($V2286),"",OFFSET('Smelter Look-up'!$F$4,$V2286-4,0)))</f>
        <v/>
      </c>
      <c r="H2286" s="200">
        <f>IF(ISERROR($V2286),"",OFFSET('Smelter Look-up'!$G$4,$V2286-4,0))</f>
        <v/>
      </c>
      <c r="I2286" s="201">
        <f>IF(ISERROR($V2286),"",OFFSET('Smelter Look-up'!$H$4,$V2286-4,0))</f>
        <v/>
      </c>
      <c r="J2286" s="201">
        <f>IF(ISERROR($V2286),"",OFFSET('Smelter Look-up'!$I$4,$V2286-4,0))</f>
        <v/>
      </c>
      <c r="K2286" s="145" t="n"/>
      <c r="L2286" s="145" t="n"/>
      <c r="M2286" s="145" t="n"/>
      <c r="N2286" s="145" t="n"/>
      <c r="O2286" s="145" t="n"/>
      <c r="P2286" s="203" t="n"/>
      <c r="Q2286" s="146" t="n"/>
      <c r="R2286" s="144">
        <f>IF(ISERROR($V2286),"",OFFSET('Smelter Look-up'!$C$4,$V2286-4,0)&amp;"")</f>
        <v/>
      </c>
      <c r="S2286" s="150">
        <f>IF(B2286="","",IF(ISERROR(MATCH($E2286,CL,0)),"Unknown",INDIRECT("'C'!$A$"&amp;MATCH($E2286,CL,0)+1)))</f>
        <v/>
      </c>
      <c r="T2286" s="150">
        <f>IF(B2286="","",IF(ISERROR(MATCH($J2286,SorP!$B$1:$B$6261,0)),"",INDIRECT("'SorP'!$A$"&amp;MATCH($S2286&amp;$J2286,SorP!C:C,0))))</f>
        <v/>
      </c>
      <c r="U2286" s="163" t="n"/>
      <c r="V2286" s="164">
        <f>IF(C2286="",NA(),MATCH($B2286&amp;$C2286,'Smelter Look-up'!$J:$J,0))</f>
        <v/>
      </c>
      <c r="X2286" s="165">
        <f>IF(AND(C2286="Smelter not listed",OR(LEN(D2286)=0,LEN(E2286)=0)),1,0)</f>
        <v/>
      </c>
      <c r="AB2286" s="306">
        <f>IF(C2286="","",B2286)</f>
        <v/>
      </c>
      <c r="AC2286" s="165">
        <f>B2286</f>
        <v/>
      </c>
      <c r="AD2286" s="165">
        <f>IF(C2286="Smelter not listed",D2286,C2286)</f>
        <v/>
      </c>
    </row>
    <row r="2287" ht="20.1" customFormat="1" customHeight="1" s="165">
      <c r="A2287" s="150" t="n"/>
      <c r="B2287" s="296">
        <f>IF(LEN(A2287)=0,"",INDEX('Smelter Look-up'!$A:$A,MATCH($A2287,'Smelter Look-up'!$E:$E,0)))</f>
        <v/>
      </c>
      <c r="C2287" s="147">
        <f>IF(LEN(A2287)=0,"",INDEX('Smelter Look-up'!$C:$C,MATCH($A2287,'Smelter Look-up'!$E:$E,0)))</f>
        <v/>
      </c>
      <c r="D2287" s="144" t="n"/>
      <c r="E2287" s="144">
        <f>IF(ISERROR($V2287),"",OFFSET('Smelter Look-up'!$D$4,$V2287-4,0)&amp;"")</f>
        <v/>
      </c>
      <c r="F2287" s="144">
        <f>IF(ISERROR($V2287),"",OFFSET('Smelter Look-up'!$E$4,$V2287-4,0))</f>
        <v/>
      </c>
      <c r="G2287" s="144">
        <f>IF(C2287=$X$4,"Enter smelter details",IF(ISERROR($V2287),"",OFFSET('Smelter Look-up'!$F$4,$V2287-4,0)))</f>
        <v/>
      </c>
      <c r="H2287" s="200">
        <f>IF(ISERROR($V2287),"",OFFSET('Smelter Look-up'!$G$4,$V2287-4,0))</f>
        <v/>
      </c>
      <c r="I2287" s="201">
        <f>IF(ISERROR($V2287),"",OFFSET('Smelter Look-up'!$H$4,$V2287-4,0))</f>
        <v/>
      </c>
      <c r="J2287" s="201">
        <f>IF(ISERROR($V2287),"",OFFSET('Smelter Look-up'!$I$4,$V2287-4,0))</f>
        <v/>
      </c>
      <c r="K2287" s="145" t="n"/>
      <c r="L2287" s="145" t="n"/>
      <c r="M2287" s="145" t="n"/>
      <c r="N2287" s="145" t="n"/>
      <c r="O2287" s="145" t="n"/>
      <c r="P2287" s="203" t="n"/>
      <c r="Q2287" s="146" t="n"/>
      <c r="R2287" s="144">
        <f>IF(ISERROR($V2287),"",OFFSET('Smelter Look-up'!$C$4,$V2287-4,0)&amp;"")</f>
        <v/>
      </c>
      <c r="S2287" s="150">
        <f>IF(B2287="","",IF(ISERROR(MATCH($E2287,CL,0)),"Unknown",INDIRECT("'C'!$A$"&amp;MATCH($E2287,CL,0)+1)))</f>
        <v/>
      </c>
      <c r="T2287" s="150">
        <f>IF(B2287="","",IF(ISERROR(MATCH($J2287,SorP!$B$1:$B$6261,0)),"",INDIRECT("'SorP'!$A$"&amp;MATCH($S2287&amp;$J2287,SorP!C:C,0))))</f>
        <v/>
      </c>
      <c r="U2287" s="163" t="n"/>
      <c r="V2287" s="164">
        <f>IF(C2287="",NA(),MATCH($B2287&amp;$C2287,'Smelter Look-up'!$J:$J,0))</f>
        <v/>
      </c>
      <c r="X2287" s="165">
        <f>IF(AND(C2287="Smelter not listed",OR(LEN(D2287)=0,LEN(E2287)=0)),1,0)</f>
        <v/>
      </c>
      <c r="AB2287" s="306">
        <f>IF(C2287="","",B2287)</f>
        <v/>
      </c>
      <c r="AC2287" s="165">
        <f>B2287</f>
        <v/>
      </c>
      <c r="AD2287" s="165">
        <f>IF(C2287="Smelter not listed",D2287,C2287)</f>
        <v/>
      </c>
    </row>
    <row r="2288" ht="20.1" customFormat="1" customHeight="1" s="165">
      <c r="A2288" s="150" t="n"/>
      <c r="B2288" s="296">
        <f>IF(LEN(A2288)=0,"",INDEX('Smelter Look-up'!$A:$A,MATCH($A2288,'Smelter Look-up'!$E:$E,0)))</f>
        <v/>
      </c>
      <c r="C2288" s="147">
        <f>IF(LEN(A2288)=0,"",INDEX('Smelter Look-up'!$C:$C,MATCH($A2288,'Smelter Look-up'!$E:$E,0)))</f>
        <v/>
      </c>
      <c r="D2288" s="144" t="n"/>
      <c r="E2288" s="144">
        <f>IF(ISERROR($V2288),"",OFFSET('Smelter Look-up'!$D$4,$V2288-4,0)&amp;"")</f>
        <v/>
      </c>
      <c r="F2288" s="144">
        <f>IF(ISERROR($V2288),"",OFFSET('Smelter Look-up'!$E$4,$V2288-4,0))</f>
        <v/>
      </c>
      <c r="G2288" s="144">
        <f>IF(C2288=$X$4,"Enter smelter details",IF(ISERROR($V2288),"",OFFSET('Smelter Look-up'!$F$4,$V2288-4,0)))</f>
        <v/>
      </c>
      <c r="H2288" s="200">
        <f>IF(ISERROR($V2288),"",OFFSET('Smelter Look-up'!$G$4,$V2288-4,0))</f>
        <v/>
      </c>
      <c r="I2288" s="201">
        <f>IF(ISERROR($V2288),"",OFFSET('Smelter Look-up'!$H$4,$V2288-4,0))</f>
        <v/>
      </c>
      <c r="J2288" s="201">
        <f>IF(ISERROR($V2288),"",OFFSET('Smelter Look-up'!$I$4,$V2288-4,0))</f>
        <v/>
      </c>
      <c r="K2288" s="145" t="n"/>
      <c r="L2288" s="145" t="n"/>
      <c r="M2288" s="145" t="n"/>
      <c r="N2288" s="145" t="n"/>
      <c r="O2288" s="145" t="n"/>
      <c r="P2288" s="203" t="n"/>
      <c r="Q2288" s="146" t="n"/>
      <c r="R2288" s="144">
        <f>IF(ISERROR($V2288),"",OFFSET('Smelter Look-up'!$C$4,$V2288-4,0)&amp;"")</f>
        <v/>
      </c>
      <c r="S2288" s="150">
        <f>IF(B2288="","",IF(ISERROR(MATCH($E2288,CL,0)),"Unknown",INDIRECT("'C'!$A$"&amp;MATCH($E2288,CL,0)+1)))</f>
        <v/>
      </c>
      <c r="T2288" s="150">
        <f>IF(B2288="","",IF(ISERROR(MATCH($J2288,SorP!$B$1:$B$6261,0)),"",INDIRECT("'SorP'!$A$"&amp;MATCH($S2288&amp;$J2288,SorP!C:C,0))))</f>
        <v/>
      </c>
      <c r="U2288" s="163" t="n"/>
      <c r="V2288" s="164">
        <f>IF(C2288="",NA(),MATCH($B2288&amp;$C2288,'Smelter Look-up'!$J:$J,0))</f>
        <v/>
      </c>
      <c r="X2288" s="165">
        <f>IF(AND(C2288="Smelter not listed",OR(LEN(D2288)=0,LEN(E2288)=0)),1,0)</f>
        <v/>
      </c>
      <c r="AB2288" s="306">
        <f>IF(C2288="","",B2288)</f>
        <v/>
      </c>
      <c r="AC2288" s="165">
        <f>B2288</f>
        <v/>
      </c>
      <c r="AD2288" s="165">
        <f>IF(C2288="Smelter not listed",D2288,C2288)</f>
        <v/>
      </c>
    </row>
    <row r="2289" ht="20.1" customFormat="1" customHeight="1" s="165">
      <c r="A2289" s="150" t="n"/>
      <c r="B2289" s="296">
        <f>IF(LEN(A2289)=0,"",INDEX('Smelter Look-up'!$A:$A,MATCH($A2289,'Smelter Look-up'!$E:$E,0)))</f>
        <v/>
      </c>
      <c r="C2289" s="147">
        <f>IF(LEN(A2289)=0,"",INDEX('Smelter Look-up'!$C:$C,MATCH($A2289,'Smelter Look-up'!$E:$E,0)))</f>
        <v/>
      </c>
      <c r="D2289" s="144" t="n"/>
      <c r="E2289" s="144">
        <f>IF(ISERROR($V2289),"",OFFSET('Smelter Look-up'!$D$4,$V2289-4,0)&amp;"")</f>
        <v/>
      </c>
      <c r="F2289" s="144">
        <f>IF(ISERROR($V2289),"",OFFSET('Smelter Look-up'!$E$4,$V2289-4,0))</f>
        <v/>
      </c>
      <c r="G2289" s="144">
        <f>IF(C2289=$X$4,"Enter smelter details",IF(ISERROR($V2289),"",OFFSET('Smelter Look-up'!$F$4,$V2289-4,0)))</f>
        <v/>
      </c>
      <c r="H2289" s="200">
        <f>IF(ISERROR($V2289),"",OFFSET('Smelter Look-up'!$G$4,$V2289-4,0))</f>
        <v/>
      </c>
      <c r="I2289" s="201">
        <f>IF(ISERROR($V2289),"",OFFSET('Smelter Look-up'!$H$4,$V2289-4,0))</f>
        <v/>
      </c>
      <c r="J2289" s="201">
        <f>IF(ISERROR($V2289),"",OFFSET('Smelter Look-up'!$I$4,$V2289-4,0))</f>
        <v/>
      </c>
      <c r="K2289" s="145" t="n"/>
      <c r="L2289" s="145" t="n"/>
      <c r="M2289" s="145" t="n"/>
      <c r="N2289" s="145" t="n"/>
      <c r="O2289" s="145" t="n"/>
      <c r="P2289" s="203" t="n"/>
      <c r="Q2289" s="146" t="n"/>
      <c r="R2289" s="144">
        <f>IF(ISERROR($V2289),"",OFFSET('Smelter Look-up'!$C$4,$V2289-4,0)&amp;"")</f>
        <v/>
      </c>
      <c r="S2289" s="150">
        <f>IF(B2289="","",IF(ISERROR(MATCH($E2289,CL,0)),"Unknown",INDIRECT("'C'!$A$"&amp;MATCH($E2289,CL,0)+1)))</f>
        <v/>
      </c>
      <c r="T2289" s="150">
        <f>IF(B2289="","",IF(ISERROR(MATCH($J2289,SorP!$B$1:$B$6261,0)),"",INDIRECT("'SorP'!$A$"&amp;MATCH($S2289&amp;$J2289,SorP!C:C,0))))</f>
        <v/>
      </c>
      <c r="U2289" s="163" t="n"/>
      <c r="V2289" s="164">
        <f>IF(C2289="",NA(),MATCH($B2289&amp;$C2289,'Smelter Look-up'!$J:$J,0))</f>
        <v/>
      </c>
      <c r="X2289" s="165">
        <f>IF(AND(C2289="Smelter not listed",OR(LEN(D2289)=0,LEN(E2289)=0)),1,0)</f>
        <v/>
      </c>
      <c r="AB2289" s="306">
        <f>IF(C2289="","",B2289)</f>
        <v/>
      </c>
      <c r="AC2289" s="165">
        <f>B2289</f>
        <v/>
      </c>
      <c r="AD2289" s="165">
        <f>IF(C2289="Smelter not listed",D2289,C2289)</f>
        <v/>
      </c>
    </row>
    <row r="2290" ht="20.1" customFormat="1" customHeight="1" s="165">
      <c r="A2290" s="150" t="n"/>
      <c r="B2290" s="296">
        <f>IF(LEN(A2290)=0,"",INDEX('Smelter Look-up'!$A:$A,MATCH($A2290,'Smelter Look-up'!$E:$E,0)))</f>
        <v/>
      </c>
      <c r="C2290" s="147">
        <f>IF(LEN(A2290)=0,"",INDEX('Smelter Look-up'!$C:$C,MATCH($A2290,'Smelter Look-up'!$E:$E,0)))</f>
        <v/>
      </c>
      <c r="D2290" s="144" t="n"/>
      <c r="E2290" s="144">
        <f>IF(ISERROR($V2290),"",OFFSET('Smelter Look-up'!$D$4,$V2290-4,0)&amp;"")</f>
        <v/>
      </c>
      <c r="F2290" s="144">
        <f>IF(ISERROR($V2290),"",OFFSET('Smelter Look-up'!$E$4,$V2290-4,0))</f>
        <v/>
      </c>
      <c r="G2290" s="144">
        <f>IF(C2290=$X$4,"Enter smelter details",IF(ISERROR($V2290),"",OFFSET('Smelter Look-up'!$F$4,$V2290-4,0)))</f>
        <v/>
      </c>
      <c r="H2290" s="200">
        <f>IF(ISERROR($V2290),"",OFFSET('Smelter Look-up'!$G$4,$V2290-4,0))</f>
        <v/>
      </c>
      <c r="I2290" s="201">
        <f>IF(ISERROR($V2290),"",OFFSET('Smelter Look-up'!$H$4,$V2290-4,0))</f>
        <v/>
      </c>
      <c r="J2290" s="201">
        <f>IF(ISERROR($V2290),"",OFFSET('Smelter Look-up'!$I$4,$V2290-4,0))</f>
        <v/>
      </c>
      <c r="K2290" s="145" t="n"/>
      <c r="L2290" s="145" t="n"/>
      <c r="M2290" s="145" t="n"/>
      <c r="N2290" s="145" t="n"/>
      <c r="O2290" s="145" t="n"/>
      <c r="P2290" s="203" t="n"/>
      <c r="Q2290" s="146" t="n"/>
      <c r="R2290" s="144">
        <f>IF(ISERROR($V2290),"",OFFSET('Smelter Look-up'!$C$4,$V2290-4,0)&amp;"")</f>
        <v/>
      </c>
      <c r="S2290" s="150">
        <f>IF(B2290="","",IF(ISERROR(MATCH($E2290,CL,0)),"Unknown",INDIRECT("'C'!$A$"&amp;MATCH($E2290,CL,0)+1)))</f>
        <v/>
      </c>
      <c r="T2290" s="150">
        <f>IF(B2290="","",IF(ISERROR(MATCH($J2290,SorP!$B$1:$B$6261,0)),"",INDIRECT("'SorP'!$A$"&amp;MATCH($S2290&amp;$J2290,SorP!C:C,0))))</f>
        <v/>
      </c>
      <c r="U2290" s="163" t="n"/>
      <c r="V2290" s="164">
        <f>IF(C2290="",NA(),MATCH($B2290&amp;$C2290,'Smelter Look-up'!$J:$J,0))</f>
        <v/>
      </c>
      <c r="X2290" s="165">
        <f>IF(AND(C2290="Smelter not listed",OR(LEN(D2290)=0,LEN(E2290)=0)),1,0)</f>
        <v/>
      </c>
      <c r="AB2290" s="306">
        <f>IF(C2290="","",B2290)</f>
        <v/>
      </c>
      <c r="AC2290" s="165">
        <f>B2290</f>
        <v/>
      </c>
      <c r="AD2290" s="165">
        <f>IF(C2290="Smelter not listed",D2290,C2290)</f>
        <v/>
      </c>
    </row>
    <row r="2291" ht="20.1" customFormat="1" customHeight="1" s="165">
      <c r="A2291" s="150" t="n"/>
      <c r="B2291" s="296">
        <f>IF(LEN(A2291)=0,"",INDEX('Smelter Look-up'!$A:$A,MATCH($A2291,'Smelter Look-up'!$E:$E,0)))</f>
        <v/>
      </c>
      <c r="C2291" s="147">
        <f>IF(LEN(A2291)=0,"",INDEX('Smelter Look-up'!$C:$C,MATCH($A2291,'Smelter Look-up'!$E:$E,0)))</f>
        <v/>
      </c>
      <c r="D2291" s="144" t="n"/>
      <c r="E2291" s="144">
        <f>IF(ISERROR($V2291),"",OFFSET('Smelter Look-up'!$D$4,$V2291-4,0)&amp;"")</f>
        <v/>
      </c>
      <c r="F2291" s="144">
        <f>IF(ISERROR($V2291),"",OFFSET('Smelter Look-up'!$E$4,$V2291-4,0))</f>
        <v/>
      </c>
      <c r="G2291" s="144">
        <f>IF(C2291=$X$4,"Enter smelter details",IF(ISERROR($V2291),"",OFFSET('Smelter Look-up'!$F$4,$V2291-4,0)))</f>
        <v/>
      </c>
      <c r="H2291" s="200">
        <f>IF(ISERROR($V2291),"",OFFSET('Smelter Look-up'!$G$4,$V2291-4,0))</f>
        <v/>
      </c>
      <c r="I2291" s="201">
        <f>IF(ISERROR($V2291),"",OFFSET('Smelter Look-up'!$H$4,$V2291-4,0))</f>
        <v/>
      </c>
      <c r="J2291" s="201">
        <f>IF(ISERROR($V2291),"",OFFSET('Smelter Look-up'!$I$4,$V2291-4,0))</f>
        <v/>
      </c>
      <c r="K2291" s="145" t="n"/>
      <c r="L2291" s="145" t="n"/>
      <c r="M2291" s="145" t="n"/>
      <c r="N2291" s="145" t="n"/>
      <c r="O2291" s="145" t="n"/>
      <c r="P2291" s="203" t="n"/>
      <c r="Q2291" s="146" t="n"/>
      <c r="R2291" s="144">
        <f>IF(ISERROR($V2291),"",OFFSET('Smelter Look-up'!$C$4,$V2291-4,0)&amp;"")</f>
        <v/>
      </c>
      <c r="S2291" s="150">
        <f>IF(B2291="","",IF(ISERROR(MATCH($E2291,CL,0)),"Unknown",INDIRECT("'C'!$A$"&amp;MATCH($E2291,CL,0)+1)))</f>
        <v/>
      </c>
      <c r="T2291" s="150">
        <f>IF(B2291="","",IF(ISERROR(MATCH($J2291,SorP!$B$1:$B$6261,0)),"",INDIRECT("'SorP'!$A$"&amp;MATCH($S2291&amp;$J2291,SorP!C:C,0))))</f>
        <v/>
      </c>
      <c r="U2291" s="163" t="n"/>
      <c r="V2291" s="164">
        <f>IF(C2291="",NA(),MATCH($B2291&amp;$C2291,'Smelter Look-up'!$J:$J,0))</f>
        <v/>
      </c>
      <c r="X2291" s="165">
        <f>IF(AND(C2291="Smelter not listed",OR(LEN(D2291)=0,LEN(E2291)=0)),1,0)</f>
        <v/>
      </c>
      <c r="AB2291" s="306">
        <f>IF(C2291="","",B2291)</f>
        <v/>
      </c>
      <c r="AC2291" s="165">
        <f>B2291</f>
        <v/>
      </c>
      <c r="AD2291" s="165">
        <f>IF(C2291="Smelter not listed",D2291,C2291)</f>
        <v/>
      </c>
    </row>
    <row r="2292" ht="20.1" customFormat="1" customHeight="1" s="165">
      <c r="A2292" s="150" t="n"/>
      <c r="B2292" s="296">
        <f>IF(LEN(A2292)=0,"",INDEX('Smelter Look-up'!$A:$A,MATCH($A2292,'Smelter Look-up'!$E:$E,0)))</f>
        <v/>
      </c>
      <c r="C2292" s="147">
        <f>IF(LEN(A2292)=0,"",INDEX('Smelter Look-up'!$C:$C,MATCH($A2292,'Smelter Look-up'!$E:$E,0)))</f>
        <v/>
      </c>
      <c r="D2292" s="144" t="n"/>
      <c r="E2292" s="144">
        <f>IF(ISERROR($V2292),"",OFFSET('Smelter Look-up'!$D$4,$V2292-4,0)&amp;"")</f>
        <v/>
      </c>
      <c r="F2292" s="144">
        <f>IF(ISERROR($V2292),"",OFFSET('Smelter Look-up'!$E$4,$V2292-4,0))</f>
        <v/>
      </c>
      <c r="G2292" s="144">
        <f>IF(C2292=$X$4,"Enter smelter details",IF(ISERROR($V2292),"",OFFSET('Smelter Look-up'!$F$4,$V2292-4,0)))</f>
        <v/>
      </c>
      <c r="H2292" s="200">
        <f>IF(ISERROR($V2292),"",OFFSET('Smelter Look-up'!$G$4,$V2292-4,0))</f>
        <v/>
      </c>
      <c r="I2292" s="201">
        <f>IF(ISERROR($V2292),"",OFFSET('Smelter Look-up'!$H$4,$V2292-4,0))</f>
        <v/>
      </c>
      <c r="J2292" s="201">
        <f>IF(ISERROR($V2292),"",OFFSET('Smelter Look-up'!$I$4,$V2292-4,0))</f>
        <v/>
      </c>
      <c r="K2292" s="145" t="n"/>
      <c r="L2292" s="145" t="n"/>
      <c r="M2292" s="145" t="n"/>
      <c r="N2292" s="145" t="n"/>
      <c r="O2292" s="145" t="n"/>
      <c r="P2292" s="203" t="n"/>
      <c r="Q2292" s="146" t="n"/>
      <c r="R2292" s="144">
        <f>IF(ISERROR($V2292),"",OFFSET('Smelter Look-up'!$C$4,$V2292-4,0)&amp;"")</f>
        <v/>
      </c>
      <c r="S2292" s="150">
        <f>IF(B2292="","",IF(ISERROR(MATCH($E2292,CL,0)),"Unknown",INDIRECT("'C'!$A$"&amp;MATCH($E2292,CL,0)+1)))</f>
        <v/>
      </c>
      <c r="T2292" s="150">
        <f>IF(B2292="","",IF(ISERROR(MATCH($J2292,SorP!$B$1:$B$6261,0)),"",INDIRECT("'SorP'!$A$"&amp;MATCH($S2292&amp;$J2292,SorP!C:C,0))))</f>
        <v/>
      </c>
      <c r="U2292" s="163" t="n"/>
      <c r="V2292" s="164">
        <f>IF(C2292="",NA(),MATCH($B2292&amp;$C2292,'Smelter Look-up'!$J:$J,0))</f>
        <v/>
      </c>
      <c r="X2292" s="165">
        <f>IF(AND(C2292="Smelter not listed",OR(LEN(D2292)=0,LEN(E2292)=0)),1,0)</f>
        <v/>
      </c>
      <c r="AB2292" s="306">
        <f>IF(C2292="","",B2292)</f>
        <v/>
      </c>
      <c r="AC2292" s="165">
        <f>B2292</f>
        <v/>
      </c>
      <c r="AD2292" s="165">
        <f>IF(C2292="Smelter not listed",D2292,C2292)</f>
        <v/>
      </c>
    </row>
    <row r="2293" ht="20.1" customFormat="1" customHeight="1" s="165">
      <c r="A2293" s="150" t="n"/>
      <c r="B2293" s="296">
        <f>IF(LEN(A2293)=0,"",INDEX('Smelter Look-up'!$A:$A,MATCH($A2293,'Smelter Look-up'!$E:$E,0)))</f>
        <v/>
      </c>
      <c r="C2293" s="147">
        <f>IF(LEN(A2293)=0,"",INDEX('Smelter Look-up'!$C:$C,MATCH($A2293,'Smelter Look-up'!$E:$E,0)))</f>
        <v/>
      </c>
      <c r="D2293" s="144" t="n"/>
      <c r="E2293" s="144">
        <f>IF(ISERROR($V2293),"",OFFSET('Smelter Look-up'!$D$4,$V2293-4,0)&amp;"")</f>
        <v/>
      </c>
      <c r="F2293" s="144">
        <f>IF(ISERROR($V2293),"",OFFSET('Smelter Look-up'!$E$4,$V2293-4,0))</f>
        <v/>
      </c>
      <c r="G2293" s="144">
        <f>IF(C2293=$X$4,"Enter smelter details",IF(ISERROR($V2293),"",OFFSET('Smelter Look-up'!$F$4,$V2293-4,0)))</f>
        <v/>
      </c>
      <c r="H2293" s="200">
        <f>IF(ISERROR($V2293),"",OFFSET('Smelter Look-up'!$G$4,$V2293-4,0))</f>
        <v/>
      </c>
      <c r="I2293" s="201">
        <f>IF(ISERROR($V2293),"",OFFSET('Smelter Look-up'!$H$4,$V2293-4,0))</f>
        <v/>
      </c>
      <c r="J2293" s="201">
        <f>IF(ISERROR($V2293),"",OFFSET('Smelter Look-up'!$I$4,$V2293-4,0))</f>
        <v/>
      </c>
      <c r="K2293" s="145" t="n"/>
      <c r="L2293" s="145" t="n"/>
      <c r="M2293" s="145" t="n"/>
      <c r="N2293" s="145" t="n"/>
      <c r="O2293" s="145" t="n"/>
      <c r="P2293" s="203" t="n"/>
      <c r="Q2293" s="146" t="n"/>
      <c r="R2293" s="144">
        <f>IF(ISERROR($V2293),"",OFFSET('Smelter Look-up'!$C$4,$V2293-4,0)&amp;"")</f>
        <v/>
      </c>
      <c r="S2293" s="150">
        <f>IF(B2293="","",IF(ISERROR(MATCH($E2293,CL,0)),"Unknown",INDIRECT("'C'!$A$"&amp;MATCH($E2293,CL,0)+1)))</f>
        <v/>
      </c>
      <c r="T2293" s="150">
        <f>IF(B2293="","",IF(ISERROR(MATCH($J2293,SorP!$B$1:$B$6261,0)),"",INDIRECT("'SorP'!$A$"&amp;MATCH($S2293&amp;$J2293,SorP!C:C,0))))</f>
        <v/>
      </c>
      <c r="U2293" s="163" t="n"/>
      <c r="V2293" s="164">
        <f>IF(C2293="",NA(),MATCH($B2293&amp;$C2293,'Smelter Look-up'!$J:$J,0))</f>
        <v/>
      </c>
      <c r="X2293" s="165">
        <f>IF(AND(C2293="Smelter not listed",OR(LEN(D2293)=0,LEN(E2293)=0)),1,0)</f>
        <v/>
      </c>
      <c r="AB2293" s="306">
        <f>IF(C2293="","",B2293)</f>
        <v/>
      </c>
      <c r="AC2293" s="165">
        <f>B2293</f>
        <v/>
      </c>
      <c r="AD2293" s="165">
        <f>IF(C2293="Smelter not listed",D2293,C2293)</f>
        <v/>
      </c>
    </row>
    <row r="2294" ht="20.1" customFormat="1" customHeight="1" s="165">
      <c r="A2294" s="150" t="n"/>
      <c r="B2294" s="296">
        <f>IF(LEN(A2294)=0,"",INDEX('Smelter Look-up'!$A:$A,MATCH($A2294,'Smelter Look-up'!$E:$E,0)))</f>
        <v/>
      </c>
      <c r="C2294" s="147">
        <f>IF(LEN(A2294)=0,"",INDEX('Smelter Look-up'!$C:$C,MATCH($A2294,'Smelter Look-up'!$E:$E,0)))</f>
        <v/>
      </c>
      <c r="D2294" s="144" t="n"/>
      <c r="E2294" s="144">
        <f>IF(ISERROR($V2294),"",OFFSET('Smelter Look-up'!$D$4,$V2294-4,0)&amp;"")</f>
        <v/>
      </c>
      <c r="F2294" s="144">
        <f>IF(ISERROR($V2294),"",OFFSET('Smelter Look-up'!$E$4,$V2294-4,0))</f>
        <v/>
      </c>
      <c r="G2294" s="144">
        <f>IF(C2294=$X$4,"Enter smelter details",IF(ISERROR($V2294),"",OFFSET('Smelter Look-up'!$F$4,$V2294-4,0)))</f>
        <v/>
      </c>
      <c r="H2294" s="200">
        <f>IF(ISERROR($V2294),"",OFFSET('Smelter Look-up'!$G$4,$V2294-4,0))</f>
        <v/>
      </c>
      <c r="I2294" s="201">
        <f>IF(ISERROR($V2294),"",OFFSET('Smelter Look-up'!$H$4,$V2294-4,0))</f>
        <v/>
      </c>
      <c r="J2294" s="201">
        <f>IF(ISERROR($V2294),"",OFFSET('Smelter Look-up'!$I$4,$V2294-4,0))</f>
        <v/>
      </c>
      <c r="K2294" s="145" t="n"/>
      <c r="L2294" s="145" t="n"/>
      <c r="M2294" s="145" t="n"/>
      <c r="N2294" s="145" t="n"/>
      <c r="O2294" s="145" t="n"/>
      <c r="P2294" s="203" t="n"/>
      <c r="Q2294" s="146" t="n"/>
      <c r="R2294" s="144">
        <f>IF(ISERROR($V2294),"",OFFSET('Smelter Look-up'!$C$4,$V2294-4,0)&amp;"")</f>
        <v/>
      </c>
      <c r="S2294" s="150">
        <f>IF(B2294="","",IF(ISERROR(MATCH($E2294,CL,0)),"Unknown",INDIRECT("'C'!$A$"&amp;MATCH($E2294,CL,0)+1)))</f>
        <v/>
      </c>
      <c r="T2294" s="150">
        <f>IF(B2294="","",IF(ISERROR(MATCH($J2294,SorP!$B$1:$B$6261,0)),"",INDIRECT("'SorP'!$A$"&amp;MATCH($S2294&amp;$J2294,SorP!C:C,0))))</f>
        <v/>
      </c>
      <c r="U2294" s="163" t="n"/>
      <c r="V2294" s="164">
        <f>IF(C2294="",NA(),MATCH($B2294&amp;$C2294,'Smelter Look-up'!$J:$J,0))</f>
        <v/>
      </c>
      <c r="X2294" s="165">
        <f>IF(AND(C2294="Smelter not listed",OR(LEN(D2294)=0,LEN(E2294)=0)),1,0)</f>
        <v/>
      </c>
      <c r="AB2294" s="306">
        <f>IF(C2294="","",B2294)</f>
        <v/>
      </c>
      <c r="AC2294" s="165">
        <f>B2294</f>
        <v/>
      </c>
      <c r="AD2294" s="165">
        <f>IF(C2294="Smelter not listed",D2294,C2294)</f>
        <v/>
      </c>
    </row>
    <row r="2295" ht="20.1" customFormat="1" customHeight="1" s="165">
      <c r="A2295" s="150" t="n"/>
      <c r="B2295" s="296">
        <f>IF(LEN(A2295)=0,"",INDEX('Smelter Look-up'!$A:$A,MATCH($A2295,'Smelter Look-up'!$E:$E,0)))</f>
        <v/>
      </c>
      <c r="C2295" s="147">
        <f>IF(LEN(A2295)=0,"",INDEX('Smelter Look-up'!$C:$C,MATCH($A2295,'Smelter Look-up'!$E:$E,0)))</f>
        <v/>
      </c>
      <c r="D2295" s="144" t="n"/>
      <c r="E2295" s="144">
        <f>IF(ISERROR($V2295),"",OFFSET('Smelter Look-up'!$D$4,$V2295-4,0)&amp;"")</f>
        <v/>
      </c>
      <c r="F2295" s="144">
        <f>IF(ISERROR($V2295),"",OFFSET('Smelter Look-up'!$E$4,$V2295-4,0))</f>
        <v/>
      </c>
      <c r="G2295" s="144">
        <f>IF(C2295=$X$4,"Enter smelter details",IF(ISERROR($V2295),"",OFFSET('Smelter Look-up'!$F$4,$V2295-4,0)))</f>
        <v/>
      </c>
      <c r="H2295" s="200">
        <f>IF(ISERROR($V2295),"",OFFSET('Smelter Look-up'!$G$4,$V2295-4,0))</f>
        <v/>
      </c>
      <c r="I2295" s="201">
        <f>IF(ISERROR($V2295),"",OFFSET('Smelter Look-up'!$H$4,$V2295-4,0))</f>
        <v/>
      </c>
      <c r="J2295" s="201">
        <f>IF(ISERROR($V2295),"",OFFSET('Smelter Look-up'!$I$4,$V2295-4,0))</f>
        <v/>
      </c>
      <c r="K2295" s="145" t="n"/>
      <c r="L2295" s="145" t="n"/>
      <c r="M2295" s="145" t="n"/>
      <c r="N2295" s="145" t="n"/>
      <c r="O2295" s="145" t="n"/>
      <c r="P2295" s="203" t="n"/>
      <c r="Q2295" s="146" t="n"/>
      <c r="R2295" s="144">
        <f>IF(ISERROR($V2295),"",OFFSET('Smelter Look-up'!$C$4,$V2295-4,0)&amp;"")</f>
        <v/>
      </c>
      <c r="S2295" s="150">
        <f>IF(B2295="","",IF(ISERROR(MATCH($E2295,CL,0)),"Unknown",INDIRECT("'C'!$A$"&amp;MATCH($E2295,CL,0)+1)))</f>
        <v/>
      </c>
      <c r="T2295" s="150">
        <f>IF(B2295="","",IF(ISERROR(MATCH($J2295,SorP!$B$1:$B$6261,0)),"",INDIRECT("'SorP'!$A$"&amp;MATCH($S2295&amp;$J2295,SorP!C:C,0))))</f>
        <v/>
      </c>
      <c r="U2295" s="163" t="n"/>
      <c r="V2295" s="164">
        <f>IF(C2295="",NA(),MATCH($B2295&amp;$C2295,'Smelter Look-up'!$J:$J,0))</f>
        <v/>
      </c>
      <c r="X2295" s="165">
        <f>IF(AND(C2295="Smelter not listed",OR(LEN(D2295)=0,LEN(E2295)=0)),1,0)</f>
        <v/>
      </c>
      <c r="AB2295" s="306">
        <f>IF(C2295="","",B2295)</f>
        <v/>
      </c>
      <c r="AC2295" s="165">
        <f>B2295</f>
        <v/>
      </c>
      <c r="AD2295" s="165">
        <f>IF(C2295="Smelter not listed",D2295,C2295)</f>
        <v/>
      </c>
    </row>
    <row r="2296" ht="20.1" customFormat="1" customHeight="1" s="165">
      <c r="A2296" s="150" t="n"/>
      <c r="B2296" s="296">
        <f>IF(LEN(A2296)=0,"",INDEX('Smelter Look-up'!$A:$A,MATCH($A2296,'Smelter Look-up'!$E:$E,0)))</f>
        <v/>
      </c>
      <c r="C2296" s="147">
        <f>IF(LEN(A2296)=0,"",INDEX('Smelter Look-up'!$C:$C,MATCH($A2296,'Smelter Look-up'!$E:$E,0)))</f>
        <v/>
      </c>
      <c r="D2296" s="144" t="n"/>
      <c r="E2296" s="144">
        <f>IF(ISERROR($V2296),"",OFFSET('Smelter Look-up'!$D$4,$V2296-4,0)&amp;"")</f>
        <v/>
      </c>
      <c r="F2296" s="144">
        <f>IF(ISERROR($V2296),"",OFFSET('Smelter Look-up'!$E$4,$V2296-4,0))</f>
        <v/>
      </c>
      <c r="G2296" s="144">
        <f>IF(C2296=$X$4,"Enter smelter details",IF(ISERROR($V2296),"",OFFSET('Smelter Look-up'!$F$4,$V2296-4,0)))</f>
        <v/>
      </c>
      <c r="H2296" s="200">
        <f>IF(ISERROR($V2296),"",OFFSET('Smelter Look-up'!$G$4,$V2296-4,0))</f>
        <v/>
      </c>
      <c r="I2296" s="201">
        <f>IF(ISERROR($V2296),"",OFFSET('Smelter Look-up'!$H$4,$V2296-4,0))</f>
        <v/>
      </c>
      <c r="J2296" s="201">
        <f>IF(ISERROR($V2296),"",OFFSET('Smelter Look-up'!$I$4,$V2296-4,0))</f>
        <v/>
      </c>
      <c r="K2296" s="145" t="n"/>
      <c r="L2296" s="145" t="n"/>
      <c r="M2296" s="145" t="n"/>
      <c r="N2296" s="145" t="n"/>
      <c r="O2296" s="145" t="n"/>
      <c r="P2296" s="203" t="n"/>
      <c r="Q2296" s="146" t="n"/>
      <c r="R2296" s="144">
        <f>IF(ISERROR($V2296),"",OFFSET('Smelter Look-up'!$C$4,$V2296-4,0)&amp;"")</f>
        <v/>
      </c>
      <c r="S2296" s="150">
        <f>IF(B2296="","",IF(ISERROR(MATCH($E2296,CL,0)),"Unknown",INDIRECT("'C'!$A$"&amp;MATCH($E2296,CL,0)+1)))</f>
        <v/>
      </c>
      <c r="T2296" s="150">
        <f>IF(B2296="","",IF(ISERROR(MATCH($J2296,SorP!$B$1:$B$6261,0)),"",INDIRECT("'SorP'!$A$"&amp;MATCH($S2296&amp;$J2296,SorP!C:C,0))))</f>
        <v/>
      </c>
      <c r="U2296" s="163" t="n"/>
      <c r="V2296" s="164">
        <f>IF(C2296="",NA(),MATCH($B2296&amp;$C2296,'Smelter Look-up'!$J:$J,0))</f>
        <v/>
      </c>
      <c r="X2296" s="165">
        <f>IF(AND(C2296="Smelter not listed",OR(LEN(D2296)=0,LEN(E2296)=0)),1,0)</f>
        <v/>
      </c>
      <c r="AB2296" s="306">
        <f>IF(C2296="","",B2296)</f>
        <v/>
      </c>
      <c r="AC2296" s="165">
        <f>B2296</f>
        <v/>
      </c>
      <c r="AD2296" s="165">
        <f>IF(C2296="Smelter not listed",D2296,C2296)</f>
        <v/>
      </c>
    </row>
    <row r="2297" ht="20.1" customFormat="1" customHeight="1" s="165">
      <c r="A2297" s="150" t="n"/>
      <c r="B2297" s="296">
        <f>IF(LEN(A2297)=0,"",INDEX('Smelter Look-up'!$A:$A,MATCH($A2297,'Smelter Look-up'!$E:$E,0)))</f>
        <v/>
      </c>
      <c r="C2297" s="147">
        <f>IF(LEN(A2297)=0,"",INDEX('Smelter Look-up'!$C:$C,MATCH($A2297,'Smelter Look-up'!$E:$E,0)))</f>
        <v/>
      </c>
      <c r="D2297" s="144" t="n"/>
      <c r="E2297" s="144">
        <f>IF(ISERROR($V2297),"",OFFSET('Smelter Look-up'!$D$4,$V2297-4,0)&amp;"")</f>
        <v/>
      </c>
      <c r="F2297" s="144">
        <f>IF(ISERROR($V2297),"",OFFSET('Smelter Look-up'!$E$4,$V2297-4,0))</f>
        <v/>
      </c>
      <c r="G2297" s="144">
        <f>IF(C2297=$X$4,"Enter smelter details",IF(ISERROR($V2297),"",OFFSET('Smelter Look-up'!$F$4,$V2297-4,0)))</f>
        <v/>
      </c>
      <c r="H2297" s="200">
        <f>IF(ISERROR($V2297),"",OFFSET('Smelter Look-up'!$G$4,$V2297-4,0))</f>
        <v/>
      </c>
      <c r="I2297" s="201">
        <f>IF(ISERROR($V2297),"",OFFSET('Smelter Look-up'!$H$4,$V2297-4,0))</f>
        <v/>
      </c>
      <c r="J2297" s="201">
        <f>IF(ISERROR($V2297),"",OFFSET('Smelter Look-up'!$I$4,$V2297-4,0))</f>
        <v/>
      </c>
      <c r="K2297" s="145" t="n"/>
      <c r="L2297" s="145" t="n"/>
      <c r="M2297" s="145" t="n"/>
      <c r="N2297" s="145" t="n"/>
      <c r="O2297" s="145" t="n"/>
      <c r="P2297" s="203" t="n"/>
      <c r="Q2297" s="146" t="n"/>
      <c r="R2297" s="144">
        <f>IF(ISERROR($V2297),"",OFFSET('Smelter Look-up'!$C$4,$V2297-4,0)&amp;"")</f>
        <v/>
      </c>
      <c r="S2297" s="150">
        <f>IF(B2297="","",IF(ISERROR(MATCH($E2297,CL,0)),"Unknown",INDIRECT("'C'!$A$"&amp;MATCH($E2297,CL,0)+1)))</f>
        <v/>
      </c>
      <c r="T2297" s="150">
        <f>IF(B2297="","",IF(ISERROR(MATCH($J2297,SorP!$B$1:$B$6261,0)),"",INDIRECT("'SorP'!$A$"&amp;MATCH($S2297&amp;$J2297,SorP!C:C,0))))</f>
        <v/>
      </c>
      <c r="U2297" s="163" t="n"/>
      <c r="V2297" s="164">
        <f>IF(C2297="",NA(),MATCH($B2297&amp;$C2297,'Smelter Look-up'!$J:$J,0))</f>
        <v/>
      </c>
      <c r="X2297" s="165">
        <f>IF(AND(C2297="Smelter not listed",OR(LEN(D2297)=0,LEN(E2297)=0)),1,0)</f>
        <v/>
      </c>
      <c r="AB2297" s="306">
        <f>IF(C2297="","",B2297)</f>
        <v/>
      </c>
      <c r="AC2297" s="165">
        <f>B2297</f>
        <v/>
      </c>
      <c r="AD2297" s="165">
        <f>IF(C2297="Smelter not listed",D2297,C2297)</f>
        <v/>
      </c>
    </row>
    <row r="2298" ht="20.1" customFormat="1" customHeight="1" s="165">
      <c r="A2298" s="150" t="n"/>
      <c r="B2298" s="296">
        <f>IF(LEN(A2298)=0,"",INDEX('Smelter Look-up'!$A:$A,MATCH($A2298,'Smelter Look-up'!$E:$E,0)))</f>
        <v/>
      </c>
      <c r="C2298" s="147">
        <f>IF(LEN(A2298)=0,"",INDEX('Smelter Look-up'!$C:$C,MATCH($A2298,'Smelter Look-up'!$E:$E,0)))</f>
        <v/>
      </c>
      <c r="D2298" s="144" t="n"/>
      <c r="E2298" s="144">
        <f>IF(ISERROR($V2298),"",OFFSET('Smelter Look-up'!$D$4,$V2298-4,0)&amp;"")</f>
        <v/>
      </c>
      <c r="F2298" s="144">
        <f>IF(ISERROR($V2298),"",OFFSET('Smelter Look-up'!$E$4,$V2298-4,0))</f>
        <v/>
      </c>
      <c r="G2298" s="144">
        <f>IF(C2298=$X$4,"Enter smelter details",IF(ISERROR($V2298),"",OFFSET('Smelter Look-up'!$F$4,$V2298-4,0)))</f>
        <v/>
      </c>
      <c r="H2298" s="200">
        <f>IF(ISERROR($V2298),"",OFFSET('Smelter Look-up'!$G$4,$V2298-4,0))</f>
        <v/>
      </c>
      <c r="I2298" s="201">
        <f>IF(ISERROR($V2298),"",OFFSET('Smelter Look-up'!$H$4,$V2298-4,0))</f>
        <v/>
      </c>
      <c r="J2298" s="201">
        <f>IF(ISERROR($V2298),"",OFFSET('Smelter Look-up'!$I$4,$V2298-4,0))</f>
        <v/>
      </c>
      <c r="K2298" s="145" t="n"/>
      <c r="L2298" s="145" t="n"/>
      <c r="M2298" s="145" t="n"/>
      <c r="N2298" s="145" t="n"/>
      <c r="O2298" s="145" t="n"/>
      <c r="P2298" s="203" t="n"/>
      <c r="Q2298" s="146" t="n"/>
      <c r="R2298" s="144">
        <f>IF(ISERROR($V2298),"",OFFSET('Smelter Look-up'!$C$4,$V2298-4,0)&amp;"")</f>
        <v/>
      </c>
      <c r="S2298" s="150">
        <f>IF(B2298="","",IF(ISERROR(MATCH($E2298,CL,0)),"Unknown",INDIRECT("'C'!$A$"&amp;MATCH($E2298,CL,0)+1)))</f>
        <v/>
      </c>
      <c r="T2298" s="150">
        <f>IF(B2298="","",IF(ISERROR(MATCH($J2298,SorP!$B$1:$B$6261,0)),"",INDIRECT("'SorP'!$A$"&amp;MATCH($S2298&amp;$J2298,SorP!C:C,0))))</f>
        <v/>
      </c>
      <c r="U2298" s="163" t="n"/>
      <c r="V2298" s="164">
        <f>IF(C2298="",NA(),MATCH($B2298&amp;$C2298,'Smelter Look-up'!$J:$J,0))</f>
        <v/>
      </c>
      <c r="X2298" s="165">
        <f>IF(AND(C2298="Smelter not listed",OR(LEN(D2298)=0,LEN(E2298)=0)),1,0)</f>
        <v/>
      </c>
      <c r="AB2298" s="306">
        <f>IF(C2298="","",B2298)</f>
        <v/>
      </c>
      <c r="AC2298" s="165">
        <f>B2298</f>
        <v/>
      </c>
      <c r="AD2298" s="165">
        <f>IF(C2298="Smelter not listed",D2298,C2298)</f>
        <v/>
      </c>
    </row>
    <row r="2299" ht="20.1" customFormat="1" customHeight="1" s="165">
      <c r="A2299" s="150" t="n"/>
      <c r="B2299" s="296">
        <f>IF(LEN(A2299)=0,"",INDEX('Smelter Look-up'!$A:$A,MATCH($A2299,'Smelter Look-up'!$E:$E,0)))</f>
        <v/>
      </c>
      <c r="C2299" s="147">
        <f>IF(LEN(A2299)=0,"",INDEX('Smelter Look-up'!$C:$C,MATCH($A2299,'Smelter Look-up'!$E:$E,0)))</f>
        <v/>
      </c>
      <c r="D2299" s="144" t="n"/>
      <c r="E2299" s="144">
        <f>IF(ISERROR($V2299),"",OFFSET('Smelter Look-up'!$D$4,$V2299-4,0)&amp;"")</f>
        <v/>
      </c>
      <c r="F2299" s="144">
        <f>IF(ISERROR($V2299),"",OFFSET('Smelter Look-up'!$E$4,$V2299-4,0))</f>
        <v/>
      </c>
      <c r="G2299" s="144">
        <f>IF(C2299=$X$4,"Enter smelter details",IF(ISERROR($V2299),"",OFFSET('Smelter Look-up'!$F$4,$V2299-4,0)))</f>
        <v/>
      </c>
      <c r="H2299" s="200">
        <f>IF(ISERROR($V2299),"",OFFSET('Smelter Look-up'!$G$4,$V2299-4,0))</f>
        <v/>
      </c>
      <c r="I2299" s="201">
        <f>IF(ISERROR($V2299),"",OFFSET('Smelter Look-up'!$H$4,$V2299-4,0))</f>
        <v/>
      </c>
      <c r="J2299" s="201">
        <f>IF(ISERROR($V2299),"",OFFSET('Smelter Look-up'!$I$4,$V2299-4,0))</f>
        <v/>
      </c>
      <c r="K2299" s="145" t="n"/>
      <c r="L2299" s="145" t="n"/>
      <c r="M2299" s="145" t="n"/>
      <c r="N2299" s="145" t="n"/>
      <c r="O2299" s="145" t="n"/>
      <c r="P2299" s="203" t="n"/>
      <c r="Q2299" s="146" t="n"/>
      <c r="R2299" s="144">
        <f>IF(ISERROR($V2299),"",OFFSET('Smelter Look-up'!$C$4,$V2299-4,0)&amp;"")</f>
        <v/>
      </c>
      <c r="S2299" s="150">
        <f>IF(B2299="","",IF(ISERROR(MATCH($E2299,CL,0)),"Unknown",INDIRECT("'C'!$A$"&amp;MATCH($E2299,CL,0)+1)))</f>
        <v/>
      </c>
      <c r="T2299" s="150">
        <f>IF(B2299="","",IF(ISERROR(MATCH($J2299,SorP!$B$1:$B$6261,0)),"",INDIRECT("'SorP'!$A$"&amp;MATCH($S2299&amp;$J2299,SorP!C:C,0))))</f>
        <v/>
      </c>
      <c r="U2299" s="163" t="n"/>
      <c r="V2299" s="164">
        <f>IF(C2299="",NA(),MATCH($B2299&amp;$C2299,'Smelter Look-up'!$J:$J,0))</f>
        <v/>
      </c>
      <c r="X2299" s="165">
        <f>IF(AND(C2299="Smelter not listed",OR(LEN(D2299)=0,LEN(E2299)=0)),1,0)</f>
        <v/>
      </c>
      <c r="AB2299" s="306">
        <f>IF(C2299="","",B2299)</f>
        <v/>
      </c>
      <c r="AC2299" s="165">
        <f>B2299</f>
        <v/>
      </c>
      <c r="AD2299" s="165">
        <f>IF(C2299="Smelter not listed",D2299,C2299)</f>
        <v/>
      </c>
    </row>
    <row r="2300" ht="20.1" customFormat="1" customHeight="1" s="165">
      <c r="A2300" s="150" t="n"/>
      <c r="B2300" s="296">
        <f>IF(LEN(A2300)=0,"",INDEX('Smelter Look-up'!$A:$A,MATCH($A2300,'Smelter Look-up'!$E:$E,0)))</f>
        <v/>
      </c>
      <c r="C2300" s="147">
        <f>IF(LEN(A2300)=0,"",INDEX('Smelter Look-up'!$C:$C,MATCH($A2300,'Smelter Look-up'!$E:$E,0)))</f>
        <v/>
      </c>
      <c r="D2300" s="144" t="n"/>
      <c r="E2300" s="144">
        <f>IF(ISERROR($V2300),"",OFFSET('Smelter Look-up'!$D$4,$V2300-4,0)&amp;"")</f>
        <v/>
      </c>
      <c r="F2300" s="144">
        <f>IF(ISERROR($V2300),"",OFFSET('Smelter Look-up'!$E$4,$V2300-4,0))</f>
        <v/>
      </c>
      <c r="G2300" s="144">
        <f>IF(C2300=$X$4,"Enter smelter details",IF(ISERROR($V2300),"",OFFSET('Smelter Look-up'!$F$4,$V2300-4,0)))</f>
        <v/>
      </c>
      <c r="H2300" s="200">
        <f>IF(ISERROR($V2300),"",OFFSET('Smelter Look-up'!$G$4,$V2300-4,0))</f>
        <v/>
      </c>
      <c r="I2300" s="201">
        <f>IF(ISERROR($V2300),"",OFFSET('Smelter Look-up'!$H$4,$V2300-4,0))</f>
        <v/>
      </c>
      <c r="J2300" s="201">
        <f>IF(ISERROR($V2300),"",OFFSET('Smelter Look-up'!$I$4,$V2300-4,0))</f>
        <v/>
      </c>
      <c r="K2300" s="145" t="n"/>
      <c r="L2300" s="145" t="n"/>
      <c r="M2300" s="145" t="n"/>
      <c r="N2300" s="145" t="n"/>
      <c r="O2300" s="145" t="n"/>
      <c r="P2300" s="203" t="n"/>
      <c r="Q2300" s="146" t="n"/>
      <c r="R2300" s="144">
        <f>IF(ISERROR($V2300),"",OFFSET('Smelter Look-up'!$C$4,$V2300-4,0)&amp;"")</f>
        <v/>
      </c>
      <c r="S2300" s="150">
        <f>IF(B2300="","",IF(ISERROR(MATCH($E2300,CL,0)),"Unknown",INDIRECT("'C'!$A$"&amp;MATCH($E2300,CL,0)+1)))</f>
        <v/>
      </c>
      <c r="T2300" s="150">
        <f>IF(B2300="","",IF(ISERROR(MATCH($J2300,SorP!$B$1:$B$6261,0)),"",INDIRECT("'SorP'!$A$"&amp;MATCH($S2300&amp;$J2300,SorP!C:C,0))))</f>
        <v/>
      </c>
      <c r="U2300" s="163" t="n"/>
      <c r="V2300" s="164">
        <f>IF(C2300="",NA(),MATCH($B2300&amp;$C2300,'Smelter Look-up'!$J:$J,0))</f>
        <v/>
      </c>
      <c r="X2300" s="165">
        <f>IF(AND(C2300="Smelter not listed",OR(LEN(D2300)=0,LEN(E2300)=0)),1,0)</f>
        <v/>
      </c>
      <c r="AB2300" s="306">
        <f>IF(C2300="","",B2300)</f>
        <v/>
      </c>
      <c r="AC2300" s="165">
        <f>B2300</f>
        <v/>
      </c>
      <c r="AD2300" s="165">
        <f>IF(C2300="Smelter not listed",D2300,C2300)</f>
        <v/>
      </c>
    </row>
    <row r="2301" ht="20.1" customFormat="1" customHeight="1" s="165">
      <c r="A2301" s="150" t="n"/>
      <c r="B2301" s="296">
        <f>IF(LEN(A2301)=0,"",INDEX('Smelter Look-up'!$A:$A,MATCH($A2301,'Smelter Look-up'!$E:$E,0)))</f>
        <v/>
      </c>
      <c r="C2301" s="147">
        <f>IF(LEN(A2301)=0,"",INDEX('Smelter Look-up'!$C:$C,MATCH($A2301,'Smelter Look-up'!$E:$E,0)))</f>
        <v/>
      </c>
      <c r="D2301" s="144" t="n"/>
      <c r="E2301" s="144">
        <f>IF(ISERROR($V2301),"",OFFSET('Smelter Look-up'!$D$4,$V2301-4,0)&amp;"")</f>
        <v/>
      </c>
      <c r="F2301" s="144">
        <f>IF(ISERROR($V2301),"",OFFSET('Smelter Look-up'!$E$4,$V2301-4,0))</f>
        <v/>
      </c>
      <c r="G2301" s="144">
        <f>IF(C2301=$X$4,"Enter smelter details",IF(ISERROR($V2301),"",OFFSET('Smelter Look-up'!$F$4,$V2301-4,0)))</f>
        <v/>
      </c>
      <c r="H2301" s="200">
        <f>IF(ISERROR($V2301),"",OFFSET('Smelter Look-up'!$G$4,$V2301-4,0))</f>
        <v/>
      </c>
      <c r="I2301" s="201">
        <f>IF(ISERROR($V2301),"",OFFSET('Smelter Look-up'!$H$4,$V2301-4,0))</f>
        <v/>
      </c>
      <c r="J2301" s="201">
        <f>IF(ISERROR($V2301),"",OFFSET('Smelter Look-up'!$I$4,$V2301-4,0))</f>
        <v/>
      </c>
      <c r="K2301" s="145" t="n"/>
      <c r="L2301" s="145" t="n"/>
      <c r="M2301" s="145" t="n"/>
      <c r="N2301" s="145" t="n"/>
      <c r="O2301" s="145" t="n"/>
      <c r="P2301" s="203" t="n"/>
      <c r="Q2301" s="146" t="n"/>
      <c r="R2301" s="144">
        <f>IF(ISERROR($V2301),"",OFFSET('Smelter Look-up'!$C$4,$V2301-4,0)&amp;"")</f>
        <v/>
      </c>
      <c r="S2301" s="150">
        <f>IF(B2301="","",IF(ISERROR(MATCH($E2301,CL,0)),"Unknown",INDIRECT("'C'!$A$"&amp;MATCH($E2301,CL,0)+1)))</f>
        <v/>
      </c>
      <c r="T2301" s="150">
        <f>IF(B2301="","",IF(ISERROR(MATCH($J2301,SorP!$B$1:$B$6261,0)),"",INDIRECT("'SorP'!$A$"&amp;MATCH($S2301&amp;$J2301,SorP!C:C,0))))</f>
        <v/>
      </c>
      <c r="U2301" s="163" t="n"/>
      <c r="V2301" s="164">
        <f>IF(C2301="",NA(),MATCH($B2301&amp;$C2301,'Smelter Look-up'!$J:$J,0))</f>
        <v/>
      </c>
      <c r="X2301" s="165">
        <f>IF(AND(C2301="Smelter not listed",OR(LEN(D2301)=0,LEN(E2301)=0)),1,0)</f>
        <v/>
      </c>
      <c r="AB2301" s="306">
        <f>IF(C2301="","",B2301)</f>
        <v/>
      </c>
      <c r="AC2301" s="165">
        <f>B2301</f>
        <v/>
      </c>
      <c r="AD2301" s="165">
        <f>IF(C2301="Smelter not listed",D2301,C2301)</f>
        <v/>
      </c>
    </row>
    <row r="2302" ht="20.1" customFormat="1" customHeight="1" s="165">
      <c r="A2302" s="150" t="n"/>
      <c r="B2302" s="296">
        <f>IF(LEN(A2302)=0,"",INDEX('Smelter Look-up'!$A:$A,MATCH($A2302,'Smelter Look-up'!$E:$E,0)))</f>
        <v/>
      </c>
      <c r="C2302" s="147">
        <f>IF(LEN(A2302)=0,"",INDEX('Smelter Look-up'!$C:$C,MATCH($A2302,'Smelter Look-up'!$E:$E,0)))</f>
        <v/>
      </c>
      <c r="D2302" s="144" t="n"/>
      <c r="E2302" s="144">
        <f>IF(ISERROR($V2302),"",OFFSET('Smelter Look-up'!$D$4,$V2302-4,0)&amp;"")</f>
        <v/>
      </c>
      <c r="F2302" s="144">
        <f>IF(ISERROR($V2302),"",OFFSET('Smelter Look-up'!$E$4,$V2302-4,0))</f>
        <v/>
      </c>
      <c r="G2302" s="144">
        <f>IF(C2302=$X$4,"Enter smelter details",IF(ISERROR($V2302),"",OFFSET('Smelter Look-up'!$F$4,$V2302-4,0)))</f>
        <v/>
      </c>
      <c r="H2302" s="200">
        <f>IF(ISERROR($V2302),"",OFFSET('Smelter Look-up'!$G$4,$V2302-4,0))</f>
        <v/>
      </c>
      <c r="I2302" s="201">
        <f>IF(ISERROR($V2302),"",OFFSET('Smelter Look-up'!$H$4,$V2302-4,0))</f>
        <v/>
      </c>
      <c r="J2302" s="201">
        <f>IF(ISERROR($V2302),"",OFFSET('Smelter Look-up'!$I$4,$V2302-4,0))</f>
        <v/>
      </c>
      <c r="K2302" s="145" t="n"/>
      <c r="L2302" s="145" t="n"/>
      <c r="M2302" s="145" t="n"/>
      <c r="N2302" s="145" t="n"/>
      <c r="O2302" s="145" t="n"/>
      <c r="P2302" s="203" t="n"/>
      <c r="Q2302" s="146" t="n"/>
      <c r="R2302" s="144">
        <f>IF(ISERROR($V2302),"",OFFSET('Smelter Look-up'!$C$4,$V2302-4,0)&amp;"")</f>
        <v/>
      </c>
      <c r="S2302" s="150">
        <f>IF(B2302="","",IF(ISERROR(MATCH($E2302,CL,0)),"Unknown",INDIRECT("'C'!$A$"&amp;MATCH($E2302,CL,0)+1)))</f>
        <v/>
      </c>
      <c r="T2302" s="150">
        <f>IF(B2302="","",IF(ISERROR(MATCH($J2302,SorP!$B$1:$B$6261,0)),"",INDIRECT("'SorP'!$A$"&amp;MATCH($S2302&amp;$J2302,SorP!C:C,0))))</f>
        <v/>
      </c>
      <c r="U2302" s="163" t="n"/>
      <c r="V2302" s="164">
        <f>IF(C2302="",NA(),MATCH($B2302&amp;$C2302,'Smelter Look-up'!$J:$J,0))</f>
        <v/>
      </c>
      <c r="X2302" s="165">
        <f>IF(AND(C2302="Smelter not listed",OR(LEN(D2302)=0,LEN(E2302)=0)),1,0)</f>
        <v/>
      </c>
      <c r="AB2302" s="306">
        <f>IF(C2302="","",B2302)</f>
        <v/>
      </c>
      <c r="AC2302" s="165">
        <f>B2302</f>
        <v/>
      </c>
      <c r="AD2302" s="165">
        <f>IF(C2302="Smelter not listed",D2302,C2302)</f>
        <v/>
      </c>
    </row>
    <row r="2303" ht="20.1" customFormat="1" customHeight="1" s="165">
      <c r="A2303" s="150" t="n"/>
      <c r="B2303" s="296">
        <f>IF(LEN(A2303)=0,"",INDEX('Smelter Look-up'!$A:$A,MATCH($A2303,'Smelter Look-up'!$E:$E,0)))</f>
        <v/>
      </c>
      <c r="C2303" s="147">
        <f>IF(LEN(A2303)=0,"",INDEX('Smelter Look-up'!$C:$C,MATCH($A2303,'Smelter Look-up'!$E:$E,0)))</f>
        <v/>
      </c>
      <c r="D2303" s="144" t="n"/>
      <c r="E2303" s="144">
        <f>IF(ISERROR($V2303),"",OFFSET('Smelter Look-up'!$D$4,$V2303-4,0)&amp;"")</f>
        <v/>
      </c>
      <c r="F2303" s="144">
        <f>IF(ISERROR($V2303),"",OFFSET('Smelter Look-up'!$E$4,$V2303-4,0))</f>
        <v/>
      </c>
      <c r="G2303" s="144">
        <f>IF(C2303=$X$4,"Enter smelter details",IF(ISERROR($V2303),"",OFFSET('Smelter Look-up'!$F$4,$V2303-4,0)))</f>
        <v/>
      </c>
      <c r="H2303" s="200">
        <f>IF(ISERROR($V2303),"",OFFSET('Smelter Look-up'!$G$4,$V2303-4,0))</f>
        <v/>
      </c>
      <c r="I2303" s="201">
        <f>IF(ISERROR($V2303),"",OFFSET('Smelter Look-up'!$H$4,$V2303-4,0))</f>
        <v/>
      </c>
      <c r="J2303" s="201">
        <f>IF(ISERROR($V2303),"",OFFSET('Smelter Look-up'!$I$4,$V2303-4,0))</f>
        <v/>
      </c>
      <c r="K2303" s="145" t="n"/>
      <c r="L2303" s="145" t="n"/>
      <c r="M2303" s="145" t="n"/>
      <c r="N2303" s="145" t="n"/>
      <c r="O2303" s="145" t="n"/>
      <c r="P2303" s="203" t="n"/>
      <c r="Q2303" s="146" t="n"/>
      <c r="R2303" s="144">
        <f>IF(ISERROR($V2303),"",OFFSET('Smelter Look-up'!$C$4,$V2303-4,0)&amp;"")</f>
        <v/>
      </c>
      <c r="S2303" s="150">
        <f>IF(B2303="","",IF(ISERROR(MATCH($E2303,CL,0)),"Unknown",INDIRECT("'C'!$A$"&amp;MATCH($E2303,CL,0)+1)))</f>
        <v/>
      </c>
      <c r="T2303" s="150">
        <f>IF(B2303="","",IF(ISERROR(MATCH($J2303,SorP!$B$1:$B$6261,0)),"",INDIRECT("'SorP'!$A$"&amp;MATCH($S2303&amp;$J2303,SorP!C:C,0))))</f>
        <v/>
      </c>
      <c r="U2303" s="163" t="n"/>
      <c r="V2303" s="164">
        <f>IF(C2303="",NA(),MATCH($B2303&amp;$C2303,'Smelter Look-up'!$J:$J,0))</f>
        <v/>
      </c>
      <c r="X2303" s="165">
        <f>IF(AND(C2303="Smelter not listed",OR(LEN(D2303)=0,LEN(E2303)=0)),1,0)</f>
        <v/>
      </c>
      <c r="AB2303" s="306">
        <f>IF(C2303="","",B2303)</f>
        <v/>
      </c>
      <c r="AC2303" s="165">
        <f>B2303</f>
        <v/>
      </c>
      <c r="AD2303" s="165">
        <f>IF(C2303="Smelter not listed",D2303,C2303)</f>
        <v/>
      </c>
    </row>
    <row r="2304" ht="20.1" customFormat="1" customHeight="1" s="165">
      <c r="A2304" s="150" t="n"/>
      <c r="B2304" s="296">
        <f>IF(LEN(A2304)=0,"",INDEX('Smelter Look-up'!$A:$A,MATCH($A2304,'Smelter Look-up'!$E:$E,0)))</f>
        <v/>
      </c>
      <c r="C2304" s="147">
        <f>IF(LEN(A2304)=0,"",INDEX('Smelter Look-up'!$C:$C,MATCH($A2304,'Smelter Look-up'!$E:$E,0)))</f>
        <v/>
      </c>
      <c r="D2304" s="144" t="n"/>
      <c r="E2304" s="144">
        <f>IF(ISERROR($V2304),"",OFFSET('Smelter Look-up'!$D$4,$V2304-4,0)&amp;"")</f>
        <v/>
      </c>
      <c r="F2304" s="144">
        <f>IF(ISERROR($V2304),"",OFFSET('Smelter Look-up'!$E$4,$V2304-4,0))</f>
        <v/>
      </c>
      <c r="G2304" s="144">
        <f>IF(C2304=$X$4,"Enter smelter details",IF(ISERROR($V2304),"",OFFSET('Smelter Look-up'!$F$4,$V2304-4,0)))</f>
        <v/>
      </c>
      <c r="H2304" s="200">
        <f>IF(ISERROR($V2304),"",OFFSET('Smelter Look-up'!$G$4,$V2304-4,0))</f>
        <v/>
      </c>
      <c r="I2304" s="201">
        <f>IF(ISERROR($V2304),"",OFFSET('Smelter Look-up'!$H$4,$V2304-4,0))</f>
        <v/>
      </c>
      <c r="J2304" s="201">
        <f>IF(ISERROR($V2304),"",OFFSET('Smelter Look-up'!$I$4,$V2304-4,0))</f>
        <v/>
      </c>
      <c r="K2304" s="145" t="n"/>
      <c r="L2304" s="145" t="n"/>
      <c r="M2304" s="145" t="n"/>
      <c r="N2304" s="145" t="n"/>
      <c r="O2304" s="145" t="n"/>
      <c r="P2304" s="203" t="n"/>
      <c r="Q2304" s="146" t="n"/>
      <c r="R2304" s="144">
        <f>IF(ISERROR($V2304),"",OFFSET('Smelter Look-up'!$C$4,$V2304-4,0)&amp;"")</f>
        <v/>
      </c>
      <c r="S2304" s="150">
        <f>IF(B2304="","",IF(ISERROR(MATCH($E2304,CL,0)),"Unknown",INDIRECT("'C'!$A$"&amp;MATCH($E2304,CL,0)+1)))</f>
        <v/>
      </c>
      <c r="T2304" s="150">
        <f>IF(B2304="","",IF(ISERROR(MATCH($J2304,SorP!$B$1:$B$6261,0)),"",INDIRECT("'SorP'!$A$"&amp;MATCH($S2304&amp;$J2304,SorP!C:C,0))))</f>
        <v/>
      </c>
      <c r="U2304" s="163" t="n"/>
      <c r="V2304" s="164">
        <f>IF(C2304="",NA(),MATCH($B2304&amp;$C2304,'Smelter Look-up'!$J:$J,0))</f>
        <v/>
      </c>
      <c r="X2304" s="165">
        <f>IF(AND(C2304="Smelter not listed",OR(LEN(D2304)=0,LEN(E2304)=0)),1,0)</f>
        <v/>
      </c>
      <c r="AB2304" s="306">
        <f>IF(C2304="","",B2304)</f>
        <v/>
      </c>
      <c r="AC2304" s="165">
        <f>B2304</f>
        <v/>
      </c>
      <c r="AD2304" s="165">
        <f>IF(C2304="Smelter not listed",D2304,C2304)</f>
        <v/>
      </c>
    </row>
    <row r="2305" ht="20.1" customFormat="1" customHeight="1" s="165">
      <c r="A2305" s="150" t="n"/>
      <c r="B2305" s="296">
        <f>IF(LEN(A2305)=0,"",INDEX('Smelter Look-up'!$A:$A,MATCH($A2305,'Smelter Look-up'!$E:$E,0)))</f>
        <v/>
      </c>
      <c r="C2305" s="147">
        <f>IF(LEN(A2305)=0,"",INDEX('Smelter Look-up'!$C:$C,MATCH($A2305,'Smelter Look-up'!$E:$E,0)))</f>
        <v/>
      </c>
      <c r="D2305" s="144" t="n"/>
      <c r="E2305" s="144">
        <f>IF(ISERROR($V2305),"",OFFSET('Smelter Look-up'!$D$4,$V2305-4,0)&amp;"")</f>
        <v/>
      </c>
      <c r="F2305" s="144">
        <f>IF(ISERROR($V2305),"",OFFSET('Smelter Look-up'!$E$4,$V2305-4,0))</f>
        <v/>
      </c>
      <c r="G2305" s="144">
        <f>IF(C2305=$X$4,"Enter smelter details",IF(ISERROR($V2305),"",OFFSET('Smelter Look-up'!$F$4,$V2305-4,0)))</f>
        <v/>
      </c>
      <c r="H2305" s="200">
        <f>IF(ISERROR($V2305),"",OFFSET('Smelter Look-up'!$G$4,$V2305-4,0))</f>
        <v/>
      </c>
      <c r="I2305" s="201">
        <f>IF(ISERROR($V2305),"",OFFSET('Smelter Look-up'!$H$4,$V2305-4,0))</f>
        <v/>
      </c>
      <c r="J2305" s="201">
        <f>IF(ISERROR($V2305),"",OFFSET('Smelter Look-up'!$I$4,$V2305-4,0))</f>
        <v/>
      </c>
      <c r="K2305" s="145" t="n"/>
      <c r="L2305" s="145" t="n"/>
      <c r="M2305" s="145" t="n"/>
      <c r="N2305" s="145" t="n"/>
      <c r="O2305" s="145" t="n"/>
      <c r="P2305" s="203" t="n"/>
      <c r="Q2305" s="146" t="n"/>
      <c r="R2305" s="144">
        <f>IF(ISERROR($V2305),"",OFFSET('Smelter Look-up'!$C$4,$V2305-4,0)&amp;"")</f>
        <v/>
      </c>
      <c r="S2305" s="150">
        <f>IF(B2305="","",IF(ISERROR(MATCH($E2305,CL,0)),"Unknown",INDIRECT("'C'!$A$"&amp;MATCH($E2305,CL,0)+1)))</f>
        <v/>
      </c>
      <c r="T2305" s="150">
        <f>IF(B2305="","",IF(ISERROR(MATCH($J2305,SorP!$B$1:$B$6261,0)),"",INDIRECT("'SorP'!$A$"&amp;MATCH($S2305&amp;$J2305,SorP!C:C,0))))</f>
        <v/>
      </c>
      <c r="U2305" s="163" t="n"/>
      <c r="V2305" s="164">
        <f>IF(C2305="",NA(),MATCH($B2305&amp;$C2305,'Smelter Look-up'!$J:$J,0))</f>
        <v/>
      </c>
      <c r="X2305" s="165">
        <f>IF(AND(C2305="Smelter not listed",OR(LEN(D2305)=0,LEN(E2305)=0)),1,0)</f>
        <v/>
      </c>
      <c r="AB2305" s="306">
        <f>IF(C2305="","",B2305)</f>
        <v/>
      </c>
      <c r="AC2305" s="165">
        <f>B2305</f>
        <v/>
      </c>
      <c r="AD2305" s="165">
        <f>IF(C2305="Smelter not listed",D2305,C2305)</f>
        <v/>
      </c>
    </row>
    <row r="2306" ht="20.1" customFormat="1" customHeight="1" s="165">
      <c r="A2306" s="150" t="n"/>
      <c r="B2306" s="296">
        <f>IF(LEN(A2306)=0,"",INDEX('Smelter Look-up'!$A:$A,MATCH($A2306,'Smelter Look-up'!$E:$E,0)))</f>
        <v/>
      </c>
      <c r="C2306" s="147">
        <f>IF(LEN(A2306)=0,"",INDEX('Smelter Look-up'!$C:$C,MATCH($A2306,'Smelter Look-up'!$E:$E,0)))</f>
        <v/>
      </c>
      <c r="D2306" s="144" t="n"/>
      <c r="E2306" s="144">
        <f>IF(ISERROR($V2306),"",OFFSET('Smelter Look-up'!$D$4,$V2306-4,0)&amp;"")</f>
        <v/>
      </c>
      <c r="F2306" s="144">
        <f>IF(ISERROR($V2306),"",OFFSET('Smelter Look-up'!$E$4,$V2306-4,0))</f>
        <v/>
      </c>
      <c r="G2306" s="144">
        <f>IF(C2306=$X$4,"Enter smelter details",IF(ISERROR($V2306),"",OFFSET('Smelter Look-up'!$F$4,$V2306-4,0)))</f>
        <v/>
      </c>
      <c r="H2306" s="200">
        <f>IF(ISERROR($V2306),"",OFFSET('Smelter Look-up'!$G$4,$V2306-4,0))</f>
        <v/>
      </c>
      <c r="I2306" s="201">
        <f>IF(ISERROR($V2306),"",OFFSET('Smelter Look-up'!$H$4,$V2306-4,0))</f>
        <v/>
      </c>
      <c r="J2306" s="201">
        <f>IF(ISERROR($V2306),"",OFFSET('Smelter Look-up'!$I$4,$V2306-4,0))</f>
        <v/>
      </c>
      <c r="K2306" s="145" t="n"/>
      <c r="L2306" s="145" t="n"/>
      <c r="M2306" s="145" t="n"/>
      <c r="N2306" s="145" t="n"/>
      <c r="O2306" s="145" t="n"/>
      <c r="P2306" s="203" t="n"/>
      <c r="Q2306" s="146" t="n"/>
      <c r="R2306" s="144">
        <f>IF(ISERROR($V2306),"",OFFSET('Smelter Look-up'!$C$4,$V2306-4,0)&amp;"")</f>
        <v/>
      </c>
      <c r="S2306" s="150">
        <f>IF(B2306="","",IF(ISERROR(MATCH($E2306,CL,0)),"Unknown",INDIRECT("'C'!$A$"&amp;MATCH($E2306,CL,0)+1)))</f>
        <v/>
      </c>
      <c r="T2306" s="150">
        <f>IF(B2306="","",IF(ISERROR(MATCH($J2306,SorP!$B$1:$B$6261,0)),"",INDIRECT("'SorP'!$A$"&amp;MATCH($S2306&amp;$J2306,SorP!C:C,0))))</f>
        <v/>
      </c>
      <c r="U2306" s="163" t="n"/>
      <c r="V2306" s="164">
        <f>IF(C2306="",NA(),MATCH($B2306&amp;$C2306,'Smelter Look-up'!$J:$J,0))</f>
        <v/>
      </c>
      <c r="X2306" s="165">
        <f>IF(AND(C2306="Smelter not listed",OR(LEN(D2306)=0,LEN(E2306)=0)),1,0)</f>
        <v/>
      </c>
      <c r="AB2306" s="306">
        <f>IF(C2306="","",B2306)</f>
        <v/>
      </c>
      <c r="AC2306" s="165">
        <f>B2306</f>
        <v/>
      </c>
      <c r="AD2306" s="165">
        <f>IF(C2306="Smelter not listed",D2306,C2306)</f>
        <v/>
      </c>
    </row>
    <row r="2307" ht="20.1" customFormat="1" customHeight="1" s="165">
      <c r="A2307" s="150" t="n"/>
      <c r="B2307" s="296">
        <f>IF(LEN(A2307)=0,"",INDEX('Smelter Look-up'!$A:$A,MATCH($A2307,'Smelter Look-up'!$E:$E,0)))</f>
        <v/>
      </c>
      <c r="C2307" s="147">
        <f>IF(LEN(A2307)=0,"",INDEX('Smelter Look-up'!$C:$C,MATCH($A2307,'Smelter Look-up'!$E:$E,0)))</f>
        <v/>
      </c>
      <c r="D2307" s="144" t="n"/>
      <c r="E2307" s="144">
        <f>IF(ISERROR($V2307),"",OFFSET('Smelter Look-up'!$D$4,$V2307-4,0)&amp;"")</f>
        <v/>
      </c>
      <c r="F2307" s="144">
        <f>IF(ISERROR($V2307),"",OFFSET('Smelter Look-up'!$E$4,$V2307-4,0))</f>
        <v/>
      </c>
      <c r="G2307" s="144">
        <f>IF(C2307=$X$4,"Enter smelter details",IF(ISERROR($V2307),"",OFFSET('Smelter Look-up'!$F$4,$V2307-4,0)))</f>
        <v/>
      </c>
      <c r="H2307" s="200">
        <f>IF(ISERROR($V2307),"",OFFSET('Smelter Look-up'!$G$4,$V2307-4,0))</f>
        <v/>
      </c>
      <c r="I2307" s="201">
        <f>IF(ISERROR($V2307),"",OFFSET('Smelter Look-up'!$H$4,$V2307-4,0))</f>
        <v/>
      </c>
      <c r="J2307" s="201">
        <f>IF(ISERROR($V2307),"",OFFSET('Smelter Look-up'!$I$4,$V2307-4,0))</f>
        <v/>
      </c>
      <c r="K2307" s="145" t="n"/>
      <c r="L2307" s="145" t="n"/>
      <c r="M2307" s="145" t="n"/>
      <c r="N2307" s="145" t="n"/>
      <c r="O2307" s="145" t="n"/>
      <c r="P2307" s="203" t="n"/>
      <c r="Q2307" s="146" t="n"/>
      <c r="R2307" s="144">
        <f>IF(ISERROR($V2307),"",OFFSET('Smelter Look-up'!$C$4,$V2307-4,0)&amp;"")</f>
        <v/>
      </c>
      <c r="S2307" s="150">
        <f>IF(B2307="","",IF(ISERROR(MATCH($E2307,CL,0)),"Unknown",INDIRECT("'C'!$A$"&amp;MATCH($E2307,CL,0)+1)))</f>
        <v/>
      </c>
      <c r="T2307" s="150">
        <f>IF(B2307="","",IF(ISERROR(MATCH($J2307,SorP!$B$1:$B$6261,0)),"",INDIRECT("'SorP'!$A$"&amp;MATCH($S2307&amp;$J2307,SorP!C:C,0))))</f>
        <v/>
      </c>
      <c r="U2307" s="163" t="n"/>
      <c r="V2307" s="164">
        <f>IF(C2307="",NA(),MATCH($B2307&amp;$C2307,'Smelter Look-up'!$J:$J,0))</f>
        <v/>
      </c>
      <c r="X2307" s="165">
        <f>IF(AND(C2307="Smelter not listed",OR(LEN(D2307)=0,LEN(E2307)=0)),1,0)</f>
        <v/>
      </c>
      <c r="AB2307" s="306">
        <f>IF(C2307="","",B2307)</f>
        <v/>
      </c>
      <c r="AC2307" s="165">
        <f>B2307</f>
        <v/>
      </c>
      <c r="AD2307" s="165">
        <f>IF(C2307="Smelter not listed",D2307,C2307)</f>
        <v/>
      </c>
    </row>
    <row r="2308" ht="20.1" customFormat="1" customHeight="1" s="165">
      <c r="A2308" s="150" t="n"/>
      <c r="B2308" s="296">
        <f>IF(LEN(A2308)=0,"",INDEX('Smelter Look-up'!$A:$A,MATCH($A2308,'Smelter Look-up'!$E:$E,0)))</f>
        <v/>
      </c>
      <c r="C2308" s="147">
        <f>IF(LEN(A2308)=0,"",INDEX('Smelter Look-up'!$C:$C,MATCH($A2308,'Smelter Look-up'!$E:$E,0)))</f>
        <v/>
      </c>
      <c r="D2308" s="144" t="n"/>
      <c r="E2308" s="144">
        <f>IF(ISERROR($V2308),"",OFFSET('Smelter Look-up'!$D$4,$V2308-4,0)&amp;"")</f>
        <v/>
      </c>
      <c r="F2308" s="144">
        <f>IF(ISERROR($V2308),"",OFFSET('Smelter Look-up'!$E$4,$V2308-4,0))</f>
        <v/>
      </c>
      <c r="G2308" s="144">
        <f>IF(C2308=$X$4,"Enter smelter details",IF(ISERROR($V2308),"",OFFSET('Smelter Look-up'!$F$4,$V2308-4,0)))</f>
        <v/>
      </c>
      <c r="H2308" s="200">
        <f>IF(ISERROR($V2308),"",OFFSET('Smelter Look-up'!$G$4,$V2308-4,0))</f>
        <v/>
      </c>
      <c r="I2308" s="201">
        <f>IF(ISERROR($V2308),"",OFFSET('Smelter Look-up'!$H$4,$V2308-4,0))</f>
        <v/>
      </c>
      <c r="J2308" s="201">
        <f>IF(ISERROR($V2308),"",OFFSET('Smelter Look-up'!$I$4,$V2308-4,0))</f>
        <v/>
      </c>
      <c r="K2308" s="145" t="n"/>
      <c r="L2308" s="145" t="n"/>
      <c r="M2308" s="145" t="n"/>
      <c r="N2308" s="145" t="n"/>
      <c r="O2308" s="145" t="n"/>
      <c r="P2308" s="203" t="n"/>
      <c r="Q2308" s="146" t="n"/>
      <c r="R2308" s="144">
        <f>IF(ISERROR($V2308),"",OFFSET('Smelter Look-up'!$C$4,$V2308-4,0)&amp;"")</f>
        <v/>
      </c>
      <c r="S2308" s="150">
        <f>IF(B2308="","",IF(ISERROR(MATCH($E2308,CL,0)),"Unknown",INDIRECT("'C'!$A$"&amp;MATCH($E2308,CL,0)+1)))</f>
        <v/>
      </c>
      <c r="T2308" s="150">
        <f>IF(B2308="","",IF(ISERROR(MATCH($J2308,SorP!$B$1:$B$6261,0)),"",INDIRECT("'SorP'!$A$"&amp;MATCH($S2308&amp;$J2308,SorP!C:C,0))))</f>
        <v/>
      </c>
      <c r="U2308" s="163" t="n"/>
      <c r="V2308" s="164">
        <f>IF(C2308="",NA(),MATCH($B2308&amp;$C2308,'Smelter Look-up'!$J:$J,0))</f>
        <v/>
      </c>
      <c r="X2308" s="165">
        <f>IF(AND(C2308="Smelter not listed",OR(LEN(D2308)=0,LEN(E2308)=0)),1,0)</f>
        <v/>
      </c>
      <c r="AB2308" s="306">
        <f>IF(C2308="","",B2308)</f>
        <v/>
      </c>
      <c r="AC2308" s="165">
        <f>B2308</f>
        <v/>
      </c>
      <c r="AD2308" s="165">
        <f>IF(C2308="Smelter not listed",D2308,C2308)</f>
        <v/>
      </c>
    </row>
    <row r="2309" ht="20.1" customFormat="1" customHeight="1" s="165">
      <c r="A2309" s="150" t="n"/>
      <c r="B2309" s="296">
        <f>IF(LEN(A2309)=0,"",INDEX('Smelter Look-up'!$A:$A,MATCH($A2309,'Smelter Look-up'!$E:$E,0)))</f>
        <v/>
      </c>
      <c r="C2309" s="147">
        <f>IF(LEN(A2309)=0,"",INDEX('Smelter Look-up'!$C:$C,MATCH($A2309,'Smelter Look-up'!$E:$E,0)))</f>
        <v/>
      </c>
      <c r="D2309" s="144" t="n"/>
      <c r="E2309" s="144">
        <f>IF(ISERROR($V2309),"",OFFSET('Smelter Look-up'!$D$4,$V2309-4,0)&amp;"")</f>
        <v/>
      </c>
      <c r="F2309" s="144">
        <f>IF(ISERROR($V2309),"",OFFSET('Smelter Look-up'!$E$4,$V2309-4,0))</f>
        <v/>
      </c>
      <c r="G2309" s="144">
        <f>IF(C2309=$X$4,"Enter smelter details",IF(ISERROR($V2309),"",OFFSET('Smelter Look-up'!$F$4,$V2309-4,0)))</f>
        <v/>
      </c>
      <c r="H2309" s="200">
        <f>IF(ISERROR($V2309),"",OFFSET('Smelter Look-up'!$G$4,$V2309-4,0))</f>
        <v/>
      </c>
      <c r="I2309" s="201">
        <f>IF(ISERROR($V2309),"",OFFSET('Smelter Look-up'!$H$4,$V2309-4,0))</f>
        <v/>
      </c>
      <c r="J2309" s="201">
        <f>IF(ISERROR($V2309),"",OFFSET('Smelter Look-up'!$I$4,$V2309-4,0))</f>
        <v/>
      </c>
      <c r="K2309" s="145" t="n"/>
      <c r="L2309" s="145" t="n"/>
      <c r="M2309" s="145" t="n"/>
      <c r="N2309" s="145" t="n"/>
      <c r="O2309" s="145" t="n"/>
      <c r="P2309" s="203" t="n"/>
      <c r="Q2309" s="146" t="n"/>
      <c r="R2309" s="144">
        <f>IF(ISERROR($V2309),"",OFFSET('Smelter Look-up'!$C$4,$V2309-4,0)&amp;"")</f>
        <v/>
      </c>
      <c r="S2309" s="150">
        <f>IF(B2309="","",IF(ISERROR(MATCH($E2309,CL,0)),"Unknown",INDIRECT("'C'!$A$"&amp;MATCH($E2309,CL,0)+1)))</f>
        <v/>
      </c>
      <c r="T2309" s="150">
        <f>IF(B2309="","",IF(ISERROR(MATCH($J2309,SorP!$B$1:$B$6261,0)),"",INDIRECT("'SorP'!$A$"&amp;MATCH($S2309&amp;$J2309,SorP!C:C,0))))</f>
        <v/>
      </c>
      <c r="U2309" s="163" t="n"/>
      <c r="V2309" s="164">
        <f>IF(C2309="",NA(),MATCH($B2309&amp;$C2309,'Smelter Look-up'!$J:$J,0))</f>
        <v/>
      </c>
      <c r="X2309" s="165">
        <f>IF(AND(C2309="Smelter not listed",OR(LEN(D2309)=0,LEN(E2309)=0)),1,0)</f>
        <v/>
      </c>
      <c r="AB2309" s="306">
        <f>IF(C2309="","",B2309)</f>
        <v/>
      </c>
      <c r="AC2309" s="165">
        <f>B2309</f>
        <v/>
      </c>
      <c r="AD2309" s="165">
        <f>IF(C2309="Smelter not listed",D2309,C2309)</f>
        <v/>
      </c>
    </row>
    <row r="2310" ht="20.1" customFormat="1" customHeight="1" s="165">
      <c r="A2310" s="150" t="n"/>
      <c r="B2310" s="296">
        <f>IF(LEN(A2310)=0,"",INDEX('Smelter Look-up'!$A:$A,MATCH($A2310,'Smelter Look-up'!$E:$E,0)))</f>
        <v/>
      </c>
      <c r="C2310" s="147">
        <f>IF(LEN(A2310)=0,"",INDEX('Smelter Look-up'!$C:$C,MATCH($A2310,'Smelter Look-up'!$E:$E,0)))</f>
        <v/>
      </c>
      <c r="D2310" s="144" t="n"/>
      <c r="E2310" s="144">
        <f>IF(ISERROR($V2310),"",OFFSET('Smelter Look-up'!$D$4,$V2310-4,0)&amp;"")</f>
        <v/>
      </c>
      <c r="F2310" s="144">
        <f>IF(ISERROR($V2310),"",OFFSET('Smelter Look-up'!$E$4,$V2310-4,0))</f>
        <v/>
      </c>
      <c r="G2310" s="144">
        <f>IF(C2310=$X$4,"Enter smelter details",IF(ISERROR($V2310),"",OFFSET('Smelter Look-up'!$F$4,$V2310-4,0)))</f>
        <v/>
      </c>
      <c r="H2310" s="200">
        <f>IF(ISERROR($V2310),"",OFFSET('Smelter Look-up'!$G$4,$V2310-4,0))</f>
        <v/>
      </c>
      <c r="I2310" s="201">
        <f>IF(ISERROR($V2310),"",OFFSET('Smelter Look-up'!$H$4,$V2310-4,0))</f>
        <v/>
      </c>
      <c r="J2310" s="201">
        <f>IF(ISERROR($V2310),"",OFFSET('Smelter Look-up'!$I$4,$V2310-4,0))</f>
        <v/>
      </c>
      <c r="K2310" s="145" t="n"/>
      <c r="L2310" s="145" t="n"/>
      <c r="M2310" s="145" t="n"/>
      <c r="N2310" s="145" t="n"/>
      <c r="O2310" s="145" t="n"/>
      <c r="P2310" s="203" t="n"/>
      <c r="Q2310" s="146" t="n"/>
      <c r="R2310" s="144">
        <f>IF(ISERROR($V2310),"",OFFSET('Smelter Look-up'!$C$4,$V2310-4,0)&amp;"")</f>
        <v/>
      </c>
      <c r="S2310" s="150">
        <f>IF(B2310="","",IF(ISERROR(MATCH($E2310,CL,0)),"Unknown",INDIRECT("'C'!$A$"&amp;MATCH($E2310,CL,0)+1)))</f>
        <v/>
      </c>
      <c r="T2310" s="150">
        <f>IF(B2310="","",IF(ISERROR(MATCH($J2310,SorP!$B$1:$B$6261,0)),"",INDIRECT("'SorP'!$A$"&amp;MATCH($S2310&amp;$J2310,SorP!C:C,0))))</f>
        <v/>
      </c>
      <c r="U2310" s="163" t="n"/>
      <c r="V2310" s="164">
        <f>IF(C2310="",NA(),MATCH($B2310&amp;$C2310,'Smelter Look-up'!$J:$J,0))</f>
        <v/>
      </c>
      <c r="X2310" s="165">
        <f>IF(AND(C2310="Smelter not listed",OR(LEN(D2310)=0,LEN(E2310)=0)),1,0)</f>
        <v/>
      </c>
      <c r="AB2310" s="306">
        <f>IF(C2310="","",B2310)</f>
        <v/>
      </c>
      <c r="AC2310" s="165">
        <f>B2310</f>
        <v/>
      </c>
      <c r="AD2310" s="165">
        <f>IF(C2310="Smelter not listed",D2310,C2310)</f>
        <v/>
      </c>
    </row>
    <row r="2311" ht="20.1" customFormat="1" customHeight="1" s="165">
      <c r="A2311" s="150" t="n"/>
      <c r="B2311" s="296">
        <f>IF(LEN(A2311)=0,"",INDEX('Smelter Look-up'!$A:$A,MATCH($A2311,'Smelter Look-up'!$E:$E,0)))</f>
        <v/>
      </c>
      <c r="C2311" s="147">
        <f>IF(LEN(A2311)=0,"",INDEX('Smelter Look-up'!$C:$C,MATCH($A2311,'Smelter Look-up'!$E:$E,0)))</f>
        <v/>
      </c>
      <c r="D2311" s="144" t="n"/>
      <c r="E2311" s="144">
        <f>IF(ISERROR($V2311),"",OFFSET('Smelter Look-up'!$D$4,$V2311-4,0)&amp;"")</f>
        <v/>
      </c>
      <c r="F2311" s="144">
        <f>IF(ISERROR($V2311),"",OFFSET('Smelter Look-up'!$E$4,$V2311-4,0))</f>
        <v/>
      </c>
      <c r="G2311" s="144">
        <f>IF(C2311=$X$4,"Enter smelter details",IF(ISERROR($V2311),"",OFFSET('Smelter Look-up'!$F$4,$V2311-4,0)))</f>
        <v/>
      </c>
      <c r="H2311" s="200">
        <f>IF(ISERROR($V2311),"",OFFSET('Smelter Look-up'!$G$4,$V2311-4,0))</f>
        <v/>
      </c>
      <c r="I2311" s="201">
        <f>IF(ISERROR($V2311),"",OFFSET('Smelter Look-up'!$H$4,$V2311-4,0))</f>
        <v/>
      </c>
      <c r="J2311" s="201">
        <f>IF(ISERROR($V2311),"",OFFSET('Smelter Look-up'!$I$4,$V2311-4,0))</f>
        <v/>
      </c>
      <c r="K2311" s="145" t="n"/>
      <c r="L2311" s="145" t="n"/>
      <c r="M2311" s="145" t="n"/>
      <c r="N2311" s="145" t="n"/>
      <c r="O2311" s="145" t="n"/>
      <c r="P2311" s="203" t="n"/>
      <c r="Q2311" s="146" t="n"/>
      <c r="R2311" s="144">
        <f>IF(ISERROR($V2311),"",OFFSET('Smelter Look-up'!$C$4,$V2311-4,0)&amp;"")</f>
        <v/>
      </c>
      <c r="S2311" s="150">
        <f>IF(B2311="","",IF(ISERROR(MATCH($E2311,CL,0)),"Unknown",INDIRECT("'C'!$A$"&amp;MATCH($E2311,CL,0)+1)))</f>
        <v/>
      </c>
      <c r="T2311" s="150">
        <f>IF(B2311="","",IF(ISERROR(MATCH($J2311,SorP!$B$1:$B$6261,0)),"",INDIRECT("'SorP'!$A$"&amp;MATCH($S2311&amp;$J2311,SorP!C:C,0))))</f>
        <v/>
      </c>
      <c r="U2311" s="163" t="n"/>
      <c r="V2311" s="164">
        <f>IF(C2311="",NA(),MATCH($B2311&amp;$C2311,'Smelter Look-up'!$J:$J,0))</f>
        <v/>
      </c>
      <c r="X2311" s="165">
        <f>IF(AND(C2311="Smelter not listed",OR(LEN(D2311)=0,LEN(E2311)=0)),1,0)</f>
        <v/>
      </c>
      <c r="AB2311" s="306">
        <f>IF(C2311="","",B2311)</f>
        <v/>
      </c>
      <c r="AC2311" s="165">
        <f>B2311</f>
        <v/>
      </c>
      <c r="AD2311" s="165">
        <f>IF(C2311="Smelter not listed",D2311,C2311)</f>
        <v/>
      </c>
    </row>
    <row r="2312" ht="20.1" customFormat="1" customHeight="1" s="165">
      <c r="A2312" s="150" t="n"/>
      <c r="B2312" s="296">
        <f>IF(LEN(A2312)=0,"",INDEX('Smelter Look-up'!$A:$A,MATCH($A2312,'Smelter Look-up'!$E:$E,0)))</f>
        <v/>
      </c>
      <c r="C2312" s="147">
        <f>IF(LEN(A2312)=0,"",INDEX('Smelter Look-up'!$C:$C,MATCH($A2312,'Smelter Look-up'!$E:$E,0)))</f>
        <v/>
      </c>
      <c r="D2312" s="144" t="n"/>
      <c r="E2312" s="144">
        <f>IF(ISERROR($V2312),"",OFFSET('Smelter Look-up'!$D$4,$V2312-4,0)&amp;"")</f>
        <v/>
      </c>
      <c r="F2312" s="144">
        <f>IF(ISERROR($V2312),"",OFFSET('Smelter Look-up'!$E$4,$V2312-4,0))</f>
        <v/>
      </c>
      <c r="G2312" s="144">
        <f>IF(C2312=$X$4,"Enter smelter details",IF(ISERROR($V2312),"",OFFSET('Smelter Look-up'!$F$4,$V2312-4,0)))</f>
        <v/>
      </c>
      <c r="H2312" s="200">
        <f>IF(ISERROR($V2312),"",OFFSET('Smelter Look-up'!$G$4,$V2312-4,0))</f>
        <v/>
      </c>
      <c r="I2312" s="201">
        <f>IF(ISERROR($V2312),"",OFFSET('Smelter Look-up'!$H$4,$V2312-4,0))</f>
        <v/>
      </c>
      <c r="J2312" s="201">
        <f>IF(ISERROR($V2312),"",OFFSET('Smelter Look-up'!$I$4,$V2312-4,0))</f>
        <v/>
      </c>
      <c r="K2312" s="145" t="n"/>
      <c r="L2312" s="145" t="n"/>
      <c r="M2312" s="145" t="n"/>
      <c r="N2312" s="145" t="n"/>
      <c r="O2312" s="145" t="n"/>
      <c r="P2312" s="203" t="n"/>
      <c r="Q2312" s="146" t="n"/>
      <c r="R2312" s="144">
        <f>IF(ISERROR($V2312),"",OFFSET('Smelter Look-up'!$C$4,$V2312-4,0)&amp;"")</f>
        <v/>
      </c>
      <c r="S2312" s="150">
        <f>IF(B2312="","",IF(ISERROR(MATCH($E2312,CL,0)),"Unknown",INDIRECT("'C'!$A$"&amp;MATCH($E2312,CL,0)+1)))</f>
        <v/>
      </c>
      <c r="T2312" s="150">
        <f>IF(B2312="","",IF(ISERROR(MATCH($J2312,SorP!$B$1:$B$6261,0)),"",INDIRECT("'SorP'!$A$"&amp;MATCH($S2312&amp;$J2312,SorP!C:C,0))))</f>
        <v/>
      </c>
      <c r="U2312" s="163" t="n"/>
      <c r="V2312" s="164">
        <f>IF(C2312="",NA(),MATCH($B2312&amp;$C2312,'Smelter Look-up'!$J:$J,0))</f>
        <v/>
      </c>
      <c r="X2312" s="165">
        <f>IF(AND(C2312="Smelter not listed",OR(LEN(D2312)=0,LEN(E2312)=0)),1,0)</f>
        <v/>
      </c>
      <c r="AB2312" s="306">
        <f>IF(C2312="","",B2312)</f>
        <v/>
      </c>
      <c r="AC2312" s="165">
        <f>B2312</f>
        <v/>
      </c>
      <c r="AD2312" s="165">
        <f>IF(C2312="Smelter not listed",D2312,C2312)</f>
        <v/>
      </c>
    </row>
    <row r="2313" ht="20.1" customFormat="1" customHeight="1" s="165">
      <c r="A2313" s="150" t="n"/>
      <c r="B2313" s="296">
        <f>IF(LEN(A2313)=0,"",INDEX('Smelter Look-up'!$A:$A,MATCH($A2313,'Smelter Look-up'!$E:$E,0)))</f>
        <v/>
      </c>
      <c r="C2313" s="147">
        <f>IF(LEN(A2313)=0,"",INDEX('Smelter Look-up'!$C:$C,MATCH($A2313,'Smelter Look-up'!$E:$E,0)))</f>
        <v/>
      </c>
      <c r="D2313" s="144" t="n"/>
      <c r="E2313" s="144">
        <f>IF(ISERROR($V2313),"",OFFSET('Smelter Look-up'!$D$4,$V2313-4,0)&amp;"")</f>
        <v/>
      </c>
      <c r="F2313" s="144">
        <f>IF(ISERROR($V2313),"",OFFSET('Smelter Look-up'!$E$4,$V2313-4,0))</f>
        <v/>
      </c>
      <c r="G2313" s="144">
        <f>IF(C2313=$X$4,"Enter smelter details",IF(ISERROR($V2313),"",OFFSET('Smelter Look-up'!$F$4,$V2313-4,0)))</f>
        <v/>
      </c>
      <c r="H2313" s="200">
        <f>IF(ISERROR($V2313),"",OFFSET('Smelter Look-up'!$G$4,$V2313-4,0))</f>
        <v/>
      </c>
      <c r="I2313" s="201">
        <f>IF(ISERROR($V2313),"",OFFSET('Smelter Look-up'!$H$4,$V2313-4,0))</f>
        <v/>
      </c>
      <c r="J2313" s="201">
        <f>IF(ISERROR($V2313),"",OFFSET('Smelter Look-up'!$I$4,$V2313-4,0))</f>
        <v/>
      </c>
      <c r="K2313" s="145" t="n"/>
      <c r="L2313" s="145" t="n"/>
      <c r="M2313" s="145" t="n"/>
      <c r="N2313" s="145" t="n"/>
      <c r="O2313" s="145" t="n"/>
      <c r="P2313" s="203" t="n"/>
      <c r="Q2313" s="146" t="n"/>
      <c r="R2313" s="144">
        <f>IF(ISERROR($V2313),"",OFFSET('Smelter Look-up'!$C$4,$V2313-4,0)&amp;"")</f>
        <v/>
      </c>
      <c r="S2313" s="150">
        <f>IF(B2313="","",IF(ISERROR(MATCH($E2313,CL,0)),"Unknown",INDIRECT("'C'!$A$"&amp;MATCH($E2313,CL,0)+1)))</f>
        <v/>
      </c>
      <c r="T2313" s="150">
        <f>IF(B2313="","",IF(ISERROR(MATCH($J2313,SorP!$B$1:$B$6261,0)),"",INDIRECT("'SorP'!$A$"&amp;MATCH($S2313&amp;$J2313,SorP!C:C,0))))</f>
        <v/>
      </c>
      <c r="U2313" s="163" t="n"/>
      <c r="V2313" s="164">
        <f>IF(C2313="",NA(),MATCH($B2313&amp;$C2313,'Smelter Look-up'!$J:$J,0))</f>
        <v/>
      </c>
      <c r="X2313" s="165">
        <f>IF(AND(C2313="Smelter not listed",OR(LEN(D2313)=0,LEN(E2313)=0)),1,0)</f>
        <v/>
      </c>
      <c r="AB2313" s="306">
        <f>IF(C2313="","",B2313)</f>
        <v/>
      </c>
      <c r="AC2313" s="165">
        <f>B2313</f>
        <v/>
      </c>
      <c r="AD2313" s="165">
        <f>IF(C2313="Smelter not listed",D2313,C2313)</f>
        <v/>
      </c>
    </row>
    <row r="2314" ht="20.1" customFormat="1" customHeight="1" s="165">
      <c r="A2314" s="150" t="n"/>
      <c r="B2314" s="296">
        <f>IF(LEN(A2314)=0,"",INDEX('Smelter Look-up'!$A:$A,MATCH($A2314,'Smelter Look-up'!$E:$E,0)))</f>
        <v/>
      </c>
      <c r="C2314" s="147">
        <f>IF(LEN(A2314)=0,"",INDEX('Smelter Look-up'!$C:$C,MATCH($A2314,'Smelter Look-up'!$E:$E,0)))</f>
        <v/>
      </c>
      <c r="D2314" s="144" t="n"/>
      <c r="E2314" s="144">
        <f>IF(ISERROR($V2314),"",OFFSET('Smelter Look-up'!$D$4,$V2314-4,0)&amp;"")</f>
        <v/>
      </c>
      <c r="F2314" s="144">
        <f>IF(ISERROR($V2314),"",OFFSET('Smelter Look-up'!$E$4,$V2314-4,0))</f>
        <v/>
      </c>
      <c r="G2314" s="144">
        <f>IF(C2314=$X$4,"Enter smelter details",IF(ISERROR($V2314),"",OFFSET('Smelter Look-up'!$F$4,$V2314-4,0)))</f>
        <v/>
      </c>
      <c r="H2314" s="200">
        <f>IF(ISERROR($V2314),"",OFFSET('Smelter Look-up'!$G$4,$V2314-4,0))</f>
        <v/>
      </c>
      <c r="I2314" s="201">
        <f>IF(ISERROR($V2314),"",OFFSET('Smelter Look-up'!$H$4,$V2314-4,0))</f>
        <v/>
      </c>
      <c r="J2314" s="201">
        <f>IF(ISERROR($V2314),"",OFFSET('Smelter Look-up'!$I$4,$V2314-4,0))</f>
        <v/>
      </c>
      <c r="K2314" s="145" t="n"/>
      <c r="L2314" s="145" t="n"/>
      <c r="M2314" s="145" t="n"/>
      <c r="N2314" s="145" t="n"/>
      <c r="O2314" s="145" t="n"/>
      <c r="P2314" s="203" t="n"/>
      <c r="Q2314" s="146" t="n"/>
      <c r="R2314" s="144">
        <f>IF(ISERROR($V2314),"",OFFSET('Smelter Look-up'!$C$4,$V2314-4,0)&amp;"")</f>
        <v/>
      </c>
      <c r="S2314" s="150">
        <f>IF(B2314="","",IF(ISERROR(MATCH($E2314,CL,0)),"Unknown",INDIRECT("'C'!$A$"&amp;MATCH($E2314,CL,0)+1)))</f>
        <v/>
      </c>
      <c r="T2314" s="150">
        <f>IF(B2314="","",IF(ISERROR(MATCH($J2314,SorP!$B$1:$B$6261,0)),"",INDIRECT("'SorP'!$A$"&amp;MATCH($S2314&amp;$J2314,SorP!C:C,0))))</f>
        <v/>
      </c>
      <c r="U2314" s="163" t="n"/>
      <c r="V2314" s="164">
        <f>IF(C2314="",NA(),MATCH($B2314&amp;$C2314,'Smelter Look-up'!$J:$J,0))</f>
        <v/>
      </c>
      <c r="X2314" s="165">
        <f>IF(AND(C2314="Smelter not listed",OR(LEN(D2314)=0,LEN(E2314)=0)),1,0)</f>
        <v/>
      </c>
      <c r="AB2314" s="306">
        <f>IF(C2314="","",B2314)</f>
        <v/>
      </c>
      <c r="AC2314" s="165">
        <f>B2314</f>
        <v/>
      </c>
      <c r="AD2314" s="165">
        <f>IF(C2314="Smelter not listed",D2314,C2314)</f>
        <v/>
      </c>
    </row>
    <row r="2315" ht="20.1" customFormat="1" customHeight="1" s="165">
      <c r="A2315" s="150" t="n"/>
      <c r="B2315" s="296">
        <f>IF(LEN(A2315)=0,"",INDEX('Smelter Look-up'!$A:$A,MATCH($A2315,'Smelter Look-up'!$E:$E,0)))</f>
        <v/>
      </c>
      <c r="C2315" s="147">
        <f>IF(LEN(A2315)=0,"",INDEX('Smelter Look-up'!$C:$C,MATCH($A2315,'Smelter Look-up'!$E:$E,0)))</f>
        <v/>
      </c>
      <c r="D2315" s="144" t="n"/>
      <c r="E2315" s="144">
        <f>IF(ISERROR($V2315),"",OFFSET('Smelter Look-up'!$D$4,$V2315-4,0)&amp;"")</f>
        <v/>
      </c>
      <c r="F2315" s="144">
        <f>IF(ISERROR($V2315),"",OFFSET('Smelter Look-up'!$E$4,$V2315-4,0))</f>
        <v/>
      </c>
      <c r="G2315" s="144">
        <f>IF(C2315=$X$4,"Enter smelter details",IF(ISERROR($V2315),"",OFFSET('Smelter Look-up'!$F$4,$V2315-4,0)))</f>
        <v/>
      </c>
      <c r="H2315" s="200">
        <f>IF(ISERROR($V2315),"",OFFSET('Smelter Look-up'!$G$4,$V2315-4,0))</f>
        <v/>
      </c>
      <c r="I2315" s="201">
        <f>IF(ISERROR($V2315),"",OFFSET('Smelter Look-up'!$H$4,$V2315-4,0))</f>
        <v/>
      </c>
      <c r="J2315" s="201">
        <f>IF(ISERROR($V2315),"",OFFSET('Smelter Look-up'!$I$4,$V2315-4,0))</f>
        <v/>
      </c>
      <c r="K2315" s="145" t="n"/>
      <c r="L2315" s="145" t="n"/>
      <c r="M2315" s="145" t="n"/>
      <c r="N2315" s="145" t="n"/>
      <c r="O2315" s="145" t="n"/>
      <c r="P2315" s="203" t="n"/>
      <c r="Q2315" s="146" t="n"/>
      <c r="R2315" s="144">
        <f>IF(ISERROR($V2315),"",OFFSET('Smelter Look-up'!$C$4,$V2315-4,0)&amp;"")</f>
        <v/>
      </c>
      <c r="S2315" s="150">
        <f>IF(B2315="","",IF(ISERROR(MATCH($E2315,CL,0)),"Unknown",INDIRECT("'C'!$A$"&amp;MATCH($E2315,CL,0)+1)))</f>
        <v/>
      </c>
      <c r="T2315" s="150">
        <f>IF(B2315="","",IF(ISERROR(MATCH($J2315,SorP!$B$1:$B$6261,0)),"",INDIRECT("'SorP'!$A$"&amp;MATCH($S2315&amp;$J2315,SorP!C:C,0))))</f>
        <v/>
      </c>
      <c r="U2315" s="163" t="n"/>
      <c r="V2315" s="164">
        <f>IF(C2315="",NA(),MATCH($B2315&amp;$C2315,'Smelter Look-up'!$J:$J,0))</f>
        <v/>
      </c>
      <c r="X2315" s="165">
        <f>IF(AND(C2315="Smelter not listed",OR(LEN(D2315)=0,LEN(E2315)=0)),1,0)</f>
        <v/>
      </c>
      <c r="AB2315" s="306">
        <f>IF(C2315="","",B2315)</f>
        <v/>
      </c>
      <c r="AC2315" s="165">
        <f>B2315</f>
        <v/>
      </c>
      <c r="AD2315" s="165">
        <f>IF(C2315="Smelter not listed",D2315,C2315)</f>
        <v/>
      </c>
    </row>
    <row r="2316" ht="20.1" customFormat="1" customHeight="1" s="165">
      <c r="A2316" s="150" t="n"/>
      <c r="B2316" s="296">
        <f>IF(LEN(A2316)=0,"",INDEX('Smelter Look-up'!$A:$A,MATCH($A2316,'Smelter Look-up'!$E:$E,0)))</f>
        <v/>
      </c>
      <c r="C2316" s="147">
        <f>IF(LEN(A2316)=0,"",INDEX('Smelter Look-up'!$C:$C,MATCH($A2316,'Smelter Look-up'!$E:$E,0)))</f>
        <v/>
      </c>
      <c r="D2316" s="144" t="n"/>
      <c r="E2316" s="144">
        <f>IF(ISERROR($V2316),"",OFFSET('Smelter Look-up'!$D$4,$V2316-4,0)&amp;"")</f>
        <v/>
      </c>
      <c r="F2316" s="144">
        <f>IF(ISERROR($V2316),"",OFFSET('Smelter Look-up'!$E$4,$V2316-4,0))</f>
        <v/>
      </c>
      <c r="G2316" s="144">
        <f>IF(C2316=$X$4,"Enter smelter details",IF(ISERROR($V2316),"",OFFSET('Smelter Look-up'!$F$4,$V2316-4,0)))</f>
        <v/>
      </c>
      <c r="H2316" s="200">
        <f>IF(ISERROR($V2316),"",OFFSET('Smelter Look-up'!$G$4,$V2316-4,0))</f>
        <v/>
      </c>
      <c r="I2316" s="201">
        <f>IF(ISERROR($V2316),"",OFFSET('Smelter Look-up'!$H$4,$V2316-4,0))</f>
        <v/>
      </c>
      <c r="J2316" s="201">
        <f>IF(ISERROR($V2316),"",OFFSET('Smelter Look-up'!$I$4,$V2316-4,0))</f>
        <v/>
      </c>
      <c r="K2316" s="145" t="n"/>
      <c r="L2316" s="145" t="n"/>
      <c r="M2316" s="145" t="n"/>
      <c r="N2316" s="145" t="n"/>
      <c r="O2316" s="145" t="n"/>
      <c r="P2316" s="203" t="n"/>
      <c r="Q2316" s="146" t="n"/>
      <c r="R2316" s="144">
        <f>IF(ISERROR($V2316),"",OFFSET('Smelter Look-up'!$C$4,$V2316-4,0)&amp;"")</f>
        <v/>
      </c>
      <c r="S2316" s="150">
        <f>IF(B2316="","",IF(ISERROR(MATCH($E2316,CL,0)),"Unknown",INDIRECT("'C'!$A$"&amp;MATCH($E2316,CL,0)+1)))</f>
        <v/>
      </c>
      <c r="T2316" s="150">
        <f>IF(B2316="","",IF(ISERROR(MATCH($J2316,SorP!$B$1:$B$6261,0)),"",INDIRECT("'SorP'!$A$"&amp;MATCH($S2316&amp;$J2316,SorP!C:C,0))))</f>
        <v/>
      </c>
      <c r="U2316" s="163" t="n"/>
      <c r="V2316" s="164">
        <f>IF(C2316="",NA(),MATCH($B2316&amp;$C2316,'Smelter Look-up'!$J:$J,0))</f>
        <v/>
      </c>
      <c r="X2316" s="165">
        <f>IF(AND(C2316="Smelter not listed",OR(LEN(D2316)=0,LEN(E2316)=0)),1,0)</f>
        <v/>
      </c>
      <c r="AB2316" s="306">
        <f>IF(C2316="","",B2316)</f>
        <v/>
      </c>
      <c r="AC2316" s="165">
        <f>B2316</f>
        <v/>
      </c>
      <c r="AD2316" s="165">
        <f>IF(C2316="Smelter not listed",D2316,C2316)</f>
        <v/>
      </c>
    </row>
    <row r="2317" ht="20.1" customFormat="1" customHeight="1" s="165">
      <c r="A2317" s="150" t="n"/>
      <c r="B2317" s="296">
        <f>IF(LEN(A2317)=0,"",INDEX('Smelter Look-up'!$A:$A,MATCH($A2317,'Smelter Look-up'!$E:$E,0)))</f>
        <v/>
      </c>
      <c r="C2317" s="147">
        <f>IF(LEN(A2317)=0,"",INDEX('Smelter Look-up'!$C:$C,MATCH($A2317,'Smelter Look-up'!$E:$E,0)))</f>
        <v/>
      </c>
      <c r="D2317" s="144" t="n"/>
      <c r="E2317" s="144">
        <f>IF(ISERROR($V2317),"",OFFSET('Smelter Look-up'!$D$4,$V2317-4,0)&amp;"")</f>
        <v/>
      </c>
      <c r="F2317" s="144">
        <f>IF(ISERROR($V2317),"",OFFSET('Smelter Look-up'!$E$4,$V2317-4,0))</f>
        <v/>
      </c>
      <c r="G2317" s="144">
        <f>IF(C2317=$X$4,"Enter smelter details",IF(ISERROR($V2317),"",OFFSET('Smelter Look-up'!$F$4,$V2317-4,0)))</f>
        <v/>
      </c>
      <c r="H2317" s="200">
        <f>IF(ISERROR($V2317),"",OFFSET('Smelter Look-up'!$G$4,$V2317-4,0))</f>
        <v/>
      </c>
      <c r="I2317" s="201">
        <f>IF(ISERROR($V2317),"",OFFSET('Smelter Look-up'!$H$4,$V2317-4,0))</f>
        <v/>
      </c>
      <c r="J2317" s="201">
        <f>IF(ISERROR($V2317),"",OFFSET('Smelter Look-up'!$I$4,$V2317-4,0))</f>
        <v/>
      </c>
      <c r="K2317" s="145" t="n"/>
      <c r="L2317" s="145" t="n"/>
      <c r="M2317" s="145" t="n"/>
      <c r="N2317" s="145" t="n"/>
      <c r="O2317" s="145" t="n"/>
      <c r="P2317" s="203" t="n"/>
      <c r="Q2317" s="146" t="n"/>
      <c r="R2317" s="144">
        <f>IF(ISERROR($V2317),"",OFFSET('Smelter Look-up'!$C$4,$V2317-4,0)&amp;"")</f>
        <v/>
      </c>
      <c r="S2317" s="150">
        <f>IF(B2317="","",IF(ISERROR(MATCH($E2317,CL,0)),"Unknown",INDIRECT("'C'!$A$"&amp;MATCH($E2317,CL,0)+1)))</f>
        <v/>
      </c>
      <c r="T2317" s="150">
        <f>IF(B2317="","",IF(ISERROR(MATCH($J2317,SorP!$B$1:$B$6261,0)),"",INDIRECT("'SorP'!$A$"&amp;MATCH($S2317&amp;$J2317,SorP!C:C,0))))</f>
        <v/>
      </c>
      <c r="U2317" s="163" t="n"/>
      <c r="V2317" s="164">
        <f>IF(C2317="",NA(),MATCH($B2317&amp;$C2317,'Smelter Look-up'!$J:$J,0))</f>
        <v/>
      </c>
      <c r="X2317" s="165">
        <f>IF(AND(C2317="Smelter not listed",OR(LEN(D2317)=0,LEN(E2317)=0)),1,0)</f>
        <v/>
      </c>
      <c r="AB2317" s="306">
        <f>IF(C2317="","",B2317)</f>
        <v/>
      </c>
      <c r="AC2317" s="165">
        <f>B2317</f>
        <v/>
      </c>
      <c r="AD2317" s="165">
        <f>IF(C2317="Smelter not listed",D2317,C2317)</f>
        <v/>
      </c>
    </row>
    <row r="2318" ht="20.1" customFormat="1" customHeight="1" s="165">
      <c r="A2318" s="150" t="n"/>
      <c r="B2318" s="296">
        <f>IF(LEN(A2318)=0,"",INDEX('Smelter Look-up'!$A:$A,MATCH($A2318,'Smelter Look-up'!$E:$E,0)))</f>
        <v/>
      </c>
      <c r="C2318" s="147">
        <f>IF(LEN(A2318)=0,"",INDEX('Smelter Look-up'!$C:$C,MATCH($A2318,'Smelter Look-up'!$E:$E,0)))</f>
        <v/>
      </c>
      <c r="D2318" s="144" t="n"/>
      <c r="E2318" s="144">
        <f>IF(ISERROR($V2318),"",OFFSET('Smelter Look-up'!$D$4,$V2318-4,0)&amp;"")</f>
        <v/>
      </c>
      <c r="F2318" s="144">
        <f>IF(ISERROR($V2318),"",OFFSET('Smelter Look-up'!$E$4,$V2318-4,0))</f>
        <v/>
      </c>
      <c r="G2318" s="144">
        <f>IF(C2318=$X$4,"Enter smelter details",IF(ISERROR($V2318),"",OFFSET('Smelter Look-up'!$F$4,$V2318-4,0)))</f>
        <v/>
      </c>
      <c r="H2318" s="200">
        <f>IF(ISERROR($V2318),"",OFFSET('Smelter Look-up'!$G$4,$V2318-4,0))</f>
        <v/>
      </c>
      <c r="I2318" s="201">
        <f>IF(ISERROR($V2318),"",OFFSET('Smelter Look-up'!$H$4,$V2318-4,0))</f>
        <v/>
      </c>
      <c r="J2318" s="201">
        <f>IF(ISERROR($V2318),"",OFFSET('Smelter Look-up'!$I$4,$V2318-4,0))</f>
        <v/>
      </c>
      <c r="K2318" s="145" t="n"/>
      <c r="L2318" s="145" t="n"/>
      <c r="M2318" s="145" t="n"/>
      <c r="N2318" s="145" t="n"/>
      <c r="O2318" s="145" t="n"/>
      <c r="P2318" s="203" t="n"/>
      <c r="Q2318" s="146" t="n"/>
      <c r="R2318" s="144">
        <f>IF(ISERROR($V2318),"",OFFSET('Smelter Look-up'!$C$4,$V2318-4,0)&amp;"")</f>
        <v/>
      </c>
      <c r="S2318" s="150">
        <f>IF(B2318="","",IF(ISERROR(MATCH($E2318,CL,0)),"Unknown",INDIRECT("'C'!$A$"&amp;MATCH($E2318,CL,0)+1)))</f>
        <v/>
      </c>
      <c r="T2318" s="150">
        <f>IF(B2318="","",IF(ISERROR(MATCH($J2318,SorP!$B$1:$B$6261,0)),"",INDIRECT("'SorP'!$A$"&amp;MATCH($S2318&amp;$J2318,SorP!C:C,0))))</f>
        <v/>
      </c>
      <c r="U2318" s="163" t="n"/>
      <c r="V2318" s="164">
        <f>IF(C2318="",NA(),MATCH($B2318&amp;$C2318,'Smelter Look-up'!$J:$J,0))</f>
        <v/>
      </c>
      <c r="X2318" s="165">
        <f>IF(AND(C2318="Smelter not listed",OR(LEN(D2318)=0,LEN(E2318)=0)),1,0)</f>
        <v/>
      </c>
      <c r="AB2318" s="306">
        <f>IF(C2318="","",B2318)</f>
        <v/>
      </c>
      <c r="AC2318" s="165">
        <f>B2318</f>
        <v/>
      </c>
      <c r="AD2318" s="165">
        <f>IF(C2318="Smelter not listed",D2318,C2318)</f>
        <v/>
      </c>
    </row>
    <row r="2319" ht="20.1" customFormat="1" customHeight="1" s="165">
      <c r="A2319" s="150" t="n"/>
      <c r="B2319" s="296">
        <f>IF(LEN(A2319)=0,"",INDEX('Smelter Look-up'!$A:$A,MATCH($A2319,'Smelter Look-up'!$E:$E,0)))</f>
        <v/>
      </c>
      <c r="C2319" s="147">
        <f>IF(LEN(A2319)=0,"",INDEX('Smelter Look-up'!$C:$C,MATCH($A2319,'Smelter Look-up'!$E:$E,0)))</f>
        <v/>
      </c>
      <c r="D2319" s="144" t="n"/>
      <c r="E2319" s="144">
        <f>IF(ISERROR($V2319),"",OFFSET('Smelter Look-up'!$D$4,$V2319-4,0)&amp;"")</f>
        <v/>
      </c>
      <c r="F2319" s="144">
        <f>IF(ISERROR($V2319),"",OFFSET('Smelter Look-up'!$E$4,$V2319-4,0))</f>
        <v/>
      </c>
      <c r="G2319" s="144">
        <f>IF(C2319=$X$4,"Enter smelter details",IF(ISERROR($V2319),"",OFFSET('Smelter Look-up'!$F$4,$V2319-4,0)))</f>
        <v/>
      </c>
      <c r="H2319" s="200">
        <f>IF(ISERROR($V2319),"",OFFSET('Smelter Look-up'!$G$4,$V2319-4,0))</f>
        <v/>
      </c>
      <c r="I2319" s="201">
        <f>IF(ISERROR($V2319),"",OFFSET('Smelter Look-up'!$H$4,$V2319-4,0))</f>
        <v/>
      </c>
      <c r="J2319" s="201">
        <f>IF(ISERROR($V2319),"",OFFSET('Smelter Look-up'!$I$4,$V2319-4,0))</f>
        <v/>
      </c>
      <c r="K2319" s="145" t="n"/>
      <c r="L2319" s="145" t="n"/>
      <c r="M2319" s="145" t="n"/>
      <c r="N2319" s="145" t="n"/>
      <c r="O2319" s="145" t="n"/>
      <c r="P2319" s="203" t="n"/>
      <c r="Q2319" s="146" t="n"/>
      <c r="R2319" s="144">
        <f>IF(ISERROR($V2319),"",OFFSET('Smelter Look-up'!$C$4,$V2319-4,0)&amp;"")</f>
        <v/>
      </c>
      <c r="S2319" s="150">
        <f>IF(B2319="","",IF(ISERROR(MATCH($E2319,CL,0)),"Unknown",INDIRECT("'C'!$A$"&amp;MATCH($E2319,CL,0)+1)))</f>
        <v/>
      </c>
      <c r="T2319" s="150">
        <f>IF(B2319="","",IF(ISERROR(MATCH($J2319,SorP!$B$1:$B$6261,0)),"",INDIRECT("'SorP'!$A$"&amp;MATCH($S2319&amp;$J2319,SorP!C:C,0))))</f>
        <v/>
      </c>
      <c r="U2319" s="163" t="n"/>
      <c r="V2319" s="164">
        <f>IF(C2319="",NA(),MATCH($B2319&amp;$C2319,'Smelter Look-up'!$J:$J,0))</f>
        <v/>
      </c>
      <c r="X2319" s="165">
        <f>IF(AND(C2319="Smelter not listed",OR(LEN(D2319)=0,LEN(E2319)=0)),1,0)</f>
        <v/>
      </c>
      <c r="AB2319" s="306">
        <f>IF(C2319="","",B2319)</f>
        <v/>
      </c>
      <c r="AC2319" s="165">
        <f>B2319</f>
        <v/>
      </c>
      <c r="AD2319" s="165">
        <f>IF(C2319="Smelter not listed",D2319,C2319)</f>
        <v/>
      </c>
    </row>
    <row r="2320" ht="20.1" customFormat="1" customHeight="1" s="165">
      <c r="A2320" s="150" t="n"/>
      <c r="B2320" s="296">
        <f>IF(LEN(A2320)=0,"",INDEX('Smelter Look-up'!$A:$A,MATCH($A2320,'Smelter Look-up'!$E:$E,0)))</f>
        <v/>
      </c>
      <c r="C2320" s="147">
        <f>IF(LEN(A2320)=0,"",INDEX('Smelter Look-up'!$C:$C,MATCH($A2320,'Smelter Look-up'!$E:$E,0)))</f>
        <v/>
      </c>
      <c r="D2320" s="144" t="n"/>
      <c r="E2320" s="144">
        <f>IF(ISERROR($V2320),"",OFFSET('Smelter Look-up'!$D$4,$V2320-4,0)&amp;"")</f>
        <v/>
      </c>
      <c r="F2320" s="144">
        <f>IF(ISERROR($V2320),"",OFFSET('Smelter Look-up'!$E$4,$V2320-4,0))</f>
        <v/>
      </c>
      <c r="G2320" s="144">
        <f>IF(C2320=$X$4,"Enter smelter details",IF(ISERROR($V2320),"",OFFSET('Smelter Look-up'!$F$4,$V2320-4,0)))</f>
        <v/>
      </c>
      <c r="H2320" s="200">
        <f>IF(ISERROR($V2320),"",OFFSET('Smelter Look-up'!$G$4,$V2320-4,0))</f>
        <v/>
      </c>
      <c r="I2320" s="201">
        <f>IF(ISERROR($V2320),"",OFFSET('Smelter Look-up'!$H$4,$V2320-4,0))</f>
        <v/>
      </c>
      <c r="J2320" s="201">
        <f>IF(ISERROR($V2320),"",OFFSET('Smelter Look-up'!$I$4,$V2320-4,0))</f>
        <v/>
      </c>
      <c r="K2320" s="145" t="n"/>
      <c r="L2320" s="145" t="n"/>
      <c r="M2320" s="145" t="n"/>
      <c r="N2320" s="145" t="n"/>
      <c r="O2320" s="145" t="n"/>
      <c r="P2320" s="203" t="n"/>
      <c r="Q2320" s="146" t="n"/>
      <c r="R2320" s="144">
        <f>IF(ISERROR($V2320),"",OFFSET('Smelter Look-up'!$C$4,$V2320-4,0)&amp;"")</f>
        <v/>
      </c>
      <c r="S2320" s="150">
        <f>IF(B2320="","",IF(ISERROR(MATCH($E2320,CL,0)),"Unknown",INDIRECT("'C'!$A$"&amp;MATCH($E2320,CL,0)+1)))</f>
        <v/>
      </c>
      <c r="T2320" s="150">
        <f>IF(B2320="","",IF(ISERROR(MATCH($J2320,SorP!$B$1:$B$6261,0)),"",INDIRECT("'SorP'!$A$"&amp;MATCH($S2320&amp;$J2320,SorP!C:C,0))))</f>
        <v/>
      </c>
      <c r="U2320" s="163" t="n"/>
      <c r="V2320" s="164">
        <f>IF(C2320="",NA(),MATCH($B2320&amp;$C2320,'Smelter Look-up'!$J:$J,0))</f>
        <v/>
      </c>
      <c r="X2320" s="165">
        <f>IF(AND(C2320="Smelter not listed",OR(LEN(D2320)=0,LEN(E2320)=0)),1,0)</f>
        <v/>
      </c>
      <c r="AB2320" s="306">
        <f>IF(C2320="","",B2320)</f>
        <v/>
      </c>
      <c r="AC2320" s="165">
        <f>B2320</f>
        <v/>
      </c>
      <c r="AD2320" s="165">
        <f>IF(C2320="Smelter not listed",D2320,C2320)</f>
        <v/>
      </c>
    </row>
    <row r="2321" ht="20.1" customFormat="1" customHeight="1" s="165">
      <c r="A2321" s="150" t="n"/>
      <c r="B2321" s="296">
        <f>IF(LEN(A2321)=0,"",INDEX('Smelter Look-up'!$A:$A,MATCH($A2321,'Smelter Look-up'!$E:$E,0)))</f>
        <v/>
      </c>
      <c r="C2321" s="147">
        <f>IF(LEN(A2321)=0,"",INDEX('Smelter Look-up'!$C:$C,MATCH($A2321,'Smelter Look-up'!$E:$E,0)))</f>
        <v/>
      </c>
      <c r="D2321" s="144" t="n"/>
      <c r="E2321" s="144">
        <f>IF(ISERROR($V2321),"",OFFSET('Smelter Look-up'!$D$4,$V2321-4,0)&amp;"")</f>
        <v/>
      </c>
      <c r="F2321" s="144">
        <f>IF(ISERROR($V2321),"",OFFSET('Smelter Look-up'!$E$4,$V2321-4,0))</f>
        <v/>
      </c>
      <c r="G2321" s="144">
        <f>IF(C2321=$X$4,"Enter smelter details",IF(ISERROR($V2321),"",OFFSET('Smelter Look-up'!$F$4,$V2321-4,0)))</f>
        <v/>
      </c>
      <c r="H2321" s="200">
        <f>IF(ISERROR($V2321),"",OFFSET('Smelter Look-up'!$G$4,$V2321-4,0))</f>
        <v/>
      </c>
      <c r="I2321" s="201">
        <f>IF(ISERROR($V2321),"",OFFSET('Smelter Look-up'!$H$4,$V2321-4,0))</f>
        <v/>
      </c>
      <c r="J2321" s="201">
        <f>IF(ISERROR($V2321),"",OFFSET('Smelter Look-up'!$I$4,$V2321-4,0))</f>
        <v/>
      </c>
      <c r="K2321" s="145" t="n"/>
      <c r="L2321" s="145" t="n"/>
      <c r="M2321" s="145" t="n"/>
      <c r="N2321" s="145" t="n"/>
      <c r="O2321" s="145" t="n"/>
      <c r="P2321" s="203" t="n"/>
      <c r="Q2321" s="146" t="n"/>
      <c r="R2321" s="144">
        <f>IF(ISERROR($V2321),"",OFFSET('Smelter Look-up'!$C$4,$V2321-4,0)&amp;"")</f>
        <v/>
      </c>
      <c r="S2321" s="150">
        <f>IF(B2321="","",IF(ISERROR(MATCH($E2321,CL,0)),"Unknown",INDIRECT("'C'!$A$"&amp;MATCH($E2321,CL,0)+1)))</f>
        <v/>
      </c>
      <c r="T2321" s="150">
        <f>IF(B2321="","",IF(ISERROR(MATCH($J2321,SorP!$B$1:$B$6261,0)),"",INDIRECT("'SorP'!$A$"&amp;MATCH($S2321&amp;$J2321,SorP!C:C,0))))</f>
        <v/>
      </c>
      <c r="U2321" s="163" t="n"/>
      <c r="V2321" s="164">
        <f>IF(C2321="",NA(),MATCH($B2321&amp;$C2321,'Smelter Look-up'!$J:$J,0))</f>
        <v/>
      </c>
      <c r="X2321" s="165">
        <f>IF(AND(C2321="Smelter not listed",OR(LEN(D2321)=0,LEN(E2321)=0)),1,0)</f>
        <v/>
      </c>
      <c r="AB2321" s="306">
        <f>IF(C2321="","",B2321)</f>
        <v/>
      </c>
      <c r="AC2321" s="165">
        <f>B2321</f>
        <v/>
      </c>
      <c r="AD2321" s="165">
        <f>IF(C2321="Smelter not listed",D2321,C2321)</f>
        <v/>
      </c>
    </row>
    <row r="2322" ht="20.1" customFormat="1" customHeight="1" s="165">
      <c r="A2322" s="150" t="n"/>
      <c r="B2322" s="296">
        <f>IF(LEN(A2322)=0,"",INDEX('Smelter Look-up'!$A:$A,MATCH($A2322,'Smelter Look-up'!$E:$E,0)))</f>
        <v/>
      </c>
      <c r="C2322" s="147">
        <f>IF(LEN(A2322)=0,"",INDEX('Smelter Look-up'!$C:$C,MATCH($A2322,'Smelter Look-up'!$E:$E,0)))</f>
        <v/>
      </c>
      <c r="D2322" s="144" t="n"/>
      <c r="E2322" s="144">
        <f>IF(ISERROR($V2322),"",OFFSET('Smelter Look-up'!$D$4,$V2322-4,0)&amp;"")</f>
        <v/>
      </c>
      <c r="F2322" s="144">
        <f>IF(ISERROR($V2322),"",OFFSET('Smelter Look-up'!$E$4,$V2322-4,0))</f>
        <v/>
      </c>
      <c r="G2322" s="144">
        <f>IF(C2322=$X$4,"Enter smelter details",IF(ISERROR($V2322),"",OFFSET('Smelter Look-up'!$F$4,$V2322-4,0)))</f>
        <v/>
      </c>
      <c r="H2322" s="200">
        <f>IF(ISERROR($V2322),"",OFFSET('Smelter Look-up'!$G$4,$V2322-4,0))</f>
        <v/>
      </c>
      <c r="I2322" s="201">
        <f>IF(ISERROR($V2322),"",OFFSET('Smelter Look-up'!$H$4,$V2322-4,0))</f>
        <v/>
      </c>
      <c r="J2322" s="201">
        <f>IF(ISERROR($V2322),"",OFFSET('Smelter Look-up'!$I$4,$V2322-4,0))</f>
        <v/>
      </c>
      <c r="K2322" s="145" t="n"/>
      <c r="L2322" s="145" t="n"/>
      <c r="M2322" s="145" t="n"/>
      <c r="N2322" s="145" t="n"/>
      <c r="O2322" s="145" t="n"/>
      <c r="P2322" s="203" t="n"/>
      <c r="Q2322" s="146" t="n"/>
      <c r="R2322" s="144">
        <f>IF(ISERROR($V2322),"",OFFSET('Smelter Look-up'!$C$4,$V2322-4,0)&amp;"")</f>
        <v/>
      </c>
      <c r="S2322" s="150">
        <f>IF(B2322="","",IF(ISERROR(MATCH($E2322,CL,0)),"Unknown",INDIRECT("'C'!$A$"&amp;MATCH($E2322,CL,0)+1)))</f>
        <v/>
      </c>
      <c r="T2322" s="150">
        <f>IF(B2322="","",IF(ISERROR(MATCH($J2322,SorP!$B$1:$B$6261,0)),"",INDIRECT("'SorP'!$A$"&amp;MATCH($S2322&amp;$J2322,SorP!C:C,0))))</f>
        <v/>
      </c>
      <c r="U2322" s="163" t="n"/>
      <c r="V2322" s="164">
        <f>IF(C2322="",NA(),MATCH($B2322&amp;$C2322,'Smelter Look-up'!$J:$J,0))</f>
        <v/>
      </c>
      <c r="X2322" s="165">
        <f>IF(AND(C2322="Smelter not listed",OR(LEN(D2322)=0,LEN(E2322)=0)),1,0)</f>
        <v/>
      </c>
      <c r="AB2322" s="306">
        <f>IF(C2322="","",B2322)</f>
        <v/>
      </c>
      <c r="AC2322" s="165">
        <f>B2322</f>
        <v/>
      </c>
      <c r="AD2322" s="165">
        <f>IF(C2322="Smelter not listed",D2322,C2322)</f>
        <v/>
      </c>
    </row>
    <row r="2323" ht="20.1" customFormat="1" customHeight="1" s="165">
      <c r="A2323" s="150" t="n"/>
      <c r="B2323" s="296">
        <f>IF(LEN(A2323)=0,"",INDEX('Smelter Look-up'!$A:$A,MATCH($A2323,'Smelter Look-up'!$E:$E,0)))</f>
        <v/>
      </c>
      <c r="C2323" s="147">
        <f>IF(LEN(A2323)=0,"",INDEX('Smelter Look-up'!$C:$C,MATCH($A2323,'Smelter Look-up'!$E:$E,0)))</f>
        <v/>
      </c>
      <c r="D2323" s="144" t="n"/>
      <c r="E2323" s="144">
        <f>IF(ISERROR($V2323),"",OFFSET('Smelter Look-up'!$D$4,$V2323-4,0)&amp;"")</f>
        <v/>
      </c>
      <c r="F2323" s="144">
        <f>IF(ISERROR($V2323),"",OFFSET('Smelter Look-up'!$E$4,$V2323-4,0))</f>
        <v/>
      </c>
      <c r="G2323" s="144">
        <f>IF(C2323=$X$4,"Enter smelter details",IF(ISERROR($V2323),"",OFFSET('Smelter Look-up'!$F$4,$V2323-4,0)))</f>
        <v/>
      </c>
      <c r="H2323" s="200">
        <f>IF(ISERROR($V2323),"",OFFSET('Smelter Look-up'!$G$4,$V2323-4,0))</f>
        <v/>
      </c>
      <c r="I2323" s="201">
        <f>IF(ISERROR($V2323),"",OFFSET('Smelter Look-up'!$H$4,$V2323-4,0))</f>
        <v/>
      </c>
      <c r="J2323" s="201">
        <f>IF(ISERROR($V2323),"",OFFSET('Smelter Look-up'!$I$4,$V2323-4,0))</f>
        <v/>
      </c>
      <c r="K2323" s="145" t="n"/>
      <c r="L2323" s="145" t="n"/>
      <c r="M2323" s="145" t="n"/>
      <c r="N2323" s="145" t="n"/>
      <c r="O2323" s="145" t="n"/>
      <c r="P2323" s="203" t="n"/>
      <c r="Q2323" s="146" t="n"/>
      <c r="R2323" s="144">
        <f>IF(ISERROR($V2323),"",OFFSET('Smelter Look-up'!$C$4,$V2323-4,0)&amp;"")</f>
        <v/>
      </c>
      <c r="S2323" s="150">
        <f>IF(B2323="","",IF(ISERROR(MATCH($E2323,CL,0)),"Unknown",INDIRECT("'C'!$A$"&amp;MATCH($E2323,CL,0)+1)))</f>
        <v/>
      </c>
      <c r="T2323" s="150">
        <f>IF(B2323="","",IF(ISERROR(MATCH($J2323,SorP!$B$1:$B$6261,0)),"",INDIRECT("'SorP'!$A$"&amp;MATCH($S2323&amp;$J2323,SorP!C:C,0))))</f>
        <v/>
      </c>
      <c r="U2323" s="163" t="n"/>
      <c r="V2323" s="164">
        <f>IF(C2323="",NA(),MATCH($B2323&amp;$C2323,'Smelter Look-up'!$J:$J,0))</f>
        <v/>
      </c>
      <c r="X2323" s="165">
        <f>IF(AND(C2323="Smelter not listed",OR(LEN(D2323)=0,LEN(E2323)=0)),1,0)</f>
        <v/>
      </c>
      <c r="AB2323" s="306">
        <f>IF(C2323="","",B2323)</f>
        <v/>
      </c>
      <c r="AC2323" s="165">
        <f>B2323</f>
        <v/>
      </c>
      <c r="AD2323" s="165">
        <f>IF(C2323="Smelter not listed",D2323,C2323)</f>
        <v/>
      </c>
    </row>
    <row r="2324" ht="20.1" customFormat="1" customHeight="1" s="165">
      <c r="A2324" s="150" t="n"/>
      <c r="B2324" s="296">
        <f>IF(LEN(A2324)=0,"",INDEX('Smelter Look-up'!$A:$A,MATCH($A2324,'Smelter Look-up'!$E:$E,0)))</f>
        <v/>
      </c>
      <c r="C2324" s="147">
        <f>IF(LEN(A2324)=0,"",INDEX('Smelter Look-up'!$C:$C,MATCH($A2324,'Smelter Look-up'!$E:$E,0)))</f>
        <v/>
      </c>
      <c r="D2324" s="144" t="n"/>
      <c r="E2324" s="144">
        <f>IF(ISERROR($V2324),"",OFFSET('Smelter Look-up'!$D$4,$V2324-4,0)&amp;"")</f>
        <v/>
      </c>
      <c r="F2324" s="144">
        <f>IF(ISERROR($V2324),"",OFFSET('Smelter Look-up'!$E$4,$V2324-4,0))</f>
        <v/>
      </c>
      <c r="G2324" s="144">
        <f>IF(C2324=$X$4,"Enter smelter details",IF(ISERROR($V2324),"",OFFSET('Smelter Look-up'!$F$4,$V2324-4,0)))</f>
        <v/>
      </c>
      <c r="H2324" s="200">
        <f>IF(ISERROR($V2324),"",OFFSET('Smelter Look-up'!$G$4,$V2324-4,0))</f>
        <v/>
      </c>
      <c r="I2324" s="201">
        <f>IF(ISERROR($V2324),"",OFFSET('Smelter Look-up'!$H$4,$V2324-4,0))</f>
        <v/>
      </c>
      <c r="J2324" s="201">
        <f>IF(ISERROR($V2324),"",OFFSET('Smelter Look-up'!$I$4,$V2324-4,0))</f>
        <v/>
      </c>
      <c r="K2324" s="145" t="n"/>
      <c r="L2324" s="145" t="n"/>
      <c r="M2324" s="145" t="n"/>
      <c r="N2324" s="145" t="n"/>
      <c r="O2324" s="145" t="n"/>
      <c r="P2324" s="203" t="n"/>
      <c r="Q2324" s="146" t="n"/>
      <c r="R2324" s="144">
        <f>IF(ISERROR($V2324),"",OFFSET('Smelter Look-up'!$C$4,$V2324-4,0)&amp;"")</f>
        <v/>
      </c>
      <c r="S2324" s="150">
        <f>IF(B2324="","",IF(ISERROR(MATCH($E2324,CL,0)),"Unknown",INDIRECT("'C'!$A$"&amp;MATCH($E2324,CL,0)+1)))</f>
        <v/>
      </c>
      <c r="T2324" s="150">
        <f>IF(B2324="","",IF(ISERROR(MATCH($J2324,SorP!$B$1:$B$6261,0)),"",INDIRECT("'SorP'!$A$"&amp;MATCH($S2324&amp;$J2324,SorP!C:C,0))))</f>
        <v/>
      </c>
      <c r="U2324" s="163" t="n"/>
      <c r="V2324" s="164">
        <f>IF(C2324="",NA(),MATCH($B2324&amp;$C2324,'Smelter Look-up'!$J:$J,0))</f>
        <v/>
      </c>
      <c r="X2324" s="165">
        <f>IF(AND(C2324="Smelter not listed",OR(LEN(D2324)=0,LEN(E2324)=0)),1,0)</f>
        <v/>
      </c>
      <c r="AB2324" s="306">
        <f>IF(C2324="","",B2324)</f>
        <v/>
      </c>
      <c r="AC2324" s="165">
        <f>B2324</f>
        <v/>
      </c>
      <c r="AD2324" s="165">
        <f>IF(C2324="Smelter not listed",D2324,C2324)</f>
        <v/>
      </c>
    </row>
    <row r="2325" ht="20.1" customFormat="1" customHeight="1" s="165">
      <c r="A2325" s="150" t="n"/>
      <c r="B2325" s="296">
        <f>IF(LEN(A2325)=0,"",INDEX('Smelter Look-up'!$A:$A,MATCH($A2325,'Smelter Look-up'!$E:$E,0)))</f>
        <v/>
      </c>
      <c r="C2325" s="147">
        <f>IF(LEN(A2325)=0,"",INDEX('Smelter Look-up'!$C:$C,MATCH($A2325,'Smelter Look-up'!$E:$E,0)))</f>
        <v/>
      </c>
      <c r="D2325" s="144" t="n"/>
      <c r="E2325" s="144">
        <f>IF(ISERROR($V2325),"",OFFSET('Smelter Look-up'!$D$4,$V2325-4,0)&amp;"")</f>
        <v/>
      </c>
      <c r="F2325" s="144">
        <f>IF(ISERROR($V2325),"",OFFSET('Smelter Look-up'!$E$4,$V2325-4,0))</f>
        <v/>
      </c>
      <c r="G2325" s="144">
        <f>IF(C2325=$X$4,"Enter smelter details",IF(ISERROR($V2325),"",OFFSET('Smelter Look-up'!$F$4,$V2325-4,0)))</f>
        <v/>
      </c>
      <c r="H2325" s="200">
        <f>IF(ISERROR($V2325),"",OFFSET('Smelter Look-up'!$G$4,$V2325-4,0))</f>
        <v/>
      </c>
      <c r="I2325" s="201">
        <f>IF(ISERROR($V2325),"",OFFSET('Smelter Look-up'!$H$4,$V2325-4,0))</f>
        <v/>
      </c>
      <c r="J2325" s="201">
        <f>IF(ISERROR($V2325),"",OFFSET('Smelter Look-up'!$I$4,$V2325-4,0))</f>
        <v/>
      </c>
      <c r="K2325" s="145" t="n"/>
      <c r="L2325" s="145" t="n"/>
      <c r="M2325" s="145" t="n"/>
      <c r="N2325" s="145" t="n"/>
      <c r="O2325" s="145" t="n"/>
      <c r="P2325" s="203" t="n"/>
      <c r="Q2325" s="146" t="n"/>
      <c r="R2325" s="144">
        <f>IF(ISERROR($V2325),"",OFFSET('Smelter Look-up'!$C$4,$V2325-4,0)&amp;"")</f>
        <v/>
      </c>
      <c r="S2325" s="150">
        <f>IF(B2325="","",IF(ISERROR(MATCH($E2325,CL,0)),"Unknown",INDIRECT("'C'!$A$"&amp;MATCH($E2325,CL,0)+1)))</f>
        <v/>
      </c>
      <c r="T2325" s="150">
        <f>IF(B2325="","",IF(ISERROR(MATCH($J2325,SorP!$B$1:$B$6261,0)),"",INDIRECT("'SorP'!$A$"&amp;MATCH($S2325&amp;$J2325,SorP!C:C,0))))</f>
        <v/>
      </c>
      <c r="U2325" s="163" t="n"/>
      <c r="V2325" s="164">
        <f>IF(C2325="",NA(),MATCH($B2325&amp;$C2325,'Smelter Look-up'!$J:$J,0))</f>
        <v/>
      </c>
      <c r="X2325" s="165">
        <f>IF(AND(C2325="Smelter not listed",OR(LEN(D2325)=0,LEN(E2325)=0)),1,0)</f>
        <v/>
      </c>
      <c r="AB2325" s="306">
        <f>IF(C2325="","",B2325)</f>
        <v/>
      </c>
      <c r="AC2325" s="165">
        <f>B2325</f>
        <v/>
      </c>
      <c r="AD2325" s="165">
        <f>IF(C2325="Smelter not listed",D2325,C2325)</f>
        <v/>
      </c>
    </row>
    <row r="2326" ht="20.1" customFormat="1" customHeight="1" s="165">
      <c r="A2326" s="150" t="n"/>
      <c r="B2326" s="296">
        <f>IF(LEN(A2326)=0,"",INDEX('Smelter Look-up'!$A:$A,MATCH($A2326,'Smelter Look-up'!$E:$E,0)))</f>
        <v/>
      </c>
      <c r="C2326" s="147">
        <f>IF(LEN(A2326)=0,"",INDEX('Smelter Look-up'!$C:$C,MATCH($A2326,'Smelter Look-up'!$E:$E,0)))</f>
        <v/>
      </c>
      <c r="D2326" s="144" t="n"/>
      <c r="E2326" s="144">
        <f>IF(ISERROR($V2326),"",OFFSET('Smelter Look-up'!$D$4,$V2326-4,0)&amp;"")</f>
        <v/>
      </c>
      <c r="F2326" s="144">
        <f>IF(ISERROR($V2326),"",OFFSET('Smelter Look-up'!$E$4,$V2326-4,0))</f>
        <v/>
      </c>
      <c r="G2326" s="144">
        <f>IF(C2326=$X$4,"Enter smelter details",IF(ISERROR($V2326),"",OFFSET('Smelter Look-up'!$F$4,$V2326-4,0)))</f>
        <v/>
      </c>
      <c r="H2326" s="200">
        <f>IF(ISERROR($V2326),"",OFFSET('Smelter Look-up'!$G$4,$V2326-4,0))</f>
        <v/>
      </c>
      <c r="I2326" s="201">
        <f>IF(ISERROR($V2326),"",OFFSET('Smelter Look-up'!$H$4,$V2326-4,0))</f>
        <v/>
      </c>
      <c r="J2326" s="201">
        <f>IF(ISERROR($V2326),"",OFFSET('Smelter Look-up'!$I$4,$V2326-4,0))</f>
        <v/>
      </c>
      <c r="K2326" s="145" t="n"/>
      <c r="L2326" s="145" t="n"/>
      <c r="M2326" s="145" t="n"/>
      <c r="N2326" s="145" t="n"/>
      <c r="O2326" s="145" t="n"/>
      <c r="P2326" s="203" t="n"/>
      <c r="Q2326" s="146" t="n"/>
      <c r="R2326" s="144">
        <f>IF(ISERROR($V2326),"",OFFSET('Smelter Look-up'!$C$4,$V2326-4,0)&amp;"")</f>
        <v/>
      </c>
      <c r="S2326" s="150">
        <f>IF(B2326="","",IF(ISERROR(MATCH($E2326,CL,0)),"Unknown",INDIRECT("'C'!$A$"&amp;MATCH($E2326,CL,0)+1)))</f>
        <v/>
      </c>
      <c r="T2326" s="150">
        <f>IF(B2326="","",IF(ISERROR(MATCH($J2326,SorP!$B$1:$B$6261,0)),"",INDIRECT("'SorP'!$A$"&amp;MATCH($S2326&amp;$J2326,SorP!C:C,0))))</f>
        <v/>
      </c>
      <c r="U2326" s="163" t="n"/>
      <c r="V2326" s="164">
        <f>IF(C2326="",NA(),MATCH($B2326&amp;$C2326,'Smelter Look-up'!$J:$J,0))</f>
        <v/>
      </c>
      <c r="X2326" s="165">
        <f>IF(AND(C2326="Smelter not listed",OR(LEN(D2326)=0,LEN(E2326)=0)),1,0)</f>
        <v/>
      </c>
      <c r="AB2326" s="306">
        <f>IF(C2326="","",B2326)</f>
        <v/>
      </c>
      <c r="AC2326" s="165">
        <f>B2326</f>
        <v/>
      </c>
      <c r="AD2326" s="165">
        <f>IF(C2326="Smelter not listed",D2326,C2326)</f>
        <v/>
      </c>
    </row>
    <row r="2327" ht="20.1" customFormat="1" customHeight="1" s="165">
      <c r="A2327" s="150" t="n"/>
      <c r="B2327" s="296">
        <f>IF(LEN(A2327)=0,"",INDEX('Smelter Look-up'!$A:$A,MATCH($A2327,'Smelter Look-up'!$E:$E,0)))</f>
        <v/>
      </c>
      <c r="C2327" s="147">
        <f>IF(LEN(A2327)=0,"",INDEX('Smelter Look-up'!$C:$C,MATCH($A2327,'Smelter Look-up'!$E:$E,0)))</f>
        <v/>
      </c>
      <c r="D2327" s="144" t="n"/>
      <c r="E2327" s="144">
        <f>IF(ISERROR($V2327),"",OFFSET('Smelter Look-up'!$D$4,$V2327-4,0)&amp;"")</f>
        <v/>
      </c>
      <c r="F2327" s="144">
        <f>IF(ISERROR($V2327),"",OFFSET('Smelter Look-up'!$E$4,$V2327-4,0))</f>
        <v/>
      </c>
      <c r="G2327" s="144">
        <f>IF(C2327=$X$4,"Enter smelter details",IF(ISERROR($V2327),"",OFFSET('Smelter Look-up'!$F$4,$V2327-4,0)))</f>
        <v/>
      </c>
      <c r="H2327" s="200">
        <f>IF(ISERROR($V2327),"",OFFSET('Smelter Look-up'!$G$4,$V2327-4,0))</f>
        <v/>
      </c>
      <c r="I2327" s="201">
        <f>IF(ISERROR($V2327),"",OFFSET('Smelter Look-up'!$H$4,$V2327-4,0))</f>
        <v/>
      </c>
      <c r="J2327" s="201">
        <f>IF(ISERROR($V2327),"",OFFSET('Smelter Look-up'!$I$4,$V2327-4,0))</f>
        <v/>
      </c>
      <c r="K2327" s="145" t="n"/>
      <c r="L2327" s="145" t="n"/>
      <c r="M2327" s="145" t="n"/>
      <c r="N2327" s="145" t="n"/>
      <c r="O2327" s="145" t="n"/>
      <c r="P2327" s="203" t="n"/>
      <c r="Q2327" s="146" t="n"/>
      <c r="R2327" s="144">
        <f>IF(ISERROR($V2327),"",OFFSET('Smelter Look-up'!$C$4,$V2327-4,0)&amp;"")</f>
        <v/>
      </c>
      <c r="S2327" s="150">
        <f>IF(B2327="","",IF(ISERROR(MATCH($E2327,CL,0)),"Unknown",INDIRECT("'C'!$A$"&amp;MATCH($E2327,CL,0)+1)))</f>
        <v/>
      </c>
      <c r="T2327" s="150">
        <f>IF(B2327="","",IF(ISERROR(MATCH($J2327,SorP!$B$1:$B$6261,0)),"",INDIRECT("'SorP'!$A$"&amp;MATCH($S2327&amp;$J2327,SorP!C:C,0))))</f>
        <v/>
      </c>
      <c r="U2327" s="163" t="n"/>
      <c r="V2327" s="164">
        <f>IF(C2327="",NA(),MATCH($B2327&amp;$C2327,'Smelter Look-up'!$J:$J,0))</f>
        <v/>
      </c>
      <c r="X2327" s="165">
        <f>IF(AND(C2327="Smelter not listed",OR(LEN(D2327)=0,LEN(E2327)=0)),1,0)</f>
        <v/>
      </c>
      <c r="AB2327" s="306">
        <f>IF(C2327="","",B2327)</f>
        <v/>
      </c>
      <c r="AC2327" s="165">
        <f>B2327</f>
        <v/>
      </c>
      <c r="AD2327" s="165">
        <f>IF(C2327="Smelter not listed",D2327,C2327)</f>
        <v/>
      </c>
    </row>
    <row r="2328" ht="20.1" customFormat="1" customHeight="1" s="165">
      <c r="A2328" s="150" t="n"/>
      <c r="B2328" s="296">
        <f>IF(LEN(A2328)=0,"",INDEX('Smelter Look-up'!$A:$A,MATCH($A2328,'Smelter Look-up'!$E:$E,0)))</f>
        <v/>
      </c>
      <c r="C2328" s="147">
        <f>IF(LEN(A2328)=0,"",INDEX('Smelter Look-up'!$C:$C,MATCH($A2328,'Smelter Look-up'!$E:$E,0)))</f>
        <v/>
      </c>
      <c r="D2328" s="144" t="n"/>
      <c r="E2328" s="144">
        <f>IF(ISERROR($V2328),"",OFFSET('Smelter Look-up'!$D$4,$V2328-4,0)&amp;"")</f>
        <v/>
      </c>
      <c r="F2328" s="144">
        <f>IF(ISERROR($V2328),"",OFFSET('Smelter Look-up'!$E$4,$V2328-4,0))</f>
        <v/>
      </c>
      <c r="G2328" s="144">
        <f>IF(C2328=$X$4,"Enter smelter details",IF(ISERROR($V2328),"",OFFSET('Smelter Look-up'!$F$4,$V2328-4,0)))</f>
        <v/>
      </c>
      <c r="H2328" s="200">
        <f>IF(ISERROR($V2328),"",OFFSET('Smelter Look-up'!$G$4,$V2328-4,0))</f>
        <v/>
      </c>
      <c r="I2328" s="201">
        <f>IF(ISERROR($V2328),"",OFFSET('Smelter Look-up'!$H$4,$V2328-4,0))</f>
        <v/>
      </c>
      <c r="J2328" s="201">
        <f>IF(ISERROR($V2328),"",OFFSET('Smelter Look-up'!$I$4,$V2328-4,0))</f>
        <v/>
      </c>
      <c r="K2328" s="145" t="n"/>
      <c r="L2328" s="145" t="n"/>
      <c r="M2328" s="145" t="n"/>
      <c r="N2328" s="145" t="n"/>
      <c r="O2328" s="145" t="n"/>
      <c r="P2328" s="203" t="n"/>
      <c r="Q2328" s="146" t="n"/>
      <c r="R2328" s="144">
        <f>IF(ISERROR($V2328),"",OFFSET('Smelter Look-up'!$C$4,$V2328-4,0)&amp;"")</f>
        <v/>
      </c>
      <c r="S2328" s="150">
        <f>IF(B2328="","",IF(ISERROR(MATCH($E2328,CL,0)),"Unknown",INDIRECT("'C'!$A$"&amp;MATCH($E2328,CL,0)+1)))</f>
        <v/>
      </c>
      <c r="T2328" s="150">
        <f>IF(B2328="","",IF(ISERROR(MATCH($J2328,SorP!$B$1:$B$6261,0)),"",INDIRECT("'SorP'!$A$"&amp;MATCH($S2328&amp;$J2328,SorP!C:C,0))))</f>
        <v/>
      </c>
      <c r="U2328" s="163" t="n"/>
      <c r="V2328" s="164">
        <f>IF(C2328="",NA(),MATCH($B2328&amp;$C2328,'Smelter Look-up'!$J:$J,0))</f>
        <v/>
      </c>
      <c r="X2328" s="165">
        <f>IF(AND(C2328="Smelter not listed",OR(LEN(D2328)=0,LEN(E2328)=0)),1,0)</f>
        <v/>
      </c>
      <c r="AB2328" s="306">
        <f>IF(C2328="","",B2328)</f>
        <v/>
      </c>
      <c r="AC2328" s="165">
        <f>B2328</f>
        <v/>
      </c>
      <c r="AD2328" s="165">
        <f>IF(C2328="Smelter not listed",D2328,C2328)</f>
        <v/>
      </c>
    </row>
    <row r="2329" ht="20.1" customFormat="1" customHeight="1" s="165">
      <c r="A2329" s="150" t="n"/>
      <c r="B2329" s="296">
        <f>IF(LEN(A2329)=0,"",INDEX('Smelter Look-up'!$A:$A,MATCH($A2329,'Smelter Look-up'!$E:$E,0)))</f>
        <v/>
      </c>
      <c r="C2329" s="147">
        <f>IF(LEN(A2329)=0,"",INDEX('Smelter Look-up'!$C:$C,MATCH($A2329,'Smelter Look-up'!$E:$E,0)))</f>
        <v/>
      </c>
      <c r="D2329" s="144" t="n"/>
      <c r="E2329" s="144">
        <f>IF(ISERROR($V2329),"",OFFSET('Smelter Look-up'!$D$4,$V2329-4,0)&amp;"")</f>
        <v/>
      </c>
      <c r="F2329" s="144">
        <f>IF(ISERROR($V2329),"",OFFSET('Smelter Look-up'!$E$4,$V2329-4,0))</f>
        <v/>
      </c>
      <c r="G2329" s="144">
        <f>IF(C2329=$X$4,"Enter smelter details",IF(ISERROR($V2329),"",OFFSET('Smelter Look-up'!$F$4,$V2329-4,0)))</f>
        <v/>
      </c>
      <c r="H2329" s="200">
        <f>IF(ISERROR($V2329),"",OFFSET('Smelter Look-up'!$G$4,$V2329-4,0))</f>
        <v/>
      </c>
      <c r="I2329" s="201">
        <f>IF(ISERROR($V2329),"",OFFSET('Smelter Look-up'!$H$4,$V2329-4,0))</f>
        <v/>
      </c>
      <c r="J2329" s="201">
        <f>IF(ISERROR($V2329),"",OFFSET('Smelter Look-up'!$I$4,$V2329-4,0))</f>
        <v/>
      </c>
      <c r="K2329" s="145" t="n"/>
      <c r="L2329" s="145" t="n"/>
      <c r="M2329" s="145" t="n"/>
      <c r="N2329" s="145" t="n"/>
      <c r="O2329" s="145" t="n"/>
      <c r="P2329" s="203" t="n"/>
      <c r="Q2329" s="146" t="n"/>
      <c r="R2329" s="144">
        <f>IF(ISERROR($V2329),"",OFFSET('Smelter Look-up'!$C$4,$V2329-4,0)&amp;"")</f>
        <v/>
      </c>
      <c r="S2329" s="150">
        <f>IF(B2329="","",IF(ISERROR(MATCH($E2329,CL,0)),"Unknown",INDIRECT("'C'!$A$"&amp;MATCH($E2329,CL,0)+1)))</f>
        <v/>
      </c>
      <c r="T2329" s="150">
        <f>IF(B2329="","",IF(ISERROR(MATCH($J2329,SorP!$B$1:$B$6261,0)),"",INDIRECT("'SorP'!$A$"&amp;MATCH($S2329&amp;$J2329,SorP!C:C,0))))</f>
        <v/>
      </c>
      <c r="U2329" s="163" t="n"/>
      <c r="V2329" s="164">
        <f>IF(C2329="",NA(),MATCH($B2329&amp;$C2329,'Smelter Look-up'!$J:$J,0))</f>
        <v/>
      </c>
      <c r="X2329" s="165">
        <f>IF(AND(C2329="Smelter not listed",OR(LEN(D2329)=0,LEN(E2329)=0)),1,0)</f>
        <v/>
      </c>
      <c r="AB2329" s="306">
        <f>IF(C2329="","",B2329)</f>
        <v/>
      </c>
      <c r="AC2329" s="165">
        <f>B2329</f>
        <v/>
      </c>
      <c r="AD2329" s="165">
        <f>IF(C2329="Smelter not listed",D2329,C2329)</f>
        <v/>
      </c>
    </row>
    <row r="2330" ht="20.1" customFormat="1" customHeight="1" s="165">
      <c r="A2330" s="150" t="n"/>
      <c r="B2330" s="296">
        <f>IF(LEN(A2330)=0,"",INDEX('Smelter Look-up'!$A:$A,MATCH($A2330,'Smelter Look-up'!$E:$E,0)))</f>
        <v/>
      </c>
      <c r="C2330" s="147">
        <f>IF(LEN(A2330)=0,"",INDEX('Smelter Look-up'!$C:$C,MATCH($A2330,'Smelter Look-up'!$E:$E,0)))</f>
        <v/>
      </c>
      <c r="D2330" s="144" t="n"/>
      <c r="E2330" s="144">
        <f>IF(ISERROR($V2330),"",OFFSET('Smelter Look-up'!$D$4,$V2330-4,0)&amp;"")</f>
        <v/>
      </c>
      <c r="F2330" s="144">
        <f>IF(ISERROR($V2330),"",OFFSET('Smelter Look-up'!$E$4,$V2330-4,0))</f>
        <v/>
      </c>
      <c r="G2330" s="144">
        <f>IF(C2330=$X$4,"Enter smelter details",IF(ISERROR($V2330),"",OFFSET('Smelter Look-up'!$F$4,$V2330-4,0)))</f>
        <v/>
      </c>
      <c r="H2330" s="200">
        <f>IF(ISERROR($V2330),"",OFFSET('Smelter Look-up'!$G$4,$V2330-4,0))</f>
        <v/>
      </c>
      <c r="I2330" s="201">
        <f>IF(ISERROR($V2330),"",OFFSET('Smelter Look-up'!$H$4,$V2330-4,0))</f>
        <v/>
      </c>
      <c r="J2330" s="201">
        <f>IF(ISERROR($V2330),"",OFFSET('Smelter Look-up'!$I$4,$V2330-4,0))</f>
        <v/>
      </c>
      <c r="K2330" s="145" t="n"/>
      <c r="L2330" s="145" t="n"/>
      <c r="M2330" s="145" t="n"/>
      <c r="N2330" s="145" t="n"/>
      <c r="O2330" s="145" t="n"/>
      <c r="P2330" s="203" t="n"/>
      <c r="Q2330" s="146" t="n"/>
      <c r="R2330" s="144">
        <f>IF(ISERROR($V2330),"",OFFSET('Smelter Look-up'!$C$4,$V2330-4,0)&amp;"")</f>
        <v/>
      </c>
      <c r="S2330" s="150">
        <f>IF(B2330="","",IF(ISERROR(MATCH($E2330,CL,0)),"Unknown",INDIRECT("'C'!$A$"&amp;MATCH($E2330,CL,0)+1)))</f>
        <v/>
      </c>
      <c r="T2330" s="150">
        <f>IF(B2330="","",IF(ISERROR(MATCH($J2330,SorP!$B$1:$B$6261,0)),"",INDIRECT("'SorP'!$A$"&amp;MATCH($S2330&amp;$J2330,SorP!C:C,0))))</f>
        <v/>
      </c>
      <c r="U2330" s="163" t="n"/>
      <c r="V2330" s="164">
        <f>IF(C2330="",NA(),MATCH($B2330&amp;$C2330,'Smelter Look-up'!$J:$J,0))</f>
        <v/>
      </c>
      <c r="X2330" s="165">
        <f>IF(AND(C2330="Smelter not listed",OR(LEN(D2330)=0,LEN(E2330)=0)),1,0)</f>
        <v/>
      </c>
      <c r="AB2330" s="306">
        <f>IF(C2330="","",B2330)</f>
        <v/>
      </c>
      <c r="AC2330" s="165">
        <f>B2330</f>
        <v/>
      </c>
      <c r="AD2330" s="165">
        <f>IF(C2330="Smelter not listed",D2330,C2330)</f>
        <v/>
      </c>
    </row>
    <row r="2331" ht="20.1" customFormat="1" customHeight="1" s="165">
      <c r="A2331" s="150" t="n"/>
      <c r="B2331" s="296">
        <f>IF(LEN(A2331)=0,"",INDEX('Smelter Look-up'!$A:$A,MATCH($A2331,'Smelter Look-up'!$E:$E,0)))</f>
        <v/>
      </c>
      <c r="C2331" s="147">
        <f>IF(LEN(A2331)=0,"",INDEX('Smelter Look-up'!$C:$C,MATCH($A2331,'Smelter Look-up'!$E:$E,0)))</f>
        <v/>
      </c>
      <c r="D2331" s="144" t="n"/>
      <c r="E2331" s="144">
        <f>IF(ISERROR($V2331),"",OFFSET('Smelter Look-up'!$D$4,$V2331-4,0)&amp;"")</f>
        <v/>
      </c>
      <c r="F2331" s="144">
        <f>IF(ISERROR($V2331),"",OFFSET('Smelter Look-up'!$E$4,$V2331-4,0))</f>
        <v/>
      </c>
      <c r="G2331" s="144">
        <f>IF(C2331=$X$4,"Enter smelter details",IF(ISERROR($V2331),"",OFFSET('Smelter Look-up'!$F$4,$V2331-4,0)))</f>
        <v/>
      </c>
      <c r="H2331" s="200">
        <f>IF(ISERROR($V2331),"",OFFSET('Smelter Look-up'!$G$4,$V2331-4,0))</f>
        <v/>
      </c>
      <c r="I2331" s="201">
        <f>IF(ISERROR($V2331),"",OFFSET('Smelter Look-up'!$H$4,$V2331-4,0))</f>
        <v/>
      </c>
      <c r="J2331" s="201">
        <f>IF(ISERROR($V2331),"",OFFSET('Smelter Look-up'!$I$4,$V2331-4,0))</f>
        <v/>
      </c>
      <c r="K2331" s="145" t="n"/>
      <c r="L2331" s="145" t="n"/>
      <c r="M2331" s="145" t="n"/>
      <c r="N2331" s="145" t="n"/>
      <c r="O2331" s="145" t="n"/>
      <c r="P2331" s="203" t="n"/>
      <c r="Q2331" s="146" t="n"/>
      <c r="R2331" s="144">
        <f>IF(ISERROR($V2331),"",OFFSET('Smelter Look-up'!$C$4,$V2331-4,0)&amp;"")</f>
        <v/>
      </c>
      <c r="S2331" s="150">
        <f>IF(B2331="","",IF(ISERROR(MATCH($E2331,CL,0)),"Unknown",INDIRECT("'C'!$A$"&amp;MATCH($E2331,CL,0)+1)))</f>
        <v/>
      </c>
      <c r="T2331" s="150">
        <f>IF(B2331="","",IF(ISERROR(MATCH($J2331,SorP!$B$1:$B$6261,0)),"",INDIRECT("'SorP'!$A$"&amp;MATCH($S2331&amp;$J2331,SorP!C:C,0))))</f>
        <v/>
      </c>
      <c r="U2331" s="163" t="n"/>
      <c r="V2331" s="164">
        <f>IF(C2331="",NA(),MATCH($B2331&amp;$C2331,'Smelter Look-up'!$J:$J,0))</f>
        <v/>
      </c>
      <c r="X2331" s="165">
        <f>IF(AND(C2331="Smelter not listed",OR(LEN(D2331)=0,LEN(E2331)=0)),1,0)</f>
        <v/>
      </c>
      <c r="AB2331" s="306">
        <f>IF(C2331="","",B2331)</f>
        <v/>
      </c>
      <c r="AC2331" s="165">
        <f>B2331</f>
        <v/>
      </c>
      <c r="AD2331" s="165">
        <f>IF(C2331="Smelter not listed",D2331,C2331)</f>
        <v/>
      </c>
    </row>
    <row r="2332" ht="20.1" customFormat="1" customHeight="1" s="165">
      <c r="A2332" s="150" t="n"/>
      <c r="B2332" s="296">
        <f>IF(LEN(A2332)=0,"",INDEX('Smelter Look-up'!$A:$A,MATCH($A2332,'Smelter Look-up'!$E:$E,0)))</f>
        <v/>
      </c>
      <c r="C2332" s="147">
        <f>IF(LEN(A2332)=0,"",INDEX('Smelter Look-up'!$C:$C,MATCH($A2332,'Smelter Look-up'!$E:$E,0)))</f>
        <v/>
      </c>
      <c r="D2332" s="144" t="n"/>
      <c r="E2332" s="144">
        <f>IF(ISERROR($V2332),"",OFFSET('Smelter Look-up'!$D$4,$V2332-4,0)&amp;"")</f>
        <v/>
      </c>
      <c r="F2332" s="144">
        <f>IF(ISERROR($V2332),"",OFFSET('Smelter Look-up'!$E$4,$V2332-4,0))</f>
        <v/>
      </c>
      <c r="G2332" s="144">
        <f>IF(C2332=$X$4,"Enter smelter details",IF(ISERROR($V2332),"",OFFSET('Smelter Look-up'!$F$4,$V2332-4,0)))</f>
        <v/>
      </c>
      <c r="H2332" s="200">
        <f>IF(ISERROR($V2332),"",OFFSET('Smelter Look-up'!$G$4,$V2332-4,0))</f>
        <v/>
      </c>
      <c r="I2332" s="201">
        <f>IF(ISERROR($V2332),"",OFFSET('Smelter Look-up'!$H$4,$V2332-4,0))</f>
        <v/>
      </c>
      <c r="J2332" s="201">
        <f>IF(ISERROR($V2332),"",OFFSET('Smelter Look-up'!$I$4,$V2332-4,0))</f>
        <v/>
      </c>
      <c r="K2332" s="145" t="n"/>
      <c r="L2332" s="145" t="n"/>
      <c r="M2332" s="145" t="n"/>
      <c r="N2332" s="145" t="n"/>
      <c r="O2332" s="145" t="n"/>
      <c r="P2332" s="203" t="n"/>
      <c r="Q2332" s="146" t="n"/>
      <c r="R2332" s="144">
        <f>IF(ISERROR($V2332),"",OFFSET('Smelter Look-up'!$C$4,$V2332-4,0)&amp;"")</f>
        <v/>
      </c>
      <c r="S2332" s="150">
        <f>IF(B2332="","",IF(ISERROR(MATCH($E2332,CL,0)),"Unknown",INDIRECT("'C'!$A$"&amp;MATCH($E2332,CL,0)+1)))</f>
        <v/>
      </c>
      <c r="T2332" s="150">
        <f>IF(B2332="","",IF(ISERROR(MATCH($J2332,SorP!$B$1:$B$6261,0)),"",INDIRECT("'SorP'!$A$"&amp;MATCH($S2332&amp;$J2332,SorP!C:C,0))))</f>
        <v/>
      </c>
      <c r="U2332" s="163" t="n"/>
      <c r="V2332" s="164">
        <f>IF(C2332="",NA(),MATCH($B2332&amp;$C2332,'Smelter Look-up'!$J:$J,0))</f>
        <v/>
      </c>
      <c r="X2332" s="165">
        <f>IF(AND(C2332="Smelter not listed",OR(LEN(D2332)=0,LEN(E2332)=0)),1,0)</f>
        <v/>
      </c>
      <c r="AB2332" s="306">
        <f>IF(C2332="","",B2332)</f>
        <v/>
      </c>
      <c r="AC2332" s="165">
        <f>B2332</f>
        <v/>
      </c>
      <c r="AD2332" s="165">
        <f>IF(C2332="Smelter not listed",D2332,C2332)</f>
        <v/>
      </c>
    </row>
    <row r="2333" ht="20.1" customFormat="1" customHeight="1" s="165">
      <c r="A2333" s="150" t="n"/>
      <c r="B2333" s="296">
        <f>IF(LEN(A2333)=0,"",INDEX('Smelter Look-up'!$A:$A,MATCH($A2333,'Smelter Look-up'!$E:$E,0)))</f>
        <v/>
      </c>
      <c r="C2333" s="147">
        <f>IF(LEN(A2333)=0,"",INDEX('Smelter Look-up'!$C:$C,MATCH($A2333,'Smelter Look-up'!$E:$E,0)))</f>
        <v/>
      </c>
      <c r="D2333" s="144" t="n"/>
      <c r="E2333" s="144">
        <f>IF(ISERROR($V2333),"",OFFSET('Smelter Look-up'!$D$4,$V2333-4,0)&amp;"")</f>
        <v/>
      </c>
      <c r="F2333" s="144">
        <f>IF(ISERROR($V2333),"",OFFSET('Smelter Look-up'!$E$4,$V2333-4,0))</f>
        <v/>
      </c>
      <c r="G2333" s="144">
        <f>IF(C2333=$X$4,"Enter smelter details",IF(ISERROR($V2333),"",OFFSET('Smelter Look-up'!$F$4,$V2333-4,0)))</f>
        <v/>
      </c>
      <c r="H2333" s="200">
        <f>IF(ISERROR($V2333),"",OFFSET('Smelter Look-up'!$G$4,$V2333-4,0))</f>
        <v/>
      </c>
      <c r="I2333" s="201">
        <f>IF(ISERROR($V2333),"",OFFSET('Smelter Look-up'!$H$4,$V2333-4,0))</f>
        <v/>
      </c>
      <c r="J2333" s="201">
        <f>IF(ISERROR($V2333),"",OFFSET('Smelter Look-up'!$I$4,$V2333-4,0))</f>
        <v/>
      </c>
      <c r="K2333" s="145" t="n"/>
      <c r="L2333" s="145" t="n"/>
      <c r="M2333" s="145" t="n"/>
      <c r="N2333" s="145" t="n"/>
      <c r="O2333" s="145" t="n"/>
      <c r="P2333" s="203" t="n"/>
      <c r="Q2333" s="146" t="n"/>
      <c r="R2333" s="144">
        <f>IF(ISERROR($V2333),"",OFFSET('Smelter Look-up'!$C$4,$V2333-4,0)&amp;"")</f>
        <v/>
      </c>
      <c r="S2333" s="150">
        <f>IF(B2333="","",IF(ISERROR(MATCH($E2333,CL,0)),"Unknown",INDIRECT("'C'!$A$"&amp;MATCH($E2333,CL,0)+1)))</f>
        <v/>
      </c>
      <c r="T2333" s="150">
        <f>IF(B2333="","",IF(ISERROR(MATCH($J2333,SorP!$B$1:$B$6261,0)),"",INDIRECT("'SorP'!$A$"&amp;MATCH($S2333&amp;$J2333,SorP!C:C,0))))</f>
        <v/>
      </c>
      <c r="U2333" s="163" t="n"/>
      <c r="V2333" s="164">
        <f>IF(C2333="",NA(),MATCH($B2333&amp;$C2333,'Smelter Look-up'!$J:$J,0))</f>
        <v/>
      </c>
      <c r="X2333" s="165">
        <f>IF(AND(C2333="Smelter not listed",OR(LEN(D2333)=0,LEN(E2333)=0)),1,0)</f>
        <v/>
      </c>
      <c r="AB2333" s="306">
        <f>IF(C2333="","",B2333)</f>
        <v/>
      </c>
      <c r="AC2333" s="165">
        <f>B2333</f>
        <v/>
      </c>
      <c r="AD2333" s="165">
        <f>IF(C2333="Smelter not listed",D2333,C2333)</f>
        <v/>
      </c>
    </row>
    <row r="2334" ht="20.1" customFormat="1" customHeight="1" s="165">
      <c r="A2334" s="150" t="n"/>
      <c r="B2334" s="296">
        <f>IF(LEN(A2334)=0,"",INDEX('Smelter Look-up'!$A:$A,MATCH($A2334,'Smelter Look-up'!$E:$E,0)))</f>
        <v/>
      </c>
      <c r="C2334" s="147">
        <f>IF(LEN(A2334)=0,"",INDEX('Smelter Look-up'!$C:$C,MATCH($A2334,'Smelter Look-up'!$E:$E,0)))</f>
        <v/>
      </c>
      <c r="D2334" s="144" t="n"/>
      <c r="E2334" s="144">
        <f>IF(ISERROR($V2334),"",OFFSET('Smelter Look-up'!$D$4,$V2334-4,0)&amp;"")</f>
        <v/>
      </c>
      <c r="F2334" s="144">
        <f>IF(ISERROR($V2334),"",OFFSET('Smelter Look-up'!$E$4,$V2334-4,0))</f>
        <v/>
      </c>
      <c r="G2334" s="144">
        <f>IF(C2334=$X$4,"Enter smelter details",IF(ISERROR($V2334),"",OFFSET('Smelter Look-up'!$F$4,$V2334-4,0)))</f>
        <v/>
      </c>
      <c r="H2334" s="200">
        <f>IF(ISERROR($V2334),"",OFFSET('Smelter Look-up'!$G$4,$V2334-4,0))</f>
        <v/>
      </c>
      <c r="I2334" s="201">
        <f>IF(ISERROR($V2334),"",OFFSET('Smelter Look-up'!$H$4,$V2334-4,0))</f>
        <v/>
      </c>
      <c r="J2334" s="201">
        <f>IF(ISERROR($V2334),"",OFFSET('Smelter Look-up'!$I$4,$V2334-4,0))</f>
        <v/>
      </c>
      <c r="K2334" s="145" t="n"/>
      <c r="L2334" s="145" t="n"/>
      <c r="M2334" s="145" t="n"/>
      <c r="N2334" s="145" t="n"/>
      <c r="O2334" s="145" t="n"/>
      <c r="P2334" s="203" t="n"/>
      <c r="Q2334" s="146" t="n"/>
      <c r="R2334" s="144">
        <f>IF(ISERROR($V2334),"",OFFSET('Smelter Look-up'!$C$4,$V2334-4,0)&amp;"")</f>
        <v/>
      </c>
      <c r="S2334" s="150">
        <f>IF(B2334="","",IF(ISERROR(MATCH($E2334,CL,0)),"Unknown",INDIRECT("'C'!$A$"&amp;MATCH($E2334,CL,0)+1)))</f>
        <v/>
      </c>
      <c r="T2334" s="150">
        <f>IF(B2334="","",IF(ISERROR(MATCH($J2334,SorP!$B$1:$B$6261,0)),"",INDIRECT("'SorP'!$A$"&amp;MATCH($S2334&amp;$J2334,SorP!C:C,0))))</f>
        <v/>
      </c>
      <c r="U2334" s="163" t="n"/>
      <c r="V2334" s="164">
        <f>IF(C2334="",NA(),MATCH($B2334&amp;$C2334,'Smelter Look-up'!$J:$J,0))</f>
        <v/>
      </c>
      <c r="X2334" s="165">
        <f>IF(AND(C2334="Smelter not listed",OR(LEN(D2334)=0,LEN(E2334)=0)),1,0)</f>
        <v/>
      </c>
      <c r="AB2334" s="306">
        <f>IF(C2334="","",B2334)</f>
        <v/>
      </c>
      <c r="AC2334" s="165">
        <f>B2334</f>
        <v/>
      </c>
      <c r="AD2334" s="165">
        <f>IF(C2334="Smelter not listed",D2334,C2334)</f>
        <v/>
      </c>
    </row>
    <row r="2335" ht="20.1" customFormat="1" customHeight="1" s="165">
      <c r="A2335" s="150" t="n"/>
      <c r="B2335" s="296">
        <f>IF(LEN(A2335)=0,"",INDEX('Smelter Look-up'!$A:$A,MATCH($A2335,'Smelter Look-up'!$E:$E,0)))</f>
        <v/>
      </c>
      <c r="C2335" s="147">
        <f>IF(LEN(A2335)=0,"",INDEX('Smelter Look-up'!$C:$C,MATCH($A2335,'Smelter Look-up'!$E:$E,0)))</f>
        <v/>
      </c>
      <c r="D2335" s="144" t="n"/>
      <c r="E2335" s="144">
        <f>IF(ISERROR($V2335),"",OFFSET('Smelter Look-up'!$D$4,$V2335-4,0)&amp;"")</f>
        <v/>
      </c>
      <c r="F2335" s="144">
        <f>IF(ISERROR($V2335),"",OFFSET('Smelter Look-up'!$E$4,$V2335-4,0))</f>
        <v/>
      </c>
      <c r="G2335" s="144">
        <f>IF(C2335=$X$4,"Enter smelter details",IF(ISERROR($V2335),"",OFFSET('Smelter Look-up'!$F$4,$V2335-4,0)))</f>
        <v/>
      </c>
      <c r="H2335" s="200">
        <f>IF(ISERROR($V2335),"",OFFSET('Smelter Look-up'!$G$4,$V2335-4,0))</f>
        <v/>
      </c>
      <c r="I2335" s="201">
        <f>IF(ISERROR($V2335),"",OFFSET('Smelter Look-up'!$H$4,$V2335-4,0))</f>
        <v/>
      </c>
      <c r="J2335" s="201">
        <f>IF(ISERROR($V2335),"",OFFSET('Smelter Look-up'!$I$4,$V2335-4,0))</f>
        <v/>
      </c>
      <c r="K2335" s="145" t="n"/>
      <c r="L2335" s="145" t="n"/>
      <c r="M2335" s="145" t="n"/>
      <c r="N2335" s="145" t="n"/>
      <c r="O2335" s="145" t="n"/>
      <c r="P2335" s="203" t="n"/>
      <c r="Q2335" s="146" t="n"/>
      <c r="R2335" s="144">
        <f>IF(ISERROR($V2335),"",OFFSET('Smelter Look-up'!$C$4,$V2335-4,0)&amp;"")</f>
        <v/>
      </c>
      <c r="S2335" s="150">
        <f>IF(B2335="","",IF(ISERROR(MATCH($E2335,CL,0)),"Unknown",INDIRECT("'C'!$A$"&amp;MATCH($E2335,CL,0)+1)))</f>
        <v/>
      </c>
      <c r="T2335" s="150">
        <f>IF(B2335="","",IF(ISERROR(MATCH($J2335,SorP!$B$1:$B$6261,0)),"",INDIRECT("'SorP'!$A$"&amp;MATCH($S2335&amp;$J2335,SorP!C:C,0))))</f>
        <v/>
      </c>
      <c r="U2335" s="163" t="n"/>
      <c r="V2335" s="164">
        <f>IF(C2335="",NA(),MATCH($B2335&amp;$C2335,'Smelter Look-up'!$J:$J,0))</f>
        <v/>
      </c>
      <c r="X2335" s="165">
        <f>IF(AND(C2335="Smelter not listed",OR(LEN(D2335)=0,LEN(E2335)=0)),1,0)</f>
        <v/>
      </c>
      <c r="AB2335" s="306">
        <f>IF(C2335="","",B2335)</f>
        <v/>
      </c>
      <c r="AC2335" s="165">
        <f>B2335</f>
        <v/>
      </c>
      <c r="AD2335" s="165">
        <f>IF(C2335="Smelter not listed",D2335,C2335)</f>
        <v/>
      </c>
    </row>
    <row r="2336" ht="20.1" customFormat="1" customHeight="1" s="165">
      <c r="A2336" s="150" t="n"/>
      <c r="B2336" s="296">
        <f>IF(LEN(A2336)=0,"",INDEX('Smelter Look-up'!$A:$A,MATCH($A2336,'Smelter Look-up'!$E:$E,0)))</f>
        <v/>
      </c>
      <c r="C2336" s="147">
        <f>IF(LEN(A2336)=0,"",INDEX('Smelter Look-up'!$C:$C,MATCH($A2336,'Smelter Look-up'!$E:$E,0)))</f>
        <v/>
      </c>
      <c r="D2336" s="144" t="n"/>
      <c r="E2336" s="144">
        <f>IF(ISERROR($V2336),"",OFFSET('Smelter Look-up'!$D$4,$V2336-4,0)&amp;"")</f>
        <v/>
      </c>
      <c r="F2336" s="144">
        <f>IF(ISERROR($V2336),"",OFFSET('Smelter Look-up'!$E$4,$V2336-4,0))</f>
        <v/>
      </c>
      <c r="G2336" s="144">
        <f>IF(C2336=$X$4,"Enter smelter details",IF(ISERROR($V2336),"",OFFSET('Smelter Look-up'!$F$4,$V2336-4,0)))</f>
        <v/>
      </c>
      <c r="H2336" s="200">
        <f>IF(ISERROR($V2336),"",OFFSET('Smelter Look-up'!$G$4,$V2336-4,0))</f>
        <v/>
      </c>
      <c r="I2336" s="201">
        <f>IF(ISERROR($V2336),"",OFFSET('Smelter Look-up'!$H$4,$V2336-4,0))</f>
        <v/>
      </c>
      <c r="J2336" s="201">
        <f>IF(ISERROR($V2336),"",OFFSET('Smelter Look-up'!$I$4,$V2336-4,0))</f>
        <v/>
      </c>
      <c r="K2336" s="145" t="n"/>
      <c r="L2336" s="145" t="n"/>
      <c r="M2336" s="145" t="n"/>
      <c r="N2336" s="145" t="n"/>
      <c r="O2336" s="145" t="n"/>
      <c r="P2336" s="203" t="n"/>
      <c r="Q2336" s="146" t="n"/>
      <c r="R2336" s="144">
        <f>IF(ISERROR($V2336),"",OFFSET('Smelter Look-up'!$C$4,$V2336-4,0)&amp;"")</f>
        <v/>
      </c>
      <c r="S2336" s="150">
        <f>IF(B2336="","",IF(ISERROR(MATCH($E2336,CL,0)),"Unknown",INDIRECT("'C'!$A$"&amp;MATCH($E2336,CL,0)+1)))</f>
        <v/>
      </c>
      <c r="T2336" s="150">
        <f>IF(B2336="","",IF(ISERROR(MATCH($J2336,SorP!$B$1:$B$6261,0)),"",INDIRECT("'SorP'!$A$"&amp;MATCH($S2336&amp;$J2336,SorP!C:C,0))))</f>
        <v/>
      </c>
      <c r="U2336" s="163" t="n"/>
      <c r="V2336" s="164">
        <f>IF(C2336="",NA(),MATCH($B2336&amp;$C2336,'Smelter Look-up'!$J:$J,0))</f>
        <v/>
      </c>
      <c r="X2336" s="165">
        <f>IF(AND(C2336="Smelter not listed",OR(LEN(D2336)=0,LEN(E2336)=0)),1,0)</f>
        <v/>
      </c>
      <c r="AB2336" s="306">
        <f>IF(C2336="","",B2336)</f>
        <v/>
      </c>
      <c r="AC2336" s="165">
        <f>B2336</f>
        <v/>
      </c>
      <c r="AD2336" s="165">
        <f>IF(C2336="Smelter not listed",D2336,C2336)</f>
        <v/>
      </c>
    </row>
    <row r="2337" ht="20.1" customFormat="1" customHeight="1" s="165">
      <c r="A2337" s="150" t="n"/>
      <c r="B2337" s="296">
        <f>IF(LEN(A2337)=0,"",INDEX('Smelter Look-up'!$A:$A,MATCH($A2337,'Smelter Look-up'!$E:$E,0)))</f>
        <v/>
      </c>
      <c r="C2337" s="147">
        <f>IF(LEN(A2337)=0,"",INDEX('Smelter Look-up'!$C:$C,MATCH($A2337,'Smelter Look-up'!$E:$E,0)))</f>
        <v/>
      </c>
      <c r="D2337" s="144" t="n"/>
      <c r="E2337" s="144">
        <f>IF(ISERROR($V2337),"",OFFSET('Smelter Look-up'!$D$4,$V2337-4,0)&amp;"")</f>
        <v/>
      </c>
      <c r="F2337" s="144">
        <f>IF(ISERROR($V2337),"",OFFSET('Smelter Look-up'!$E$4,$V2337-4,0))</f>
        <v/>
      </c>
      <c r="G2337" s="144">
        <f>IF(C2337=$X$4,"Enter smelter details",IF(ISERROR($V2337),"",OFFSET('Smelter Look-up'!$F$4,$V2337-4,0)))</f>
        <v/>
      </c>
      <c r="H2337" s="200">
        <f>IF(ISERROR($V2337),"",OFFSET('Smelter Look-up'!$G$4,$V2337-4,0))</f>
        <v/>
      </c>
      <c r="I2337" s="201">
        <f>IF(ISERROR($V2337),"",OFFSET('Smelter Look-up'!$H$4,$V2337-4,0))</f>
        <v/>
      </c>
      <c r="J2337" s="201">
        <f>IF(ISERROR($V2337),"",OFFSET('Smelter Look-up'!$I$4,$V2337-4,0))</f>
        <v/>
      </c>
      <c r="K2337" s="145" t="n"/>
      <c r="L2337" s="145" t="n"/>
      <c r="M2337" s="145" t="n"/>
      <c r="N2337" s="145" t="n"/>
      <c r="O2337" s="145" t="n"/>
      <c r="P2337" s="203" t="n"/>
      <c r="Q2337" s="146" t="n"/>
      <c r="R2337" s="144">
        <f>IF(ISERROR($V2337),"",OFFSET('Smelter Look-up'!$C$4,$V2337-4,0)&amp;"")</f>
        <v/>
      </c>
      <c r="S2337" s="150">
        <f>IF(B2337="","",IF(ISERROR(MATCH($E2337,CL,0)),"Unknown",INDIRECT("'C'!$A$"&amp;MATCH($E2337,CL,0)+1)))</f>
        <v/>
      </c>
      <c r="T2337" s="150">
        <f>IF(B2337="","",IF(ISERROR(MATCH($J2337,SorP!$B$1:$B$6261,0)),"",INDIRECT("'SorP'!$A$"&amp;MATCH($S2337&amp;$J2337,SorP!C:C,0))))</f>
        <v/>
      </c>
      <c r="U2337" s="163" t="n"/>
      <c r="V2337" s="164">
        <f>IF(C2337="",NA(),MATCH($B2337&amp;$C2337,'Smelter Look-up'!$J:$J,0))</f>
        <v/>
      </c>
      <c r="X2337" s="165">
        <f>IF(AND(C2337="Smelter not listed",OR(LEN(D2337)=0,LEN(E2337)=0)),1,0)</f>
        <v/>
      </c>
      <c r="AB2337" s="306">
        <f>IF(C2337="","",B2337)</f>
        <v/>
      </c>
      <c r="AC2337" s="165">
        <f>B2337</f>
        <v/>
      </c>
      <c r="AD2337" s="165">
        <f>IF(C2337="Smelter not listed",D2337,C2337)</f>
        <v/>
      </c>
    </row>
    <row r="2338" ht="20.1" customFormat="1" customHeight="1" s="165">
      <c r="A2338" s="150" t="n"/>
      <c r="B2338" s="296">
        <f>IF(LEN(A2338)=0,"",INDEX('Smelter Look-up'!$A:$A,MATCH($A2338,'Smelter Look-up'!$E:$E,0)))</f>
        <v/>
      </c>
      <c r="C2338" s="147">
        <f>IF(LEN(A2338)=0,"",INDEX('Smelter Look-up'!$C:$C,MATCH($A2338,'Smelter Look-up'!$E:$E,0)))</f>
        <v/>
      </c>
      <c r="D2338" s="144" t="n"/>
      <c r="E2338" s="144">
        <f>IF(ISERROR($V2338),"",OFFSET('Smelter Look-up'!$D$4,$V2338-4,0)&amp;"")</f>
        <v/>
      </c>
      <c r="F2338" s="144">
        <f>IF(ISERROR($V2338),"",OFFSET('Smelter Look-up'!$E$4,$V2338-4,0))</f>
        <v/>
      </c>
      <c r="G2338" s="144">
        <f>IF(C2338=$X$4,"Enter smelter details",IF(ISERROR($V2338),"",OFFSET('Smelter Look-up'!$F$4,$V2338-4,0)))</f>
        <v/>
      </c>
      <c r="H2338" s="200">
        <f>IF(ISERROR($V2338),"",OFFSET('Smelter Look-up'!$G$4,$V2338-4,0))</f>
        <v/>
      </c>
      <c r="I2338" s="201">
        <f>IF(ISERROR($V2338),"",OFFSET('Smelter Look-up'!$H$4,$V2338-4,0))</f>
        <v/>
      </c>
      <c r="J2338" s="201">
        <f>IF(ISERROR($V2338),"",OFFSET('Smelter Look-up'!$I$4,$V2338-4,0))</f>
        <v/>
      </c>
      <c r="K2338" s="145" t="n"/>
      <c r="L2338" s="145" t="n"/>
      <c r="M2338" s="145" t="n"/>
      <c r="N2338" s="145" t="n"/>
      <c r="O2338" s="145" t="n"/>
      <c r="P2338" s="203" t="n"/>
      <c r="Q2338" s="146" t="n"/>
      <c r="R2338" s="144">
        <f>IF(ISERROR($V2338),"",OFFSET('Smelter Look-up'!$C$4,$V2338-4,0)&amp;"")</f>
        <v/>
      </c>
      <c r="S2338" s="150">
        <f>IF(B2338="","",IF(ISERROR(MATCH($E2338,CL,0)),"Unknown",INDIRECT("'C'!$A$"&amp;MATCH($E2338,CL,0)+1)))</f>
        <v/>
      </c>
      <c r="T2338" s="150">
        <f>IF(B2338="","",IF(ISERROR(MATCH($J2338,SorP!$B$1:$B$6261,0)),"",INDIRECT("'SorP'!$A$"&amp;MATCH($S2338&amp;$J2338,SorP!C:C,0))))</f>
        <v/>
      </c>
      <c r="U2338" s="163" t="n"/>
      <c r="V2338" s="164">
        <f>IF(C2338="",NA(),MATCH($B2338&amp;$C2338,'Smelter Look-up'!$J:$J,0))</f>
        <v/>
      </c>
      <c r="X2338" s="165">
        <f>IF(AND(C2338="Smelter not listed",OR(LEN(D2338)=0,LEN(E2338)=0)),1,0)</f>
        <v/>
      </c>
      <c r="AB2338" s="306">
        <f>IF(C2338="","",B2338)</f>
        <v/>
      </c>
      <c r="AC2338" s="165">
        <f>B2338</f>
        <v/>
      </c>
      <c r="AD2338" s="165">
        <f>IF(C2338="Smelter not listed",D2338,C2338)</f>
        <v/>
      </c>
    </row>
    <row r="2339" ht="20.1" customFormat="1" customHeight="1" s="165">
      <c r="A2339" s="150" t="n"/>
      <c r="B2339" s="296">
        <f>IF(LEN(A2339)=0,"",INDEX('Smelter Look-up'!$A:$A,MATCH($A2339,'Smelter Look-up'!$E:$E,0)))</f>
        <v/>
      </c>
      <c r="C2339" s="147">
        <f>IF(LEN(A2339)=0,"",INDEX('Smelter Look-up'!$C:$C,MATCH($A2339,'Smelter Look-up'!$E:$E,0)))</f>
        <v/>
      </c>
      <c r="D2339" s="144" t="n"/>
      <c r="E2339" s="144">
        <f>IF(ISERROR($V2339),"",OFFSET('Smelter Look-up'!$D$4,$V2339-4,0)&amp;"")</f>
        <v/>
      </c>
      <c r="F2339" s="144">
        <f>IF(ISERROR($V2339),"",OFFSET('Smelter Look-up'!$E$4,$V2339-4,0))</f>
        <v/>
      </c>
      <c r="G2339" s="144">
        <f>IF(C2339=$X$4,"Enter smelter details",IF(ISERROR($V2339),"",OFFSET('Smelter Look-up'!$F$4,$V2339-4,0)))</f>
        <v/>
      </c>
      <c r="H2339" s="200">
        <f>IF(ISERROR($V2339),"",OFFSET('Smelter Look-up'!$G$4,$V2339-4,0))</f>
        <v/>
      </c>
      <c r="I2339" s="201">
        <f>IF(ISERROR($V2339),"",OFFSET('Smelter Look-up'!$H$4,$V2339-4,0))</f>
        <v/>
      </c>
      <c r="J2339" s="201">
        <f>IF(ISERROR($V2339),"",OFFSET('Smelter Look-up'!$I$4,$V2339-4,0))</f>
        <v/>
      </c>
      <c r="K2339" s="145" t="n"/>
      <c r="L2339" s="145" t="n"/>
      <c r="M2339" s="145" t="n"/>
      <c r="N2339" s="145" t="n"/>
      <c r="O2339" s="145" t="n"/>
      <c r="P2339" s="203" t="n"/>
      <c r="Q2339" s="146" t="n"/>
      <c r="R2339" s="144">
        <f>IF(ISERROR($V2339),"",OFFSET('Smelter Look-up'!$C$4,$V2339-4,0)&amp;"")</f>
        <v/>
      </c>
      <c r="S2339" s="150">
        <f>IF(B2339="","",IF(ISERROR(MATCH($E2339,CL,0)),"Unknown",INDIRECT("'C'!$A$"&amp;MATCH($E2339,CL,0)+1)))</f>
        <v/>
      </c>
      <c r="T2339" s="150">
        <f>IF(B2339="","",IF(ISERROR(MATCH($J2339,SorP!$B$1:$B$6261,0)),"",INDIRECT("'SorP'!$A$"&amp;MATCH($S2339&amp;$J2339,SorP!C:C,0))))</f>
        <v/>
      </c>
      <c r="U2339" s="163" t="n"/>
      <c r="V2339" s="164">
        <f>IF(C2339="",NA(),MATCH($B2339&amp;$C2339,'Smelter Look-up'!$J:$J,0))</f>
        <v/>
      </c>
      <c r="X2339" s="165">
        <f>IF(AND(C2339="Smelter not listed",OR(LEN(D2339)=0,LEN(E2339)=0)),1,0)</f>
        <v/>
      </c>
      <c r="AB2339" s="306">
        <f>IF(C2339="","",B2339)</f>
        <v/>
      </c>
      <c r="AC2339" s="165">
        <f>B2339</f>
        <v/>
      </c>
      <c r="AD2339" s="165">
        <f>IF(C2339="Smelter not listed",D2339,C2339)</f>
        <v/>
      </c>
    </row>
    <row r="2340" ht="20.1" customFormat="1" customHeight="1" s="165">
      <c r="A2340" s="150" t="n"/>
      <c r="B2340" s="296">
        <f>IF(LEN(A2340)=0,"",INDEX('Smelter Look-up'!$A:$A,MATCH($A2340,'Smelter Look-up'!$E:$E,0)))</f>
        <v/>
      </c>
      <c r="C2340" s="147">
        <f>IF(LEN(A2340)=0,"",INDEX('Smelter Look-up'!$C:$C,MATCH($A2340,'Smelter Look-up'!$E:$E,0)))</f>
        <v/>
      </c>
      <c r="D2340" s="144" t="n"/>
      <c r="E2340" s="144">
        <f>IF(ISERROR($V2340),"",OFFSET('Smelter Look-up'!$D$4,$V2340-4,0)&amp;"")</f>
        <v/>
      </c>
      <c r="F2340" s="144">
        <f>IF(ISERROR($V2340),"",OFFSET('Smelter Look-up'!$E$4,$V2340-4,0))</f>
        <v/>
      </c>
      <c r="G2340" s="144">
        <f>IF(C2340=$X$4,"Enter smelter details",IF(ISERROR($V2340),"",OFFSET('Smelter Look-up'!$F$4,$V2340-4,0)))</f>
        <v/>
      </c>
      <c r="H2340" s="200">
        <f>IF(ISERROR($V2340),"",OFFSET('Smelter Look-up'!$G$4,$V2340-4,0))</f>
        <v/>
      </c>
      <c r="I2340" s="201">
        <f>IF(ISERROR($V2340),"",OFFSET('Smelter Look-up'!$H$4,$V2340-4,0))</f>
        <v/>
      </c>
      <c r="J2340" s="201">
        <f>IF(ISERROR($V2340),"",OFFSET('Smelter Look-up'!$I$4,$V2340-4,0))</f>
        <v/>
      </c>
      <c r="K2340" s="145" t="n"/>
      <c r="L2340" s="145" t="n"/>
      <c r="M2340" s="145" t="n"/>
      <c r="N2340" s="145" t="n"/>
      <c r="O2340" s="145" t="n"/>
      <c r="P2340" s="203" t="n"/>
      <c r="Q2340" s="146" t="n"/>
      <c r="R2340" s="144">
        <f>IF(ISERROR($V2340),"",OFFSET('Smelter Look-up'!$C$4,$V2340-4,0)&amp;"")</f>
        <v/>
      </c>
      <c r="S2340" s="150">
        <f>IF(B2340="","",IF(ISERROR(MATCH($E2340,CL,0)),"Unknown",INDIRECT("'C'!$A$"&amp;MATCH($E2340,CL,0)+1)))</f>
        <v/>
      </c>
      <c r="T2340" s="150">
        <f>IF(B2340="","",IF(ISERROR(MATCH($J2340,SorP!$B$1:$B$6261,0)),"",INDIRECT("'SorP'!$A$"&amp;MATCH($S2340&amp;$J2340,SorP!C:C,0))))</f>
        <v/>
      </c>
      <c r="U2340" s="163" t="n"/>
      <c r="V2340" s="164">
        <f>IF(C2340="",NA(),MATCH($B2340&amp;$C2340,'Smelter Look-up'!$J:$J,0))</f>
        <v/>
      </c>
      <c r="X2340" s="165">
        <f>IF(AND(C2340="Smelter not listed",OR(LEN(D2340)=0,LEN(E2340)=0)),1,0)</f>
        <v/>
      </c>
      <c r="AB2340" s="306">
        <f>IF(C2340="","",B2340)</f>
        <v/>
      </c>
      <c r="AC2340" s="165">
        <f>B2340</f>
        <v/>
      </c>
      <c r="AD2340" s="165">
        <f>IF(C2340="Smelter not listed",D2340,C2340)</f>
        <v/>
      </c>
    </row>
    <row r="2341" ht="20.1" customFormat="1" customHeight="1" s="165">
      <c r="A2341" s="150" t="n"/>
      <c r="B2341" s="296">
        <f>IF(LEN(A2341)=0,"",INDEX('Smelter Look-up'!$A:$A,MATCH($A2341,'Smelter Look-up'!$E:$E,0)))</f>
        <v/>
      </c>
      <c r="C2341" s="147">
        <f>IF(LEN(A2341)=0,"",INDEX('Smelter Look-up'!$C:$C,MATCH($A2341,'Smelter Look-up'!$E:$E,0)))</f>
        <v/>
      </c>
      <c r="D2341" s="144" t="n"/>
      <c r="E2341" s="144">
        <f>IF(ISERROR($V2341),"",OFFSET('Smelter Look-up'!$D$4,$V2341-4,0)&amp;"")</f>
        <v/>
      </c>
      <c r="F2341" s="144">
        <f>IF(ISERROR($V2341),"",OFFSET('Smelter Look-up'!$E$4,$V2341-4,0))</f>
        <v/>
      </c>
      <c r="G2341" s="144">
        <f>IF(C2341=$X$4,"Enter smelter details",IF(ISERROR($V2341),"",OFFSET('Smelter Look-up'!$F$4,$V2341-4,0)))</f>
        <v/>
      </c>
      <c r="H2341" s="200">
        <f>IF(ISERROR($V2341),"",OFFSET('Smelter Look-up'!$G$4,$V2341-4,0))</f>
        <v/>
      </c>
      <c r="I2341" s="201">
        <f>IF(ISERROR($V2341),"",OFFSET('Smelter Look-up'!$H$4,$V2341-4,0))</f>
        <v/>
      </c>
      <c r="J2341" s="201">
        <f>IF(ISERROR($V2341),"",OFFSET('Smelter Look-up'!$I$4,$V2341-4,0))</f>
        <v/>
      </c>
      <c r="K2341" s="145" t="n"/>
      <c r="L2341" s="145" t="n"/>
      <c r="M2341" s="145" t="n"/>
      <c r="N2341" s="145" t="n"/>
      <c r="O2341" s="145" t="n"/>
      <c r="P2341" s="203" t="n"/>
      <c r="Q2341" s="146" t="n"/>
      <c r="R2341" s="144">
        <f>IF(ISERROR($V2341),"",OFFSET('Smelter Look-up'!$C$4,$V2341-4,0)&amp;"")</f>
        <v/>
      </c>
      <c r="S2341" s="150">
        <f>IF(B2341="","",IF(ISERROR(MATCH($E2341,CL,0)),"Unknown",INDIRECT("'C'!$A$"&amp;MATCH($E2341,CL,0)+1)))</f>
        <v/>
      </c>
      <c r="T2341" s="150">
        <f>IF(B2341="","",IF(ISERROR(MATCH($J2341,SorP!$B$1:$B$6261,0)),"",INDIRECT("'SorP'!$A$"&amp;MATCH($S2341&amp;$J2341,SorP!C:C,0))))</f>
        <v/>
      </c>
      <c r="U2341" s="163" t="n"/>
      <c r="V2341" s="164">
        <f>IF(C2341="",NA(),MATCH($B2341&amp;$C2341,'Smelter Look-up'!$J:$J,0))</f>
        <v/>
      </c>
      <c r="X2341" s="165">
        <f>IF(AND(C2341="Smelter not listed",OR(LEN(D2341)=0,LEN(E2341)=0)),1,0)</f>
        <v/>
      </c>
      <c r="AB2341" s="306">
        <f>IF(C2341="","",B2341)</f>
        <v/>
      </c>
      <c r="AC2341" s="165">
        <f>B2341</f>
        <v/>
      </c>
      <c r="AD2341" s="165">
        <f>IF(C2341="Smelter not listed",D2341,C2341)</f>
        <v/>
      </c>
    </row>
    <row r="2342" ht="20.1" customFormat="1" customHeight="1" s="165">
      <c r="A2342" s="150" t="n"/>
      <c r="B2342" s="296">
        <f>IF(LEN(A2342)=0,"",INDEX('Smelter Look-up'!$A:$A,MATCH($A2342,'Smelter Look-up'!$E:$E,0)))</f>
        <v/>
      </c>
      <c r="C2342" s="147">
        <f>IF(LEN(A2342)=0,"",INDEX('Smelter Look-up'!$C:$C,MATCH($A2342,'Smelter Look-up'!$E:$E,0)))</f>
        <v/>
      </c>
      <c r="D2342" s="144" t="n"/>
      <c r="E2342" s="144">
        <f>IF(ISERROR($V2342),"",OFFSET('Smelter Look-up'!$D$4,$V2342-4,0)&amp;"")</f>
        <v/>
      </c>
      <c r="F2342" s="144">
        <f>IF(ISERROR($V2342),"",OFFSET('Smelter Look-up'!$E$4,$V2342-4,0))</f>
        <v/>
      </c>
      <c r="G2342" s="144">
        <f>IF(C2342=$X$4,"Enter smelter details",IF(ISERROR($V2342),"",OFFSET('Smelter Look-up'!$F$4,$V2342-4,0)))</f>
        <v/>
      </c>
      <c r="H2342" s="200">
        <f>IF(ISERROR($V2342),"",OFFSET('Smelter Look-up'!$G$4,$V2342-4,0))</f>
        <v/>
      </c>
      <c r="I2342" s="201">
        <f>IF(ISERROR($V2342),"",OFFSET('Smelter Look-up'!$H$4,$V2342-4,0))</f>
        <v/>
      </c>
      <c r="J2342" s="201">
        <f>IF(ISERROR($V2342),"",OFFSET('Smelter Look-up'!$I$4,$V2342-4,0))</f>
        <v/>
      </c>
      <c r="K2342" s="145" t="n"/>
      <c r="L2342" s="145" t="n"/>
      <c r="M2342" s="145" t="n"/>
      <c r="N2342" s="145" t="n"/>
      <c r="O2342" s="145" t="n"/>
      <c r="P2342" s="203" t="n"/>
      <c r="Q2342" s="146" t="n"/>
      <c r="R2342" s="144">
        <f>IF(ISERROR($V2342),"",OFFSET('Smelter Look-up'!$C$4,$V2342-4,0)&amp;"")</f>
        <v/>
      </c>
      <c r="S2342" s="150">
        <f>IF(B2342="","",IF(ISERROR(MATCH($E2342,CL,0)),"Unknown",INDIRECT("'C'!$A$"&amp;MATCH($E2342,CL,0)+1)))</f>
        <v/>
      </c>
      <c r="T2342" s="150">
        <f>IF(B2342="","",IF(ISERROR(MATCH($J2342,SorP!$B$1:$B$6261,0)),"",INDIRECT("'SorP'!$A$"&amp;MATCH($S2342&amp;$J2342,SorP!C:C,0))))</f>
        <v/>
      </c>
      <c r="U2342" s="163" t="n"/>
      <c r="V2342" s="164">
        <f>IF(C2342="",NA(),MATCH($B2342&amp;$C2342,'Smelter Look-up'!$J:$J,0))</f>
        <v/>
      </c>
      <c r="X2342" s="165">
        <f>IF(AND(C2342="Smelter not listed",OR(LEN(D2342)=0,LEN(E2342)=0)),1,0)</f>
        <v/>
      </c>
      <c r="AB2342" s="306">
        <f>IF(C2342="","",B2342)</f>
        <v/>
      </c>
      <c r="AC2342" s="165">
        <f>B2342</f>
        <v/>
      </c>
      <c r="AD2342" s="165">
        <f>IF(C2342="Smelter not listed",D2342,C2342)</f>
        <v/>
      </c>
    </row>
    <row r="2343" ht="20.1" customFormat="1" customHeight="1" s="165">
      <c r="A2343" s="150" t="n"/>
      <c r="B2343" s="296">
        <f>IF(LEN(A2343)=0,"",INDEX('Smelter Look-up'!$A:$A,MATCH($A2343,'Smelter Look-up'!$E:$E,0)))</f>
        <v/>
      </c>
      <c r="C2343" s="147">
        <f>IF(LEN(A2343)=0,"",INDEX('Smelter Look-up'!$C:$C,MATCH($A2343,'Smelter Look-up'!$E:$E,0)))</f>
        <v/>
      </c>
      <c r="D2343" s="144" t="n"/>
      <c r="E2343" s="144">
        <f>IF(ISERROR($V2343),"",OFFSET('Smelter Look-up'!$D$4,$V2343-4,0)&amp;"")</f>
        <v/>
      </c>
      <c r="F2343" s="144">
        <f>IF(ISERROR($V2343),"",OFFSET('Smelter Look-up'!$E$4,$V2343-4,0))</f>
        <v/>
      </c>
      <c r="G2343" s="144">
        <f>IF(C2343=$X$4,"Enter smelter details",IF(ISERROR($V2343),"",OFFSET('Smelter Look-up'!$F$4,$V2343-4,0)))</f>
        <v/>
      </c>
      <c r="H2343" s="200">
        <f>IF(ISERROR($V2343),"",OFFSET('Smelter Look-up'!$G$4,$V2343-4,0))</f>
        <v/>
      </c>
      <c r="I2343" s="201">
        <f>IF(ISERROR($V2343),"",OFFSET('Smelter Look-up'!$H$4,$V2343-4,0))</f>
        <v/>
      </c>
      <c r="J2343" s="201">
        <f>IF(ISERROR($V2343),"",OFFSET('Smelter Look-up'!$I$4,$V2343-4,0))</f>
        <v/>
      </c>
      <c r="K2343" s="145" t="n"/>
      <c r="L2343" s="145" t="n"/>
      <c r="M2343" s="145" t="n"/>
      <c r="N2343" s="145" t="n"/>
      <c r="O2343" s="145" t="n"/>
      <c r="P2343" s="203" t="n"/>
      <c r="Q2343" s="146" t="n"/>
      <c r="R2343" s="144">
        <f>IF(ISERROR($V2343),"",OFFSET('Smelter Look-up'!$C$4,$V2343-4,0)&amp;"")</f>
        <v/>
      </c>
      <c r="S2343" s="150">
        <f>IF(B2343="","",IF(ISERROR(MATCH($E2343,CL,0)),"Unknown",INDIRECT("'C'!$A$"&amp;MATCH($E2343,CL,0)+1)))</f>
        <v/>
      </c>
      <c r="T2343" s="150">
        <f>IF(B2343="","",IF(ISERROR(MATCH($J2343,SorP!$B$1:$B$6261,0)),"",INDIRECT("'SorP'!$A$"&amp;MATCH($S2343&amp;$J2343,SorP!C:C,0))))</f>
        <v/>
      </c>
      <c r="U2343" s="163" t="n"/>
      <c r="V2343" s="164">
        <f>IF(C2343="",NA(),MATCH($B2343&amp;$C2343,'Smelter Look-up'!$J:$J,0))</f>
        <v/>
      </c>
      <c r="X2343" s="165">
        <f>IF(AND(C2343="Smelter not listed",OR(LEN(D2343)=0,LEN(E2343)=0)),1,0)</f>
        <v/>
      </c>
      <c r="AB2343" s="306">
        <f>IF(C2343="","",B2343)</f>
        <v/>
      </c>
      <c r="AC2343" s="165">
        <f>B2343</f>
        <v/>
      </c>
      <c r="AD2343" s="165">
        <f>IF(C2343="Smelter not listed",D2343,C2343)</f>
        <v/>
      </c>
    </row>
    <row r="2344" ht="20.1" customFormat="1" customHeight="1" s="165">
      <c r="A2344" s="150" t="n"/>
      <c r="B2344" s="296">
        <f>IF(LEN(A2344)=0,"",INDEX('Smelter Look-up'!$A:$A,MATCH($A2344,'Smelter Look-up'!$E:$E,0)))</f>
        <v/>
      </c>
      <c r="C2344" s="147">
        <f>IF(LEN(A2344)=0,"",INDEX('Smelter Look-up'!$C:$C,MATCH($A2344,'Smelter Look-up'!$E:$E,0)))</f>
        <v/>
      </c>
      <c r="D2344" s="144" t="n"/>
      <c r="E2344" s="144">
        <f>IF(ISERROR($V2344),"",OFFSET('Smelter Look-up'!$D$4,$V2344-4,0)&amp;"")</f>
        <v/>
      </c>
      <c r="F2344" s="144">
        <f>IF(ISERROR($V2344),"",OFFSET('Smelter Look-up'!$E$4,$V2344-4,0))</f>
        <v/>
      </c>
      <c r="G2344" s="144">
        <f>IF(C2344=$X$4,"Enter smelter details",IF(ISERROR($V2344),"",OFFSET('Smelter Look-up'!$F$4,$V2344-4,0)))</f>
        <v/>
      </c>
      <c r="H2344" s="200">
        <f>IF(ISERROR($V2344),"",OFFSET('Smelter Look-up'!$G$4,$V2344-4,0))</f>
        <v/>
      </c>
      <c r="I2344" s="201">
        <f>IF(ISERROR($V2344),"",OFFSET('Smelter Look-up'!$H$4,$V2344-4,0))</f>
        <v/>
      </c>
      <c r="J2344" s="201">
        <f>IF(ISERROR($V2344),"",OFFSET('Smelter Look-up'!$I$4,$V2344-4,0))</f>
        <v/>
      </c>
      <c r="K2344" s="145" t="n"/>
      <c r="L2344" s="145" t="n"/>
      <c r="M2344" s="145" t="n"/>
      <c r="N2344" s="145" t="n"/>
      <c r="O2344" s="145" t="n"/>
      <c r="P2344" s="203" t="n"/>
      <c r="Q2344" s="146" t="n"/>
      <c r="R2344" s="144">
        <f>IF(ISERROR($V2344),"",OFFSET('Smelter Look-up'!$C$4,$V2344-4,0)&amp;"")</f>
        <v/>
      </c>
      <c r="S2344" s="150">
        <f>IF(B2344="","",IF(ISERROR(MATCH($E2344,CL,0)),"Unknown",INDIRECT("'C'!$A$"&amp;MATCH($E2344,CL,0)+1)))</f>
        <v/>
      </c>
      <c r="T2344" s="150">
        <f>IF(B2344="","",IF(ISERROR(MATCH($J2344,SorP!$B$1:$B$6261,0)),"",INDIRECT("'SorP'!$A$"&amp;MATCH($S2344&amp;$J2344,SorP!C:C,0))))</f>
        <v/>
      </c>
      <c r="U2344" s="163" t="n"/>
      <c r="V2344" s="164">
        <f>IF(C2344="",NA(),MATCH($B2344&amp;$C2344,'Smelter Look-up'!$J:$J,0))</f>
        <v/>
      </c>
      <c r="X2344" s="165">
        <f>IF(AND(C2344="Smelter not listed",OR(LEN(D2344)=0,LEN(E2344)=0)),1,0)</f>
        <v/>
      </c>
      <c r="AB2344" s="306">
        <f>IF(C2344="","",B2344)</f>
        <v/>
      </c>
      <c r="AC2344" s="165">
        <f>B2344</f>
        <v/>
      </c>
      <c r="AD2344" s="165">
        <f>IF(C2344="Smelter not listed",D2344,C2344)</f>
        <v/>
      </c>
    </row>
    <row r="2345" ht="20.1" customFormat="1" customHeight="1" s="165">
      <c r="A2345" s="150" t="n"/>
      <c r="B2345" s="296">
        <f>IF(LEN(A2345)=0,"",INDEX('Smelter Look-up'!$A:$A,MATCH($A2345,'Smelter Look-up'!$E:$E,0)))</f>
        <v/>
      </c>
      <c r="C2345" s="147">
        <f>IF(LEN(A2345)=0,"",INDEX('Smelter Look-up'!$C:$C,MATCH($A2345,'Smelter Look-up'!$E:$E,0)))</f>
        <v/>
      </c>
      <c r="D2345" s="144" t="n"/>
      <c r="E2345" s="144">
        <f>IF(ISERROR($V2345),"",OFFSET('Smelter Look-up'!$D$4,$V2345-4,0)&amp;"")</f>
        <v/>
      </c>
      <c r="F2345" s="144">
        <f>IF(ISERROR($V2345),"",OFFSET('Smelter Look-up'!$E$4,$V2345-4,0))</f>
        <v/>
      </c>
      <c r="G2345" s="144">
        <f>IF(C2345=$X$4,"Enter smelter details",IF(ISERROR($V2345),"",OFFSET('Smelter Look-up'!$F$4,$V2345-4,0)))</f>
        <v/>
      </c>
      <c r="H2345" s="200">
        <f>IF(ISERROR($V2345),"",OFFSET('Smelter Look-up'!$G$4,$V2345-4,0))</f>
        <v/>
      </c>
      <c r="I2345" s="201">
        <f>IF(ISERROR($V2345),"",OFFSET('Smelter Look-up'!$H$4,$V2345-4,0))</f>
        <v/>
      </c>
      <c r="J2345" s="201">
        <f>IF(ISERROR($V2345),"",OFFSET('Smelter Look-up'!$I$4,$V2345-4,0))</f>
        <v/>
      </c>
      <c r="K2345" s="145" t="n"/>
      <c r="L2345" s="145" t="n"/>
      <c r="M2345" s="145" t="n"/>
      <c r="N2345" s="145" t="n"/>
      <c r="O2345" s="145" t="n"/>
      <c r="P2345" s="203" t="n"/>
      <c r="Q2345" s="146" t="n"/>
      <c r="R2345" s="144">
        <f>IF(ISERROR($V2345),"",OFFSET('Smelter Look-up'!$C$4,$V2345-4,0)&amp;"")</f>
        <v/>
      </c>
      <c r="S2345" s="150">
        <f>IF(B2345="","",IF(ISERROR(MATCH($E2345,CL,0)),"Unknown",INDIRECT("'C'!$A$"&amp;MATCH($E2345,CL,0)+1)))</f>
        <v/>
      </c>
      <c r="T2345" s="150">
        <f>IF(B2345="","",IF(ISERROR(MATCH($J2345,SorP!$B$1:$B$6261,0)),"",INDIRECT("'SorP'!$A$"&amp;MATCH($S2345&amp;$J2345,SorP!C:C,0))))</f>
        <v/>
      </c>
      <c r="U2345" s="163" t="n"/>
      <c r="V2345" s="164">
        <f>IF(C2345="",NA(),MATCH($B2345&amp;$C2345,'Smelter Look-up'!$J:$J,0))</f>
        <v/>
      </c>
      <c r="X2345" s="165">
        <f>IF(AND(C2345="Smelter not listed",OR(LEN(D2345)=0,LEN(E2345)=0)),1,0)</f>
        <v/>
      </c>
      <c r="AB2345" s="306">
        <f>IF(C2345="","",B2345)</f>
        <v/>
      </c>
      <c r="AC2345" s="165">
        <f>B2345</f>
        <v/>
      </c>
      <c r="AD2345" s="165">
        <f>IF(C2345="Smelter not listed",D2345,C2345)</f>
        <v/>
      </c>
    </row>
    <row r="2346" ht="20.1" customFormat="1" customHeight="1" s="165">
      <c r="A2346" s="150" t="n"/>
      <c r="B2346" s="296">
        <f>IF(LEN(A2346)=0,"",INDEX('Smelter Look-up'!$A:$A,MATCH($A2346,'Smelter Look-up'!$E:$E,0)))</f>
        <v/>
      </c>
      <c r="C2346" s="147">
        <f>IF(LEN(A2346)=0,"",INDEX('Smelter Look-up'!$C:$C,MATCH($A2346,'Smelter Look-up'!$E:$E,0)))</f>
        <v/>
      </c>
      <c r="D2346" s="144" t="n"/>
      <c r="E2346" s="144">
        <f>IF(ISERROR($V2346),"",OFFSET('Smelter Look-up'!$D$4,$V2346-4,0)&amp;"")</f>
        <v/>
      </c>
      <c r="F2346" s="144">
        <f>IF(ISERROR($V2346),"",OFFSET('Smelter Look-up'!$E$4,$V2346-4,0))</f>
        <v/>
      </c>
      <c r="G2346" s="144">
        <f>IF(C2346=$X$4,"Enter smelter details",IF(ISERROR($V2346),"",OFFSET('Smelter Look-up'!$F$4,$V2346-4,0)))</f>
        <v/>
      </c>
      <c r="H2346" s="200">
        <f>IF(ISERROR($V2346),"",OFFSET('Smelter Look-up'!$G$4,$V2346-4,0))</f>
        <v/>
      </c>
      <c r="I2346" s="201">
        <f>IF(ISERROR($V2346),"",OFFSET('Smelter Look-up'!$H$4,$V2346-4,0))</f>
        <v/>
      </c>
      <c r="J2346" s="201">
        <f>IF(ISERROR($V2346),"",OFFSET('Smelter Look-up'!$I$4,$V2346-4,0))</f>
        <v/>
      </c>
      <c r="K2346" s="145" t="n"/>
      <c r="L2346" s="145" t="n"/>
      <c r="M2346" s="145" t="n"/>
      <c r="N2346" s="145" t="n"/>
      <c r="O2346" s="145" t="n"/>
      <c r="P2346" s="203" t="n"/>
      <c r="Q2346" s="146" t="n"/>
      <c r="R2346" s="144">
        <f>IF(ISERROR($V2346),"",OFFSET('Smelter Look-up'!$C$4,$V2346-4,0)&amp;"")</f>
        <v/>
      </c>
      <c r="S2346" s="150">
        <f>IF(B2346="","",IF(ISERROR(MATCH($E2346,CL,0)),"Unknown",INDIRECT("'C'!$A$"&amp;MATCH($E2346,CL,0)+1)))</f>
        <v/>
      </c>
      <c r="T2346" s="150">
        <f>IF(B2346="","",IF(ISERROR(MATCH($J2346,SorP!$B$1:$B$6261,0)),"",INDIRECT("'SorP'!$A$"&amp;MATCH($S2346&amp;$J2346,SorP!C:C,0))))</f>
        <v/>
      </c>
      <c r="U2346" s="163" t="n"/>
      <c r="V2346" s="164">
        <f>IF(C2346="",NA(),MATCH($B2346&amp;$C2346,'Smelter Look-up'!$J:$J,0))</f>
        <v/>
      </c>
      <c r="X2346" s="165">
        <f>IF(AND(C2346="Smelter not listed",OR(LEN(D2346)=0,LEN(E2346)=0)),1,0)</f>
        <v/>
      </c>
      <c r="AB2346" s="306">
        <f>IF(C2346="","",B2346)</f>
        <v/>
      </c>
      <c r="AC2346" s="165">
        <f>B2346</f>
        <v/>
      </c>
      <c r="AD2346" s="165">
        <f>IF(C2346="Smelter not listed",D2346,C2346)</f>
        <v/>
      </c>
    </row>
    <row r="2347" ht="20.1" customFormat="1" customHeight="1" s="165">
      <c r="A2347" s="150" t="n"/>
      <c r="B2347" s="296">
        <f>IF(LEN(A2347)=0,"",INDEX('Smelter Look-up'!$A:$A,MATCH($A2347,'Smelter Look-up'!$E:$E,0)))</f>
        <v/>
      </c>
      <c r="C2347" s="147">
        <f>IF(LEN(A2347)=0,"",INDEX('Smelter Look-up'!$C:$C,MATCH($A2347,'Smelter Look-up'!$E:$E,0)))</f>
        <v/>
      </c>
      <c r="D2347" s="144" t="n"/>
      <c r="E2347" s="144">
        <f>IF(ISERROR($V2347),"",OFFSET('Smelter Look-up'!$D$4,$V2347-4,0)&amp;"")</f>
        <v/>
      </c>
      <c r="F2347" s="144">
        <f>IF(ISERROR($V2347),"",OFFSET('Smelter Look-up'!$E$4,$V2347-4,0))</f>
        <v/>
      </c>
      <c r="G2347" s="144">
        <f>IF(C2347=$X$4,"Enter smelter details",IF(ISERROR($V2347),"",OFFSET('Smelter Look-up'!$F$4,$V2347-4,0)))</f>
        <v/>
      </c>
      <c r="H2347" s="200">
        <f>IF(ISERROR($V2347),"",OFFSET('Smelter Look-up'!$G$4,$V2347-4,0))</f>
        <v/>
      </c>
      <c r="I2347" s="201">
        <f>IF(ISERROR($V2347),"",OFFSET('Smelter Look-up'!$H$4,$V2347-4,0))</f>
        <v/>
      </c>
      <c r="J2347" s="201">
        <f>IF(ISERROR($V2347),"",OFFSET('Smelter Look-up'!$I$4,$V2347-4,0))</f>
        <v/>
      </c>
      <c r="K2347" s="145" t="n"/>
      <c r="L2347" s="145" t="n"/>
      <c r="M2347" s="145" t="n"/>
      <c r="N2347" s="145" t="n"/>
      <c r="O2347" s="145" t="n"/>
      <c r="P2347" s="203" t="n"/>
      <c r="Q2347" s="146" t="n"/>
      <c r="R2347" s="144">
        <f>IF(ISERROR($V2347),"",OFFSET('Smelter Look-up'!$C$4,$V2347-4,0)&amp;"")</f>
        <v/>
      </c>
      <c r="S2347" s="150">
        <f>IF(B2347="","",IF(ISERROR(MATCH($E2347,CL,0)),"Unknown",INDIRECT("'C'!$A$"&amp;MATCH($E2347,CL,0)+1)))</f>
        <v/>
      </c>
      <c r="T2347" s="150">
        <f>IF(B2347="","",IF(ISERROR(MATCH($J2347,SorP!$B$1:$B$6261,0)),"",INDIRECT("'SorP'!$A$"&amp;MATCH($S2347&amp;$J2347,SorP!C:C,0))))</f>
        <v/>
      </c>
      <c r="U2347" s="163" t="n"/>
      <c r="V2347" s="164">
        <f>IF(C2347="",NA(),MATCH($B2347&amp;$C2347,'Smelter Look-up'!$J:$J,0))</f>
        <v/>
      </c>
      <c r="X2347" s="165">
        <f>IF(AND(C2347="Smelter not listed",OR(LEN(D2347)=0,LEN(E2347)=0)),1,0)</f>
        <v/>
      </c>
      <c r="AB2347" s="306">
        <f>IF(C2347="","",B2347)</f>
        <v/>
      </c>
      <c r="AC2347" s="165">
        <f>B2347</f>
        <v/>
      </c>
      <c r="AD2347" s="165">
        <f>IF(C2347="Smelter not listed",D2347,C2347)</f>
        <v/>
      </c>
    </row>
    <row r="2348" ht="20.1" customFormat="1" customHeight="1" s="165">
      <c r="A2348" s="150" t="n"/>
      <c r="B2348" s="296">
        <f>IF(LEN(A2348)=0,"",INDEX('Smelter Look-up'!$A:$A,MATCH($A2348,'Smelter Look-up'!$E:$E,0)))</f>
        <v/>
      </c>
      <c r="C2348" s="147">
        <f>IF(LEN(A2348)=0,"",INDEX('Smelter Look-up'!$C:$C,MATCH($A2348,'Smelter Look-up'!$E:$E,0)))</f>
        <v/>
      </c>
      <c r="D2348" s="144" t="n"/>
      <c r="E2348" s="144">
        <f>IF(ISERROR($V2348),"",OFFSET('Smelter Look-up'!$D$4,$V2348-4,0)&amp;"")</f>
        <v/>
      </c>
      <c r="F2348" s="144">
        <f>IF(ISERROR($V2348),"",OFFSET('Smelter Look-up'!$E$4,$V2348-4,0))</f>
        <v/>
      </c>
      <c r="G2348" s="144">
        <f>IF(C2348=$X$4,"Enter smelter details",IF(ISERROR($V2348),"",OFFSET('Smelter Look-up'!$F$4,$V2348-4,0)))</f>
        <v/>
      </c>
      <c r="H2348" s="200">
        <f>IF(ISERROR($V2348),"",OFFSET('Smelter Look-up'!$G$4,$V2348-4,0))</f>
        <v/>
      </c>
      <c r="I2348" s="201">
        <f>IF(ISERROR($V2348),"",OFFSET('Smelter Look-up'!$H$4,$V2348-4,0))</f>
        <v/>
      </c>
      <c r="J2348" s="201">
        <f>IF(ISERROR($V2348),"",OFFSET('Smelter Look-up'!$I$4,$V2348-4,0))</f>
        <v/>
      </c>
      <c r="K2348" s="145" t="n"/>
      <c r="L2348" s="145" t="n"/>
      <c r="M2348" s="145" t="n"/>
      <c r="N2348" s="145" t="n"/>
      <c r="O2348" s="145" t="n"/>
      <c r="P2348" s="203" t="n"/>
      <c r="Q2348" s="146" t="n"/>
      <c r="R2348" s="144">
        <f>IF(ISERROR($V2348),"",OFFSET('Smelter Look-up'!$C$4,$V2348-4,0)&amp;"")</f>
        <v/>
      </c>
      <c r="S2348" s="150">
        <f>IF(B2348="","",IF(ISERROR(MATCH($E2348,CL,0)),"Unknown",INDIRECT("'C'!$A$"&amp;MATCH($E2348,CL,0)+1)))</f>
        <v/>
      </c>
      <c r="T2348" s="150">
        <f>IF(B2348="","",IF(ISERROR(MATCH($J2348,SorP!$B$1:$B$6261,0)),"",INDIRECT("'SorP'!$A$"&amp;MATCH($S2348&amp;$J2348,SorP!C:C,0))))</f>
        <v/>
      </c>
      <c r="U2348" s="163" t="n"/>
      <c r="V2348" s="164">
        <f>IF(C2348="",NA(),MATCH($B2348&amp;$C2348,'Smelter Look-up'!$J:$J,0))</f>
        <v/>
      </c>
      <c r="X2348" s="165">
        <f>IF(AND(C2348="Smelter not listed",OR(LEN(D2348)=0,LEN(E2348)=0)),1,0)</f>
        <v/>
      </c>
      <c r="AB2348" s="306">
        <f>IF(C2348="","",B2348)</f>
        <v/>
      </c>
      <c r="AC2348" s="165">
        <f>B2348</f>
        <v/>
      </c>
      <c r="AD2348" s="165">
        <f>IF(C2348="Smelter not listed",D2348,C2348)</f>
        <v/>
      </c>
    </row>
    <row r="2349" ht="20.1" customFormat="1" customHeight="1" s="165">
      <c r="A2349" s="150" t="n"/>
      <c r="B2349" s="296">
        <f>IF(LEN(A2349)=0,"",INDEX('Smelter Look-up'!$A:$A,MATCH($A2349,'Smelter Look-up'!$E:$E,0)))</f>
        <v/>
      </c>
      <c r="C2349" s="147">
        <f>IF(LEN(A2349)=0,"",INDEX('Smelter Look-up'!$C:$C,MATCH($A2349,'Smelter Look-up'!$E:$E,0)))</f>
        <v/>
      </c>
      <c r="D2349" s="144" t="n"/>
      <c r="E2349" s="144">
        <f>IF(ISERROR($V2349),"",OFFSET('Smelter Look-up'!$D$4,$V2349-4,0)&amp;"")</f>
        <v/>
      </c>
      <c r="F2349" s="144">
        <f>IF(ISERROR($V2349),"",OFFSET('Smelter Look-up'!$E$4,$V2349-4,0))</f>
        <v/>
      </c>
      <c r="G2349" s="144">
        <f>IF(C2349=$X$4,"Enter smelter details",IF(ISERROR($V2349),"",OFFSET('Smelter Look-up'!$F$4,$V2349-4,0)))</f>
        <v/>
      </c>
      <c r="H2349" s="200">
        <f>IF(ISERROR($V2349),"",OFFSET('Smelter Look-up'!$G$4,$V2349-4,0))</f>
        <v/>
      </c>
      <c r="I2349" s="201">
        <f>IF(ISERROR($V2349),"",OFFSET('Smelter Look-up'!$H$4,$V2349-4,0))</f>
        <v/>
      </c>
      <c r="J2349" s="201">
        <f>IF(ISERROR($V2349),"",OFFSET('Smelter Look-up'!$I$4,$V2349-4,0))</f>
        <v/>
      </c>
      <c r="K2349" s="145" t="n"/>
      <c r="L2349" s="145" t="n"/>
      <c r="M2349" s="145" t="n"/>
      <c r="N2349" s="145" t="n"/>
      <c r="O2349" s="145" t="n"/>
      <c r="P2349" s="203" t="n"/>
      <c r="Q2349" s="146" t="n"/>
      <c r="R2349" s="144">
        <f>IF(ISERROR($V2349),"",OFFSET('Smelter Look-up'!$C$4,$V2349-4,0)&amp;"")</f>
        <v/>
      </c>
      <c r="S2349" s="150">
        <f>IF(B2349="","",IF(ISERROR(MATCH($E2349,CL,0)),"Unknown",INDIRECT("'C'!$A$"&amp;MATCH($E2349,CL,0)+1)))</f>
        <v/>
      </c>
      <c r="T2349" s="150">
        <f>IF(B2349="","",IF(ISERROR(MATCH($J2349,SorP!$B$1:$B$6261,0)),"",INDIRECT("'SorP'!$A$"&amp;MATCH($S2349&amp;$J2349,SorP!C:C,0))))</f>
        <v/>
      </c>
      <c r="U2349" s="163" t="n"/>
      <c r="V2349" s="164">
        <f>IF(C2349="",NA(),MATCH($B2349&amp;$C2349,'Smelter Look-up'!$J:$J,0))</f>
        <v/>
      </c>
      <c r="X2349" s="165">
        <f>IF(AND(C2349="Smelter not listed",OR(LEN(D2349)=0,LEN(E2349)=0)),1,0)</f>
        <v/>
      </c>
      <c r="AB2349" s="306">
        <f>IF(C2349="","",B2349)</f>
        <v/>
      </c>
      <c r="AC2349" s="165">
        <f>B2349</f>
        <v/>
      </c>
      <c r="AD2349" s="165">
        <f>IF(C2349="Smelter not listed",D2349,C2349)</f>
        <v/>
      </c>
    </row>
    <row r="2350" ht="20.1" customFormat="1" customHeight="1" s="165">
      <c r="A2350" s="150" t="n"/>
      <c r="B2350" s="296">
        <f>IF(LEN(A2350)=0,"",INDEX('Smelter Look-up'!$A:$A,MATCH($A2350,'Smelter Look-up'!$E:$E,0)))</f>
        <v/>
      </c>
      <c r="C2350" s="147">
        <f>IF(LEN(A2350)=0,"",INDEX('Smelter Look-up'!$C:$C,MATCH($A2350,'Smelter Look-up'!$E:$E,0)))</f>
        <v/>
      </c>
      <c r="D2350" s="144" t="n"/>
      <c r="E2350" s="144">
        <f>IF(ISERROR($V2350),"",OFFSET('Smelter Look-up'!$D$4,$V2350-4,0)&amp;"")</f>
        <v/>
      </c>
      <c r="F2350" s="144">
        <f>IF(ISERROR($V2350),"",OFFSET('Smelter Look-up'!$E$4,$V2350-4,0))</f>
        <v/>
      </c>
      <c r="G2350" s="144">
        <f>IF(C2350=$X$4,"Enter smelter details",IF(ISERROR($V2350),"",OFFSET('Smelter Look-up'!$F$4,$V2350-4,0)))</f>
        <v/>
      </c>
      <c r="H2350" s="200">
        <f>IF(ISERROR($V2350),"",OFFSET('Smelter Look-up'!$G$4,$V2350-4,0))</f>
        <v/>
      </c>
      <c r="I2350" s="201">
        <f>IF(ISERROR($V2350),"",OFFSET('Smelter Look-up'!$H$4,$V2350-4,0))</f>
        <v/>
      </c>
      <c r="J2350" s="201">
        <f>IF(ISERROR($V2350),"",OFFSET('Smelter Look-up'!$I$4,$V2350-4,0))</f>
        <v/>
      </c>
      <c r="K2350" s="145" t="n"/>
      <c r="L2350" s="145" t="n"/>
      <c r="M2350" s="145" t="n"/>
      <c r="N2350" s="145" t="n"/>
      <c r="O2350" s="145" t="n"/>
      <c r="P2350" s="203" t="n"/>
      <c r="Q2350" s="146" t="n"/>
      <c r="R2350" s="144">
        <f>IF(ISERROR($V2350),"",OFFSET('Smelter Look-up'!$C$4,$V2350-4,0)&amp;"")</f>
        <v/>
      </c>
      <c r="S2350" s="150">
        <f>IF(B2350="","",IF(ISERROR(MATCH($E2350,CL,0)),"Unknown",INDIRECT("'C'!$A$"&amp;MATCH($E2350,CL,0)+1)))</f>
        <v/>
      </c>
      <c r="T2350" s="150">
        <f>IF(B2350="","",IF(ISERROR(MATCH($J2350,SorP!$B$1:$B$6261,0)),"",INDIRECT("'SorP'!$A$"&amp;MATCH($S2350&amp;$J2350,SorP!C:C,0))))</f>
        <v/>
      </c>
      <c r="U2350" s="163" t="n"/>
      <c r="V2350" s="164">
        <f>IF(C2350="",NA(),MATCH($B2350&amp;$C2350,'Smelter Look-up'!$J:$J,0))</f>
        <v/>
      </c>
      <c r="X2350" s="165">
        <f>IF(AND(C2350="Smelter not listed",OR(LEN(D2350)=0,LEN(E2350)=0)),1,0)</f>
        <v/>
      </c>
      <c r="AB2350" s="306">
        <f>IF(C2350="","",B2350)</f>
        <v/>
      </c>
      <c r="AC2350" s="165">
        <f>B2350</f>
        <v/>
      </c>
      <c r="AD2350" s="165">
        <f>IF(C2350="Smelter not listed",D2350,C2350)</f>
        <v/>
      </c>
    </row>
    <row r="2351" ht="20.1" customFormat="1" customHeight="1" s="165">
      <c r="A2351" s="150" t="n"/>
      <c r="B2351" s="296">
        <f>IF(LEN(A2351)=0,"",INDEX('Smelter Look-up'!$A:$A,MATCH($A2351,'Smelter Look-up'!$E:$E,0)))</f>
        <v/>
      </c>
      <c r="C2351" s="147">
        <f>IF(LEN(A2351)=0,"",INDEX('Smelter Look-up'!$C:$C,MATCH($A2351,'Smelter Look-up'!$E:$E,0)))</f>
        <v/>
      </c>
      <c r="D2351" s="144" t="n"/>
      <c r="E2351" s="144">
        <f>IF(ISERROR($V2351),"",OFFSET('Smelter Look-up'!$D$4,$V2351-4,0)&amp;"")</f>
        <v/>
      </c>
      <c r="F2351" s="144">
        <f>IF(ISERROR($V2351),"",OFFSET('Smelter Look-up'!$E$4,$V2351-4,0))</f>
        <v/>
      </c>
      <c r="G2351" s="144">
        <f>IF(C2351=$X$4,"Enter smelter details",IF(ISERROR($V2351),"",OFFSET('Smelter Look-up'!$F$4,$V2351-4,0)))</f>
        <v/>
      </c>
      <c r="H2351" s="200">
        <f>IF(ISERROR($V2351),"",OFFSET('Smelter Look-up'!$G$4,$V2351-4,0))</f>
        <v/>
      </c>
      <c r="I2351" s="201">
        <f>IF(ISERROR($V2351),"",OFFSET('Smelter Look-up'!$H$4,$V2351-4,0))</f>
        <v/>
      </c>
      <c r="J2351" s="201">
        <f>IF(ISERROR($V2351),"",OFFSET('Smelter Look-up'!$I$4,$V2351-4,0))</f>
        <v/>
      </c>
      <c r="K2351" s="145" t="n"/>
      <c r="L2351" s="145" t="n"/>
      <c r="M2351" s="145" t="n"/>
      <c r="N2351" s="145" t="n"/>
      <c r="O2351" s="145" t="n"/>
      <c r="P2351" s="203" t="n"/>
      <c r="Q2351" s="146" t="n"/>
      <c r="R2351" s="144">
        <f>IF(ISERROR($V2351),"",OFFSET('Smelter Look-up'!$C$4,$V2351-4,0)&amp;"")</f>
        <v/>
      </c>
      <c r="S2351" s="150">
        <f>IF(B2351="","",IF(ISERROR(MATCH($E2351,CL,0)),"Unknown",INDIRECT("'C'!$A$"&amp;MATCH($E2351,CL,0)+1)))</f>
        <v/>
      </c>
      <c r="T2351" s="150">
        <f>IF(B2351="","",IF(ISERROR(MATCH($J2351,SorP!$B$1:$B$6261,0)),"",INDIRECT("'SorP'!$A$"&amp;MATCH($S2351&amp;$J2351,SorP!C:C,0))))</f>
        <v/>
      </c>
      <c r="U2351" s="163" t="n"/>
      <c r="V2351" s="164">
        <f>IF(C2351="",NA(),MATCH($B2351&amp;$C2351,'Smelter Look-up'!$J:$J,0))</f>
        <v/>
      </c>
      <c r="X2351" s="165">
        <f>IF(AND(C2351="Smelter not listed",OR(LEN(D2351)=0,LEN(E2351)=0)),1,0)</f>
        <v/>
      </c>
      <c r="AB2351" s="306">
        <f>IF(C2351="","",B2351)</f>
        <v/>
      </c>
      <c r="AC2351" s="165">
        <f>B2351</f>
        <v/>
      </c>
      <c r="AD2351" s="165">
        <f>IF(C2351="Smelter not listed",D2351,C2351)</f>
        <v/>
      </c>
    </row>
    <row r="2352" ht="20.1" customFormat="1" customHeight="1" s="165">
      <c r="A2352" s="150" t="n"/>
      <c r="B2352" s="296">
        <f>IF(LEN(A2352)=0,"",INDEX('Smelter Look-up'!$A:$A,MATCH($A2352,'Smelter Look-up'!$E:$E,0)))</f>
        <v/>
      </c>
      <c r="C2352" s="147">
        <f>IF(LEN(A2352)=0,"",INDEX('Smelter Look-up'!$C:$C,MATCH($A2352,'Smelter Look-up'!$E:$E,0)))</f>
        <v/>
      </c>
      <c r="D2352" s="144" t="n"/>
      <c r="E2352" s="144">
        <f>IF(ISERROR($V2352),"",OFFSET('Smelter Look-up'!$D$4,$V2352-4,0)&amp;"")</f>
        <v/>
      </c>
      <c r="F2352" s="144">
        <f>IF(ISERROR($V2352),"",OFFSET('Smelter Look-up'!$E$4,$V2352-4,0))</f>
        <v/>
      </c>
      <c r="G2352" s="144">
        <f>IF(C2352=$X$4,"Enter smelter details",IF(ISERROR($V2352),"",OFFSET('Smelter Look-up'!$F$4,$V2352-4,0)))</f>
        <v/>
      </c>
      <c r="H2352" s="200">
        <f>IF(ISERROR($V2352),"",OFFSET('Smelter Look-up'!$G$4,$V2352-4,0))</f>
        <v/>
      </c>
      <c r="I2352" s="201">
        <f>IF(ISERROR($V2352),"",OFFSET('Smelter Look-up'!$H$4,$V2352-4,0))</f>
        <v/>
      </c>
      <c r="J2352" s="201">
        <f>IF(ISERROR($V2352),"",OFFSET('Smelter Look-up'!$I$4,$V2352-4,0))</f>
        <v/>
      </c>
      <c r="K2352" s="145" t="n"/>
      <c r="L2352" s="145" t="n"/>
      <c r="M2352" s="145" t="n"/>
      <c r="N2352" s="145" t="n"/>
      <c r="O2352" s="145" t="n"/>
      <c r="P2352" s="203" t="n"/>
      <c r="Q2352" s="146" t="n"/>
      <c r="R2352" s="144">
        <f>IF(ISERROR($V2352),"",OFFSET('Smelter Look-up'!$C$4,$V2352-4,0)&amp;"")</f>
        <v/>
      </c>
      <c r="S2352" s="150">
        <f>IF(B2352="","",IF(ISERROR(MATCH($E2352,CL,0)),"Unknown",INDIRECT("'C'!$A$"&amp;MATCH($E2352,CL,0)+1)))</f>
        <v/>
      </c>
      <c r="T2352" s="150">
        <f>IF(B2352="","",IF(ISERROR(MATCH($J2352,SorP!$B$1:$B$6261,0)),"",INDIRECT("'SorP'!$A$"&amp;MATCH($S2352&amp;$J2352,SorP!C:C,0))))</f>
        <v/>
      </c>
      <c r="U2352" s="163" t="n"/>
      <c r="V2352" s="164">
        <f>IF(C2352="",NA(),MATCH($B2352&amp;$C2352,'Smelter Look-up'!$J:$J,0))</f>
        <v/>
      </c>
      <c r="X2352" s="165">
        <f>IF(AND(C2352="Smelter not listed",OR(LEN(D2352)=0,LEN(E2352)=0)),1,0)</f>
        <v/>
      </c>
      <c r="AB2352" s="306">
        <f>IF(C2352="","",B2352)</f>
        <v/>
      </c>
      <c r="AC2352" s="165">
        <f>B2352</f>
        <v/>
      </c>
      <c r="AD2352" s="165">
        <f>IF(C2352="Smelter not listed",D2352,C2352)</f>
        <v/>
      </c>
    </row>
    <row r="2353" ht="20.1" customFormat="1" customHeight="1" s="165">
      <c r="A2353" s="150" t="n"/>
      <c r="B2353" s="296">
        <f>IF(LEN(A2353)=0,"",INDEX('Smelter Look-up'!$A:$A,MATCH($A2353,'Smelter Look-up'!$E:$E,0)))</f>
        <v/>
      </c>
      <c r="C2353" s="147">
        <f>IF(LEN(A2353)=0,"",INDEX('Smelter Look-up'!$C:$C,MATCH($A2353,'Smelter Look-up'!$E:$E,0)))</f>
        <v/>
      </c>
      <c r="D2353" s="144" t="n"/>
      <c r="E2353" s="144">
        <f>IF(ISERROR($V2353),"",OFFSET('Smelter Look-up'!$D$4,$V2353-4,0)&amp;"")</f>
        <v/>
      </c>
      <c r="F2353" s="144">
        <f>IF(ISERROR($V2353),"",OFFSET('Smelter Look-up'!$E$4,$V2353-4,0))</f>
        <v/>
      </c>
      <c r="G2353" s="144">
        <f>IF(C2353=$X$4,"Enter smelter details",IF(ISERROR($V2353),"",OFFSET('Smelter Look-up'!$F$4,$V2353-4,0)))</f>
        <v/>
      </c>
      <c r="H2353" s="200">
        <f>IF(ISERROR($V2353),"",OFFSET('Smelter Look-up'!$G$4,$V2353-4,0))</f>
        <v/>
      </c>
      <c r="I2353" s="201">
        <f>IF(ISERROR($V2353),"",OFFSET('Smelter Look-up'!$H$4,$V2353-4,0))</f>
        <v/>
      </c>
      <c r="J2353" s="201">
        <f>IF(ISERROR($V2353),"",OFFSET('Smelter Look-up'!$I$4,$V2353-4,0))</f>
        <v/>
      </c>
      <c r="K2353" s="145" t="n"/>
      <c r="L2353" s="145" t="n"/>
      <c r="M2353" s="145" t="n"/>
      <c r="N2353" s="145" t="n"/>
      <c r="O2353" s="145" t="n"/>
      <c r="P2353" s="203" t="n"/>
      <c r="Q2353" s="146" t="n"/>
      <c r="R2353" s="144">
        <f>IF(ISERROR($V2353),"",OFFSET('Smelter Look-up'!$C$4,$V2353-4,0)&amp;"")</f>
        <v/>
      </c>
      <c r="S2353" s="150">
        <f>IF(B2353="","",IF(ISERROR(MATCH($E2353,CL,0)),"Unknown",INDIRECT("'C'!$A$"&amp;MATCH($E2353,CL,0)+1)))</f>
        <v/>
      </c>
      <c r="T2353" s="150">
        <f>IF(B2353="","",IF(ISERROR(MATCH($J2353,SorP!$B$1:$B$6261,0)),"",INDIRECT("'SorP'!$A$"&amp;MATCH($S2353&amp;$J2353,SorP!C:C,0))))</f>
        <v/>
      </c>
      <c r="U2353" s="163" t="n"/>
      <c r="V2353" s="164">
        <f>IF(C2353="",NA(),MATCH($B2353&amp;$C2353,'Smelter Look-up'!$J:$J,0))</f>
        <v/>
      </c>
      <c r="X2353" s="165">
        <f>IF(AND(C2353="Smelter not listed",OR(LEN(D2353)=0,LEN(E2353)=0)),1,0)</f>
        <v/>
      </c>
      <c r="AB2353" s="306">
        <f>IF(C2353="","",B2353)</f>
        <v/>
      </c>
      <c r="AC2353" s="165">
        <f>B2353</f>
        <v/>
      </c>
      <c r="AD2353" s="165">
        <f>IF(C2353="Smelter not listed",D2353,C2353)</f>
        <v/>
      </c>
    </row>
    <row r="2354" ht="20.1" customFormat="1" customHeight="1" s="165">
      <c r="A2354" s="150" t="n"/>
      <c r="B2354" s="296">
        <f>IF(LEN(A2354)=0,"",INDEX('Smelter Look-up'!$A:$A,MATCH($A2354,'Smelter Look-up'!$E:$E,0)))</f>
        <v/>
      </c>
      <c r="C2354" s="147">
        <f>IF(LEN(A2354)=0,"",INDEX('Smelter Look-up'!$C:$C,MATCH($A2354,'Smelter Look-up'!$E:$E,0)))</f>
        <v/>
      </c>
      <c r="D2354" s="144" t="n"/>
      <c r="E2354" s="144">
        <f>IF(ISERROR($V2354),"",OFFSET('Smelter Look-up'!$D$4,$V2354-4,0)&amp;"")</f>
        <v/>
      </c>
      <c r="F2354" s="144">
        <f>IF(ISERROR($V2354),"",OFFSET('Smelter Look-up'!$E$4,$V2354-4,0))</f>
        <v/>
      </c>
      <c r="G2354" s="144">
        <f>IF(C2354=$X$4,"Enter smelter details",IF(ISERROR($V2354),"",OFFSET('Smelter Look-up'!$F$4,$V2354-4,0)))</f>
        <v/>
      </c>
      <c r="H2354" s="200">
        <f>IF(ISERROR($V2354),"",OFFSET('Smelter Look-up'!$G$4,$V2354-4,0))</f>
        <v/>
      </c>
      <c r="I2354" s="201">
        <f>IF(ISERROR($V2354),"",OFFSET('Smelter Look-up'!$H$4,$V2354-4,0))</f>
        <v/>
      </c>
      <c r="J2354" s="201">
        <f>IF(ISERROR($V2354),"",OFFSET('Smelter Look-up'!$I$4,$V2354-4,0))</f>
        <v/>
      </c>
      <c r="K2354" s="145" t="n"/>
      <c r="L2354" s="145" t="n"/>
      <c r="M2354" s="145" t="n"/>
      <c r="N2354" s="145" t="n"/>
      <c r="O2354" s="145" t="n"/>
      <c r="P2354" s="203" t="n"/>
      <c r="Q2354" s="146" t="n"/>
      <c r="R2354" s="144">
        <f>IF(ISERROR($V2354),"",OFFSET('Smelter Look-up'!$C$4,$V2354-4,0)&amp;"")</f>
        <v/>
      </c>
      <c r="S2354" s="150">
        <f>IF(B2354="","",IF(ISERROR(MATCH($E2354,CL,0)),"Unknown",INDIRECT("'C'!$A$"&amp;MATCH($E2354,CL,0)+1)))</f>
        <v/>
      </c>
      <c r="T2354" s="150">
        <f>IF(B2354="","",IF(ISERROR(MATCH($J2354,SorP!$B$1:$B$6261,0)),"",INDIRECT("'SorP'!$A$"&amp;MATCH($S2354&amp;$J2354,SorP!C:C,0))))</f>
        <v/>
      </c>
      <c r="U2354" s="163" t="n"/>
      <c r="V2354" s="164">
        <f>IF(C2354="",NA(),MATCH($B2354&amp;$C2354,'Smelter Look-up'!$J:$J,0))</f>
        <v/>
      </c>
      <c r="X2354" s="165">
        <f>IF(AND(C2354="Smelter not listed",OR(LEN(D2354)=0,LEN(E2354)=0)),1,0)</f>
        <v/>
      </c>
      <c r="AB2354" s="306">
        <f>IF(C2354="","",B2354)</f>
        <v/>
      </c>
      <c r="AC2354" s="165">
        <f>B2354</f>
        <v/>
      </c>
      <c r="AD2354" s="165">
        <f>IF(C2354="Smelter not listed",D2354,C2354)</f>
        <v/>
      </c>
    </row>
    <row r="2355" ht="20.1" customFormat="1" customHeight="1" s="165">
      <c r="A2355" s="150" t="n"/>
      <c r="B2355" s="296">
        <f>IF(LEN(A2355)=0,"",INDEX('Smelter Look-up'!$A:$A,MATCH($A2355,'Smelter Look-up'!$E:$E,0)))</f>
        <v/>
      </c>
      <c r="C2355" s="147">
        <f>IF(LEN(A2355)=0,"",INDEX('Smelter Look-up'!$C:$C,MATCH($A2355,'Smelter Look-up'!$E:$E,0)))</f>
        <v/>
      </c>
      <c r="D2355" s="144" t="n"/>
      <c r="E2355" s="144">
        <f>IF(ISERROR($V2355),"",OFFSET('Smelter Look-up'!$D$4,$V2355-4,0)&amp;"")</f>
        <v/>
      </c>
      <c r="F2355" s="144">
        <f>IF(ISERROR($V2355),"",OFFSET('Smelter Look-up'!$E$4,$V2355-4,0))</f>
        <v/>
      </c>
      <c r="G2355" s="144">
        <f>IF(C2355=$X$4,"Enter smelter details",IF(ISERROR($V2355),"",OFFSET('Smelter Look-up'!$F$4,$V2355-4,0)))</f>
        <v/>
      </c>
      <c r="H2355" s="200">
        <f>IF(ISERROR($V2355),"",OFFSET('Smelter Look-up'!$G$4,$V2355-4,0))</f>
        <v/>
      </c>
      <c r="I2355" s="201">
        <f>IF(ISERROR($V2355),"",OFFSET('Smelter Look-up'!$H$4,$V2355-4,0))</f>
        <v/>
      </c>
      <c r="J2355" s="201">
        <f>IF(ISERROR($V2355),"",OFFSET('Smelter Look-up'!$I$4,$V2355-4,0))</f>
        <v/>
      </c>
      <c r="K2355" s="145" t="n"/>
      <c r="L2355" s="145" t="n"/>
      <c r="M2355" s="145" t="n"/>
      <c r="N2355" s="145" t="n"/>
      <c r="O2355" s="145" t="n"/>
      <c r="P2355" s="203" t="n"/>
      <c r="Q2355" s="146" t="n"/>
      <c r="R2355" s="144">
        <f>IF(ISERROR($V2355),"",OFFSET('Smelter Look-up'!$C$4,$V2355-4,0)&amp;"")</f>
        <v/>
      </c>
      <c r="S2355" s="150">
        <f>IF(B2355="","",IF(ISERROR(MATCH($E2355,CL,0)),"Unknown",INDIRECT("'C'!$A$"&amp;MATCH($E2355,CL,0)+1)))</f>
        <v/>
      </c>
      <c r="T2355" s="150">
        <f>IF(B2355="","",IF(ISERROR(MATCH($J2355,SorP!$B$1:$B$6261,0)),"",INDIRECT("'SorP'!$A$"&amp;MATCH($S2355&amp;$J2355,SorP!C:C,0))))</f>
        <v/>
      </c>
      <c r="U2355" s="163" t="n"/>
      <c r="V2355" s="164">
        <f>IF(C2355="",NA(),MATCH($B2355&amp;$C2355,'Smelter Look-up'!$J:$J,0))</f>
        <v/>
      </c>
      <c r="X2355" s="165">
        <f>IF(AND(C2355="Smelter not listed",OR(LEN(D2355)=0,LEN(E2355)=0)),1,0)</f>
        <v/>
      </c>
      <c r="AB2355" s="306">
        <f>IF(C2355="","",B2355)</f>
        <v/>
      </c>
      <c r="AC2355" s="165">
        <f>B2355</f>
        <v/>
      </c>
      <c r="AD2355" s="165">
        <f>IF(C2355="Smelter not listed",D2355,C2355)</f>
        <v/>
      </c>
    </row>
    <row r="2356" ht="20.1" customFormat="1" customHeight="1" s="165">
      <c r="A2356" s="150" t="n"/>
      <c r="B2356" s="296">
        <f>IF(LEN(A2356)=0,"",INDEX('Smelter Look-up'!$A:$A,MATCH($A2356,'Smelter Look-up'!$E:$E,0)))</f>
        <v/>
      </c>
      <c r="C2356" s="147">
        <f>IF(LEN(A2356)=0,"",INDEX('Smelter Look-up'!$C:$C,MATCH($A2356,'Smelter Look-up'!$E:$E,0)))</f>
        <v/>
      </c>
      <c r="D2356" s="144" t="n"/>
      <c r="E2356" s="144">
        <f>IF(ISERROR($V2356),"",OFFSET('Smelter Look-up'!$D$4,$V2356-4,0)&amp;"")</f>
        <v/>
      </c>
      <c r="F2356" s="144">
        <f>IF(ISERROR($V2356),"",OFFSET('Smelter Look-up'!$E$4,$V2356-4,0))</f>
        <v/>
      </c>
      <c r="G2356" s="144">
        <f>IF(C2356=$X$4,"Enter smelter details",IF(ISERROR($V2356),"",OFFSET('Smelter Look-up'!$F$4,$V2356-4,0)))</f>
        <v/>
      </c>
      <c r="H2356" s="200">
        <f>IF(ISERROR($V2356),"",OFFSET('Smelter Look-up'!$G$4,$V2356-4,0))</f>
        <v/>
      </c>
      <c r="I2356" s="201">
        <f>IF(ISERROR($V2356),"",OFFSET('Smelter Look-up'!$H$4,$V2356-4,0))</f>
        <v/>
      </c>
      <c r="J2356" s="201">
        <f>IF(ISERROR($V2356),"",OFFSET('Smelter Look-up'!$I$4,$V2356-4,0))</f>
        <v/>
      </c>
      <c r="K2356" s="145" t="n"/>
      <c r="L2356" s="145" t="n"/>
      <c r="M2356" s="145" t="n"/>
      <c r="N2356" s="145" t="n"/>
      <c r="O2356" s="145" t="n"/>
      <c r="P2356" s="203" t="n"/>
      <c r="Q2356" s="146" t="n"/>
      <c r="R2356" s="144">
        <f>IF(ISERROR($V2356),"",OFFSET('Smelter Look-up'!$C$4,$V2356-4,0)&amp;"")</f>
        <v/>
      </c>
      <c r="S2356" s="150">
        <f>IF(B2356="","",IF(ISERROR(MATCH($E2356,CL,0)),"Unknown",INDIRECT("'C'!$A$"&amp;MATCH($E2356,CL,0)+1)))</f>
        <v/>
      </c>
      <c r="T2356" s="150">
        <f>IF(B2356="","",IF(ISERROR(MATCH($J2356,SorP!$B$1:$B$6261,0)),"",INDIRECT("'SorP'!$A$"&amp;MATCH($S2356&amp;$J2356,SorP!C:C,0))))</f>
        <v/>
      </c>
      <c r="U2356" s="163" t="n"/>
      <c r="V2356" s="164">
        <f>IF(C2356="",NA(),MATCH($B2356&amp;$C2356,'Smelter Look-up'!$J:$J,0))</f>
        <v/>
      </c>
      <c r="X2356" s="165">
        <f>IF(AND(C2356="Smelter not listed",OR(LEN(D2356)=0,LEN(E2356)=0)),1,0)</f>
        <v/>
      </c>
      <c r="AB2356" s="306">
        <f>IF(C2356="","",B2356)</f>
        <v/>
      </c>
      <c r="AC2356" s="165">
        <f>B2356</f>
        <v/>
      </c>
      <c r="AD2356" s="165">
        <f>IF(C2356="Smelter not listed",D2356,C2356)</f>
        <v/>
      </c>
    </row>
    <row r="2357" ht="20.1" customFormat="1" customHeight="1" s="165">
      <c r="A2357" s="150" t="n"/>
      <c r="B2357" s="296">
        <f>IF(LEN(A2357)=0,"",INDEX('Smelter Look-up'!$A:$A,MATCH($A2357,'Smelter Look-up'!$E:$E,0)))</f>
        <v/>
      </c>
      <c r="C2357" s="147">
        <f>IF(LEN(A2357)=0,"",INDEX('Smelter Look-up'!$C:$C,MATCH($A2357,'Smelter Look-up'!$E:$E,0)))</f>
        <v/>
      </c>
      <c r="D2357" s="144" t="n"/>
      <c r="E2357" s="144">
        <f>IF(ISERROR($V2357),"",OFFSET('Smelter Look-up'!$D$4,$V2357-4,0)&amp;"")</f>
        <v/>
      </c>
      <c r="F2357" s="144">
        <f>IF(ISERROR($V2357),"",OFFSET('Smelter Look-up'!$E$4,$V2357-4,0))</f>
        <v/>
      </c>
      <c r="G2357" s="144">
        <f>IF(C2357=$X$4,"Enter smelter details",IF(ISERROR($V2357),"",OFFSET('Smelter Look-up'!$F$4,$V2357-4,0)))</f>
        <v/>
      </c>
      <c r="H2357" s="200">
        <f>IF(ISERROR($V2357),"",OFFSET('Smelter Look-up'!$G$4,$V2357-4,0))</f>
        <v/>
      </c>
      <c r="I2357" s="201">
        <f>IF(ISERROR($V2357),"",OFFSET('Smelter Look-up'!$H$4,$V2357-4,0))</f>
        <v/>
      </c>
      <c r="J2357" s="201">
        <f>IF(ISERROR($V2357),"",OFFSET('Smelter Look-up'!$I$4,$V2357-4,0))</f>
        <v/>
      </c>
      <c r="K2357" s="145" t="n"/>
      <c r="L2357" s="145" t="n"/>
      <c r="M2357" s="145" t="n"/>
      <c r="N2357" s="145" t="n"/>
      <c r="O2357" s="145" t="n"/>
      <c r="P2357" s="203" t="n"/>
      <c r="Q2357" s="146" t="n"/>
      <c r="R2357" s="144">
        <f>IF(ISERROR($V2357),"",OFFSET('Smelter Look-up'!$C$4,$V2357-4,0)&amp;"")</f>
        <v/>
      </c>
      <c r="S2357" s="150">
        <f>IF(B2357="","",IF(ISERROR(MATCH($E2357,CL,0)),"Unknown",INDIRECT("'C'!$A$"&amp;MATCH($E2357,CL,0)+1)))</f>
        <v/>
      </c>
      <c r="T2357" s="150">
        <f>IF(B2357="","",IF(ISERROR(MATCH($J2357,SorP!$B$1:$B$6261,0)),"",INDIRECT("'SorP'!$A$"&amp;MATCH($S2357&amp;$J2357,SorP!C:C,0))))</f>
        <v/>
      </c>
      <c r="U2357" s="163" t="n"/>
      <c r="V2357" s="164">
        <f>IF(C2357="",NA(),MATCH($B2357&amp;$C2357,'Smelter Look-up'!$J:$J,0))</f>
        <v/>
      </c>
      <c r="X2357" s="165">
        <f>IF(AND(C2357="Smelter not listed",OR(LEN(D2357)=0,LEN(E2357)=0)),1,0)</f>
        <v/>
      </c>
      <c r="AB2357" s="306">
        <f>IF(C2357="","",B2357)</f>
        <v/>
      </c>
      <c r="AC2357" s="165">
        <f>B2357</f>
        <v/>
      </c>
      <c r="AD2357" s="165">
        <f>IF(C2357="Smelter not listed",D2357,C2357)</f>
        <v/>
      </c>
    </row>
    <row r="2358" ht="20.1" customFormat="1" customHeight="1" s="165">
      <c r="A2358" s="150" t="n"/>
      <c r="B2358" s="296">
        <f>IF(LEN(A2358)=0,"",INDEX('Smelter Look-up'!$A:$A,MATCH($A2358,'Smelter Look-up'!$E:$E,0)))</f>
        <v/>
      </c>
      <c r="C2358" s="147">
        <f>IF(LEN(A2358)=0,"",INDEX('Smelter Look-up'!$C:$C,MATCH($A2358,'Smelter Look-up'!$E:$E,0)))</f>
        <v/>
      </c>
      <c r="D2358" s="144" t="n"/>
      <c r="E2358" s="144">
        <f>IF(ISERROR($V2358),"",OFFSET('Smelter Look-up'!$D$4,$V2358-4,0)&amp;"")</f>
        <v/>
      </c>
      <c r="F2358" s="144">
        <f>IF(ISERROR($V2358),"",OFFSET('Smelter Look-up'!$E$4,$V2358-4,0))</f>
        <v/>
      </c>
      <c r="G2358" s="144">
        <f>IF(C2358=$X$4,"Enter smelter details",IF(ISERROR($V2358),"",OFFSET('Smelter Look-up'!$F$4,$V2358-4,0)))</f>
        <v/>
      </c>
      <c r="H2358" s="200">
        <f>IF(ISERROR($V2358),"",OFFSET('Smelter Look-up'!$G$4,$V2358-4,0))</f>
        <v/>
      </c>
      <c r="I2358" s="201">
        <f>IF(ISERROR($V2358),"",OFFSET('Smelter Look-up'!$H$4,$V2358-4,0))</f>
        <v/>
      </c>
      <c r="J2358" s="201">
        <f>IF(ISERROR($V2358),"",OFFSET('Smelter Look-up'!$I$4,$V2358-4,0))</f>
        <v/>
      </c>
      <c r="K2358" s="145" t="n"/>
      <c r="L2358" s="145" t="n"/>
      <c r="M2358" s="145" t="n"/>
      <c r="N2358" s="145" t="n"/>
      <c r="O2358" s="145" t="n"/>
      <c r="P2358" s="203" t="n"/>
      <c r="Q2358" s="146" t="n"/>
      <c r="R2358" s="144">
        <f>IF(ISERROR($V2358),"",OFFSET('Smelter Look-up'!$C$4,$V2358-4,0)&amp;"")</f>
        <v/>
      </c>
      <c r="S2358" s="150">
        <f>IF(B2358="","",IF(ISERROR(MATCH($E2358,CL,0)),"Unknown",INDIRECT("'C'!$A$"&amp;MATCH($E2358,CL,0)+1)))</f>
        <v/>
      </c>
      <c r="T2358" s="150">
        <f>IF(B2358="","",IF(ISERROR(MATCH($J2358,SorP!$B$1:$B$6261,0)),"",INDIRECT("'SorP'!$A$"&amp;MATCH($S2358&amp;$J2358,SorP!C:C,0))))</f>
        <v/>
      </c>
      <c r="U2358" s="163" t="n"/>
      <c r="V2358" s="164">
        <f>IF(C2358="",NA(),MATCH($B2358&amp;$C2358,'Smelter Look-up'!$J:$J,0))</f>
        <v/>
      </c>
      <c r="X2358" s="165">
        <f>IF(AND(C2358="Smelter not listed",OR(LEN(D2358)=0,LEN(E2358)=0)),1,0)</f>
        <v/>
      </c>
      <c r="AB2358" s="306">
        <f>IF(C2358="","",B2358)</f>
        <v/>
      </c>
      <c r="AC2358" s="165">
        <f>B2358</f>
        <v/>
      </c>
      <c r="AD2358" s="165">
        <f>IF(C2358="Smelter not listed",D2358,C2358)</f>
        <v/>
      </c>
    </row>
    <row r="2359" ht="20.1" customFormat="1" customHeight="1" s="165">
      <c r="A2359" s="150" t="n"/>
      <c r="B2359" s="296">
        <f>IF(LEN(A2359)=0,"",INDEX('Smelter Look-up'!$A:$A,MATCH($A2359,'Smelter Look-up'!$E:$E,0)))</f>
        <v/>
      </c>
      <c r="C2359" s="147">
        <f>IF(LEN(A2359)=0,"",INDEX('Smelter Look-up'!$C:$C,MATCH($A2359,'Smelter Look-up'!$E:$E,0)))</f>
        <v/>
      </c>
      <c r="D2359" s="144" t="n"/>
      <c r="E2359" s="144">
        <f>IF(ISERROR($V2359),"",OFFSET('Smelter Look-up'!$D$4,$V2359-4,0)&amp;"")</f>
        <v/>
      </c>
      <c r="F2359" s="144">
        <f>IF(ISERROR($V2359),"",OFFSET('Smelter Look-up'!$E$4,$V2359-4,0))</f>
        <v/>
      </c>
      <c r="G2359" s="144">
        <f>IF(C2359=$X$4,"Enter smelter details",IF(ISERROR($V2359),"",OFFSET('Smelter Look-up'!$F$4,$V2359-4,0)))</f>
        <v/>
      </c>
      <c r="H2359" s="200">
        <f>IF(ISERROR($V2359),"",OFFSET('Smelter Look-up'!$G$4,$V2359-4,0))</f>
        <v/>
      </c>
      <c r="I2359" s="201">
        <f>IF(ISERROR($V2359),"",OFFSET('Smelter Look-up'!$H$4,$V2359-4,0))</f>
        <v/>
      </c>
      <c r="J2359" s="201">
        <f>IF(ISERROR($V2359),"",OFFSET('Smelter Look-up'!$I$4,$V2359-4,0))</f>
        <v/>
      </c>
      <c r="K2359" s="145" t="n"/>
      <c r="L2359" s="145" t="n"/>
      <c r="M2359" s="145" t="n"/>
      <c r="N2359" s="145" t="n"/>
      <c r="O2359" s="145" t="n"/>
      <c r="P2359" s="203" t="n"/>
      <c r="Q2359" s="146" t="n"/>
      <c r="R2359" s="144">
        <f>IF(ISERROR($V2359),"",OFFSET('Smelter Look-up'!$C$4,$V2359-4,0)&amp;"")</f>
        <v/>
      </c>
      <c r="S2359" s="150">
        <f>IF(B2359="","",IF(ISERROR(MATCH($E2359,CL,0)),"Unknown",INDIRECT("'C'!$A$"&amp;MATCH($E2359,CL,0)+1)))</f>
        <v/>
      </c>
      <c r="T2359" s="150">
        <f>IF(B2359="","",IF(ISERROR(MATCH($J2359,SorP!$B$1:$B$6261,0)),"",INDIRECT("'SorP'!$A$"&amp;MATCH($S2359&amp;$J2359,SorP!C:C,0))))</f>
        <v/>
      </c>
      <c r="U2359" s="163" t="n"/>
      <c r="V2359" s="164">
        <f>IF(C2359="",NA(),MATCH($B2359&amp;$C2359,'Smelter Look-up'!$J:$J,0))</f>
        <v/>
      </c>
      <c r="X2359" s="165">
        <f>IF(AND(C2359="Smelter not listed",OR(LEN(D2359)=0,LEN(E2359)=0)),1,0)</f>
        <v/>
      </c>
      <c r="AB2359" s="306">
        <f>IF(C2359="","",B2359)</f>
        <v/>
      </c>
      <c r="AC2359" s="165">
        <f>B2359</f>
        <v/>
      </c>
      <c r="AD2359" s="165">
        <f>IF(C2359="Smelter not listed",D2359,C2359)</f>
        <v/>
      </c>
    </row>
    <row r="2360" ht="20.1" customFormat="1" customHeight="1" s="165">
      <c r="A2360" s="150" t="n"/>
      <c r="B2360" s="296">
        <f>IF(LEN(A2360)=0,"",INDEX('Smelter Look-up'!$A:$A,MATCH($A2360,'Smelter Look-up'!$E:$E,0)))</f>
        <v/>
      </c>
      <c r="C2360" s="147">
        <f>IF(LEN(A2360)=0,"",INDEX('Smelter Look-up'!$C:$C,MATCH($A2360,'Smelter Look-up'!$E:$E,0)))</f>
        <v/>
      </c>
      <c r="D2360" s="144" t="n"/>
      <c r="E2360" s="144">
        <f>IF(ISERROR($V2360),"",OFFSET('Smelter Look-up'!$D$4,$V2360-4,0)&amp;"")</f>
        <v/>
      </c>
      <c r="F2360" s="144">
        <f>IF(ISERROR($V2360),"",OFFSET('Smelter Look-up'!$E$4,$V2360-4,0))</f>
        <v/>
      </c>
      <c r="G2360" s="144">
        <f>IF(C2360=$X$4,"Enter smelter details",IF(ISERROR($V2360),"",OFFSET('Smelter Look-up'!$F$4,$V2360-4,0)))</f>
        <v/>
      </c>
      <c r="H2360" s="200">
        <f>IF(ISERROR($V2360),"",OFFSET('Smelter Look-up'!$G$4,$V2360-4,0))</f>
        <v/>
      </c>
      <c r="I2360" s="201">
        <f>IF(ISERROR($V2360),"",OFFSET('Smelter Look-up'!$H$4,$V2360-4,0))</f>
        <v/>
      </c>
      <c r="J2360" s="201">
        <f>IF(ISERROR($V2360),"",OFFSET('Smelter Look-up'!$I$4,$V2360-4,0))</f>
        <v/>
      </c>
      <c r="K2360" s="145" t="n"/>
      <c r="L2360" s="145" t="n"/>
      <c r="M2360" s="145" t="n"/>
      <c r="N2360" s="145" t="n"/>
      <c r="O2360" s="145" t="n"/>
      <c r="P2360" s="203" t="n"/>
      <c r="Q2360" s="146" t="n"/>
      <c r="R2360" s="144">
        <f>IF(ISERROR($V2360),"",OFFSET('Smelter Look-up'!$C$4,$V2360-4,0)&amp;"")</f>
        <v/>
      </c>
      <c r="S2360" s="150">
        <f>IF(B2360="","",IF(ISERROR(MATCH($E2360,CL,0)),"Unknown",INDIRECT("'C'!$A$"&amp;MATCH($E2360,CL,0)+1)))</f>
        <v/>
      </c>
      <c r="T2360" s="150">
        <f>IF(B2360="","",IF(ISERROR(MATCH($J2360,SorP!$B$1:$B$6261,0)),"",INDIRECT("'SorP'!$A$"&amp;MATCH($S2360&amp;$J2360,SorP!C:C,0))))</f>
        <v/>
      </c>
      <c r="U2360" s="163" t="n"/>
      <c r="V2360" s="164">
        <f>IF(C2360="",NA(),MATCH($B2360&amp;$C2360,'Smelter Look-up'!$J:$J,0))</f>
        <v/>
      </c>
      <c r="X2360" s="165">
        <f>IF(AND(C2360="Smelter not listed",OR(LEN(D2360)=0,LEN(E2360)=0)),1,0)</f>
        <v/>
      </c>
      <c r="AB2360" s="306">
        <f>IF(C2360="","",B2360)</f>
        <v/>
      </c>
      <c r="AC2360" s="165">
        <f>B2360</f>
        <v/>
      </c>
      <c r="AD2360" s="165">
        <f>IF(C2360="Smelter not listed",D2360,C2360)</f>
        <v/>
      </c>
    </row>
    <row r="2361" ht="20.1" customFormat="1" customHeight="1" s="165">
      <c r="A2361" s="150" t="n"/>
      <c r="B2361" s="296">
        <f>IF(LEN(A2361)=0,"",INDEX('Smelter Look-up'!$A:$A,MATCH($A2361,'Smelter Look-up'!$E:$E,0)))</f>
        <v/>
      </c>
      <c r="C2361" s="147">
        <f>IF(LEN(A2361)=0,"",INDEX('Smelter Look-up'!$C:$C,MATCH($A2361,'Smelter Look-up'!$E:$E,0)))</f>
        <v/>
      </c>
      <c r="D2361" s="144" t="n"/>
      <c r="E2361" s="144">
        <f>IF(ISERROR($V2361),"",OFFSET('Smelter Look-up'!$D$4,$V2361-4,0)&amp;"")</f>
        <v/>
      </c>
      <c r="F2361" s="144">
        <f>IF(ISERROR($V2361),"",OFFSET('Smelter Look-up'!$E$4,$V2361-4,0))</f>
        <v/>
      </c>
      <c r="G2361" s="144">
        <f>IF(C2361=$X$4,"Enter smelter details",IF(ISERROR($V2361),"",OFFSET('Smelter Look-up'!$F$4,$V2361-4,0)))</f>
        <v/>
      </c>
      <c r="H2361" s="200">
        <f>IF(ISERROR($V2361),"",OFFSET('Smelter Look-up'!$G$4,$V2361-4,0))</f>
        <v/>
      </c>
      <c r="I2361" s="201">
        <f>IF(ISERROR($V2361),"",OFFSET('Smelter Look-up'!$H$4,$V2361-4,0))</f>
        <v/>
      </c>
      <c r="J2361" s="201">
        <f>IF(ISERROR($V2361),"",OFFSET('Smelter Look-up'!$I$4,$V2361-4,0))</f>
        <v/>
      </c>
      <c r="K2361" s="145" t="n"/>
      <c r="L2361" s="145" t="n"/>
      <c r="M2361" s="145" t="n"/>
      <c r="N2361" s="145" t="n"/>
      <c r="O2361" s="145" t="n"/>
      <c r="P2361" s="203" t="n"/>
      <c r="Q2361" s="146" t="n"/>
      <c r="R2361" s="144">
        <f>IF(ISERROR($V2361),"",OFFSET('Smelter Look-up'!$C$4,$V2361-4,0)&amp;"")</f>
        <v/>
      </c>
      <c r="S2361" s="150">
        <f>IF(B2361="","",IF(ISERROR(MATCH($E2361,CL,0)),"Unknown",INDIRECT("'C'!$A$"&amp;MATCH($E2361,CL,0)+1)))</f>
        <v/>
      </c>
      <c r="T2361" s="150">
        <f>IF(B2361="","",IF(ISERROR(MATCH($J2361,SorP!$B$1:$B$6261,0)),"",INDIRECT("'SorP'!$A$"&amp;MATCH($S2361&amp;$J2361,SorP!C:C,0))))</f>
        <v/>
      </c>
      <c r="U2361" s="163" t="n"/>
      <c r="V2361" s="164">
        <f>IF(C2361="",NA(),MATCH($B2361&amp;$C2361,'Smelter Look-up'!$J:$J,0))</f>
        <v/>
      </c>
      <c r="X2361" s="165">
        <f>IF(AND(C2361="Smelter not listed",OR(LEN(D2361)=0,LEN(E2361)=0)),1,0)</f>
        <v/>
      </c>
      <c r="AB2361" s="306">
        <f>IF(C2361="","",B2361)</f>
        <v/>
      </c>
      <c r="AC2361" s="165">
        <f>B2361</f>
        <v/>
      </c>
      <c r="AD2361" s="165">
        <f>IF(C2361="Smelter not listed",D2361,C2361)</f>
        <v/>
      </c>
    </row>
    <row r="2362" ht="20.1" customFormat="1" customHeight="1" s="165">
      <c r="A2362" s="150" t="n"/>
      <c r="B2362" s="296">
        <f>IF(LEN(A2362)=0,"",INDEX('Smelter Look-up'!$A:$A,MATCH($A2362,'Smelter Look-up'!$E:$E,0)))</f>
        <v/>
      </c>
      <c r="C2362" s="147">
        <f>IF(LEN(A2362)=0,"",INDEX('Smelter Look-up'!$C:$C,MATCH($A2362,'Smelter Look-up'!$E:$E,0)))</f>
        <v/>
      </c>
      <c r="D2362" s="144" t="n"/>
      <c r="E2362" s="144">
        <f>IF(ISERROR($V2362),"",OFFSET('Smelter Look-up'!$D$4,$V2362-4,0)&amp;"")</f>
        <v/>
      </c>
      <c r="F2362" s="144">
        <f>IF(ISERROR($V2362),"",OFFSET('Smelter Look-up'!$E$4,$V2362-4,0))</f>
        <v/>
      </c>
      <c r="G2362" s="144">
        <f>IF(C2362=$X$4,"Enter smelter details",IF(ISERROR($V2362),"",OFFSET('Smelter Look-up'!$F$4,$V2362-4,0)))</f>
        <v/>
      </c>
      <c r="H2362" s="200">
        <f>IF(ISERROR($V2362),"",OFFSET('Smelter Look-up'!$G$4,$V2362-4,0))</f>
        <v/>
      </c>
      <c r="I2362" s="201">
        <f>IF(ISERROR($V2362),"",OFFSET('Smelter Look-up'!$H$4,$V2362-4,0))</f>
        <v/>
      </c>
      <c r="J2362" s="201">
        <f>IF(ISERROR($V2362),"",OFFSET('Smelter Look-up'!$I$4,$V2362-4,0))</f>
        <v/>
      </c>
      <c r="K2362" s="145" t="n"/>
      <c r="L2362" s="145" t="n"/>
      <c r="M2362" s="145" t="n"/>
      <c r="N2362" s="145" t="n"/>
      <c r="O2362" s="145" t="n"/>
      <c r="P2362" s="203" t="n"/>
      <c r="Q2362" s="146" t="n"/>
      <c r="R2362" s="144">
        <f>IF(ISERROR($V2362),"",OFFSET('Smelter Look-up'!$C$4,$V2362-4,0)&amp;"")</f>
        <v/>
      </c>
      <c r="S2362" s="150">
        <f>IF(B2362="","",IF(ISERROR(MATCH($E2362,CL,0)),"Unknown",INDIRECT("'C'!$A$"&amp;MATCH($E2362,CL,0)+1)))</f>
        <v/>
      </c>
      <c r="T2362" s="150">
        <f>IF(B2362="","",IF(ISERROR(MATCH($J2362,SorP!$B$1:$B$6261,0)),"",INDIRECT("'SorP'!$A$"&amp;MATCH($S2362&amp;$J2362,SorP!C:C,0))))</f>
        <v/>
      </c>
      <c r="U2362" s="163" t="n"/>
      <c r="V2362" s="164">
        <f>IF(C2362="",NA(),MATCH($B2362&amp;$C2362,'Smelter Look-up'!$J:$J,0))</f>
        <v/>
      </c>
      <c r="X2362" s="165">
        <f>IF(AND(C2362="Smelter not listed",OR(LEN(D2362)=0,LEN(E2362)=0)),1,0)</f>
        <v/>
      </c>
      <c r="AB2362" s="306">
        <f>IF(C2362="","",B2362)</f>
        <v/>
      </c>
      <c r="AC2362" s="165">
        <f>B2362</f>
        <v/>
      </c>
      <c r="AD2362" s="165">
        <f>IF(C2362="Smelter not listed",D2362,C2362)</f>
        <v/>
      </c>
    </row>
    <row r="2363" ht="20.1" customFormat="1" customHeight="1" s="165">
      <c r="A2363" s="150" t="n"/>
      <c r="B2363" s="296">
        <f>IF(LEN(A2363)=0,"",INDEX('Smelter Look-up'!$A:$A,MATCH($A2363,'Smelter Look-up'!$E:$E,0)))</f>
        <v/>
      </c>
      <c r="C2363" s="147">
        <f>IF(LEN(A2363)=0,"",INDEX('Smelter Look-up'!$C:$C,MATCH($A2363,'Smelter Look-up'!$E:$E,0)))</f>
        <v/>
      </c>
      <c r="D2363" s="144" t="n"/>
      <c r="E2363" s="144">
        <f>IF(ISERROR($V2363),"",OFFSET('Smelter Look-up'!$D$4,$V2363-4,0)&amp;"")</f>
        <v/>
      </c>
      <c r="F2363" s="144">
        <f>IF(ISERROR($V2363),"",OFFSET('Smelter Look-up'!$E$4,$V2363-4,0))</f>
        <v/>
      </c>
      <c r="G2363" s="144">
        <f>IF(C2363=$X$4,"Enter smelter details",IF(ISERROR($V2363),"",OFFSET('Smelter Look-up'!$F$4,$V2363-4,0)))</f>
        <v/>
      </c>
      <c r="H2363" s="200">
        <f>IF(ISERROR($V2363),"",OFFSET('Smelter Look-up'!$G$4,$V2363-4,0))</f>
        <v/>
      </c>
      <c r="I2363" s="201">
        <f>IF(ISERROR($V2363),"",OFFSET('Smelter Look-up'!$H$4,$V2363-4,0))</f>
        <v/>
      </c>
      <c r="J2363" s="201">
        <f>IF(ISERROR($V2363),"",OFFSET('Smelter Look-up'!$I$4,$V2363-4,0))</f>
        <v/>
      </c>
      <c r="K2363" s="145" t="n"/>
      <c r="L2363" s="145" t="n"/>
      <c r="M2363" s="145" t="n"/>
      <c r="N2363" s="145" t="n"/>
      <c r="O2363" s="145" t="n"/>
      <c r="P2363" s="203" t="n"/>
      <c r="Q2363" s="146" t="n"/>
      <c r="R2363" s="144">
        <f>IF(ISERROR($V2363),"",OFFSET('Smelter Look-up'!$C$4,$V2363-4,0)&amp;"")</f>
        <v/>
      </c>
      <c r="S2363" s="150">
        <f>IF(B2363="","",IF(ISERROR(MATCH($E2363,CL,0)),"Unknown",INDIRECT("'C'!$A$"&amp;MATCH($E2363,CL,0)+1)))</f>
        <v/>
      </c>
      <c r="T2363" s="150">
        <f>IF(B2363="","",IF(ISERROR(MATCH($J2363,SorP!$B$1:$B$6261,0)),"",INDIRECT("'SorP'!$A$"&amp;MATCH($S2363&amp;$J2363,SorP!C:C,0))))</f>
        <v/>
      </c>
      <c r="U2363" s="163" t="n"/>
      <c r="V2363" s="164">
        <f>IF(C2363="",NA(),MATCH($B2363&amp;$C2363,'Smelter Look-up'!$J:$J,0))</f>
        <v/>
      </c>
      <c r="X2363" s="165">
        <f>IF(AND(C2363="Smelter not listed",OR(LEN(D2363)=0,LEN(E2363)=0)),1,0)</f>
        <v/>
      </c>
      <c r="AB2363" s="306">
        <f>IF(C2363="","",B2363)</f>
        <v/>
      </c>
      <c r="AC2363" s="165">
        <f>B2363</f>
        <v/>
      </c>
      <c r="AD2363" s="165">
        <f>IF(C2363="Smelter not listed",D2363,C2363)</f>
        <v/>
      </c>
    </row>
    <row r="2364" ht="20.1" customFormat="1" customHeight="1" s="165">
      <c r="A2364" s="150" t="n"/>
      <c r="B2364" s="296">
        <f>IF(LEN(A2364)=0,"",INDEX('Smelter Look-up'!$A:$A,MATCH($A2364,'Smelter Look-up'!$E:$E,0)))</f>
        <v/>
      </c>
      <c r="C2364" s="147">
        <f>IF(LEN(A2364)=0,"",INDEX('Smelter Look-up'!$C:$C,MATCH($A2364,'Smelter Look-up'!$E:$E,0)))</f>
        <v/>
      </c>
      <c r="D2364" s="144" t="n"/>
      <c r="E2364" s="144">
        <f>IF(ISERROR($V2364),"",OFFSET('Smelter Look-up'!$D$4,$V2364-4,0)&amp;"")</f>
        <v/>
      </c>
      <c r="F2364" s="144">
        <f>IF(ISERROR($V2364),"",OFFSET('Smelter Look-up'!$E$4,$V2364-4,0))</f>
        <v/>
      </c>
      <c r="G2364" s="144">
        <f>IF(C2364=$X$4,"Enter smelter details",IF(ISERROR($V2364),"",OFFSET('Smelter Look-up'!$F$4,$V2364-4,0)))</f>
        <v/>
      </c>
      <c r="H2364" s="200">
        <f>IF(ISERROR($V2364),"",OFFSET('Smelter Look-up'!$G$4,$V2364-4,0))</f>
        <v/>
      </c>
      <c r="I2364" s="201">
        <f>IF(ISERROR($V2364),"",OFFSET('Smelter Look-up'!$H$4,$V2364-4,0))</f>
        <v/>
      </c>
      <c r="J2364" s="201">
        <f>IF(ISERROR($V2364),"",OFFSET('Smelter Look-up'!$I$4,$V2364-4,0))</f>
        <v/>
      </c>
      <c r="K2364" s="145" t="n"/>
      <c r="L2364" s="145" t="n"/>
      <c r="M2364" s="145" t="n"/>
      <c r="N2364" s="145" t="n"/>
      <c r="O2364" s="145" t="n"/>
      <c r="P2364" s="203" t="n"/>
      <c r="Q2364" s="146" t="n"/>
      <c r="R2364" s="144">
        <f>IF(ISERROR($V2364),"",OFFSET('Smelter Look-up'!$C$4,$V2364-4,0)&amp;"")</f>
        <v/>
      </c>
      <c r="S2364" s="150">
        <f>IF(B2364="","",IF(ISERROR(MATCH($E2364,CL,0)),"Unknown",INDIRECT("'C'!$A$"&amp;MATCH($E2364,CL,0)+1)))</f>
        <v/>
      </c>
      <c r="T2364" s="150">
        <f>IF(B2364="","",IF(ISERROR(MATCH($J2364,SorP!$B$1:$B$6261,0)),"",INDIRECT("'SorP'!$A$"&amp;MATCH($S2364&amp;$J2364,SorP!C:C,0))))</f>
        <v/>
      </c>
      <c r="U2364" s="163" t="n"/>
      <c r="V2364" s="164">
        <f>IF(C2364="",NA(),MATCH($B2364&amp;$C2364,'Smelter Look-up'!$J:$J,0))</f>
        <v/>
      </c>
      <c r="X2364" s="165">
        <f>IF(AND(C2364="Smelter not listed",OR(LEN(D2364)=0,LEN(E2364)=0)),1,0)</f>
        <v/>
      </c>
      <c r="AB2364" s="306">
        <f>IF(C2364="","",B2364)</f>
        <v/>
      </c>
      <c r="AC2364" s="165">
        <f>B2364</f>
        <v/>
      </c>
      <c r="AD2364" s="165">
        <f>IF(C2364="Smelter not listed",D2364,C2364)</f>
        <v/>
      </c>
    </row>
    <row r="2365" ht="20.1" customFormat="1" customHeight="1" s="165">
      <c r="A2365" s="150" t="n"/>
      <c r="B2365" s="296">
        <f>IF(LEN(A2365)=0,"",INDEX('Smelter Look-up'!$A:$A,MATCH($A2365,'Smelter Look-up'!$E:$E,0)))</f>
        <v/>
      </c>
      <c r="C2365" s="147">
        <f>IF(LEN(A2365)=0,"",INDEX('Smelter Look-up'!$C:$C,MATCH($A2365,'Smelter Look-up'!$E:$E,0)))</f>
        <v/>
      </c>
      <c r="D2365" s="144" t="n"/>
      <c r="E2365" s="144">
        <f>IF(ISERROR($V2365),"",OFFSET('Smelter Look-up'!$D$4,$V2365-4,0)&amp;"")</f>
        <v/>
      </c>
      <c r="F2365" s="144">
        <f>IF(ISERROR($V2365),"",OFFSET('Smelter Look-up'!$E$4,$V2365-4,0))</f>
        <v/>
      </c>
      <c r="G2365" s="144">
        <f>IF(C2365=$X$4,"Enter smelter details",IF(ISERROR($V2365),"",OFFSET('Smelter Look-up'!$F$4,$V2365-4,0)))</f>
        <v/>
      </c>
      <c r="H2365" s="200">
        <f>IF(ISERROR($V2365),"",OFFSET('Smelter Look-up'!$G$4,$V2365-4,0))</f>
        <v/>
      </c>
      <c r="I2365" s="201">
        <f>IF(ISERROR($V2365),"",OFFSET('Smelter Look-up'!$H$4,$V2365-4,0))</f>
        <v/>
      </c>
      <c r="J2365" s="201">
        <f>IF(ISERROR($V2365),"",OFFSET('Smelter Look-up'!$I$4,$V2365-4,0))</f>
        <v/>
      </c>
      <c r="K2365" s="145" t="n"/>
      <c r="L2365" s="145" t="n"/>
      <c r="M2365" s="145" t="n"/>
      <c r="N2365" s="145" t="n"/>
      <c r="O2365" s="145" t="n"/>
      <c r="P2365" s="203" t="n"/>
      <c r="Q2365" s="146" t="n"/>
      <c r="R2365" s="144">
        <f>IF(ISERROR($V2365),"",OFFSET('Smelter Look-up'!$C$4,$V2365-4,0)&amp;"")</f>
        <v/>
      </c>
      <c r="S2365" s="150">
        <f>IF(B2365="","",IF(ISERROR(MATCH($E2365,CL,0)),"Unknown",INDIRECT("'C'!$A$"&amp;MATCH($E2365,CL,0)+1)))</f>
        <v/>
      </c>
      <c r="T2365" s="150">
        <f>IF(B2365="","",IF(ISERROR(MATCH($J2365,SorP!$B$1:$B$6261,0)),"",INDIRECT("'SorP'!$A$"&amp;MATCH($S2365&amp;$J2365,SorP!C:C,0))))</f>
        <v/>
      </c>
      <c r="U2365" s="163" t="n"/>
      <c r="V2365" s="164">
        <f>IF(C2365="",NA(),MATCH($B2365&amp;$C2365,'Smelter Look-up'!$J:$J,0))</f>
        <v/>
      </c>
      <c r="X2365" s="165">
        <f>IF(AND(C2365="Smelter not listed",OR(LEN(D2365)=0,LEN(E2365)=0)),1,0)</f>
        <v/>
      </c>
      <c r="AB2365" s="306">
        <f>IF(C2365="","",B2365)</f>
        <v/>
      </c>
      <c r="AC2365" s="165">
        <f>B2365</f>
        <v/>
      </c>
      <c r="AD2365" s="165">
        <f>IF(C2365="Smelter not listed",D2365,C2365)</f>
        <v/>
      </c>
    </row>
    <row r="2366" ht="20.1" customFormat="1" customHeight="1" s="165">
      <c r="A2366" s="150" t="n"/>
      <c r="B2366" s="296">
        <f>IF(LEN(A2366)=0,"",INDEX('Smelter Look-up'!$A:$A,MATCH($A2366,'Smelter Look-up'!$E:$E,0)))</f>
        <v/>
      </c>
      <c r="C2366" s="147">
        <f>IF(LEN(A2366)=0,"",INDEX('Smelter Look-up'!$C:$C,MATCH($A2366,'Smelter Look-up'!$E:$E,0)))</f>
        <v/>
      </c>
      <c r="D2366" s="144" t="n"/>
      <c r="E2366" s="144">
        <f>IF(ISERROR($V2366),"",OFFSET('Smelter Look-up'!$D$4,$V2366-4,0)&amp;"")</f>
        <v/>
      </c>
      <c r="F2366" s="144">
        <f>IF(ISERROR($V2366),"",OFFSET('Smelter Look-up'!$E$4,$V2366-4,0))</f>
        <v/>
      </c>
      <c r="G2366" s="144">
        <f>IF(C2366=$X$4,"Enter smelter details",IF(ISERROR($V2366),"",OFFSET('Smelter Look-up'!$F$4,$V2366-4,0)))</f>
        <v/>
      </c>
      <c r="H2366" s="200">
        <f>IF(ISERROR($V2366),"",OFFSET('Smelter Look-up'!$G$4,$V2366-4,0))</f>
        <v/>
      </c>
      <c r="I2366" s="201">
        <f>IF(ISERROR($V2366),"",OFFSET('Smelter Look-up'!$H$4,$V2366-4,0))</f>
        <v/>
      </c>
      <c r="J2366" s="201">
        <f>IF(ISERROR($V2366),"",OFFSET('Smelter Look-up'!$I$4,$V2366-4,0))</f>
        <v/>
      </c>
      <c r="K2366" s="145" t="n"/>
      <c r="L2366" s="145" t="n"/>
      <c r="M2366" s="145" t="n"/>
      <c r="N2366" s="145" t="n"/>
      <c r="O2366" s="145" t="n"/>
      <c r="P2366" s="203" t="n"/>
      <c r="Q2366" s="146" t="n"/>
      <c r="R2366" s="144">
        <f>IF(ISERROR($V2366),"",OFFSET('Smelter Look-up'!$C$4,$V2366-4,0)&amp;"")</f>
        <v/>
      </c>
      <c r="S2366" s="150">
        <f>IF(B2366="","",IF(ISERROR(MATCH($E2366,CL,0)),"Unknown",INDIRECT("'C'!$A$"&amp;MATCH($E2366,CL,0)+1)))</f>
        <v/>
      </c>
      <c r="T2366" s="150">
        <f>IF(B2366="","",IF(ISERROR(MATCH($J2366,SorP!$B$1:$B$6261,0)),"",INDIRECT("'SorP'!$A$"&amp;MATCH($S2366&amp;$J2366,SorP!C:C,0))))</f>
        <v/>
      </c>
      <c r="U2366" s="163" t="n"/>
      <c r="V2366" s="164">
        <f>IF(C2366="",NA(),MATCH($B2366&amp;$C2366,'Smelter Look-up'!$J:$J,0))</f>
        <v/>
      </c>
      <c r="X2366" s="165">
        <f>IF(AND(C2366="Smelter not listed",OR(LEN(D2366)=0,LEN(E2366)=0)),1,0)</f>
        <v/>
      </c>
      <c r="AB2366" s="306">
        <f>IF(C2366="","",B2366)</f>
        <v/>
      </c>
      <c r="AC2366" s="165">
        <f>B2366</f>
        <v/>
      </c>
      <c r="AD2366" s="165">
        <f>IF(C2366="Smelter not listed",D2366,C2366)</f>
        <v/>
      </c>
    </row>
    <row r="2367" ht="20.1" customFormat="1" customHeight="1" s="165">
      <c r="A2367" s="150" t="n"/>
      <c r="B2367" s="296">
        <f>IF(LEN(A2367)=0,"",INDEX('Smelter Look-up'!$A:$A,MATCH($A2367,'Smelter Look-up'!$E:$E,0)))</f>
        <v/>
      </c>
      <c r="C2367" s="147">
        <f>IF(LEN(A2367)=0,"",INDEX('Smelter Look-up'!$C:$C,MATCH($A2367,'Smelter Look-up'!$E:$E,0)))</f>
        <v/>
      </c>
      <c r="D2367" s="144" t="n"/>
      <c r="E2367" s="144">
        <f>IF(ISERROR($V2367),"",OFFSET('Smelter Look-up'!$D$4,$V2367-4,0)&amp;"")</f>
        <v/>
      </c>
      <c r="F2367" s="144">
        <f>IF(ISERROR($V2367),"",OFFSET('Smelter Look-up'!$E$4,$V2367-4,0))</f>
        <v/>
      </c>
      <c r="G2367" s="144">
        <f>IF(C2367=$X$4,"Enter smelter details",IF(ISERROR($V2367),"",OFFSET('Smelter Look-up'!$F$4,$V2367-4,0)))</f>
        <v/>
      </c>
      <c r="H2367" s="200">
        <f>IF(ISERROR($V2367),"",OFFSET('Smelter Look-up'!$G$4,$V2367-4,0))</f>
        <v/>
      </c>
      <c r="I2367" s="201">
        <f>IF(ISERROR($V2367),"",OFFSET('Smelter Look-up'!$H$4,$V2367-4,0))</f>
        <v/>
      </c>
      <c r="J2367" s="201">
        <f>IF(ISERROR($V2367),"",OFFSET('Smelter Look-up'!$I$4,$V2367-4,0))</f>
        <v/>
      </c>
      <c r="K2367" s="145" t="n"/>
      <c r="L2367" s="145" t="n"/>
      <c r="M2367" s="145" t="n"/>
      <c r="N2367" s="145" t="n"/>
      <c r="O2367" s="145" t="n"/>
      <c r="P2367" s="203" t="n"/>
      <c r="Q2367" s="146" t="n"/>
      <c r="R2367" s="144">
        <f>IF(ISERROR($V2367),"",OFFSET('Smelter Look-up'!$C$4,$V2367-4,0)&amp;"")</f>
        <v/>
      </c>
      <c r="S2367" s="150">
        <f>IF(B2367="","",IF(ISERROR(MATCH($E2367,CL,0)),"Unknown",INDIRECT("'C'!$A$"&amp;MATCH($E2367,CL,0)+1)))</f>
        <v/>
      </c>
      <c r="T2367" s="150">
        <f>IF(B2367="","",IF(ISERROR(MATCH($J2367,SorP!$B$1:$B$6261,0)),"",INDIRECT("'SorP'!$A$"&amp;MATCH($S2367&amp;$J2367,SorP!C:C,0))))</f>
        <v/>
      </c>
      <c r="U2367" s="163" t="n"/>
      <c r="V2367" s="164">
        <f>IF(C2367="",NA(),MATCH($B2367&amp;$C2367,'Smelter Look-up'!$J:$J,0))</f>
        <v/>
      </c>
      <c r="X2367" s="165">
        <f>IF(AND(C2367="Smelter not listed",OR(LEN(D2367)=0,LEN(E2367)=0)),1,0)</f>
        <v/>
      </c>
      <c r="AB2367" s="306">
        <f>IF(C2367="","",B2367)</f>
        <v/>
      </c>
      <c r="AC2367" s="165">
        <f>B2367</f>
        <v/>
      </c>
      <c r="AD2367" s="165">
        <f>IF(C2367="Smelter not listed",D2367,C2367)</f>
        <v/>
      </c>
    </row>
    <row r="2368" ht="20.1" customFormat="1" customHeight="1" s="165">
      <c r="A2368" s="150" t="n"/>
      <c r="B2368" s="296">
        <f>IF(LEN(A2368)=0,"",INDEX('Smelter Look-up'!$A:$A,MATCH($A2368,'Smelter Look-up'!$E:$E,0)))</f>
        <v/>
      </c>
      <c r="C2368" s="147">
        <f>IF(LEN(A2368)=0,"",INDEX('Smelter Look-up'!$C:$C,MATCH($A2368,'Smelter Look-up'!$E:$E,0)))</f>
        <v/>
      </c>
      <c r="D2368" s="144" t="n"/>
      <c r="E2368" s="144">
        <f>IF(ISERROR($V2368),"",OFFSET('Smelter Look-up'!$D$4,$V2368-4,0)&amp;"")</f>
        <v/>
      </c>
      <c r="F2368" s="144">
        <f>IF(ISERROR($V2368),"",OFFSET('Smelter Look-up'!$E$4,$V2368-4,0))</f>
        <v/>
      </c>
      <c r="G2368" s="144">
        <f>IF(C2368=$X$4,"Enter smelter details",IF(ISERROR($V2368),"",OFFSET('Smelter Look-up'!$F$4,$V2368-4,0)))</f>
        <v/>
      </c>
      <c r="H2368" s="200">
        <f>IF(ISERROR($V2368),"",OFFSET('Smelter Look-up'!$G$4,$V2368-4,0))</f>
        <v/>
      </c>
      <c r="I2368" s="201">
        <f>IF(ISERROR($V2368),"",OFFSET('Smelter Look-up'!$H$4,$V2368-4,0))</f>
        <v/>
      </c>
      <c r="J2368" s="201">
        <f>IF(ISERROR($V2368),"",OFFSET('Smelter Look-up'!$I$4,$V2368-4,0))</f>
        <v/>
      </c>
      <c r="K2368" s="145" t="n"/>
      <c r="L2368" s="145" t="n"/>
      <c r="M2368" s="145" t="n"/>
      <c r="N2368" s="145" t="n"/>
      <c r="O2368" s="145" t="n"/>
      <c r="P2368" s="203" t="n"/>
      <c r="Q2368" s="146" t="n"/>
      <c r="R2368" s="144">
        <f>IF(ISERROR($V2368),"",OFFSET('Smelter Look-up'!$C$4,$V2368-4,0)&amp;"")</f>
        <v/>
      </c>
      <c r="S2368" s="150">
        <f>IF(B2368="","",IF(ISERROR(MATCH($E2368,CL,0)),"Unknown",INDIRECT("'C'!$A$"&amp;MATCH($E2368,CL,0)+1)))</f>
        <v/>
      </c>
      <c r="T2368" s="150">
        <f>IF(B2368="","",IF(ISERROR(MATCH($J2368,SorP!$B$1:$B$6261,0)),"",INDIRECT("'SorP'!$A$"&amp;MATCH($S2368&amp;$J2368,SorP!C:C,0))))</f>
        <v/>
      </c>
      <c r="U2368" s="163" t="n"/>
      <c r="V2368" s="164">
        <f>IF(C2368="",NA(),MATCH($B2368&amp;$C2368,'Smelter Look-up'!$J:$J,0))</f>
        <v/>
      </c>
      <c r="X2368" s="165">
        <f>IF(AND(C2368="Smelter not listed",OR(LEN(D2368)=0,LEN(E2368)=0)),1,0)</f>
        <v/>
      </c>
      <c r="AB2368" s="306">
        <f>IF(C2368="","",B2368)</f>
        <v/>
      </c>
      <c r="AC2368" s="165">
        <f>B2368</f>
        <v/>
      </c>
      <c r="AD2368" s="165">
        <f>IF(C2368="Smelter not listed",D2368,C2368)</f>
        <v/>
      </c>
    </row>
    <row r="2369" ht="20.1" customFormat="1" customHeight="1" s="165">
      <c r="A2369" s="150" t="n"/>
      <c r="B2369" s="296">
        <f>IF(LEN(A2369)=0,"",INDEX('Smelter Look-up'!$A:$A,MATCH($A2369,'Smelter Look-up'!$E:$E,0)))</f>
        <v/>
      </c>
      <c r="C2369" s="147">
        <f>IF(LEN(A2369)=0,"",INDEX('Smelter Look-up'!$C:$C,MATCH($A2369,'Smelter Look-up'!$E:$E,0)))</f>
        <v/>
      </c>
      <c r="D2369" s="144" t="n"/>
      <c r="E2369" s="144">
        <f>IF(ISERROR($V2369),"",OFFSET('Smelter Look-up'!$D$4,$V2369-4,0)&amp;"")</f>
        <v/>
      </c>
      <c r="F2369" s="144">
        <f>IF(ISERROR($V2369),"",OFFSET('Smelter Look-up'!$E$4,$V2369-4,0))</f>
        <v/>
      </c>
      <c r="G2369" s="144">
        <f>IF(C2369=$X$4,"Enter smelter details",IF(ISERROR($V2369),"",OFFSET('Smelter Look-up'!$F$4,$V2369-4,0)))</f>
        <v/>
      </c>
      <c r="H2369" s="200">
        <f>IF(ISERROR($V2369),"",OFFSET('Smelter Look-up'!$G$4,$V2369-4,0))</f>
        <v/>
      </c>
      <c r="I2369" s="201">
        <f>IF(ISERROR($V2369),"",OFFSET('Smelter Look-up'!$H$4,$V2369-4,0))</f>
        <v/>
      </c>
      <c r="J2369" s="201">
        <f>IF(ISERROR($V2369),"",OFFSET('Smelter Look-up'!$I$4,$V2369-4,0))</f>
        <v/>
      </c>
      <c r="K2369" s="145" t="n"/>
      <c r="L2369" s="145" t="n"/>
      <c r="M2369" s="145" t="n"/>
      <c r="N2369" s="145" t="n"/>
      <c r="O2369" s="145" t="n"/>
      <c r="P2369" s="203" t="n"/>
      <c r="Q2369" s="146" t="n"/>
      <c r="R2369" s="144">
        <f>IF(ISERROR($V2369),"",OFFSET('Smelter Look-up'!$C$4,$V2369-4,0)&amp;"")</f>
        <v/>
      </c>
      <c r="S2369" s="150">
        <f>IF(B2369="","",IF(ISERROR(MATCH($E2369,CL,0)),"Unknown",INDIRECT("'C'!$A$"&amp;MATCH($E2369,CL,0)+1)))</f>
        <v/>
      </c>
      <c r="T2369" s="150">
        <f>IF(B2369="","",IF(ISERROR(MATCH($J2369,SorP!$B$1:$B$6261,0)),"",INDIRECT("'SorP'!$A$"&amp;MATCH($S2369&amp;$J2369,SorP!C:C,0))))</f>
        <v/>
      </c>
      <c r="U2369" s="163" t="n"/>
      <c r="V2369" s="164">
        <f>IF(C2369="",NA(),MATCH($B2369&amp;$C2369,'Smelter Look-up'!$J:$J,0))</f>
        <v/>
      </c>
      <c r="X2369" s="165">
        <f>IF(AND(C2369="Smelter not listed",OR(LEN(D2369)=0,LEN(E2369)=0)),1,0)</f>
        <v/>
      </c>
      <c r="AB2369" s="306">
        <f>IF(C2369="","",B2369)</f>
        <v/>
      </c>
      <c r="AC2369" s="165">
        <f>B2369</f>
        <v/>
      </c>
      <c r="AD2369" s="165">
        <f>IF(C2369="Smelter not listed",D2369,C2369)</f>
        <v/>
      </c>
    </row>
    <row r="2370" ht="20.1" customFormat="1" customHeight="1" s="165">
      <c r="A2370" s="150" t="n"/>
      <c r="B2370" s="296">
        <f>IF(LEN(A2370)=0,"",INDEX('Smelter Look-up'!$A:$A,MATCH($A2370,'Smelter Look-up'!$E:$E,0)))</f>
        <v/>
      </c>
      <c r="C2370" s="147">
        <f>IF(LEN(A2370)=0,"",INDEX('Smelter Look-up'!$C:$C,MATCH($A2370,'Smelter Look-up'!$E:$E,0)))</f>
        <v/>
      </c>
      <c r="D2370" s="144" t="n"/>
      <c r="E2370" s="144">
        <f>IF(ISERROR($V2370),"",OFFSET('Smelter Look-up'!$D$4,$V2370-4,0)&amp;"")</f>
        <v/>
      </c>
      <c r="F2370" s="144">
        <f>IF(ISERROR($V2370),"",OFFSET('Smelter Look-up'!$E$4,$V2370-4,0))</f>
        <v/>
      </c>
      <c r="G2370" s="144">
        <f>IF(C2370=$X$4,"Enter smelter details",IF(ISERROR($V2370),"",OFFSET('Smelter Look-up'!$F$4,$V2370-4,0)))</f>
        <v/>
      </c>
      <c r="H2370" s="200">
        <f>IF(ISERROR($V2370),"",OFFSET('Smelter Look-up'!$G$4,$V2370-4,0))</f>
        <v/>
      </c>
      <c r="I2370" s="201">
        <f>IF(ISERROR($V2370),"",OFFSET('Smelter Look-up'!$H$4,$V2370-4,0))</f>
        <v/>
      </c>
      <c r="J2370" s="201">
        <f>IF(ISERROR($V2370),"",OFFSET('Smelter Look-up'!$I$4,$V2370-4,0))</f>
        <v/>
      </c>
      <c r="K2370" s="145" t="n"/>
      <c r="L2370" s="145" t="n"/>
      <c r="M2370" s="145" t="n"/>
      <c r="N2370" s="145" t="n"/>
      <c r="O2370" s="145" t="n"/>
      <c r="P2370" s="203" t="n"/>
      <c r="Q2370" s="146" t="n"/>
      <c r="R2370" s="144">
        <f>IF(ISERROR($V2370),"",OFFSET('Smelter Look-up'!$C$4,$V2370-4,0)&amp;"")</f>
        <v/>
      </c>
      <c r="S2370" s="150">
        <f>IF(B2370="","",IF(ISERROR(MATCH($E2370,CL,0)),"Unknown",INDIRECT("'C'!$A$"&amp;MATCH($E2370,CL,0)+1)))</f>
        <v/>
      </c>
      <c r="T2370" s="150">
        <f>IF(B2370="","",IF(ISERROR(MATCH($J2370,SorP!$B$1:$B$6261,0)),"",INDIRECT("'SorP'!$A$"&amp;MATCH($S2370&amp;$J2370,SorP!C:C,0))))</f>
        <v/>
      </c>
      <c r="U2370" s="163" t="n"/>
      <c r="V2370" s="164">
        <f>IF(C2370="",NA(),MATCH($B2370&amp;$C2370,'Smelter Look-up'!$J:$J,0))</f>
        <v/>
      </c>
      <c r="X2370" s="165">
        <f>IF(AND(C2370="Smelter not listed",OR(LEN(D2370)=0,LEN(E2370)=0)),1,0)</f>
        <v/>
      </c>
      <c r="AB2370" s="306">
        <f>IF(C2370="","",B2370)</f>
        <v/>
      </c>
      <c r="AC2370" s="165">
        <f>B2370</f>
        <v/>
      </c>
      <c r="AD2370" s="165">
        <f>IF(C2370="Smelter not listed",D2370,C2370)</f>
        <v/>
      </c>
    </row>
    <row r="2371" ht="20.1" customFormat="1" customHeight="1" s="165">
      <c r="A2371" s="150" t="n"/>
      <c r="B2371" s="296">
        <f>IF(LEN(A2371)=0,"",INDEX('Smelter Look-up'!$A:$A,MATCH($A2371,'Smelter Look-up'!$E:$E,0)))</f>
        <v/>
      </c>
      <c r="C2371" s="147">
        <f>IF(LEN(A2371)=0,"",INDEX('Smelter Look-up'!$C:$C,MATCH($A2371,'Smelter Look-up'!$E:$E,0)))</f>
        <v/>
      </c>
      <c r="D2371" s="144" t="n"/>
      <c r="E2371" s="144">
        <f>IF(ISERROR($V2371),"",OFFSET('Smelter Look-up'!$D$4,$V2371-4,0)&amp;"")</f>
        <v/>
      </c>
      <c r="F2371" s="144">
        <f>IF(ISERROR($V2371),"",OFFSET('Smelter Look-up'!$E$4,$V2371-4,0))</f>
        <v/>
      </c>
      <c r="G2371" s="144">
        <f>IF(C2371=$X$4,"Enter smelter details",IF(ISERROR($V2371),"",OFFSET('Smelter Look-up'!$F$4,$V2371-4,0)))</f>
        <v/>
      </c>
      <c r="H2371" s="200">
        <f>IF(ISERROR($V2371),"",OFFSET('Smelter Look-up'!$G$4,$V2371-4,0))</f>
        <v/>
      </c>
      <c r="I2371" s="201">
        <f>IF(ISERROR($V2371),"",OFFSET('Smelter Look-up'!$H$4,$V2371-4,0))</f>
        <v/>
      </c>
      <c r="J2371" s="201">
        <f>IF(ISERROR($V2371),"",OFFSET('Smelter Look-up'!$I$4,$V2371-4,0))</f>
        <v/>
      </c>
      <c r="K2371" s="145" t="n"/>
      <c r="L2371" s="145" t="n"/>
      <c r="M2371" s="145" t="n"/>
      <c r="N2371" s="145" t="n"/>
      <c r="O2371" s="145" t="n"/>
      <c r="P2371" s="203" t="n"/>
      <c r="Q2371" s="146" t="n"/>
      <c r="R2371" s="144">
        <f>IF(ISERROR($V2371),"",OFFSET('Smelter Look-up'!$C$4,$V2371-4,0)&amp;"")</f>
        <v/>
      </c>
      <c r="S2371" s="150">
        <f>IF(B2371="","",IF(ISERROR(MATCH($E2371,CL,0)),"Unknown",INDIRECT("'C'!$A$"&amp;MATCH($E2371,CL,0)+1)))</f>
        <v/>
      </c>
      <c r="T2371" s="150">
        <f>IF(B2371="","",IF(ISERROR(MATCH($J2371,SorP!$B$1:$B$6261,0)),"",INDIRECT("'SorP'!$A$"&amp;MATCH($S2371&amp;$J2371,SorP!C:C,0))))</f>
        <v/>
      </c>
      <c r="U2371" s="163" t="n"/>
      <c r="V2371" s="164">
        <f>IF(C2371="",NA(),MATCH($B2371&amp;$C2371,'Smelter Look-up'!$J:$J,0))</f>
        <v/>
      </c>
      <c r="X2371" s="165">
        <f>IF(AND(C2371="Smelter not listed",OR(LEN(D2371)=0,LEN(E2371)=0)),1,0)</f>
        <v/>
      </c>
      <c r="AB2371" s="306">
        <f>IF(C2371="","",B2371)</f>
        <v/>
      </c>
      <c r="AC2371" s="165">
        <f>B2371</f>
        <v/>
      </c>
      <c r="AD2371" s="165">
        <f>IF(C2371="Smelter not listed",D2371,C2371)</f>
        <v/>
      </c>
    </row>
    <row r="2372" ht="20.1" customFormat="1" customHeight="1" s="165">
      <c r="A2372" s="150" t="n"/>
      <c r="B2372" s="296">
        <f>IF(LEN(A2372)=0,"",INDEX('Smelter Look-up'!$A:$A,MATCH($A2372,'Smelter Look-up'!$E:$E,0)))</f>
        <v/>
      </c>
      <c r="C2372" s="147">
        <f>IF(LEN(A2372)=0,"",INDEX('Smelter Look-up'!$C:$C,MATCH($A2372,'Smelter Look-up'!$E:$E,0)))</f>
        <v/>
      </c>
      <c r="D2372" s="144" t="n"/>
      <c r="E2372" s="144">
        <f>IF(ISERROR($V2372),"",OFFSET('Smelter Look-up'!$D$4,$V2372-4,0)&amp;"")</f>
        <v/>
      </c>
      <c r="F2372" s="144">
        <f>IF(ISERROR($V2372),"",OFFSET('Smelter Look-up'!$E$4,$V2372-4,0))</f>
        <v/>
      </c>
      <c r="G2372" s="144">
        <f>IF(C2372=$X$4,"Enter smelter details",IF(ISERROR($V2372),"",OFFSET('Smelter Look-up'!$F$4,$V2372-4,0)))</f>
        <v/>
      </c>
      <c r="H2372" s="200">
        <f>IF(ISERROR($V2372),"",OFFSET('Smelter Look-up'!$G$4,$V2372-4,0))</f>
        <v/>
      </c>
      <c r="I2372" s="201">
        <f>IF(ISERROR($V2372),"",OFFSET('Smelter Look-up'!$H$4,$V2372-4,0))</f>
        <v/>
      </c>
      <c r="J2372" s="201">
        <f>IF(ISERROR($V2372),"",OFFSET('Smelter Look-up'!$I$4,$V2372-4,0))</f>
        <v/>
      </c>
      <c r="K2372" s="145" t="n"/>
      <c r="L2372" s="145" t="n"/>
      <c r="M2372" s="145" t="n"/>
      <c r="N2372" s="145" t="n"/>
      <c r="O2372" s="145" t="n"/>
      <c r="P2372" s="203" t="n"/>
      <c r="Q2372" s="146" t="n"/>
      <c r="R2372" s="144">
        <f>IF(ISERROR($V2372),"",OFFSET('Smelter Look-up'!$C$4,$V2372-4,0)&amp;"")</f>
        <v/>
      </c>
      <c r="S2372" s="150">
        <f>IF(B2372="","",IF(ISERROR(MATCH($E2372,CL,0)),"Unknown",INDIRECT("'C'!$A$"&amp;MATCH($E2372,CL,0)+1)))</f>
        <v/>
      </c>
      <c r="T2372" s="150">
        <f>IF(B2372="","",IF(ISERROR(MATCH($J2372,SorP!$B$1:$B$6261,0)),"",INDIRECT("'SorP'!$A$"&amp;MATCH($S2372&amp;$J2372,SorP!C:C,0))))</f>
        <v/>
      </c>
      <c r="U2372" s="163" t="n"/>
      <c r="V2372" s="164">
        <f>IF(C2372="",NA(),MATCH($B2372&amp;$C2372,'Smelter Look-up'!$J:$J,0))</f>
        <v/>
      </c>
      <c r="X2372" s="165">
        <f>IF(AND(C2372="Smelter not listed",OR(LEN(D2372)=0,LEN(E2372)=0)),1,0)</f>
        <v/>
      </c>
      <c r="AB2372" s="306">
        <f>IF(C2372="","",B2372)</f>
        <v/>
      </c>
      <c r="AC2372" s="165">
        <f>B2372</f>
        <v/>
      </c>
      <c r="AD2372" s="165">
        <f>IF(C2372="Smelter not listed",D2372,C2372)</f>
        <v/>
      </c>
    </row>
    <row r="2373" ht="20.1" customFormat="1" customHeight="1" s="165">
      <c r="A2373" s="150" t="n"/>
      <c r="B2373" s="296">
        <f>IF(LEN(A2373)=0,"",INDEX('Smelter Look-up'!$A:$A,MATCH($A2373,'Smelter Look-up'!$E:$E,0)))</f>
        <v/>
      </c>
      <c r="C2373" s="147">
        <f>IF(LEN(A2373)=0,"",INDEX('Smelter Look-up'!$C:$C,MATCH($A2373,'Smelter Look-up'!$E:$E,0)))</f>
        <v/>
      </c>
      <c r="D2373" s="144" t="n"/>
      <c r="E2373" s="144">
        <f>IF(ISERROR($V2373),"",OFFSET('Smelter Look-up'!$D$4,$V2373-4,0)&amp;"")</f>
        <v/>
      </c>
      <c r="F2373" s="144">
        <f>IF(ISERROR($V2373),"",OFFSET('Smelter Look-up'!$E$4,$V2373-4,0))</f>
        <v/>
      </c>
      <c r="G2373" s="144">
        <f>IF(C2373=$X$4,"Enter smelter details",IF(ISERROR($V2373),"",OFFSET('Smelter Look-up'!$F$4,$V2373-4,0)))</f>
        <v/>
      </c>
      <c r="H2373" s="200">
        <f>IF(ISERROR($V2373),"",OFFSET('Smelter Look-up'!$G$4,$V2373-4,0))</f>
        <v/>
      </c>
      <c r="I2373" s="201">
        <f>IF(ISERROR($V2373),"",OFFSET('Smelter Look-up'!$H$4,$V2373-4,0))</f>
        <v/>
      </c>
      <c r="J2373" s="201">
        <f>IF(ISERROR($V2373),"",OFFSET('Smelter Look-up'!$I$4,$V2373-4,0))</f>
        <v/>
      </c>
      <c r="K2373" s="145" t="n"/>
      <c r="L2373" s="145" t="n"/>
      <c r="M2373" s="145" t="n"/>
      <c r="N2373" s="145" t="n"/>
      <c r="O2373" s="145" t="n"/>
      <c r="P2373" s="203" t="n"/>
      <c r="Q2373" s="146" t="n"/>
      <c r="R2373" s="144">
        <f>IF(ISERROR($V2373),"",OFFSET('Smelter Look-up'!$C$4,$V2373-4,0)&amp;"")</f>
        <v/>
      </c>
      <c r="S2373" s="150">
        <f>IF(B2373="","",IF(ISERROR(MATCH($E2373,CL,0)),"Unknown",INDIRECT("'C'!$A$"&amp;MATCH($E2373,CL,0)+1)))</f>
        <v/>
      </c>
      <c r="T2373" s="150">
        <f>IF(B2373="","",IF(ISERROR(MATCH($J2373,SorP!$B$1:$B$6261,0)),"",INDIRECT("'SorP'!$A$"&amp;MATCH($S2373&amp;$J2373,SorP!C:C,0))))</f>
        <v/>
      </c>
      <c r="U2373" s="163" t="n"/>
      <c r="V2373" s="164">
        <f>IF(C2373="",NA(),MATCH($B2373&amp;$C2373,'Smelter Look-up'!$J:$J,0))</f>
        <v/>
      </c>
      <c r="X2373" s="165">
        <f>IF(AND(C2373="Smelter not listed",OR(LEN(D2373)=0,LEN(E2373)=0)),1,0)</f>
        <v/>
      </c>
      <c r="AB2373" s="306">
        <f>IF(C2373="","",B2373)</f>
        <v/>
      </c>
      <c r="AC2373" s="165">
        <f>B2373</f>
        <v/>
      </c>
      <c r="AD2373" s="165">
        <f>IF(C2373="Smelter not listed",D2373,C2373)</f>
        <v/>
      </c>
    </row>
    <row r="2374" ht="20.1" customFormat="1" customHeight="1" s="165">
      <c r="A2374" s="150" t="n"/>
      <c r="B2374" s="296">
        <f>IF(LEN(A2374)=0,"",INDEX('Smelter Look-up'!$A:$A,MATCH($A2374,'Smelter Look-up'!$E:$E,0)))</f>
        <v/>
      </c>
      <c r="C2374" s="147">
        <f>IF(LEN(A2374)=0,"",INDEX('Smelter Look-up'!$C:$C,MATCH($A2374,'Smelter Look-up'!$E:$E,0)))</f>
        <v/>
      </c>
      <c r="D2374" s="144" t="n"/>
      <c r="E2374" s="144">
        <f>IF(ISERROR($V2374),"",OFFSET('Smelter Look-up'!$D$4,$V2374-4,0)&amp;"")</f>
        <v/>
      </c>
      <c r="F2374" s="144">
        <f>IF(ISERROR($V2374),"",OFFSET('Smelter Look-up'!$E$4,$V2374-4,0))</f>
        <v/>
      </c>
      <c r="G2374" s="144">
        <f>IF(C2374=$X$4,"Enter smelter details",IF(ISERROR($V2374),"",OFFSET('Smelter Look-up'!$F$4,$V2374-4,0)))</f>
        <v/>
      </c>
      <c r="H2374" s="200">
        <f>IF(ISERROR($V2374),"",OFFSET('Smelter Look-up'!$G$4,$V2374-4,0))</f>
        <v/>
      </c>
      <c r="I2374" s="201">
        <f>IF(ISERROR($V2374),"",OFFSET('Smelter Look-up'!$H$4,$V2374-4,0))</f>
        <v/>
      </c>
      <c r="J2374" s="201">
        <f>IF(ISERROR($V2374),"",OFFSET('Smelter Look-up'!$I$4,$V2374-4,0))</f>
        <v/>
      </c>
      <c r="K2374" s="145" t="n"/>
      <c r="L2374" s="145" t="n"/>
      <c r="M2374" s="145" t="n"/>
      <c r="N2374" s="145" t="n"/>
      <c r="O2374" s="145" t="n"/>
      <c r="P2374" s="203" t="n"/>
      <c r="Q2374" s="146" t="n"/>
      <c r="R2374" s="144">
        <f>IF(ISERROR($V2374),"",OFFSET('Smelter Look-up'!$C$4,$V2374-4,0)&amp;"")</f>
        <v/>
      </c>
      <c r="S2374" s="150">
        <f>IF(B2374="","",IF(ISERROR(MATCH($E2374,CL,0)),"Unknown",INDIRECT("'C'!$A$"&amp;MATCH($E2374,CL,0)+1)))</f>
        <v/>
      </c>
      <c r="T2374" s="150">
        <f>IF(B2374="","",IF(ISERROR(MATCH($J2374,SorP!$B$1:$B$6261,0)),"",INDIRECT("'SorP'!$A$"&amp;MATCH($S2374&amp;$J2374,SorP!C:C,0))))</f>
        <v/>
      </c>
      <c r="U2374" s="163" t="n"/>
      <c r="V2374" s="164">
        <f>IF(C2374="",NA(),MATCH($B2374&amp;$C2374,'Smelter Look-up'!$J:$J,0))</f>
        <v/>
      </c>
      <c r="X2374" s="165">
        <f>IF(AND(C2374="Smelter not listed",OR(LEN(D2374)=0,LEN(E2374)=0)),1,0)</f>
        <v/>
      </c>
      <c r="AB2374" s="306">
        <f>IF(C2374="","",B2374)</f>
        <v/>
      </c>
      <c r="AC2374" s="165">
        <f>B2374</f>
        <v/>
      </c>
      <c r="AD2374" s="165">
        <f>IF(C2374="Smelter not listed",D2374,C2374)</f>
        <v/>
      </c>
    </row>
    <row r="2375" ht="20.1" customFormat="1" customHeight="1" s="165">
      <c r="A2375" s="150" t="n"/>
      <c r="B2375" s="296">
        <f>IF(LEN(A2375)=0,"",INDEX('Smelter Look-up'!$A:$A,MATCH($A2375,'Smelter Look-up'!$E:$E,0)))</f>
        <v/>
      </c>
      <c r="C2375" s="147">
        <f>IF(LEN(A2375)=0,"",INDEX('Smelter Look-up'!$C:$C,MATCH($A2375,'Smelter Look-up'!$E:$E,0)))</f>
        <v/>
      </c>
      <c r="D2375" s="144" t="n"/>
      <c r="E2375" s="144">
        <f>IF(ISERROR($V2375),"",OFFSET('Smelter Look-up'!$D$4,$V2375-4,0)&amp;"")</f>
        <v/>
      </c>
      <c r="F2375" s="144">
        <f>IF(ISERROR($V2375),"",OFFSET('Smelter Look-up'!$E$4,$V2375-4,0))</f>
        <v/>
      </c>
      <c r="G2375" s="144">
        <f>IF(C2375=$X$4,"Enter smelter details",IF(ISERROR($V2375),"",OFFSET('Smelter Look-up'!$F$4,$V2375-4,0)))</f>
        <v/>
      </c>
      <c r="H2375" s="200">
        <f>IF(ISERROR($V2375),"",OFFSET('Smelter Look-up'!$G$4,$V2375-4,0))</f>
        <v/>
      </c>
      <c r="I2375" s="201">
        <f>IF(ISERROR($V2375),"",OFFSET('Smelter Look-up'!$H$4,$V2375-4,0))</f>
        <v/>
      </c>
      <c r="J2375" s="201">
        <f>IF(ISERROR($V2375),"",OFFSET('Smelter Look-up'!$I$4,$V2375-4,0))</f>
        <v/>
      </c>
      <c r="K2375" s="145" t="n"/>
      <c r="L2375" s="145" t="n"/>
      <c r="M2375" s="145" t="n"/>
      <c r="N2375" s="145" t="n"/>
      <c r="O2375" s="145" t="n"/>
      <c r="P2375" s="203" t="n"/>
      <c r="Q2375" s="146" t="n"/>
      <c r="R2375" s="144">
        <f>IF(ISERROR($V2375),"",OFFSET('Smelter Look-up'!$C$4,$V2375-4,0)&amp;"")</f>
        <v/>
      </c>
      <c r="S2375" s="150">
        <f>IF(B2375="","",IF(ISERROR(MATCH($E2375,CL,0)),"Unknown",INDIRECT("'C'!$A$"&amp;MATCH($E2375,CL,0)+1)))</f>
        <v/>
      </c>
      <c r="T2375" s="150">
        <f>IF(B2375="","",IF(ISERROR(MATCH($J2375,SorP!$B$1:$B$6261,0)),"",INDIRECT("'SorP'!$A$"&amp;MATCH($S2375&amp;$J2375,SorP!C:C,0))))</f>
        <v/>
      </c>
      <c r="U2375" s="163" t="n"/>
      <c r="V2375" s="164">
        <f>IF(C2375="",NA(),MATCH($B2375&amp;$C2375,'Smelter Look-up'!$J:$J,0))</f>
        <v/>
      </c>
      <c r="X2375" s="165">
        <f>IF(AND(C2375="Smelter not listed",OR(LEN(D2375)=0,LEN(E2375)=0)),1,0)</f>
        <v/>
      </c>
      <c r="AB2375" s="306">
        <f>IF(C2375="","",B2375)</f>
        <v/>
      </c>
      <c r="AC2375" s="165">
        <f>B2375</f>
        <v/>
      </c>
      <c r="AD2375" s="165">
        <f>IF(C2375="Smelter not listed",D2375,C2375)</f>
        <v/>
      </c>
    </row>
    <row r="2376" ht="20.1" customFormat="1" customHeight="1" s="165">
      <c r="A2376" s="150" t="n"/>
      <c r="B2376" s="296">
        <f>IF(LEN(A2376)=0,"",INDEX('Smelter Look-up'!$A:$A,MATCH($A2376,'Smelter Look-up'!$E:$E,0)))</f>
        <v/>
      </c>
      <c r="C2376" s="147">
        <f>IF(LEN(A2376)=0,"",INDEX('Smelter Look-up'!$C:$C,MATCH($A2376,'Smelter Look-up'!$E:$E,0)))</f>
        <v/>
      </c>
      <c r="D2376" s="144" t="n"/>
      <c r="E2376" s="144">
        <f>IF(ISERROR($V2376),"",OFFSET('Smelter Look-up'!$D$4,$V2376-4,0)&amp;"")</f>
        <v/>
      </c>
      <c r="F2376" s="144">
        <f>IF(ISERROR($V2376),"",OFFSET('Smelter Look-up'!$E$4,$V2376-4,0))</f>
        <v/>
      </c>
      <c r="G2376" s="144">
        <f>IF(C2376=$X$4,"Enter smelter details",IF(ISERROR($V2376),"",OFFSET('Smelter Look-up'!$F$4,$V2376-4,0)))</f>
        <v/>
      </c>
      <c r="H2376" s="200">
        <f>IF(ISERROR($V2376),"",OFFSET('Smelter Look-up'!$G$4,$V2376-4,0))</f>
        <v/>
      </c>
      <c r="I2376" s="201">
        <f>IF(ISERROR($V2376),"",OFFSET('Smelter Look-up'!$H$4,$V2376-4,0))</f>
        <v/>
      </c>
      <c r="J2376" s="201">
        <f>IF(ISERROR($V2376),"",OFFSET('Smelter Look-up'!$I$4,$V2376-4,0))</f>
        <v/>
      </c>
      <c r="K2376" s="145" t="n"/>
      <c r="L2376" s="145" t="n"/>
      <c r="M2376" s="145" t="n"/>
      <c r="N2376" s="145" t="n"/>
      <c r="O2376" s="145" t="n"/>
      <c r="P2376" s="203" t="n"/>
      <c r="Q2376" s="146" t="n"/>
      <c r="R2376" s="144">
        <f>IF(ISERROR($V2376),"",OFFSET('Smelter Look-up'!$C$4,$V2376-4,0)&amp;"")</f>
        <v/>
      </c>
      <c r="S2376" s="150">
        <f>IF(B2376="","",IF(ISERROR(MATCH($E2376,CL,0)),"Unknown",INDIRECT("'C'!$A$"&amp;MATCH($E2376,CL,0)+1)))</f>
        <v/>
      </c>
      <c r="T2376" s="150">
        <f>IF(B2376="","",IF(ISERROR(MATCH($J2376,SorP!$B$1:$B$6261,0)),"",INDIRECT("'SorP'!$A$"&amp;MATCH($S2376&amp;$J2376,SorP!C:C,0))))</f>
        <v/>
      </c>
      <c r="U2376" s="163" t="n"/>
      <c r="V2376" s="164">
        <f>IF(C2376="",NA(),MATCH($B2376&amp;$C2376,'Smelter Look-up'!$J:$J,0))</f>
        <v/>
      </c>
      <c r="X2376" s="165">
        <f>IF(AND(C2376="Smelter not listed",OR(LEN(D2376)=0,LEN(E2376)=0)),1,0)</f>
        <v/>
      </c>
      <c r="AB2376" s="306">
        <f>IF(C2376="","",B2376)</f>
        <v/>
      </c>
      <c r="AC2376" s="165">
        <f>B2376</f>
        <v/>
      </c>
      <c r="AD2376" s="165">
        <f>IF(C2376="Smelter not listed",D2376,C2376)</f>
        <v/>
      </c>
    </row>
    <row r="2377" ht="20.1" customFormat="1" customHeight="1" s="165">
      <c r="A2377" s="150" t="n"/>
      <c r="B2377" s="296">
        <f>IF(LEN(A2377)=0,"",INDEX('Smelter Look-up'!$A:$A,MATCH($A2377,'Smelter Look-up'!$E:$E,0)))</f>
        <v/>
      </c>
      <c r="C2377" s="147">
        <f>IF(LEN(A2377)=0,"",INDEX('Smelter Look-up'!$C:$C,MATCH($A2377,'Smelter Look-up'!$E:$E,0)))</f>
        <v/>
      </c>
      <c r="D2377" s="144" t="n"/>
      <c r="E2377" s="144">
        <f>IF(ISERROR($V2377),"",OFFSET('Smelter Look-up'!$D$4,$V2377-4,0)&amp;"")</f>
        <v/>
      </c>
      <c r="F2377" s="144">
        <f>IF(ISERROR($V2377),"",OFFSET('Smelter Look-up'!$E$4,$V2377-4,0))</f>
        <v/>
      </c>
      <c r="G2377" s="144">
        <f>IF(C2377=$X$4,"Enter smelter details",IF(ISERROR($V2377),"",OFFSET('Smelter Look-up'!$F$4,$V2377-4,0)))</f>
        <v/>
      </c>
      <c r="H2377" s="200">
        <f>IF(ISERROR($V2377),"",OFFSET('Smelter Look-up'!$G$4,$V2377-4,0))</f>
        <v/>
      </c>
      <c r="I2377" s="201">
        <f>IF(ISERROR($V2377),"",OFFSET('Smelter Look-up'!$H$4,$V2377-4,0))</f>
        <v/>
      </c>
      <c r="J2377" s="201">
        <f>IF(ISERROR($V2377),"",OFFSET('Smelter Look-up'!$I$4,$V2377-4,0))</f>
        <v/>
      </c>
      <c r="K2377" s="145" t="n"/>
      <c r="L2377" s="145" t="n"/>
      <c r="M2377" s="145" t="n"/>
      <c r="N2377" s="145" t="n"/>
      <c r="O2377" s="145" t="n"/>
      <c r="P2377" s="203" t="n"/>
      <c r="Q2377" s="146" t="n"/>
      <c r="R2377" s="144">
        <f>IF(ISERROR($V2377),"",OFFSET('Smelter Look-up'!$C$4,$V2377-4,0)&amp;"")</f>
        <v/>
      </c>
      <c r="S2377" s="150">
        <f>IF(B2377="","",IF(ISERROR(MATCH($E2377,CL,0)),"Unknown",INDIRECT("'C'!$A$"&amp;MATCH($E2377,CL,0)+1)))</f>
        <v/>
      </c>
      <c r="T2377" s="150">
        <f>IF(B2377="","",IF(ISERROR(MATCH($J2377,SorP!$B$1:$B$6261,0)),"",INDIRECT("'SorP'!$A$"&amp;MATCH($S2377&amp;$J2377,SorP!C:C,0))))</f>
        <v/>
      </c>
      <c r="U2377" s="163" t="n"/>
      <c r="V2377" s="164">
        <f>IF(C2377="",NA(),MATCH($B2377&amp;$C2377,'Smelter Look-up'!$J:$J,0))</f>
        <v/>
      </c>
      <c r="X2377" s="165">
        <f>IF(AND(C2377="Smelter not listed",OR(LEN(D2377)=0,LEN(E2377)=0)),1,0)</f>
        <v/>
      </c>
      <c r="AB2377" s="306">
        <f>IF(C2377="","",B2377)</f>
        <v/>
      </c>
      <c r="AC2377" s="165">
        <f>B2377</f>
        <v/>
      </c>
      <c r="AD2377" s="165">
        <f>IF(C2377="Smelter not listed",D2377,C2377)</f>
        <v/>
      </c>
    </row>
    <row r="2378" ht="20.1" customFormat="1" customHeight="1" s="165">
      <c r="A2378" s="150" t="n"/>
      <c r="B2378" s="296">
        <f>IF(LEN(A2378)=0,"",INDEX('Smelter Look-up'!$A:$A,MATCH($A2378,'Smelter Look-up'!$E:$E,0)))</f>
        <v/>
      </c>
      <c r="C2378" s="147">
        <f>IF(LEN(A2378)=0,"",INDEX('Smelter Look-up'!$C:$C,MATCH($A2378,'Smelter Look-up'!$E:$E,0)))</f>
        <v/>
      </c>
      <c r="D2378" s="144" t="n"/>
      <c r="E2378" s="144">
        <f>IF(ISERROR($V2378),"",OFFSET('Smelter Look-up'!$D$4,$V2378-4,0)&amp;"")</f>
        <v/>
      </c>
      <c r="F2378" s="144">
        <f>IF(ISERROR($V2378),"",OFFSET('Smelter Look-up'!$E$4,$V2378-4,0))</f>
        <v/>
      </c>
      <c r="G2378" s="144">
        <f>IF(C2378=$X$4,"Enter smelter details",IF(ISERROR($V2378),"",OFFSET('Smelter Look-up'!$F$4,$V2378-4,0)))</f>
        <v/>
      </c>
      <c r="H2378" s="200">
        <f>IF(ISERROR($V2378),"",OFFSET('Smelter Look-up'!$G$4,$V2378-4,0))</f>
        <v/>
      </c>
      <c r="I2378" s="201">
        <f>IF(ISERROR($V2378),"",OFFSET('Smelter Look-up'!$H$4,$V2378-4,0))</f>
        <v/>
      </c>
      <c r="J2378" s="201">
        <f>IF(ISERROR($V2378),"",OFFSET('Smelter Look-up'!$I$4,$V2378-4,0))</f>
        <v/>
      </c>
      <c r="K2378" s="145" t="n"/>
      <c r="L2378" s="145" t="n"/>
      <c r="M2378" s="145" t="n"/>
      <c r="N2378" s="145" t="n"/>
      <c r="O2378" s="145" t="n"/>
      <c r="P2378" s="203" t="n"/>
      <c r="Q2378" s="146" t="n"/>
      <c r="R2378" s="144">
        <f>IF(ISERROR($V2378),"",OFFSET('Smelter Look-up'!$C$4,$V2378-4,0)&amp;"")</f>
        <v/>
      </c>
      <c r="S2378" s="150">
        <f>IF(B2378="","",IF(ISERROR(MATCH($E2378,CL,0)),"Unknown",INDIRECT("'C'!$A$"&amp;MATCH($E2378,CL,0)+1)))</f>
        <v/>
      </c>
      <c r="T2378" s="150">
        <f>IF(B2378="","",IF(ISERROR(MATCH($J2378,SorP!$B$1:$B$6261,0)),"",INDIRECT("'SorP'!$A$"&amp;MATCH($S2378&amp;$J2378,SorP!C:C,0))))</f>
        <v/>
      </c>
      <c r="U2378" s="163" t="n"/>
      <c r="V2378" s="164">
        <f>IF(C2378="",NA(),MATCH($B2378&amp;$C2378,'Smelter Look-up'!$J:$J,0))</f>
        <v/>
      </c>
      <c r="X2378" s="165">
        <f>IF(AND(C2378="Smelter not listed",OR(LEN(D2378)=0,LEN(E2378)=0)),1,0)</f>
        <v/>
      </c>
      <c r="AB2378" s="306">
        <f>IF(C2378="","",B2378)</f>
        <v/>
      </c>
      <c r="AC2378" s="165">
        <f>B2378</f>
        <v/>
      </c>
      <c r="AD2378" s="165">
        <f>IF(C2378="Smelter not listed",D2378,C2378)</f>
        <v/>
      </c>
    </row>
    <row r="2379" ht="20.1" customFormat="1" customHeight="1" s="165">
      <c r="A2379" s="150" t="n"/>
      <c r="B2379" s="296">
        <f>IF(LEN(A2379)=0,"",INDEX('Smelter Look-up'!$A:$A,MATCH($A2379,'Smelter Look-up'!$E:$E,0)))</f>
        <v/>
      </c>
      <c r="C2379" s="147">
        <f>IF(LEN(A2379)=0,"",INDEX('Smelter Look-up'!$C:$C,MATCH($A2379,'Smelter Look-up'!$E:$E,0)))</f>
        <v/>
      </c>
      <c r="D2379" s="144" t="n"/>
      <c r="E2379" s="144">
        <f>IF(ISERROR($V2379),"",OFFSET('Smelter Look-up'!$D$4,$V2379-4,0)&amp;"")</f>
        <v/>
      </c>
      <c r="F2379" s="144">
        <f>IF(ISERROR($V2379),"",OFFSET('Smelter Look-up'!$E$4,$V2379-4,0))</f>
        <v/>
      </c>
      <c r="G2379" s="144">
        <f>IF(C2379=$X$4,"Enter smelter details",IF(ISERROR($V2379),"",OFFSET('Smelter Look-up'!$F$4,$V2379-4,0)))</f>
        <v/>
      </c>
      <c r="H2379" s="200">
        <f>IF(ISERROR($V2379),"",OFFSET('Smelter Look-up'!$G$4,$V2379-4,0))</f>
        <v/>
      </c>
      <c r="I2379" s="201">
        <f>IF(ISERROR($V2379),"",OFFSET('Smelter Look-up'!$H$4,$V2379-4,0))</f>
        <v/>
      </c>
      <c r="J2379" s="201">
        <f>IF(ISERROR($V2379),"",OFFSET('Smelter Look-up'!$I$4,$V2379-4,0))</f>
        <v/>
      </c>
      <c r="K2379" s="145" t="n"/>
      <c r="L2379" s="145" t="n"/>
      <c r="M2379" s="145" t="n"/>
      <c r="N2379" s="145" t="n"/>
      <c r="O2379" s="145" t="n"/>
      <c r="P2379" s="203" t="n"/>
      <c r="Q2379" s="146" t="n"/>
      <c r="R2379" s="144">
        <f>IF(ISERROR($V2379),"",OFFSET('Smelter Look-up'!$C$4,$V2379-4,0)&amp;"")</f>
        <v/>
      </c>
      <c r="S2379" s="150">
        <f>IF(B2379="","",IF(ISERROR(MATCH($E2379,CL,0)),"Unknown",INDIRECT("'C'!$A$"&amp;MATCH($E2379,CL,0)+1)))</f>
        <v/>
      </c>
      <c r="T2379" s="150">
        <f>IF(B2379="","",IF(ISERROR(MATCH($J2379,SorP!$B$1:$B$6261,0)),"",INDIRECT("'SorP'!$A$"&amp;MATCH($S2379&amp;$J2379,SorP!C:C,0))))</f>
        <v/>
      </c>
      <c r="U2379" s="163" t="n"/>
      <c r="V2379" s="164">
        <f>IF(C2379="",NA(),MATCH($B2379&amp;$C2379,'Smelter Look-up'!$J:$J,0))</f>
        <v/>
      </c>
      <c r="X2379" s="165">
        <f>IF(AND(C2379="Smelter not listed",OR(LEN(D2379)=0,LEN(E2379)=0)),1,0)</f>
        <v/>
      </c>
      <c r="AB2379" s="306">
        <f>IF(C2379="","",B2379)</f>
        <v/>
      </c>
      <c r="AC2379" s="165">
        <f>B2379</f>
        <v/>
      </c>
      <c r="AD2379" s="165">
        <f>IF(C2379="Smelter not listed",D2379,C2379)</f>
        <v/>
      </c>
    </row>
    <row r="2380" ht="20.1" customFormat="1" customHeight="1" s="165">
      <c r="A2380" s="150" t="n"/>
      <c r="B2380" s="296">
        <f>IF(LEN(A2380)=0,"",INDEX('Smelter Look-up'!$A:$A,MATCH($A2380,'Smelter Look-up'!$E:$E,0)))</f>
        <v/>
      </c>
      <c r="C2380" s="147">
        <f>IF(LEN(A2380)=0,"",INDEX('Smelter Look-up'!$C:$C,MATCH($A2380,'Smelter Look-up'!$E:$E,0)))</f>
        <v/>
      </c>
      <c r="D2380" s="144" t="n"/>
      <c r="E2380" s="144">
        <f>IF(ISERROR($V2380),"",OFFSET('Smelter Look-up'!$D$4,$V2380-4,0)&amp;"")</f>
        <v/>
      </c>
      <c r="F2380" s="144">
        <f>IF(ISERROR($V2380),"",OFFSET('Smelter Look-up'!$E$4,$V2380-4,0))</f>
        <v/>
      </c>
      <c r="G2380" s="144">
        <f>IF(C2380=$X$4,"Enter smelter details",IF(ISERROR($V2380),"",OFFSET('Smelter Look-up'!$F$4,$V2380-4,0)))</f>
        <v/>
      </c>
      <c r="H2380" s="200">
        <f>IF(ISERROR($V2380),"",OFFSET('Smelter Look-up'!$G$4,$V2380-4,0))</f>
        <v/>
      </c>
      <c r="I2380" s="201">
        <f>IF(ISERROR($V2380),"",OFFSET('Smelter Look-up'!$H$4,$V2380-4,0))</f>
        <v/>
      </c>
      <c r="J2380" s="201">
        <f>IF(ISERROR($V2380),"",OFFSET('Smelter Look-up'!$I$4,$V2380-4,0))</f>
        <v/>
      </c>
      <c r="K2380" s="145" t="n"/>
      <c r="L2380" s="145" t="n"/>
      <c r="M2380" s="145" t="n"/>
      <c r="N2380" s="145" t="n"/>
      <c r="O2380" s="145" t="n"/>
      <c r="P2380" s="203" t="n"/>
      <c r="Q2380" s="146" t="n"/>
      <c r="R2380" s="144">
        <f>IF(ISERROR($V2380),"",OFFSET('Smelter Look-up'!$C$4,$V2380-4,0)&amp;"")</f>
        <v/>
      </c>
      <c r="S2380" s="150">
        <f>IF(B2380="","",IF(ISERROR(MATCH($E2380,CL,0)),"Unknown",INDIRECT("'C'!$A$"&amp;MATCH($E2380,CL,0)+1)))</f>
        <v/>
      </c>
      <c r="T2380" s="150">
        <f>IF(B2380="","",IF(ISERROR(MATCH($J2380,SorP!$B$1:$B$6261,0)),"",INDIRECT("'SorP'!$A$"&amp;MATCH($S2380&amp;$J2380,SorP!C:C,0))))</f>
        <v/>
      </c>
      <c r="U2380" s="163" t="n"/>
      <c r="V2380" s="164">
        <f>IF(C2380="",NA(),MATCH($B2380&amp;$C2380,'Smelter Look-up'!$J:$J,0))</f>
        <v/>
      </c>
      <c r="X2380" s="165">
        <f>IF(AND(C2380="Smelter not listed",OR(LEN(D2380)=0,LEN(E2380)=0)),1,0)</f>
        <v/>
      </c>
      <c r="AB2380" s="306">
        <f>IF(C2380="","",B2380)</f>
        <v/>
      </c>
      <c r="AC2380" s="165">
        <f>B2380</f>
        <v/>
      </c>
      <c r="AD2380" s="165">
        <f>IF(C2380="Smelter not listed",D2380,C2380)</f>
        <v/>
      </c>
    </row>
    <row r="2381" ht="20.1" customFormat="1" customHeight="1" s="165">
      <c r="A2381" s="150" t="n"/>
      <c r="B2381" s="296">
        <f>IF(LEN(A2381)=0,"",INDEX('Smelter Look-up'!$A:$A,MATCH($A2381,'Smelter Look-up'!$E:$E,0)))</f>
        <v/>
      </c>
      <c r="C2381" s="147">
        <f>IF(LEN(A2381)=0,"",INDEX('Smelter Look-up'!$C:$C,MATCH($A2381,'Smelter Look-up'!$E:$E,0)))</f>
        <v/>
      </c>
      <c r="D2381" s="144" t="n"/>
      <c r="E2381" s="144">
        <f>IF(ISERROR($V2381),"",OFFSET('Smelter Look-up'!$D$4,$V2381-4,0)&amp;"")</f>
        <v/>
      </c>
      <c r="F2381" s="144">
        <f>IF(ISERROR($V2381),"",OFFSET('Smelter Look-up'!$E$4,$V2381-4,0))</f>
        <v/>
      </c>
      <c r="G2381" s="144">
        <f>IF(C2381=$X$4,"Enter smelter details",IF(ISERROR($V2381),"",OFFSET('Smelter Look-up'!$F$4,$V2381-4,0)))</f>
        <v/>
      </c>
      <c r="H2381" s="200">
        <f>IF(ISERROR($V2381),"",OFFSET('Smelter Look-up'!$G$4,$V2381-4,0))</f>
        <v/>
      </c>
      <c r="I2381" s="201">
        <f>IF(ISERROR($V2381),"",OFFSET('Smelter Look-up'!$H$4,$V2381-4,0))</f>
        <v/>
      </c>
      <c r="J2381" s="201">
        <f>IF(ISERROR($V2381),"",OFFSET('Smelter Look-up'!$I$4,$V2381-4,0))</f>
        <v/>
      </c>
      <c r="K2381" s="145" t="n"/>
      <c r="L2381" s="145" t="n"/>
      <c r="M2381" s="145" t="n"/>
      <c r="N2381" s="145" t="n"/>
      <c r="O2381" s="145" t="n"/>
      <c r="P2381" s="203" t="n"/>
      <c r="Q2381" s="146" t="n"/>
      <c r="R2381" s="144">
        <f>IF(ISERROR($V2381),"",OFFSET('Smelter Look-up'!$C$4,$V2381-4,0)&amp;"")</f>
        <v/>
      </c>
      <c r="S2381" s="150">
        <f>IF(B2381="","",IF(ISERROR(MATCH($E2381,CL,0)),"Unknown",INDIRECT("'C'!$A$"&amp;MATCH($E2381,CL,0)+1)))</f>
        <v/>
      </c>
      <c r="T2381" s="150">
        <f>IF(B2381="","",IF(ISERROR(MATCH($J2381,SorP!$B$1:$B$6261,0)),"",INDIRECT("'SorP'!$A$"&amp;MATCH($S2381&amp;$J2381,SorP!C:C,0))))</f>
        <v/>
      </c>
      <c r="U2381" s="163" t="n"/>
      <c r="V2381" s="164">
        <f>IF(C2381="",NA(),MATCH($B2381&amp;$C2381,'Smelter Look-up'!$J:$J,0))</f>
        <v/>
      </c>
      <c r="X2381" s="165">
        <f>IF(AND(C2381="Smelter not listed",OR(LEN(D2381)=0,LEN(E2381)=0)),1,0)</f>
        <v/>
      </c>
      <c r="AB2381" s="306">
        <f>IF(C2381="","",B2381)</f>
        <v/>
      </c>
      <c r="AC2381" s="165">
        <f>B2381</f>
        <v/>
      </c>
      <c r="AD2381" s="165">
        <f>IF(C2381="Smelter not listed",D2381,C2381)</f>
        <v/>
      </c>
    </row>
    <row r="2382" ht="20.1" customFormat="1" customHeight="1" s="165">
      <c r="A2382" s="150" t="n"/>
      <c r="B2382" s="296">
        <f>IF(LEN(A2382)=0,"",INDEX('Smelter Look-up'!$A:$A,MATCH($A2382,'Smelter Look-up'!$E:$E,0)))</f>
        <v/>
      </c>
      <c r="C2382" s="147">
        <f>IF(LEN(A2382)=0,"",INDEX('Smelter Look-up'!$C:$C,MATCH($A2382,'Smelter Look-up'!$E:$E,0)))</f>
        <v/>
      </c>
      <c r="D2382" s="144" t="n"/>
      <c r="E2382" s="144">
        <f>IF(ISERROR($V2382),"",OFFSET('Smelter Look-up'!$D$4,$V2382-4,0)&amp;"")</f>
        <v/>
      </c>
      <c r="F2382" s="144">
        <f>IF(ISERROR($V2382),"",OFFSET('Smelter Look-up'!$E$4,$V2382-4,0))</f>
        <v/>
      </c>
      <c r="G2382" s="144">
        <f>IF(C2382=$X$4,"Enter smelter details",IF(ISERROR($V2382),"",OFFSET('Smelter Look-up'!$F$4,$V2382-4,0)))</f>
        <v/>
      </c>
      <c r="H2382" s="200">
        <f>IF(ISERROR($V2382),"",OFFSET('Smelter Look-up'!$G$4,$V2382-4,0))</f>
        <v/>
      </c>
      <c r="I2382" s="201">
        <f>IF(ISERROR($V2382),"",OFFSET('Smelter Look-up'!$H$4,$V2382-4,0))</f>
        <v/>
      </c>
      <c r="J2382" s="201">
        <f>IF(ISERROR($V2382),"",OFFSET('Smelter Look-up'!$I$4,$V2382-4,0))</f>
        <v/>
      </c>
      <c r="K2382" s="145" t="n"/>
      <c r="L2382" s="145" t="n"/>
      <c r="M2382" s="145" t="n"/>
      <c r="N2382" s="145" t="n"/>
      <c r="O2382" s="145" t="n"/>
      <c r="P2382" s="203" t="n"/>
      <c r="Q2382" s="146" t="n"/>
      <c r="R2382" s="144">
        <f>IF(ISERROR($V2382),"",OFFSET('Smelter Look-up'!$C$4,$V2382-4,0)&amp;"")</f>
        <v/>
      </c>
      <c r="S2382" s="150">
        <f>IF(B2382="","",IF(ISERROR(MATCH($E2382,CL,0)),"Unknown",INDIRECT("'C'!$A$"&amp;MATCH($E2382,CL,0)+1)))</f>
        <v/>
      </c>
      <c r="T2382" s="150">
        <f>IF(B2382="","",IF(ISERROR(MATCH($J2382,SorP!$B$1:$B$6261,0)),"",INDIRECT("'SorP'!$A$"&amp;MATCH($S2382&amp;$J2382,SorP!C:C,0))))</f>
        <v/>
      </c>
      <c r="U2382" s="163" t="n"/>
      <c r="V2382" s="164">
        <f>IF(C2382="",NA(),MATCH($B2382&amp;$C2382,'Smelter Look-up'!$J:$J,0))</f>
        <v/>
      </c>
      <c r="X2382" s="165">
        <f>IF(AND(C2382="Smelter not listed",OR(LEN(D2382)=0,LEN(E2382)=0)),1,0)</f>
        <v/>
      </c>
      <c r="AB2382" s="306">
        <f>IF(C2382="","",B2382)</f>
        <v/>
      </c>
      <c r="AC2382" s="165">
        <f>B2382</f>
        <v/>
      </c>
      <c r="AD2382" s="165">
        <f>IF(C2382="Smelter not listed",D2382,C2382)</f>
        <v/>
      </c>
    </row>
    <row r="2383" ht="20.1" customFormat="1" customHeight="1" s="165">
      <c r="A2383" s="150" t="n"/>
      <c r="B2383" s="296">
        <f>IF(LEN(A2383)=0,"",INDEX('Smelter Look-up'!$A:$A,MATCH($A2383,'Smelter Look-up'!$E:$E,0)))</f>
        <v/>
      </c>
      <c r="C2383" s="147">
        <f>IF(LEN(A2383)=0,"",INDEX('Smelter Look-up'!$C:$C,MATCH($A2383,'Smelter Look-up'!$E:$E,0)))</f>
        <v/>
      </c>
      <c r="D2383" s="144" t="n"/>
      <c r="E2383" s="144">
        <f>IF(ISERROR($V2383),"",OFFSET('Smelter Look-up'!$D$4,$V2383-4,0)&amp;"")</f>
        <v/>
      </c>
      <c r="F2383" s="144">
        <f>IF(ISERROR($V2383),"",OFFSET('Smelter Look-up'!$E$4,$V2383-4,0))</f>
        <v/>
      </c>
      <c r="G2383" s="144">
        <f>IF(C2383=$X$4,"Enter smelter details",IF(ISERROR($V2383),"",OFFSET('Smelter Look-up'!$F$4,$V2383-4,0)))</f>
        <v/>
      </c>
      <c r="H2383" s="200">
        <f>IF(ISERROR($V2383),"",OFFSET('Smelter Look-up'!$G$4,$V2383-4,0))</f>
        <v/>
      </c>
      <c r="I2383" s="201">
        <f>IF(ISERROR($V2383),"",OFFSET('Smelter Look-up'!$H$4,$V2383-4,0))</f>
        <v/>
      </c>
      <c r="J2383" s="201">
        <f>IF(ISERROR($V2383),"",OFFSET('Smelter Look-up'!$I$4,$V2383-4,0))</f>
        <v/>
      </c>
      <c r="K2383" s="145" t="n"/>
      <c r="L2383" s="145" t="n"/>
      <c r="M2383" s="145" t="n"/>
      <c r="N2383" s="145" t="n"/>
      <c r="O2383" s="145" t="n"/>
      <c r="P2383" s="203" t="n"/>
      <c r="Q2383" s="146" t="n"/>
      <c r="R2383" s="144">
        <f>IF(ISERROR($V2383),"",OFFSET('Smelter Look-up'!$C$4,$V2383-4,0)&amp;"")</f>
        <v/>
      </c>
      <c r="S2383" s="150">
        <f>IF(B2383="","",IF(ISERROR(MATCH($E2383,CL,0)),"Unknown",INDIRECT("'C'!$A$"&amp;MATCH($E2383,CL,0)+1)))</f>
        <v/>
      </c>
      <c r="T2383" s="150">
        <f>IF(B2383="","",IF(ISERROR(MATCH($J2383,SorP!$B$1:$B$6261,0)),"",INDIRECT("'SorP'!$A$"&amp;MATCH($S2383&amp;$J2383,SorP!C:C,0))))</f>
        <v/>
      </c>
      <c r="U2383" s="163" t="n"/>
      <c r="V2383" s="164">
        <f>IF(C2383="",NA(),MATCH($B2383&amp;$C2383,'Smelter Look-up'!$J:$J,0))</f>
        <v/>
      </c>
      <c r="X2383" s="165">
        <f>IF(AND(C2383="Smelter not listed",OR(LEN(D2383)=0,LEN(E2383)=0)),1,0)</f>
        <v/>
      </c>
      <c r="AB2383" s="306">
        <f>IF(C2383="","",B2383)</f>
        <v/>
      </c>
      <c r="AC2383" s="165">
        <f>B2383</f>
        <v/>
      </c>
      <c r="AD2383" s="165">
        <f>IF(C2383="Smelter not listed",D2383,C2383)</f>
        <v/>
      </c>
    </row>
    <row r="2384" ht="20.1" customFormat="1" customHeight="1" s="165">
      <c r="A2384" s="150" t="n"/>
      <c r="B2384" s="296">
        <f>IF(LEN(A2384)=0,"",INDEX('Smelter Look-up'!$A:$A,MATCH($A2384,'Smelter Look-up'!$E:$E,0)))</f>
        <v/>
      </c>
      <c r="C2384" s="147">
        <f>IF(LEN(A2384)=0,"",INDEX('Smelter Look-up'!$C:$C,MATCH($A2384,'Smelter Look-up'!$E:$E,0)))</f>
        <v/>
      </c>
      <c r="D2384" s="144" t="n"/>
      <c r="E2384" s="144">
        <f>IF(ISERROR($V2384),"",OFFSET('Smelter Look-up'!$D$4,$V2384-4,0)&amp;"")</f>
        <v/>
      </c>
      <c r="F2384" s="144">
        <f>IF(ISERROR($V2384),"",OFFSET('Smelter Look-up'!$E$4,$V2384-4,0))</f>
        <v/>
      </c>
      <c r="G2384" s="144">
        <f>IF(C2384=$X$4,"Enter smelter details",IF(ISERROR($V2384),"",OFFSET('Smelter Look-up'!$F$4,$V2384-4,0)))</f>
        <v/>
      </c>
      <c r="H2384" s="200">
        <f>IF(ISERROR($V2384),"",OFFSET('Smelter Look-up'!$G$4,$V2384-4,0))</f>
        <v/>
      </c>
      <c r="I2384" s="201">
        <f>IF(ISERROR($V2384),"",OFFSET('Smelter Look-up'!$H$4,$V2384-4,0))</f>
        <v/>
      </c>
      <c r="J2384" s="201">
        <f>IF(ISERROR($V2384),"",OFFSET('Smelter Look-up'!$I$4,$V2384-4,0))</f>
        <v/>
      </c>
      <c r="K2384" s="145" t="n"/>
      <c r="L2384" s="145" t="n"/>
      <c r="M2384" s="145" t="n"/>
      <c r="N2384" s="145" t="n"/>
      <c r="O2384" s="145" t="n"/>
      <c r="P2384" s="203" t="n"/>
      <c r="Q2384" s="146" t="n"/>
      <c r="R2384" s="144">
        <f>IF(ISERROR($V2384),"",OFFSET('Smelter Look-up'!$C$4,$V2384-4,0)&amp;"")</f>
        <v/>
      </c>
      <c r="S2384" s="150">
        <f>IF(B2384="","",IF(ISERROR(MATCH($E2384,CL,0)),"Unknown",INDIRECT("'C'!$A$"&amp;MATCH($E2384,CL,0)+1)))</f>
        <v/>
      </c>
      <c r="T2384" s="150">
        <f>IF(B2384="","",IF(ISERROR(MATCH($J2384,SorP!$B$1:$B$6261,0)),"",INDIRECT("'SorP'!$A$"&amp;MATCH($S2384&amp;$J2384,SorP!C:C,0))))</f>
        <v/>
      </c>
      <c r="U2384" s="163" t="n"/>
      <c r="V2384" s="164">
        <f>IF(C2384="",NA(),MATCH($B2384&amp;$C2384,'Smelter Look-up'!$J:$J,0))</f>
        <v/>
      </c>
      <c r="X2384" s="165">
        <f>IF(AND(C2384="Smelter not listed",OR(LEN(D2384)=0,LEN(E2384)=0)),1,0)</f>
        <v/>
      </c>
      <c r="AB2384" s="306">
        <f>IF(C2384="","",B2384)</f>
        <v/>
      </c>
      <c r="AC2384" s="165">
        <f>B2384</f>
        <v/>
      </c>
      <c r="AD2384" s="165">
        <f>IF(C2384="Smelter not listed",D2384,C2384)</f>
        <v/>
      </c>
    </row>
    <row r="2385" ht="20.1" customFormat="1" customHeight="1" s="165">
      <c r="A2385" s="150" t="n"/>
      <c r="B2385" s="296">
        <f>IF(LEN(A2385)=0,"",INDEX('Smelter Look-up'!$A:$A,MATCH($A2385,'Smelter Look-up'!$E:$E,0)))</f>
        <v/>
      </c>
      <c r="C2385" s="147">
        <f>IF(LEN(A2385)=0,"",INDEX('Smelter Look-up'!$C:$C,MATCH($A2385,'Smelter Look-up'!$E:$E,0)))</f>
        <v/>
      </c>
      <c r="D2385" s="144" t="n"/>
      <c r="E2385" s="144">
        <f>IF(ISERROR($V2385),"",OFFSET('Smelter Look-up'!$D$4,$V2385-4,0)&amp;"")</f>
        <v/>
      </c>
      <c r="F2385" s="144">
        <f>IF(ISERROR($V2385),"",OFFSET('Smelter Look-up'!$E$4,$V2385-4,0))</f>
        <v/>
      </c>
      <c r="G2385" s="144">
        <f>IF(C2385=$X$4,"Enter smelter details",IF(ISERROR($V2385),"",OFFSET('Smelter Look-up'!$F$4,$V2385-4,0)))</f>
        <v/>
      </c>
      <c r="H2385" s="200">
        <f>IF(ISERROR($V2385),"",OFFSET('Smelter Look-up'!$G$4,$V2385-4,0))</f>
        <v/>
      </c>
      <c r="I2385" s="201">
        <f>IF(ISERROR($V2385),"",OFFSET('Smelter Look-up'!$H$4,$V2385-4,0))</f>
        <v/>
      </c>
      <c r="J2385" s="201">
        <f>IF(ISERROR($V2385),"",OFFSET('Smelter Look-up'!$I$4,$V2385-4,0))</f>
        <v/>
      </c>
      <c r="K2385" s="145" t="n"/>
      <c r="L2385" s="145" t="n"/>
      <c r="M2385" s="145" t="n"/>
      <c r="N2385" s="145" t="n"/>
      <c r="O2385" s="145" t="n"/>
      <c r="P2385" s="203" t="n"/>
      <c r="Q2385" s="146" t="n"/>
      <c r="R2385" s="144">
        <f>IF(ISERROR($V2385),"",OFFSET('Smelter Look-up'!$C$4,$V2385-4,0)&amp;"")</f>
        <v/>
      </c>
      <c r="S2385" s="150">
        <f>IF(B2385="","",IF(ISERROR(MATCH($E2385,CL,0)),"Unknown",INDIRECT("'C'!$A$"&amp;MATCH($E2385,CL,0)+1)))</f>
        <v/>
      </c>
      <c r="T2385" s="150">
        <f>IF(B2385="","",IF(ISERROR(MATCH($J2385,SorP!$B$1:$B$6261,0)),"",INDIRECT("'SorP'!$A$"&amp;MATCH($S2385&amp;$J2385,SorP!C:C,0))))</f>
        <v/>
      </c>
      <c r="U2385" s="163" t="n"/>
      <c r="V2385" s="164">
        <f>IF(C2385="",NA(),MATCH($B2385&amp;$C2385,'Smelter Look-up'!$J:$J,0))</f>
        <v/>
      </c>
      <c r="X2385" s="165">
        <f>IF(AND(C2385="Smelter not listed",OR(LEN(D2385)=0,LEN(E2385)=0)),1,0)</f>
        <v/>
      </c>
      <c r="AB2385" s="306">
        <f>IF(C2385="","",B2385)</f>
        <v/>
      </c>
      <c r="AC2385" s="165">
        <f>B2385</f>
        <v/>
      </c>
      <c r="AD2385" s="165">
        <f>IF(C2385="Smelter not listed",D2385,C2385)</f>
        <v/>
      </c>
    </row>
    <row r="2386" ht="20.1" customFormat="1" customHeight="1" s="165">
      <c r="A2386" s="150" t="n"/>
      <c r="B2386" s="296">
        <f>IF(LEN(A2386)=0,"",INDEX('Smelter Look-up'!$A:$A,MATCH($A2386,'Smelter Look-up'!$E:$E,0)))</f>
        <v/>
      </c>
      <c r="C2386" s="147">
        <f>IF(LEN(A2386)=0,"",INDEX('Smelter Look-up'!$C:$C,MATCH($A2386,'Smelter Look-up'!$E:$E,0)))</f>
        <v/>
      </c>
      <c r="D2386" s="144" t="n"/>
      <c r="E2386" s="144">
        <f>IF(ISERROR($V2386),"",OFFSET('Smelter Look-up'!$D$4,$V2386-4,0)&amp;"")</f>
        <v/>
      </c>
      <c r="F2386" s="144">
        <f>IF(ISERROR($V2386),"",OFFSET('Smelter Look-up'!$E$4,$V2386-4,0))</f>
        <v/>
      </c>
      <c r="G2386" s="144">
        <f>IF(C2386=$X$4,"Enter smelter details",IF(ISERROR($V2386),"",OFFSET('Smelter Look-up'!$F$4,$V2386-4,0)))</f>
        <v/>
      </c>
      <c r="H2386" s="200">
        <f>IF(ISERROR($V2386),"",OFFSET('Smelter Look-up'!$G$4,$V2386-4,0))</f>
        <v/>
      </c>
      <c r="I2386" s="201">
        <f>IF(ISERROR($V2386),"",OFFSET('Smelter Look-up'!$H$4,$V2386-4,0))</f>
        <v/>
      </c>
      <c r="J2386" s="201">
        <f>IF(ISERROR($V2386),"",OFFSET('Smelter Look-up'!$I$4,$V2386-4,0))</f>
        <v/>
      </c>
      <c r="K2386" s="145" t="n"/>
      <c r="L2386" s="145" t="n"/>
      <c r="M2386" s="145" t="n"/>
      <c r="N2386" s="145" t="n"/>
      <c r="O2386" s="145" t="n"/>
      <c r="P2386" s="203" t="n"/>
      <c r="Q2386" s="146" t="n"/>
      <c r="R2386" s="144">
        <f>IF(ISERROR($V2386),"",OFFSET('Smelter Look-up'!$C$4,$V2386-4,0)&amp;"")</f>
        <v/>
      </c>
      <c r="S2386" s="150">
        <f>IF(B2386="","",IF(ISERROR(MATCH($E2386,CL,0)),"Unknown",INDIRECT("'C'!$A$"&amp;MATCH($E2386,CL,0)+1)))</f>
        <v/>
      </c>
      <c r="T2386" s="150">
        <f>IF(B2386="","",IF(ISERROR(MATCH($J2386,SorP!$B$1:$B$6261,0)),"",INDIRECT("'SorP'!$A$"&amp;MATCH($S2386&amp;$J2386,SorP!C:C,0))))</f>
        <v/>
      </c>
      <c r="U2386" s="163" t="n"/>
      <c r="V2386" s="164">
        <f>IF(C2386="",NA(),MATCH($B2386&amp;$C2386,'Smelter Look-up'!$J:$J,0))</f>
        <v/>
      </c>
      <c r="X2386" s="165">
        <f>IF(AND(C2386="Smelter not listed",OR(LEN(D2386)=0,LEN(E2386)=0)),1,0)</f>
        <v/>
      </c>
      <c r="AB2386" s="306">
        <f>IF(C2386="","",B2386)</f>
        <v/>
      </c>
      <c r="AC2386" s="165">
        <f>B2386</f>
        <v/>
      </c>
      <c r="AD2386" s="165">
        <f>IF(C2386="Smelter not listed",D2386,C2386)</f>
        <v/>
      </c>
    </row>
    <row r="2387" ht="20.1" customFormat="1" customHeight="1" s="165">
      <c r="A2387" s="150" t="n"/>
      <c r="B2387" s="296">
        <f>IF(LEN(A2387)=0,"",INDEX('Smelter Look-up'!$A:$A,MATCH($A2387,'Smelter Look-up'!$E:$E,0)))</f>
        <v/>
      </c>
      <c r="C2387" s="147">
        <f>IF(LEN(A2387)=0,"",INDEX('Smelter Look-up'!$C:$C,MATCH($A2387,'Smelter Look-up'!$E:$E,0)))</f>
        <v/>
      </c>
      <c r="D2387" s="144" t="n"/>
      <c r="E2387" s="144">
        <f>IF(ISERROR($V2387),"",OFFSET('Smelter Look-up'!$D$4,$V2387-4,0)&amp;"")</f>
        <v/>
      </c>
      <c r="F2387" s="144">
        <f>IF(ISERROR($V2387),"",OFFSET('Smelter Look-up'!$E$4,$V2387-4,0))</f>
        <v/>
      </c>
      <c r="G2387" s="144">
        <f>IF(C2387=$X$4,"Enter smelter details",IF(ISERROR($V2387),"",OFFSET('Smelter Look-up'!$F$4,$V2387-4,0)))</f>
        <v/>
      </c>
      <c r="H2387" s="200">
        <f>IF(ISERROR($V2387),"",OFFSET('Smelter Look-up'!$G$4,$V2387-4,0))</f>
        <v/>
      </c>
      <c r="I2387" s="201">
        <f>IF(ISERROR($V2387),"",OFFSET('Smelter Look-up'!$H$4,$V2387-4,0))</f>
        <v/>
      </c>
      <c r="J2387" s="201">
        <f>IF(ISERROR($V2387),"",OFFSET('Smelter Look-up'!$I$4,$V2387-4,0))</f>
        <v/>
      </c>
      <c r="K2387" s="145" t="n"/>
      <c r="L2387" s="145" t="n"/>
      <c r="M2387" s="145" t="n"/>
      <c r="N2387" s="145" t="n"/>
      <c r="O2387" s="145" t="n"/>
      <c r="P2387" s="203" t="n"/>
      <c r="Q2387" s="146" t="n"/>
      <c r="R2387" s="144">
        <f>IF(ISERROR($V2387),"",OFFSET('Smelter Look-up'!$C$4,$V2387-4,0)&amp;"")</f>
        <v/>
      </c>
      <c r="S2387" s="150">
        <f>IF(B2387="","",IF(ISERROR(MATCH($E2387,CL,0)),"Unknown",INDIRECT("'C'!$A$"&amp;MATCH($E2387,CL,0)+1)))</f>
        <v/>
      </c>
      <c r="T2387" s="150">
        <f>IF(B2387="","",IF(ISERROR(MATCH($J2387,SorP!$B$1:$B$6261,0)),"",INDIRECT("'SorP'!$A$"&amp;MATCH($S2387&amp;$J2387,SorP!C:C,0))))</f>
        <v/>
      </c>
      <c r="U2387" s="163" t="n"/>
      <c r="V2387" s="164">
        <f>IF(C2387="",NA(),MATCH($B2387&amp;$C2387,'Smelter Look-up'!$J:$J,0))</f>
        <v/>
      </c>
      <c r="X2387" s="165">
        <f>IF(AND(C2387="Smelter not listed",OR(LEN(D2387)=0,LEN(E2387)=0)),1,0)</f>
        <v/>
      </c>
      <c r="AB2387" s="306">
        <f>IF(C2387="","",B2387)</f>
        <v/>
      </c>
      <c r="AC2387" s="165">
        <f>B2387</f>
        <v/>
      </c>
      <c r="AD2387" s="165">
        <f>IF(C2387="Smelter not listed",D2387,C2387)</f>
        <v/>
      </c>
    </row>
    <row r="2388" ht="20.1" customFormat="1" customHeight="1" s="165">
      <c r="A2388" s="150" t="n"/>
      <c r="B2388" s="296">
        <f>IF(LEN(A2388)=0,"",INDEX('Smelter Look-up'!$A:$A,MATCH($A2388,'Smelter Look-up'!$E:$E,0)))</f>
        <v/>
      </c>
      <c r="C2388" s="147">
        <f>IF(LEN(A2388)=0,"",INDEX('Smelter Look-up'!$C:$C,MATCH($A2388,'Smelter Look-up'!$E:$E,0)))</f>
        <v/>
      </c>
      <c r="D2388" s="144" t="n"/>
      <c r="E2388" s="144">
        <f>IF(ISERROR($V2388),"",OFFSET('Smelter Look-up'!$D$4,$V2388-4,0)&amp;"")</f>
        <v/>
      </c>
      <c r="F2388" s="144">
        <f>IF(ISERROR($V2388),"",OFFSET('Smelter Look-up'!$E$4,$V2388-4,0))</f>
        <v/>
      </c>
      <c r="G2388" s="144">
        <f>IF(C2388=$X$4,"Enter smelter details",IF(ISERROR($V2388),"",OFFSET('Smelter Look-up'!$F$4,$V2388-4,0)))</f>
        <v/>
      </c>
      <c r="H2388" s="200">
        <f>IF(ISERROR($V2388),"",OFFSET('Smelter Look-up'!$G$4,$V2388-4,0))</f>
        <v/>
      </c>
      <c r="I2388" s="201">
        <f>IF(ISERROR($V2388),"",OFFSET('Smelter Look-up'!$H$4,$V2388-4,0))</f>
        <v/>
      </c>
      <c r="J2388" s="201">
        <f>IF(ISERROR($V2388),"",OFFSET('Smelter Look-up'!$I$4,$V2388-4,0))</f>
        <v/>
      </c>
      <c r="K2388" s="145" t="n"/>
      <c r="L2388" s="145" t="n"/>
      <c r="M2388" s="145" t="n"/>
      <c r="N2388" s="145" t="n"/>
      <c r="O2388" s="145" t="n"/>
      <c r="P2388" s="203" t="n"/>
      <c r="Q2388" s="146" t="n"/>
      <c r="R2388" s="144">
        <f>IF(ISERROR($V2388),"",OFFSET('Smelter Look-up'!$C$4,$V2388-4,0)&amp;"")</f>
        <v/>
      </c>
      <c r="S2388" s="150">
        <f>IF(B2388="","",IF(ISERROR(MATCH($E2388,CL,0)),"Unknown",INDIRECT("'C'!$A$"&amp;MATCH($E2388,CL,0)+1)))</f>
        <v/>
      </c>
      <c r="T2388" s="150">
        <f>IF(B2388="","",IF(ISERROR(MATCH($J2388,SorP!$B$1:$B$6261,0)),"",INDIRECT("'SorP'!$A$"&amp;MATCH($S2388&amp;$J2388,SorP!C:C,0))))</f>
        <v/>
      </c>
      <c r="U2388" s="163" t="n"/>
      <c r="V2388" s="164">
        <f>IF(C2388="",NA(),MATCH($B2388&amp;$C2388,'Smelter Look-up'!$J:$J,0))</f>
        <v/>
      </c>
      <c r="X2388" s="165">
        <f>IF(AND(C2388="Smelter not listed",OR(LEN(D2388)=0,LEN(E2388)=0)),1,0)</f>
        <v/>
      </c>
      <c r="AB2388" s="306">
        <f>IF(C2388="","",B2388)</f>
        <v/>
      </c>
      <c r="AC2388" s="165">
        <f>B2388</f>
        <v/>
      </c>
      <c r="AD2388" s="165">
        <f>IF(C2388="Smelter not listed",D2388,C2388)</f>
        <v/>
      </c>
    </row>
    <row r="2389" ht="20.1" customFormat="1" customHeight="1" s="165">
      <c r="A2389" s="150" t="n"/>
      <c r="B2389" s="296">
        <f>IF(LEN(A2389)=0,"",INDEX('Smelter Look-up'!$A:$A,MATCH($A2389,'Smelter Look-up'!$E:$E,0)))</f>
        <v/>
      </c>
      <c r="C2389" s="147">
        <f>IF(LEN(A2389)=0,"",INDEX('Smelter Look-up'!$C:$C,MATCH($A2389,'Smelter Look-up'!$E:$E,0)))</f>
        <v/>
      </c>
      <c r="D2389" s="144" t="n"/>
      <c r="E2389" s="144">
        <f>IF(ISERROR($V2389),"",OFFSET('Smelter Look-up'!$D$4,$V2389-4,0)&amp;"")</f>
        <v/>
      </c>
      <c r="F2389" s="144">
        <f>IF(ISERROR($V2389),"",OFFSET('Smelter Look-up'!$E$4,$V2389-4,0))</f>
        <v/>
      </c>
      <c r="G2389" s="144">
        <f>IF(C2389=$X$4,"Enter smelter details",IF(ISERROR($V2389),"",OFFSET('Smelter Look-up'!$F$4,$V2389-4,0)))</f>
        <v/>
      </c>
      <c r="H2389" s="200">
        <f>IF(ISERROR($V2389),"",OFFSET('Smelter Look-up'!$G$4,$V2389-4,0))</f>
        <v/>
      </c>
      <c r="I2389" s="201">
        <f>IF(ISERROR($V2389),"",OFFSET('Smelter Look-up'!$H$4,$V2389-4,0))</f>
        <v/>
      </c>
      <c r="J2389" s="201">
        <f>IF(ISERROR($V2389),"",OFFSET('Smelter Look-up'!$I$4,$V2389-4,0))</f>
        <v/>
      </c>
      <c r="K2389" s="145" t="n"/>
      <c r="L2389" s="145" t="n"/>
      <c r="M2389" s="145" t="n"/>
      <c r="N2389" s="145" t="n"/>
      <c r="O2389" s="145" t="n"/>
      <c r="P2389" s="203" t="n"/>
      <c r="Q2389" s="146" t="n"/>
      <c r="R2389" s="144">
        <f>IF(ISERROR($V2389),"",OFFSET('Smelter Look-up'!$C$4,$V2389-4,0)&amp;"")</f>
        <v/>
      </c>
      <c r="S2389" s="150">
        <f>IF(B2389="","",IF(ISERROR(MATCH($E2389,CL,0)),"Unknown",INDIRECT("'C'!$A$"&amp;MATCH($E2389,CL,0)+1)))</f>
        <v/>
      </c>
      <c r="T2389" s="150">
        <f>IF(B2389="","",IF(ISERROR(MATCH($J2389,SorP!$B$1:$B$6261,0)),"",INDIRECT("'SorP'!$A$"&amp;MATCH($S2389&amp;$J2389,SorP!C:C,0))))</f>
        <v/>
      </c>
      <c r="U2389" s="163" t="n"/>
      <c r="V2389" s="164">
        <f>IF(C2389="",NA(),MATCH($B2389&amp;$C2389,'Smelter Look-up'!$J:$J,0))</f>
        <v/>
      </c>
      <c r="X2389" s="165">
        <f>IF(AND(C2389="Smelter not listed",OR(LEN(D2389)=0,LEN(E2389)=0)),1,0)</f>
        <v/>
      </c>
      <c r="AB2389" s="306">
        <f>IF(C2389="","",B2389)</f>
        <v/>
      </c>
      <c r="AC2389" s="165">
        <f>B2389</f>
        <v/>
      </c>
      <c r="AD2389" s="165">
        <f>IF(C2389="Smelter not listed",D2389,C2389)</f>
        <v/>
      </c>
    </row>
    <row r="2390" ht="20.1" customFormat="1" customHeight="1" s="165">
      <c r="A2390" s="150" t="n"/>
      <c r="B2390" s="296">
        <f>IF(LEN(A2390)=0,"",INDEX('Smelter Look-up'!$A:$A,MATCH($A2390,'Smelter Look-up'!$E:$E,0)))</f>
        <v/>
      </c>
      <c r="C2390" s="147">
        <f>IF(LEN(A2390)=0,"",INDEX('Smelter Look-up'!$C:$C,MATCH($A2390,'Smelter Look-up'!$E:$E,0)))</f>
        <v/>
      </c>
      <c r="D2390" s="144" t="n"/>
      <c r="E2390" s="144">
        <f>IF(ISERROR($V2390),"",OFFSET('Smelter Look-up'!$D$4,$V2390-4,0)&amp;"")</f>
        <v/>
      </c>
      <c r="F2390" s="144">
        <f>IF(ISERROR($V2390),"",OFFSET('Smelter Look-up'!$E$4,$V2390-4,0))</f>
        <v/>
      </c>
      <c r="G2390" s="144">
        <f>IF(C2390=$X$4,"Enter smelter details",IF(ISERROR($V2390),"",OFFSET('Smelter Look-up'!$F$4,$V2390-4,0)))</f>
        <v/>
      </c>
      <c r="H2390" s="200">
        <f>IF(ISERROR($V2390),"",OFFSET('Smelter Look-up'!$G$4,$V2390-4,0))</f>
        <v/>
      </c>
      <c r="I2390" s="201">
        <f>IF(ISERROR($V2390),"",OFFSET('Smelter Look-up'!$H$4,$V2390-4,0))</f>
        <v/>
      </c>
      <c r="J2390" s="201">
        <f>IF(ISERROR($V2390),"",OFFSET('Smelter Look-up'!$I$4,$V2390-4,0))</f>
        <v/>
      </c>
      <c r="K2390" s="145" t="n"/>
      <c r="L2390" s="145" t="n"/>
      <c r="M2390" s="145" t="n"/>
      <c r="N2390" s="145" t="n"/>
      <c r="O2390" s="145" t="n"/>
      <c r="P2390" s="203" t="n"/>
      <c r="Q2390" s="146" t="n"/>
      <c r="R2390" s="144">
        <f>IF(ISERROR($V2390),"",OFFSET('Smelter Look-up'!$C$4,$V2390-4,0)&amp;"")</f>
        <v/>
      </c>
      <c r="S2390" s="150">
        <f>IF(B2390="","",IF(ISERROR(MATCH($E2390,CL,0)),"Unknown",INDIRECT("'C'!$A$"&amp;MATCH($E2390,CL,0)+1)))</f>
        <v/>
      </c>
      <c r="T2390" s="150">
        <f>IF(B2390="","",IF(ISERROR(MATCH($J2390,SorP!$B$1:$B$6261,0)),"",INDIRECT("'SorP'!$A$"&amp;MATCH($S2390&amp;$J2390,SorP!C:C,0))))</f>
        <v/>
      </c>
      <c r="U2390" s="163" t="n"/>
      <c r="V2390" s="164">
        <f>IF(C2390="",NA(),MATCH($B2390&amp;$C2390,'Smelter Look-up'!$J:$J,0))</f>
        <v/>
      </c>
      <c r="X2390" s="165">
        <f>IF(AND(C2390="Smelter not listed",OR(LEN(D2390)=0,LEN(E2390)=0)),1,0)</f>
        <v/>
      </c>
      <c r="AB2390" s="306">
        <f>IF(C2390="","",B2390)</f>
        <v/>
      </c>
      <c r="AC2390" s="165">
        <f>B2390</f>
        <v/>
      </c>
      <c r="AD2390" s="165">
        <f>IF(C2390="Smelter not listed",D2390,C2390)</f>
        <v/>
      </c>
    </row>
    <row r="2391" ht="20.1" customFormat="1" customHeight="1" s="165">
      <c r="A2391" s="150" t="n"/>
      <c r="B2391" s="296">
        <f>IF(LEN(A2391)=0,"",INDEX('Smelter Look-up'!$A:$A,MATCH($A2391,'Smelter Look-up'!$E:$E,0)))</f>
        <v/>
      </c>
      <c r="C2391" s="147">
        <f>IF(LEN(A2391)=0,"",INDEX('Smelter Look-up'!$C:$C,MATCH($A2391,'Smelter Look-up'!$E:$E,0)))</f>
        <v/>
      </c>
      <c r="D2391" s="144" t="n"/>
      <c r="E2391" s="144">
        <f>IF(ISERROR($V2391),"",OFFSET('Smelter Look-up'!$D$4,$V2391-4,0)&amp;"")</f>
        <v/>
      </c>
      <c r="F2391" s="144">
        <f>IF(ISERROR($V2391),"",OFFSET('Smelter Look-up'!$E$4,$V2391-4,0))</f>
        <v/>
      </c>
      <c r="G2391" s="144">
        <f>IF(C2391=$X$4,"Enter smelter details",IF(ISERROR($V2391),"",OFFSET('Smelter Look-up'!$F$4,$V2391-4,0)))</f>
        <v/>
      </c>
      <c r="H2391" s="200">
        <f>IF(ISERROR($V2391),"",OFFSET('Smelter Look-up'!$G$4,$V2391-4,0))</f>
        <v/>
      </c>
      <c r="I2391" s="201">
        <f>IF(ISERROR($V2391),"",OFFSET('Smelter Look-up'!$H$4,$V2391-4,0))</f>
        <v/>
      </c>
      <c r="J2391" s="201">
        <f>IF(ISERROR($V2391),"",OFFSET('Smelter Look-up'!$I$4,$V2391-4,0))</f>
        <v/>
      </c>
      <c r="K2391" s="145" t="n"/>
      <c r="L2391" s="145" t="n"/>
      <c r="M2391" s="145" t="n"/>
      <c r="N2391" s="145" t="n"/>
      <c r="O2391" s="145" t="n"/>
      <c r="P2391" s="203" t="n"/>
      <c r="Q2391" s="146" t="n"/>
      <c r="R2391" s="144">
        <f>IF(ISERROR($V2391),"",OFFSET('Smelter Look-up'!$C$4,$V2391-4,0)&amp;"")</f>
        <v/>
      </c>
      <c r="S2391" s="150">
        <f>IF(B2391="","",IF(ISERROR(MATCH($E2391,CL,0)),"Unknown",INDIRECT("'C'!$A$"&amp;MATCH($E2391,CL,0)+1)))</f>
        <v/>
      </c>
      <c r="T2391" s="150">
        <f>IF(B2391="","",IF(ISERROR(MATCH($J2391,SorP!$B$1:$B$6261,0)),"",INDIRECT("'SorP'!$A$"&amp;MATCH($S2391&amp;$J2391,SorP!C:C,0))))</f>
        <v/>
      </c>
      <c r="U2391" s="163" t="n"/>
      <c r="V2391" s="164">
        <f>IF(C2391="",NA(),MATCH($B2391&amp;$C2391,'Smelter Look-up'!$J:$J,0))</f>
        <v/>
      </c>
      <c r="X2391" s="165">
        <f>IF(AND(C2391="Smelter not listed",OR(LEN(D2391)=0,LEN(E2391)=0)),1,0)</f>
        <v/>
      </c>
      <c r="AB2391" s="306">
        <f>IF(C2391="","",B2391)</f>
        <v/>
      </c>
      <c r="AC2391" s="165">
        <f>B2391</f>
        <v/>
      </c>
      <c r="AD2391" s="165">
        <f>IF(C2391="Smelter not listed",D2391,C2391)</f>
        <v/>
      </c>
    </row>
    <row r="2392" ht="20.1" customFormat="1" customHeight="1" s="165">
      <c r="A2392" s="150" t="n"/>
      <c r="B2392" s="296">
        <f>IF(LEN(A2392)=0,"",INDEX('Smelter Look-up'!$A:$A,MATCH($A2392,'Smelter Look-up'!$E:$E,0)))</f>
        <v/>
      </c>
      <c r="C2392" s="147">
        <f>IF(LEN(A2392)=0,"",INDEX('Smelter Look-up'!$C:$C,MATCH($A2392,'Smelter Look-up'!$E:$E,0)))</f>
        <v/>
      </c>
      <c r="D2392" s="144" t="n"/>
      <c r="E2392" s="144">
        <f>IF(ISERROR($V2392),"",OFFSET('Smelter Look-up'!$D$4,$V2392-4,0)&amp;"")</f>
        <v/>
      </c>
      <c r="F2392" s="144">
        <f>IF(ISERROR($V2392),"",OFFSET('Smelter Look-up'!$E$4,$V2392-4,0))</f>
        <v/>
      </c>
      <c r="G2392" s="144">
        <f>IF(C2392=$X$4,"Enter smelter details",IF(ISERROR($V2392),"",OFFSET('Smelter Look-up'!$F$4,$V2392-4,0)))</f>
        <v/>
      </c>
      <c r="H2392" s="200">
        <f>IF(ISERROR($V2392),"",OFFSET('Smelter Look-up'!$G$4,$V2392-4,0))</f>
        <v/>
      </c>
      <c r="I2392" s="201">
        <f>IF(ISERROR($V2392),"",OFFSET('Smelter Look-up'!$H$4,$V2392-4,0))</f>
        <v/>
      </c>
      <c r="J2392" s="201">
        <f>IF(ISERROR($V2392),"",OFFSET('Smelter Look-up'!$I$4,$V2392-4,0))</f>
        <v/>
      </c>
      <c r="K2392" s="145" t="n"/>
      <c r="L2392" s="145" t="n"/>
      <c r="M2392" s="145" t="n"/>
      <c r="N2392" s="145" t="n"/>
      <c r="O2392" s="145" t="n"/>
      <c r="P2392" s="203" t="n"/>
      <c r="Q2392" s="146" t="n"/>
      <c r="R2392" s="144">
        <f>IF(ISERROR($V2392),"",OFFSET('Smelter Look-up'!$C$4,$V2392-4,0)&amp;"")</f>
        <v/>
      </c>
      <c r="S2392" s="150">
        <f>IF(B2392="","",IF(ISERROR(MATCH($E2392,CL,0)),"Unknown",INDIRECT("'C'!$A$"&amp;MATCH($E2392,CL,0)+1)))</f>
        <v/>
      </c>
      <c r="T2392" s="150">
        <f>IF(B2392="","",IF(ISERROR(MATCH($J2392,SorP!$B$1:$B$6261,0)),"",INDIRECT("'SorP'!$A$"&amp;MATCH($S2392&amp;$J2392,SorP!C:C,0))))</f>
        <v/>
      </c>
      <c r="U2392" s="163" t="n"/>
      <c r="V2392" s="164">
        <f>IF(C2392="",NA(),MATCH($B2392&amp;$C2392,'Smelter Look-up'!$J:$J,0))</f>
        <v/>
      </c>
      <c r="X2392" s="165">
        <f>IF(AND(C2392="Smelter not listed",OR(LEN(D2392)=0,LEN(E2392)=0)),1,0)</f>
        <v/>
      </c>
      <c r="AB2392" s="306">
        <f>IF(C2392="","",B2392)</f>
        <v/>
      </c>
      <c r="AC2392" s="165">
        <f>B2392</f>
        <v/>
      </c>
      <c r="AD2392" s="165">
        <f>IF(C2392="Smelter not listed",D2392,C2392)</f>
        <v/>
      </c>
    </row>
    <row r="2393" ht="20.1" customFormat="1" customHeight="1" s="165">
      <c r="A2393" s="150" t="n"/>
      <c r="B2393" s="296">
        <f>IF(LEN(A2393)=0,"",INDEX('Smelter Look-up'!$A:$A,MATCH($A2393,'Smelter Look-up'!$E:$E,0)))</f>
        <v/>
      </c>
      <c r="C2393" s="147">
        <f>IF(LEN(A2393)=0,"",INDEX('Smelter Look-up'!$C:$C,MATCH($A2393,'Smelter Look-up'!$E:$E,0)))</f>
        <v/>
      </c>
      <c r="D2393" s="144" t="n"/>
      <c r="E2393" s="144">
        <f>IF(ISERROR($V2393),"",OFFSET('Smelter Look-up'!$D$4,$V2393-4,0)&amp;"")</f>
        <v/>
      </c>
      <c r="F2393" s="144">
        <f>IF(ISERROR($V2393),"",OFFSET('Smelter Look-up'!$E$4,$V2393-4,0))</f>
        <v/>
      </c>
      <c r="G2393" s="144">
        <f>IF(C2393=$X$4,"Enter smelter details",IF(ISERROR($V2393),"",OFFSET('Smelter Look-up'!$F$4,$V2393-4,0)))</f>
        <v/>
      </c>
      <c r="H2393" s="200">
        <f>IF(ISERROR($V2393),"",OFFSET('Smelter Look-up'!$G$4,$V2393-4,0))</f>
        <v/>
      </c>
      <c r="I2393" s="201">
        <f>IF(ISERROR($V2393),"",OFFSET('Smelter Look-up'!$H$4,$V2393-4,0))</f>
        <v/>
      </c>
      <c r="J2393" s="201">
        <f>IF(ISERROR($V2393),"",OFFSET('Smelter Look-up'!$I$4,$V2393-4,0))</f>
        <v/>
      </c>
      <c r="K2393" s="145" t="n"/>
      <c r="L2393" s="145" t="n"/>
      <c r="M2393" s="145" t="n"/>
      <c r="N2393" s="145" t="n"/>
      <c r="O2393" s="145" t="n"/>
      <c r="P2393" s="203" t="n"/>
      <c r="Q2393" s="146" t="n"/>
      <c r="R2393" s="144">
        <f>IF(ISERROR($V2393),"",OFFSET('Smelter Look-up'!$C$4,$V2393-4,0)&amp;"")</f>
        <v/>
      </c>
      <c r="S2393" s="150">
        <f>IF(B2393="","",IF(ISERROR(MATCH($E2393,CL,0)),"Unknown",INDIRECT("'C'!$A$"&amp;MATCH($E2393,CL,0)+1)))</f>
        <v/>
      </c>
      <c r="T2393" s="150">
        <f>IF(B2393="","",IF(ISERROR(MATCH($J2393,SorP!$B$1:$B$6261,0)),"",INDIRECT("'SorP'!$A$"&amp;MATCH($S2393&amp;$J2393,SorP!C:C,0))))</f>
        <v/>
      </c>
      <c r="U2393" s="163" t="n"/>
      <c r="V2393" s="164">
        <f>IF(C2393="",NA(),MATCH($B2393&amp;$C2393,'Smelter Look-up'!$J:$J,0))</f>
        <v/>
      </c>
      <c r="X2393" s="165">
        <f>IF(AND(C2393="Smelter not listed",OR(LEN(D2393)=0,LEN(E2393)=0)),1,0)</f>
        <v/>
      </c>
      <c r="AB2393" s="306">
        <f>IF(C2393="","",B2393)</f>
        <v/>
      </c>
      <c r="AC2393" s="165">
        <f>B2393</f>
        <v/>
      </c>
      <c r="AD2393" s="165">
        <f>IF(C2393="Smelter not listed",D2393,C2393)</f>
        <v/>
      </c>
    </row>
    <row r="2394" ht="20.1" customFormat="1" customHeight="1" s="165">
      <c r="A2394" s="150" t="n"/>
      <c r="B2394" s="296">
        <f>IF(LEN(A2394)=0,"",INDEX('Smelter Look-up'!$A:$A,MATCH($A2394,'Smelter Look-up'!$E:$E,0)))</f>
        <v/>
      </c>
      <c r="C2394" s="147">
        <f>IF(LEN(A2394)=0,"",INDEX('Smelter Look-up'!$C:$C,MATCH($A2394,'Smelter Look-up'!$E:$E,0)))</f>
        <v/>
      </c>
      <c r="D2394" s="144" t="n"/>
      <c r="E2394" s="144">
        <f>IF(ISERROR($V2394),"",OFFSET('Smelter Look-up'!$D$4,$V2394-4,0)&amp;"")</f>
        <v/>
      </c>
      <c r="F2394" s="144">
        <f>IF(ISERROR($V2394),"",OFFSET('Smelter Look-up'!$E$4,$V2394-4,0))</f>
        <v/>
      </c>
      <c r="G2394" s="144">
        <f>IF(C2394=$X$4,"Enter smelter details",IF(ISERROR($V2394),"",OFFSET('Smelter Look-up'!$F$4,$V2394-4,0)))</f>
        <v/>
      </c>
      <c r="H2394" s="200">
        <f>IF(ISERROR($V2394),"",OFFSET('Smelter Look-up'!$G$4,$V2394-4,0))</f>
        <v/>
      </c>
      <c r="I2394" s="201">
        <f>IF(ISERROR($V2394),"",OFFSET('Smelter Look-up'!$H$4,$V2394-4,0))</f>
        <v/>
      </c>
      <c r="J2394" s="201">
        <f>IF(ISERROR($V2394),"",OFFSET('Smelter Look-up'!$I$4,$V2394-4,0))</f>
        <v/>
      </c>
      <c r="K2394" s="145" t="n"/>
      <c r="L2394" s="145" t="n"/>
      <c r="M2394" s="145" t="n"/>
      <c r="N2394" s="145" t="n"/>
      <c r="O2394" s="145" t="n"/>
      <c r="P2394" s="203" t="n"/>
      <c r="Q2394" s="146" t="n"/>
      <c r="R2394" s="144">
        <f>IF(ISERROR($V2394),"",OFFSET('Smelter Look-up'!$C$4,$V2394-4,0)&amp;"")</f>
        <v/>
      </c>
      <c r="S2394" s="150">
        <f>IF(B2394="","",IF(ISERROR(MATCH($E2394,CL,0)),"Unknown",INDIRECT("'C'!$A$"&amp;MATCH($E2394,CL,0)+1)))</f>
        <v/>
      </c>
      <c r="T2394" s="150">
        <f>IF(B2394="","",IF(ISERROR(MATCH($J2394,SorP!$B$1:$B$6261,0)),"",INDIRECT("'SorP'!$A$"&amp;MATCH($S2394&amp;$J2394,SorP!C:C,0))))</f>
        <v/>
      </c>
      <c r="U2394" s="163" t="n"/>
      <c r="V2394" s="164">
        <f>IF(C2394="",NA(),MATCH($B2394&amp;$C2394,'Smelter Look-up'!$J:$J,0))</f>
        <v/>
      </c>
      <c r="X2394" s="165">
        <f>IF(AND(C2394="Smelter not listed",OR(LEN(D2394)=0,LEN(E2394)=0)),1,0)</f>
        <v/>
      </c>
      <c r="AB2394" s="306">
        <f>IF(C2394="","",B2394)</f>
        <v/>
      </c>
      <c r="AC2394" s="165">
        <f>B2394</f>
        <v/>
      </c>
      <c r="AD2394" s="165">
        <f>IF(C2394="Smelter not listed",D2394,C2394)</f>
        <v/>
      </c>
    </row>
    <row r="2395" ht="20.1" customFormat="1" customHeight="1" s="165">
      <c r="A2395" s="150" t="n"/>
      <c r="B2395" s="296">
        <f>IF(LEN(A2395)=0,"",INDEX('Smelter Look-up'!$A:$A,MATCH($A2395,'Smelter Look-up'!$E:$E,0)))</f>
        <v/>
      </c>
      <c r="C2395" s="147">
        <f>IF(LEN(A2395)=0,"",INDEX('Smelter Look-up'!$C:$C,MATCH($A2395,'Smelter Look-up'!$E:$E,0)))</f>
        <v/>
      </c>
      <c r="D2395" s="144" t="n"/>
      <c r="E2395" s="144">
        <f>IF(ISERROR($V2395),"",OFFSET('Smelter Look-up'!$D$4,$V2395-4,0)&amp;"")</f>
        <v/>
      </c>
      <c r="F2395" s="144">
        <f>IF(ISERROR($V2395),"",OFFSET('Smelter Look-up'!$E$4,$V2395-4,0))</f>
        <v/>
      </c>
      <c r="G2395" s="144">
        <f>IF(C2395=$X$4,"Enter smelter details",IF(ISERROR($V2395),"",OFFSET('Smelter Look-up'!$F$4,$V2395-4,0)))</f>
        <v/>
      </c>
      <c r="H2395" s="200">
        <f>IF(ISERROR($V2395),"",OFFSET('Smelter Look-up'!$G$4,$V2395-4,0))</f>
        <v/>
      </c>
      <c r="I2395" s="201">
        <f>IF(ISERROR($V2395),"",OFFSET('Smelter Look-up'!$H$4,$V2395-4,0))</f>
        <v/>
      </c>
      <c r="J2395" s="201">
        <f>IF(ISERROR($V2395),"",OFFSET('Smelter Look-up'!$I$4,$V2395-4,0))</f>
        <v/>
      </c>
      <c r="K2395" s="145" t="n"/>
      <c r="L2395" s="145" t="n"/>
      <c r="M2395" s="145" t="n"/>
      <c r="N2395" s="145" t="n"/>
      <c r="O2395" s="145" t="n"/>
      <c r="P2395" s="203" t="n"/>
      <c r="Q2395" s="146" t="n"/>
      <c r="R2395" s="144">
        <f>IF(ISERROR($V2395),"",OFFSET('Smelter Look-up'!$C$4,$V2395-4,0)&amp;"")</f>
        <v/>
      </c>
      <c r="S2395" s="150">
        <f>IF(B2395="","",IF(ISERROR(MATCH($E2395,CL,0)),"Unknown",INDIRECT("'C'!$A$"&amp;MATCH($E2395,CL,0)+1)))</f>
        <v/>
      </c>
      <c r="T2395" s="150">
        <f>IF(B2395="","",IF(ISERROR(MATCH($J2395,SorP!$B$1:$B$6261,0)),"",INDIRECT("'SorP'!$A$"&amp;MATCH($S2395&amp;$J2395,SorP!C:C,0))))</f>
        <v/>
      </c>
      <c r="U2395" s="163" t="n"/>
      <c r="V2395" s="164">
        <f>IF(C2395="",NA(),MATCH($B2395&amp;$C2395,'Smelter Look-up'!$J:$J,0))</f>
        <v/>
      </c>
      <c r="X2395" s="165">
        <f>IF(AND(C2395="Smelter not listed",OR(LEN(D2395)=0,LEN(E2395)=0)),1,0)</f>
        <v/>
      </c>
      <c r="AB2395" s="306">
        <f>IF(C2395="","",B2395)</f>
        <v/>
      </c>
      <c r="AC2395" s="165">
        <f>B2395</f>
        <v/>
      </c>
      <c r="AD2395" s="165">
        <f>IF(C2395="Smelter not listed",D2395,C2395)</f>
        <v/>
      </c>
    </row>
    <row r="2396" ht="20.1" customFormat="1" customHeight="1" s="165">
      <c r="A2396" s="150" t="n"/>
      <c r="B2396" s="296">
        <f>IF(LEN(A2396)=0,"",INDEX('Smelter Look-up'!$A:$A,MATCH($A2396,'Smelter Look-up'!$E:$E,0)))</f>
        <v/>
      </c>
      <c r="C2396" s="147">
        <f>IF(LEN(A2396)=0,"",INDEX('Smelter Look-up'!$C:$C,MATCH($A2396,'Smelter Look-up'!$E:$E,0)))</f>
        <v/>
      </c>
      <c r="D2396" s="144" t="n"/>
      <c r="E2396" s="144">
        <f>IF(ISERROR($V2396),"",OFFSET('Smelter Look-up'!$D$4,$V2396-4,0)&amp;"")</f>
        <v/>
      </c>
      <c r="F2396" s="144">
        <f>IF(ISERROR($V2396),"",OFFSET('Smelter Look-up'!$E$4,$V2396-4,0))</f>
        <v/>
      </c>
      <c r="G2396" s="144">
        <f>IF(C2396=$X$4,"Enter smelter details",IF(ISERROR($V2396),"",OFFSET('Smelter Look-up'!$F$4,$V2396-4,0)))</f>
        <v/>
      </c>
      <c r="H2396" s="200">
        <f>IF(ISERROR($V2396),"",OFFSET('Smelter Look-up'!$G$4,$V2396-4,0))</f>
        <v/>
      </c>
      <c r="I2396" s="201">
        <f>IF(ISERROR($V2396),"",OFFSET('Smelter Look-up'!$H$4,$V2396-4,0))</f>
        <v/>
      </c>
      <c r="J2396" s="201">
        <f>IF(ISERROR($V2396),"",OFFSET('Smelter Look-up'!$I$4,$V2396-4,0))</f>
        <v/>
      </c>
      <c r="K2396" s="145" t="n"/>
      <c r="L2396" s="145" t="n"/>
      <c r="M2396" s="145" t="n"/>
      <c r="N2396" s="145" t="n"/>
      <c r="O2396" s="145" t="n"/>
      <c r="P2396" s="203" t="n"/>
      <c r="Q2396" s="146" t="n"/>
      <c r="R2396" s="144">
        <f>IF(ISERROR($V2396),"",OFFSET('Smelter Look-up'!$C$4,$V2396-4,0)&amp;"")</f>
        <v/>
      </c>
      <c r="S2396" s="150">
        <f>IF(B2396="","",IF(ISERROR(MATCH($E2396,CL,0)),"Unknown",INDIRECT("'C'!$A$"&amp;MATCH($E2396,CL,0)+1)))</f>
        <v/>
      </c>
      <c r="T2396" s="150">
        <f>IF(B2396="","",IF(ISERROR(MATCH($J2396,SorP!$B$1:$B$6261,0)),"",INDIRECT("'SorP'!$A$"&amp;MATCH($S2396&amp;$J2396,SorP!C:C,0))))</f>
        <v/>
      </c>
      <c r="U2396" s="163" t="n"/>
      <c r="V2396" s="164">
        <f>IF(C2396="",NA(),MATCH($B2396&amp;$C2396,'Smelter Look-up'!$J:$J,0))</f>
        <v/>
      </c>
      <c r="X2396" s="165">
        <f>IF(AND(C2396="Smelter not listed",OR(LEN(D2396)=0,LEN(E2396)=0)),1,0)</f>
        <v/>
      </c>
      <c r="AB2396" s="306">
        <f>IF(C2396="","",B2396)</f>
        <v/>
      </c>
      <c r="AC2396" s="165">
        <f>B2396</f>
        <v/>
      </c>
      <c r="AD2396" s="165">
        <f>IF(C2396="Smelter not listed",D2396,C2396)</f>
        <v/>
      </c>
    </row>
    <row r="2397" ht="20.1" customFormat="1" customHeight="1" s="165">
      <c r="A2397" s="150" t="n"/>
      <c r="B2397" s="296">
        <f>IF(LEN(A2397)=0,"",INDEX('Smelter Look-up'!$A:$A,MATCH($A2397,'Smelter Look-up'!$E:$E,0)))</f>
        <v/>
      </c>
      <c r="C2397" s="147">
        <f>IF(LEN(A2397)=0,"",INDEX('Smelter Look-up'!$C:$C,MATCH($A2397,'Smelter Look-up'!$E:$E,0)))</f>
        <v/>
      </c>
      <c r="D2397" s="144" t="n"/>
      <c r="E2397" s="144">
        <f>IF(ISERROR($V2397),"",OFFSET('Smelter Look-up'!$D$4,$V2397-4,0)&amp;"")</f>
        <v/>
      </c>
      <c r="F2397" s="144">
        <f>IF(ISERROR($V2397),"",OFFSET('Smelter Look-up'!$E$4,$V2397-4,0))</f>
        <v/>
      </c>
      <c r="G2397" s="144">
        <f>IF(C2397=$X$4,"Enter smelter details",IF(ISERROR($V2397),"",OFFSET('Smelter Look-up'!$F$4,$V2397-4,0)))</f>
        <v/>
      </c>
      <c r="H2397" s="200">
        <f>IF(ISERROR($V2397),"",OFFSET('Smelter Look-up'!$G$4,$V2397-4,0))</f>
        <v/>
      </c>
      <c r="I2397" s="201">
        <f>IF(ISERROR($V2397),"",OFFSET('Smelter Look-up'!$H$4,$V2397-4,0))</f>
        <v/>
      </c>
      <c r="J2397" s="201">
        <f>IF(ISERROR($V2397),"",OFFSET('Smelter Look-up'!$I$4,$V2397-4,0))</f>
        <v/>
      </c>
      <c r="K2397" s="145" t="n"/>
      <c r="L2397" s="145" t="n"/>
      <c r="M2397" s="145" t="n"/>
      <c r="N2397" s="145" t="n"/>
      <c r="O2397" s="145" t="n"/>
      <c r="P2397" s="203" t="n"/>
      <c r="Q2397" s="146" t="n"/>
      <c r="R2397" s="144">
        <f>IF(ISERROR($V2397),"",OFFSET('Smelter Look-up'!$C$4,$V2397-4,0)&amp;"")</f>
        <v/>
      </c>
      <c r="S2397" s="150">
        <f>IF(B2397="","",IF(ISERROR(MATCH($E2397,CL,0)),"Unknown",INDIRECT("'C'!$A$"&amp;MATCH($E2397,CL,0)+1)))</f>
        <v/>
      </c>
      <c r="T2397" s="150">
        <f>IF(B2397="","",IF(ISERROR(MATCH($J2397,SorP!$B$1:$B$6261,0)),"",INDIRECT("'SorP'!$A$"&amp;MATCH($S2397&amp;$J2397,SorP!C:C,0))))</f>
        <v/>
      </c>
      <c r="U2397" s="163" t="n"/>
      <c r="V2397" s="164">
        <f>IF(C2397="",NA(),MATCH($B2397&amp;$C2397,'Smelter Look-up'!$J:$J,0))</f>
        <v/>
      </c>
      <c r="X2397" s="165">
        <f>IF(AND(C2397="Smelter not listed",OR(LEN(D2397)=0,LEN(E2397)=0)),1,0)</f>
        <v/>
      </c>
      <c r="AB2397" s="306">
        <f>IF(C2397="","",B2397)</f>
        <v/>
      </c>
      <c r="AC2397" s="165">
        <f>B2397</f>
        <v/>
      </c>
      <c r="AD2397" s="165">
        <f>IF(C2397="Smelter not listed",D2397,C2397)</f>
        <v/>
      </c>
    </row>
    <row r="2398" ht="20.1" customFormat="1" customHeight="1" s="165">
      <c r="A2398" s="150" t="n"/>
      <c r="B2398" s="296">
        <f>IF(LEN(A2398)=0,"",INDEX('Smelter Look-up'!$A:$A,MATCH($A2398,'Smelter Look-up'!$E:$E,0)))</f>
        <v/>
      </c>
      <c r="C2398" s="147">
        <f>IF(LEN(A2398)=0,"",INDEX('Smelter Look-up'!$C:$C,MATCH($A2398,'Smelter Look-up'!$E:$E,0)))</f>
        <v/>
      </c>
      <c r="D2398" s="144" t="n"/>
      <c r="E2398" s="144">
        <f>IF(ISERROR($V2398),"",OFFSET('Smelter Look-up'!$D$4,$V2398-4,0)&amp;"")</f>
        <v/>
      </c>
      <c r="F2398" s="144">
        <f>IF(ISERROR($V2398),"",OFFSET('Smelter Look-up'!$E$4,$V2398-4,0))</f>
        <v/>
      </c>
      <c r="G2398" s="144">
        <f>IF(C2398=$X$4,"Enter smelter details",IF(ISERROR($V2398),"",OFFSET('Smelter Look-up'!$F$4,$V2398-4,0)))</f>
        <v/>
      </c>
      <c r="H2398" s="200">
        <f>IF(ISERROR($V2398),"",OFFSET('Smelter Look-up'!$G$4,$V2398-4,0))</f>
        <v/>
      </c>
      <c r="I2398" s="201">
        <f>IF(ISERROR($V2398),"",OFFSET('Smelter Look-up'!$H$4,$V2398-4,0))</f>
        <v/>
      </c>
      <c r="J2398" s="201">
        <f>IF(ISERROR($V2398),"",OFFSET('Smelter Look-up'!$I$4,$V2398-4,0))</f>
        <v/>
      </c>
      <c r="K2398" s="145" t="n"/>
      <c r="L2398" s="145" t="n"/>
      <c r="M2398" s="145" t="n"/>
      <c r="N2398" s="145" t="n"/>
      <c r="O2398" s="145" t="n"/>
      <c r="P2398" s="203" t="n"/>
      <c r="Q2398" s="146" t="n"/>
      <c r="R2398" s="144">
        <f>IF(ISERROR($V2398),"",OFFSET('Smelter Look-up'!$C$4,$V2398-4,0)&amp;"")</f>
        <v/>
      </c>
      <c r="S2398" s="150">
        <f>IF(B2398="","",IF(ISERROR(MATCH($E2398,CL,0)),"Unknown",INDIRECT("'C'!$A$"&amp;MATCH($E2398,CL,0)+1)))</f>
        <v/>
      </c>
      <c r="T2398" s="150">
        <f>IF(B2398="","",IF(ISERROR(MATCH($J2398,SorP!$B$1:$B$6261,0)),"",INDIRECT("'SorP'!$A$"&amp;MATCH($S2398&amp;$J2398,SorP!C:C,0))))</f>
        <v/>
      </c>
      <c r="U2398" s="163" t="n"/>
      <c r="V2398" s="164">
        <f>IF(C2398="",NA(),MATCH($B2398&amp;$C2398,'Smelter Look-up'!$J:$J,0))</f>
        <v/>
      </c>
      <c r="X2398" s="165">
        <f>IF(AND(C2398="Smelter not listed",OR(LEN(D2398)=0,LEN(E2398)=0)),1,0)</f>
        <v/>
      </c>
      <c r="AB2398" s="306">
        <f>IF(C2398="","",B2398)</f>
        <v/>
      </c>
      <c r="AC2398" s="165">
        <f>B2398</f>
        <v/>
      </c>
      <c r="AD2398" s="165">
        <f>IF(C2398="Smelter not listed",D2398,C2398)</f>
        <v/>
      </c>
    </row>
    <row r="2399" ht="20.1" customFormat="1" customHeight="1" s="165">
      <c r="A2399" s="150" t="n"/>
      <c r="B2399" s="296">
        <f>IF(LEN(A2399)=0,"",INDEX('Smelter Look-up'!$A:$A,MATCH($A2399,'Smelter Look-up'!$E:$E,0)))</f>
        <v/>
      </c>
      <c r="C2399" s="147">
        <f>IF(LEN(A2399)=0,"",INDEX('Smelter Look-up'!$C:$C,MATCH($A2399,'Smelter Look-up'!$E:$E,0)))</f>
        <v/>
      </c>
      <c r="D2399" s="144" t="n"/>
      <c r="E2399" s="144">
        <f>IF(ISERROR($V2399),"",OFFSET('Smelter Look-up'!$D$4,$V2399-4,0)&amp;"")</f>
        <v/>
      </c>
      <c r="F2399" s="144">
        <f>IF(ISERROR($V2399),"",OFFSET('Smelter Look-up'!$E$4,$V2399-4,0))</f>
        <v/>
      </c>
      <c r="G2399" s="144">
        <f>IF(C2399=$X$4,"Enter smelter details",IF(ISERROR($V2399),"",OFFSET('Smelter Look-up'!$F$4,$V2399-4,0)))</f>
        <v/>
      </c>
      <c r="H2399" s="200">
        <f>IF(ISERROR($V2399),"",OFFSET('Smelter Look-up'!$G$4,$V2399-4,0))</f>
        <v/>
      </c>
      <c r="I2399" s="201">
        <f>IF(ISERROR($V2399),"",OFFSET('Smelter Look-up'!$H$4,$V2399-4,0))</f>
        <v/>
      </c>
      <c r="J2399" s="201">
        <f>IF(ISERROR($V2399),"",OFFSET('Smelter Look-up'!$I$4,$V2399-4,0))</f>
        <v/>
      </c>
      <c r="K2399" s="145" t="n"/>
      <c r="L2399" s="145" t="n"/>
      <c r="M2399" s="145" t="n"/>
      <c r="N2399" s="145" t="n"/>
      <c r="O2399" s="145" t="n"/>
      <c r="P2399" s="203" t="n"/>
      <c r="Q2399" s="146" t="n"/>
      <c r="R2399" s="144">
        <f>IF(ISERROR($V2399),"",OFFSET('Smelter Look-up'!$C$4,$V2399-4,0)&amp;"")</f>
        <v/>
      </c>
      <c r="S2399" s="150">
        <f>IF(B2399="","",IF(ISERROR(MATCH($E2399,CL,0)),"Unknown",INDIRECT("'C'!$A$"&amp;MATCH($E2399,CL,0)+1)))</f>
        <v/>
      </c>
      <c r="T2399" s="150">
        <f>IF(B2399="","",IF(ISERROR(MATCH($J2399,SorP!$B$1:$B$6261,0)),"",INDIRECT("'SorP'!$A$"&amp;MATCH($S2399&amp;$J2399,SorP!C:C,0))))</f>
        <v/>
      </c>
      <c r="U2399" s="163" t="n"/>
      <c r="V2399" s="164">
        <f>IF(C2399="",NA(),MATCH($B2399&amp;$C2399,'Smelter Look-up'!$J:$J,0))</f>
        <v/>
      </c>
      <c r="X2399" s="165">
        <f>IF(AND(C2399="Smelter not listed",OR(LEN(D2399)=0,LEN(E2399)=0)),1,0)</f>
        <v/>
      </c>
      <c r="AB2399" s="306">
        <f>IF(C2399="","",B2399)</f>
        <v/>
      </c>
      <c r="AC2399" s="165">
        <f>B2399</f>
        <v/>
      </c>
      <c r="AD2399" s="165">
        <f>IF(C2399="Smelter not listed",D2399,C2399)</f>
        <v/>
      </c>
    </row>
    <row r="2400" ht="20.1" customFormat="1" customHeight="1" s="165">
      <c r="A2400" s="150" t="n"/>
      <c r="B2400" s="296">
        <f>IF(LEN(A2400)=0,"",INDEX('Smelter Look-up'!$A:$A,MATCH($A2400,'Smelter Look-up'!$E:$E,0)))</f>
        <v/>
      </c>
      <c r="C2400" s="147">
        <f>IF(LEN(A2400)=0,"",INDEX('Smelter Look-up'!$C:$C,MATCH($A2400,'Smelter Look-up'!$E:$E,0)))</f>
        <v/>
      </c>
      <c r="D2400" s="144" t="n"/>
      <c r="E2400" s="144">
        <f>IF(ISERROR($V2400),"",OFFSET('Smelter Look-up'!$D$4,$V2400-4,0)&amp;"")</f>
        <v/>
      </c>
      <c r="F2400" s="144">
        <f>IF(ISERROR($V2400),"",OFFSET('Smelter Look-up'!$E$4,$V2400-4,0))</f>
        <v/>
      </c>
      <c r="G2400" s="144">
        <f>IF(C2400=$X$4,"Enter smelter details",IF(ISERROR($V2400),"",OFFSET('Smelter Look-up'!$F$4,$V2400-4,0)))</f>
        <v/>
      </c>
      <c r="H2400" s="200">
        <f>IF(ISERROR($V2400),"",OFFSET('Smelter Look-up'!$G$4,$V2400-4,0))</f>
        <v/>
      </c>
      <c r="I2400" s="201">
        <f>IF(ISERROR($V2400),"",OFFSET('Smelter Look-up'!$H$4,$V2400-4,0))</f>
        <v/>
      </c>
      <c r="J2400" s="201">
        <f>IF(ISERROR($V2400),"",OFFSET('Smelter Look-up'!$I$4,$V2400-4,0))</f>
        <v/>
      </c>
      <c r="K2400" s="145" t="n"/>
      <c r="L2400" s="145" t="n"/>
      <c r="M2400" s="145" t="n"/>
      <c r="N2400" s="145" t="n"/>
      <c r="O2400" s="145" t="n"/>
      <c r="P2400" s="203" t="n"/>
      <c r="Q2400" s="146" t="n"/>
      <c r="R2400" s="144">
        <f>IF(ISERROR($V2400),"",OFFSET('Smelter Look-up'!$C$4,$V2400-4,0)&amp;"")</f>
        <v/>
      </c>
      <c r="S2400" s="150">
        <f>IF(B2400="","",IF(ISERROR(MATCH($E2400,CL,0)),"Unknown",INDIRECT("'C'!$A$"&amp;MATCH($E2400,CL,0)+1)))</f>
        <v/>
      </c>
      <c r="T2400" s="150">
        <f>IF(B2400="","",IF(ISERROR(MATCH($J2400,SorP!$B$1:$B$6261,0)),"",INDIRECT("'SorP'!$A$"&amp;MATCH($S2400&amp;$J2400,SorP!C:C,0))))</f>
        <v/>
      </c>
      <c r="U2400" s="163" t="n"/>
      <c r="V2400" s="164">
        <f>IF(C2400="",NA(),MATCH($B2400&amp;$C2400,'Smelter Look-up'!$J:$J,0))</f>
        <v/>
      </c>
      <c r="X2400" s="165">
        <f>IF(AND(C2400="Smelter not listed",OR(LEN(D2400)=0,LEN(E2400)=0)),1,0)</f>
        <v/>
      </c>
      <c r="AB2400" s="306">
        <f>IF(C2400="","",B2400)</f>
        <v/>
      </c>
      <c r="AC2400" s="165">
        <f>B2400</f>
        <v/>
      </c>
      <c r="AD2400" s="165">
        <f>IF(C2400="Smelter not listed",D2400,C2400)</f>
        <v/>
      </c>
    </row>
    <row r="2401" ht="20.1" customFormat="1" customHeight="1" s="165">
      <c r="A2401" s="150" t="n"/>
      <c r="B2401" s="296">
        <f>IF(LEN(A2401)=0,"",INDEX('Smelter Look-up'!$A:$A,MATCH($A2401,'Smelter Look-up'!$E:$E,0)))</f>
        <v/>
      </c>
      <c r="C2401" s="147">
        <f>IF(LEN(A2401)=0,"",INDEX('Smelter Look-up'!$C:$C,MATCH($A2401,'Smelter Look-up'!$E:$E,0)))</f>
        <v/>
      </c>
      <c r="D2401" s="144" t="n"/>
      <c r="E2401" s="144">
        <f>IF(ISERROR($V2401),"",OFFSET('Smelter Look-up'!$D$4,$V2401-4,0)&amp;"")</f>
        <v/>
      </c>
      <c r="F2401" s="144">
        <f>IF(ISERROR($V2401),"",OFFSET('Smelter Look-up'!$E$4,$V2401-4,0))</f>
        <v/>
      </c>
      <c r="G2401" s="144">
        <f>IF(C2401=$X$4,"Enter smelter details",IF(ISERROR($V2401),"",OFFSET('Smelter Look-up'!$F$4,$V2401-4,0)))</f>
        <v/>
      </c>
      <c r="H2401" s="200">
        <f>IF(ISERROR($V2401),"",OFFSET('Smelter Look-up'!$G$4,$V2401-4,0))</f>
        <v/>
      </c>
      <c r="I2401" s="201">
        <f>IF(ISERROR($V2401),"",OFFSET('Smelter Look-up'!$H$4,$V2401-4,0))</f>
        <v/>
      </c>
      <c r="J2401" s="201">
        <f>IF(ISERROR($V2401),"",OFFSET('Smelter Look-up'!$I$4,$V2401-4,0))</f>
        <v/>
      </c>
      <c r="K2401" s="145" t="n"/>
      <c r="L2401" s="145" t="n"/>
      <c r="M2401" s="145" t="n"/>
      <c r="N2401" s="145" t="n"/>
      <c r="O2401" s="145" t="n"/>
      <c r="P2401" s="203" t="n"/>
      <c r="Q2401" s="146" t="n"/>
      <c r="R2401" s="144">
        <f>IF(ISERROR($V2401),"",OFFSET('Smelter Look-up'!$C$4,$V2401-4,0)&amp;"")</f>
        <v/>
      </c>
      <c r="S2401" s="150">
        <f>IF(B2401="","",IF(ISERROR(MATCH($E2401,CL,0)),"Unknown",INDIRECT("'C'!$A$"&amp;MATCH($E2401,CL,0)+1)))</f>
        <v/>
      </c>
      <c r="T2401" s="150">
        <f>IF(B2401="","",IF(ISERROR(MATCH($J2401,SorP!$B$1:$B$6261,0)),"",INDIRECT("'SorP'!$A$"&amp;MATCH($S2401&amp;$J2401,SorP!C:C,0))))</f>
        <v/>
      </c>
      <c r="U2401" s="163" t="n"/>
      <c r="V2401" s="164">
        <f>IF(C2401="",NA(),MATCH($B2401&amp;$C2401,'Smelter Look-up'!$J:$J,0))</f>
        <v/>
      </c>
      <c r="X2401" s="165">
        <f>IF(AND(C2401="Smelter not listed",OR(LEN(D2401)=0,LEN(E2401)=0)),1,0)</f>
        <v/>
      </c>
      <c r="AB2401" s="306">
        <f>IF(C2401="","",B2401)</f>
        <v/>
      </c>
      <c r="AC2401" s="165">
        <f>B2401</f>
        <v/>
      </c>
      <c r="AD2401" s="165">
        <f>IF(C2401="Smelter not listed",D2401,C2401)</f>
        <v/>
      </c>
    </row>
    <row r="2402" ht="20.1" customFormat="1" customHeight="1" s="165">
      <c r="A2402" s="150" t="n"/>
      <c r="B2402" s="296">
        <f>IF(LEN(A2402)=0,"",INDEX('Smelter Look-up'!$A:$A,MATCH($A2402,'Smelter Look-up'!$E:$E,0)))</f>
        <v/>
      </c>
      <c r="C2402" s="147">
        <f>IF(LEN(A2402)=0,"",INDEX('Smelter Look-up'!$C:$C,MATCH($A2402,'Smelter Look-up'!$E:$E,0)))</f>
        <v/>
      </c>
      <c r="D2402" s="144" t="n"/>
      <c r="E2402" s="144">
        <f>IF(ISERROR($V2402),"",OFFSET('Smelter Look-up'!$D$4,$V2402-4,0)&amp;"")</f>
        <v/>
      </c>
      <c r="F2402" s="144">
        <f>IF(ISERROR($V2402),"",OFFSET('Smelter Look-up'!$E$4,$V2402-4,0))</f>
        <v/>
      </c>
      <c r="G2402" s="144">
        <f>IF(C2402=$X$4,"Enter smelter details",IF(ISERROR($V2402),"",OFFSET('Smelter Look-up'!$F$4,$V2402-4,0)))</f>
        <v/>
      </c>
      <c r="H2402" s="200">
        <f>IF(ISERROR($V2402),"",OFFSET('Smelter Look-up'!$G$4,$V2402-4,0))</f>
        <v/>
      </c>
      <c r="I2402" s="201">
        <f>IF(ISERROR($V2402),"",OFFSET('Smelter Look-up'!$H$4,$V2402-4,0))</f>
        <v/>
      </c>
      <c r="J2402" s="201">
        <f>IF(ISERROR($V2402),"",OFFSET('Smelter Look-up'!$I$4,$V2402-4,0))</f>
        <v/>
      </c>
      <c r="K2402" s="145" t="n"/>
      <c r="L2402" s="145" t="n"/>
      <c r="M2402" s="145" t="n"/>
      <c r="N2402" s="145" t="n"/>
      <c r="O2402" s="145" t="n"/>
      <c r="P2402" s="203" t="n"/>
      <c r="Q2402" s="146" t="n"/>
      <c r="R2402" s="144">
        <f>IF(ISERROR($V2402),"",OFFSET('Smelter Look-up'!$C$4,$V2402-4,0)&amp;"")</f>
        <v/>
      </c>
      <c r="S2402" s="150">
        <f>IF(B2402="","",IF(ISERROR(MATCH($E2402,CL,0)),"Unknown",INDIRECT("'C'!$A$"&amp;MATCH($E2402,CL,0)+1)))</f>
        <v/>
      </c>
      <c r="T2402" s="150">
        <f>IF(B2402="","",IF(ISERROR(MATCH($J2402,SorP!$B$1:$B$6261,0)),"",INDIRECT("'SorP'!$A$"&amp;MATCH($S2402&amp;$J2402,SorP!C:C,0))))</f>
        <v/>
      </c>
      <c r="U2402" s="163" t="n"/>
      <c r="V2402" s="164">
        <f>IF(C2402="",NA(),MATCH($B2402&amp;$C2402,'Smelter Look-up'!$J:$J,0))</f>
        <v/>
      </c>
      <c r="X2402" s="165">
        <f>IF(AND(C2402="Smelter not listed",OR(LEN(D2402)=0,LEN(E2402)=0)),1,0)</f>
        <v/>
      </c>
      <c r="AB2402" s="306">
        <f>IF(C2402="","",B2402)</f>
        <v/>
      </c>
      <c r="AC2402" s="165">
        <f>B2402</f>
        <v/>
      </c>
      <c r="AD2402" s="165">
        <f>IF(C2402="Smelter not listed",D2402,C2402)</f>
        <v/>
      </c>
    </row>
    <row r="2403" ht="20.1" customFormat="1" customHeight="1" s="165">
      <c r="A2403" s="150" t="n"/>
      <c r="B2403" s="296">
        <f>IF(LEN(A2403)=0,"",INDEX('Smelter Look-up'!$A:$A,MATCH($A2403,'Smelter Look-up'!$E:$E,0)))</f>
        <v/>
      </c>
      <c r="C2403" s="147">
        <f>IF(LEN(A2403)=0,"",INDEX('Smelter Look-up'!$C:$C,MATCH($A2403,'Smelter Look-up'!$E:$E,0)))</f>
        <v/>
      </c>
      <c r="D2403" s="144" t="n"/>
      <c r="E2403" s="144">
        <f>IF(ISERROR($V2403),"",OFFSET('Smelter Look-up'!$D$4,$V2403-4,0)&amp;"")</f>
        <v/>
      </c>
      <c r="F2403" s="144">
        <f>IF(ISERROR($V2403),"",OFFSET('Smelter Look-up'!$E$4,$V2403-4,0))</f>
        <v/>
      </c>
      <c r="G2403" s="144">
        <f>IF(C2403=$X$4,"Enter smelter details",IF(ISERROR($V2403),"",OFFSET('Smelter Look-up'!$F$4,$V2403-4,0)))</f>
        <v/>
      </c>
      <c r="H2403" s="200">
        <f>IF(ISERROR($V2403),"",OFFSET('Smelter Look-up'!$G$4,$V2403-4,0))</f>
        <v/>
      </c>
      <c r="I2403" s="201">
        <f>IF(ISERROR($V2403),"",OFFSET('Smelter Look-up'!$H$4,$V2403-4,0))</f>
        <v/>
      </c>
      <c r="J2403" s="201">
        <f>IF(ISERROR($V2403),"",OFFSET('Smelter Look-up'!$I$4,$V2403-4,0))</f>
        <v/>
      </c>
      <c r="K2403" s="145" t="n"/>
      <c r="L2403" s="145" t="n"/>
      <c r="M2403" s="145" t="n"/>
      <c r="N2403" s="145" t="n"/>
      <c r="O2403" s="145" t="n"/>
      <c r="P2403" s="203" t="n"/>
      <c r="Q2403" s="146" t="n"/>
      <c r="R2403" s="144">
        <f>IF(ISERROR($V2403),"",OFFSET('Smelter Look-up'!$C$4,$V2403-4,0)&amp;"")</f>
        <v/>
      </c>
      <c r="S2403" s="150">
        <f>IF(B2403="","",IF(ISERROR(MATCH($E2403,CL,0)),"Unknown",INDIRECT("'C'!$A$"&amp;MATCH($E2403,CL,0)+1)))</f>
        <v/>
      </c>
      <c r="T2403" s="150">
        <f>IF(B2403="","",IF(ISERROR(MATCH($J2403,SorP!$B$1:$B$6261,0)),"",INDIRECT("'SorP'!$A$"&amp;MATCH($S2403&amp;$J2403,SorP!C:C,0))))</f>
        <v/>
      </c>
      <c r="U2403" s="163" t="n"/>
      <c r="V2403" s="164">
        <f>IF(C2403="",NA(),MATCH($B2403&amp;$C2403,'Smelter Look-up'!$J:$J,0))</f>
        <v/>
      </c>
      <c r="X2403" s="165">
        <f>IF(AND(C2403="Smelter not listed",OR(LEN(D2403)=0,LEN(E2403)=0)),1,0)</f>
        <v/>
      </c>
      <c r="AB2403" s="306">
        <f>IF(C2403="","",B2403)</f>
        <v/>
      </c>
      <c r="AC2403" s="165">
        <f>B2403</f>
        <v/>
      </c>
      <c r="AD2403" s="165">
        <f>IF(C2403="Smelter not listed",D2403,C2403)</f>
        <v/>
      </c>
    </row>
    <row r="2404" ht="20.1" customFormat="1" customHeight="1" s="165">
      <c r="A2404" s="150" t="n"/>
      <c r="B2404" s="296">
        <f>IF(LEN(A2404)=0,"",INDEX('Smelter Look-up'!$A:$A,MATCH($A2404,'Smelter Look-up'!$E:$E,0)))</f>
        <v/>
      </c>
      <c r="C2404" s="147">
        <f>IF(LEN(A2404)=0,"",INDEX('Smelter Look-up'!$C:$C,MATCH($A2404,'Smelter Look-up'!$E:$E,0)))</f>
        <v/>
      </c>
      <c r="D2404" s="144" t="n"/>
      <c r="E2404" s="144">
        <f>IF(ISERROR($V2404),"",OFFSET('Smelter Look-up'!$D$4,$V2404-4,0)&amp;"")</f>
        <v/>
      </c>
      <c r="F2404" s="144">
        <f>IF(ISERROR($V2404),"",OFFSET('Smelter Look-up'!$E$4,$V2404-4,0))</f>
        <v/>
      </c>
      <c r="G2404" s="144">
        <f>IF(C2404=$X$4,"Enter smelter details",IF(ISERROR($V2404),"",OFFSET('Smelter Look-up'!$F$4,$V2404-4,0)))</f>
        <v/>
      </c>
      <c r="H2404" s="200">
        <f>IF(ISERROR($V2404),"",OFFSET('Smelter Look-up'!$G$4,$V2404-4,0))</f>
        <v/>
      </c>
      <c r="I2404" s="201">
        <f>IF(ISERROR($V2404),"",OFFSET('Smelter Look-up'!$H$4,$V2404-4,0))</f>
        <v/>
      </c>
      <c r="J2404" s="201">
        <f>IF(ISERROR($V2404),"",OFFSET('Smelter Look-up'!$I$4,$V2404-4,0))</f>
        <v/>
      </c>
      <c r="K2404" s="145" t="n"/>
      <c r="L2404" s="145" t="n"/>
      <c r="M2404" s="145" t="n"/>
      <c r="N2404" s="145" t="n"/>
      <c r="O2404" s="145" t="n"/>
      <c r="P2404" s="203" t="n"/>
      <c r="Q2404" s="146" t="n"/>
      <c r="R2404" s="144">
        <f>IF(ISERROR($V2404),"",OFFSET('Smelter Look-up'!$C$4,$V2404-4,0)&amp;"")</f>
        <v/>
      </c>
      <c r="S2404" s="150">
        <f>IF(B2404="","",IF(ISERROR(MATCH($E2404,CL,0)),"Unknown",INDIRECT("'C'!$A$"&amp;MATCH($E2404,CL,0)+1)))</f>
        <v/>
      </c>
      <c r="T2404" s="150">
        <f>IF(B2404="","",IF(ISERROR(MATCH($J2404,SorP!$B$1:$B$6261,0)),"",INDIRECT("'SorP'!$A$"&amp;MATCH($S2404&amp;$J2404,SorP!C:C,0))))</f>
        <v/>
      </c>
      <c r="U2404" s="163" t="n"/>
      <c r="V2404" s="164">
        <f>IF(C2404="",NA(),MATCH($B2404&amp;$C2404,'Smelter Look-up'!$J:$J,0))</f>
        <v/>
      </c>
      <c r="X2404" s="165">
        <f>IF(AND(C2404="Smelter not listed",OR(LEN(D2404)=0,LEN(E2404)=0)),1,0)</f>
        <v/>
      </c>
      <c r="AB2404" s="306">
        <f>IF(C2404="","",B2404)</f>
        <v/>
      </c>
      <c r="AC2404" s="165">
        <f>B2404</f>
        <v/>
      </c>
      <c r="AD2404" s="165">
        <f>IF(C2404="Smelter not listed",D2404,C2404)</f>
        <v/>
      </c>
    </row>
    <row r="2405" ht="20.1" customFormat="1" customHeight="1" s="165">
      <c r="A2405" s="150" t="n"/>
      <c r="B2405" s="296">
        <f>IF(LEN(A2405)=0,"",INDEX('Smelter Look-up'!$A:$A,MATCH($A2405,'Smelter Look-up'!$E:$E,0)))</f>
        <v/>
      </c>
      <c r="C2405" s="147">
        <f>IF(LEN(A2405)=0,"",INDEX('Smelter Look-up'!$C:$C,MATCH($A2405,'Smelter Look-up'!$E:$E,0)))</f>
        <v/>
      </c>
      <c r="D2405" s="144" t="n"/>
      <c r="E2405" s="144">
        <f>IF(ISERROR($V2405),"",OFFSET('Smelter Look-up'!$D$4,$V2405-4,0)&amp;"")</f>
        <v/>
      </c>
      <c r="F2405" s="144">
        <f>IF(ISERROR($V2405),"",OFFSET('Smelter Look-up'!$E$4,$V2405-4,0))</f>
        <v/>
      </c>
      <c r="G2405" s="144">
        <f>IF(C2405=$X$4,"Enter smelter details",IF(ISERROR($V2405),"",OFFSET('Smelter Look-up'!$F$4,$V2405-4,0)))</f>
        <v/>
      </c>
      <c r="H2405" s="200">
        <f>IF(ISERROR($V2405),"",OFFSET('Smelter Look-up'!$G$4,$V2405-4,0))</f>
        <v/>
      </c>
      <c r="I2405" s="201">
        <f>IF(ISERROR($V2405),"",OFFSET('Smelter Look-up'!$H$4,$V2405-4,0))</f>
        <v/>
      </c>
      <c r="J2405" s="201">
        <f>IF(ISERROR($V2405),"",OFFSET('Smelter Look-up'!$I$4,$V2405-4,0))</f>
        <v/>
      </c>
      <c r="K2405" s="145" t="n"/>
      <c r="L2405" s="145" t="n"/>
      <c r="M2405" s="145" t="n"/>
      <c r="N2405" s="145" t="n"/>
      <c r="O2405" s="145" t="n"/>
      <c r="P2405" s="203" t="n"/>
      <c r="Q2405" s="146" t="n"/>
      <c r="R2405" s="144">
        <f>IF(ISERROR($V2405),"",OFFSET('Smelter Look-up'!$C$4,$V2405-4,0)&amp;"")</f>
        <v/>
      </c>
      <c r="S2405" s="150">
        <f>IF(B2405="","",IF(ISERROR(MATCH($E2405,CL,0)),"Unknown",INDIRECT("'C'!$A$"&amp;MATCH($E2405,CL,0)+1)))</f>
        <v/>
      </c>
      <c r="T2405" s="150">
        <f>IF(B2405="","",IF(ISERROR(MATCH($J2405,SorP!$B$1:$B$6261,0)),"",INDIRECT("'SorP'!$A$"&amp;MATCH($S2405&amp;$J2405,SorP!C:C,0))))</f>
        <v/>
      </c>
      <c r="U2405" s="163" t="n"/>
      <c r="V2405" s="164">
        <f>IF(C2405="",NA(),MATCH($B2405&amp;$C2405,'Smelter Look-up'!$J:$J,0))</f>
        <v/>
      </c>
      <c r="X2405" s="165">
        <f>IF(AND(C2405="Smelter not listed",OR(LEN(D2405)=0,LEN(E2405)=0)),1,0)</f>
        <v/>
      </c>
      <c r="AB2405" s="306">
        <f>IF(C2405="","",B2405)</f>
        <v/>
      </c>
      <c r="AC2405" s="165">
        <f>B2405</f>
        <v/>
      </c>
      <c r="AD2405" s="165">
        <f>IF(C2405="Smelter not listed",D2405,C2405)</f>
        <v/>
      </c>
    </row>
    <row r="2406" ht="20.1" customFormat="1" customHeight="1" s="165">
      <c r="A2406" s="150" t="n"/>
      <c r="B2406" s="296">
        <f>IF(LEN(A2406)=0,"",INDEX('Smelter Look-up'!$A:$A,MATCH($A2406,'Smelter Look-up'!$E:$E,0)))</f>
        <v/>
      </c>
      <c r="C2406" s="147">
        <f>IF(LEN(A2406)=0,"",INDEX('Smelter Look-up'!$C:$C,MATCH($A2406,'Smelter Look-up'!$E:$E,0)))</f>
        <v/>
      </c>
      <c r="D2406" s="144" t="n"/>
      <c r="E2406" s="144">
        <f>IF(ISERROR($V2406),"",OFFSET('Smelter Look-up'!$D$4,$V2406-4,0)&amp;"")</f>
        <v/>
      </c>
      <c r="F2406" s="144">
        <f>IF(ISERROR($V2406),"",OFFSET('Smelter Look-up'!$E$4,$V2406-4,0))</f>
        <v/>
      </c>
      <c r="G2406" s="144">
        <f>IF(C2406=$X$4,"Enter smelter details",IF(ISERROR($V2406),"",OFFSET('Smelter Look-up'!$F$4,$V2406-4,0)))</f>
        <v/>
      </c>
      <c r="H2406" s="200">
        <f>IF(ISERROR($V2406),"",OFFSET('Smelter Look-up'!$G$4,$V2406-4,0))</f>
        <v/>
      </c>
      <c r="I2406" s="201">
        <f>IF(ISERROR($V2406),"",OFFSET('Smelter Look-up'!$H$4,$V2406-4,0))</f>
        <v/>
      </c>
      <c r="J2406" s="201">
        <f>IF(ISERROR($V2406),"",OFFSET('Smelter Look-up'!$I$4,$V2406-4,0))</f>
        <v/>
      </c>
      <c r="K2406" s="145" t="n"/>
      <c r="L2406" s="145" t="n"/>
      <c r="M2406" s="145" t="n"/>
      <c r="N2406" s="145" t="n"/>
      <c r="O2406" s="145" t="n"/>
      <c r="P2406" s="203" t="n"/>
      <c r="Q2406" s="146" t="n"/>
      <c r="R2406" s="144">
        <f>IF(ISERROR($V2406),"",OFFSET('Smelter Look-up'!$C$4,$V2406-4,0)&amp;"")</f>
        <v/>
      </c>
      <c r="S2406" s="150">
        <f>IF(B2406="","",IF(ISERROR(MATCH($E2406,CL,0)),"Unknown",INDIRECT("'C'!$A$"&amp;MATCH($E2406,CL,0)+1)))</f>
        <v/>
      </c>
      <c r="T2406" s="150">
        <f>IF(B2406="","",IF(ISERROR(MATCH($J2406,SorP!$B$1:$B$6261,0)),"",INDIRECT("'SorP'!$A$"&amp;MATCH($S2406&amp;$J2406,SorP!C:C,0))))</f>
        <v/>
      </c>
      <c r="U2406" s="163" t="n"/>
      <c r="V2406" s="164">
        <f>IF(C2406="",NA(),MATCH($B2406&amp;$C2406,'Smelter Look-up'!$J:$J,0))</f>
        <v/>
      </c>
      <c r="X2406" s="165">
        <f>IF(AND(C2406="Smelter not listed",OR(LEN(D2406)=0,LEN(E2406)=0)),1,0)</f>
        <v/>
      </c>
      <c r="AB2406" s="306">
        <f>IF(C2406="","",B2406)</f>
        <v/>
      </c>
      <c r="AC2406" s="165">
        <f>B2406</f>
        <v/>
      </c>
      <c r="AD2406" s="165">
        <f>IF(C2406="Smelter not listed",D2406,C2406)</f>
        <v/>
      </c>
    </row>
    <row r="2407" ht="20.1" customFormat="1" customHeight="1" s="165">
      <c r="A2407" s="150" t="n"/>
      <c r="B2407" s="296">
        <f>IF(LEN(A2407)=0,"",INDEX('Smelter Look-up'!$A:$A,MATCH($A2407,'Smelter Look-up'!$E:$E,0)))</f>
        <v/>
      </c>
      <c r="C2407" s="147">
        <f>IF(LEN(A2407)=0,"",INDEX('Smelter Look-up'!$C:$C,MATCH($A2407,'Smelter Look-up'!$E:$E,0)))</f>
        <v/>
      </c>
      <c r="D2407" s="144" t="n"/>
      <c r="E2407" s="144">
        <f>IF(ISERROR($V2407),"",OFFSET('Smelter Look-up'!$D$4,$V2407-4,0)&amp;"")</f>
        <v/>
      </c>
      <c r="F2407" s="144">
        <f>IF(ISERROR($V2407),"",OFFSET('Smelter Look-up'!$E$4,$V2407-4,0))</f>
        <v/>
      </c>
      <c r="G2407" s="144">
        <f>IF(C2407=$X$4,"Enter smelter details",IF(ISERROR($V2407),"",OFFSET('Smelter Look-up'!$F$4,$V2407-4,0)))</f>
        <v/>
      </c>
      <c r="H2407" s="200">
        <f>IF(ISERROR($V2407),"",OFFSET('Smelter Look-up'!$G$4,$V2407-4,0))</f>
        <v/>
      </c>
      <c r="I2407" s="201">
        <f>IF(ISERROR($V2407),"",OFFSET('Smelter Look-up'!$H$4,$V2407-4,0))</f>
        <v/>
      </c>
      <c r="J2407" s="201">
        <f>IF(ISERROR($V2407),"",OFFSET('Smelter Look-up'!$I$4,$V2407-4,0))</f>
        <v/>
      </c>
      <c r="K2407" s="145" t="n"/>
      <c r="L2407" s="145" t="n"/>
      <c r="M2407" s="145" t="n"/>
      <c r="N2407" s="145" t="n"/>
      <c r="O2407" s="145" t="n"/>
      <c r="P2407" s="203" t="n"/>
      <c r="Q2407" s="146" t="n"/>
      <c r="R2407" s="144">
        <f>IF(ISERROR($V2407),"",OFFSET('Smelter Look-up'!$C$4,$V2407-4,0)&amp;"")</f>
        <v/>
      </c>
      <c r="S2407" s="150">
        <f>IF(B2407="","",IF(ISERROR(MATCH($E2407,CL,0)),"Unknown",INDIRECT("'C'!$A$"&amp;MATCH($E2407,CL,0)+1)))</f>
        <v/>
      </c>
      <c r="T2407" s="150">
        <f>IF(B2407="","",IF(ISERROR(MATCH($J2407,SorP!$B$1:$B$6261,0)),"",INDIRECT("'SorP'!$A$"&amp;MATCH($S2407&amp;$J2407,SorP!C:C,0))))</f>
        <v/>
      </c>
      <c r="U2407" s="163" t="n"/>
      <c r="V2407" s="164">
        <f>IF(C2407="",NA(),MATCH($B2407&amp;$C2407,'Smelter Look-up'!$J:$J,0))</f>
        <v/>
      </c>
      <c r="X2407" s="165">
        <f>IF(AND(C2407="Smelter not listed",OR(LEN(D2407)=0,LEN(E2407)=0)),1,0)</f>
        <v/>
      </c>
      <c r="AB2407" s="306">
        <f>IF(C2407="","",B2407)</f>
        <v/>
      </c>
      <c r="AC2407" s="165">
        <f>B2407</f>
        <v/>
      </c>
      <c r="AD2407" s="165">
        <f>IF(C2407="Smelter not listed",D2407,C2407)</f>
        <v/>
      </c>
    </row>
    <row r="2408" ht="20.1" customFormat="1" customHeight="1" s="165">
      <c r="A2408" s="150" t="n"/>
      <c r="B2408" s="296">
        <f>IF(LEN(A2408)=0,"",INDEX('Smelter Look-up'!$A:$A,MATCH($A2408,'Smelter Look-up'!$E:$E,0)))</f>
        <v/>
      </c>
      <c r="C2408" s="147">
        <f>IF(LEN(A2408)=0,"",INDEX('Smelter Look-up'!$C:$C,MATCH($A2408,'Smelter Look-up'!$E:$E,0)))</f>
        <v/>
      </c>
      <c r="D2408" s="144" t="n"/>
      <c r="E2408" s="144">
        <f>IF(ISERROR($V2408),"",OFFSET('Smelter Look-up'!$D$4,$V2408-4,0)&amp;"")</f>
        <v/>
      </c>
      <c r="F2408" s="144">
        <f>IF(ISERROR($V2408),"",OFFSET('Smelter Look-up'!$E$4,$V2408-4,0))</f>
        <v/>
      </c>
      <c r="G2408" s="144">
        <f>IF(C2408=$X$4,"Enter smelter details",IF(ISERROR($V2408),"",OFFSET('Smelter Look-up'!$F$4,$V2408-4,0)))</f>
        <v/>
      </c>
      <c r="H2408" s="200">
        <f>IF(ISERROR($V2408),"",OFFSET('Smelter Look-up'!$G$4,$V2408-4,0))</f>
        <v/>
      </c>
      <c r="I2408" s="201">
        <f>IF(ISERROR($V2408),"",OFFSET('Smelter Look-up'!$H$4,$V2408-4,0))</f>
        <v/>
      </c>
      <c r="J2408" s="201">
        <f>IF(ISERROR($V2408),"",OFFSET('Smelter Look-up'!$I$4,$V2408-4,0))</f>
        <v/>
      </c>
      <c r="K2408" s="145" t="n"/>
      <c r="L2408" s="145" t="n"/>
      <c r="M2408" s="145" t="n"/>
      <c r="N2408" s="145" t="n"/>
      <c r="O2408" s="145" t="n"/>
      <c r="P2408" s="203" t="n"/>
      <c r="Q2408" s="146" t="n"/>
      <c r="R2408" s="144">
        <f>IF(ISERROR($V2408),"",OFFSET('Smelter Look-up'!$C$4,$V2408-4,0)&amp;"")</f>
        <v/>
      </c>
      <c r="S2408" s="150">
        <f>IF(B2408="","",IF(ISERROR(MATCH($E2408,CL,0)),"Unknown",INDIRECT("'C'!$A$"&amp;MATCH($E2408,CL,0)+1)))</f>
        <v/>
      </c>
      <c r="T2408" s="150">
        <f>IF(B2408="","",IF(ISERROR(MATCH($J2408,SorP!$B$1:$B$6261,0)),"",INDIRECT("'SorP'!$A$"&amp;MATCH($S2408&amp;$J2408,SorP!C:C,0))))</f>
        <v/>
      </c>
      <c r="U2408" s="163" t="n"/>
      <c r="V2408" s="164">
        <f>IF(C2408="",NA(),MATCH($B2408&amp;$C2408,'Smelter Look-up'!$J:$J,0))</f>
        <v/>
      </c>
      <c r="X2408" s="165">
        <f>IF(AND(C2408="Smelter not listed",OR(LEN(D2408)=0,LEN(E2408)=0)),1,0)</f>
        <v/>
      </c>
      <c r="AB2408" s="306">
        <f>IF(C2408="","",B2408)</f>
        <v/>
      </c>
      <c r="AC2408" s="165">
        <f>B2408</f>
        <v/>
      </c>
      <c r="AD2408" s="165">
        <f>IF(C2408="Smelter not listed",D2408,C2408)</f>
        <v/>
      </c>
    </row>
    <row r="2409" ht="20.1" customFormat="1" customHeight="1" s="165">
      <c r="A2409" s="150" t="n"/>
      <c r="B2409" s="296">
        <f>IF(LEN(A2409)=0,"",INDEX('Smelter Look-up'!$A:$A,MATCH($A2409,'Smelter Look-up'!$E:$E,0)))</f>
        <v/>
      </c>
      <c r="C2409" s="147">
        <f>IF(LEN(A2409)=0,"",INDEX('Smelter Look-up'!$C:$C,MATCH($A2409,'Smelter Look-up'!$E:$E,0)))</f>
        <v/>
      </c>
      <c r="D2409" s="144" t="n"/>
      <c r="E2409" s="144">
        <f>IF(ISERROR($V2409),"",OFFSET('Smelter Look-up'!$D$4,$V2409-4,0)&amp;"")</f>
        <v/>
      </c>
      <c r="F2409" s="144">
        <f>IF(ISERROR($V2409),"",OFFSET('Smelter Look-up'!$E$4,$V2409-4,0))</f>
        <v/>
      </c>
      <c r="G2409" s="144">
        <f>IF(C2409=$X$4,"Enter smelter details",IF(ISERROR($V2409),"",OFFSET('Smelter Look-up'!$F$4,$V2409-4,0)))</f>
        <v/>
      </c>
      <c r="H2409" s="200">
        <f>IF(ISERROR($V2409),"",OFFSET('Smelter Look-up'!$G$4,$V2409-4,0))</f>
        <v/>
      </c>
      <c r="I2409" s="201">
        <f>IF(ISERROR($V2409),"",OFFSET('Smelter Look-up'!$H$4,$V2409-4,0))</f>
        <v/>
      </c>
      <c r="J2409" s="201">
        <f>IF(ISERROR($V2409),"",OFFSET('Smelter Look-up'!$I$4,$V2409-4,0))</f>
        <v/>
      </c>
      <c r="K2409" s="145" t="n"/>
      <c r="L2409" s="145" t="n"/>
      <c r="M2409" s="145" t="n"/>
      <c r="N2409" s="145" t="n"/>
      <c r="O2409" s="145" t="n"/>
      <c r="P2409" s="203" t="n"/>
      <c r="Q2409" s="146" t="n"/>
      <c r="R2409" s="144">
        <f>IF(ISERROR($V2409),"",OFFSET('Smelter Look-up'!$C$4,$V2409-4,0)&amp;"")</f>
        <v/>
      </c>
      <c r="S2409" s="150">
        <f>IF(B2409="","",IF(ISERROR(MATCH($E2409,CL,0)),"Unknown",INDIRECT("'C'!$A$"&amp;MATCH($E2409,CL,0)+1)))</f>
        <v/>
      </c>
      <c r="T2409" s="150">
        <f>IF(B2409="","",IF(ISERROR(MATCH($J2409,SorP!$B$1:$B$6261,0)),"",INDIRECT("'SorP'!$A$"&amp;MATCH($S2409&amp;$J2409,SorP!C:C,0))))</f>
        <v/>
      </c>
      <c r="U2409" s="163" t="n"/>
      <c r="V2409" s="164">
        <f>IF(C2409="",NA(),MATCH($B2409&amp;$C2409,'Smelter Look-up'!$J:$J,0))</f>
        <v/>
      </c>
      <c r="X2409" s="165">
        <f>IF(AND(C2409="Smelter not listed",OR(LEN(D2409)=0,LEN(E2409)=0)),1,0)</f>
        <v/>
      </c>
      <c r="AB2409" s="306">
        <f>IF(C2409="","",B2409)</f>
        <v/>
      </c>
      <c r="AC2409" s="165">
        <f>B2409</f>
        <v/>
      </c>
      <c r="AD2409" s="165">
        <f>IF(C2409="Smelter not listed",D2409,C2409)</f>
        <v/>
      </c>
    </row>
    <row r="2410" ht="20.1" customFormat="1" customHeight="1" s="165">
      <c r="A2410" s="150" t="n"/>
      <c r="B2410" s="296">
        <f>IF(LEN(A2410)=0,"",INDEX('Smelter Look-up'!$A:$A,MATCH($A2410,'Smelter Look-up'!$E:$E,0)))</f>
        <v/>
      </c>
      <c r="C2410" s="147">
        <f>IF(LEN(A2410)=0,"",INDEX('Smelter Look-up'!$C:$C,MATCH($A2410,'Smelter Look-up'!$E:$E,0)))</f>
        <v/>
      </c>
      <c r="D2410" s="144" t="n"/>
      <c r="E2410" s="144">
        <f>IF(ISERROR($V2410),"",OFFSET('Smelter Look-up'!$D$4,$V2410-4,0)&amp;"")</f>
        <v/>
      </c>
      <c r="F2410" s="144">
        <f>IF(ISERROR($V2410),"",OFFSET('Smelter Look-up'!$E$4,$V2410-4,0))</f>
        <v/>
      </c>
      <c r="G2410" s="144">
        <f>IF(C2410=$X$4,"Enter smelter details",IF(ISERROR($V2410),"",OFFSET('Smelter Look-up'!$F$4,$V2410-4,0)))</f>
        <v/>
      </c>
      <c r="H2410" s="200">
        <f>IF(ISERROR($V2410),"",OFFSET('Smelter Look-up'!$G$4,$V2410-4,0))</f>
        <v/>
      </c>
      <c r="I2410" s="201">
        <f>IF(ISERROR($V2410),"",OFFSET('Smelter Look-up'!$H$4,$V2410-4,0))</f>
        <v/>
      </c>
      <c r="J2410" s="201">
        <f>IF(ISERROR($V2410),"",OFFSET('Smelter Look-up'!$I$4,$V2410-4,0))</f>
        <v/>
      </c>
      <c r="K2410" s="145" t="n"/>
      <c r="L2410" s="145" t="n"/>
      <c r="M2410" s="145" t="n"/>
      <c r="N2410" s="145" t="n"/>
      <c r="O2410" s="145" t="n"/>
      <c r="P2410" s="203" t="n"/>
      <c r="Q2410" s="146" t="n"/>
      <c r="R2410" s="144">
        <f>IF(ISERROR($V2410),"",OFFSET('Smelter Look-up'!$C$4,$V2410-4,0)&amp;"")</f>
        <v/>
      </c>
      <c r="S2410" s="150">
        <f>IF(B2410="","",IF(ISERROR(MATCH($E2410,CL,0)),"Unknown",INDIRECT("'C'!$A$"&amp;MATCH($E2410,CL,0)+1)))</f>
        <v/>
      </c>
      <c r="T2410" s="150">
        <f>IF(B2410="","",IF(ISERROR(MATCH($J2410,SorP!$B$1:$B$6261,0)),"",INDIRECT("'SorP'!$A$"&amp;MATCH($S2410&amp;$J2410,SorP!C:C,0))))</f>
        <v/>
      </c>
      <c r="U2410" s="163" t="n"/>
      <c r="V2410" s="164">
        <f>IF(C2410="",NA(),MATCH($B2410&amp;$C2410,'Smelter Look-up'!$J:$J,0))</f>
        <v/>
      </c>
      <c r="X2410" s="165">
        <f>IF(AND(C2410="Smelter not listed",OR(LEN(D2410)=0,LEN(E2410)=0)),1,0)</f>
        <v/>
      </c>
      <c r="AB2410" s="306">
        <f>IF(C2410="","",B2410)</f>
        <v/>
      </c>
      <c r="AC2410" s="165">
        <f>B2410</f>
        <v/>
      </c>
      <c r="AD2410" s="165">
        <f>IF(C2410="Smelter not listed",D2410,C2410)</f>
        <v/>
      </c>
    </row>
    <row r="2411" ht="20.1" customFormat="1" customHeight="1" s="165">
      <c r="A2411" s="150" t="n"/>
      <c r="B2411" s="296">
        <f>IF(LEN(A2411)=0,"",INDEX('Smelter Look-up'!$A:$A,MATCH($A2411,'Smelter Look-up'!$E:$E,0)))</f>
        <v/>
      </c>
      <c r="C2411" s="147">
        <f>IF(LEN(A2411)=0,"",INDEX('Smelter Look-up'!$C:$C,MATCH($A2411,'Smelter Look-up'!$E:$E,0)))</f>
        <v/>
      </c>
      <c r="D2411" s="144" t="n"/>
      <c r="E2411" s="144">
        <f>IF(ISERROR($V2411),"",OFFSET('Smelter Look-up'!$D$4,$V2411-4,0)&amp;"")</f>
        <v/>
      </c>
      <c r="F2411" s="144">
        <f>IF(ISERROR($V2411),"",OFFSET('Smelter Look-up'!$E$4,$V2411-4,0))</f>
        <v/>
      </c>
      <c r="G2411" s="144">
        <f>IF(C2411=$X$4,"Enter smelter details",IF(ISERROR($V2411),"",OFFSET('Smelter Look-up'!$F$4,$V2411-4,0)))</f>
        <v/>
      </c>
      <c r="H2411" s="200">
        <f>IF(ISERROR($V2411),"",OFFSET('Smelter Look-up'!$G$4,$V2411-4,0))</f>
        <v/>
      </c>
      <c r="I2411" s="201">
        <f>IF(ISERROR($V2411),"",OFFSET('Smelter Look-up'!$H$4,$V2411-4,0))</f>
        <v/>
      </c>
      <c r="J2411" s="201">
        <f>IF(ISERROR($V2411),"",OFFSET('Smelter Look-up'!$I$4,$V2411-4,0))</f>
        <v/>
      </c>
      <c r="K2411" s="145" t="n"/>
      <c r="L2411" s="145" t="n"/>
      <c r="M2411" s="145" t="n"/>
      <c r="N2411" s="145" t="n"/>
      <c r="O2411" s="145" t="n"/>
      <c r="P2411" s="203" t="n"/>
      <c r="Q2411" s="146" t="n"/>
      <c r="R2411" s="144">
        <f>IF(ISERROR($V2411),"",OFFSET('Smelter Look-up'!$C$4,$V2411-4,0)&amp;"")</f>
        <v/>
      </c>
      <c r="S2411" s="150">
        <f>IF(B2411="","",IF(ISERROR(MATCH($E2411,CL,0)),"Unknown",INDIRECT("'C'!$A$"&amp;MATCH($E2411,CL,0)+1)))</f>
        <v/>
      </c>
      <c r="T2411" s="150">
        <f>IF(B2411="","",IF(ISERROR(MATCH($J2411,SorP!$B$1:$B$6261,0)),"",INDIRECT("'SorP'!$A$"&amp;MATCH($S2411&amp;$J2411,SorP!C:C,0))))</f>
        <v/>
      </c>
      <c r="U2411" s="163" t="n"/>
      <c r="V2411" s="164">
        <f>IF(C2411="",NA(),MATCH($B2411&amp;$C2411,'Smelter Look-up'!$J:$J,0))</f>
        <v/>
      </c>
      <c r="X2411" s="165">
        <f>IF(AND(C2411="Smelter not listed",OR(LEN(D2411)=0,LEN(E2411)=0)),1,0)</f>
        <v/>
      </c>
      <c r="AB2411" s="306">
        <f>IF(C2411="","",B2411)</f>
        <v/>
      </c>
      <c r="AC2411" s="165">
        <f>B2411</f>
        <v/>
      </c>
      <c r="AD2411" s="165">
        <f>IF(C2411="Smelter not listed",D2411,C2411)</f>
        <v/>
      </c>
    </row>
    <row r="2412" ht="20.1" customFormat="1" customHeight="1" s="165">
      <c r="A2412" s="150" t="n"/>
      <c r="B2412" s="296">
        <f>IF(LEN(A2412)=0,"",INDEX('Smelter Look-up'!$A:$A,MATCH($A2412,'Smelter Look-up'!$E:$E,0)))</f>
        <v/>
      </c>
      <c r="C2412" s="147">
        <f>IF(LEN(A2412)=0,"",INDEX('Smelter Look-up'!$C:$C,MATCH($A2412,'Smelter Look-up'!$E:$E,0)))</f>
        <v/>
      </c>
      <c r="D2412" s="144" t="n"/>
      <c r="E2412" s="144">
        <f>IF(ISERROR($V2412),"",OFFSET('Smelter Look-up'!$D$4,$V2412-4,0)&amp;"")</f>
        <v/>
      </c>
      <c r="F2412" s="144">
        <f>IF(ISERROR($V2412),"",OFFSET('Smelter Look-up'!$E$4,$V2412-4,0))</f>
        <v/>
      </c>
      <c r="G2412" s="144">
        <f>IF(C2412=$X$4,"Enter smelter details",IF(ISERROR($V2412),"",OFFSET('Smelter Look-up'!$F$4,$V2412-4,0)))</f>
        <v/>
      </c>
      <c r="H2412" s="200">
        <f>IF(ISERROR($V2412),"",OFFSET('Smelter Look-up'!$G$4,$V2412-4,0))</f>
        <v/>
      </c>
      <c r="I2412" s="201">
        <f>IF(ISERROR($V2412),"",OFFSET('Smelter Look-up'!$H$4,$V2412-4,0))</f>
        <v/>
      </c>
      <c r="J2412" s="201">
        <f>IF(ISERROR($V2412),"",OFFSET('Smelter Look-up'!$I$4,$V2412-4,0))</f>
        <v/>
      </c>
      <c r="K2412" s="145" t="n"/>
      <c r="L2412" s="145" t="n"/>
      <c r="M2412" s="145" t="n"/>
      <c r="N2412" s="145" t="n"/>
      <c r="O2412" s="145" t="n"/>
      <c r="P2412" s="203" t="n"/>
      <c r="Q2412" s="146" t="n"/>
      <c r="R2412" s="144">
        <f>IF(ISERROR($V2412),"",OFFSET('Smelter Look-up'!$C$4,$V2412-4,0)&amp;"")</f>
        <v/>
      </c>
      <c r="S2412" s="150">
        <f>IF(B2412="","",IF(ISERROR(MATCH($E2412,CL,0)),"Unknown",INDIRECT("'C'!$A$"&amp;MATCH($E2412,CL,0)+1)))</f>
        <v/>
      </c>
      <c r="T2412" s="150">
        <f>IF(B2412="","",IF(ISERROR(MATCH($J2412,SorP!$B$1:$B$6261,0)),"",INDIRECT("'SorP'!$A$"&amp;MATCH($S2412&amp;$J2412,SorP!C:C,0))))</f>
        <v/>
      </c>
      <c r="U2412" s="163" t="n"/>
      <c r="V2412" s="164">
        <f>IF(C2412="",NA(),MATCH($B2412&amp;$C2412,'Smelter Look-up'!$J:$J,0))</f>
        <v/>
      </c>
      <c r="X2412" s="165">
        <f>IF(AND(C2412="Smelter not listed",OR(LEN(D2412)=0,LEN(E2412)=0)),1,0)</f>
        <v/>
      </c>
      <c r="AB2412" s="306">
        <f>IF(C2412="","",B2412)</f>
        <v/>
      </c>
      <c r="AC2412" s="165">
        <f>B2412</f>
        <v/>
      </c>
      <c r="AD2412" s="165">
        <f>IF(C2412="Smelter not listed",D2412,C2412)</f>
        <v/>
      </c>
    </row>
    <row r="2413" ht="20.1" customFormat="1" customHeight="1" s="165">
      <c r="A2413" s="150" t="n"/>
      <c r="B2413" s="296">
        <f>IF(LEN(A2413)=0,"",INDEX('Smelter Look-up'!$A:$A,MATCH($A2413,'Smelter Look-up'!$E:$E,0)))</f>
        <v/>
      </c>
      <c r="C2413" s="147">
        <f>IF(LEN(A2413)=0,"",INDEX('Smelter Look-up'!$C:$C,MATCH($A2413,'Smelter Look-up'!$E:$E,0)))</f>
        <v/>
      </c>
      <c r="D2413" s="144" t="n"/>
      <c r="E2413" s="144">
        <f>IF(ISERROR($V2413),"",OFFSET('Smelter Look-up'!$D$4,$V2413-4,0)&amp;"")</f>
        <v/>
      </c>
      <c r="F2413" s="144">
        <f>IF(ISERROR($V2413),"",OFFSET('Smelter Look-up'!$E$4,$V2413-4,0))</f>
        <v/>
      </c>
      <c r="G2413" s="144">
        <f>IF(C2413=$X$4,"Enter smelter details",IF(ISERROR($V2413),"",OFFSET('Smelter Look-up'!$F$4,$V2413-4,0)))</f>
        <v/>
      </c>
      <c r="H2413" s="200">
        <f>IF(ISERROR($V2413),"",OFFSET('Smelter Look-up'!$G$4,$V2413-4,0))</f>
        <v/>
      </c>
      <c r="I2413" s="201">
        <f>IF(ISERROR($V2413),"",OFFSET('Smelter Look-up'!$H$4,$V2413-4,0))</f>
        <v/>
      </c>
      <c r="J2413" s="201">
        <f>IF(ISERROR($V2413),"",OFFSET('Smelter Look-up'!$I$4,$V2413-4,0))</f>
        <v/>
      </c>
      <c r="K2413" s="145" t="n"/>
      <c r="L2413" s="145" t="n"/>
      <c r="M2413" s="145" t="n"/>
      <c r="N2413" s="145" t="n"/>
      <c r="O2413" s="145" t="n"/>
      <c r="P2413" s="203" t="n"/>
      <c r="Q2413" s="146" t="n"/>
      <c r="R2413" s="144">
        <f>IF(ISERROR($V2413),"",OFFSET('Smelter Look-up'!$C$4,$V2413-4,0)&amp;"")</f>
        <v/>
      </c>
      <c r="S2413" s="150">
        <f>IF(B2413="","",IF(ISERROR(MATCH($E2413,CL,0)),"Unknown",INDIRECT("'C'!$A$"&amp;MATCH($E2413,CL,0)+1)))</f>
        <v/>
      </c>
      <c r="T2413" s="150">
        <f>IF(B2413="","",IF(ISERROR(MATCH($J2413,SorP!$B$1:$B$6261,0)),"",INDIRECT("'SorP'!$A$"&amp;MATCH($S2413&amp;$J2413,SorP!C:C,0))))</f>
        <v/>
      </c>
      <c r="U2413" s="163" t="n"/>
      <c r="V2413" s="164">
        <f>IF(C2413="",NA(),MATCH($B2413&amp;$C2413,'Smelter Look-up'!$J:$J,0))</f>
        <v/>
      </c>
      <c r="X2413" s="165">
        <f>IF(AND(C2413="Smelter not listed",OR(LEN(D2413)=0,LEN(E2413)=0)),1,0)</f>
        <v/>
      </c>
      <c r="AB2413" s="306">
        <f>IF(C2413="","",B2413)</f>
        <v/>
      </c>
      <c r="AC2413" s="165">
        <f>B2413</f>
        <v/>
      </c>
      <c r="AD2413" s="165">
        <f>IF(C2413="Smelter not listed",D2413,C2413)</f>
        <v/>
      </c>
    </row>
    <row r="2414" ht="20.1" customFormat="1" customHeight="1" s="165">
      <c r="A2414" s="150" t="n"/>
      <c r="B2414" s="296">
        <f>IF(LEN(A2414)=0,"",INDEX('Smelter Look-up'!$A:$A,MATCH($A2414,'Smelter Look-up'!$E:$E,0)))</f>
        <v/>
      </c>
      <c r="C2414" s="147">
        <f>IF(LEN(A2414)=0,"",INDEX('Smelter Look-up'!$C:$C,MATCH($A2414,'Smelter Look-up'!$E:$E,0)))</f>
        <v/>
      </c>
      <c r="D2414" s="144" t="n"/>
      <c r="E2414" s="144">
        <f>IF(ISERROR($V2414),"",OFFSET('Smelter Look-up'!$D$4,$V2414-4,0)&amp;"")</f>
        <v/>
      </c>
      <c r="F2414" s="144">
        <f>IF(ISERROR($V2414),"",OFFSET('Smelter Look-up'!$E$4,$V2414-4,0))</f>
        <v/>
      </c>
      <c r="G2414" s="144">
        <f>IF(C2414=$X$4,"Enter smelter details",IF(ISERROR($V2414),"",OFFSET('Smelter Look-up'!$F$4,$V2414-4,0)))</f>
        <v/>
      </c>
      <c r="H2414" s="200">
        <f>IF(ISERROR($V2414),"",OFFSET('Smelter Look-up'!$G$4,$V2414-4,0))</f>
        <v/>
      </c>
      <c r="I2414" s="201">
        <f>IF(ISERROR($V2414),"",OFFSET('Smelter Look-up'!$H$4,$V2414-4,0))</f>
        <v/>
      </c>
      <c r="J2414" s="201">
        <f>IF(ISERROR($V2414),"",OFFSET('Smelter Look-up'!$I$4,$V2414-4,0))</f>
        <v/>
      </c>
      <c r="K2414" s="145" t="n"/>
      <c r="L2414" s="145" t="n"/>
      <c r="M2414" s="145" t="n"/>
      <c r="N2414" s="145" t="n"/>
      <c r="O2414" s="145" t="n"/>
      <c r="P2414" s="203" t="n"/>
      <c r="Q2414" s="146" t="n"/>
      <c r="R2414" s="144">
        <f>IF(ISERROR($V2414),"",OFFSET('Smelter Look-up'!$C$4,$V2414-4,0)&amp;"")</f>
        <v/>
      </c>
      <c r="S2414" s="150">
        <f>IF(B2414="","",IF(ISERROR(MATCH($E2414,CL,0)),"Unknown",INDIRECT("'C'!$A$"&amp;MATCH($E2414,CL,0)+1)))</f>
        <v/>
      </c>
      <c r="T2414" s="150">
        <f>IF(B2414="","",IF(ISERROR(MATCH($J2414,SorP!$B$1:$B$6261,0)),"",INDIRECT("'SorP'!$A$"&amp;MATCH($S2414&amp;$J2414,SorP!C:C,0))))</f>
        <v/>
      </c>
      <c r="U2414" s="163" t="n"/>
      <c r="V2414" s="164">
        <f>IF(C2414="",NA(),MATCH($B2414&amp;$C2414,'Smelter Look-up'!$J:$J,0))</f>
        <v/>
      </c>
      <c r="X2414" s="165">
        <f>IF(AND(C2414="Smelter not listed",OR(LEN(D2414)=0,LEN(E2414)=0)),1,0)</f>
        <v/>
      </c>
      <c r="AB2414" s="306">
        <f>IF(C2414="","",B2414)</f>
        <v/>
      </c>
      <c r="AC2414" s="165">
        <f>B2414</f>
        <v/>
      </c>
      <c r="AD2414" s="165">
        <f>IF(C2414="Smelter not listed",D2414,C2414)</f>
        <v/>
      </c>
    </row>
    <row r="2415" ht="20.1" customFormat="1" customHeight="1" s="165">
      <c r="A2415" s="150" t="n"/>
      <c r="B2415" s="296">
        <f>IF(LEN(A2415)=0,"",INDEX('Smelter Look-up'!$A:$A,MATCH($A2415,'Smelter Look-up'!$E:$E,0)))</f>
        <v/>
      </c>
      <c r="C2415" s="147">
        <f>IF(LEN(A2415)=0,"",INDEX('Smelter Look-up'!$C:$C,MATCH($A2415,'Smelter Look-up'!$E:$E,0)))</f>
        <v/>
      </c>
      <c r="D2415" s="144" t="n"/>
      <c r="E2415" s="144">
        <f>IF(ISERROR($V2415),"",OFFSET('Smelter Look-up'!$D$4,$V2415-4,0)&amp;"")</f>
        <v/>
      </c>
      <c r="F2415" s="144">
        <f>IF(ISERROR($V2415),"",OFFSET('Smelter Look-up'!$E$4,$V2415-4,0))</f>
        <v/>
      </c>
      <c r="G2415" s="144">
        <f>IF(C2415=$X$4,"Enter smelter details",IF(ISERROR($V2415),"",OFFSET('Smelter Look-up'!$F$4,$V2415-4,0)))</f>
        <v/>
      </c>
      <c r="H2415" s="200">
        <f>IF(ISERROR($V2415),"",OFFSET('Smelter Look-up'!$G$4,$V2415-4,0))</f>
        <v/>
      </c>
      <c r="I2415" s="201">
        <f>IF(ISERROR($V2415),"",OFFSET('Smelter Look-up'!$H$4,$V2415-4,0))</f>
        <v/>
      </c>
      <c r="J2415" s="201">
        <f>IF(ISERROR($V2415),"",OFFSET('Smelter Look-up'!$I$4,$V2415-4,0))</f>
        <v/>
      </c>
      <c r="K2415" s="145" t="n"/>
      <c r="L2415" s="145" t="n"/>
      <c r="M2415" s="145" t="n"/>
      <c r="N2415" s="145" t="n"/>
      <c r="O2415" s="145" t="n"/>
      <c r="P2415" s="203" t="n"/>
      <c r="Q2415" s="146" t="n"/>
      <c r="R2415" s="144">
        <f>IF(ISERROR($V2415),"",OFFSET('Smelter Look-up'!$C$4,$V2415-4,0)&amp;"")</f>
        <v/>
      </c>
      <c r="S2415" s="150">
        <f>IF(B2415="","",IF(ISERROR(MATCH($E2415,CL,0)),"Unknown",INDIRECT("'C'!$A$"&amp;MATCH($E2415,CL,0)+1)))</f>
        <v/>
      </c>
      <c r="T2415" s="150">
        <f>IF(B2415="","",IF(ISERROR(MATCH($J2415,SorP!$B$1:$B$6261,0)),"",INDIRECT("'SorP'!$A$"&amp;MATCH($S2415&amp;$J2415,SorP!C:C,0))))</f>
        <v/>
      </c>
      <c r="U2415" s="163" t="n"/>
      <c r="V2415" s="164">
        <f>IF(C2415="",NA(),MATCH($B2415&amp;$C2415,'Smelter Look-up'!$J:$J,0))</f>
        <v/>
      </c>
      <c r="X2415" s="165">
        <f>IF(AND(C2415="Smelter not listed",OR(LEN(D2415)=0,LEN(E2415)=0)),1,0)</f>
        <v/>
      </c>
      <c r="AB2415" s="306">
        <f>IF(C2415="","",B2415)</f>
        <v/>
      </c>
      <c r="AC2415" s="165">
        <f>B2415</f>
        <v/>
      </c>
      <c r="AD2415" s="165">
        <f>IF(C2415="Smelter not listed",D2415,C2415)</f>
        <v/>
      </c>
    </row>
    <row r="2416" ht="20.1" customFormat="1" customHeight="1" s="165">
      <c r="A2416" s="150" t="n"/>
      <c r="B2416" s="296">
        <f>IF(LEN(A2416)=0,"",INDEX('Smelter Look-up'!$A:$A,MATCH($A2416,'Smelter Look-up'!$E:$E,0)))</f>
        <v/>
      </c>
      <c r="C2416" s="147">
        <f>IF(LEN(A2416)=0,"",INDEX('Smelter Look-up'!$C:$C,MATCH($A2416,'Smelter Look-up'!$E:$E,0)))</f>
        <v/>
      </c>
      <c r="D2416" s="144" t="n"/>
      <c r="E2416" s="144">
        <f>IF(ISERROR($V2416),"",OFFSET('Smelter Look-up'!$D$4,$V2416-4,0)&amp;"")</f>
        <v/>
      </c>
      <c r="F2416" s="144">
        <f>IF(ISERROR($V2416),"",OFFSET('Smelter Look-up'!$E$4,$V2416-4,0))</f>
        <v/>
      </c>
      <c r="G2416" s="144">
        <f>IF(C2416=$X$4,"Enter smelter details",IF(ISERROR($V2416),"",OFFSET('Smelter Look-up'!$F$4,$V2416-4,0)))</f>
        <v/>
      </c>
      <c r="H2416" s="200">
        <f>IF(ISERROR($V2416),"",OFFSET('Smelter Look-up'!$G$4,$V2416-4,0))</f>
        <v/>
      </c>
      <c r="I2416" s="201">
        <f>IF(ISERROR($V2416),"",OFFSET('Smelter Look-up'!$H$4,$V2416-4,0))</f>
        <v/>
      </c>
      <c r="J2416" s="201">
        <f>IF(ISERROR($V2416),"",OFFSET('Smelter Look-up'!$I$4,$V2416-4,0))</f>
        <v/>
      </c>
      <c r="K2416" s="145" t="n"/>
      <c r="L2416" s="145" t="n"/>
      <c r="M2416" s="145" t="n"/>
      <c r="N2416" s="145" t="n"/>
      <c r="O2416" s="145" t="n"/>
      <c r="P2416" s="203" t="n"/>
      <c r="Q2416" s="146" t="n"/>
      <c r="R2416" s="144">
        <f>IF(ISERROR($V2416),"",OFFSET('Smelter Look-up'!$C$4,$V2416-4,0)&amp;"")</f>
        <v/>
      </c>
      <c r="S2416" s="150">
        <f>IF(B2416="","",IF(ISERROR(MATCH($E2416,CL,0)),"Unknown",INDIRECT("'C'!$A$"&amp;MATCH($E2416,CL,0)+1)))</f>
        <v/>
      </c>
      <c r="T2416" s="150">
        <f>IF(B2416="","",IF(ISERROR(MATCH($J2416,SorP!$B$1:$B$6261,0)),"",INDIRECT("'SorP'!$A$"&amp;MATCH($S2416&amp;$J2416,SorP!C:C,0))))</f>
        <v/>
      </c>
      <c r="U2416" s="163" t="n"/>
      <c r="V2416" s="164">
        <f>IF(C2416="",NA(),MATCH($B2416&amp;$C2416,'Smelter Look-up'!$J:$J,0))</f>
        <v/>
      </c>
      <c r="X2416" s="165">
        <f>IF(AND(C2416="Smelter not listed",OR(LEN(D2416)=0,LEN(E2416)=0)),1,0)</f>
        <v/>
      </c>
      <c r="AB2416" s="306">
        <f>IF(C2416="","",B2416)</f>
        <v/>
      </c>
      <c r="AC2416" s="165">
        <f>B2416</f>
        <v/>
      </c>
      <c r="AD2416" s="165">
        <f>IF(C2416="Smelter not listed",D2416,C2416)</f>
        <v/>
      </c>
    </row>
    <row r="2417" ht="20.1" customFormat="1" customHeight="1" s="165">
      <c r="A2417" s="150" t="n"/>
      <c r="B2417" s="296">
        <f>IF(LEN(A2417)=0,"",INDEX('Smelter Look-up'!$A:$A,MATCH($A2417,'Smelter Look-up'!$E:$E,0)))</f>
        <v/>
      </c>
      <c r="C2417" s="147">
        <f>IF(LEN(A2417)=0,"",INDEX('Smelter Look-up'!$C:$C,MATCH($A2417,'Smelter Look-up'!$E:$E,0)))</f>
        <v/>
      </c>
      <c r="D2417" s="144" t="n"/>
      <c r="E2417" s="144">
        <f>IF(ISERROR($V2417),"",OFFSET('Smelter Look-up'!$D$4,$V2417-4,0)&amp;"")</f>
        <v/>
      </c>
      <c r="F2417" s="144">
        <f>IF(ISERROR($V2417),"",OFFSET('Smelter Look-up'!$E$4,$V2417-4,0))</f>
        <v/>
      </c>
      <c r="G2417" s="144">
        <f>IF(C2417=$X$4,"Enter smelter details",IF(ISERROR($V2417),"",OFFSET('Smelter Look-up'!$F$4,$V2417-4,0)))</f>
        <v/>
      </c>
      <c r="H2417" s="200">
        <f>IF(ISERROR($V2417),"",OFFSET('Smelter Look-up'!$G$4,$V2417-4,0))</f>
        <v/>
      </c>
      <c r="I2417" s="201">
        <f>IF(ISERROR($V2417),"",OFFSET('Smelter Look-up'!$H$4,$V2417-4,0))</f>
        <v/>
      </c>
      <c r="J2417" s="201">
        <f>IF(ISERROR($V2417),"",OFFSET('Smelter Look-up'!$I$4,$V2417-4,0))</f>
        <v/>
      </c>
      <c r="K2417" s="145" t="n"/>
      <c r="L2417" s="145" t="n"/>
      <c r="M2417" s="145" t="n"/>
      <c r="N2417" s="145" t="n"/>
      <c r="O2417" s="145" t="n"/>
      <c r="P2417" s="203" t="n"/>
      <c r="Q2417" s="146" t="n"/>
      <c r="R2417" s="144">
        <f>IF(ISERROR($V2417),"",OFFSET('Smelter Look-up'!$C$4,$V2417-4,0)&amp;"")</f>
        <v/>
      </c>
      <c r="S2417" s="150">
        <f>IF(B2417="","",IF(ISERROR(MATCH($E2417,CL,0)),"Unknown",INDIRECT("'C'!$A$"&amp;MATCH($E2417,CL,0)+1)))</f>
        <v/>
      </c>
      <c r="T2417" s="150">
        <f>IF(B2417="","",IF(ISERROR(MATCH($J2417,SorP!$B$1:$B$6261,0)),"",INDIRECT("'SorP'!$A$"&amp;MATCH($S2417&amp;$J2417,SorP!C:C,0))))</f>
        <v/>
      </c>
      <c r="U2417" s="163" t="n"/>
      <c r="V2417" s="164">
        <f>IF(C2417="",NA(),MATCH($B2417&amp;$C2417,'Smelter Look-up'!$J:$J,0))</f>
        <v/>
      </c>
      <c r="X2417" s="165">
        <f>IF(AND(C2417="Smelter not listed",OR(LEN(D2417)=0,LEN(E2417)=0)),1,0)</f>
        <v/>
      </c>
      <c r="AB2417" s="306">
        <f>IF(C2417="","",B2417)</f>
        <v/>
      </c>
      <c r="AC2417" s="165">
        <f>B2417</f>
        <v/>
      </c>
      <c r="AD2417" s="165">
        <f>IF(C2417="Smelter not listed",D2417,C2417)</f>
        <v/>
      </c>
    </row>
    <row r="2418" ht="20.1" customFormat="1" customHeight="1" s="165">
      <c r="A2418" s="150" t="n"/>
      <c r="B2418" s="296">
        <f>IF(LEN(A2418)=0,"",INDEX('Smelter Look-up'!$A:$A,MATCH($A2418,'Smelter Look-up'!$E:$E,0)))</f>
        <v/>
      </c>
      <c r="C2418" s="147">
        <f>IF(LEN(A2418)=0,"",INDEX('Smelter Look-up'!$C:$C,MATCH($A2418,'Smelter Look-up'!$E:$E,0)))</f>
        <v/>
      </c>
      <c r="D2418" s="144" t="n"/>
      <c r="E2418" s="144">
        <f>IF(ISERROR($V2418),"",OFFSET('Smelter Look-up'!$D$4,$V2418-4,0)&amp;"")</f>
        <v/>
      </c>
      <c r="F2418" s="144">
        <f>IF(ISERROR($V2418),"",OFFSET('Smelter Look-up'!$E$4,$V2418-4,0))</f>
        <v/>
      </c>
      <c r="G2418" s="144">
        <f>IF(C2418=$X$4,"Enter smelter details",IF(ISERROR($V2418),"",OFFSET('Smelter Look-up'!$F$4,$V2418-4,0)))</f>
        <v/>
      </c>
      <c r="H2418" s="200">
        <f>IF(ISERROR($V2418),"",OFFSET('Smelter Look-up'!$G$4,$V2418-4,0))</f>
        <v/>
      </c>
      <c r="I2418" s="201">
        <f>IF(ISERROR($V2418),"",OFFSET('Smelter Look-up'!$H$4,$V2418-4,0))</f>
        <v/>
      </c>
      <c r="J2418" s="201">
        <f>IF(ISERROR($V2418),"",OFFSET('Smelter Look-up'!$I$4,$V2418-4,0))</f>
        <v/>
      </c>
      <c r="K2418" s="145" t="n"/>
      <c r="L2418" s="145" t="n"/>
      <c r="M2418" s="145" t="n"/>
      <c r="N2418" s="145" t="n"/>
      <c r="O2418" s="145" t="n"/>
      <c r="P2418" s="203" t="n"/>
      <c r="Q2418" s="146" t="n"/>
      <c r="R2418" s="144">
        <f>IF(ISERROR($V2418),"",OFFSET('Smelter Look-up'!$C$4,$V2418-4,0)&amp;"")</f>
        <v/>
      </c>
      <c r="S2418" s="150">
        <f>IF(B2418="","",IF(ISERROR(MATCH($E2418,CL,0)),"Unknown",INDIRECT("'C'!$A$"&amp;MATCH($E2418,CL,0)+1)))</f>
        <v/>
      </c>
      <c r="T2418" s="150">
        <f>IF(B2418="","",IF(ISERROR(MATCH($J2418,SorP!$B$1:$B$6261,0)),"",INDIRECT("'SorP'!$A$"&amp;MATCH($S2418&amp;$J2418,SorP!C:C,0))))</f>
        <v/>
      </c>
      <c r="U2418" s="163" t="n"/>
      <c r="V2418" s="164">
        <f>IF(C2418="",NA(),MATCH($B2418&amp;$C2418,'Smelter Look-up'!$J:$J,0))</f>
        <v/>
      </c>
      <c r="X2418" s="165">
        <f>IF(AND(C2418="Smelter not listed",OR(LEN(D2418)=0,LEN(E2418)=0)),1,0)</f>
        <v/>
      </c>
      <c r="AB2418" s="306">
        <f>IF(C2418="","",B2418)</f>
        <v/>
      </c>
      <c r="AC2418" s="165">
        <f>B2418</f>
        <v/>
      </c>
      <c r="AD2418" s="165">
        <f>IF(C2418="Smelter not listed",D2418,C2418)</f>
        <v/>
      </c>
    </row>
    <row r="2419" ht="20.1" customFormat="1" customHeight="1" s="165">
      <c r="A2419" s="150" t="n"/>
      <c r="B2419" s="296">
        <f>IF(LEN(A2419)=0,"",INDEX('Smelter Look-up'!$A:$A,MATCH($A2419,'Smelter Look-up'!$E:$E,0)))</f>
        <v/>
      </c>
      <c r="C2419" s="147">
        <f>IF(LEN(A2419)=0,"",INDEX('Smelter Look-up'!$C:$C,MATCH($A2419,'Smelter Look-up'!$E:$E,0)))</f>
        <v/>
      </c>
      <c r="D2419" s="144" t="n"/>
      <c r="E2419" s="144">
        <f>IF(ISERROR($V2419),"",OFFSET('Smelter Look-up'!$D$4,$V2419-4,0)&amp;"")</f>
        <v/>
      </c>
      <c r="F2419" s="144">
        <f>IF(ISERROR($V2419),"",OFFSET('Smelter Look-up'!$E$4,$V2419-4,0))</f>
        <v/>
      </c>
      <c r="G2419" s="144">
        <f>IF(C2419=$X$4,"Enter smelter details",IF(ISERROR($V2419),"",OFFSET('Smelter Look-up'!$F$4,$V2419-4,0)))</f>
        <v/>
      </c>
      <c r="H2419" s="200">
        <f>IF(ISERROR($V2419),"",OFFSET('Smelter Look-up'!$G$4,$V2419-4,0))</f>
        <v/>
      </c>
      <c r="I2419" s="201">
        <f>IF(ISERROR($V2419),"",OFFSET('Smelter Look-up'!$H$4,$V2419-4,0))</f>
        <v/>
      </c>
      <c r="J2419" s="201">
        <f>IF(ISERROR($V2419),"",OFFSET('Smelter Look-up'!$I$4,$V2419-4,0))</f>
        <v/>
      </c>
      <c r="K2419" s="145" t="n"/>
      <c r="L2419" s="145" t="n"/>
      <c r="M2419" s="145" t="n"/>
      <c r="N2419" s="145" t="n"/>
      <c r="O2419" s="145" t="n"/>
      <c r="P2419" s="203" t="n"/>
      <c r="Q2419" s="146" t="n"/>
      <c r="R2419" s="144">
        <f>IF(ISERROR($V2419),"",OFFSET('Smelter Look-up'!$C$4,$V2419-4,0)&amp;"")</f>
        <v/>
      </c>
      <c r="S2419" s="150">
        <f>IF(B2419="","",IF(ISERROR(MATCH($E2419,CL,0)),"Unknown",INDIRECT("'C'!$A$"&amp;MATCH($E2419,CL,0)+1)))</f>
        <v/>
      </c>
      <c r="T2419" s="150">
        <f>IF(B2419="","",IF(ISERROR(MATCH($J2419,SorP!$B$1:$B$6261,0)),"",INDIRECT("'SorP'!$A$"&amp;MATCH($S2419&amp;$J2419,SorP!C:C,0))))</f>
        <v/>
      </c>
      <c r="U2419" s="163" t="n"/>
      <c r="V2419" s="164">
        <f>IF(C2419="",NA(),MATCH($B2419&amp;$C2419,'Smelter Look-up'!$J:$J,0))</f>
        <v/>
      </c>
      <c r="X2419" s="165">
        <f>IF(AND(C2419="Smelter not listed",OR(LEN(D2419)=0,LEN(E2419)=0)),1,0)</f>
        <v/>
      </c>
      <c r="AB2419" s="306">
        <f>IF(C2419="","",B2419)</f>
        <v/>
      </c>
      <c r="AC2419" s="165">
        <f>B2419</f>
        <v/>
      </c>
      <c r="AD2419" s="165">
        <f>IF(C2419="Smelter not listed",D2419,C2419)</f>
        <v/>
      </c>
    </row>
    <row r="2420" ht="20.1" customFormat="1" customHeight="1" s="165">
      <c r="A2420" s="150" t="n"/>
      <c r="B2420" s="296">
        <f>IF(LEN(A2420)=0,"",INDEX('Smelter Look-up'!$A:$A,MATCH($A2420,'Smelter Look-up'!$E:$E,0)))</f>
        <v/>
      </c>
      <c r="C2420" s="147">
        <f>IF(LEN(A2420)=0,"",INDEX('Smelter Look-up'!$C:$C,MATCH($A2420,'Smelter Look-up'!$E:$E,0)))</f>
        <v/>
      </c>
      <c r="D2420" s="144" t="n"/>
      <c r="E2420" s="144">
        <f>IF(ISERROR($V2420),"",OFFSET('Smelter Look-up'!$D$4,$V2420-4,0)&amp;"")</f>
        <v/>
      </c>
      <c r="F2420" s="144">
        <f>IF(ISERROR($V2420),"",OFFSET('Smelter Look-up'!$E$4,$V2420-4,0))</f>
        <v/>
      </c>
      <c r="G2420" s="144">
        <f>IF(C2420=$X$4,"Enter smelter details",IF(ISERROR($V2420),"",OFFSET('Smelter Look-up'!$F$4,$V2420-4,0)))</f>
        <v/>
      </c>
      <c r="H2420" s="200">
        <f>IF(ISERROR($V2420),"",OFFSET('Smelter Look-up'!$G$4,$V2420-4,0))</f>
        <v/>
      </c>
      <c r="I2420" s="201">
        <f>IF(ISERROR($V2420),"",OFFSET('Smelter Look-up'!$H$4,$V2420-4,0))</f>
        <v/>
      </c>
      <c r="J2420" s="201">
        <f>IF(ISERROR($V2420),"",OFFSET('Smelter Look-up'!$I$4,$V2420-4,0))</f>
        <v/>
      </c>
      <c r="K2420" s="145" t="n"/>
      <c r="L2420" s="145" t="n"/>
      <c r="M2420" s="145" t="n"/>
      <c r="N2420" s="145" t="n"/>
      <c r="O2420" s="145" t="n"/>
      <c r="P2420" s="203" t="n"/>
      <c r="Q2420" s="146" t="n"/>
      <c r="R2420" s="144">
        <f>IF(ISERROR($V2420),"",OFFSET('Smelter Look-up'!$C$4,$V2420-4,0)&amp;"")</f>
        <v/>
      </c>
      <c r="S2420" s="150">
        <f>IF(B2420="","",IF(ISERROR(MATCH($E2420,CL,0)),"Unknown",INDIRECT("'C'!$A$"&amp;MATCH($E2420,CL,0)+1)))</f>
        <v/>
      </c>
      <c r="T2420" s="150">
        <f>IF(B2420="","",IF(ISERROR(MATCH($J2420,SorP!$B$1:$B$6261,0)),"",INDIRECT("'SorP'!$A$"&amp;MATCH($S2420&amp;$J2420,SorP!C:C,0))))</f>
        <v/>
      </c>
      <c r="U2420" s="163" t="n"/>
      <c r="V2420" s="164">
        <f>IF(C2420="",NA(),MATCH($B2420&amp;$C2420,'Smelter Look-up'!$J:$J,0))</f>
        <v/>
      </c>
      <c r="X2420" s="165">
        <f>IF(AND(C2420="Smelter not listed",OR(LEN(D2420)=0,LEN(E2420)=0)),1,0)</f>
        <v/>
      </c>
      <c r="AB2420" s="306">
        <f>IF(C2420="","",B2420)</f>
        <v/>
      </c>
      <c r="AC2420" s="165">
        <f>B2420</f>
        <v/>
      </c>
      <c r="AD2420" s="165">
        <f>IF(C2420="Smelter not listed",D2420,C2420)</f>
        <v/>
      </c>
    </row>
    <row r="2421" ht="20.1" customFormat="1" customHeight="1" s="165">
      <c r="A2421" s="150" t="n"/>
      <c r="B2421" s="296">
        <f>IF(LEN(A2421)=0,"",INDEX('Smelter Look-up'!$A:$A,MATCH($A2421,'Smelter Look-up'!$E:$E,0)))</f>
        <v/>
      </c>
      <c r="C2421" s="147">
        <f>IF(LEN(A2421)=0,"",INDEX('Smelter Look-up'!$C:$C,MATCH($A2421,'Smelter Look-up'!$E:$E,0)))</f>
        <v/>
      </c>
      <c r="D2421" s="144" t="n"/>
      <c r="E2421" s="144">
        <f>IF(ISERROR($V2421),"",OFFSET('Smelter Look-up'!$D$4,$V2421-4,0)&amp;"")</f>
        <v/>
      </c>
      <c r="F2421" s="144">
        <f>IF(ISERROR($V2421),"",OFFSET('Smelter Look-up'!$E$4,$V2421-4,0))</f>
        <v/>
      </c>
      <c r="G2421" s="144">
        <f>IF(C2421=$X$4,"Enter smelter details",IF(ISERROR($V2421),"",OFFSET('Smelter Look-up'!$F$4,$V2421-4,0)))</f>
        <v/>
      </c>
      <c r="H2421" s="200">
        <f>IF(ISERROR($V2421),"",OFFSET('Smelter Look-up'!$G$4,$V2421-4,0))</f>
        <v/>
      </c>
      <c r="I2421" s="201">
        <f>IF(ISERROR($V2421),"",OFFSET('Smelter Look-up'!$H$4,$V2421-4,0))</f>
        <v/>
      </c>
      <c r="J2421" s="201">
        <f>IF(ISERROR($V2421),"",OFFSET('Smelter Look-up'!$I$4,$V2421-4,0))</f>
        <v/>
      </c>
      <c r="K2421" s="145" t="n"/>
      <c r="L2421" s="145" t="n"/>
      <c r="M2421" s="145" t="n"/>
      <c r="N2421" s="145" t="n"/>
      <c r="O2421" s="145" t="n"/>
      <c r="P2421" s="203" t="n"/>
      <c r="Q2421" s="146" t="n"/>
      <c r="R2421" s="144">
        <f>IF(ISERROR($V2421),"",OFFSET('Smelter Look-up'!$C$4,$V2421-4,0)&amp;"")</f>
        <v/>
      </c>
      <c r="S2421" s="150">
        <f>IF(B2421="","",IF(ISERROR(MATCH($E2421,CL,0)),"Unknown",INDIRECT("'C'!$A$"&amp;MATCH($E2421,CL,0)+1)))</f>
        <v/>
      </c>
      <c r="T2421" s="150">
        <f>IF(B2421="","",IF(ISERROR(MATCH($J2421,SorP!$B$1:$B$6261,0)),"",INDIRECT("'SorP'!$A$"&amp;MATCH($S2421&amp;$J2421,SorP!C:C,0))))</f>
        <v/>
      </c>
      <c r="U2421" s="163" t="n"/>
      <c r="V2421" s="164">
        <f>IF(C2421="",NA(),MATCH($B2421&amp;$C2421,'Smelter Look-up'!$J:$J,0))</f>
        <v/>
      </c>
      <c r="X2421" s="165">
        <f>IF(AND(C2421="Smelter not listed",OR(LEN(D2421)=0,LEN(E2421)=0)),1,0)</f>
        <v/>
      </c>
      <c r="AB2421" s="306">
        <f>IF(C2421="","",B2421)</f>
        <v/>
      </c>
      <c r="AC2421" s="165">
        <f>B2421</f>
        <v/>
      </c>
      <c r="AD2421" s="165">
        <f>IF(C2421="Smelter not listed",D2421,C2421)</f>
        <v/>
      </c>
    </row>
    <row r="2422" ht="20.1" customFormat="1" customHeight="1" s="165">
      <c r="A2422" s="150" t="n"/>
      <c r="B2422" s="296">
        <f>IF(LEN(A2422)=0,"",INDEX('Smelter Look-up'!$A:$A,MATCH($A2422,'Smelter Look-up'!$E:$E,0)))</f>
        <v/>
      </c>
      <c r="C2422" s="147">
        <f>IF(LEN(A2422)=0,"",INDEX('Smelter Look-up'!$C:$C,MATCH($A2422,'Smelter Look-up'!$E:$E,0)))</f>
        <v/>
      </c>
      <c r="D2422" s="144" t="n"/>
      <c r="E2422" s="144">
        <f>IF(ISERROR($V2422),"",OFFSET('Smelter Look-up'!$D$4,$V2422-4,0)&amp;"")</f>
        <v/>
      </c>
      <c r="F2422" s="144">
        <f>IF(ISERROR($V2422),"",OFFSET('Smelter Look-up'!$E$4,$V2422-4,0))</f>
        <v/>
      </c>
      <c r="G2422" s="144">
        <f>IF(C2422=$X$4,"Enter smelter details",IF(ISERROR($V2422),"",OFFSET('Smelter Look-up'!$F$4,$V2422-4,0)))</f>
        <v/>
      </c>
      <c r="H2422" s="200">
        <f>IF(ISERROR($V2422),"",OFFSET('Smelter Look-up'!$G$4,$V2422-4,0))</f>
        <v/>
      </c>
      <c r="I2422" s="201">
        <f>IF(ISERROR($V2422),"",OFFSET('Smelter Look-up'!$H$4,$V2422-4,0))</f>
        <v/>
      </c>
      <c r="J2422" s="201">
        <f>IF(ISERROR($V2422),"",OFFSET('Smelter Look-up'!$I$4,$V2422-4,0))</f>
        <v/>
      </c>
      <c r="K2422" s="145" t="n"/>
      <c r="L2422" s="145" t="n"/>
      <c r="M2422" s="145" t="n"/>
      <c r="N2422" s="145" t="n"/>
      <c r="O2422" s="145" t="n"/>
      <c r="P2422" s="203" t="n"/>
      <c r="Q2422" s="146" t="n"/>
      <c r="R2422" s="144">
        <f>IF(ISERROR($V2422),"",OFFSET('Smelter Look-up'!$C$4,$V2422-4,0)&amp;"")</f>
        <v/>
      </c>
      <c r="S2422" s="150">
        <f>IF(B2422="","",IF(ISERROR(MATCH($E2422,CL,0)),"Unknown",INDIRECT("'C'!$A$"&amp;MATCH($E2422,CL,0)+1)))</f>
        <v/>
      </c>
      <c r="T2422" s="150">
        <f>IF(B2422="","",IF(ISERROR(MATCH($J2422,SorP!$B$1:$B$6261,0)),"",INDIRECT("'SorP'!$A$"&amp;MATCH($S2422&amp;$J2422,SorP!C:C,0))))</f>
        <v/>
      </c>
      <c r="U2422" s="163" t="n"/>
      <c r="V2422" s="164">
        <f>IF(C2422="",NA(),MATCH($B2422&amp;$C2422,'Smelter Look-up'!$J:$J,0))</f>
        <v/>
      </c>
      <c r="X2422" s="165">
        <f>IF(AND(C2422="Smelter not listed",OR(LEN(D2422)=0,LEN(E2422)=0)),1,0)</f>
        <v/>
      </c>
      <c r="AB2422" s="306">
        <f>IF(C2422="","",B2422)</f>
        <v/>
      </c>
      <c r="AC2422" s="165">
        <f>B2422</f>
        <v/>
      </c>
      <c r="AD2422" s="165">
        <f>IF(C2422="Smelter not listed",D2422,C2422)</f>
        <v/>
      </c>
    </row>
    <row r="2423" ht="20.1" customFormat="1" customHeight="1" s="165">
      <c r="A2423" s="150" t="n"/>
      <c r="B2423" s="296">
        <f>IF(LEN(A2423)=0,"",INDEX('Smelter Look-up'!$A:$A,MATCH($A2423,'Smelter Look-up'!$E:$E,0)))</f>
        <v/>
      </c>
      <c r="C2423" s="147">
        <f>IF(LEN(A2423)=0,"",INDEX('Smelter Look-up'!$C:$C,MATCH($A2423,'Smelter Look-up'!$E:$E,0)))</f>
        <v/>
      </c>
      <c r="D2423" s="144" t="n"/>
      <c r="E2423" s="144">
        <f>IF(ISERROR($V2423),"",OFFSET('Smelter Look-up'!$D$4,$V2423-4,0)&amp;"")</f>
        <v/>
      </c>
      <c r="F2423" s="144">
        <f>IF(ISERROR($V2423),"",OFFSET('Smelter Look-up'!$E$4,$V2423-4,0))</f>
        <v/>
      </c>
      <c r="G2423" s="144">
        <f>IF(C2423=$X$4,"Enter smelter details",IF(ISERROR($V2423),"",OFFSET('Smelter Look-up'!$F$4,$V2423-4,0)))</f>
        <v/>
      </c>
      <c r="H2423" s="200">
        <f>IF(ISERROR($V2423),"",OFFSET('Smelter Look-up'!$G$4,$V2423-4,0))</f>
        <v/>
      </c>
      <c r="I2423" s="201">
        <f>IF(ISERROR($V2423),"",OFFSET('Smelter Look-up'!$H$4,$V2423-4,0))</f>
        <v/>
      </c>
      <c r="J2423" s="201">
        <f>IF(ISERROR($V2423),"",OFFSET('Smelter Look-up'!$I$4,$V2423-4,0))</f>
        <v/>
      </c>
      <c r="K2423" s="145" t="n"/>
      <c r="L2423" s="145" t="n"/>
      <c r="M2423" s="145" t="n"/>
      <c r="N2423" s="145" t="n"/>
      <c r="O2423" s="145" t="n"/>
      <c r="P2423" s="203" t="n"/>
      <c r="Q2423" s="146" t="n"/>
      <c r="R2423" s="144">
        <f>IF(ISERROR($V2423),"",OFFSET('Smelter Look-up'!$C$4,$V2423-4,0)&amp;"")</f>
        <v/>
      </c>
      <c r="S2423" s="150">
        <f>IF(B2423="","",IF(ISERROR(MATCH($E2423,CL,0)),"Unknown",INDIRECT("'C'!$A$"&amp;MATCH($E2423,CL,0)+1)))</f>
        <v/>
      </c>
      <c r="T2423" s="150">
        <f>IF(B2423="","",IF(ISERROR(MATCH($J2423,SorP!$B$1:$B$6261,0)),"",INDIRECT("'SorP'!$A$"&amp;MATCH($S2423&amp;$J2423,SorP!C:C,0))))</f>
        <v/>
      </c>
      <c r="U2423" s="163" t="n"/>
      <c r="V2423" s="164">
        <f>IF(C2423="",NA(),MATCH($B2423&amp;$C2423,'Smelter Look-up'!$J:$J,0))</f>
        <v/>
      </c>
      <c r="X2423" s="165">
        <f>IF(AND(C2423="Smelter not listed",OR(LEN(D2423)=0,LEN(E2423)=0)),1,0)</f>
        <v/>
      </c>
      <c r="AB2423" s="306">
        <f>IF(C2423="","",B2423)</f>
        <v/>
      </c>
      <c r="AC2423" s="165">
        <f>B2423</f>
        <v/>
      </c>
      <c r="AD2423" s="165">
        <f>IF(C2423="Smelter not listed",D2423,C2423)</f>
        <v/>
      </c>
    </row>
    <row r="2424" ht="20.1" customFormat="1" customHeight="1" s="165">
      <c r="A2424" s="150" t="n"/>
      <c r="B2424" s="296">
        <f>IF(LEN(A2424)=0,"",INDEX('Smelter Look-up'!$A:$A,MATCH($A2424,'Smelter Look-up'!$E:$E,0)))</f>
        <v/>
      </c>
      <c r="C2424" s="147">
        <f>IF(LEN(A2424)=0,"",INDEX('Smelter Look-up'!$C:$C,MATCH($A2424,'Smelter Look-up'!$E:$E,0)))</f>
        <v/>
      </c>
      <c r="D2424" s="144" t="n"/>
      <c r="E2424" s="144">
        <f>IF(ISERROR($V2424),"",OFFSET('Smelter Look-up'!$D$4,$V2424-4,0)&amp;"")</f>
        <v/>
      </c>
      <c r="F2424" s="144">
        <f>IF(ISERROR($V2424),"",OFFSET('Smelter Look-up'!$E$4,$V2424-4,0))</f>
        <v/>
      </c>
      <c r="G2424" s="144">
        <f>IF(C2424=$X$4,"Enter smelter details",IF(ISERROR($V2424),"",OFFSET('Smelter Look-up'!$F$4,$V2424-4,0)))</f>
        <v/>
      </c>
      <c r="H2424" s="200">
        <f>IF(ISERROR($V2424),"",OFFSET('Smelter Look-up'!$G$4,$V2424-4,0))</f>
        <v/>
      </c>
      <c r="I2424" s="201">
        <f>IF(ISERROR($V2424),"",OFFSET('Smelter Look-up'!$H$4,$V2424-4,0))</f>
        <v/>
      </c>
      <c r="J2424" s="201">
        <f>IF(ISERROR($V2424),"",OFFSET('Smelter Look-up'!$I$4,$V2424-4,0))</f>
        <v/>
      </c>
      <c r="K2424" s="145" t="n"/>
      <c r="L2424" s="145" t="n"/>
      <c r="M2424" s="145" t="n"/>
      <c r="N2424" s="145" t="n"/>
      <c r="O2424" s="145" t="n"/>
      <c r="P2424" s="203" t="n"/>
      <c r="Q2424" s="146" t="n"/>
      <c r="R2424" s="144">
        <f>IF(ISERROR($V2424),"",OFFSET('Smelter Look-up'!$C$4,$V2424-4,0)&amp;"")</f>
        <v/>
      </c>
      <c r="S2424" s="150">
        <f>IF(B2424="","",IF(ISERROR(MATCH($E2424,CL,0)),"Unknown",INDIRECT("'C'!$A$"&amp;MATCH($E2424,CL,0)+1)))</f>
        <v/>
      </c>
      <c r="T2424" s="150">
        <f>IF(B2424="","",IF(ISERROR(MATCH($J2424,SorP!$B$1:$B$6261,0)),"",INDIRECT("'SorP'!$A$"&amp;MATCH($S2424&amp;$J2424,SorP!C:C,0))))</f>
        <v/>
      </c>
      <c r="U2424" s="163" t="n"/>
      <c r="V2424" s="164">
        <f>IF(C2424="",NA(),MATCH($B2424&amp;$C2424,'Smelter Look-up'!$J:$J,0))</f>
        <v/>
      </c>
      <c r="X2424" s="165">
        <f>IF(AND(C2424="Smelter not listed",OR(LEN(D2424)=0,LEN(E2424)=0)),1,0)</f>
        <v/>
      </c>
      <c r="AB2424" s="306">
        <f>IF(C2424="","",B2424)</f>
        <v/>
      </c>
      <c r="AC2424" s="165">
        <f>B2424</f>
        <v/>
      </c>
      <c r="AD2424" s="165">
        <f>IF(C2424="Smelter not listed",D2424,C2424)</f>
        <v/>
      </c>
    </row>
    <row r="2425" ht="20.1" customFormat="1" customHeight="1" s="165">
      <c r="A2425" s="150" t="n"/>
      <c r="B2425" s="296">
        <f>IF(LEN(A2425)=0,"",INDEX('Smelter Look-up'!$A:$A,MATCH($A2425,'Smelter Look-up'!$E:$E,0)))</f>
        <v/>
      </c>
      <c r="C2425" s="147">
        <f>IF(LEN(A2425)=0,"",INDEX('Smelter Look-up'!$C:$C,MATCH($A2425,'Smelter Look-up'!$E:$E,0)))</f>
        <v/>
      </c>
      <c r="D2425" s="144" t="n"/>
      <c r="E2425" s="144">
        <f>IF(ISERROR($V2425),"",OFFSET('Smelter Look-up'!$D$4,$V2425-4,0)&amp;"")</f>
        <v/>
      </c>
      <c r="F2425" s="144">
        <f>IF(ISERROR($V2425),"",OFFSET('Smelter Look-up'!$E$4,$V2425-4,0))</f>
        <v/>
      </c>
      <c r="G2425" s="144">
        <f>IF(C2425=$X$4,"Enter smelter details",IF(ISERROR($V2425),"",OFFSET('Smelter Look-up'!$F$4,$V2425-4,0)))</f>
        <v/>
      </c>
      <c r="H2425" s="200">
        <f>IF(ISERROR($V2425),"",OFFSET('Smelter Look-up'!$G$4,$V2425-4,0))</f>
        <v/>
      </c>
      <c r="I2425" s="201">
        <f>IF(ISERROR($V2425),"",OFFSET('Smelter Look-up'!$H$4,$V2425-4,0))</f>
        <v/>
      </c>
      <c r="J2425" s="201">
        <f>IF(ISERROR($V2425),"",OFFSET('Smelter Look-up'!$I$4,$V2425-4,0))</f>
        <v/>
      </c>
      <c r="K2425" s="145" t="n"/>
      <c r="L2425" s="145" t="n"/>
      <c r="M2425" s="145" t="n"/>
      <c r="N2425" s="145" t="n"/>
      <c r="O2425" s="145" t="n"/>
      <c r="P2425" s="203" t="n"/>
      <c r="Q2425" s="146" t="n"/>
      <c r="R2425" s="144">
        <f>IF(ISERROR($V2425),"",OFFSET('Smelter Look-up'!$C$4,$V2425-4,0)&amp;"")</f>
        <v/>
      </c>
      <c r="S2425" s="150">
        <f>IF(B2425="","",IF(ISERROR(MATCH($E2425,CL,0)),"Unknown",INDIRECT("'C'!$A$"&amp;MATCH($E2425,CL,0)+1)))</f>
        <v/>
      </c>
      <c r="T2425" s="150">
        <f>IF(B2425="","",IF(ISERROR(MATCH($J2425,SorP!$B$1:$B$6261,0)),"",INDIRECT("'SorP'!$A$"&amp;MATCH($S2425&amp;$J2425,SorP!C:C,0))))</f>
        <v/>
      </c>
      <c r="U2425" s="163" t="n"/>
      <c r="V2425" s="164">
        <f>IF(C2425="",NA(),MATCH($B2425&amp;$C2425,'Smelter Look-up'!$J:$J,0))</f>
        <v/>
      </c>
      <c r="X2425" s="165">
        <f>IF(AND(C2425="Smelter not listed",OR(LEN(D2425)=0,LEN(E2425)=0)),1,0)</f>
        <v/>
      </c>
      <c r="AB2425" s="306">
        <f>IF(C2425="","",B2425)</f>
        <v/>
      </c>
      <c r="AC2425" s="165">
        <f>B2425</f>
        <v/>
      </c>
      <c r="AD2425" s="165">
        <f>IF(C2425="Smelter not listed",D2425,C2425)</f>
        <v/>
      </c>
    </row>
    <row r="2426" ht="20.1" customFormat="1" customHeight="1" s="165">
      <c r="A2426" s="150" t="n"/>
      <c r="B2426" s="296">
        <f>IF(LEN(A2426)=0,"",INDEX('Smelter Look-up'!$A:$A,MATCH($A2426,'Smelter Look-up'!$E:$E,0)))</f>
        <v/>
      </c>
      <c r="C2426" s="147">
        <f>IF(LEN(A2426)=0,"",INDEX('Smelter Look-up'!$C:$C,MATCH($A2426,'Smelter Look-up'!$E:$E,0)))</f>
        <v/>
      </c>
      <c r="D2426" s="144" t="n"/>
      <c r="E2426" s="144">
        <f>IF(ISERROR($V2426),"",OFFSET('Smelter Look-up'!$D$4,$V2426-4,0)&amp;"")</f>
        <v/>
      </c>
      <c r="F2426" s="144">
        <f>IF(ISERROR($V2426),"",OFFSET('Smelter Look-up'!$E$4,$V2426-4,0))</f>
        <v/>
      </c>
      <c r="G2426" s="144">
        <f>IF(C2426=$X$4,"Enter smelter details",IF(ISERROR($V2426),"",OFFSET('Smelter Look-up'!$F$4,$V2426-4,0)))</f>
        <v/>
      </c>
      <c r="H2426" s="200">
        <f>IF(ISERROR($V2426),"",OFFSET('Smelter Look-up'!$G$4,$V2426-4,0))</f>
        <v/>
      </c>
      <c r="I2426" s="201">
        <f>IF(ISERROR($V2426),"",OFFSET('Smelter Look-up'!$H$4,$V2426-4,0))</f>
        <v/>
      </c>
      <c r="J2426" s="201">
        <f>IF(ISERROR($V2426),"",OFFSET('Smelter Look-up'!$I$4,$V2426-4,0))</f>
        <v/>
      </c>
      <c r="K2426" s="145" t="n"/>
      <c r="L2426" s="145" t="n"/>
      <c r="M2426" s="145" t="n"/>
      <c r="N2426" s="145" t="n"/>
      <c r="O2426" s="145" t="n"/>
      <c r="P2426" s="203" t="n"/>
      <c r="Q2426" s="146" t="n"/>
      <c r="R2426" s="144">
        <f>IF(ISERROR($V2426),"",OFFSET('Smelter Look-up'!$C$4,$V2426-4,0)&amp;"")</f>
        <v/>
      </c>
      <c r="S2426" s="150">
        <f>IF(B2426="","",IF(ISERROR(MATCH($E2426,CL,0)),"Unknown",INDIRECT("'C'!$A$"&amp;MATCH($E2426,CL,0)+1)))</f>
        <v/>
      </c>
      <c r="T2426" s="150">
        <f>IF(B2426="","",IF(ISERROR(MATCH($J2426,SorP!$B$1:$B$6261,0)),"",INDIRECT("'SorP'!$A$"&amp;MATCH($S2426&amp;$J2426,SorP!C:C,0))))</f>
        <v/>
      </c>
      <c r="U2426" s="163" t="n"/>
      <c r="V2426" s="164">
        <f>IF(C2426="",NA(),MATCH($B2426&amp;$C2426,'Smelter Look-up'!$J:$J,0))</f>
        <v/>
      </c>
      <c r="X2426" s="165">
        <f>IF(AND(C2426="Smelter not listed",OR(LEN(D2426)=0,LEN(E2426)=0)),1,0)</f>
        <v/>
      </c>
      <c r="AB2426" s="306">
        <f>IF(C2426="","",B2426)</f>
        <v/>
      </c>
      <c r="AC2426" s="165">
        <f>B2426</f>
        <v/>
      </c>
      <c r="AD2426" s="165">
        <f>IF(C2426="Smelter not listed",D2426,C2426)</f>
        <v/>
      </c>
    </row>
    <row r="2427" ht="20.1" customFormat="1" customHeight="1" s="165">
      <c r="A2427" s="150" t="n"/>
      <c r="B2427" s="296">
        <f>IF(LEN(A2427)=0,"",INDEX('Smelter Look-up'!$A:$A,MATCH($A2427,'Smelter Look-up'!$E:$E,0)))</f>
        <v/>
      </c>
      <c r="C2427" s="147">
        <f>IF(LEN(A2427)=0,"",INDEX('Smelter Look-up'!$C:$C,MATCH($A2427,'Smelter Look-up'!$E:$E,0)))</f>
        <v/>
      </c>
      <c r="D2427" s="144" t="n"/>
      <c r="E2427" s="144">
        <f>IF(ISERROR($V2427),"",OFFSET('Smelter Look-up'!$D$4,$V2427-4,0)&amp;"")</f>
        <v/>
      </c>
      <c r="F2427" s="144">
        <f>IF(ISERROR($V2427),"",OFFSET('Smelter Look-up'!$E$4,$V2427-4,0))</f>
        <v/>
      </c>
      <c r="G2427" s="144">
        <f>IF(C2427=$X$4,"Enter smelter details",IF(ISERROR($V2427),"",OFFSET('Smelter Look-up'!$F$4,$V2427-4,0)))</f>
        <v/>
      </c>
      <c r="H2427" s="200">
        <f>IF(ISERROR($V2427),"",OFFSET('Smelter Look-up'!$G$4,$V2427-4,0))</f>
        <v/>
      </c>
      <c r="I2427" s="201">
        <f>IF(ISERROR($V2427),"",OFFSET('Smelter Look-up'!$H$4,$V2427-4,0))</f>
        <v/>
      </c>
      <c r="J2427" s="201">
        <f>IF(ISERROR($V2427),"",OFFSET('Smelter Look-up'!$I$4,$V2427-4,0))</f>
        <v/>
      </c>
      <c r="K2427" s="145" t="n"/>
      <c r="L2427" s="145" t="n"/>
      <c r="M2427" s="145" t="n"/>
      <c r="N2427" s="145" t="n"/>
      <c r="O2427" s="145" t="n"/>
      <c r="P2427" s="203" t="n"/>
      <c r="Q2427" s="146" t="n"/>
      <c r="R2427" s="144">
        <f>IF(ISERROR($V2427),"",OFFSET('Smelter Look-up'!$C$4,$V2427-4,0)&amp;"")</f>
        <v/>
      </c>
      <c r="S2427" s="150">
        <f>IF(B2427="","",IF(ISERROR(MATCH($E2427,CL,0)),"Unknown",INDIRECT("'C'!$A$"&amp;MATCH($E2427,CL,0)+1)))</f>
        <v/>
      </c>
      <c r="T2427" s="150">
        <f>IF(B2427="","",IF(ISERROR(MATCH($J2427,SorP!$B$1:$B$6261,0)),"",INDIRECT("'SorP'!$A$"&amp;MATCH($S2427&amp;$J2427,SorP!C:C,0))))</f>
        <v/>
      </c>
      <c r="U2427" s="163" t="n"/>
      <c r="V2427" s="164">
        <f>IF(C2427="",NA(),MATCH($B2427&amp;$C2427,'Smelter Look-up'!$J:$J,0))</f>
        <v/>
      </c>
      <c r="X2427" s="165">
        <f>IF(AND(C2427="Smelter not listed",OR(LEN(D2427)=0,LEN(E2427)=0)),1,0)</f>
        <v/>
      </c>
      <c r="AB2427" s="306">
        <f>IF(C2427="","",B2427)</f>
        <v/>
      </c>
      <c r="AC2427" s="165">
        <f>B2427</f>
        <v/>
      </c>
      <c r="AD2427" s="165">
        <f>IF(C2427="Smelter not listed",D2427,C2427)</f>
        <v/>
      </c>
    </row>
    <row r="2428" ht="20.1" customFormat="1" customHeight="1" s="165">
      <c r="A2428" s="150" t="n"/>
      <c r="B2428" s="296">
        <f>IF(LEN(A2428)=0,"",INDEX('Smelter Look-up'!$A:$A,MATCH($A2428,'Smelter Look-up'!$E:$E,0)))</f>
        <v/>
      </c>
      <c r="C2428" s="147">
        <f>IF(LEN(A2428)=0,"",INDEX('Smelter Look-up'!$C:$C,MATCH($A2428,'Smelter Look-up'!$E:$E,0)))</f>
        <v/>
      </c>
      <c r="D2428" s="144" t="n"/>
      <c r="E2428" s="144">
        <f>IF(ISERROR($V2428),"",OFFSET('Smelter Look-up'!$D$4,$V2428-4,0)&amp;"")</f>
        <v/>
      </c>
      <c r="F2428" s="144">
        <f>IF(ISERROR($V2428),"",OFFSET('Smelter Look-up'!$E$4,$V2428-4,0))</f>
        <v/>
      </c>
      <c r="G2428" s="144">
        <f>IF(C2428=$X$4,"Enter smelter details",IF(ISERROR($V2428),"",OFFSET('Smelter Look-up'!$F$4,$V2428-4,0)))</f>
        <v/>
      </c>
      <c r="H2428" s="200">
        <f>IF(ISERROR($V2428),"",OFFSET('Smelter Look-up'!$G$4,$V2428-4,0))</f>
        <v/>
      </c>
      <c r="I2428" s="201">
        <f>IF(ISERROR($V2428),"",OFFSET('Smelter Look-up'!$H$4,$V2428-4,0))</f>
        <v/>
      </c>
      <c r="J2428" s="201">
        <f>IF(ISERROR($V2428),"",OFFSET('Smelter Look-up'!$I$4,$V2428-4,0))</f>
        <v/>
      </c>
      <c r="K2428" s="145" t="n"/>
      <c r="L2428" s="145" t="n"/>
      <c r="M2428" s="145" t="n"/>
      <c r="N2428" s="145" t="n"/>
      <c r="O2428" s="145" t="n"/>
      <c r="P2428" s="203" t="n"/>
      <c r="Q2428" s="146" t="n"/>
      <c r="R2428" s="144">
        <f>IF(ISERROR($V2428),"",OFFSET('Smelter Look-up'!$C$4,$V2428-4,0)&amp;"")</f>
        <v/>
      </c>
      <c r="S2428" s="150">
        <f>IF(B2428="","",IF(ISERROR(MATCH($E2428,CL,0)),"Unknown",INDIRECT("'C'!$A$"&amp;MATCH($E2428,CL,0)+1)))</f>
        <v/>
      </c>
      <c r="T2428" s="150">
        <f>IF(B2428="","",IF(ISERROR(MATCH($J2428,SorP!$B$1:$B$6261,0)),"",INDIRECT("'SorP'!$A$"&amp;MATCH($S2428&amp;$J2428,SorP!C:C,0))))</f>
        <v/>
      </c>
      <c r="U2428" s="163" t="n"/>
      <c r="V2428" s="164">
        <f>IF(C2428="",NA(),MATCH($B2428&amp;$C2428,'Smelter Look-up'!$J:$J,0))</f>
        <v/>
      </c>
      <c r="X2428" s="165">
        <f>IF(AND(C2428="Smelter not listed",OR(LEN(D2428)=0,LEN(E2428)=0)),1,0)</f>
        <v/>
      </c>
      <c r="AB2428" s="306">
        <f>IF(C2428="","",B2428)</f>
        <v/>
      </c>
      <c r="AC2428" s="165">
        <f>B2428</f>
        <v/>
      </c>
      <c r="AD2428" s="165">
        <f>IF(C2428="Smelter not listed",D2428,C2428)</f>
        <v/>
      </c>
    </row>
    <row r="2429" ht="20.1" customFormat="1" customHeight="1" s="165">
      <c r="A2429" s="150" t="n"/>
      <c r="B2429" s="296">
        <f>IF(LEN(A2429)=0,"",INDEX('Smelter Look-up'!$A:$A,MATCH($A2429,'Smelter Look-up'!$E:$E,0)))</f>
        <v/>
      </c>
      <c r="C2429" s="147">
        <f>IF(LEN(A2429)=0,"",INDEX('Smelter Look-up'!$C:$C,MATCH($A2429,'Smelter Look-up'!$E:$E,0)))</f>
        <v/>
      </c>
      <c r="D2429" s="144" t="n"/>
      <c r="E2429" s="144">
        <f>IF(ISERROR($V2429),"",OFFSET('Smelter Look-up'!$D$4,$V2429-4,0)&amp;"")</f>
        <v/>
      </c>
      <c r="F2429" s="144">
        <f>IF(ISERROR($V2429),"",OFFSET('Smelter Look-up'!$E$4,$V2429-4,0))</f>
        <v/>
      </c>
      <c r="G2429" s="144">
        <f>IF(C2429=$X$4,"Enter smelter details",IF(ISERROR($V2429),"",OFFSET('Smelter Look-up'!$F$4,$V2429-4,0)))</f>
        <v/>
      </c>
      <c r="H2429" s="200">
        <f>IF(ISERROR($V2429),"",OFFSET('Smelter Look-up'!$G$4,$V2429-4,0))</f>
        <v/>
      </c>
      <c r="I2429" s="201">
        <f>IF(ISERROR($V2429),"",OFFSET('Smelter Look-up'!$H$4,$V2429-4,0))</f>
        <v/>
      </c>
      <c r="J2429" s="201">
        <f>IF(ISERROR($V2429),"",OFFSET('Smelter Look-up'!$I$4,$V2429-4,0))</f>
        <v/>
      </c>
      <c r="K2429" s="145" t="n"/>
      <c r="L2429" s="145" t="n"/>
      <c r="M2429" s="145" t="n"/>
      <c r="N2429" s="145" t="n"/>
      <c r="O2429" s="145" t="n"/>
      <c r="P2429" s="203" t="n"/>
      <c r="Q2429" s="146" t="n"/>
      <c r="R2429" s="144">
        <f>IF(ISERROR($V2429),"",OFFSET('Smelter Look-up'!$C$4,$V2429-4,0)&amp;"")</f>
        <v/>
      </c>
      <c r="S2429" s="150">
        <f>IF(B2429="","",IF(ISERROR(MATCH($E2429,CL,0)),"Unknown",INDIRECT("'C'!$A$"&amp;MATCH($E2429,CL,0)+1)))</f>
        <v/>
      </c>
      <c r="T2429" s="150">
        <f>IF(B2429="","",IF(ISERROR(MATCH($J2429,SorP!$B$1:$B$6261,0)),"",INDIRECT("'SorP'!$A$"&amp;MATCH($S2429&amp;$J2429,SorP!C:C,0))))</f>
        <v/>
      </c>
      <c r="U2429" s="163" t="n"/>
      <c r="V2429" s="164">
        <f>IF(C2429="",NA(),MATCH($B2429&amp;$C2429,'Smelter Look-up'!$J:$J,0))</f>
        <v/>
      </c>
      <c r="X2429" s="165">
        <f>IF(AND(C2429="Smelter not listed",OR(LEN(D2429)=0,LEN(E2429)=0)),1,0)</f>
        <v/>
      </c>
      <c r="AB2429" s="306">
        <f>IF(C2429="","",B2429)</f>
        <v/>
      </c>
      <c r="AC2429" s="165">
        <f>B2429</f>
        <v/>
      </c>
      <c r="AD2429" s="165">
        <f>IF(C2429="Smelter not listed",D2429,C2429)</f>
        <v/>
      </c>
    </row>
    <row r="2430" ht="20.1" customFormat="1" customHeight="1" s="165">
      <c r="A2430" s="150" t="n"/>
      <c r="B2430" s="296">
        <f>IF(LEN(A2430)=0,"",INDEX('Smelter Look-up'!$A:$A,MATCH($A2430,'Smelter Look-up'!$E:$E,0)))</f>
        <v/>
      </c>
      <c r="C2430" s="147">
        <f>IF(LEN(A2430)=0,"",INDEX('Smelter Look-up'!$C:$C,MATCH($A2430,'Smelter Look-up'!$E:$E,0)))</f>
        <v/>
      </c>
      <c r="D2430" s="144" t="n"/>
      <c r="E2430" s="144">
        <f>IF(ISERROR($V2430),"",OFFSET('Smelter Look-up'!$D$4,$V2430-4,0)&amp;"")</f>
        <v/>
      </c>
      <c r="F2430" s="144">
        <f>IF(ISERROR($V2430),"",OFFSET('Smelter Look-up'!$E$4,$V2430-4,0))</f>
        <v/>
      </c>
      <c r="G2430" s="144">
        <f>IF(C2430=$X$4,"Enter smelter details",IF(ISERROR($V2430),"",OFFSET('Smelter Look-up'!$F$4,$V2430-4,0)))</f>
        <v/>
      </c>
      <c r="H2430" s="200">
        <f>IF(ISERROR($V2430),"",OFFSET('Smelter Look-up'!$G$4,$V2430-4,0))</f>
        <v/>
      </c>
      <c r="I2430" s="201">
        <f>IF(ISERROR($V2430),"",OFFSET('Smelter Look-up'!$H$4,$V2430-4,0))</f>
        <v/>
      </c>
      <c r="J2430" s="201">
        <f>IF(ISERROR($V2430),"",OFFSET('Smelter Look-up'!$I$4,$V2430-4,0))</f>
        <v/>
      </c>
      <c r="K2430" s="145" t="n"/>
      <c r="L2430" s="145" t="n"/>
      <c r="M2430" s="145" t="n"/>
      <c r="N2430" s="145" t="n"/>
      <c r="O2430" s="145" t="n"/>
      <c r="P2430" s="203" t="n"/>
      <c r="Q2430" s="146" t="n"/>
      <c r="R2430" s="144">
        <f>IF(ISERROR($V2430),"",OFFSET('Smelter Look-up'!$C$4,$V2430-4,0)&amp;"")</f>
        <v/>
      </c>
      <c r="S2430" s="150">
        <f>IF(B2430="","",IF(ISERROR(MATCH($E2430,CL,0)),"Unknown",INDIRECT("'C'!$A$"&amp;MATCH($E2430,CL,0)+1)))</f>
        <v/>
      </c>
      <c r="T2430" s="150">
        <f>IF(B2430="","",IF(ISERROR(MATCH($J2430,SorP!$B$1:$B$6261,0)),"",INDIRECT("'SorP'!$A$"&amp;MATCH($S2430&amp;$J2430,SorP!C:C,0))))</f>
        <v/>
      </c>
      <c r="U2430" s="163" t="n"/>
      <c r="V2430" s="164">
        <f>IF(C2430="",NA(),MATCH($B2430&amp;$C2430,'Smelter Look-up'!$J:$J,0))</f>
        <v/>
      </c>
      <c r="X2430" s="165">
        <f>IF(AND(C2430="Smelter not listed",OR(LEN(D2430)=0,LEN(E2430)=0)),1,0)</f>
        <v/>
      </c>
      <c r="AB2430" s="306">
        <f>IF(C2430="","",B2430)</f>
        <v/>
      </c>
      <c r="AC2430" s="165">
        <f>B2430</f>
        <v/>
      </c>
      <c r="AD2430" s="165">
        <f>IF(C2430="Smelter not listed",D2430,C2430)</f>
        <v/>
      </c>
    </row>
    <row r="2431" ht="20.1" customFormat="1" customHeight="1" s="165">
      <c r="A2431" s="150" t="n"/>
      <c r="B2431" s="296">
        <f>IF(LEN(A2431)=0,"",INDEX('Smelter Look-up'!$A:$A,MATCH($A2431,'Smelter Look-up'!$E:$E,0)))</f>
        <v/>
      </c>
      <c r="C2431" s="147">
        <f>IF(LEN(A2431)=0,"",INDEX('Smelter Look-up'!$C:$C,MATCH($A2431,'Smelter Look-up'!$E:$E,0)))</f>
        <v/>
      </c>
      <c r="D2431" s="144" t="n"/>
      <c r="E2431" s="144">
        <f>IF(ISERROR($V2431),"",OFFSET('Smelter Look-up'!$D$4,$V2431-4,0)&amp;"")</f>
        <v/>
      </c>
      <c r="F2431" s="144">
        <f>IF(ISERROR($V2431),"",OFFSET('Smelter Look-up'!$E$4,$V2431-4,0))</f>
        <v/>
      </c>
      <c r="G2431" s="144">
        <f>IF(C2431=$X$4,"Enter smelter details",IF(ISERROR($V2431),"",OFFSET('Smelter Look-up'!$F$4,$V2431-4,0)))</f>
        <v/>
      </c>
      <c r="H2431" s="200">
        <f>IF(ISERROR($V2431),"",OFFSET('Smelter Look-up'!$G$4,$V2431-4,0))</f>
        <v/>
      </c>
      <c r="I2431" s="201">
        <f>IF(ISERROR($V2431),"",OFFSET('Smelter Look-up'!$H$4,$V2431-4,0))</f>
        <v/>
      </c>
      <c r="J2431" s="201">
        <f>IF(ISERROR($V2431),"",OFFSET('Smelter Look-up'!$I$4,$V2431-4,0))</f>
        <v/>
      </c>
      <c r="K2431" s="145" t="n"/>
      <c r="L2431" s="145" t="n"/>
      <c r="M2431" s="145" t="n"/>
      <c r="N2431" s="145" t="n"/>
      <c r="O2431" s="145" t="n"/>
      <c r="P2431" s="203" t="n"/>
      <c r="Q2431" s="146" t="n"/>
      <c r="R2431" s="144">
        <f>IF(ISERROR($V2431),"",OFFSET('Smelter Look-up'!$C$4,$V2431-4,0)&amp;"")</f>
        <v/>
      </c>
      <c r="S2431" s="150">
        <f>IF(B2431="","",IF(ISERROR(MATCH($E2431,CL,0)),"Unknown",INDIRECT("'C'!$A$"&amp;MATCH($E2431,CL,0)+1)))</f>
        <v/>
      </c>
      <c r="T2431" s="150">
        <f>IF(B2431="","",IF(ISERROR(MATCH($J2431,SorP!$B$1:$B$6261,0)),"",INDIRECT("'SorP'!$A$"&amp;MATCH($S2431&amp;$J2431,SorP!C:C,0))))</f>
        <v/>
      </c>
      <c r="U2431" s="163" t="n"/>
      <c r="V2431" s="164">
        <f>IF(C2431="",NA(),MATCH($B2431&amp;$C2431,'Smelter Look-up'!$J:$J,0))</f>
        <v/>
      </c>
      <c r="X2431" s="165">
        <f>IF(AND(C2431="Smelter not listed",OR(LEN(D2431)=0,LEN(E2431)=0)),1,0)</f>
        <v/>
      </c>
      <c r="AB2431" s="306">
        <f>IF(C2431="","",B2431)</f>
        <v/>
      </c>
      <c r="AC2431" s="165">
        <f>B2431</f>
        <v/>
      </c>
      <c r="AD2431" s="165">
        <f>IF(C2431="Smelter not listed",D2431,C2431)</f>
        <v/>
      </c>
    </row>
    <row r="2432" ht="20.1" customFormat="1" customHeight="1" s="165">
      <c r="A2432" s="150" t="n"/>
      <c r="B2432" s="296">
        <f>IF(LEN(A2432)=0,"",INDEX('Smelter Look-up'!$A:$A,MATCH($A2432,'Smelter Look-up'!$E:$E,0)))</f>
        <v/>
      </c>
      <c r="C2432" s="147">
        <f>IF(LEN(A2432)=0,"",INDEX('Smelter Look-up'!$C:$C,MATCH($A2432,'Smelter Look-up'!$E:$E,0)))</f>
        <v/>
      </c>
      <c r="D2432" s="144" t="n"/>
      <c r="E2432" s="144">
        <f>IF(ISERROR($V2432),"",OFFSET('Smelter Look-up'!$D$4,$V2432-4,0)&amp;"")</f>
        <v/>
      </c>
      <c r="F2432" s="144">
        <f>IF(ISERROR($V2432),"",OFFSET('Smelter Look-up'!$E$4,$V2432-4,0))</f>
        <v/>
      </c>
      <c r="G2432" s="144">
        <f>IF(C2432=$X$4,"Enter smelter details",IF(ISERROR($V2432),"",OFFSET('Smelter Look-up'!$F$4,$V2432-4,0)))</f>
        <v/>
      </c>
      <c r="H2432" s="200">
        <f>IF(ISERROR($V2432),"",OFFSET('Smelter Look-up'!$G$4,$V2432-4,0))</f>
        <v/>
      </c>
      <c r="I2432" s="201">
        <f>IF(ISERROR($V2432),"",OFFSET('Smelter Look-up'!$H$4,$V2432-4,0))</f>
        <v/>
      </c>
      <c r="J2432" s="201">
        <f>IF(ISERROR($V2432),"",OFFSET('Smelter Look-up'!$I$4,$V2432-4,0))</f>
        <v/>
      </c>
      <c r="K2432" s="145" t="n"/>
      <c r="L2432" s="145" t="n"/>
      <c r="M2432" s="145" t="n"/>
      <c r="N2432" s="145" t="n"/>
      <c r="O2432" s="145" t="n"/>
      <c r="P2432" s="203" t="n"/>
      <c r="Q2432" s="146" t="n"/>
      <c r="R2432" s="144">
        <f>IF(ISERROR($V2432),"",OFFSET('Smelter Look-up'!$C$4,$V2432-4,0)&amp;"")</f>
        <v/>
      </c>
      <c r="S2432" s="150">
        <f>IF(B2432="","",IF(ISERROR(MATCH($E2432,CL,0)),"Unknown",INDIRECT("'C'!$A$"&amp;MATCH($E2432,CL,0)+1)))</f>
        <v/>
      </c>
      <c r="T2432" s="150">
        <f>IF(B2432="","",IF(ISERROR(MATCH($J2432,SorP!$B$1:$B$6261,0)),"",INDIRECT("'SorP'!$A$"&amp;MATCH($S2432&amp;$J2432,SorP!C:C,0))))</f>
        <v/>
      </c>
      <c r="U2432" s="163" t="n"/>
      <c r="V2432" s="164">
        <f>IF(C2432="",NA(),MATCH($B2432&amp;$C2432,'Smelter Look-up'!$J:$J,0))</f>
        <v/>
      </c>
      <c r="X2432" s="165">
        <f>IF(AND(C2432="Smelter not listed",OR(LEN(D2432)=0,LEN(E2432)=0)),1,0)</f>
        <v/>
      </c>
      <c r="AB2432" s="306">
        <f>IF(C2432="","",B2432)</f>
        <v/>
      </c>
      <c r="AC2432" s="165">
        <f>B2432</f>
        <v/>
      </c>
      <c r="AD2432" s="165">
        <f>IF(C2432="Smelter not listed",D2432,C2432)</f>
        <v/>
      </c>
    </row>
    <row r="2433" ht="20.1" customFormat="1" customHeight="1" s="165">
      <c r="A2433" s="150" t="n"/>
      <c r="B2433" s="296">
        <f>IF(LEN(A2433)=0,"",INDEX('Smelter Look-up'!$A:$A,MATCH($A2433,'Smelter Look-up'!$E:$E,0)))</f>
        <v/>
      </c>
      <c r="C2433" s="147">
        <f>IF(LEN(A2433)=0,"",INDEX('Smelter Look-up'!$C:$C,MATCH($A2433,'Smelter Look-up'!$E:$E,0)))</f>
        <v/>
      </c>
      <c r="D2433" s="144" t="n"/>
      <c r="E2433" s="144">
        <f>IF(ISERROR($V2433),"",OFFSET('Smelter Look-up'!$D$4,$V2433-4,0)&amp;"")</f>
        <v/>
      </c>
      <c r="F2433" s="144">
        <f>IF(ISERROR($V2433),"",OFFSET('Smelter Look-up'!$E$4,$V2433-4,0))</f>
        <v/>
      </c>
      <c r="G2433" s="144">
        <f>IF(C2433=$X$4,"Enter smelter details",IF(ISERROR($V2433),"",OFFSET('Smelter Look-up'!$F$4,$V2433-4,0)))</f>
        <v/>
      </c>
      <c r="H2433" s="200">
        <f>IF(ISERROR($V2433),"",OFFSET('Smelter Look-up'!$G$4,$V2433-4,0))</f>
        <v/>
      </c>
      <c r="I2433" s="201">
        <f>IF(ISERROR($V2433),"",OFFSET('Smelter Look-up'!$H$4,$V2433-4,0))</f>
        <v/>
      </c>
      <c r="J2433" s="201">
        <f>IF(ISERROR($V2433),"",OFFSET('Smelter Look-up'!$I$4,$V2433-4,0))</f>
        <v/>
      </c>
      <c r="K2433" s="145" t="n"/>
      <c r="L2433" s="145" t="n"/>
      <c r="M2433" s="145" t="n"/>
      <c r="N2433" s="145" t="n"/>
      <c r="O2433" s="145" t="n"/>
      <c r="P2433" s="203" t="n"/>
      <c r="Q2433" s="146" t="n"/>
      <c r="R2433" s="144">
        <f>IF(ISERROR($V2433),"",OFFSET('Smelter Look-up'!$C$4,$V2433-4,0)&amp;"")</f>
        <v/>
      </c>
      <c r="S2433" s="150">
        <f>IF(B2433="","",IF(ISERROR(MATCH($E2433,CL,0)),"Unknown",INDIRECT("'C'!$A$"&amp;MATCH($E2433,CL,0)+1)))</f>
        <v/>
      </c>
      <c r="T2433" s="150">
        <f>IF(B2433="","",IF(ISERROR(MATCH($J2433,SorP!$B$1:$B$6261,0)),"",INDIRECT("'SorP'!$A$"&amp;MATCH($S2433&amp;$J2433,SorP!C:C,0))))</f>
        <v/>
      </c>
      <c r="U2433" s="163" t="n"/>
      <c r="V2433" s="164">
        <f>IF(C2433="",NA(),MATCH($B2433&amp;$C2433,'Smelter Look-up'!$J:$J,0))</f>
        <v/>
      </c>
      <c r="X2433" s="165">
        <f>IF(AND(C2433="Smelter not listed",OR(LEN(D2433)=0,LEN(E2433)=0)),1,0)</f>
        <v/>
      </c>
      <c r="AB2433" s="306">
        <f>IF(C2433="","",B2433)</f>
        <v/>
      </c>
      <c r="AC2433" s="165">
        <f>B2433</f>
        <v/>
      </c>
      <c r="AD2433" s="165">
        <f>IF(C2433="Smelter not listed",D2433,C2433)</f>
        <v/>
      </c>
    </row>
    <row r="2434" ht="20.1" customFormat="1" customHeight="1" s="165">
      <c r="A2434" s="150" t="n"/>
      <c r="B2434" s="296">
        <f>IF(LEN(A2434)=0,"",INDEX('Smelter Look-up'!$A:$A,MATCH($A2434,'Smelter Look-up'!$E:$E,0)))</f>
        <v/>
      </c>
      <c r="C2434" s="147">
        <f>IF(LEN(A2434)=0,"",INDEX('Smelter Look-up'!$C:$C,MATCH($A2434,'Smelter Look-up'!$E:$E,0)))</f>
        <v/>
      </c>
      <c r="D2434" s="144" t="n"/>
      <c r="E2434" s="144">
        <f>IF(ISERROR($V2434),"",OFFSET('Smelter Look-up'!$D$4,$V2434-4,0)&amp;"")</f>
        <v/>
      </c>
      <c r="F2434" s="144">
        <f>IF(ISERROR($V2434),"",OFFSET('Smelter Look-up'!$E$4,$V2434-4,0))</f>
        <v/>
      </c>
      <c r="G2434" s="144">
        <f>IF(C2434=$X$4,"Enter smelter details",IF(ISERROR($V2434),"",OFFSET('Smelter Look-up'!$F$4,$V2434-4,0)))</f>
        <v/>
      </c>
      <c r="H2434" s="200">
        <f>IF(ISERROR($V2434),"",OFFSET('Smelter Look-up'!$G$4,$V2434-4,0))</f>
        <v/>
      </c>
      <c r="I2434" s="201">
        <f>IF(ISERROR($V2434),"",OFFSET('Smelter Look-up'!$H$4,$V2434-4,0))</f>
        <v/>
      </c>
      <c r="J2434" s="201">
        <f>IF(ISERROR($V2434),"",OFFSET('Smelter Look-up'!$I$4,$V2434-4,0))</f>
        <v/>
      </c>
      <c r="K2434" s="145" t="n"/>
      <c r="L2434" s="145" t="n"/>
      <c r="M2434" s="145" t="n"/>
      <c r="N2434" s="145" t="n"/>
      <c r="O2434" s="145" t="n"/>
      <c r="P2434" s="203" t="n"/>
      <c r="Q2434" s="146" t="n"/>
      <c r="R2434" s="144">
        <f>IF(ISERROR($V2434),"",OFFSET('Smelter Look-up'!$C$4,$V2434-4,0)&amp;"")</f>
        <v/>
      </c>
      <c r="S2434" s="150">
        <f>IF(B2434="","",IF(ISERROR(MATCH($E2434,CL,0)),"Unknown",INDIRECT("'C'!$A$"&amp;MATCH($E2434,CL,0)+1)))</f>
        <v/>
      </c>
      <c r="T2434" s="150">
        <f>IF(B2434="","",IF(ISERROR(MATCH($J2434,SorP!$B$1:$B$6261,0)),"",INDIRECT("'SorP'!$A$"&amp;MATCH($S2434&amp;$J2434,SorP!C:C,0))))</f>
        <v/>
      </c>
      <c r="U2434" s="163" t="n"/>
      <c r="V2434" s="164">
        <f>IF(C2434="",NA(),MATCH($B2434&amp;$C2434,'Smelter Look-up'!$J:$J,0))</f>
        <v/>
      </c>
      <c r="X2434" s="165">
        <f>IF(AND(C2434="Smelter not listed",OR(LEN(D2434)=0,LEN(E2434)=0)),1,0)</f>
        <v/>
      </c>
      <c r="AB2434" s="306">
        <f>IF(C2434="","",B2434)</f>
        <v/>
      </c>
      <c r="AC2434" s="165">
        <f>B2434</f>
        <v/>
      </c>
      <c r="AD2434" s="165">
        <f>IF(C2434="Smelter not listed",D2434,C2434)</f>
        <v/>
      </c>
    </row>
    <row r="2435" ht="20.1" customFormat="1" customHeight="1" s="165">
      <c r="A2435" s="150" t="n"/>
      <c r="B2435" s="296">
        <f>IF(LEN(A2435)=0,"",INDEX('Smelter Look-up'!$A:$A,MATCH($A2435,'Smelter Look-up'!$E:$E,0)))</f>
        <v/>
      </c>
      <c r="C2435" s="147">
        <f>IF(LEN(A2435)=0,"",INDEX('Smelter Look-up'!$C:$C,MATCH($A2435,'Smelter Look-up'!$E:$E,0)))</f>
        <v/>
      </c>
      <c r="D2435" s="144" t="n"/>
      <c r="E2435" s="144">
        <f>IF(ISERROR($V2435),"",OFFSET('Smelter Look-up'!$D$4,$V2435-4,0)&amp;"")</f>
        <v/>
      </c>
      <c r="F2435" s="144">
        <f>IF(ISERROR($V2435),"",OFFSET('Smelter Look-up'!$E$4,$V2435-4,0))</f>
        <v/>
      </c>
      <c r="G2435" s="144">
        <f>IF(C2435=$X$4,"Enter smelter details",IF(ISERROR($V2435),"",OFFSET('Smelter Look-up'!$F$4,$V2435-4,0)))</f>
        <v/>
      </c>
      <c r="H2435" s="200">
        <f>IF(ISERROR($V2435),"",OFFSET('Smelter Look-up'!$G$4,$V2435-4,0))</f>
        <v/>
      </c>
      <c r="I2435" s="201">
        <f>IF(ISERROR($V2435),"",OFFSET('Smelter Look-up'!$H$4,$V2435-4,0))</f>
        <v/>
      </c>
      <c r="J2435" s="201">
        <f>IF(ISERROR($V2435),"",OFFSET('Smelter Look-up'!$I$4,$V2435-4,0))</f>
        <v/>
      </c>
      <c r="K2435" s="145" t="n"/>
      <c r="L2435" s="145" t="n"/>
      <c r="M2435" s="145" t="n"/>
      <c r="N2435" s="145" t="n"/>
      <c r="O2435" s="145" t="n"/>
      <c r="P2435" s="203" t="n"/>
      <c r="Q2435" s="146" t="n"/>
      <c r="R2435" s="144">
        <f>IF(ISERROR($V2435),"",OFFSET('Smelter Look-up'!$C$4,$V2435-4,0)&amp;"")</f>
        <v/>
      </c>
      <c r="S2435" s="150">
        <f>IF(B2435="","",IF(ISERROR(MATCH($E2435,CL,0)),"Unknown",INDIRECT("'C'!$A$"&amp;MATCH($E2435,CL,0)+1)))</f>
        <v/>
      </c>
      <c r="T2435" s="150">
        <f>IF(B2435="","",IF(ISERROR(MATCH($J2435,SorP!$B$1:$B$6261,0)),"",INDIRECT("'SorP'!$A$"&amp;MATCH($S2435&amp;$J2435,SorP!C:C,0))))</f>
        <v/>
      </c>
      <c r="U2435" s="163" t="n"/>
      <c r="V2435" s="164">
        <f>IF(C2435="",NA(),MATCH($B2435&amp;$C2435,'Smelter Look-up'!$J:$J,0))</f>
        <v/>
      </c>
      <c r="X2435" s="165">
        <f>IF(AND(C2435="Smelter not listed",OR(LEN(D2435)=0,LEN(E2435)=0)),1,0)</f>
        <v/>
      </c>
      <c r="AB2435" s="306">
        <f>IF(C2435="","",B2435)</f>
        <v/>
      </c>
      <c r="AC2435" s="165">
        <f>B2435</f>
        <v/>
      </c>
      <c r="AD2435" s="165">
        <f>IF(C2435="Smelter not listed",D2435,C2435)</f>
        <v/>
      </c>
    </row>
    <row r="2436" ht="20.1" customFormat="1" customHeight="1" s="165">
      <c r="A2436" s="150" t="n"/>
      <c r="B2436" s="296">
        <f>IF(LEN(A2436)=0,"",INDEX('Smelter Look-up'!$A:$A,MATCH($A2436,'Smelter Look-up'!$E:$E,0)))</f>
        <v/>
      </c>
      <c r="C2436" s="147">
        <f>IF(LEN(A2436)=0,"",INDEX('Smelter Look-up'!$C:$C,MATCH($A2436,'Smelter Look-up'!$E:$E,0)))</f>
        <v/>
      </c>
      <c r="D2436" s="144" t="n"/>
      <c r="E2436" s="144">
        <f>IF(ISERROR($V2436),"",OFFSET('Smelter Look-up'!$D$4,$V2436-4,0)&amp;"")</f>
        <v/>
      </c>
      <c r="F2436" s="144">
        <f>IF(ISERROR($V2436),"",OFFSET('Smelter Look-up'!$E$4,$V2436-4,0))</f>
        <v/>
      </c>
      <c r="G2436" s="144">
        <f>IF(C2436=$X$4,"Enter smelter details",IF(ISERROR($V2436),"",OFFSET('Smelter Look-up'!$F$4,$V2436-4,0)))</f>
        <v/>
      </c>
      <c r="H2436" s="200">
        <f>IF(ISERROR($V2436),"",OFFSET('Smelter Look-up'!$G$4,$V2436-4,0))</f>
        <v/>
      </c>
      <c r="I2436" s="201">
        <f>IF(ISERROR($V2436),"",OFFSET('Smelter Look-up'!$H$4,$V2436-4,0))</f>
        <v/>
      </c>
      <c r="J2436" s="201">
        <f>IF(ISERROR($V2436),"",OFFSET('Smelter Look-up'!$I$4,$V2436-4,0))</f>
        <v/>
      </c>
      <c r="K2436" s="145" t="n"/>
      <c r="L2436" s="145" t="n"/>
      <c r="M2436" s="145" t="n"/>
      <c r="N2436" s="145" t="n"/>
      <c r="O2436" s="145" t="n"/>
      <c r="P2436" s="203" t="n"/>
      <c r="Q2436" s="146" t="n"/>
      <c r="R2436" s="144">
        <f>IF(ISERROR($V2436),"",OFFSET('Smelter Look-up'!$C$4,$V2436-4,0)&amp;"")</f>
        <v/>
      </c>
      <c r="S2436" s="150">
        <f>IF(B2436="","",IF(ISERROR(MATCH($E2436,CL,0)),"Unknown",INDIRECT("'C'!$A$"&amp;MATCH($E2436,CL,0)+1)))</f>
        <v/>
      </c>
      <c r="T2436" s="150">
        <f>IF(B2436="","",IF(ISERROR(MATCH($J2436,SorP!$B$1:$B$6261,0)),"",INDIRECT("'SorP'!$A$"&amp;MATCH($S2436&amp;$J2436,SorP!C:C,0))))</f>
        <v/>
      </c>
      <c r="U2436" s="163" t="n"/>
      <c r="V2436" s="164">
        <f>IF(C2436="",NA(),MATCH($B2436&amp;$C2436,'Smelter Look-up'!$J:$J,0))</f>
        <v/>
      </c>
      <c r="X2436" s="165">
        <f>IF(AND(C2436="Smelter not listed",OR(LEN(D2436)=0,LEN(E2436)=0)),1,0)</f>
        <v/>
      </c>
      <c r="AB2436" s="306">
        <f>IF(C2436="","",B2436)</f>
        <v/>
      </c>
      <c r="AC2436" s="165">
        <f>B2436</f>
        <v/>
      </c>
      <c r="AD2436" s="165">
        <f>IF(C2436="Smelter not listed",D2436,C2436)</f>
        <v/>
      </c>
    </row>
    <row r="2437" ht="20.1" customFormat="1" customHeight="1" s="165">
      <c r="A2437" s="150" t="n"/>
      <c r="B2437" s="296">
        <f>IF(LEN(A2437)=0,"",INDEX('Smelter Look-up'!$A:$A,MATCH($A2437,'Smelter Look-up'!$E:$E,0)))</f>
        <v/>
      </c>
      <c r="C2437" s="147">
        <f>IF(LEN(A2437)=0,"",INDEX('Smelter Look-up'!$C:$C,MATCH($A2437,'Smelter Look-up'!$E:$E,0)))</f>
        <v/>
      </c>
      <c r="D2437" s="144" t="n"/>
      <c r="E2437" s="144">
        <f>IF(ISERROR($V2437),"",OFFSET('Smelter Look-up'!$D$4,$V2437-4,0)&amp;"")</f>
        <v/>
      </c>
      <c r="F2437" s="144">
        <f>IF(ISERROR($V2437),"",OFFSET('Smelter Look-up'!$E$4,$V2437-4,0))</f>
        <v/>
      </c>
      <c r="G2437" s="144">
        <f>IF(C2437=$X$4,"Enter smelter details",IF(ISERROR($V2437),"",OFFSET('Smelter Look-up'!$F$4,$V2437-4,0)))</f>
        <v/>
      </c>
      <c r="H2437" s="200">
        <f>IF(ISERROR($V2437),"",OFFSET('Smelter Look-up'!$G$4,$V2437-4,0))</f>
        <v/>
      </c>
      <c r="I2437" s="201">
        <f>IF(ISERROR($V2437),"",OFFSET('Smelter Look-up'!$H$4,$V2437-4,0))</f>
        <v/>
      </c>
      <c r="J2437" s="201">
        <f>IF(ISERROR($V2437),"",OFFSET('Smelter Look-up'!$I$4,$V2437-4,0))</f>
        <v/>
      </c>
      <c r="K2437" s="145" t="n"/>
      <c r="L2437" s="145" t="n"/>
      <c r="M2437" s="145" t="n"/>
      <c r="N2437" s="145" t="n"/>
      <c r="O2437" s="145" t="n"/>
      <c r="P2437" s="203" t="n"/>
      <c r="Q2437" s="146" t="n"/>
      <c r="R2437" s="144">
        <f>IF(ISERROR($V2437),"",OFFSET('Smelter Look-up'!$C$4,$V2437-4,0)&amp;"")</f>
        <v/>
      </c>
      <c r="S2437" s="150">
        <f>IF(B2437="","",IF(ISERROR(MATCH($E2437,CL,0)),"Unknown",INDIRECT("'C'!$A$"&amp;MATCH($E2437,CL,0)+1)))</f>
        <v/>
      </c>
      <c r="T2437" s="150">
        <f>IF(B2437="","",IF(ISERROR(MATCH($J2437,SorP!$B$1:$B$6261,0)),"",INDIRECT("'SorP'!$A$"&amp;MATCH($S2437&amp;$J2437,SorP!C:C,0))))</f>
        <v/>
      </c>
      <c r="U2437" s="163" t="n"/>
      <c r="V2437" s="164">
        <f>IF(C2437="",NA(),MATCH($B2437&amp;$C2437,'Smelter Look-up'!$J:$J,0))</f>
        <v/>
      </c>
      <c r="X2437" s="165">
        <f>IF(AND(C2437="Smelter not listed",OR(LEN(D2437)=0,LEN(E2437)=0)),1,0)</f>
        <v/>
      </c>
      <c r="AB2437" s="306">
        <f>IF(C2437="","",B2437)</f>
        <v/>
      </c>
      <c r="AC2437" s="165">
        <f>B2437</f>
        <v/>
      </c>
      <c r="AD2437" s="165">
        <f>IF(C2437="Smelter not listed",D2437,C2437)</f>
        <v/>
      </c>
    </row>
    <row r="2438" ht="20.1" customFormat="1" customHeight="1" s="165">
      <c r="A2438" s="150" t="n"/>
      <c r="B2438" s="296">
        <f>IF(LEN(A2438)=0,"",INDEX('Smelter Look-up'!$A:$A,MATCH($A2438,'Smelter Look-up'!$E:$E,0)))</f>
        <v/>
      </c>
      <c r="C2438" s="147">
        <f>IF(LEN(A2438)=0,"",INDEX('Smelter Look-up'!$C:$C,MATCH($A2438,'Smelter Look-up'!$E:$E,0)))</f>
        <v/>
      </c>
      <c r="D2438" s="144" t="n"/>
      <c r="E2438" s="144">
        <f>IF(ISERROR($V2438),"",OFFSET('Smelter Look-up'!$D$4,$V2438-4,0)&amp;"")</f>
        <v/>
      </c>
      <c r="F2438" s="144">
        <f>IF(ISERROR($V2438),"",OFFSET('Smelter Look-up'!$E$4,$V2438-4,0))</f>
        <v/>
      </c>
      <c r="G2438" s="144">
        <f>IF(C2438=$X$4,"Enter smelter details",IF(ISERROR($V2438),"",OFFSET('Smelter Look-up'!$F$4,$V2438-4,0)))</f>
        <v/>
      </c>
      <c r="H2438" s="200">
        <f>IF(ISERROR($V2438),"",OFFSET('Smelter Look-up'!$G$4,$V2438-4,0))</f>
        <v/>
      </c>
      <c r="I2438" s="201">
        <f>IF(ISERROR($V2438),"",OFFSET('Smelter Look-up'!$H$4,$V2438-4,0))</f>
        <v/>
      </c>
      <c r="J2438" s="201">
        <f>IF(ISERROR($V2438),"",OFFSET('Smelter Look-up'!$I$4,$V2438-4,0))</f>
        <v/>
      </c>
      <c r="K2438" s="145" t="n"/>
      <c r="L2438" s="145" t="n"/>
      <c r="M2438" s="145" t="n"/>
      <c r="N2438" s="145" t="n"/>
      <c r="O2438" s="145" t="n"/>
      <c r="P2438" s="203" t="n"/>
      <c r="Q2438" s="146" t="n"/>
      <c r="R2438" s="144">
        <f>IF(ISERROR($V2438),"",OFFSET('Smelter Look-up'!$C$4,$V2438-4,0)&amp;"")</f>
        <v/>
      </c>
      <c r="S2438" s="150">
        <f>IF(B2438="","",IF(ISERROR(MATCH($E2438,CL,0)),"Unknown",INDIRECT("'C'!$A$"&amp;MATCH($E2438,CL,0)+1)))</f>
        <v/>
      </c>
      <c r="T2438" s="150">
        <f>IF(B2438="","",IF(ISERROR(MATCH($J2438,SorP!$B$1:$B$6261,0)),"",INDIRECT("'SorP'!$A$"&amp;MATCH($S2438&amp;$J2438,SorP!C:C,0))))</f>
        <v/>
      </c>
      <c r="U2438" s="163" t="n"/>
      <c r="V2438" s="164">
        <f>IF(C2438="",NA(),MATCH($B2438&amp;$C2438,'Smelter Look-up'!$J:$J,0))</f>
        <v/>
      </c>
      <c r="X2438" s="165">
        <f>IF(AND(C2438="Smelter not listed",OR(LEN(D2438)=0,LEN(E2438)=0)),1,0)</f>
        <v/>
      </c>
      <c r="AB2438" s="306">
        <f>IF(C2438="","",B2438)</f>
        <v/>
      </c>
      <c r="AC2438" s="165">
        <f>B2438</f>
        <v/>
      </c>
      <c r="AD2438" s="165">
        <f>IF(C2438="Smelter not listed",D2438,C2438)</f>
        <v/>
      </c>
    </row>
    <row r="2439" ht="20.1" customFormat="1" customHeight="1" s="165">
      <c r="A2439" s="150" t="n"/>
      <c r="B2439" s="296">
        <f>IF(LEN(A2439)=0,"",INDEX('Smelter Look-up'!$A:$A,MATCH($A2439,'Smelter Look-up'!$E:$E,0)))</f>
        <v/>
      </c>
      <c r="C2439" s="147">
        <f>IF(LEN(A2439)=0,"",INDEX('Smelter Look-up'!$C:$C,MATCH($A2439,'Smelter Look-up'!$E:$E,0)))</f>
        <v/>
      </c>
      <c r="D2439" s="144" t="n"/>
      <c r="E2439" s="144">
        <f>IF(ISERROR($V2439),"",OFFSET('Smelter Look-up'!$D$4,$V2439-4,0)&amp;"")</f>
        <v/>
      </c>
      <c r="F2439" s="144">
        <f>IF(ISERROR($V2439),"",OFFSET('Smelter Look-up'!$E$4,$V2439-4,0))</f>
        <v/>
      </c>
      <c r="G2439" s="144">
        <f>IF(C2439=$X$4,"Enter smelter details",IF(ISERROR($V2439),"",OFFSET('Smelter Look-up'!$F$4,$V2439-4,0)))</f>
        <v/>
      </c>
      <c r="H2439" s="200">
        <f>IF(ISERROR($V2439),"",OFFSET('Smelter Look-up'!$G$4,$V2439-4,0))</f>
        <v/>
      </c>
      <c r="I2439" s="201">
        <f>IF(ISERROR($V2439),"",OFFSET('Smelter Look-up'!$H$4,$V2439-4,0))</f>
        <v/>
      </c>
      <c r="J2439" s="201">
        <f>IF(ISERROR($V2439),"",OFFSET('Smelter Look-up'!$I$4,$V2439-4,0))</f>
        <v/>
      </c>
      <c r="K2439" s="145" t="n"/>
      <c r="L2439" s="145" t="n"/>
      <c r="M2439" s="145" t="n"/>
      <c r="N2439" s="145" t="n"/>
      <c r="O2439" s="145" t="n"/>
      <c r="P2439" s="203" t="n"/>
      <c r="Q2439" s="146" t="n"/>
      <c r="R2439" s="144">
        <f>IF(ISERROR($V2439),"",OFFSET('Smelter Look-up'!$C$4,$V2439-4,0)&amp;"")</f>
        <v/>
      </c>
      <c r="S2439" s="150">
        <f>IF(B2439="","",IF(ISERROR(MATCH($E2439,CL,0)),"Unknown",INDIRECT("'C'!$A$"&amp;MATCH($E2439,CL,0)+1)))</f>
        <v/>
      </c>
      <c r="T2439" s="150">
        <f>IF(B2439="","",IF(ISERROR(MATCH($J2439,SorP!$B$1:$B$6261,0)),"",INDIRECT("'SorP'!$A$"&amp;MATCH($S2439&amp;$J2439,SorP!C:C,0))))</f>
        <v/>
      </c>
      <c r="U2439" s="163" t="n"/>
      <c r="V2439" s="164">
        <f>IF(C2439="",NA(),MATCH($B2439&amp;$C2439,'Smelter Look-up'!$J:$J,0))</f>
        <v/>
      </c>
      <c r="X2439" s="165">
        <f>IF(AND(C2439="Smelter not listed",OR(LEN(D2439)=0,LEN(E2439)=0)),1,0)</f>
        <v/>
      </c>
      <c r="AB2439" s="306">
        <f>IF(C2439="","",B2439)</f>
        <v/>
      </c>
      <c r="AC2439" s="165">
        <f>B2439</f>
        <v/>
      </c>
      <c r="AD2439" s="165">
        <f>IF(C2439="Smelter not listed",D2439,C2439)</f>
        <v/>
      </c>
    </row>
    <row r="2440" ht="20.1" customFormat="1" customHeight="1" s="165">
      <c r="A2440" s="150" t="n"/>
      <c r="B2440" s="296">
        <f>IF(LEN(A2440)=0,"",INDEX('Smelter Look-up'!$A:$A,MATCH($A2440,'Smelter Look-up'!$E:$E,0)))</f>
        <v/>
      </c>
      <c r="C2440" s="147">
        <f>IF(LEN(A2440)=0,"",INDEX('Smelter Look-up'!$C:$C,MATCH($A2440,'Smelter Look-up'!$E:$E,0)))</f>
        <v/>
      </c>
      <c r="D2440" s="144" t="n"/>
      <c r="E2440" s="144">
        <f>IF(ISERROR($V2440),"",OFFSET('Smelter Look-up'!$D$4,$V2440-4,0)&amp;"")</f>
        <v/>
      </c>
      <c r="F2440" s="144">
        <f>IF(ISERROR($V2440),"",OFFSET('Smelter Look-up'!$E$4,$V2440-4,0))</f>
        <v/>
      </c>
      <c r="G2440" s="144">
        <f>IF(C2440=$X$4,"Enter smelter details",IF(ISERROR($V2440),"",OFFSET('Smelter Look-up'!$F$4,$V2440-4,0)))</f>
        <v/>
      </c>
      <c r="H2440" s="200">
        <f>IF(ISERROR($V2440),"",OFFSET('Smelter Look-up'!$G$4,$V2440-4,0))</f>
        <v/>
      </c>
      <c r="I2440" s="201">
        <f>IF(ISERROR($V2440),"",OFFSET('Smelter Look-up'!$H$4,$V2440-4,0))</f>
        <v/>
      </c>
      <c r="J2440" s="201">
        <f>IF(ISERROR($V2440),"",OFFSET('Smelter Look-up'!$I$4,$V2440-4,0))</f>
        <v/>
      </c>
      <c r="K2440" s="145" t="n"/>
      <c r="L2440" s="145" t="n"/>
      <c r="M2440" s="145" t="n"/>
      <c r="N2440" s="145" t="n"/>
      <c r="O2440" s="145" t="n"/>
      <c r="P2440" s="203" t="n"/>
      <c r="Q2440" s="146" t="n"/>
      <c r="R2440" s="144">
        <f>IF(ISERROR($V2440),"",OFFSET('Smelter Look-up'!$C$4,$V2440-4,0)&amp;"")</f>
        <v/>
      </c>
      <c r="S2440" s="150">
        <f>IF(B2440="","",IF(ISERROR(MATCH($E2440,CL,0)),"Unknown",INDIRECT("'C'!$A$"&amp;MATCH($E2440,CL,0)+1)))</f>
        <v/>
      </c>
      <c r="T2440" s="150">
        <f>IF(B2440="","",IF(ISERROR(MATCH($J2440,SorP!$B$1:$B$6261,0)),"",INDIRECT("'SorP'!$A$"&amp;MATCH($S2440&amp;$J2440,SorP!C:C,0))))</f>
        <v/>
      </c>
      <c r="U2440" s="163" t="n"/>
      <c r="V2440" s="164">
        <f>IF(C2440="",NA(),MATCH($B2440&amp;$C2440,'Smelter Look-up'!$J:$J,0))</f>
        <v/>
      </c>
      <c r="X2440" s="165">
        <f>IF(AND(C2440="Smelter not listed",OR(LEN(D2440)=0,LEN(E2440)=0)),1,0)</f>
        <v/>
      </c>
      <c r="AB2440" s="306">
        <f>IF(C2440="","",B2440)</f>
        <v/>
      </c>
      <c r="AC2440" s="165">
        <f>B2440</f>
        <v/>
      </c>
      <c r="AD2440" s="165">
        <f>IF(C2440="Smelter not listed",D2440,C2440)</f>
        <v/>
      </c>
    </row>
    <row r="2441" ht="20.1" customFormat="1" customHeight="1" s="165">
      <c r="A2441" s="150" t="n"/>
      <c r="B2441" s="296">
        <f>IF(LEN(A2441)=0,"",INDEX('Smelter Look-up'!$A:$A,MATCH($A2441,'Smelter Look-up'!$E:$E,0)))</f>
        <v/>
      </c>
      <c r="C2441" s="147">
        <f>IF(LEN(A2441)=0,"",INDEX('Smelter Look-up'!$C:$C,MATCH($A2441,'Smelter Look-up'!$E:$E,0)))</f>
        <v/>
      </c>
      <c r="D2441" s="144" t="n"/>
      <c r="E2441" s="144">
        <f>IF(ISERROR($V2441),"",OFFSET('Smelter Look-up'!$D$4,$V2441-4,0)&amp;"")</f>
        <v/>
      </c>
      <c r="F2441" s="144">
        <f>IF(ISERROR($V2441),"",OFFSET('Smelter Look-up'!$E$4,$V2441-4,0))</f>
        <v/>
      </c>
      <c r="G2441" s="144">
        <f>IF(C2441=$X$4,"Enter smelter details",IF(ISERROR($V2441),"",OFFSET('Smelter Look-up'!$F$4,$V2441-4,0)))</f>
        <v/>
      </c>
      <c r="H2441" s="200">
        <f>IF(ISERROR($V2441),"",OFFSET('Smelter Look-up'!$G$4,$V2441-4,0))</f>
        <v/>
      </c>
      <c r="I2441" s="201">
        <f>IF(ISERROR($V2441),"",OFFSET('Smelter Look-up'!$H$4,$V2441-4,0))</f>
        <v/>
      </c>
      <c r="J2441" s="201">
        <f>IF(ISERROR($V2441),"",OFFSET('Smelter Look-up'!$I$4,$V2441-4,0))</f>
        <v/>
      </c>
      <c r="K2441" s="145" t="n"/>
      <c r="L2441" s="145" t="n"/>
      <c r="M2441" s="145" t="n"/>
      <c r="N2441" s="145" t="n"/>
      <c r="O2441" s="145" t="n"/>
      <c r="P2441" s="203" t="n"/>
      <c r="Q2441" s="146" t="n"/>
      <c r="R2441" s="144">
        <f>IF(ISERROR($V2441),"",OFFSET('Smelter Look-up'!$C$4,$V2441-4,0)&amp;"")</f>
        <v/>
      </c>
      <c r="S2441" s="150">
        <f>IF(B2441="","",IF(ISERROR(MATCH($E2441,CL,0)),"Unknown",INDIRECT("'C'!$A$"&amp;MATCH($E2441,CL,0)+1)))</f>
        <v/>
      </c>
      <c r="T2441" s="150">
        <f>IF(B2441="","",IF(ISERROR(MATCH($J2441,SorP!$B$1:$B$6261,0)),"",INDIRECT("'SorP'!$A$"&amp;MATCH($S2441&amp;$J2441,SorP!C:C,0))))</f>
        <v/>
      </c>
      <c r="U2441" s="163" t="n"/>
      <c r="V2441" s="164">
        <f>IF(C2441="",NA(),MATCH($B2441&amp;$C2441,'Smelter Look-up'!$J:$J,0))</f>
        <v/>
      </c>
      <c r="X2441" s="165">
        <f>IF(AND(C2441="Smelter not listed",OR(LEN(D2441)=0,LEN(E2441)=0)),1,0)</f>
        <v/>
      </c>
      <c r="AB2441" s="306">
        <f>IF(C2441="","",B2441)</f>
        <v/>
      </c>
      <c r="AC2441" s="165">
        <f>B2441</f>
        <v/>
      </c>
      <c r="AD2441" s="165">
        <f>IF(C2441="Smelter not listed",D2441,C2441)</f>
        <v/>
      </c>
    </row>
    <row r="2442" ht="20.1" customFormat="1" customHeight="1" s="165">
      <c r="A2442" s="150" t="n"/>
      <c r="B2442" s="296">
        <f>IF(LEN(A2442)=0,"",INDEX('Smelter Look-up'!$A:$A,MATCH($A2442,'Smelter Look-up'!$E:$E,0)))</f>
        <v/>
      </c>
      <c r="C2442" s="147">
        <f>IF(LEN(A2442)=0,"",INDEX('Smelter Look-up'!$C:$C,MATCH($A2442,'Smelter Look-up'!$E:$E,0)))</f>
        <v/>
      </c>
      <c r="D2442" s="144" t="n"/>
      <c r="E2442" s="144">
        <f>IF(ISERROR($V2442),"",OFFSET('Smelter Look-up'!$D$4,$V2442-4,0)&amp;"")</f>
        <v/>
      </c>
      <c r="F2442" s="144">
        <f>IF(ISERROR($V2442),"",OFFSET('Smelter Look-up'!$E$4,$V2442-4,0))</f>
        <v/>
      </c>
      <c r="G2442" s="144">
        <f>IF(C2442=$X$4,"Enter smelter details",IF(ISERROR($V2442),"",OFFSET('Smelter Look-up'!$F$4,$V2442-4,0)))</f>
        <v/>
      </c>
      <c r="H2442" s="200">
        <f>IF(ISERROR($V2442),"",OFFSET('Smelter Look-up'!$G$4,$V2442-4,0))</f>
        <v/>
      </c>
      <c r="I2442" s="201">
        <f>IF(ISERROR($V2442),"",OFFSET('Smelter Look-up'!$H$4,$V2442-4,0))</f>
        <v/>
      </c>
      <c r="J2442" s="201">
        <f>IF(ISERROR($V2442),"",OFFSET('Smelter Look-up'!$I$4,$V2442-4,0))</f>
        <v/>
      </c>
      <c r="K2442" s="145" t="n"/>
      <c r="L2442" s="145" t="n"/>
      <c r="M2442" s="145" t="n"/>
      <c r="N2442" s="145" t="n"/>
      <c r="O2442" s="145" t="n"/>
      <c r="P2442" s="203" t="n"/>
      <c r="Q2442" s="146" t="n"/>
      <c r="R2442" s="144">
        <f>IF(ISERROR($V2442),"",OFFSET('Smelter Look-up'!$C$4,$V2442-4,0)&amp;"")</f>
        <v/>
      </c>
      <c r="S2442" s="150">
        <f>IF(B2442="","",IF(ISERROR(MATCH($E2442,CL,0)),"Unknown",INDIRECT("'C'!$A$"&amp;MATCH($E2442,CL,0)+1)))</f>
        <v/>
      </c>
      <c r="T2442" s="150">
        <f>IF(B2442="","",IF(ISERROR(MATCH($J2442,SorP!$B$1:$B$6261,0)),"",INDIRECT("'SorP'!$A$"&amp;MATCH($S2442&amp;$J2442,SorP!C:C,0))))</f>
        <v/>
      </c>
      <c r="U2442" s="163" t="n"/>
      <c r="V2442" s="164">
        <f>IF(C2442="",NA(),MATCH($B2442&amp;$C2442,'Smelter Look-up'!$J:$J,0))</f>
        <v/>
      </c>
      <c r="X2442" s="165">
        <f>IF(AND(C2442="Smelter not listed",OR(LEN(D2442)=0,LEN(E2442)=0)),1,0)</f>
        <v/>
      </c>
      <c r="AB2442" s="306">
        <f>IF(C2442="","",B2442)</f>
        <v/>
      </c>
      <c r="AC2442" s="165">
        <f>B2442</f>
        <v/>
      </c>
      <c r="AD2442" s="165">
        <f>IF(C2442="Smelter not listed",D2442,C2442)</f>
        <v/>
      </c>
    </row>
    <row r="2443" ht="20.1" customFormat="1" customHeight="1" s="165">
      <c r="A2443" s="150" t="n"/>
      <c r="B2443" s="296">
        <f>IF(LEN(A2443)=0,"",INDEX('Smelter Look-up'!$A:$A,MATCH($A2443,'Smelter Look-up'!$E:$E,0)))</f>
        <v/>
      </c>
      <c r="C2443" s="147">
        <f>IF(LEN(A2443)=0,"",INDEX('Smelter Look-up'!$C:$C,MATCH($A2443,'Smelter Look-up'!$E:$E,0)))</f>
        <v/>
      </c>
      <c r="D2443" s="144" t="n"/>
      <c r="E2443" s="144">
        <f>IF(ISERROR($V2443),"",OFFSET('Smelter Look-up'!$D$4,$V2443-4,0)&amp;"")</f>
        <v/>
      </c>
      <c r="F2443" s="144">
        <f>IF(ISERROR($V2443),"",OFFSET('Smelter Look-up'!$E$4,$V2443-4,0))</f>
        <v/>
      </c>
      <c r="G2443" s="144">
        <f>IF(C2443=$X$4,"Enter smelter details",IF(ISERROR($V2443),"",OFFSET('Smelter Look-up'!$F$4,$V2443-4,0)))</f>
        <v/>
      </c>
      <c r="H2443" s="200">
        <f>IF(ISERROR($V2443),"",OFFSET('Smelter Look-up'!$G$4,$V2443-4,0))</f>
        <v/>
      </c>
      <c r="I2443" s="201">
        <f>IF(ISERROR($V2443),"",OFFSET('Smelter Look-up'!$H$4,$V2443-4,0))</f>
        <v/>
      </c>
      <c r="J2443" s="201">
        <f>IF(ISERROR($V2443),"",OFFSET('Smelter Look-up'!$I$4,$V2443-4,0))</f>
        <v/>
      </c>
      <c r="K2443" s="145" t="n"/>
      <c r="L2443" s="145" t="n"/>
      <c r="M2443" s="145" t="n"/>
      <c r="N2443" s="145" t="n"/>
      <c r="O2443" s="145" t="n"/>
      <c r="P2443" s="203" t="n"/>
      <c r="Q2443" s="146" t="n"/>
      <c r="R2443" s="144">
        <f>IF(ISERROR($V2443),"",OFFSET('Smelter Look-up'!$C$4,$V2443-4,0)&amp;"")</f>
        <v/>
      </c>
      <c r="S2443" s="150">
        <f>IF(B2443="","",IF(ISERROR(MATCH($E2443,CL,0)),"Unknown",INDIRECT("'C'!$A$"&amp;MATCH($E2443,CL,0)+1)))</f>
        <v/>
      </c>
      <c r="T2443" s="150">
        <f>IF(B2443="","",IF(ISERROR(MATCH($J2443,SorP!$B$1:$B$6261,0)),"",INDIRECT("'SorP'!$A$"&amp;MATCH($S2443&amp;$J2443,SorP!C:C,0))))</f>
        <v/>
      </c>
      <c r="U2443" s="163" t="n"/>
      <c r="V2443" s="164">
        <f>IF(C2443="",NA(),MATCH($B2443&amp;$C2443,'Smelter Look-up'!$J:$J,0))</f>
        <v/>
      </c>
      <c r="X2443" s="165">
        <f>IF(AND(C2443="Smelter not listed",OR(LEN(D2443)=0,LEN(E2443)=0)),1,0)</f>
        <v/>
      </c>
      <c r="AB2443" s="306">
        <f>IF(C2443="","",B2443)</f>
        <v/>
      </c>
      <c r="AC2443" s="165">
        <f>B2443</f>
        <v/>
      </c>
      <c r="AD2443" s="165">
        <f>IF(C2443="Smelter not listed",D2443,C2443)</f>
        <v/>
      </c>
    </row>
    <row r="2444" ht="20.1" customFormat="1" customHeight="1" s="165">
      <c r="A2444" s="150" t="n"/>
      <c r="B2444" s="296">
        <f>IF(LEN(A2444)=0,"",INDEX('Smelter Look-up'!$A:$A,MATCH($A2444,'Smelter Look-up'!$E:$E,0)))</f>
        <v/>
      </c>
      <c r="C2444" s="147">
        <f>IF(LEN(A2444)=0,"",INDEX('Smelter Look-up'!$C:$C,MATCH($A2444,'Smelter Look-up'!$E:$E,0)))</f>
        <v/>
      </c>
      <c r="D2444" s="144" t="n"/>
      <c r="E2444" s="144">
        <f>IF(ISERROR($V2444),"",OFFSET('Smelter Look-up'!$D$4,$V2444-4,0)&amp;"")</f>
        <v/>
      </c>
      <c r="F2444" s="144">
        <f>IF(ISERROR($V2444),"",OFFSET('Smelter Look-up'!$E$4,$V2444-4,0))</f>
        <v/>
      </c>
      <c r="G2444" s="144">
        <f>IF(C2444=$X$4,"Enter smelter details",IF(ISERROR($V2444),"",OFFSET('Smelter Look-up'!$F$4,$V2444-4,0)))</f>
        <v/>
      </c>
      <c r="H2444" s="200">
        <f>IF(ISERROR($V2444),"",OFFSET('Smelter Look-up'!$G$4,$V2444-4,0))</f>
        <v/>
      </c>
      <c r="I2444" s="201">
        <f>IF(ISERROR($V2444),"",OFFSET('Smelter Look-up'!$H$4,$V2444-4,0))</f>
        <v/>
      </c>
      <c r="J2444" s="201">
        <f>IF(ISERROR($V2444),"",OFFSET('Smelter Look-up'!$I$4,$V2444-4,0))</f>
        <v/>
      </c>
      <c r="K2444" s="145" t="n"/>
      <c r="L2444" s="145" t="n"/>
      <c r="M2444" s="145" t="n"/>
      <c r="N2444" s="145" t="n"/>
      <c r="O2444" s="145" t="n"/>
      <c r="P2444" s="203" t="n"/>
      <c r="Q2444" s="146" t="n"/>
      <c r="R2444" s="144">
        <f>IF(ISERROR($V2444),"",OFFSET('Smelter Look-up'!$C$4,$V2444-4,0)&amp;"")</f>
        <v/>
      </c>
      <c r="S2444" s="150">
        <f>IF(B2444="","",IF(ISERROR(MATCH($E2444,CL,0)),"Unknown",INDIRECT("'C'!$A$"&amp;MATCH($E2444,CL,0)+1)))</f>
        <v/>
      </c>
      <c r="T2444" s="150">
        <f>IF(B2444="","",IF(ISERROR(MATCH($J2444,SorP!$B$1:$B$6261,0)),"",INDIRECT("'SorP'!$A$"&amp;MATCH($S2444&amp;$J2444,SorP!C:C,0))))</f>
        <v/>
      </c>
      <c r="U2444" s="163" t="n"/>
      <c r="V2444" s="164">
        <f>IF(C2444="",NA(),MATCH($B2444&amp;$C2444,'Smelter Look-up'!$J:$J,0))</f>
        <v/>
      </c>
      <c r="X2444" s="165">
        <f>IF(AND(C2444="Smelter not listed",OR(LEN(D2444)=0,LEN(E2444)=0)),1,0)</f>
        <v/>
      </c>
      <c r="AB2444" s="306">
        <f>IF(C2444="","",B2444)</f>
        <v/>
      </c>
      <c r="AC2444" s="165">
        <f>B2444</f>
        <v/>
      </c>
      <c r="AD2444" s="165">
        <f>IF(C2444="Smelter not listed",D2444,C2444)</f>
        <v/>
      </c>
    </row>
    <row r="2445" ht="20.1" customFormat="1" customHeight="1" s="165">
      <c r="A2445" s="150" t="n"/>
      <c r="B2445" s="296">
        <f>IF(LEN(A2445)=0,"",INDEX('Smelter Look-up'!$A:$A,MATCH($A2445,'Smelter Look-up'!$E:$E,0)))</f>
        <v/>
      </c>
      <c r="C2445" s="147">
        <f>IF(LEN(A2445)=0,"",INDEX('Smelter Look-up'!$C:$C,MATCH($A2445,'Smelter Look-up'!$E:$E,0)))</f>
        <v/>
      </c>
      <c r="D2445" s="144" t="n"/>
      <c r="E2445" s="144">
        <f>IF(ISERROR($V2445),"",OFFSET('Smelter Look-up'!$D$4,$V2445-4,0)&amp;"")</f>
        <v/>
      </c>
      <c r="F2445" s="144">
        <f>IF(ISERROR($V2445),"",OFFSET('Smelter Look-up'!$E$4,$V2445-4,0))</f>
        <v/>
      </c>
      <c r="G2445" s="144">
        <f>IF(C2445=$X$4,"Enter smelter details",IF(ISERROR($V2445),"",OFFSET('Smelter Look-up'!$F$4,$V2445-4,0)))</f>
        <v/>
      </c>
      <c r="H2445" s="200">
        <f>IF(ISERROR($V2445),"",OFFSET('Smelter Look-up'!$G$4,$V2445-4,0))</f>
        <v/>
      </c>
      <c r="I2445" s="201">
        <f>IF(ISERROR($V2445),"",OFFSET('Smelter Look-up'!$H$4,$V2445-4,0))</f>
        <v/>
      </c>
      <c r="J2445" s="201">
        <f>IF(ISERROR($V2445),"",OFFSET('Smelter Look-up'!$I$4,$V2445-4,0))</f>
        <v/>
      </c>
      <c r="K2445" s="145" t="n"/>
      <c r="L2445" s="145" t="n"/>
      <c r="M2445" s="145" t="n"/>
      <c r="N2445" s="145" t="n"/>
      <c r="O2445" s="145" t="n"/>
      <c r="P2445" s="203" t="n"/>
      <c r="Q2445" s="146" t="n"/>
      <c r="R2445" s="144">
        <f>IF(ISERROR($V2445),"",OFFSET('Smelter Look-up'!$C$4,$V2445-4,0)&amp;"")</f>
        <v/>
      </c>
      <c r="S2445" s="150">
        <f>IF(B2445="","",IF(ISERROR(MATCH($E2445,CL,0)),"Unknown",INDIRECT("'C'!$A$"&amp;MATCH($E2445,CL,0)+1)))</f>
        <v/>
      </c>
      <c r="T2445" s="150">
        <f>IF(B2445="","",IF(ISERROR(MATCH($J2445,SorP!$B$1:$B$6261,0)),"",INDIRECT("'SorP'!$A$"&amp;MATCH($S2445&amp;$J2445,SorP!C:C,0))))</f>
        <v/>
      </c>
      <c r="U2445" s="163" t="n"/>
      <c r="V2445" s="164">
        <f>IF(C2445="",NA(),MATCH($B2445&amp;$C2445,'Smelter Look-up'!$J:$J,0))</f>
        <v/>
      </c>
      <c r="X2445" s="165">
        <f>IF(AND(C2445="Smelter not listed",OR(LEN(D2445)=0,LEN(E2445)=0)),1,0)</f>
        <v/>
      </c>
      <c r="AB2445" s="306">
        <f>IF(C2445="","",B2445)</f>
        <v/>
      </c>
      <c r="AC2445" s="165">
        <f>B2445</f>
        <v/>
      </c>
      <c r="AD2445" s="165">
        <f>IF(C2445="Smelter not listed",D2445,C2445)</f>
        <v/>
      </c>
    </row>
    <row r="2446" ht="20.1" customFormat="1" customHeight="1" s="165">
      <c r="A2446" s="150" t="n"/>
      <c r="B2446" s="296">
        <f>IF(LEN(A2446)=0,"",INDEX('Smelter Look-up'!$A:$A,MATCH($A2446,'Smelter Look-up'!$E:$E,0)))</f>
        <v/>
      </c>
      <c r="C2446" s="147">
        <f>IF(LEN(A2446)=0,"",INDEX('Smelter Look-up'!$C:$C,MATCH($A2446,'Smelter Look-up'!$E:$E,0)))</f>
        <v/>
      </c>
      <c r="D2446" s="144" t="n"/>
      <c r="E2446" s="144">
        <f>IF(ISERROR($V2446),"",OFFSET('Smelter Look-up'!$D$4,$V2446-4,0)&amp;"")</f>
        <v/>
      </c>
      <c r="F2446" s="144">
        <f>IF(ISERROR($V2446),"",OFFSET('Smelter Look-up'!$E$4,$V2446-4,0))</f>
        <v/>
      </c>
      <c r="G2446" s="144">
        <f>IF(C2446=$X$4,"Enter smelter details",IF(ISERROR($V2446),"",OFFSET('Smelter Look-up'!$F$4,$V2446-4,0)))</f>
        <v/>
      </c>
      <c r="H2446" s="200">
        <f>IF(ISERROR($V2446),"",OFFSET('Smelter Look-up'!$G$4,$V2446-4,0))</f>
        <v/>
      </c>
      <c r="I2446" s="201">
        <f>IF(ISERROR($V2446),"",OFFSET('Smelter Look-up'!$H$4,$V2446-4,0))</f>
        <v/>
      </c>
      <c r="J2446" s="201">
        <f>IF(ISERROR($V2446),"",OFFSET('Smelter Look-up'!$I$4,$V2446-4,0))</f>
        <v/>
      </c>
      <c r="K2446" s="145" t="n"/>
      <c r="L2446" s="145" t="n"/>
      <c r="M2446" s="145" t="n"/>
      <c r="N2446" s="145" t="n"/>
      <c r="O2446" s="145" t="n"/>
      <c r="P2446" s="203" t="n"/>
      <c r="Q2446" s="146" t="n"/>
      <c r="R2446" s="144">
        <f>IF(ISERROR($V2446),"",OFFSET('Smelter Look-up'!$C$4,$V2446-4,0)&amp;"")</f>
        <v/>
      </c>
      <c r="S2446" s="150">
        <f>IF(B2446="","",IF(ISERROR(MATCH($E2446,CL,0)),"Unknown",INDIRECT("'C'!$A$"&amp;MATCH($E2446,CL,0)+1)))</f>
        <v/>
      </c>
      <c r="T2446" s="150">
        <f>IF(B2446="","",IF(ISERROR(MATCH($J2446,SorP!$B$1:$B$6261,0)),"",INDIRECT("'SorP'!$A$"&amp;MATCH($S2446&amp;$J2446,SorP!C:C,0))))</f>
        <v/>
      </c>
      <c r="U2446" s="163" t="n"/>
      <c r="V2446" s="164">
        <f>IF(C2446="",NA(),MATCH($B2446&amp;$C2446,'Smelter Look-up'!$J:$J,0))</f>
        <v/>
      </c>
      <c r="X2446" s="165">
        <f>IF(AND(C2446="Smelter not listed",OR(LEN(D2446)=0,LEN(E2446)=0)),1,0)</f>
        <v/>
      </c>
      <c r="AB2446" s="306">
        <f>IF(C2446="","",B2446)</f>
        <v/>
      </c>
      <c r="AC2446" s="165">
        <f>B2446</f>
        <v/>
      </c>
      <c r="AD2446" s="165">
        <f>IF(C2446="Smelter not listed",D2446,C2446)</f>
        <v/>
      </c>
    </row>
    <row r="2447" ht="20.1" customFormat="1" customHeight="1" s="165">
      <c r="A2447" s="150" t="n"/>
      <c r="B2447" s="296">
        <f>IF(LEN(A2447)=0,"",INDEX('Smelter Look-up'!$A:$A,MATCH($A2447,'Smelter Look-up'!$E:$E,0)))</f>
        <v/>
      </c>
      <c r="C2447" s="147">
        <f>IF(LEN(A2447)=0,"",INDEX('Smelter Look-up'!$C:$C,MATCH($A2447,'Smelter Look-up'!$E:$E,0)))</f>
        <v/>
      </c>
      <c r="D2447" s="144" t="n"/>
      <c r="E2447" s="144">
        <f>IF(ISERROR($V2447),"",OFFSET('Smelter Look-up'!$D$4,$V2447-4,0)&amp;"")</f>
        <v/>
      </c>
      <c r="F2447" s="144">
        <f>IF(ISERROR($V2447),"",OFFSET('Smelter Look-up'!$E$4,$V2447-4,0))</f>
        <v/>
      </c>
      <c r="G2447" s="144">
        <f>IF(C2447=$X$4,"Enter smelter details",IF(ISERROR($V2447),"",OFFSET('Smelter Look-up'!$F$4,$V2447-4,0)))</f>
        <v/>
      </c>
      <c r="H2447" s="200">
        <f>IF(ISERROR($V2447),"",OFFSET('Smelter Look-up'!$G$4,$V2447-4,0))</f>
        <v/>
      </c>
      <c r="I2447" s="201">
        <f>IF(ISERROR($V2447),"",OFFSET('Smelter Look-up'!$H$4,$V2447-4,0))</f>
        <v/>
      </c>
      <c r="J2447" s="201">
        <f>IF(ISERROR($V2447),"",OFFSET('Smelter Look-up'!$I$4,$V2447-4,0))</f>
        <v/>
      </c>
      <c r="K2447" s="145" t="n"/>
      <c r="L2447" s="145" t="n"/>
      <c r="M2447" s="145" t="n"/>
      <c r="N2447" s="145" t="n"/>
      <c r="O2447" s="145" t="n"/>
      <c r="P2447" s="203" t="n"/>
      <c r="Q2447" s="146" t="n"/>
      <c r="R2447" s="144">
        <f>IF(ISERROR($V2447),"",OFFSET('Smelter Look-up'!$C$4,$V2447-4,0)&amp;"")</f>
        <v/>
      </c>
      <c r="S2447" s="150">
        <f>IF(B2447="","",IF(ISERROR(MATCH($E2447,CL,0)),"Unknown",INDIRECT("'C'!$A$"&amp;MATCH($E2447,CL,0)+1)))</f>
        <v/>
      </c>
      <c r="T2447" s="150">
        <f>IF(B2447="","",IF(ISERROR(MATCH($J2447,SorP!$B$1:$B$6261,0)),"",INDIRECT("'SorP'!$A$"&amp;MATCH($S2447&amp;$J2447,SorP!C:C,0))))</f>
        <v/>
      </c>
      <c r="U2447" s="163" t="n"/>
      <c r="V2447" s="164">
        <f>IF(C2447="",NA(),MATCH($B2447&amp;$C2447,'Smelter Look-up'!$J:$J,0))</f>
        <v/>
      </c>
      <c r="X2447" s="165">
        <f>IF(AND(C2447="Smelter not listed",OR(LEN(D2447)=0,LEN(E2447)=0)),1,0)</f>
        <v/>
      </c>
      <c r="AB2447" s="306">
        <f>IF(C2447="","",B2447)</f>
        <v/>
      </c>
      <c r="AC2447" s="165">
        <f>B2447</f>
        <v/>
      </c>
      <c r="AD2447" s="165">
        <f>IF(C2447="Smelter not listed",D2447,C2447)</f>
        <v/>
      </c>
    </row>
    <row r="2448" ht="20.1" customFormat="1" customHeight="1" s="165">
      <c r="A2448" s="150" t="n"/>
      <c r="B2448" s="296">
        <f>IF(LEN(A2448)=0,"",INDEX('Smelter Look-up'!$A:$A,MATCH($A2448,'Smelter Look-up'!$E:$E,0)))</f>
        <v/>
      </c>
      <c r="C2448" s="147">
        <f>IF(LEN(A2448)=0,"",INDEX('Smelter Look-up'!$C:$C,MATCH($A2448,'Smelter Look-up'!$E:$E,0)))</f>
        <v/>
      </c>
      <c r="D2448" s="144" t="n"/>
      <c r="E2448" s="144">
        <f>IF(ISERROR($V2448),"",OFFSET('Smelter Look-up'!$D$4,$V2448-4,0)&amp;"")</f>
        <v/>
      </c>
      <c r="F2448" s="144">
        <f>IF(ISERROR($V2448),"",OFFSET('Smelter Look-up'!$E$4,$V2448-4,0))</f>
        <v/>
      </c>
      <c r="G2448" s="144">
        <f>IF(C2448=$X$4,"Enter smelter details",IF(ISERROR($V2448),"",OFFSET('Smelter Look-up'!$F$4,$V2448-4,0)))</f>
        <v/>
      </c>
      <c r="H2448" s="200">
        <f>IF(ISERROR($V2448),"",OFFSET('Smelter Look-up'!$G$4,$V2448-4,0))</f>
        <v/>
      </c>
      <c r="I2448" s="201">
        <f>IF(ISERROR($V2448),"",OFFSET('Smelter Look-up'!$H$4,$V2448-4,0))</f>
        <v/>
      </c>
      <c r="J2448" s="201">
        <f>IF(ISERROR($V2448),"",OFFSET('Smelter Look-up'!$I$4,$V2448-4,0))</f>
        <v/>
      </c>
      <c r="K2448" s="145" t="n"/>
      <c r="L2448" s="145" t="n"/>
      <c r="M2448" s="145" t="n"/>
      <c r="N2448" s="145" t="n"/>
      <c r="O2448" s="145" t="n"/>
      <c r="P2448" s="203" t="n"/>
      <c r="Q2448" s="146" t="n"/>
      <c r="R2448" s="144">
        <f>IF(ISERROR($V2448),"",OFFSET('Smelter Look-up'!$C$4,$V2448-4,0)&amp;"")</f>
        <v/>
      </c>
      <c r="S2448" s="150">
        <f>IF(B2448="","",IF(ISERROR(MATCH($E2448,CL,0)),"Unknown",INDIRECT("'C'!$A$"&amp;MATCH($E2448,CL,0)+1)))</f>
        <v/>
      </c>
      <c r="T2448" s="150">
        <f>IF(B2448="","",IF(ISERROR(MATCH($J2448,SorP!$B$1:$B$6261,0)),"",INDIRECT("'SorP'!$A$"&amp;MATCH($S2448&amp;$J2448,SorP!C:C,0))))</f>
        <v/>
      </c>
      <c r="U2448" s="163" t="n"/>
      <c r="V2448" s="164">
        <f>IF(C2448="",NA(),MATCH($B2448&amp;$C2448,'Smelter Look-up'!$J:$J,0))</f>
        <v/>
      </c>
      <c r="X2448" s="165">
        <f>IF(AND(C2448="Smelter not listed",OR(LEN(D2448)=0,LEN(E2448)=0)),1,0)</f>
        <v/>
      </c>
      <c r="AB2448" s="306">
        <f>IF(C2448="","",B2448)</f>
        <v/>
      </c>
      <c r="AC2448" s="165">
        <f>B2448</f>
        <v/>
      </c>
      <c r="AD2448" s="165">
        <f>IF(C2448="Smelter not listed",D2448,C2448)</f>
        <v/>
      </c>
    </row>
    <row r="2449" ht="20.1" customFormat="1" customHeight="1" s="165">
      <c r="A2449" s="150" t="n"/>
      <c r="B2449" s="296">
        <f>IF(LEN(A2449)=0,"",INDEX('Smelter Look-up'!$A:$A,MATCH($A2449,'Smelter Look-up'!$E:$E,0)))</f>
        <v/>
      </c>
      <c r="C2449" s="147">
        <f>IF(LEN(A2449)=0,"",INDEX('Smelter Look-up'!$C:$C,MATCH($A2449,'Smelter Look-up'!$E:$E,0)))</f>
        <v/>
      </c>
      <c r="D2449" s="144" t="n"/>
      <c r="E2449" s="144">
        <f>IF(ISERROR($V2449),"",OFFSET('Smelter Look-up'!$D$4,$V2449-4,0)&amp;"")</f>
        <v/>
      </c>
      <c r="F2449" s="144">
        <f>IF(ISERROR($V2449),"",OFFSET('Smelter Look-up'!$E$4,$V2449-4,0))</f>
        <v/>
      </c>
      <c r="G2449" s="144">
        <f>IF(C2449=$X$4,"Enter smelter details",IF(ISERROR($V2449),"",OFFSET('Smelter Look-up'!$F$4,$V2449-4,0)))</f>
        <v/>
      </c>
      <c r="H2449" s="200">
        <f>IF(ISERROR($V2449),"",OFFSET('Smelter Look-up'!$G$4,$V2449-4,0))</f>
        <v/>
      </c>
      <c r="I2449" s="201">
        <f>IF(ISERROR($V2449),"",OFFSET('Smelter Look-up'!$H$4,$V2449-4,0))</f>
        <v/>
      </c>
      <c r="J2449" s="201">
        <f>IF(ISERROR($V2449),"",OFFSET('Smelter Look-up'!$I$4,$V2449-4,0))</f>
        <v/>
      </c>
      <c r="K2449" s="145" t="n"/>
      <c r="L2449" s="145" t="n"/>
      <c r="M2449" s="145" t="n"/>
      <c r="N2449" s="145" t="n"/>
      <c r="O2449" s="145" t="n"/>
      <c r="P2449" s="203" t="n"/>
      <c r="Q2449" s="146" t="n"/>
      <c r="R2449" s="144">
        <f>IF(ISERROR($V2449),"",OFFSET('Smelter Look-up'!$C$4,$V2449-4,0)&amp;"")</f>
        <v/>
      </c>
      <c r="S2449" s="150">
        <f>IF(B2449="","",IF(ISERROR(MATCH($E2449,CL,0)),"Unknown",INDIRECT("'C'!$A$"&amp;MATCH($E2449,CL,0)+1)))</f>
        <v/>
      </c>
      <c r="T2449" s="150">
        <f>IF(B2449="","",IF(ISERROR(MATCH($J2449,SorP!$B$1:$B$6261,0)),"",INDIRECT("'SorP'!$A$"&amp;MATCH($S2449&amp;$J2449,SorP!C:C,0))))</f>
        <v/>
      </c>
      <c r="U2449" s="163" t="n"/>
      <c r="V2449" s="164">
        <f>IF(C2449="",NA(),MATCH($B2449&amp;$C2449,'Smelter Look-up'!$J:$J,0))</f>
        <v/>
      </c>
      <c r="X2449" s="165">
        <f>IF(AND(C2449="Smelter not listed",OR(LEN(D2449)=0,LEN(E2449)=0)),1,0)</f>
        <v/>
      </c>
      <c r="AB2449" s="306">
        <f>IF(C2449="","",B2449)</f>
        <v/>
      </c>
      <c r="AC2449" s="165">
        <f>B2449</f>
        <v/>
      </c>
      <c r="AD2449" s="165">
        <f>IF(C2449="Smelter not listed",D2449,C2449)</f>
        <v/>
      </c>
    </row>
    <row r="2450" ht="20.1" customFormat="1" customHeight="1" s="165">
      <c r="A2450" s="150" t="n"/>
      <c r="B2450" s="296">
        <f>IF(LEN(A2450)=0,"",INDEX('Smelter Look-up'!$A:$A,MATCH($A2450,'Smelter Look-up'!$E:$E,0)))</f>
        <v/>
      </c>
      <c r="C2450" s="147">
        <f>IF(LEN(A2450)=0,"",INDEX('Smelter Look-up'!$C:$C,MATCH($A2450,'Smelter Look-up'!$E:$E,0)))</f>
        <v/>
      </c>
      <c r="D2450" s="144" t="n"/>
      <c r="E2450" s="144">
        <f>IF(ISERROR($V2450),"",OFFSET('Smelter Look-up'!$D$4,$V2450-4,0)&amp;"")</f>
        <v/>
      </c>
      <c r="F2450" s="144">
        <f>IF(ISERROR($V2450),"",OFFSET('Smelter Look-up'!$E$4,$V2450-4,0))</f>
        <v/>
      </c>
      <c r="G2450" s="144">
        <f>IF(C2450=$X$4,"Enter smelter details",IF(ISERROR($V2450),"",OFFSET('Smelter Look-up'!$F$4,$V2450-4,0)))</f>
        <v/>
      </c>
      <c r="H2450" s="200">
        <f>IF(ISERROR($V2450),"",OFFSET('Smelter Look-up'!$G$4,$V2450-4,0))</f>
        <v/>
      </c>
      <c r="I2450" s="201">
        <f>IF(ISERROR($V2450),"",OFFSET('Smelter Look-up'!$H$4,$V2450-4,0))</f>
        <v/>
      </c>
      <c r="J2450" s="201">
        <f>IF(ISERROR($V2450),"",OFFSET('Smelter Look-up'!$I$4,$V2450-4,0))</f>
        <v/>
      </c>
      <c r="K2450" s="145" t="n"/>
      <c r="L2450" s="145" t="n"/>
      <c r="M2450" s="145" t="n"/>
      <c r="N2450" s="145" t="n"/>
      <c r="O2450" s="145" t="n"/>
      <c r="P2450" s="203" t="n"/>
      <c r="Q2450" s="146" t="n"/>
      <c r="R2450" s="144">
        <f>IF(ISERROR($V2450),"",OFFSET('Smelter Look-up'!$C$4,$V2450-4,0)&amp;"")</f>
        <v/>
      </c>
      <c r="S2450" s="150">
        <f>IF(B2450="","",IF(ISERROR(MATCH($E2450,CL,0)),"Unknown",INDIRECT("'C'!$A$"&amp;MATCH($E2450,CL,0)+1)))</f>
        <v/>
      </c>
      <c r="T2450" s="150">
        <f>IF(B2450="","",IF(ISERROR(MATCH($J2450,SorP!$B$1:$B$6261,0)),"",INDIRECT("'SorP'!$A$"&amp;MATCH($S2450&amp;$J2450,SorP!C:C,0))))</f>
        <v/>
      </c>
      <c r="U2450" s="163" t="n"/>
      <c r="V2450" s="164">
        <f>IF(C2450="",NA(),MATCH($B2450&amp;$C2450,'Smelter Look-up'!$J:$J,0))</f>
        <v/>
      </c>
      <c r="X2450" s="165">
        <f>IF(AND(C2450="Smelter not listed",OR(LEN(D2450)=0,LEN(E2450)=0)),1,0)</f>
        <v/>
      </c>
      <c r="AB2450" s="306">
        <f>IF(C2450="","",B2450)</f>
        <v/>
      </c>
      <c r="AC2450" s="165">
        <f>B2450</f>
        <v/>
      </c>
      <c r="AD2450" s="165">
        <f>IF(C2450="Smelter not listed",D2450,C2450)</f>
        <v/>
      </c>
    </row>
    <row r="2451" ht="20.1" customFormat="1" customHeight="1" s="165">
      <c r="A2451" s="150" t="n"/>
      <c r="B2451" s="296">
        <f>IF(LEN(A2451)=0,"",INDEX('Smelter Look-up'!$A:$A,MATCH($A2451,'Smelter Look-up'!$E:$E,0)))</f>
        <v/>
      </c>
      <c r="C2451" s="147">
        <f>IF(LEN(A2451)=0,"",INDEX('Smelter Look-up'!$C:$C,MATCH($A2451,'Smelter Look-up'!$E:$E,0)))</f>
        <v/>
      </c>
      <c r="D2451" s="144" t="n"/>
      <c r="E2451" s="144">
        <f>IF(ISERROR($V2451),"",OFFSET('Smelter Look-up'!$D$4,$V2451-4,0)&amp;"")</f>
        <v/>
      </c>
      <c r="F2451" s="144">
        <f>IF(ISERROR($V2451),"",OFFSET('Smelter Look-up'!$E$4,$V2451-4,0))</f>
        <v/>
      </c>
      <c r="G2451" s="144">
        <f>IF(C2451=$X$4,"Enter smelter details",IF(ISERROR($V2451),"",OFFSET('Smelter Look-up'!$F$4,$V2451-4,0)))</f>
        <v/>
      </c>
      <c r="H2451" s="200">
        <f>IF(ISERROR($V2451),"",OFFSET('Smelter Look-up'!$G$4,$V2451-4,0))</f>
        <v/>
      </c>
      <c r="I2451" s="201">
        <f>IF(ISERROR($V2451),"",OFFSET('Smelter Look-up'!$H$4,$V2451-4,0))</f>
        <v/>
      </c>
      <c r="J2451" s="201">
        <f>IF(ISERROR($V2451),"",OFFSET('Smelter Look-up'!$I$4,$V2451-4,0))</f>
        <v/>
      </c>
      <c r="K2451" s="145" t="n"/>
      <c r="L2451" s="145" t="n"/>
      <c r="M2451" s="145" t="n"/>
      <c r="N2451" s="145" t="n"/>
      <c r="O2451" s="145" t="n"/>
      <c r="P2451" s="203" t="n"/>
      <c r="Q2451" s="146" t="n"/>
      <c r="R2451" s="144">
        <f>IF(ISERROR($V2451),"",OFFSET('Smelter Look-up'!$C$4,$V2451-4,0)&amp;"")</f>
        <v/>
      </c>
      <c r="S2451" s="150">
        <f>IF(B2451="","",IF(ISERROR(MATCH($E2451,CL,0)),"Unknown",INDIRECT("'C'!$A$"&amp;MATCH($E2451,CL,0)+1)))</f>
        <v/>
      </c>
      <c r="T2451" s="150">
        <f>IF(B2451="","",IF(ISERROR(MATCH($J2451,SorP!$B$1:$B$6261,0)),"",INDIRECT("'SorP'!$A$"&amp;MATCH($S2451&amp;$J2451,SorP!C:C,0))))</f>
        <v/>
      </c>
      <c r="U2451" s="163" t="n"/>
      <c r="V2451" s="164">
        <f>IF(C2451="",NA(),MATCH($B2451&amp;$C2451,'Smelter Look-up'!$J:$J,0))</f>
        <v/>
      </c>
      <c r="X2451" s="165">
        <f>IF(AND(C2451="Smelter not listed",OR(LEN(D2451)=0,LEN(E2451)=0)),1,0)</f>
        <v/>
      </c>
      <c r="AB2451" s="306">
        <f>IF(C2451="","",B2451)</f>
        <v/>
      </c>
      <c r="AC2451" s="165">
        <f>B2451</f>
        <v/>
      </c>
      <c r="AD2451" s="165">
        <f>IF(C2451="Smelter not listed",D2451,C2451)</f>
        <v/>
      </c>
    </row>
    <row r="2452" ht="20.1" customFormat="1" customHeight="1" s="165">
      <c r="A2452" s="150" t="n"/>
      <c r="B2452" s="296">
        <f>IF(LEN(A2452)=0,"",INDEX('Smelter Look-up'!$A:$A,MATCH($A2452,'Smelter Look-up'!$E:$E,0)))</f>
        <v/>
      </c>
      <c r="C2452" s="147">
        <f>IF(LEN(A2452)=0,"",INDEX('Smelter Look-up'!$C:$C,MATCH($A2452,'Smelter Look-up'!$E:$E,0)))</f>
        <v/>
      </c>
      <c r="D2452" s="144" t="n"/>
      <c r="E2452" s="144">
        <f>IF(ISERROR($V2452),"",OFFSET('Smelter Look-up'!$D$4,$V2452-4,0)&amp;"")</f>
        <v/>
      </c>
      <c r="F2452" s="144">
        <f>IF(ISERROR($V2452),"",OFFSET('Smelter Look-up'!$E$4,$V2452-4,0))</f>
        <v/>
      </c>
      <c r="G2452" s="144">
        <f>IF(C2452=$X$4,"Enter smelter details",IF(ISERROR($V2452),"",OFFSET('Smelter Look-up'!$F$4,$V2452-4,0)))</f>
        <v/>
      </c>
      <c r="H2452" s="200">
        <f>IF(ISERROR($V2452),"",OFFSET('Smelter Look-up'!$G$4,$V2452-4,0))</f>
        <v/>
      </c>
      <c r="I2452" s="201">
        <f>IF(ISERROR($V2452),"",OFFSET('Smelter Look-up'!$H$4,$V2452-4,0))</f>
        <v/>
      </c>
      <c r="J2452" s="201">
        <f>IF(ISERROR($V2452),"",OFFSET('Smelter Look-up'!$I$4,$V2452-4,0))</f>
        <v/>
      </c>
      <c r="K2452" s="145" t="n"/>
      <c r="L2452" s="145" t="n"/>
      <c r="M2452" s="145" t="n"/>
      <c r="N2452" s="145" t="n"/>
      <c r="O2452" s="145" t="n"/>
      <c r="P2452" s="203" t="n"/>
      <c r="Q2452" s="146" t="n"/>
      <c r="R2452" s="144">
        <f>IF(ISERROR($V2452),"",OFFSET('Smelter Look-up'!$C$4,$V2452-4,0)&amp;"")</f>
        <v/>
      </c>
      <c r="S2452" s="150">
        <f>IF(B2452="","",IF(ISERROR(MATCH($E2452,CL,0)),"Unknown",INDIRECT("'C'!$A$"&amp;MATCH($E2452,CL,0)+1)))</f>
        <v/>
      </c>
      <c r="T2452" s="150">
        <f>IF(B2452="","",IF(ISERROR(MATCH($J2452,SorP!$B$1:$B$6261,0)),"",INDIRECT("'SorP'!$A$"&amp;MATCH($S2452&amp;$J2452,SorP!C:C,0))))</f>
        <v/>
      </c>
      <c r="U2452" s="163" t="n"/>
      <c r="V2452" s="164">
        <f>IF(C2452="",NA(),MATCH($B2452&amp;$C2452,'Smelter Look-up'!$J:$J,0))</f>
        <v/>
      </c>
      <c r="X2452" s="165">
        <f>IF(AND(C2452="Smelter not listed",OR(LEN(D2452)=0,LEN(E2452)=0)),1,0)</f>
        <v/>
      </c>
      <c r="AB2452" s="306">
        <f>IF(C2452="","",B2452)</f>
        <v/>
      </c>
      <c r="AC2452" s="165">
        <f>B2452</f>
        <v/>
      </c>
      <c r="AD2452" s="165">
        <f>IF(C2452="Smelter not listed",D2452,C2452)</f>
        <v/>
      </c>
    </row>
    <row r="2453" ht="20.1" customFormat="1" customHeight="1" s="165">
      <c r="A2453" s="150" t="n"/>
      <c r="B2453" s="296">
        <f>IF(LEN(A2453)=0,"",INDEX('Smelter Look-up'!$A:$A,MATCH($A2453,'Smelter Look-up'!$E:$E,0)))</f>
        <v/>
      </c>
      <c r="C2453" s="147">
        <f>IF(LEN(A2453)=0,"",INDEX('Smelter Look-up'!$C:$C,MATCH($A2453,'Smelter Look-up'!$E:$E,0)))</f>
        <v/>
      </c>
      <c r="D2453" s="144" t="n"/>
      <c r="E2453" s="144">
        <f>IF(ISERROR($V2453),"",OFFSET('Smelter Look-up'!$D$4,$V2453-4,0)&amp;"")</f>
        <v/>
      </c>
      <c r="F2453" s="144">
        <f>IF(ISERROR($V2453),"",OFFSET('Smelter Look-up'!$E$4,$V2453-4,0))</f>
        <v/>
      </c>
      <c r="G2453" s="144">
        <f>IF(C2453=$X$4,"Enter smelter details",IF(ISERROR($V2453),"",OFFSET('Smelter Look-up'!$F$4,$V2453-4,0)))</f>
        <v/>
      </c>
      <c r="H2453" s="200">
        <f>IF(ISERROR($V2453),"",OFFSET('Smelter Look-up'!$G$4,$V2453-4,0))</f>
        <v/>
      </c>
      <c r="I2453" s="201">
        <f>IF(ISERROR($V2453),"",OFFSET('Smelter Look-up'!$H$4,$V2453-4,0))</f>
        <v/>
      </c>
      <c r="J2453" s="201">
        <f>IF(ISERROR($V2453),"",OFFSET('Smelter Look-up'!$I$4,$V2453-4,0))</f>
        <v/>
      </c>
      <c r="K2453" s="145" t="n"/>
      <c r="L2453" s="145" t="n"/>
      <c r="M2453" s="145" t="n"/>
      <c r="N2453" s="145" t="n"/>
      <c r="O2453" s="145" t="n"/>
      <c r="P2453" s="203" t="n"/>
      <c r="Q2453" s="146" t="n"/>
      <c r="R2453" s="144">
        <f>IF(ISERROR($V2453),"",OFFSET('Smelter Look-up'!$C$4,$V2453-4,0)&amp;"")</f>
        <v/>
      </c>
      <c r="S2453" s="150">
        <f>IF(B2453="","",IF(ISERROR(MATCH($E2453,CL,0)),"Unknown",INDIRECT("'C'!$A$"&amp;MATCH($E2453,CL,0)+1)))</f>
        <v/>
      </c>
      <c r="T2453" s="150">
        <f>IF(B2453="","",IF(ISERROR(MATCH($J2453,SorP!$B$1:$B$6261,0)),"",INDIRECT("'SorP'!$A$"&amp;MATCH($S2453&amp;$J2453,SorP!C:C,0))))</f>
        <v/>
      </c>
      <c r="U2453" s="163" t="n"/>
      <c r="V2453" s="164">
        <f>IF(C2453="",NA(),MATCH($B2453&amp;$C2453,'Smelter Look-up'!$J:$J,0))</f>
        <v/>
      </c>
      <c r="X2453" s="165">
        <f>IF(AND(C2453="Smelter not listed",OR(LEN(D2453)=0,LEN(E2453)=0)),1,0)</f>
        <v/>
      </c>
      <c r="AB2453" s="306">
        <f>IF(C2453="","",B2453)</f>
        <v/>
      </c>
      <c r="AC2453" s="165">
        <f>B2453</f>
        <v/>
      </c>
      <c r="AD2453" s="165">
        <f>IF(C2453="Smelter not listed",D2453,C2453)</f>
        <v/>
      </c>
    </row>
    <row r="2454" ht="20.1" customFormat="1" customHeight="1" s="165">
      <c r="A2454" s="150" t="n"/>
      <c r="B2454" s="296">
        <f>IF(LEN(A2454)=0,"",INDEX('Smelter Look-up'!$A:$A,MATCH($A2454,'Smelter Look-up'!$E:$E,0)))</f>
        <v/>
      </c>
      <c r="C2454" s="147">
        <f>IF(LEN(A2454)=0,"",INDEX('Smelter Look-up'!$C:$C,MATCH($A2454,'Smelter Look-up'!$E:$E,0)))</f>
        <v/>
      </c>
      <c r="D2454" s="144" t="n"/>
      <c r="E2454" s="144">
        <f>IF(ISERROR($V2454),"",OFFSET('Smelter Look-up'!$D$4,$V2454-4,0)&amp;"")</f>
        <v/>
      </c>
      <c r="F2454" s="144">
        <f>IF(ISERROR($V2454),"",OFFSET('Smelter Look-up'!$E$4,$V2454-4,0))</f>
        <v/>
      </c>
      <c r="G2454" s="144">
        <f>IF(C2454=$X$4,"Enter smelter details",IF(ISERROR($V2454),"",OFFSET('Smelter Look-up'!$F$4,$V2454-4,0)))</f>
        <v/>
      </c>
      <c r="H2454" s="200">
        <f>IF(ISERROR($V2454),"",OFFSET('Smelter Look-up'!$G$4,$V2454-4,0))</f>
        <v/>
      </c>
      <c r="I2454" s="201">
        <f>IF(ISERROR($V2454),"",OFFSET('Smelter Look-up'!$H$4,$V2454-4,0))</f>
        <v/>
      </c>
      <c r="J2454" s="201">
        <f>IF(ISERROR($V2454),"",OFFSET('Smelter Look-up'!$I$4,$V2454-4,0))</f>
        <v/>
      </c>
      <c r="K2454" s="145" t="n"/>
      <c r="L2454" s="145" t="n"/>
      <c r="M2454" s="145" t="n"/>
      <c r="N2454" s="145" t="n"/>
      <c r="O2454" s="145" t="n"/>
      <c r="P2454" s="203" t="n"/>
      <c r="Q2454" s="146" t="n"/>
      <c r="R2454" s="144">
        <f>IF(ISERROR($V2454),"",OFFSET('Smelter Look-up'!$C$4,$V2454-4,0)&amp;"")</f>
        <v/>
      </c>
      <c r="S2454" s="150">
        <f>IF(B2454="","",IF(ISERROR(MATCH($E2454,CL,0)),"Unknown",INDIRECT("'C'!$A$"&amp;MATCH($E2454,CL,0)+1)))</f>
        <v/>
      </c>
      <c r="T2454" s="150">
        <f>IF(B2454="","",IF(ISERROR(MATCH($J2454,SorP!$B$1:$B$6261,0)),"",INDIRECT("'SorP'!$A$"&amp;MATCH($S2454&amp;$J2454,SorP!C:C,0))))</f>
        <v/>
      </c>
      <c r="U2454" s="163" t="n"/>
      <c r="V2454" s="164">
        <f>IF(C2454="",NA(),MATCH($B2454&amp;$C2454,'Smelter Look-up'!$J:$J,0))</f>
        <v/>
      </c>
      <c r="X2454" s="165">
        <f>IF(AND(C2454="Smelter not listed",OR(LEN(D2454)=0,LEN(E2454)=0)),1,0)</f>
        <v/>
      </c>
      <c r="AB2454" s="306">
        <f>IF(C2454="","",B2454)</f>
        <v/>
      </c>
      <c r="AC2454" s="165">
        <f>B2454</f>
        <v/>
      </c>
      <c r="AD2454" s="165">
        <f>IF(C2454="Smelter not listed",D2454,C2454)</f>
        <v/>
      </c>
    </row>
    <row r="2455" ht="20.1" customFormat="1" customHeight="1" s="165">
      <c r="A2455" s="150" t="n"/>
      <c r="B2455" s="296">
        <f>IF(LEN(A2455)=0,"",INDEX('Smelter Look-up'!$A:$A,MATCH($A2455,'Smelter Look-up'!$E:$E,0)))</f>
        <v/>
      </c>
      <c r="C2455" s="147">
        <f>IF(LEN(A2455)=0,"",INDEX('Smelter Look-up'!$C:$C,MATCH($A2455,'Smelter Look-up'!$E:$E,0)))</f>
        <v/>
      </c>
      <c r="D2455" s="144" t="n"/>
      <c r="E2455" s="144">
        <f>IF(ISERROR($V2455),"",OFFSET('Smelter Look-up'!$D$4,$V2455-4,0)&amp;"")</f>
        <v/>
      </c>
      <c r="F2455" s="144">
        <f>IF(ISERROR($V2455),"",OFFSET('Smelter Look-up'!$E$4,$V2455-4,0))</f>
        <v/>
      </c>
      <c r="G2455" s="144">
        <f>IF(C2455=$X$4,"Enter smelter details",IF(ISERROR($V2455),"",OFFSET('Smelter Look-up'!$F$4,$V2455-4,0)))</f>
        <v/>
      </c>
      <c r="H2455" s="200">
        <f>IF(ISERROR($V2455),"",OFFSET('Smelter Look-up'!$G$4,$V2455-4,0))</f>
        <v/>
      </c>
      <c r="I2455" s="201">
        <f>IF(ISERROR($V2455),"",OFFSET('Smelter Look-up'!$H$4,$V2455-4,0))</f>
        <v/>
      </c>
      <c r="J2455" s="201">
        <f>IF(ISERROR($V2455),"",OFFSET('Smelter Look-up'!$I$4,$V2455-4,0))</f>
        <v/>
      </c>
      <c r="K2455" s="145" t="n"/>
      <c r="L2455" s="145" t="n"/>
      <c r="M2455" s="145" t="n"/>
      <c r="N2455" s="145" t="n"/>
      <c r="O2455" s="145" t="n"/>
      <c r="P2455" s="203" t="n"/>
      <c r="Q2455" s="146" t="n"/>
      <c r="R2455" s="144">
        <f>IF(ISERROR($V2455),"",OFFSET('Smelter Look-up'!$C$4,$V2455-4,0)&amp;"")</f>
        <v/>
      </c>
      <c r="S2455" s="150">
        <f>IF(B2455="","",IF(ISERROR(MATCH($E2455,CL,0)),"Unknown",INDIRECT("'C'!$A$"&amp;MATCH($E2455,CL,0)+1)))</f>
        <v/>
      </c>
      <c r="T2455" s="150">
        <f>IF(B2455="","",IF(ISERROR(MATCH($J2455,SorP!$B$1:$B$6261,0)),"",INDIRECT("'SorP'!$A$"&amp;MATCH($S2455&amp;$J2455,SorP!C:C,0))))</f>
        <v/>
      </c>
      <c r="U2455" s="163" t="n"/>
      <c r="V2455" s="164">
        <f>IF(C2455="",NA(),MATCH($B2455&amp;$C2455,'Smelter Look-up'!$J:$J,0))</f>
        <v/>
      </c>
      <c r="X2455" s="165">
        <f>IF(AND(C2455="Smelter not listed",OR(LEN(D2455)=0,LEN(E2455)=0)),1,0)</f>
        <v/>
      </c>
      <c r="AB2455" s="306">
        <f>IF(C2455="","",B2455)</f>
        <v/>
      </c>
      <c r="AC2455" s="165">
        <f>B2455</f>
        <v/>
      </c>
      <c r="AD2455" s="165">
        <f>IF(C2455="Smelter not listed",D2455,C2455)</f>
        <v/>
      </c>
    </row>
    <row r="2456" ht="20.1" customFormat="1" customHeight="1" s="165">
      <c r="A2456" s="150" t="n"/>
      <c r="B2456" s="296">
        <f>IF(LEN(A2456)=0,"",INDEX('Smelter Look-up'!$A:$A,MATCH($A2456,'Smelter Look-up'!$E:$E,0)))</f>
        <v/>
      </c>
      <c r="C2456" s="147">
        <f>IF(LEN(A2456)=0,"",INDEX('Smelter Look-up'!$C:$C,MATCH($A2456,'Smelter Look-up'!$E:$E,0)))</f>
        <v/>
      </c>
      <c r="D2456" s="144" t="n"/>
      <c r="E2456" s="144">
        <f>IF(ISERROR($V2456),"",OFFSET('Smelter Look-up'!$D$4,$V2456-4,0)&amp;"")</f>
        <v/>
      </c>
      <c r="F2456" s="144">
        <f>IF(ISERROR($V2456),"",OFFSET('Smelter Look-up'!$E$4,$V2456-4,0))</f>
        <v/>
      </c>
      <c r="G2456" s="144">
        <f>IF(C2456=$X$4,"Enter smelter details",IF(ISERROR($V2456),"",OFFSET('Smelter Look-up'!$F$4,$V2456-4,0)))</f>
        <v/>
      </c>
      <c r="H2456" s="200">
        <f>IF(ISERROR($V2456),"",OFFSET('Smelter Look-up'!$G$4,$V2456-4,0))</f>
        <v/>
      </c>
      <c r="I2456" s="201">
        <f>IF(ISERROR($V2456),"",OFFSET('Smelter Look-up'!$H$4,$V2456-4,0))</f>
        <v/>
      </c>
      <c r="J2456" s="201">
        <f>IF(ISERROR($V2456),"",OFFSET('Smelter Look-up'!$I$4,$V2456-4,0))</f>
        <v/>
      </c>
      <c r="K2456" s="145" t="n"/>
      <c r="L2456" s="145" t="n"/>
      <c r="M2456" s="145" t="n"/>
      <c r="N2456" s="145" t="n"/>
      <c r="O2456" s="145" t="n"/>
      <c r="P2456" s="203" t="n"/>
      <c r="Q2456" s="146" t="n"/>
      <c r="R2456" s="144">
        <f>IF(ISERROR($V2456),"",OFFSET('Smelter Look-up'!$C$4,$V2456-4,0)&amp;"")</f>
        <v/>
      </c>
      <c r="S2456" s="150">
        <f>IF(B2456="","",IF(ISERROR(MATCH($E2456,CL,0)),"Unknown",INDIRECT("'C'!$A$"&amp;MATCH($E2456,CL,0)+1)))</f>
        <v/>
      </c>
      <c r="T2456" s="150">
        <f>IF(B2456="","",IF(ISERROR(MATCH($J2456,SorP!$B$1:$B$6261,0)),"",INDIRECT("'SorP'!$A$"&amp;MATCH($S2456&amp;$J2456,SorP!C:C,0))))</f>
        <v/>
      </c>
      <c r="U2456" s="163" t="n"/>
      <c r="V2456" s="164">
        <f>IF(C2456="",NA(),MATCH($B2456&amp;$C2456,'Smelter Look-up'!$J:$J,0))</f>
        <v/>
      </c>
      <c r="X2456" s="165">
        <f>IF(AND(C2456="Smelter not listed",OR(LEN(D2456)=0,LEN(E2456)=0)),1,0)</f>
        <v/>
      </c>
      <c r="AB2456" s="306">
        <f>IF(C2456="","",B2456)</f>
        <v/>
      </c>
      <c r="AC2456" s="165">
        <f>B2456</f>
        <v/>
      </c>
      <c r="AD2456" s="165">
        <f>IF(C2456="Smelter not listed",D2456,C2456)</f>
        <v/>
      </c>
    </row>
    <row r="2457" ht="20.1" customFormat="1" customHeight="1" s="165">
      <c r="A2457" s="150" t="n"/>
      <c r="B2457" s="296">
        <f>IF(LEN(A2457)=0,"",INDEX('Smelter Look-up'!$A:$A,MATCH($A2457,'Smelter Look-up'!$E:$E,0)))</f>
        <v/>
      </c>
      <c r="C2457" s="147">
        <f>IF(LEN(A2457)=0,"",INDEX('Smelter Look-up'!$C:$C,MATCH($A2457,'Smelter Look-up'!$E:$E,0)))</f>
        <v/>
      </c>
      <c r="D2457" s="144" t="n"/>
      <c r="E2457" s="144">
        <f>IF(ISERROR($V2457),"",OFFSET('Smelter Look-up'!$D$4,$V2457-4,0)&amp;"")</f>
        <v/>
      </c>
      <c r="F2457" s="144">
        <f>IF(ISERROR($V2457),"",OFFSET('Smelter Look-up'!$E$4,$V2457-4,0))</f>
        <v/>
      </c>
      <c r="G2457" s="144">
        <f>IF(C2457=$X$4,"Enter smelter details",IF(ISERROR($V2457),"",OFFSET('Smelter Look-up'!$F$4,$V2457-4,0)))</f>
        <v/>
      </c>
      <c r="H2457" s="200">
        <f>IF(ISERROR($V2457),"",OFFSET('Smelter Look-up'!$G$4,$V2457-4,0))</f>
        <v/>
      </c>
      <c r="I2457" s="201">
        <f>IF(ISERROR($V2457),"",OFFSET('Smelter Look-up'!$H$4,$V2457-4,0))</f>
        <v/>
      </c>
      <c r="J2457" s="201">
        <f>IF(ISERROR($V2457),"",OFFSET('Smelter Look-up'!$I$4,$V2457-4,0))</f>
        <v/>
      </c>
      <c r="K2457" s="145" t="n"/>
      <c r="L2457" s="145" t="n"/>
      <c r="M2457" s="145" t="n"/>
      <c r="N2457" s="145" t="n"/>
      <c r="O2457" s="145" t="n"/>
      <c r="P2457" s="203" t="n"/>
      <c r="Q2457" s="146" t="n"/>
      <c r="R2457" s="144">
        <f>IF(ISERROR($V2457),"",OFFSET('Smelter Look-up'!$C$4,$V2457-4,0)&amp;"")</f>
        <v/>
      </c>
      <c r="S2457" s="150">
        <f>IF(B2457="","",IF(ISERROR(MATCH($E2457,CL,0)),"Unknown",INDIRECT("'C'!$A$"&amp;MATCH($E2457,CL,0)+1)))</f>
        <v/>
      </c>
      <c r="T2457" s="150">
        <f>IF(B2457="","",IF(ISERROR(MATCH($J2457,SorP!$B$1:$B$6261,0)),"",INDIRECT("'SorP'!$A$"&amp;MATCH($S2457&amp;$J2457,SorP!C:C,0))))</f>
        <v/>
      </c>
      <c r="U2457" s="163" t="n"/>
      <c r="V2457" s="164">
        <f>IF(C2457="",NA(),MATCH($B2457&amp;$C2457,'Smelter Look-up'!$J:$J,0))</f>
        <v/>
      </c>
      <c r="X2457" s="165">
        <f>IF(AND(C2457="Smelter not listed",OR(LEN(D2457)=0,LEN(E2457)=0)),1,0)</f>
        <v/>
      </c>
      <c r="AB2457" s="306">
        <f>IF(C2457="","",B2457)</f>
        <v/>
      </c>
      <c r="AC2457" s="165">
        <f>B2457</f>
        <v/>
      </c>
      <c r="AD2457" s="165">
        <f>IF(C2457="Smelter not listed",D2457,C2457)</f>
        <v/>
      </c>
    </row>
    <row r="2458" ht="20.1" customFormat="1" customHeight="1" s="165">
      <c r="A2458" s="150" t="n"/>
      <c r="B2458" s="296">
        <f>IF(LEN(A2458)=0,"",INDEX('Smelter Look-up'!$A:$A,MATCH($A2458,'Smelter Look-up'!$E:$E,0)))</f>
        <v/>
      </c>
      <c r="C2458" s="147">
        <f>IF(LEN(A2458)=0,"",INDEX('Smelter Look-up'!$C:$C,MATCH($A2458,'Smelter Look-up'!$E:$E,0)))</f>
        <v/>
      </c>
      <c r="D2458" s="144" t="n"/>
      <c r="E2458" s="144">
        <f>IF(ISERROR($V2458),"",OFFSET('Smelter Look-up'!$D$4,$V2458-4,0)&amp;"")</f>
        <v/>
      </c>
      <c r="F2458" s="144">
        <f>IF(ISERROR($V2458),"",OFFSET('Smelter Look-up'!$E$4,$V2458-4,0))</f>
        <v/>
      </c>
      <c r="G2458" s="144">
        <f>IF(C2458=$X$4,"Enter smelter details",IF(ISERROR($V2458),"",OFFSET('Smelter Look-up'!$F$4,$V2458-4,0)))</f>
        <v/>
      </c>
      <c r="H2458" s="200">
        <f>IF(ISERROR($V2458),"",OFFSET('Smelter Look-up'!$G$4,$V2458-4,0))</f>
        <v/>
      </c>
      <c r="I2458" s="201">
        <f>IF(ISERROR($V2458),"",OFFSET('Smelter Look-up'!$H$4,$V2458-4,0))</f>
        <v/>
      </c>
      <c r="J2458" s="201">
        <f>IF(ISERROR($V2458),"",OFFSET('Smelter Look-up'!$I$4,$V2458-4,0))</f>
        <v/>
      </c>
      <c r="K2458" s="145" t="n"/>
      <c r="L2458" s="145" t="n"/>
      <c r="M2458" s="145" t="n"/>
      <c r="N2458" s="145" t="n"/>
      <c r="O2458" s="145" t="n"/>
      <c r="P2458" s="203" t="n"/>
      <c r="Q2458" s="146" t="n"/>
      <c r="R2458" s="144">
        <f>IF(ISERROR($V2458),"",OFFSET('Smelter Look-up'!$C$4,$V2458-4,0)&amp;"")</f>
        <v/>
      </c>
      <c r="S2458" s="150">
        <f>IF(B2458="","",IF(ISERROR(MATCH($E2458,CL,0)),"Unknown",INDIRECT("'C'!$A$"&amp;MATCH($E2458,CL,0)+1)))</f>
        <v/>
      </c>
      <c r="T2458" s="150">
        <f>IF(B2458="","",IF(ISERROR(MATCH($J2458,SorP!$B$1:$B$6261,0)),"",INDIRECT("'SorP'!$A$"&amp;MATCH($S2458&amp;$J2458,SorP!C:C,0))))</f>
        <v/>
      </c>
      <c r="U2458" s="163" t="n"/>
      <c r="V2458" s="164">
        <f>IF(C2458="",NA(),MATCH($B2458&amp;$C2458,'Smelter Look-up'!$J:$J,0))</f>
        <v/>
      </c>
      <c r="X2458" s="165">
        <f>IF(AND(C2458="Smelter not listed",OR(LEN(D2458)=0,LEN(E2458)=0)),1,0)</f>
        <v/>
      </c>
      <c r="AB2458" s="306">
        <f>IF(C2458="","",B2458)</f>
        <v/>
      </c>
      <c r="AC2458" s="165">
        <f>B2458</f>
        <v/>
      </c>
      <c r="AD2458" s="165">
        <f>IF(C2458="Smelter not listed",D2458,C2458)</f>
        <v/>
      </c>
    </row>
    <row r="2459" ht="20.1" customFormat="1" customHeight="1" s="165">
      <c r="A2459" s="150" t="n"/>
      <c r="B2459" s="296">
        <f>IF(LEN(A2459)=0,"",INDEX('Smelter Look-up'!$A:$A,MATCH($A2459,'Smelter Look-up'!$E:$E,0)))</f>
        <v/>
      </c>
      <c r="C2459" s="147">
        <f>IF(LEN(A2459)=0,"",INDEX('Smelter Look-up'!$C:$C,MATCH($A2459,'Smelter Look-up'!$E:$E,0)))</f>
        <v/>
      </c>
      <c r="D2459" s="144" t="n"/>
      <c r="E2459" s="144">
        <f>IF(ISERROR($V2459),"",OFFSET('Smelter Look-up'!$D$4,$V2459-4,0)&amp;"")</f>
        <v/>
      </c>
      <c r="F2459" s="144">
        <f>IF(ISERROR($V2459),"",OFFSET('Smelter Look-up'!$E$4,$V2459-4,0))</f>
        <v/>
      </c>
      <c r="G2459" s="144">
        <f>IF(C2459=$X$4,"Enter smelter details",IF(ISERROR($V2459),"",OFFSET('Smelter Look-up'!$F$4,$V2459-4,0)))</f>
        <v/>
      </c>
      <c r="H2459" s="200">
        <f>IF(ISERROR($V2459),"",OFFSET('Smelter Look-up'!$G$4,$V2459-4,0))</f>
        <v/>
      </c>
      <c r="I2459" s="201">
        <f>IF(ISERROR($V2459),"",OFFSET('Smelter Look-up'!$H$4,$V2459-4,0))</f>
        <v/>
      </c>
      <c r="J2459" s="201">
        <f>IF(ISERROR($V2459),"",OFFSET('Smelter Look-up'!$I$4,$V2459-4,0))</f>
        <v/>
      </c>
      <c r="K2459" s="145" t="n"/>
      <c r="L2459" s="145" t="n"/>
      <c r="M2459" s="145" t="n"/>
      <c r="N2459" s="145" t="n"/>
      <c r="O2459" s="145" t="n"/>
      <c r="P2459" s="203" t="n"/>
      <c r="Q2459" s="146" t="n"/>
      <c r="R2459" s="144">
        <f>IF(ISERROR($V2459),"",OFFSET('Smelter Look-up'!$C$4,$V2459-4,0)&amp;"")</f>
        <v/>
      </c>
      <c r="S2459" s="150">
        <f>IF(B2459="","",IF(ISERROR(MATCH($E2459,CL,0)),"Unknown",INDIRECT("'C'!$A$"&amp;MATCH($E2459,CL,0)+1)))</f>
        <v/>
      </c>
      <c r="T2459" s="150">
        <f>IF(B2459="","",IF(ISERROR(MATCH($J2459,SorP!$B$1:$B$6261,0)),"",INDIRECT("'SorP'!$A$"&amp;MATCH($S2459&amp;$J2459,SorP!C:C,0))))</f>
        <v/>
      </c>
      <c r="U2459" s="163" t="n"/>
      <c r="V2459" s="164">
        <f>IF(C2459="",NA(),MATCH($B2459&amp;$C2459,'Smelter Look-up'!$J:$J,0))</f>
        <v/>
      </c>
      <c r="X2459" s="165">
        <f>IF(AND(C2459="Smelter not listed",OR(LEN(D2459)=0,LEN(E2459)=0)),1,0)</f>
        <v/>
      </c>
      <c r="AB2459" s="306">
        <f>IF(C2459="","",B2459)</f>
        <v/>
      </c>
      <c r="AC2459" s="165">
        <f>B2459</f>
        <v/>
      </c>
      <c r="AD2459" s="165">
        <f>IF(C2459="Smelter not listed",D2459,C2459)</f>
        <v/>
      </c>
    </row>
    <row r="2460" ht="20.1" customFormat="1" customHeight="1" s="165">
      <c r="A2460" s="150" t="n"/>
      <c r="B2460" s="296">
        <f>IF(LEN(A2460)=0,"",INDEX('Smelter Look-up'!$A:$A,MATCH($A2460,'Smelter Look-up'!$E:$E,0)))</f>
        <v/>
      </c>
      <c r="C2460" s="147">
        <f>IF(LEN(A2460)=0,"",INDEX('Smelter Look-up'!$C:$C,MATCH($A2460,'Smelter Look-up'!$E:$E,0)))</f>
        <v/>
      </c>
      <c r="D2460" s="144" t="n"/>
      <c r="E2460" s="144">
        <f>IF(ISERROR($V2460),"",OFFSET('Smelter Look-up'!$D$4,$V2460-4,0)&amp;"")</f>
        <v/>
      </c>
      <c r="F2460" s="144">
        <f>IF(ISERROR($V2460),"",OFFSET('Smelter Look-up'!$E$4,$V2460-4,0))</f>
        <v/>
      </c>
      <c r="G2460" s="144">
        <f>IF(C2460=$X$4,"Enter smelter details",IF(ISERROR($V2460),"",OFFSET('Smelter Look-up'!$F$4,$V2460-4,0)))</f>
        <v/>
      </c>
      <c r="H2460" s="200">
        <f>IF(ISERROR($V2460),"",OFFSET('Smelter Look-up'!$G$4,$V2460-4,0))</f>
        <v/>
      </c>
      <c r="I2460" s="201">
        <f>IF(ISERROR($V2460),"",OFFSET('Smelter Look-up'!$H$4,$V2460-4,0))</f>
        <v/>
      </c>
      <c r="J2460" s="201">
        <f>IF(ISERROR($V2460),"",OFFSET('Smelter Look-up'!$I$4,$V2460-4,0))</f>
        <v/>
      </c>
      <c r="K2460" s="145" t="n"/>
      <c r="L2460" s="145" t="n"/>
      <c r="M2460" s="145" t="n"/>
      <c r="N2460" s="145" t="n"/>
      <c r="O2460" s="145" t="n"/>
      <c r="P2460" s="203" t="n"/>
      <c r="Q2460" s="146" t="n"/>
      <c r="R2460" s="144">
        <f>IF(ISERROR($V2460),"",OFFSET('Smelter Look-up'!$C$4,$V2460-4,0)&amp;"")</f>
        <v/>
      </c>
      <c r="S2460" s="150">
        <f>IF(B2460="","",IF(ISERROR(MATCH($E2460,CL,0)),"Unknown",INDIRECT("'C'!$A$"&amp;MATCH($E2460,CL,0)+1)))</f>
        <v/>
      </c>
      <c r="T2460" s="150">
        <f>IF(B2460="","",IF(ISERROR(MATCH($J2460,SorP!$B$1:$B$6261,0)),"",INDIRECT("'SorP'!$A$"&amp;MATCH($S2460&amp;$J2460,SorP!C:C,0))))</f>
        <v/>
      </c>
      <c r="U2460" s="163" t="n"/>
      <c r="V2460" s="164">
        <f>IF(C2460="",NA(),MATCH($B2460&amp;$C2460,'Smelter Look-up'!$J:$J,0))</f>
        <v/>
      </c>
      <c r="X2460" s="165">
        <f>IF(AND(C2460="Smelter not listed",OR(LEN(D2460)=0,LEN(E2460)=0)),1,0)</f>
        <v/>
      </c>
      <c r="AB2460" s="306">
        <f>IF(C2460="","",B2460)</f>
        <v/>
      </c>
      <c r="AC2460" s="165">
        <f>B2460</f>
        <v/>
      </c>
      <c r="AD2460" s="165">
        <f>IF(C2460="Smelter not listed",D2460,C2460)</f>
        <v/>
      </c>
    </row>
    <row r="2461" ht="20.1" customFormat="1" customHeight="1" s="165">
      <c r="A2461" s="150" t="n"/>
      <c r="B2461" s="296">
        <f>IF(LEN(A2461)=0,"",INDEX('Smelter Look-up'!$A:$A,MATCH($A2461,'Smelter Look-up'!$E:$E,0)))</f>
        <v/>
      </c>
      <c r="C2461" s="147">
        <f>IF(LEN(A2461)=0,"",INDEX('Smelter Look-up'!$C:$C,MATCH($A2461,'Smelter Look-up'!$E:$E,0)))</f>
        <v/>
      </c>
      <c r="D2461" s="144" t="n"/>
      <c r="E2461" s="144">
        <f>IF(ISERROR($V2461),"",OFFSET('Smelter Look-up'!$D$4,$V2461-4,0)&amp;"")</f>
        <v/>
      </c>
      <c r="F2461" s="144">
        <f>IF(ISERROR($V2461),"",OFFSET('Smelter Look-up'!$E$4,$V2461-4,0))</f>
        <v/>
      </c>
      <c r="G2461" s="144">
        <f>IF(C2461=$X$4,"Enter smelter details",IF(ISERROR($V2461),"",OFFSET('Smelter Look-up'!$F$4,$V2461-4,0)))</f>
        <v/>
      </c>
      <c r="H2461" s="200">
        <f>IF(ISERROR($V2461),"",OFFSET('Smelter Look-up'!$G$4,$V2461-4,0))</f>
        <v/>
      </c>
      <c r="I2461" s="201">
        <f>IF(ISERROR($V2461),"",OFFSET('Smelter Look-up'!$H$4,$V2461-4,0))</f>
        <v/>
      </c>
      <c r="J2461" s="201">
        <f>IF(ISERROR($V2461),"",OFFSET('Smelter Look-up'!$I$4,$V2461-4,0))</f>
        <v/>
      </c>
      <c r="K2461" s="145" t="n"/>
      <c r="L2461" s="145" t="n"/>
      <c r="M2461" s="145" t="n"/>
      <c r="N2461" s="145" t="n"/>
      <c r="O2461" s="145" t="n"/>
      <c r="P2461" s="203" t="n"/>
      <c r="Q2461" s="146" t="n"/>
      <c r="R2461" s="144">
        <f>IF(ISERROR($V2461),"",OFFSET('Smelter Look-up'!$C$4,$V2461-4,0)&amp;"")</f>
        <v/>
      </c>
      <c r="S2461" s="150">
        <f>IF(B2461="","",IF(ISERROR(MATCH($E2461,CL,0)),"Unknown",INDIRECT("'C'!$A$"&amp;MATCH($E2461,CL,0)+1)))</f>
        <v/>
      </c>
      <c r="T2461" s="150">
        <f>IF(B2461="","",IF(ISERROR(MATCH($J2461,SorP!$B$1:$B$6261,0)),"",INDIRECT("'SorP'!$A$"&amp;MATCH($S2461&amp;$J2461,SorP!C:C,0))))</f>
        <v/>
      </c>
      <c r="U2461" s="163" t="n"/>
      <c r="V2461" s="164">
        <f>IF(C2461="",NA(),MATCH($B2461&amp;$C2461,'Smelter Look-up'!$J:$J,0))</f>
        <v/>
      </c>
      <c r="X2461" s="165">
        <f>IF(AND(C2461="Smelter not listed",OR(LEN(D2461)=0,LEN(E2461)=0)),1,0)</f>
        <v/>
      </c>
      <c r="AB2461" s="306">
        <f>IF(C2461="","",B2461)</f>
        <v/>
      </c>
      <c r="AC2461" s="165">
        <f>B2461</f>
        <v/>
      </c>
      <c r="AD2461" s="165">
        <f>IF(C2461="Smelter not listed",D2461,C2461)</f>
        <v/>
      </c>
    </row>
    <row r="2462" ht="20.1" customFormat="1" customHeight="1" s="165">
      <c r="A2462" s="150" t="n"/>
      <c r="B2462" s="296">
        <f>IF(LEN(A2462)=0,"",INDEX('Smelter Look-up'!$A:$A,MATCH($A2462,'Smelter Look-up'!$E:$E,0)))</f>
        <v/>
      </c>
      <c r="C2462" s="147">
        <f>IF(LEN(A2462)=0,"",INDEX('Smelter Look-up'!$C:$C,MATCH($A2462,'Smelter Look-up'!$E:$E,0)))</f>
        <v/>
      </c>
      <c r="D2462" s="144" t="n"/>
      <c r="E2462" s="144">
        <f>IF(ISERROR($V2462),"",OFFSET('Smelter Look-up'!$D$4,$V2462-4,0)&amp;"")</f>
        <v/>
      </c>
      <c r="F2462" s="144">
        <f>IF(ISERROR($V2462),"",OFFSET('Smelter Look-up'!$E$4,$V2462-4,0))</f>
        <v/>
      </c>
      <c r="G2462" s="144">
        <f>IF(C2462=$X$4,"Enter smelter details",IF(ISERROR($V2462),"",OFFSET('Smelter Look-up'!$F$4,$V2462-4,0)))</f>
        <v/>
      </c>
      <c r="H2462" s="200">
        <f>IF(ISERROR($V2462),"",OFFSET('Smelter Look-up'!$G$4,$V2462-4,0))</f>
        <v/>
      </c>
      <c r="I2462" s="201">
        <f>IF(ISERROR($V2462),"",OFFSET('Smelter Look-up'!$H$4,$V2462-4,0))</f>
        <v/>
      </c>
      <c r="J2462" s="201">
        <f>IF(ISERROR($V2462),"",OFFSET('Smelter Look-up'!$I$4,$V2462-4,0))</f>
        <v/>
      </c>
      <c r="K2462" s="145" t="n"/>
      <c r="L2462" s="145" t="n"/>
      <c r="M2462" s="145" t="n"/>
      <c r="N2462" s="145" t="n"/>
      <c r="O2462" s="145" t="n"/>
      <c r="P2462" s="203" t="n"/>
      <c r="Q2462" s="146" t="n"/>
      <c r="R2462" s="144">
        <f>IF(ISERROR($V2462),"",OFFSET('Smelter Look-up'!$C$4,$V2462-4,0)&amp;"")</f>
        <v/>
      </c>
      <c r="S2462" s="150">
        <f>IF(B2462="","",IF(ISERROR(MATCH($E2462,CL,0)),"Unknown",INDIRECT("'C'!$A$"&amp;MATCH($E2462,CL,0)+1)))</f>
        <v/>
      </c>
      <c r="T2462" s="150">
        <f>IF(B2462="","",IF(ISERROR(MATCH($J2462,SorP!$B$1:$B$6261,0)),"",INDIRECT("'SorP'!$A$"&amp;MATCH($S2462&amp;$J2462,SorP!C:C,0))))</f>
        <v/>
      </c>
      <c r="U2462" s="163" t="n"/>
      <c r="V2462" s="164">
        <f>IF(C2462="",NA(),MATCH($B2462&amp;$C2462,'Smelter Look-up'!$J:$J,0))</f>
        <v/>
      </c>
      <c r="X2462" s="165">
        <f>IF(AND(C2462="Smelter not listed",OR(LEN(D2462)=0,LEN(E2462)=0)),1,0)</f>
        <v/>
      </c>
      <c r="AB2462" s="306">
        <f>IF(C2462="","",B2462)</f>
        <v/>
      </c>
      <c r="AC2462" s="165">
        <f>B2462</f>
        <v/>
      </c>
      <c r="AD2462" s="165">
        <f>IF(C2462="Smelter not listed",D2462,C2462)</f>
        <v/>
      </c>
    </row>
    <row r="2463" ht="20.1" customFormat="1" customHeight="1" s="165">
      <c r="A2463" s="150" t="n"/>
      <c r="B2463" s="296">
        <f>IF(LEN(A2463)=0,"",INDEX('Smelter Look-up'!$A:$A,MATCH($A2463,'Smelter Look-up'!$E:$E,0)))</f>
        <v/>
      </c>
      <c r="C2463" s="147">
        <f>IF(LEN(A2463)=0,"",INDEX('Smelter Look-up'!$C:$C,MATCH($A2463,'Smelter Look-up'!$E:$E,0)))</f>
        <v/>
      </c>
      <c r="D2463" s="144" t="n"/>
      <c r="E2463" s="144">
        <f>IF(ISERROR($V2463),"",OFFSET('Smelter Look-up'!$D$4,$V2463-4,0)&amp;"")</f>
        <v/>
      </c>
      <c r="F2463" s="144">
        <f>IF(ISERROR($V2463),"",OFFSET('Smelter Look-up'!$E$4,$V2463-4,0))</f>
        <v/>
      </c>
      <c r="G2463" s="144">
        <f>IF(C2463=$X$4,"Enter smelter details",IF(ISERROR($V2463),"",OFFSET('Smelter Look-up'!$F$4,$V2463-4,0)))</f>
        <v/>
      </c>
      <c r="H2463" s="200">
        <f>IF(ISERROR($V2463),"",OFFSET('Smelter Look-up'!$G$4,$V2463-4,0))</f>
        <v/>
      </c>
      <c r="I2463" s="201">
        <f>IF(ISERROR($V2463),"",OFFSET('Smelter Look-up'!$H$4,$V2463-4,0))</f>
        <v/>
      </c>
      <c r="J2463" s="201">
        <f>IF(ISERROR($V2463),"",OFFSET('Smelter Look-up'!$I$4,$V2463-4,0))</f>
        <v/>
      </c>
      <c r="K2463" s="145" t="n"/>
      <c r="L2463" s="145" t="n"/>
      <c r="M2463" s="145" t="n"/>
      <c r="N2463" s="145" t="n"/>
      <c r="O2463" s="145" t="n"/>
      <c r="P2463" s="203" t="n"/>
      <c r="Q2463" s="146" t="n"/>
      <c r="R2463" s="144">
        <f>IF(ISERROR($V2463),"",OFFSET('Smelter Look-up'!$C$4,$V2463-4,0)&amp;"")</f>
        <v/>
      </c>
      <c r="S2463" s="150">
        <f>IF(B2463="","",IF(ISERROR(MATCH($E2463,CL,0)),"Unknown",INDIRECT("'C'!$A$"&amp;MATCH($E2463,CL,0)+1)))</f>
        <v/>
      </c>
      <c r="T2463" s="150">
        <f>IF(B2463="","",IF(ISERROR(MATCH($J2463,SorP!$B$1:$B$6261,0)),"",INDIRECT("'SorP'!$A$"&amp;MATCH($S2463&amp;$J2463,SorP!C:C,0))))</f>
        <v/>
      </c>
      <c r="U2463" s="163" t="n"/>
      <c r="V2463" s="164">
        <f>IF(C2463="",NA(),MATCH($B2463&amp;$C2463,'Smelter Look-up'!$J:$J,0))</f>
        <v/>
      </c>
      <c r="X2463" s="165">
        <f>IF(AND(C2463="Smelter not listed",OR(LEN(D2463)=0,LEN(E2463)=0)),1,0)</f>
        <v/>
      </c>
      <c r="AB2463" s="306">
        <f>IF(C2463="","",B2463)</f>
        <v/>
      </c>
      <c r="AC2463" s="165">
        <f>B2463</f>
        <v/>
      </c>
      <c r="AD2463" s="165">
        <f>IF(C2463="Smelter not listed",D2463,C2463)</f>
        <v/>
      </c>
    </row>
    <row r="2464" ht="20.1" customFormat="1" customHeight="1" s="165">
      <c r="A2464" s="150" t="n"/>
      <c r="B2464" s="296">
        <f>IF(LEN(A2464)=0,"",INDEX('Smelter Look-up'!$A:$A,MATCH($A2464,'Smelter Look-up'!$E:$E,0)))</f>
        <v/>
      </c>
      <c r="C2464" s="147">
        <f>IF(LEN(A2464)=0,"",INDEX('Smelter Look-up'!$C:$C,MATCH($A2464,'Smelter Look-up'!$E:$E,0)))</f>
        <v/>
      </c>
      <c r="D2464" s="144" t="n"/>
      <c r="E2464" s="144">
        <f>IF(ISERROR($V2464),"",OFFSET('Smelter Look-up'!$D$4,$V2464-4,0)&amp;"")</f>
        <v/>
      </c>
      <c r="F2464" s="144">
        <f>IF(ISERROR($V2464),"",OFFSET('Smelter Look-up'!$E$4,$V2464-4,0))</f>
        <v/>
      </c>
      <c r="G2464" s="144">
        <f>IF(C2464=$X$4,"Enter smelter details",IF(ISERROR($V2464),"",OFFSET('Smelter Look-up'!$F$4,$V2464-4,0)))</f>
        <v/>
      </c>
      <c r="H2464" s="200">
        <f>IF(ISERROR($V2464),"",OFFSET('Smelter Look-up'!$G$4,$V2464-4,0))</f>
        <v/>
      </c>
      <c r="I2464" s="201">
        <f>IF(ISERROR($V2464),"",OFFSET('Smelter Look-up'!$H$4,$V2464-4,0))</f>
        <v/>
      </c>
      <c r="J2464" s="201">
        <f>IF(ISERROR($V2464),"",OFFSET('Smelter Look-up'!$I$4,$V2464-4,0))</f>
        <v/>
      </c>
      <c r="K2464" s="145" t="n"/>
      <c r="L2464" s="145" t="n"/>
      <c r="M2464" s="145" t="n"/>
      <c r="N2464" s="145" t="n"/>
      <c r="O2464" s="145" t="n"/>
      <c r="P2464" s="203" t="n"/>
      <c r="Q2464" s="146" t="n"/>
      <c r="R2464" s="144">
        <f>IF(ISERROR($V2464),"",OFFSET('Smelter Look-up'!$C$4,$V2464-4,0)&amp;"")</f>
        <v/>
      </c>
      <c r="S2464" s="150">
        <f>IF(B2464="","",IF(ISERROR(MATCH($E2464,CL,0)),"Unknown",INDIRECT("'C'!$A$"&amp;MATCH($E2464,CL,0)+1)))</f>
        <v/>
      </c>
      <c r="T2464" s="150">
        <f>IF(B2464="","",IF(ISERROR(MATCH($J2464,SorP!$B$1:$B$6261,0)),"",INDIRECT("'SorP'!$A$"&amp;MATCH($S2464&amp;$J2464,SorP!C:C,0))))</f>
        <v/>
      </c>
      <c r="U2464" s="163" t="n"/>
      <c r="V2464" s="164">
        <f>IF(C2464="",NA(),MATCH($B2464&amp;$C2464,'Smelter Look-up'!$J:$J,0))</f>
        <v/>
      </c>
      <c r="X2464" s="165">
        <f>IF(AND(C2464="Smelter not listed",OR(LEN(D2464)=0,LEN(E2464)=0)),1,0)</f>
        <v/>
      </c>
      <c r="AB2464" s="306">
        <f>IF(C2464="","",B2464)</f>
        <v/>
      </c>
      <c r="AC2464" s="165">
        <f>B2464</f>
        <v/>
      </c>
      <c r="AD2464" s="165">
        <f>IF(C2464="Smelter not listed",D2464,C2464)</f>
        <v/>
      </c>
    </row>
    <row r="2465" ht="20.1" customFormat="1" customHeight="1" s="165">
      <c r="A2465" s="150" t="n"/>
      <c r="B2465" s="296">
        <f>IF(LEN(A2465)=0,"",INDEX('Smelter Look-up'!$A:$A,MATCH($A2465,'Smelter Look-up'!$E:$E,0)))</f>
        <v/>
      </c>
      <c r="C2465" s="147">
        <f>IF(LEN(A2465)=0,"",INDEX('Smelter Look-up'!$C:$C,MATCH($A2465,'Smelter Look-up'!$E:$E,0)))</f>
        <v/>
      </c>
      <c r="D2465" s="144" t="n"/>
      <c r="E2465" s="144">
        <f>IF(ISERROR($V2465),"",OFFSET('Smelter Look-up'!$D$4,$V2465-4,0)&amp;"")</f>
        <v/>
      </c>
      <c r="F2465" s="144">
        <f>IF(ISERROR($V2465),"",OFFSET('Smelter Look-up'!$E$4,$V2465-4,0))</f>
        <v/>
      </c>
      <c r="G2465" s="144">
        <f>IF(C2465=$X$4,"Enter smelter details",IF(ISERROR($V2465),"",OFFSET('Smelter Look-up'!$F$4,$V2465-4,0)))</f>
        <v/>
      </c>
      <c r="H2465" s="200">
        <f>IF(ISERROR($V2465),"",OFFSET('Smelter Look-up'!$G$4,$V2465-4,0))</f>
        <v/>
      </c>
      <c r="I2465" s="201">
        <f>IF(ISERROR($V2465),"",OFFSET('Smelter Look-up'!$H$4,$V2465-4,0))</f>
        <v/>
      </c>
      <c r="J2465" s="201">
        <f>IF(ISERROR($V2465),"",OFFSET('Smelter Look-up'!$I$4,$V2465-4,0))</f>
        <v/>
      </c>
      <c r="K2465" s="145" t="n"/>
      <c r="L2465" s="145" t="n"/>
      <c r="M2465" s="145" t="n"/>
      <c r="N2465" s="145" t="n"/>
      <c r="O2465" s="145" t="n"/>
      <c r="P2465" s="203" t="n"/>
      <c r="Q2465" s="146" t="n"/>
      <c r="R2465" s="144">
        <f>IF(ISERROR($V2465),"",OFFSET('Smelter Look-up'!$C$4,$V2465-4,0)&amp;"")</f>
        <v/>
      </c>
      <c r="S2465" s="150">
        <f>IF(B2465="","",IF(ISERROR(MATCH($E2465,CL,0)),"Unknown",INDIRECT("'C'!$A$"&amp;MATCH($E2465,CL,0)+1)))</f>
        <v/>
      </c>
      <c r="T2465" s="150">
        <f>IF(B2465="","",IF(ISERROR(MATCH($J2465,SorP!$B$1:$B$6261,0)),"",INDIRECT("'SorP'!$A$"&amp;MATCH($S2465&amp;$J2465,SorP!C:C,0))))</f>
        <v/>
      </c>
      <c r="U2465" s="163" t="n"/>
      <c r="V2465" s="164">
        <f>IF(C2465="",NA(),MATCH($B2465&amp;$C2465,'Smelter Look-up'!$J:$J,0))</f>
        <v/>
      </c>
      <c r="X2465" s="165">
        <f>IF(AND(C2465="Smelter not listed",OR(LEN(D2465)=0,LEN(E2465)=0)),1,0)</f>
        <v/>
      </c>
      <c r="AB2465" s="306">
        <f>IF(C2465="","",B2465)</f>
        <v/>
      </c>
      <c r="AC2465" s="165">
        <f>B2465</f>
        <v/>
      </c>
      <c r="AD2465" s="165">
        <f>IF(C2465="Smelter not listed",D2465,C2465)</f>
        <v/>
      </c>
    </row>
    <row r="2466" ht="20.1" customFormat="1" customHeight="1" s="165">
      <c r="A2466" s="150" t="n"/>
      <c r="B2466" s="296">
        <f>IF(LEN(A2466)=0,"",INDEX('Smelter Look-up'!$A:$A,MATCH($A2466,'Smelter Look-up'!$E:$E,0)))</f>
        <v/>
      </c>
      <c r="C2466" s="147">
        <f>IF(LEN(A2466)=0,"",INDEX('Smelter Look-up'!$C:$C,MATCH($A2466,'Smelter Look-up'!$E:$E,0)))</f>
        <v/>
      </c>
      <c r="D2466" s="144" t="n"/>
      <c r="E2466" s="144">
        <f>IF(ISERROR($V2466),"",OFFSET('Smelter Look-up'!$D$4,$V2466-4,0)&amp;"")</f>
        <v/>
      </c>
      <c r="F2466" s="144">
        <f>IF(ISERROR($V2466),"",OFFSET('Smelter Look-up'!$E$4,$V2466-4,0))</f>
        <v/>
      </c>
      <c r="G2466" s="144">
        <f>IF(C2466=$X$4,"Enter smelter details",IF(ISERROR($V2466),"",OFFSET('Smelter Look-up'!$F$4,$V2466-4,0)))</f>
        <v/>
      </c>
      <c r="H2466" s="200">
        <f>IF(ISERROR($V2466),"",OFFSET('Smelter Look-up'!$G$4,$V2466-4,0))</f>
        <v/>
      </c>
      <c r="I2466" s="201">
        <f>IF(ISERROR($V2466),"",OFFSET('Smelter Look-up'!$H$4,$V2466-4,0))</f>
        <v/>
      </c>
      <c r="J2466" s="201">
        <f>IF(ISERROR($V2466),"",OFFSET('Smelter Look-up'!$I$4,$V2466-4,0))</f>
        <v/>
      </c>
      <c r="K2466" s="145" t="n"/>
      <c r="L2466" s="145" t="n"/>
      <c r="M2466" s="145" t="n"/>
      <c r="N2466" s="145" t="n"/>
      <c r="O2466" s="145" t="n"/>
      <c r="P2466" s="203" t="n"/>
      <c r="Q2466" s="146" t="n"/>
      <c r="R2466" s="144">
        <f>IF(ISERROR($V2466),"",OFFSET('Smelter Look-up'!$C$4,$V2466-4,0)&amp;"")</f>
        <v/>
      </c>
      <c r="S2466" s="150">
        <f>IF(B2466="","",IF(ISERROR(MATCH($E2466,CL,0)),"Unknown",INDIRECT("'C'!$A$"&amp;MATCH($E2466,CL,0)+1)))</f>
        <v/>
      </c>
      <c r="T2466" s="150">
        <f>IF(B2466="","",IF(ISERROR(MATCH($J2466,SorP!$B$1:$B$6261,0)),"",INDIRECT("'SorP'!$A$"&amp;MATCH($S2466&amp;$J2466,SorP!C:C,0))))</f>
        <v/>
      </c>
      <c r="U2466" s="163" t="n"/>
      <c r="V2466" s="164">
        <f>IF(C2466="",NA(),MATCH($B2466&amp;$C2466,'Smelter Look-up'!$J:$J,0))</f>
        <v/>
      </c>
      <c r="X2466" s="165">
        <f>IF(AND(C2466="Smelter not listed",OR(LEN(D2466)=0,LEN(E2466)=0)),1,0)</f>
        <v/>
      </c>
      <c r="AB2466" s="306">
        <f>IF(C2466="","",B2466)</f>
        <v/>
      </c>
      <c r="AC2466" s="165">
        <f>B2466</f>
        <v/>
      </c>
      <c r="AD2466" s="165">
        <f>IF(C2466="Smelter not listed",D2466,C2466)</f>
        <v/>
      </c>
    </row>
    <row r="2467" ht="20.1" customFormat="1" customHeight="1" s="165">
      <c r="A2467" s="150" t="n"/>
      <c r="B2467" s="296">
        <f>IF(LEN(A2467)=0,"",INDEX('Smelter Look-up'!$A:$A,MATCH($A2467,'Smelter Look-up'!$E:$E,0)))</f>
        <v/>
      </c>
      <c r="C2467" s="147">
        <f>IF(LEN(A2467)=0,"",INDEX('Smelter Look-up'!$C:$C,MATCH($A2467,'Smelter Look-up'!$E:$E,0)))</f>
        <v/>
      </c>
      <c r="D2467" s="144" t="n"/>
      <c r="E2467" s="144">
        <f>IF(ISERROR($V2467),"",OFFSET('Smelter Look-up'!$D$4,$V2467-4,0)&amp;"")</f>
        <v/>
      </c>
      <c r="F2467" s="144">
        <f>IF(ISERROR($V2467),"",OFFSET('Smelter Look-up'!$E$4,$V2467-4,0))</f>
        <v/>
      </c>
      <c r="G2467" s="144">
        <f>IF(C2467=$X$4,"Enter smelter details",IF(ISERROR($V2467),"",OFFSET('Smelter Look-up'!$F$4,$V2467-4,0)))</f>
        <v/>
      </c>
      <c r="H2467" s="200">
        <f>IF(ISERROR($V2467),"",OFFSET('Smelter Look-up'!$G$4,$V2467-4,0))</f>
        <v/>
      </c>
      <c r="I2467" s="201">
        <f>IF(ISERROR($V2467),"",OFFSET('Smelter Look-up'!$H$4,$V2467-4,0))</f>
        <v/>
      </c>
      <c r="J2467" s="201">
        <f>IF(ISERROR($V2467),"",OFFSET('Smelter Look-up'!$I$4,$V2467-4,0))</f>
        <v/>
      </c>
      <c r="K2467" s="145" t="n"/>
      <c r="L2467" s="145" t="n"/>
      <c r="M2467" s="145" t="n"/>
      <c r="N2467" s="145" t="n"/>
      <c r="O2467" s="145" t="n"/>
      <c r="P2467" s="203" t="n"/>
      <c r="Q2467" s="146" t="n"/>
      <c r="R2467" s="144">
        <f>IF(ISERROR($V2467),"",OFFSET('Smelter Look-up'!$C$4,$V2467-4,0)&amp;"")</f>
        <v/>
      </c>
      <c r="S2467" s="150">
        <f>IF(B2467="","",IF(ISERROR(MATCH($E2467,CL,0)),"Unknown",INDIRECT("'C'!$A$"&amp;MATCH($E2467,CL,0)+1)))</f>
        <v/>
      </c>
      <c r="T2467" s="150">
        <f>IF(B2467="","",IF(ISERROR(MATCH($J2467,SorP!$B$1:$B$6261,0)),"",INDIRECT("'SorP'!$A$"&amp;MATCH($S2467&amp;$J2467,SorP!C:C,0))))</f>
        <v/>
      </c>
      <c r="U2467" s="163" t="n"/>
      <c r="V2467" s="164">
        <f>IF(C2467="",NA(),MATCH($B2467&amp;$C2467,'Smelter Look-up'!$J:$J,0))</f>
        <v/>
      </c>
      <c r="X2467" s="165">
        <f>IF(AND(C2467="Smelter not listed",OR(LEN(D2467)=0,LEN(E2467)=0)),1,0)</f>
        <v/>
      </c>
      <c r="AB2467" s="306">
        <f>IF(C2467="","",B2467)</f>
        <v/>
      </c>
      <c r="AC2467" s="165">
        <f>B2467</f>
        <v/>
      </c>
      <c r="AD2467" s="165">
        <f>IF(C2467="Smelter not listed",D2467,C2467)</f>
        <v/>
      </c>
    </row>
    <row r="2468" ht="20.1" customFormat="1" customHeight="1" s="165">
      <c r="A2468" s="150" t="n"/>
      <c r="B2468" s="296">
        <f>IF(LEN(A2468)=0,"",INDEX('Smelter Look-up'!$A:$A,MATCH($A2468,'Smelter Look-up'!$E:$E,0)))</f>
        <v/>
      </c>
      <c r="C2468" s="147">
        <f>IF(LEN(A2468)=0,"",INDEX('Smelter Look-up'!$C:$C,MATCH($A2468,'Smelter Look-up'!$E:$E,0)))</f>
        <v/>
      </c>
      <c r="D2468" s="144" t="n"/>
      <c r="E2468" s="144">
        <f>IF(ISERROR($V2468),"",OFFSET('Smelter Look-up'!$D$4,$V2468-4,0)&amp;"")</f>
        <v/>
      </c>
      <c r="F2468" s="144">
        <f>IF(ISERROR($V2468),"",OFFSET('Smelter Look-up'!$E$4,$V2468-4,0))</f>
        <v/>
      </c>
      <c r="G2468" s="144">
        <f>IF(C2468=$X$4,"Enter smelter details",IF(ISERROR($V2468),"",OFFSET('Smelter Look-up'!$F$4,$V2468-4,0)))</f>
        <v/>
      </c>
      <c r="H2468" s="200">
        <f>IF(ISERROR($V2468),"",OFFSET('Smelter Look-up'!$G$4,$V2468-4,0))</f>
        <v/>
      </c>
      <c r="I2468" s="201">
        <f>IF(ISERROR($V2468),"",OFFSET('Smelter Look-up'!$H$4,$V2468-4,0))</f>
        <v/>
      </c>
      <c r="J2468" s="201">
        <f>IF(ISERROR($V2468),"",OFFSET('Smelter Look-up'!$I$4,$V2468-4,0))</f>
        <v/>
      </c>
      <c r="K2468" s="145" t="n"/>
      <c r="L2468" s="145" t="n"/>
      <c r="M2468" s="145" t="n"/>
      <c r="N2468" s="145" t="n"/>
      <c r="O2468" s="145" t="n"/>
      <c r="P2468" s="203" t="n"/>
      <c r="Q2468" s="146" t="n"/>
      <c r="R2468" s="144">
        <f>IF(ISERROR($V2468),"",OFFSET('Smelter Look-up'!$C$4,$V2468-4,0)&amp;"")</f>
        <v/>
      </c>
      <c r="S2468" s="150">
        <f>IF(B2468="","",IF(ISERROR(MATCH($E2468,CL,0)),"Unknown",INDIRECT("'C'!$A$"&amp;MATCH($E2468,CL,0)+1)))</f>
        <v/>
      </c>
      <c r="T2468" s="150">
        <f>IF(B2468="","",IF(ISERROR(MATCH($J2468,SorP!$B$1:$B$6261,0)),"",INDIRECT("'SorP'!$A$"&amp;MATCH($S2468&amp;$J2468,SorP!C:C,0))))</f>
        <v/>
      </c>
      <c r="U2468" s="163" t="n"/>
      <c r="V2468" s="164">
        <f>IF(C2468="",NA(),MATCH($B2468&amp;$C2468,'Smelter Look-up'!$J:$J,0))</f>
        <v/>
      </c>
      <c r="X2468" s="165">
        <f>IF(AND(C2468="Smelter not listed",OR(LEN(D2468)=0,LEN(E2468)=0)),1,0)</f>
        <v/>
      </c>
      <c r="AB2468" s="306">
        <f>IF(C2468="","",B2468)</f>
        <v/>
      </c>
      <c r="AC2468" s="165">
        <f>B2468</f>
        <v/>
      </c>
      <c r="AD2468" s="165">
        <f>IF(C2468="Smelter not listed",D2468,C2468)</f>
        <v/>
      </c>
    </row>
    <row r="2469" ht="20.1" customFormat="1" customHeight="1" s="165">
      <c r="A2469" s="150" t="n"/>
      <c r="B2469" s="296">
        <f>IF(LEN(A2469)=0,"",INDEX('Smelter Look-up'!$A:$A,MATCH($A2469,'Smelter Look-up'!$E:$E,0)))</f>
        <v/>
      </c>
      <c r="C2469" s="147">
        <f>IF(LEN(A2469)=0,"",INDEX('Smelter Look-up'!$C:$C,MATCH($A2469,'Smelter Look-up'!$E:$E,0)))</f>
        <v/>
      </c>
      <c r="D2469" s="144" t="n"/>
      <c r="E2469" s="144">
        <f>IF(ISERROR($V2469),"",OFFSET('Smelter Look-up'!$D$4,$V2469-4,0)&amp;"")</f>
        <v/>
      </c>
      <c r="F2469" s="144">
        <f>IF(ISERROR($V2469),"",OFFSET('Smelter Look-up'!$E$4,$V2469-4,0))</f>
        <v/>
      </c>
      <c r="G2469" s="144">
        <f>IF(C2469=$X$4,"Enter smelter details",IF(ISERROR($V2469),"",OFFSET('Smelter Look-up'!$F$4,$V2469-4,0)))</f>
        <v/>
      </c>
      <c r="H2469" s="200">
        <f>IF(ISERROR($V2469),"",OFFSET('Smelter Look-up'!$G$4,$V2469-4,0))</f>
        <v/>
      </c>
      <c r="I2469" s="201">
        <f>IF(ISERROR($V2469),"",OFFSET('Smelter Look-up'!$H$4,$V2469-4,0))</f>
        <v/>
      </c>
      <c r="J2469" s="201">
        <f>IF(ISERROR($V2469),"",OFFSET('Smelter Look-up'!$I$4,$V2469-4,0))</f>
        <v/>
      </c>
      <c r="K2469" s="145" t="n"/>
      <c r="L2469" s="145" t="n"/>
      <c r="M2469" s="145" t="n"/>
      <c r="N2469" s="145" t="n"/>
      <c r="O2469" s="145" t="n"/>
      <c r="P2469" s="203" t="n"/>
      <c r="Q2469" s="146" t="n"/>
      <c r="R2469" s="144">
        <f>IF(ISERROR($V2469),"",OFFSET('Smelter Look-up'!$C$4,$V2469-4,0)&amp;"")</f>
        <v/>
      </c>
      <c r="S2469" s="150">
        <f>IF(B2469="","",IF(ISERROR(MATCH($E2469,CL,0)),"Unknown",INDIRECT("'C'!$A$"&amp;MATCH($E2469,CL,0)+1)))</f>
        <v/>
      </c>
      <c r="T2469" s="150">
        <f>IF(B2469="","",IF(ISERROR(MATCH($J2469,SorP!$B$1:$B$6261,0)),"",INDIRECT("'SorP'!$A$"&amp;MATCH($S2469&amp;$J2469,SorP!C:C,0))))</f>
        <v/>
      </c>
      <c r="U2469" s="163" t="n"/>
      <c r="V2469" s="164">
        <f>IF(C2469="",NA(),MATCH($B2469&amp;$C2469,'Smelter Look-up'!$J:$J,0))</f>
        <v/>
      </c>
      <c r="X2469" s="165">
        <f>IF(AND(C2469="Smelter not listed",OR(LEN(D2469)=0,LEN(E2469)=0)),1,0)</f>
        <v/>
      </c>
      <c r="AB2469" s="306">
        <f>IF(C2469="","",B2469)</f>
        <v/>
      </c>
      <c r="AC2469" s="165">
        <f>B2469</f>
        <v/>
      </c>
      <c r="AD2469" s="165">
        <f>IF(C2469="Smelter not listed",D2469,C2469)</f>
        <v/>
      </c>
    </row>
    <row r="2470" ht="20.1" customFormat="1" customHeight="1" s="165">
      <c r="A2470" s="150" t="n"/>
      <c r="B2470" s="296">
        <f>IF(LEN(A2470)=0,"",INDEX('Smelter Look-up'!$A:$A,MATCH($A2470,'Smelter Look-up'!$E:$E,0)))</f>
        <v/>
      </c>
      <c r="C2470" s="147">
        <f>IF(LEN(A2470)=0,"",INDEX('Smelter Look-up'!$C:$C,MATCH($A2470,'Smelter Look-up'!$E:$E,0)))</f>
        <v/>
      </c>
      <c r="D2470" s="144" t="n"/>
      <c r="E2470" s="144">
        <f>IF(ISERROR($V2470),"",OFFSET('Smelter Look-up'!$D$4,$V2470-4,0)&amp;"")</f>
        <v/>
      </c>
      <c r="F2470" s="144">
        <f>IF(ISERROR($V2470),"",OFFSET('Smelter Look-up'!$E$4,$V2470-4,0))</f>
        <v/>
      </c>
      <c r="G2470" s="144">
        <f>IF(C2470=$X$4,"Enter smelter details",IF(ISERROR($V2470),"",OFFSET('Smelter Look-up'!$F$4,$V2470-4,0)))</f>
        <v/>
      </c>
      <c r="H2470" s="200">
        <f>IF(ISERROR($V2470),"",OFFSET('Smelter Look-up'!$G$4,$V2470-4,0))</f>
        <v/>
      </c>
      <c r="I2470" s="201">
        <f>IF(ISERROR($V2470),"",OFFSET('Smelter Look-up'!$H$4,$V2470-4,0))</f>
        <v/>
      </c>
      <c r="J2470" s="201">
        <f>IF(ISERROR($V2470),"",OFFSET('Smelter Look-up'!$I$4,$V2470-4,0))</f>
        <v/>
      </c>
      <c r="K2470" s="145" t="n"/>
      <c r="L2470" s="145" t="n"/>
      <c r="M2470" s="145" t="n"/>
      <c r="N2470" s="145" t="n"/>
      <c r="O2470" s="145" t="n"/>
      <c r="P2470" s="203" t="n"/>
      <c r="Q2470" s="146" t="n"/>
      <c r="R2470" s="144">
        <f>IF(ISERROR($V2470),"",OFFSET('Smelter Look-up'!$C$4,$V2470-4,0)&amp;"")</f>
        <v/>
      </c>
      <c r="S2470" s="150">
        <f>IF(B2470="","",IF(ISERROR(MATCH($E2470,CL,0)),"Unknown",INDIRECT("'C'!$A$"&amp;MATCH($E2470,CL,0)+1)))</f>
        <v/>
      </c>
      <c r="T2470" s="150">
        <f>IF(B2470="","",IF(ISERROR(MATCH($J2470,SorP!$B$1:$B$6261,0)),"",INDIRECT("'SorP'!$A$"&amp;MATCH($S2470&amp;$J2470,SorP!C:C,0))))</f>
        <v/>
      </c>
      <c r="U2470" s="163" t="n"/>
      <c r="V2470" s="164">
        <f>IF(C2470="",NA(),MATCH($B2470&amp;$C2470,'Smelter Look-up'!$J:$J,0))</f>
        <v/>
      </c>
      <c r="X2470" s="165">
        <f>IF(AND(C2470="Smelter not listed",OR(LEN(D2470)=0,LEN(E2470)=0)),1,0)</f>
        <v/>
      </c>
      <c r="AB2470" s="306">
        <f>IF(C2470="","",B2470)</f>
        <v/>
      </c>
      <c r="AC2470" s="165">
        <f>B2470</f>
        <v/>
      </c>
      <c r="AD2470" s="165">
        <f>IF(C2470="Smelter not listed",D2470,C2470)</f>
        <v/>
      </c>
    </row>
    <row r="2471" ht="20.1" customFormat="1" customHeight="1" s="165">
      <c r="A2471" s="150" t="n"/>
      <c r="B2471" s="296">
        <f>IF(LEN(A2471)=0,"",INDEX('Smelter Look-up'!$A:$A,MATCH($A2471,'Smelter Look-up'!$E:$E,0)))</f>
        <v/>
      </c>
      <c r="C2471" s="147">
        <f>IF(LEN(A2471)=0,"",INDEX('Smelter Look-up'!$C:$C,MATCH($A2471,'Smelter Look-up'!$E:$E,0)))</f>
        <v/>
      </c>
      <c r="D2471" s="144" t="n"/>
      <c r="E2471" s="144">
        <f>IF(ISERROR($V2471),"",OFFSET('Smelter Look-up'!$D$4,$V2471-4,0)&amp;"")</f>
        <v/>
      </c>
      <c r="F2471" s="144">
        <f>IF(ISERROR($V2471),"",OFFSET('Smelter Look-up'!$E$4,$V2471-4,0))</f>
        <v/>
      </c>
      <c r="G2471" s="144">
        <f>IF(C2471=$X$4,"Enter smelter details",IF(ISERROR($V2471),"",OFFSET('Smelter Look-up'!$F$4,$V2471-4,0)))</f>
        <v/>
      </c>
      <c r="H2471" s="200">
        <f>IF(ISERROR($V2471),"",OFFSET('Smelter Look-up'!$G$4,$V2471-4,0))</f>
        <v/>
      </c>
      <c r="I2471" s="201">
        <f>IF(ISERROR($V2471),"",OFFSET('Smelter Look-up'!$H$4,$V2471-4,0))</f>
        <v/>
      </c>
      <c r="J2471" s="201">
        <f>IF(ISERROR($V2471),"",OFFSET('Smelter Look-up'!$I$4,$V2471-4,0))</f>
        <v/>
      </c>
      <c r="K2471" s="145" t="n"/>
      <c r="L2471" s="145" t="n"/>
      <c r="M2471" s="145" t="n"/>
      <c r="N2471" s="145" t="n"/>
      <c r="O2471" s="145" t="n"/>
      <c r="P2471" s="203" t="n"/>
      <c r="Q2471" s="146" t="n"/>
      <c r="R2471" s="144">
        <f>IF(ISERROR($V2471),"",OFFSET('Smelter Look-up'!$C$4,$V2471-4,0)&amp;"")</f>
        <v/>
      </c>
      <c r="S2471" s="150">
        <f>IF(B2471="","",IF(ISERROR(MATCH($E2471,CL,0)),"Unknown",INDIRECT("'C'!$A$"&amp;MATCH($E2471,CL,0)+1)))</f>
        <v/>
      </c>
      <c r="T2471" s="150">
        <f>IF(B2471="","",IF(ISERROR(MATCH($J2471,SorP!$B$1:$B$6261,0)),"",INDIRECT("'SorP'!$A$"&amp;MATCH($S2471&amp;$J2471,SorP!C:C,0))))</f>
        <v/>
      </c>
      <c r="U2471" s="163" t="n"/>
      <c r="V2471" s="164">
        <f>IF(C2471="",NA(),MATCH($B2471&amp;$C2471,'Smelter Look-up'!$J:$J,0))</f>
        <v/>
      </c>
      <c r="X2471" s="165">
        <f>IF(AND(C2471="Smelter not listed",OR(LEN(D2471)=0,LEN(E2471)=0)),1,0)</f>
        <v/>
      </c>
      <c r="AB2471" s="306">
        <f>IF(C2471="","",B2471)</f>
        <v/>
      </c>
      <c r="AC2471" s="165">
        <f>B2471</f>
        <v/>
      </c>
      <c r="AD2471" s="165">
        <f>IF(C2471="Smelter not listed",D2471,C2471)</f>
        <v/>
      </c>
    </row>
    <row r="2472" ht="20.1" customFormat="1" customHeight="1" s="165">
      <c r="A2472" s="150" t="n"/>
      <c r="B2472" s="296">
        <f>IF(LEN(A2472)=0,"",INDEX('Smelter Look-up'!$A:$A,MATCH($A2472,'Smelter Look-up'!$E:$E,0)))</f>
        <v/>
      </c>
      <c r="C2472" s="147">
        <f>IF(LEN(A2472)=0,"",INDEX('Smelter Look-up'!$C:$C,MATCH($A2472,'Smelter Look-up'!$E:$E,0)))</f>
        <v/>
      </c>
      <c r="D2472" s="144" t="n"/>
      <c r="E2472" s="144">
        <f>IF(ISERROR($V2472),"",OFFSET('Smelter Look-up'!$D$4,$V2472-4,0)&amp;"")</f>
        <v/>
      </c>
      <c r="F2472" s="144">
        <f>IF(ISERROR($V2472),"",OFFSET('Smelter Look-up'!$E$4,$V2472-4,0))</f>
        <v/>
      </c>
      <c r="G2472" s="144">
        <f>IF(C2472=$X$4,"Enter smelter details",IF(ISERROR($V2472),"",OFFSET('Smelter Look-up'!$F$4,$V2472-4,0)))</f>
        <v/>
      </c>
      <c r="H2472" s="200">
        <f>IF(ISERROR($V2472),"",OFFSET('Smelter Look-up'!$G$4,$V2472-4,0))</f>
        <v/>
      </c>
      <c r="I2472" s="201">
        <f>IF(ISERROR($V2472),"",OFFSET('Smelter Look-up'!$H$4,$V2472-4,0))</f>
        <v/>
      </c>
      <c r="J2472" s="201">
        <f>IF(ISERROR($V2472),"",OFFSET('Smelter Look-up'!$I$4,$V2472-4,0))</f>
        <v/>
      </c>
      <c r="K2472" s="145" t="n"/>
      <c r="L2472" s="145" t="n"/>
      <c r="M2472" s="145" t="n"/>
      <c r="N2472" s="145" t="n"/>
      <c r="O2472" s="145" t="n"/>
      <c r="P2472" s="203" t="n"/>
      <c r="Q2472" s="146" t="n"/>
      <c r="R2472" s="144">
        <f>IF(ISERROR($V2472),"",OFFSET('Smelter Look-up'!$C$4,$V2472-4,0)&amp;"")</f>
        <v/>
      </c>
      <c r="S2472" s="150">
        <f>IF(B2472="","",IF(ISERROR(MATCH($E2472,CL,0)),"Unknown",INDIRECT("'C'!$A$"&amp;MATCH($E2472,CL,0)+1)))</f>
        <v/>
      </c>
      <c r="T2472" s="150">
        <f>IF(B2472="","",IF(ISERROR(MATCH($J2472,SorP!$B$1:$B$6261,0)),"",INDIRECT("'SorP'!$A$"&amp;MATCH($S2472&amp;$J2472,SorP!C:C,0))))</f>
        <v/>
      </c>
      <c r="U2472" s="163" t="n"/>
      <c r="V2472" s="164">
        <f>IF(C2472="",NA(),MATCH($B2472&amp;$C2472,'Smelter Look-up'!$J:$J,0))</f>
        <v/>
      </c>
      <c r="X2472" s="165">
        <f>IF(AND(C2472="Smelter not listed",OR(LEN(D2472)=0,LEN(E2472)=0)),1,0)</f>
        <v/>
      </c>
      <c r="AB2472" s="306">
        <f>IF(C2472="","",B2472)</f>
        <v/>
      </c>
      <c r="AC2472" s="165">
        <f>B2472</f>
        <v/>
      </c>
      <c r="AD2472" s="165">
        <f>IF(C2472="Smelter not listed",D2472,C2472)</f>
        <v/>
      </c>
    </row>
    <row r="2473" ht="20.1" customFormat="1" customHeight="1" s="165">
      <c r="A2473" s="150" t="n"/>
      <c r="B2473" s="296">
        <f>IF(LEN(A2473)=0,"",INDEX('Smelter Look-up'!$A:$A,MATCH($A2473,'Smelter Look-up'!$E:$E,0)))</f>
        <v/>
      </c>
      <c r="C2473" s="147">
        <f>IF(LEN(A2473)=0,"",INDEX('Smelter Look-up'!$C:$C,MATCH($A2473,'Smelter Look-up'!$E:$E,0)))</f>
        <v/>
      </c>
      <c r="D2473" s="144" t="n"/>
      <c r="E2473" s="144">
        <f>IF(ISERROR($V2473),"",OFFSET('Smelter Look-up'!$D$4,$V2473-4,0)&amp;"")</f>
        <v/>
      </c>
      <c r="F2473" s="144">
        <f>IF(ISERROR($V2473),"",OFFSET('Smelter Look-up'!$E$4,$V2473-4,0))</f>
        <v/>
      </c>
      <c r="G2473" s="144">
        <f>IF(C2473=$X$4,"Enter smelter details",IF(ISERROR($V2473),"",OFFSET('Smelter Look-up'!$F$4,$V2473-4,0)))</f>
        <v/>
      </c>
      <c r="H2473" s="200">
        <f>IF(ISERROR($V2473),"",OFFSET('Smelter Look-up'!$G$4,$V2473-4,0))</f>
        <v/>
      </c>
      <c r="I2473" s="201">
        <f>IF(ISERROR($V2473),"",OFFSET('Smelter Look-up'!$H$4,$V2473-4,0))</f>
        <v/>
      </c>
      <c r="J2473" s="201">
        <f>IF(ISERROR($V2473),"",OFFSET('Smelter Look-up'!$I$4,$V2473-4,0))</f>
        <v/>
      </c>
      <c r="K2473" s="145" t="n"/>
      <c r="L2473" s="145" t="n"/>
      <c r="M2473" s="145" t="n"/>
      <c r="N2473" s="145" t="n"/>
      <c r="O2473" s="145" t="n"/>
      <c r="P2473" s="203" t="n"/>
      <c r="Q2473" s="146" t="n"/>
      <c r="R2473" s="144">
        <f>IF(ISERROR($V2473),"",OFFSET('Smelter Look-up'!$C$4,$V2473-4,0)&amp;"")</f>
        <v/>
      </c>
      <c r="S2473" s="150">
        <f>IF(B2473="","",IF(ISERROR(MATCH($E2473,CL,0)),"Unknown",INDIRECT("'C'!$A$"&amp;MATCH($E2473,CL,0)+1)))</f>
        <v/>
      </c>
      <c r="T2473" s="150">
        <f>IF(B2473="","",IF(ISERROR(MATCH($J2473,SorP!$B$1:$B$6261,0)),"",INDIRECT("'SorP'!$A$"&amp;MATCH($S2473&amp;$J2473,SorP!C:C,0))))</f>
        <v/>
      </c>
      <c r="U2473" s="163" t="n"/>
      <c r="V2473" s="164">
        <f>IF(C2473="",NA(),MATCH($B2473&amp;$C2473,'Smelter Look-up'!$J:$J,0))</f>
        <v/>
      </c>
      <c r="X2473" s="165">
        <f>IF(AND(C2473="Smelter not listed",OR(LEN(D2473)=0,LEN(E2473)=0)),1,0)</f>
        <v/>
      </c>
      <c r="AB2473" s="306">
        <f>IF(C2473="","",B2473)</f>
        <v/>
      </c>
      <c r="AC2473" s="165">
        <f>B2473</f>
        <v/>
      </c>
      <c r="AD2473" s="165">
        <f>IF(C2473="Smelter not listed",D2473,C2473)</f>
        <v/>
      </c>
    </row>
    <row r="2474" ht="20.1" customFormat="1" customHeight="1" s="165">
      <c r="A2474" s="150" t="n"/>
      <c r="B2474" s="296">
        <f>IF(LEN(A2474)=0,"",INDEX('Smelter Look-up'!$A:$A,MATCH($A2474,'Smelter Look-up'!$E:$E,0)))</f>
        <v/>
      </c>
      <c r="C2474" s="147">
        <f>IF(LEN(A2474)=0,"",INDEX('Smelter Look-up'!$C:$C,MATCH($A2474,'Smelter Look-up'!$E:$E,0)))</f>
        <v/>
      </c>
      <c r="D2474" s="144" t="n"/>
      <c r="E2474" s="144">
        <f>IF(ISERROR($V2474),"",OFFSET('Smelter Look-up'!$D$4,$V2474-4,0)&amp;"")</f>
        <v/>
      </c>
      <c r="F2474" s="144">
        <f>IF(ISERROR($V2474),"",OFFSET('Smelter Look-up'!$E$4,$V2474-4,0))</f>
        <v/>
      </c>
      <c r="G2474" s="144">
        <f>IF(C2474=$X$4,"Enter smelter details",IF(ISERROR($V2474),"",OFFSET('Smelter Look-up'!$F$4,$V2474-4,0)))</f>
        <v/>
      </c>
      <c r="H2474" s="200">
        <f>IF(ISERROR($V2474),"",OFFSET('Smelter Look-up'!$G$4,$V2474-4,0))</f>
        <v/>
      </c>
      <c r="I2474" s="201">
        <f>IF(ISERROR($V2474),"",OFFSET('Smelter Look-up'!$H$4,$V2474-4,0))</f>
        <v/>
      </c>
      <c r="J2474" s="201">
        <f>IF(ISERROR($V2474),"",OFFSET('Smelter Look-up'!$I$4,$V2474-4,0))</f>
        <v/>
      </c>
      <c r="K2474" s="145" t="n"/>
      <c r="L2474" s="145" t="n"/>
      <c r="M2474" s="145" t="n"/>
      <c r="N2474" s="145" t="n"/>
      <c r="O2474" s="145" t="n"/>
      <c r="P2474" s="203" t="n"/>
      <c r="Q2474" s="146" t="n"/>
      <c r="R2474" s="144">
        <f>IF(ISERROR($V2474),"",OFFSET('Smelter Look-up'!$C$4,$V2474-4,0)&amp;"")</f>
        <v/>
      </c>
      <c r="S2474" s="150">
        <f>IF(B2474="","",IF(ISERROR(MATCH($E2474,CL,0)),"Unknown",INDIRECT("'C'!$A$"&amp;MATCH($E2474,CL,0)+1)))</f>
        <v/>
      </c>
      <c r="T2474" s="150">
        <f>IF(B2474="","",IF(ISERROR(MATCH($J2474,SorP!$B$1:$B$6261,0)),"",INDIRECT("'SorP'!$A$"&amp;MATCH($S2474&amp;$J2474,SorP!C:C,0))))</f>
        <v/>
      </c>
      <c r="U2474" s="163" t="n"/>
      <c r="V2474" s="164">
        <f>IF(C2474="",NA(),MATCH($B2474&amp;$C2474,'Smelter Look-up'!$J:$J,0))</f>
        <v/>
      </c>
      <c r="X2474" s="165">
        <f>IF(AND(C2474="Smelter not listed",OR(LEN(D2474)=0,LEN(E2474)=0)),1,0)</f>
        <v/>
      </c>
      <c r="AB2474" s="306">
        <f>IF(C2474="","",B2474)</f>
        <v/>
      </c>
      <c r="AC2474" s="165">
        <f>B2474</f>
        <v/>
      </c>
      <c r="AD2474" s="165">
        <f>IF(C2474="Smelter not listed",D2474,C2474)</f>
        <v/>
      </c>
    </row>
    <row r="2475" ht="20.1" customFormat="1" customHeight="1" s="165">
      <c r="A2475" s="150" t="n"/>
      <c r="B2475" s="296">
        <f>IF(LEN(A2475)=0,"",INDEX('Smelter Look-up'!$A:$A,MATCH($A2475,'Smelter Look-up'!$E:$E,0)))</f>
        <v/>
      </c>
      <c r="C2475" s="147">
        <f>IF(LEN(A2475)=0,"",INDEX('Smelter Look-up'!$C:$C,MATCH($A2475,'Smelter Look-up'!$E:$E,0)))</f>
        <v/>
      </c>
      <c r="D2475" s="144" t="n"/>
      <c r="E2475" s="144">
        <f>IF(ISERROR($V2475),"",OFFSET('Smelter Look-up'!$D$4,$V2475-4,0)&amp;"")</f>
        <v/>
      </c>
      <c r="F2475" s="144">
        <f>IF(ISERROR($V2475),"",OFFSET('Smelter Look-up'!$E$4,$V2475-4,0))</f>
        <v/>
      </c>
      <c r="G2475" s="144">
        <f>IF(C2475=$X$4,"Enter smelter details",IF(ISERROR($V2475),"",OFFSET('Smelter Look-up'!$F$4,$V2475-4,0)))</f>
        <v/>
      </c>
      <c r="H2475" s="200">
        <f>IF(ISERROR($V2475),"",OFFSET('Smelter Look-up'!$G$4,$V2475-4,0))</f>
        <v/>
      </c>
      <c r="I2475" s="201">
        <f>IF(ISERROR($V2475),"",OFFSET('Smelter Look-up'!$H$4,$V2475-4,0))</f>
        <v/>
      </c>
      <c r="J2475" s="201">
        <f>IF(ISERROR($V2475),"",OFFSET('Smelter Look-up'!$I$4,$V2475-4,0))</f>
        <v/>
      </c>
      <c r="K2475" s="145" t="n"/>
      <c r="L2475" s="145" t="n"/>
      <c r="M2475" s="145" t="n"/>
      <c r="N2475" s="145" t="n"/>
      <c r="O2475" s="145" t="n"/>
      <c r="P2475" s="203" t="n"/>
      <c r="Q2475" s="146" t="n"/>
      <c r="R2475" s="144">
        <f>IF(ISERROR($V2475),"",OFFSET('Smelter Look-up'!$C$4,$V2475-4,0)&amp;"")</f>
        <v/>
      </c>
      <c r="S2475" s="150">
        <f>IF(B2475="","",IF(ISERROR(MATCH($E2475,CL,0)),"Unknown",INDIRECT("'C'!$A$"&amp;MATCH($E2475,CL,0)+1)))</f>
        <v/>
      </c>
      <c r="T2475" s="150">
        <f>IF(B2475="","",IF(ISERROR(MATCH($J2475,SorP!$B$1:$B$6261,0)),"",INDIRECT("'SorP'!$A$"&amp;MATCH($S2475&amp;$J2475,SorP!C:C,0))))</f>
        <v/>
      </c>
      <c r="U2475" s="163" t="n"/>
      <c r="V2475" s="164">
        <f>IF(C2475="",NA(),MATCH($B2475&amp;$C2475,'Smelter Look-up'!$J:$J,0))</f>
        <v/>
      </c>
      <c r="X2475" s="165">
        <f>IF(AND(C2475="Smelter not listed",OR(LEN(D2475)=0,LEN(E2475)=0)),1,0)</f>
        <v/>
      </c>
      <c r="AB2475" s="306">
        <f>IF(C2475="","",B2475)</f>
        <v/>
      </c>
      <c r="AC2475" s="165">
        <f>B2475</f>
        <v/>
      </c>
      <c r="AD2475" s="165">
        <f>IF(C2475="Smelter not listed",D2475,C2475)</f>
        <v/>
      </c>
    </row>
    <row r="2476" ht="20.1" customFormat="1" customHeight="1" s="165">
      <c r="A2476" s="150" t="n"/>
      <c r="B2476" s="296">
        <f>IF(LEN(A2476)=0,"",INDEX('Smelter Look-up'!$A:$A,MATCH($A2476,'Smelter Look-up'!$E:$E,0)))</f>
        <v/>
      </c>
      <c r="C2476" s="147">
        <f>IF(LEN(A2476)=0,"",INDEX('Smelter Look-up'!$C:$C,MATCH($A2476,'Smelter Look-up'!$E:$E,0)))</f>
        <v/>
      </c>
      <c r="D2476" s="144" t="n"/>
      <c r="E2476" s="144">
        <f>IF(ISERROR($V2476),"",OFFSET('Smelter Look-up'!$D$4,$V2476-4,0)&amp;"")</f>
        <v/>
      </c>
      <c r="F2476" s="144">
        <f>IF(ISERROR($V2476),"",OFFSET('Smelter Look-up'!$E$4,$V2476-4,0))</f>
        <v/>
      </c>
      <c r="G2476" s="144">
        <f>IF(C2476=$X$4,"Enter smelter details",IF(ISERROR($V2476),"",OFFSET('Smelter Look-up'!$F$4,$V2476-4,0)))</f>
        <v/>
      </c>
      <c r="H2476" s="200">
        <f>IF(ISERROR($V2476),"",OFFSET('Smelter Look-up'!$G$4,$V2476-4,0))</f>
        <v/>
      </c>
      <c r="I2476" s="201">
        <f>IF(ISERROR($V2476),"",OFFSET('Smelter Look-up'!$H$4,$V2476-4,0))</f>
        <v/>
      </c>
      <c r="J2476" s="201">
        <f>IF(ISERROR($V2476),"",OFFSET('Smelter Look-up'!$I$4,$V2476-4,0))</f>
        <v/>
      </c>
      <c r="K2476" s="145" t="n"/>
      <c r="L2476" s="145" t="n"/>
      <c r="M2476" s="145" t="n"/>
      <c r="N2476" s="145" t="n"/>
      <c r="O2476" s="145" t="n"/>
      <c r="P2476" s="203" t="n"/>
      <c r="Q2476" s="146" t="n"/>
      <c r="R2476" s="144">
        <f>IF(ISERROR($V2476),"",OFFSET('Smelter Look-up'!$C$4,$V2476-4,0)&amp;"")</f>
        <v/>
      </c>
      <c r="S2476" s="150">
        <f>IF(B2476="","",IF(ISERROR(MATCH($E2476,CL,0)),"Unknown",INDIRECT("'C'!$A$"&amp;MATCH($E2476,CL,0)+1)))</f>
        <v/>
      </c>
      <c r="T2476" s="150">
        <f>IF(B2476="","",IF(ISERROR(MATCH($J2476,SorP!$B$1:$B$6261,0)),"",INDIRECT("'SorP'!$A$"&amp;MATCH($S2476&amp;$J2476,SorP!C:C,0))))</f>
        <v/>
      </c>
      <c r="U2476" s="163" t="n"/>
      <c r="V2476" s="164">
        <f>IF(C2476="",NA(),MATCH($B2476&amp;$C2476,'Smelter Look-up'!$J:$J,0))</f>
        <v/>
      </c>
      <c r="X2476" s="165">
        <f>IF(AND(C2476="Smelter not listed",OR(LEN(D2476)=0,LEN(E2476)=0)),1,0)</f>
        <v/>
      </c>
      <c r="AB2476" s="306">
        <f>IF(C2476="","",B2476)</f>
        <v/>
      </c>
      <c r="AC2476" s="165">
        <f>B2476</f>
        <v/>
      </c>
      <c r="AD2476" s="165">
        <f>IF(C2476="Smelter not listed",D2476,C2476)</f>
        <v/>
      </c>
    </row>
    <row r="2477" ht="20.1" customFormat="1" customHeight="1" s="165">
      <c r="A2477" s="150" t="n"/>
      <c r="B2477" s="296">
        <f>IF(LEN(A2477)=0,"",INDEX('Smelter Look-up'!$A:$A,MATCH($A2477,'Smelter Look-up'!$E:$E,0)))</f>
        <v/>
      </c>
      <c r="C2477" s="147">
        <f>IF(LEN(A2477)=0,"",INDEX('Smelter Look-up'!$C:$C,MATCH($A2477,'Smelter Look-up'!$E:$E,0)))</f>
        <v/>
      </c>
      <c r="D2477" s="144" t="n"/>
      <c r="E2477" s="144">
        <f>IF(ISERROR($V2477),"",OFFSET('Smelter Look-up'!$D$4,$V2477-4,0)&amp;"")</f>
        <v/>
      </c>
      <c r="F2477" s="144">
        <f>IF(ISERROR($V2477),"",OFFSET('Smelter Look-up'!$E$4,$V2477-4,0))</f>
        <v/>
      </c>
      <c r="G2477" s="144">
        <f>IF(C2477=$X$4,"Enter smelter details",IF(ISERROR($V2477),"",OFFSET('Smelter Look-up'!$F$4,$V2477-4,0)))</f>
        <v/>
      </c>
      <c r="H2477" s="200">
        <f>IF(ISERROR($V2477),"",OFFSET('Smelter Look-up'!$G$4,$V2477-4,0))</f>
        <v/>
      </c>
      <c r="I2477" s="201">
        <f>IF(ISERROR($V2477),"",OFFSET('Smelter Look-up'!$H$4,$V2477-4,0))</f>
        <v/>
      </c>
      <c r="J2477" s="201">
        <f>IF(ISERROR($V2477),"",OFFSET('Smelter Look-up'!$I$4,$V2477-4,0))</f>
        <v/>
      </c>
      <c r="K2477" s="145" t="n"/>
      <c r="L2477" s="145" t="n"/>
      <c r="M2477" s="145" t="n"/>
      <c r="N2477" s="145" t="n"/>
      <c r="O2477" s="145" t="n"/>
      <c r="P2477" s="203" t="n"/>
      <c r="Q2477" s="146" t="n"/>
      <c r="R2477" s="144">
        <f>IF(ISERROR($V2477),"",OFFSET('Smelter Look-up'!$C$4,$V2477-4,0)&amp;"")</f>
        <v/>
      </c>
      <c r="S2477" s="150">
        <f>IF(B2477="","",IF(ISERROR(MATCH($E2477,CL,0)),"Unknown",INDIRECT("'C'!$A$"&amp;MATCH($E2477,CL,0)+1)))</f>
        <v/>
      </c>
      <c r="T2477" s="150">
        <f>IF(B2477="","",IF(ISERROR(MATCH($J2477,SorP!$B$1:$B$6261,0)),"",INDIRECT("'SorP'!$A$"&amp;MATCH($S2477&amp;$J2477,SorP!C:C,0))))</f>
        <v/>
      </c>
      <c r="U2477" s="163" t="n"/>
      <c r="V2477" s="164">
        <f>IF(C2477="",NA(),MATCH($B2477&amp;$C2477,'Smelter Look-up'!$J:$J,0))</f>
        <v/>
      </c>
      <c r="X2477" s="165">
        <f>IF(AND(C2477="Smelter not listed",OR(LEN(D2477)=0,LEN(E2477)=0)),1,0)</f>
        <v/>
      </c>
      <c r="AB2477" s="306">
        <f>IF(C2477="","",B2477)</f>
        <v/>
      </c>
      <c r="AC2477" s="165">
        <f>B2477</f>
        <v/>
      </c>
      <c r="AD2477" s="165">
        <f>IF(C2477="Smelter not listed",D2477,C2477)</f>
        <v/>
      </c>
    </row>
    <row r="2478" ht="20.1" customFormat="1" customHeight="1" s="165">
      <c r="A2478" s="150" t="n"/>
      <c r="B2478" s="296">
        <f>IF(LEN(A2478)=0,"",INDEX('Smelter Look-up'!$A:$A,MATCH($A2478,'Smelter Look-up'!$E:$E,0)))</f>
        <v/>
      </c>
      <c r="C2478" s="147">
        <f>IF(LEN(A2478)=0,"",INDEX('Smelter Look-up'!$C:$C,MATCH($A2478,'Smelter Look-up'!$E:$E,0)))</f>
        <v/>
      </c>
      <c r="D2478" s="144" t="n"/>
      <c r="E2478" s="144">
        <f>IF(ISERROR($V2478),"",OFFSET('Smelter Look-up'!$D$4,$V2478-4,0)&amp;"")</f>
        <v/>
      </c>
      <c r="F2478" s="144">
        <f>IF(ISERROR($V2478),"",OFFSET('Smelter Look-up'!$E$4,$V2478-4,0))</f>
        <v/>
      </c>
      <c r="G2478" s="144">
        <f>IF(C2478=$X$4,"Enter smelter details",IF(ISERROR($V2478),"",OFFSET('Smelter Look-up'!$F$4,$V2478-4,0)))</f>
        <v/>
      </c>
      <c r="H2478" s="200">
        <f>IF(ISERROR($V2478),"",OFFSET('Smelter Look-up'!$G$4,$V2478-4,0))</f>
        <v/>
      </c>
      <c r="I2478" s="201">
        <f>IF(ISERROR($V2478),"",OFFSET('Smelter Look-up'!$H$4,$V2478-4,0))</f>
        <v/>
      </c>
      <c r="J2478" s="201">
        <f>IF(ISERROR($V2478),"",OFFSET('Smelter Look-up'!$I$4,$V2478-4,0))</f>
        <v/>
      </c>
      <c r="K2478" s="145" t="n"/>
      <c r="L2478" s="145" t="n"/>
      <c r="M2478" s="145" t="n"/>
      <c r="N2478" s="145" t="n"/>
      <c r="O2478" s="145" t="n"/>
      <c r="P2478" s="203" t="n"/>
      <c r="Q2478" s="146" t="n"/>
      <c r="R2478" s="144">
        <f>IF(ISERROR($V2478),"",OFFSET('Smelter Look-up'!$C$4,$V2478-4,0)&amp;"")</f>
        <v/>
      </c>
      <c r="S2478" s="150">
        <f>IF(B2478="","",IF(ISERROR(MATCH($E2478,CL,0)),"Unknown",INDIRECT("'C'!$A$"&amp;MATCH($E2478,CL,0)+1)))</f>
        <v/>
      </c>
      <c r="T2478" s="150">
        <f>IF(B2478="","",IF(ISERROR(MATCH($J2478,SorP!$B$1:$B$6261,0)),"",INDIRECT("'SorP'!$A$"&amp;MATCH($S2478&amp;$J2478,SorP!C:C,0))))</f>
        <v/>
      </c>
      <c r="U2478" s="163" t="n"/>
      <c r="V2478" s="164">
        <f>IF(C2478="",NA(),MATCH($B2478&amp;$C2478,'Smelter Look-up'!$J:$J,0))</f>
        <v/>
      </c>
      <c r="X2478" s="165">
        <f>IF(AND(C2478="Smelter not listed",OR(LEN(D2478)=0,LEN(E2478)=0)),1,0)</f>
        <v/>
      </c>
      <c r="AB2478" s="306">
        <f>IF(C2478="","",B2478)</f>
        <v/>
      </c>
      <c r="AC2478" s="165">
        <f>B2478</f>
        <v/>
      </c>
      <c r="AD2478" s="165">
        <f>IF(C2478="Smelter not listed",D2478,C2478)</f>
        <v/>
      </c>
    </row>
    <row r="2479" ht="20.1" customFormat="1" customHeight="1" s="165">
      <c r="A2479" s="150" t="n"/>
      <c r="B2479" s="296">
        <f>IF(LEN(A2479)=0,"",INDEX('Smelter Look-up'!$A:$A,MATCH($A2479,'Smelter Look-up'!$E:$E,0)))</f>
        <v/>
      </c>
      <c r="C2479" s="147">
        <f>IF(LEN(A2479)=0,"",INDEX('Smelter Look-up'!$C:$C,MATCH($A2479,'Smelter Look-up'!$E:$E,0)))</f>
        <v/>
      </c>
      <c r="D2479" s="144" t="n"/>
      <c r="E2479" s="144">
        <f>IF(ISERROR($V2479),"",OFFSET('Smelter Look-up'!$D$4,$V2479-4,0)&amp;"")</f>
        <v/>
      </c>
      <c r="F2479" s="144">
        <f>IF(ISERROR($V2479),"",OFFSET('Smelter Look-up'!$E$4,$V2479-4,0))</f>
        <v/>
      </c>
      <c r="G2479" s="144">
        <f>IF(C2479=$X$4,"Enter smelter details",IF(ISERROR($V2479),"",OFFSET('Smelter Look-up'!$F$4,$V2479-4,0)))</f>
        <v/>
      </c>
      <c r="H2479" s="200">
        <f>IF(ISERROR($V2479),"",OFFSET('Smelter Look-up'!$G$4,$V2479-4,0))</f>
        <v/>
      </c>
      <c r="I2479" s="201">
        <f>IF(ISERROR($V2479),"",OFFSET('Smelter Look-up'!$H$4,$V2479-4,0))</f>
        <v/>
      </c>
      <c r="J2479" s="201">
        <f>IF(ISERROR($V2479),"",OFFSET('Smelter Look-up'!$I$4,$V2479-4,0))</f>
        <v/>
      </c>
      <c r="K2479" s="145" t="n"/>
      <c r="L2479" s="145" t="n"/>
      <c r="M2479" s="145" t="n"/>
      <c r="N2479" s="145" t="n"/>
      <c r="O2479" s="145" t="n"/>
      <c r="P2479" s="203" t="n"/>
      <c r="Q2479" s="146" t="n"/>
      <c r="R2479" s="144">
        <f>IF(ISERROR($V2479),"",OFFSET('Smelter Look-up'!$C$4,$V2479-4,0)&amp;"")</f>
        <v/>
      </c>
      <c r="S2479" s="150">
        <f>IF(B2479="","",IF(ISERROR(MATCH($E2479,CL,0)),"Unknown",INDIRECT("'C'!$A$"&amp;MATCH($E2479,CL,0)+1)))</f>
        <v/>
      </c>
      <c r="T2479" s="150">
        <f>IF(B2479="","",IF(ISERROR(MATCH($J2479,SorP!$B$1:$B$6261,0)),"",INDIRECT("'SorP'!$A$"&amp;MATCH($S2479&amp;$J2479,SorP!C:C,0))))</f>
        <v/>
      </c>
      <c r="U2479" s="163" t="n"/>
      <c r="V2479" s="164">
        <f>IF(C2479="",NA(),MATCH($B2479&amp;$C2479,'Smelter Look-up'!$J:$J,0))</f>
        <v/>
      </c>
      <c r="X2479" s="165">
        <f>IF(AND(C2479="Smelter not listed",OR(LEN(D2479)=0,LEN(E2479)=0)),1,0)</f>
        <v/>
      </c>
      <c r="AB2479" s="306">
        <f>IF(C2479="","",B2479)</f>
        <v/>
      </c>
      <c r="AC2479" s="165">
        <f>B2479</f>
        <v/>
      </c>
      <c r="AD2479" s="165">
        <f>IF(C2479="Smelter not listed",D2479,C2479)</f>
        <v/>
      </c>
    </row>
    <row r="2480" ht="20.1" customFormat="1" customHeight="1" s="165">
      <c r="A2480" s="150" t="n"/>
      <c r="B2480" s="296">
        <f>IF(LEN(A2480)=0,"",INDEX('Smelter Look-up'!$A:$A,MATCH($A2480,'Smelter Look-up'!$E:$E,0)))</f>
        <v/>
      </c>
      <c r="C2480" s="147">
        <f>IF(LEN(A2480)=0,"",INDEX('Smelter Look-up'!$C:$C,MATCH($A2480,'Smelter Look-up'!$E:$E,0)))</f>
        <v/>
      </c>
      <c r="D2480" s="144" t="n"/>
      <c r="E2480" s="144">
        <f>IF(ISERROR($V2480),"",OFFSET('Smelter Look-up'!$D$4,$V2480-4,0)&amp;"")</f>
        <v/>
      </c>
      <c r="F2480" s="144">
        <f>IF(ISERROR($V2480),"",OFFSET('Smelter Look-up'!$E$4,$V2480-4,0))</f>
        <v/>
      </c>
      <c r="G2480" s="144">
        <f>IF(C2480=$X$4,"Enter smelter details",IF(ISERROR($V2480),"",OFFSET('Smelter Look-up'!$F$4,$V2480-4,0)))</f>
        <v/>
      </c>
      <c r="H2480" s="200">
        <f>IF(ISERROR($V2480),"",OFFSET('Smelter Look-up'!$G$4,$V2480-4,0))</f>
        <v/>
      </c>
      <c r="I2480" s="201">
        <f>IF(ISERROR($V2480),"",OFFSET('Smelter Look-up'!$H$4,$V2480-4,0))</f>
        <v/>
      </c>
      <c r="J2480" s="201">
        <f>IF(ISERROR($V2480),"",OFFSET('Smelter Look-up'!$I$4,$V2480-4,0))</f>
        <v/>
      </c>
      <c r="K2480" s="145" t="n"/>
      <c r="L2480" s="145" t="n"/>
      <c r="M2480" s="145" t="n"/>
      <c r="N2480" s="145" t="n"/>
      <c r="O2480" s="145" t="n"/>
      <c r="P2480" s="203" t="n"/>
      <c r="Q2480" s="146" t="n"/>
      <c r="R2480" s="144">
        <f>IF(ISERROR($V2480),"",OFFSET('Smelter Look-up'!$C$4,$V2480-4,0)&amp;"")</f>
        <v/>
      </c>
      <c r="S2480" s="150">
        <f>IF(B2480="","",IF(ISERROR(MATCH($E2480,CL,0)),"Unknown",INDIRECT("'C'!$A$"&amp;MATCH($E2480,CL,0)+1)))</f>
        <v/>
      </c>
      <c r="T2480" s="150">
        <f>IF(B2480="","",IF(ISERROR(MATCH($J2480,SorP!$B$1:$B$6261,0)),"",INDIRECT("'SorP'!$A$"&amp;MATCH($S2480&amp;$J2480,SorP!C:C,0))))</f>
        <v/>
      </c>
      <c r="U2480" s="163" t="n"/>
      <c r="V2480" s="164">
        <f>IF(C2480="",NA(),MATCH($B2480&amp;$C2480,'Smelter Look-up'!$J:$J,0))</f>
        <v/>
      </c>
      <c r="X2480" s="165">
        <f>IF(AND(C2480="Smelter not listed",OR(LEN(D2480)=0,LEN(E2480)=0)),1,0)</f>
        <v/>
      </c>
      <c r="AB2480" s="306">
        <f>IF(C2480="","",B2480)</f>
        <v/>
      </c>
      <c r="AC2480" s="165">
        <f>B2480</f>
        <v/>
      </c>
      <c r="AD2480" s="165">
        <f>IF(C2480="Smelter not listed",D2480,C2480)</f>
        <v/>
      </c>
    </row>
    <row r="2481" ht="20.1" customFormat="1" customHeight="1" s="165">
      <c r="A2481" s="150" t="n"/>
      <c r="B2481" s="296">
        <f>IF(LEN(A2481)=0,"",INDEX('Smelter Look-up'!$A:$A,MATCH($A2481,'Smelter Look-up'!$E:$E,0)))</f>
        <v/>
      </c>
      <c r="C2481" s="147">
        <f>IF(LEN(A2481)=0,"",INDEX('Smelter Look-up'!$C:$C,MATCH($A2481,'Smelter Look-up'!$E:$E,0)))</f>
        <v/>
      </c>
      <c r="D2481" s="144" t="n"/>
      <c r="E2481" s="144">
        <f>IF(ISERROR($V2481),"",OFFSET('Smelter Look-up'!$D$4,$V2481-4,0)&amp;"")</f>
        <v/>
      </c>
      <c r="F2481" s="144">
        <f>IF(ISERROR($V2481),"",OFFSET('Smelter Look-up'!$E$4,$V2481-4,0))</f>
        <v/>
      </c>
      <c r="G2481" s="144">
        <f>IF(C2481=$X$4,"Enter smelter details",IF(ISERROR($V2481),"",OFFSET('Smelter Look-up'!$F$4,$V2481-4,0)))</f>
        <v/>
      </c>
      <c r="H2481" s="200">
        <f>IF(ISERROR($V2481),"",OFFSET('Smelter Look-up'!$G$4,$V2481-4,0))</f>
        <v/>
      </c>
      <c r="I2481" s="201">
        <f>IF(ISERROR($V2481),"",OFFSET('Smelter Look-up'!$H$4,$V2481-4,0))</f>
        <v/>
      </c>
      <c r="J2481" s="201">
        <f>IF(ISERROR($V2481),"",OFFSET('Smelter Look-up'!$I$4,$V2481-4,0))</f>
        <v/>
      </c>
      <c r="K2481" s="145" t="n"/>
      <c r="L2481" s="145" t="n"/>
      <c r="M2481" s="145" t="n"/>
      <c r="N2481" s="145" t="n"/>
      <c r="O2481" s="145" t="n"/>
      <c r="P2481" s="203" t="n"/>
      <c r="Q2481" s="146" t="n"/>
      <c r="R2481" s="144">
        <f>IF(ISERROR($V2481),"",OFFSET('Smelter Look-up'!$C$4,$V2481-4,0)&amp;"")</f>
        <v/>
      </c>
      <c r="S2481" s="150">
        <f>IF(B2481="","",IF(ISERROR(MATCH($E2481,CL,0)),"Unknown",INDIRECT("'C'!$A$"&amp;MATCH($E2481,CL,0)+1)))</f>
        <v/>
      </c>
      <c r="T2481" s="150">
        <f>IF(B2481="","",IF(ISERROR(MATCH($J2481,SorP!$B$1:$B$6261,0)),"",INDIRECT("'SorP'!$A$"&amp;MATCH($S2481&amp;$J2481,SorP!C:C,0))))</f>
        <v/>
      </c>
      <c r="U2481" s="163" t="n"/>
      <c r="V2481" s="164">
        <f>IF(C2481="",NA(),MATCH($B2481&amp;$C2481,'Smelter Look-up'!$J:$J,0))</f>
        <v/>
      </c>
      <c r="X2481" s="165">
        <f>IF(AND(C2481="Smelter not listed",OR(LEN(D2481)=0,LEN(E2481)=0)),1,0)</f>
        <v/>
      </c>
      <c r="AB2481" s="306">
        <f>IF(C2481="","",B2481)</f>
        <v/>
      </c>
      <c r="AC2481" s="165">
        <f>B2481</f>
        <v/>
      </c>
      <c r="AD2481" s="165">
        <f>IF(C2481="Smelter not listed",D2481,C2481)</f>
        <v/>
      </c>
    </row>
    <row r="2482" ht="20.1" customFormat="1" customHeight="1" s="165">
      <c r="A2482" s="150" t="n"/>
      <c r="B2482" s="296">
        <f>IF(LEN(A2482)=0,"",INDEX('Smelter Look-up'!$A:$A,MATCH($A2482,'Smelter Look-up'!$E:$E,0)))</f>
        <v/>
      </c>
      <c r="C2482" s="147">
        <f>IF(LEN(A2482)=0,"",INDEX('Smelter Look-up'!$C:$C,MATCH($A2482,'Smelter Look-up'!$E:$E,0)))</f>
        <v/>
      </c>
      <c r="D2482" s="144" t="n"/>
      <c r="E2482" s="144">
        <f>IF(ISERROR($V2482),"",OFFSET('Smelter Look-up'!$D$4,$V2482-4,0)&amp;"")</f>
        <v/>
      </c>
      <c r="F2482" s="144">
        <f>IF(ISERROR($V2482),"",OFFSET('Smelter Look-up'!$E$4,$V2482-4,0))</f>
        <v/>
      </c>
      <c r="G2482" s="144">
        <f>IF(C2482=$X$4,"Enter smelter details",IF(ISERROR($V2482),"",OFFSET('Smelter Look-up'!$F$4,$V2482-4,0)))</f>
        <v/>
      </c>
      <c r="H2482" s="200">
        <f>IF(ISERROR($V2482),"",OFFSET('Smelter Look-up'!$G$4,$V2482-4,0))</f>
        <v/>
      </c>
      <c r="I2482" s="201">
        <f>IF(ISERROR($V2482),"",OFFSET('Smelter Look-up'!$H$4,$V2482-4,0))</f>
        <v/>
      </c>
      <c r="J2482" s="201">
        <f>IF(ISERROR($V2482),"",OFFSET('Smelter Look-up'!$I$4,$V2482-4,0))</f>
        <v/>
      </c>
      <c r="K2482" s="145" t="n"/>
      <c r="L2482" s="145" t="n"/>
      <c r="M2482" s="145" t="n"/>
      <c r="N2482" s="145" t="n"/>
      <c r="O2482" s="145" t="n"/>
      <c r="P2482" s="203" t="n"/>
      <c r="Q2482" s="146" t="n"/>
      <c r="R2482" s="144">
        <f>IF(ISERROR($V2482),"",OFFSET('Smelter Look-up'!$C$4,$V2482-4,0)&amp;"")</f>
        <v/>
      </c>
      <c r="S2482" s="150">
        <f>IF(B2482="","",IF(ISERROR(MATCH($E2482,CL,0)),"Unknown",INDIRECT("'C'!$A$"&amp;MATCH($E2482,CL,0)+1)))</f>
        <v/>
      </c>
      <c r="T2482" s="150">
        <f>IF(B2482="","",IF(ISERROR(MATCH($J2482,SorP!$B$1:$B$6261,0)),"",INDIRECT("'SorP'!$A$"&amp;MATCH($S2482&amp;$J2482,SorP!C:C,0))))</f>
        <v/>
      </c>
      <c r="U2482" s="163" t="n"/>
      <c r="V2482" s="164">
        <f>IF(C2482="",NA(),MATCH($B2482&amp;$C2482,'Smelter Look-up'!$J:$J,0))</f>
        <v/>
      </c>
      <c r="X2482" s="165">
        <f>IF(AND(C2482="Smelter not listed",OR(LEN(D2482)=0,LEN(E2482)=0)),1,0)</f>
        <v/>
      </c>
      <c r="AB2482" s="306">
        <f>IF(C2482="","",B2482)</f>
        <v/>
      </c>
      <c r="AC2482" s="165">
        <f>B2482</f>
        <v/>
      </c>
      <c r="AD2482" s="165">
        <f>IF(C2482="Smelter not listed",D2482,C2482)</f>
        <v/>
      </c>
    </row>
    <row r="2483" ht="20.1" customFormat="1" customHeight="1" s="165">
      <c r="A2483" s="150" t="n"/>
      <c r="B2483" s="296">
        <f>IF(LEN(A2483)=0,"",INDEX('Smelter Look-up'!$A:$A,MATCH($A2483,'Smelter Look-up'!$E:$E,0)))</f>
        <v/>
      </c>
      <c r="C2483" s="147">
        <f>IF(LEN(A2483)=0,"",INDEX('Smelter Look-up'!$C:$C,MATCH($A2483,'Smelter Look-up'!$E:$E,0)))</f>
        <v/>
      </c>
      <c r="D2483" s="144" t="n"/>
      <c r="E2483" s="144">
        <f>IF(ISERROR($V2483),"",OFFSET('Smelter Look-up'!$D$4,$V2483-4,0)&amp;"")</f>
        <v/>
      </c>
      <c r="F2483" s="144">
        <f>IF(ISERROR($V2483),"",OFFSET('Smelter Look-up'!$E$4,$V2483-4,0))</f>
        <v/>
      </c>
      <c r="G2483" s="144">
        <f>IF(C2483=$X$4,"Enter smelter details",IF(ISERROR($V2483),"",OFFSET('Smelter Look-up'!$F$4,$V2483-4,0)))</f>
        <v/>
      </c>
      <c r="H2483" s="200">
        <f>IF(ISERROR($V2483),"",OFFSET('Smelter Look-up'!$G$4,$V2483-4,0))</f>
        <v/>
      </c>
      <c r="I2483" s="201">
        <f>IF(ISERROR($V2483),"",OFFSET('Smelter Look-up'!$H$4,$V2483-4,0))</f>
        <v/>
      </c>
      <c r="J2483" s="201">
        <f>IF(ISERROR($V2483),"",OFFSET('Smelter Look-up'!$I$4,$V2483-4,0))</f>
        <v/>
      </c>
      <c r="K2483" s="145" t="n"/>
      <c r="L2483" s="145" t="n"/>
      <c r="M2483" s="145" t="n"/>
      <c r="N2483" s="145" t="n"/>
      <c r="O2483" s="145" t="n"/>
      <c r="P2483" s="203" t="n"/>
      <c r="Q2483" s="146" t="n"/>
      <c r="R2483" s="144">
        <f>IF(ISERROR($V2483),"",OFFSET('Smelter Look-up'!$C$4,$V2483-4,0)&amp;"")</f>
        <v/>
      </c>
      <c r="S2483" s="150">
        <f>IF(B2483="","",IF(ISERROR(MATCH($E2483,CL,0)),"Unknown",INDIRECT("'C'!$A$"&amp;MATCH($E2483,CL,0)+1)))</f>
        <v/>
      </c>
      <c r="T2483" s="150">
        <f>IF(B2483="","",IF(ISERROR(MATCH($J2483,SorP!$B$1:$B$6261,0)),"",INDIRECT("'SorP'!$A$"&amp;MATCH($S2483&amp;$J2483,SorP!C:C,0))))</f>
        <v/>
      </c>
      <c r="U2483" s="163" t="n"/>
      <c r="V2483" s="164">
        <f>IF(C2483="",NA(),MATCH($B2483&amp;$C2483,'Smelter Look-up'!$J:$J,0))</f>
        <v/>
      </c>
      <c r="X2483" s="165">
        <f>IF(AND(C2483="Smelter not listed",OR(LEN(D2483)=0,LEN(E2483)=0)),1,0)</f>
        <v/>
      </c>
      <c r="AB2483" s="306">
        <f>IF(C2483="","",B2483)</f>
        <v/>
      </c>
      <c r="AC2483" s="165">
        <f>B2483</f>
        <v/>
      </c>
      <c r="AD2483" s="165">
        <f>IF(C2483="Smelter not listed",D2483,C2483)</f>
        <v/>
      </c>
    </row>
    <row r="2484" ht="20.1" customFormat="1" customHeight="1" s="165">
      <c r="A2484" s="150" t="n"/>
      <c r="B2484" s="296">
        <f>IF(LEN(A2484)=0,"",INDEX('Smelter Look-up'!$A:$A,MATCH($A2484,'Smelter Look-up'!$E:$E,0)))</f>
        <v/>
      </c>
      <c r="C2484" s="147">
        <f>IF(LEN(A2484)=0,"",INDEX('Smelter Look-up'!$C:$C,MATCH($A2484,'Smelter Look-up'!$E:$E,0)))</f>
        <v/>
      </c>
      <c r="D2484" s="144" t="n"/>
      <c r="E2484" s="144">
        <f>IF(ISERROR($V2484),"",OFFSET('Smelter Look-up'!$D$4,$V2484-4,0)&amp;"")</f>
        <v/>
      </c>
      <c r="F2484" s="144">
        <f>IF(ISERROR($V2484),"",OFFSET('Smelter Look-up'!$E$4,$V2484-4,0))</f>
        <v/>
      </c>
      <c r="G2484" s="144">
        <f>IF(C2484=$X$4,"Enter smelter details",IF(ISERROR($V2484),"",OFFSET('Smelter Look-up'!$F$4,$V2484-4,0)))</f>
        <v/>
      </c>
      <c r="H2484" s="200">
        <f>IF(ISERROR($V2484),"",OFFSET('Smelter Look-up'!$G$4,$V2484-4,0))</f>
        <v/>
      </c>
      <c r="I2484" s="201">
        <f>IF(ISERROR($V2484),"",OFFSET('Smelter Look-up'!$H$4,$V2484-4,0))</f>
        <v/>
      </c>
      <c r="J2484" s="201">
        <f>IF(ISERROR($V2484),"",OFFSET('Smelter Look-up'!$I$4,$V2484-4,0))</f>
        <v/>
      </c>
      <c r="K2484" s="145" t="n"/>
      <c r="L2484" s="145" t="n"/>
      <c r="M2484" s="145" t="n"/>
      <c r="N2484" s="145" t="n"/>
      <c r="O2484" s="145" t="n"/>
      <c r="P2484" s="203" t="n"/>
      <c r="Q2484" s="146" t="n"/>
      <c r="R2484" s="144">
        <f>IF(ISERROR($V2484),"",OFFSET('Smelter Look-up'!$C$4,$V2484-4,0)&amp;"")</f>
        <v/>
      </c>
      <c r="S2484" s="150">
        <f>IF(B2484="","",IF(ISERROR(MATCH($E2484,CL,0)),"Unknown",INDIRECT("'C'!$A$"&amp;MATCH($E2484,CL,0)+1)))</f>
        <v/>
      </c>
      <c r="T2484" s="150">
        <f>IF(B2484="","",IF(ISERROR(MATCH($J2484,SorP!$B$1:$B$6261,0)),"",INDIRECT("'SorP'!$A$"&amp;MATCH($S2484&amp;$J2484,SorP!C:C,0))))</f>
        <v/>
      </c>
      <c r="U2484" s="163" t="n"/>
      <c r="V2484" s="164">
        <f>IF(C2484="",NA(),MATCH($B2484&amp;$C2484,'Smelter Look-up'!$J:$J,0))</f>
        <v/>
      </c>
      <c r="X2484" s="165">
        <f>IF(AND(C2484="Smelter not listed",OR(LEN(D2484)=0,LEN(E2484)=0)),1,0)</f>
        <v/>
      </c>
      <c r="AB2484" s="306">
        <f>IF(C2484="","",B2484)</f>
        <v/>
      </c>
      <c r="AC2484" s="165">
        <f>B2484</f>
        <v/>
      </c>
      <c r="AD2484" s="165">
        <f>IF(C2484="Smelter not listed",D2484,C2484)</f>
        <v/>
      </c>
    </row>
    <row r="2485" ht="20.1" customFormat="1" customHeight="1" s="165">
      <c r="A2485" s="150" t="n"/>
      <c r="B2485" s="296">
        <f>IF(LEN(A2485)=0,"",INDEX('Smelter Look-up'!$A:$A,MATCH($A2485,'Smelter Look-up'!$E:$E,0)))</f>
        <v/>
      </c>
      <c r="C2485" s="147">
        <f>IF(LEN(A2485)=0,"",INDEX('Smelter Look-up'!$C:$C,MATCH($A2485,'Smelter Look-up'!$E:$E,0)))</f>
        <v/>
      </c>
      <c r="D2485" s="144" t="n"/>
      <c r="E2485" s="144">
        <f>IF(ISERROR($V2485),"",OFFSET('Smelter Look-up'!$D$4,$V2485-4,0)&amp;"")</f>
        <v/>
      </c>
      <c r="F2485" s="144">
        <f>IF(ISERROR($V2485),"",OFFSET('Smelter Look-up'!$E$4,$V2485-4,0))</f>
        <v/>
      </c>
      <c r="G2485" s="144">
        <f>IF(C2485=$X$4,"Enter smelter details",IF(ISERROR($V2485),"",OFFSET('Smelter Look-up'!$F$4,$V2485-4,0)))</f>
        <v/>
      </c>
      <c r="H2485" s="200">
        <f>IF(ISERROR($V2485),"",OFFSET('Smelter Look-up'!$G$4,$V2485-4,0))</f>
        <v/>
      </c>
      <c r="I2485" s="201">
        <f>IF(ISERROR($V2485),"",OFFSET('Smelter Look-up'!$H$4,$V2485-4,0))</f>
        <v/>
      </c>
      <c r="J2485" s="201">
        <f>IF(ISERROR($V2485),"",OFFSET('Smelter Look-up'!$I$4,$V2485-4,0))</f>
        <v/>
      </c>
      <c r="K2485" s="145" t="n"/>
      <c r="L2485" s="145" t="n"/>
      <c r="M2485" s="145" t="n"/>
      <c r="N2485" s="145" t="n"/>
      <c r="O2485" s="145" t="n"/>
      <c r="P2485" s="203" t="n"/>
      <c r="Q2485" s="146" t="n"/>
      <c r="R2485" s="144">
        <f>IF(ISERROR($V2485),"",OFFSET('Smelter Look-up'!$C$4,$V2485-4,0)&amp;"")</f>
        <v/>
      </c>
      <c r="S2485" s="150">
        <f>IF(B2485="","",IF(ISERROR(MATCH($E2485,CL,0)),"Unknown",INDIRECT("'C'!$A$"&amp;MATCH($E2485,CL,0)+1)))</f>
        <v/>
      </c>
      <c r="T2485" s="150">
        <f>IF(B2485="","",IF(ISERROR(MATCH($J2485,SorP!$B$1:$B$6261,0)),"",INDIRECT("'SorP'!$A$"&amp;MATCH($S2485&amp;$J2485,SorP!C:C,0))))</f>
        <v/>
      </c>
      <c r="U2485" s="163" t="n"/>
      <c r="V2485" s="164">
        <f>IF(C2485="",NA(),MATCH($B2485&amp;$C2485,'Smelter Look-up'!$J:$J,0))</f>
        <v/>
      </c>
      <c r="X2485" s="165">
        <f>IF(AND(C2485="Smelter not listed",OR(LEN(D2485)=0,LEN(E2485)=0)),1,0)</f>
        <v/>
      </c>
      <c r="AB2485" s="306">
        <f>IF(C2485="","",B2485)</f>
        <v/>
      </c>
      <c r="AC2485" s="165">
        <f>B2485</f>
        <v/>
      </c>
      <c r="AD2485" s="165">
        <f>IF(C2485="Smelter not listed",D2485,C2485)</f>
        <v/>
      </c>
    </row>
    <row r="2486" ht="20.1" customFormat="1" customHeight="1" s="165">
      <c r="A2486" s="150" t="n"/>
      <c r="B2486" s="296">
        <f>IF(LEN(A2486)=0,"",INDEX('Smelter Look-up'!$A:$A,MATCH($A2486,'Smelter Look-up'!$E:$E,0)))</f>
        <v/>
      </c>
      <c r="C2486" s="147">
        <f>IF(LEN(A2486)=0,"",INDEX('Smelter Look-up'!$C:$C,MATCH($A2486,'Smelter Look-up'!$E:$E,0)))</f>
        <v/>
      </c>
      <c r="D2486" s="144" t="n"/>
      <c r="E2486" s="144">
        <f>IF(ISERROR($V2486),"",OFFSET('Smelter Look-up'!$D$4,$V2486-4,0)&amp;"")</f>
        <v/>
      </c>
      <c r="F2486" s="144">
        <f>IF(ISERROR($V2486),"",OFFSET('Smelter Look-up'!$E$4,$V2486-4,0))</f>
        <v/>
      </c>
      <c r="G2486" s="144">
        <f>IF(C2486=$X$4,"Enter smelter details",IF(ISERROR($V2486),"",OFFSET('Smelter Look-up'!$F$4,$V2486-4,0)))</f>
        <v/>
      </c>
      <c r="H2486" s="200">
        <f>IF(ISERROR($V2486),"",OFFSET('Smelter Look-up'!$G$4,$V2486-4,0))</f>
        <v/>
      </c>
      <c r="I2486" s="201">
        <f>IF(ISERROR($V2486),"",OFFSET('Smelter Look-up'!$H$4,$V2486-4,0))</f>
        <v/>
      </c>
      <c r="J2486" s="201">
        <f>IF(ISERROR($V2486),"",OFFSET('Smelter Look-up'!$I$4,$V2486-4,0))</f>
        <v/>
      </c>
      <c r="K2486" s="145" t="n"/>
      <c r="L2486" s="145" t="n"/>
      <c r="M2486" s="145" t="n"/>
      <c r="N2486" s="145" t="n"/>
      <c r="O2486" s="145" t="n"/>
      <c r="P2486" s="203" t="n"/>
      <c r="Q2486" s="146" t="n"/>
      <c r="R2486" s="144">
        <f>IF(ISERROR($V2486),"",OFFSET('Smelter Look-up'!$C$4,$V2486-4,0)&amp;"")</f>
        <v/>
      </c>
      <c r="S2486" s="150">
        <f>IF(B2486="","",IF(ISERROR(MATCH($E2486,CL,0)),"Unknown",INDIRECT("'C'!$A$"&amp;MATCH($E2486,CL,0)+1)))</f>
        <v/>
      </c>
      <c r="T2486" s="150">
        <f>IF(B2486="","",IF(ISERROR(MATCH($J2486,SorP!$B$1:$B$6261,0)),"",INDIRECT("'SorP'!$A$"&amp;MATCH($S2486&amp;$J2486,SorP!C:C,0))))</f>
        <v/>
      </c>
      <c r="U2486" s="163" t="n"/>
      <c r="V2486" s="164">
        <f>IF(C2486="",NA(),MATCH($B2486&amp;$C2486,'Smelter Look-up'!$J:$J,0))</f>
        <v/>
      </c>
      <c r="X2486" s="165">
        <f>IF(AND(C2486="Smelter not listed",OR(LEN(D2486)=0,LEN(E2486)=0)),1,0)</f>
        <v/>
      </c>
      <c r="AB2486" s="306">
        <f>IF(C2486="","",B2486)</f>
        <v/>
      </c>
      <c r="AC2486" s="165">
        <f>B2486</f>
        <v/>
      </c>
      <c r="AD2486" s="165">
        <f>IF(C2486="Smelter not listed",D2486,C2486)</f>
        <v/>
      </c>
    </row>
    <row r="2487" ht="20.1" customFormat="1" customHeight="1" s="165">
      <c r="A2487" s="150" t="n"/>
      <c r="B2487" s="296">
        <f>IF(LEN(A2487)=0,"",INDEX('Smelter Look-up'!$A:$A,MATCH($A2487,'Smelter Look-up'!$E:$E,0)))</f>
        <v/>
      </c>
      <c r="C2487" s="147">
        <f>IF(LEN(A2487)=0,"",INDEX('Smelter Look-up'!$C:$C,MATCH($A2487,'Smelter Look-up'!$E:$E,0)))</f>
        <v/>
      </c>
      <c r="D2487" s="144" t="n"/>
      <c r="E2487" s="144">
        <f>IF(ISERROR($V2487),"",OFFSET('Smelter Look-up'!$D$4,$V2487-4,0)&amp;"")</f>
        <v/>
      </c>
      <c r="F2487" s="144">
        <f>IF(ISERROR($V2487),"",OFFSET('Smelter Look-up'!$E$4,$V2487-4,0))</f>
        <v/>
      </c>
      <c r="G2487" s="144">
        <f>IF(C2487=$X$4,"Enter smelter details",IF(ISERROR($V2487),"",OFFSET('Smelter Look-up'!$F$4,$V2487-4,0)))</f>
        <v/>
      </c>
      <c r="H2487" s="200">
        <f>IF(ISERROR($V2487),"",OFFSET('Smelter Look-up'!$G$4,$V2487-4,0))</f>
        <v/>
      </c>
      <c r="I2487" s="201">
        <f>IF(ISERROR($V2487),"",OFFSET('Smelter Look-up'!$H$4,$V2487-4,0))</f>
        <v/>
      </c>
      <c r="J2487" s="201">
        <f>IF(ISERROR($V2487),"",OFFSET('Smelter Look-up'!$I$4,$V2487-4,0))</f>
        <v/>
      </c>
      <c r="K2487" s="145" t="n"/>
      <c r="L2487" s="145" t="n"/>
      <c r="M2487" s="145" t="n"/>
      <c r="N2487" s="145" t="n"/>
      <c r="O2487" s="145" t="n"/>
      <c r="P2487" s="203" t="n"/>
      <c r="Q2487" s="146" t="n"/>
      <c r="R2487" s="144">
        <f>IF(ISERROR($V2487),"",OFFSET('Smelter Look-up'!$C$4,$V2487-4,0)&amp;"")</f>
        <v/>
      </c>
      <c r="S2487" s="150">
        <f>IF(B2487="","",IF(ISERROR(MATCH($E2487,CL,0)),"Unknown",INDIRECT("'C'!$A$"&amp;MATCH($E2487,CL,0)+1)))</f>
        <v/>
      </c>
      <c r="T2487" s="150">
        <f>IF(B2487="","",IF(ISERROR(MATCH($J2487,SorP!$B$1:$B$6261,0)),"",INDIRECT("'SorP'!$A$"&amp;MATCH($S2487&amp;$J2487,SorP!C:C,0))))</f>
        <v/>
      </c>
      <c r="U2487" s="163" t="n"/>
      <c r="V2487" s="164">
        <f>IF(C2487="",NA(),MATCH($B2487&amp;$C2487,'Smelter Look-up'!$J:$J,0))</f>
        <v/>
      </c>
      <c r="X2487" s="165">
        <f>IF(AND(C2487="Smelter not listed",OR(LEN(D2487)=0,LEN(E2487)=0)),1,0)</f>
        <v/>
      </c>
      <c r="AB2487" s="306">
        <f>IF(C2487="","",B2487)</f>
        <v/>
      </c>
      <c r="AC2487" s="165">
        <f>B2487</f>
        <v/>
      </c>
      <c r="AD2487" s="165">
        <f>IF(C2487="Smelter not listed",D2487,C2487)</f>
        <v/>
      </c>
    </row>
    <row r="2488" ht="20.1" customFormat="1" customHeight="1" s="165">
      <c r="A2488" s="150" t="n"/>
      <c r="B2488" s="296">
        <f>IF(LEN(A2488)=0,"",INDEX('Smelter Look-up'!$A:$A,MATCH($A2488,'Smelter Look-up'!$E:$E,0)))</f>
        <v/>
      </c>
      <c r="C2488" s="147">
        <f>IF(LEN(A2488)=0,"",INDEX('Smelter Look-up'!$C:$C,MATCH($A2488,'Smelter Look-up'!$E:$E,0)))</f>
        <v/>
      </c>
      <c r="D2488" s="144" t="n"/>
      <c r="E2488" s="144">
        <f>IF(ISERROR($V2488),"",OFFSET('Smelter Look-up'!$D$4,$V2488-4,0)&amp;"")</f>
        <v/>
      </c>
      <c r="F2488" s="144">
        <f>IF(ISERROR($V2488),"",OFFSET('Smelter Look-up'!$E$4,$V2488-4,0))</f>
        <v/>
      </c>
      <c r="G2488" s="144">
        <f>IF(C2488=$X$4,"Enter smelter details",IF(ISERROR($V2488),"",OFFSET('Smelter Look-up'!$F$4,$V2488-4,0)))</f>
        <v/>
      </c>
      <c r="H2488" s="200">
        <f>IF(ISERROR($V2488),"",OFFSET('Smelter Look-up'!$G$4,$V2488-4,0))</f>
        <v/>
      </c>
      <c r="I2488" s="201">
        <f>IF(ISERROR($V2488),"",OFFSET('Smelter Look-up'!$H$4,$V2488-4,0))</f>
        <v/>
      </c>
      <c r="J2488" s="201">
        <f>IF(ISERROR($V2488),"",OFFSET('Smelter Look-up'!$I$4,$V2488-4,0))</f>
        <v/>
      </c>
      <c r="K2488" s="145" t="n"/>
      <c r="L2488" s="145" t="n"/>
      <c r="M2488" s="145" t="n"/>
      <c r="N2488" s="145" t="n"/>
      <c r="O2488" s="145" t="n"/>
      <c r="P2488" s="203" t="n"/>
      <c r="Q2488" s="146" t="n"/>
      <c r="R2488" s="144">
        <f>IF(ISERROR($V2488),"",OFFSET('Smelter Look-up'!$C$4,$V2488-4,0)&amp;"")</f>
        <v/>
      </c>
      <c r="S2488" s="150">
        <f>IF(B2488="","",IF(ISERROR(MATCH($E2488,CL,0)),"Unknown",INDIRECT("'C'!$A$"&amp;MATCH($E2488,CL,0)+1)))</f>
        <v/>
      </c>
      <c r="T2488" s="150">
        <f>IF(B2488="","",IF(ISERROR(MATCH($J2488,SorP!$B$1:$B$6261,0)),"",INDIRECT("'SorP'!$A$"&amp;MATCH($S2488&amp;$J2488,SorP!C:C,0))))</f>
        <v/>
      </c>
      <c r="U2488" s="163" t="n"/>
      <c r="V2488" s="164">
        <f>IF(C2488="",NA(),MATCH($B2488&amp;$C2488,'Smelter Look-up'!$J:$J,0))</f>
        <v/>
      </c>
      <c r="X2488" s="165">
        <f>IF(AND(C2488="Smelter not listed",OR(LEN(D2488)=0,LEN(E2488)=0)),1,0)</f>
        <v/>
      </c>
      <c r="AB2488" s="306">
        <f>IF(C2488="","",B2488)</f>
        <v/>
      </c>
      <c r="AC2488" s="165">
        <f>B2488</f>
        <v/>
      </c>
      <c r="AD2488" s="165">
        <f>IF(C2488="Smelter not listed",D2488,C2488)</f>
        <v/>
      </c>
    </row>
    <row r="2489" ht="20.1" customFormat="1" customHeight="1" s="165">
      <c r="A2489" s="150" t="n"/>
      <c r="B2489" s="296">
        <f>IF(LEN(A2489)=0,"",INDEX('Smelter Look-up'!$A:$A,MATCH($A2489,'Smelter Look-up'!$E:$E,0)))</f>
        <v/>
      </c>
      <c r="C2489" s="147">
        <f>IF(LEN(A2489)=0,"",INDEX('Smelter Look-up'!$C:$C,MATCH($A2489,'Smelter Look-up'!$E:$E,0)))</f>
        <v/>
      </c>
      <c r="D2489" s="144" t="n"/>
      <c r="E2489" s="144">
        <f>IF(ISERROR($V2489),"",OFFSET('Smelter Look-up'!$D$4,$V2489-4,0)&amp;"")</f>
        <v/>
      </c>
      <c r="F2489" s="144">
        <f>IF(ISERROR($V2489),"",OFFSET('Smelter Look-up'!$E$4,$V2489-4,0))</f>
        <v/>
      </c>
      <c r="G2489" s="144">
        <f>IF(C2489=$X$4,"Enter smelter details",IF(ISERROR($V2489),"",OFFSET('Smelter Look-up'!$F$4,$V2489-4,0)))</f>
        <v/>
      </c>
      <c r="H2489" s="200">
        <f>IF(ISERROR($V2489),"",OFFSET('Smelter Look-up'!$G$4,$V2489-4,0))</f>
        <v/>
      </c>
      <c r="I2489" s="201">
        <f>IF(ISERROR($V2489),"",OFFSET('Smelter Look-up'!$H$4,$V2489-4,0))</f>
        <v/>
      </c>
      <c r="J2489" s="201">
        <f>IF(ISERROR($V2489),"",OFFSET('Smelter Look-up'!$I$4,$V2489-4,0))</f>
        <v/>
      </c>
      <c r="K2489" s="145" t="n"/>
      <c r="L2489" s="145" t="n"/>
      <c r="M2489" s="145" t="n"/>
      <c r="N2489" s="145" t="n"/>
      <c r="O2489" s="145" t="n"/>
      <c r="P2489" s="203" t="n"/>
      <c r="Q2489" s="146" t="n"/>
      <c r="R2489" s="144">
        <f>IF(ISERROR($V2489),"",OFFSET('Smelter Look-up'!$C$4,$V2489-4,0)&amp;"")</f>
        <v/>
      </c>
      <c r="S2489" s="150">
        <f>IF(B2489="","",IF(ISERROR(MATCH($E2489,CL,0)),"Unknown",INDIRECT("'C'!$A$"&amp;MATCH($E2489,CL,0)+1)))</f>
        <v/>
      </c>
      <c r="T2489" s="150">
        <f>IF(B2489="","",IF(ISERROR(MATCH($J2489,SorP!$B$1:$B$6261,0)),"",INDIRECT("'SorP'!$A$"&amp;MATCH($S2489&amp;$J2489,SorP!C:C,0))))</f>
        <v/>
      </c>
      <c r="U2489" s="163" t="n"/>
      <c r="V2489" s="164">
        <f>IF(C2489="",NA(),MATCH($B2489&amp;$C2489,'Smelter Look-up'!$J:$J,0))</f>
        <v/>
      </c>
      <c r="X2489" s="165">
        <f>IF(AND(C2489="Smelter not listed",OR(LEN(D2489)=0,LEN(E2489)=0)),1,0)</f>
        <v/>
      </c>
      <c r="AB2489" s="306">
        <f>IF(C2489="","",B2489)</f>
        <v/>
      </c>
      <c r="AC2489" s="165">
        <f>B2489</f>
        <v/>
      </c>
      <c r="AD2489" s="165">
        <f>IF(C2489="Smelter not listed",D2489,C2489)</f>
        <v/>
      </c>
    </row>
    <row r="2490" ht="20.1" customFormat="1" customHeight="1" s="165">
      <c r="A2490" s="150" t="n"/>
      <c r="B2490" s="296">
        <f>IF(LEN(A2490)=0,"",INDEX('Smelter Look-up'!$A:$A,MATCH($A2490,'Smelter Look-up'!$E:$E,0)))</f>
        <v/>
      </c>
      <c r="C2490" s="147">
        <f>IF(LEN(A2490)=0,"",INDEX('Smelter Look-up'!$C:$C,MATCH($A2490,'Smelter Look-up'!$E:$E,0)))</f>
        <v/>
      </c>
      <c r="D2490" s="144" t="n"/>
      <c r="E2490" s="144">
        <f>IF(ISERROR($V2490),"",OFFSET('Smelter Look-up'!$D$4,$V2490-4,0)&amp;"")</f>
        <v/>
      </c>
      <c r="F2490" s="144">
        <f>IF(ISERROR($V2490),"",OFFSET('Smelter Look-up'!$E$4,$V2490-4,0))</f>
        <v/>
      </c>
      <c r="G2490" s="144">
        <f>IF(C2490=$X$4,"Enter smelter details",IF(ISERROR($V2490),"",OFFSET('Smelter Look-up'!$F$4,$V2490-4,0)))</f>
        <v/>
      </c>
      <c r="H2490" s="200">
        <f>IF(ISERROR($V2490),"",OFFSET('Smelter Look-up'!$G$4,$V2490-4,0))</f>
        <v/>
      </c>
      <c r="I2490" s="201">
        <f>IF(ISERROR($V2490),"",OFFSET('Smelter Look-up'!$H$4,$V2490-4,0))</f>
        <v/>
      </c>
      <c r="J2490" s="201">
        <f>IF(ISERROR($V2490),"",OFFSET('Smelter Look-up'!$I$4,$V2490-4,0))</f>
        <v/>
      </c>
      <c r="K2490" s="145" t="n"/>
      <c r="L2490" s="145" t="n"/>
      <c r="M2490" s="145" t="n"/>
      <c r="N2490" s="145" t="n"/>
      <c r="O2490" s="145" t="n"/>
      <c r="P2490" s="203" t="n"/>
      <c r="Q2490" s="146" t="n"/>
      <c r="R2490" s="144">
        <f>IF(ISERROR($V2490),"",OFFSET('Smelter Look-up'!$C$4,$V2490-4,0)&amp;"")</f>
        <v/>
      </c>
      <c r="S2490" s="150">
        <f>IF(B2490="","",IF(ISERROR(MATCH($E2490,CL,0)),"Unknown",INDIRECT("'C'!$A$"&amp;MATCH($E2490,CL,0)+1)))</f>
        <v/>
      </c>
      <c r="T2490" s="150">
        <f>IF(B2490="","",IF(ISERROR(MATCH($J2490,SorP!$B$1:$B$6261,0)),"",INDIRECT("'SorP'!$A$"&amp;MATCH($S2490&amp;$J2490,SorP!C:C,0))))</f>
        <v/>
      </c>
      <c r="U2490" s="163" t="n"/>
      <c r="V2490" s="164">
        <f>IF(C2490="",NA(),MATCH($B2490&amp;$C2490,'Smelter Look-up'!$J:$J,0))</f>
        <v/>
      </c>
      <c r="X2490" s="165">
        <f>IF(AND(C2490="Smelter not listed",OR(LEN(D2490)=0,LEN(E2490)=0)),1,0)</f>
        <v/>
      </c>
      <c r="AB2490" s="306">
        <f>IF(C2490="","",B2490)</f>
        <v/>
      </c>
      <c r="AC2490" s="165">
        <f>B2490</f>
        <v/>
      </c>
      <c r="AD2490" s="165">
        <f>IF(C2490="Smelter not listed",D2490,C2490)</f>
        <v/>
      </c>
    </row>
    <row r="2491" ht="20.1" customFormat="1" customHeight="1" s="165">
      <c r="A2491" s="150" t="n"/>
      <c r="B2491" s="296">
        <f>IF(LEN(A2491)=0,"",INDEX('Smelter Look-up'!$A:$A,MATCH($A2491,'Smelter Look-up'!$E:$E,0)))</f>
        <v/>
      </c>
      <c r="C2491" s="147">
        <f>IF(LEN(A2491)=0,"",INDEX('Smelter Look-up'!$C:$C,MATCH($A2491,'Smelter Look-up'!$E:$E,0)))</f>
        <v/>
      </c>
      <c r="D2491" s="144" t="n"/>
      <c r="E2491" s="144">
        <f>IF(ISERROR($V2491),"",OFFSET('Smelter Look-up'!$D$4,$V2491-4,0)&amp;"")</f>
        <v/>
      </c>
      <c r="F2491" s="144">
        <f>IF(ISERROR($V2491),"",OFFSET('Smelter Look-up'!$E$4,$V2491-4,0))</f>
        <v/>
      </c>
      <c r="G2491" s="144">
        <f>IF(C2491=$X$4,"Enter smelter details",IF(ISERROR($V2491),"",OFFSET('Smelter Look-up'!$F$4,$V2491-4,0)))</f>
        <v/>
      </c>
      <c r="H2491" s="200">
        <f>IF(ISERROR($V2491),"",OFFSET('Smelter Look-up'!$G$4,$V2491-4,0))</f>
        <v/>
      </c>
      <c r="I2491" s="201">
        <f>IF(ISERROR($V2491),"",OFFSET('Smelter Look-up'!$H$4,$V2491-4,0))</f>
        <v/>
      </c>
      <c r="J2491" s="201">
        <f>IF(ISERROR($V2491),"",OFFSET('Smelter Look-up'!$I$4,$V2491-4,0))</f>
        <v/>
      </c>
      <c r="K2491" s="145" t="n"/>
      <c r="L2491" s="145" t="n"/>
      <c r="M2491" s="145" t="n"/>
      <c r="N2491" s="145" t="n"/>
      <c r="O2491" s="145" t="n"/>
      <c r="P2491" s="203" t="n"/>
      <c r="Q2491" s="146" t="n"/>
      <c r="R2491" s="144">
        <f>IF(ISERROR($V2491),"",OFFSET('Smelter Look-up'!$C$4,$V2491-4,0)&amp;"")</f>
        <v/>
      </c>
      <c r="S2491" s="150">
        <f>IF(B2491="","",IF(ISERROR(MATCH($E2491,CL,0)),"Unknown",INDIRECT("'C'!$A$"&amp;MATCH($E2491,CL,0)+1)))</f>
        <v/>
      </c>
      <c r="T2491" s="150">
        <f>IF(B2491="","",IF(ISERROR(MATCH($J2491,SorP!$B$1:$B$6261,0)),"",INDIRECT("'SorP'!$A$"&amp;MATCH($S2491&amp;$J2491,SorP!C:C,0))))</f>
        <v/>
      </c>
      <c r="U2491" s="163" t="n"/>
      <c r="V2491" s="164">
        <f>IF(C2491="",NA(),MATCH($B2491&amp;$C2491,'Smelter Look-up'!$J:$J,0))</f>
        <v/>
      </c>
      <c r="X2491" s="165">
        <f>IF(AND(C2491="Smelter not listed",OR(LEN(D2491)=0,LEN(E2491)=0)),1,0)</f>
        <v/>
      </c>
      <c r="AB2491" s="306">
        <f>IF(C2491="","",B2491)</f>
        <v/>
      </c>
      <c r="AC2491" s="165">
        <f>B2491</f>
        <v/>
      </c>
      <c r="AD2491" s="165">
        <f>IF(C2491="Smelter not listed",D2491,C2491)</f>
        <v/>
      </c>
    </row>
    <row r="2492" ht="20.1" customFormat="1" customHeight="1" s="165">
      <c r="A2492" s="150" t="n"/>
      <c r="B2492" s="296">
        <f>IF(LEN(A2492)=0,"",INDEX('Smelter Look-up'!$A:$A,MATCH($A2492,'Smelter Look-up'!$E:$E,0)))</f>
        <v/>
      </c>
      <c r="C2492" s="147">
        <f>IF(LEN(A2492)=0,"",INDEX('Smelter Look-up'!$C:$C,MATCH($A2492,'Smelter Look-up'!$E:$E,0)))</f>
        <v/>
      </c>
      <c r="D2492" s="144" t="n"/>
      <c r="E2492" s="144">
        <f>IF(ISERROR($V2492),"",OFFSET('Smelter Look-up'!$D$4,$V2492-4,0)&amp;"")</f>
        <v/>
      </c>
      <c r="F2492" s="144">
        <f>IF(ISERROR($V2492),"",OFFSET('Smelter Look-up'!$E$4,$V2492-4,0))</f>
        <v/>
      </c>
      <c r="G2492" s="144">
        <f>IF(C2492=$X$4,"Enter smelter details",IF(ISERROR($V2492),"",OFFSET('Smelter Look-up'!$F$4,$V2492-4,0)))</f>
        <v/>
      </c>
      <c r="H2492" s="200">
        <f>IF(ISERROR($V2492),"",OFFSET('Smelter Look-up'!$G$4,$V2492-4,0))</f>
        <v/>
      </c>
      <c r="I2492" s="201">
        <f>IF(ISERROR($V2492),"",OFFSET('Smelter Look-up'!$H$4,$V2492-4,0))</f>
        <v/>
      </c>
      <c r="J2492" s="201">
        <f>IF(ISERROR($V2492),"",OFFSET('Smelter Look-up'!$I$4,$V2492-4,0))</f>
        <v/>
      </c>
      <c r="K2492" s="145" t="n"/>
      <c r="L2492" s="145" t="n"/>
      <c r="M2492" s="145" t="n"/>
      <c r="N2492" s="145" t="n"/>
      <c r="O2492" s="145" t="n"/>
      <c r="P2492" s="203" t="n"/>
      <c r="Q2492" s="146" t="n"/>
      <c r="R2492" s="144">
        <f>IF(ISERROR($V2492),"",OFFSET('Smelter Look-up'!$C$4,$V2492-4,0)&amp;"")</f>
        <v/>
      </c>
      <c r="S2492" s="150">
        <f>IF(B2492="","",IF(ISERROR(MATCH($E2492,CL,0)),"Unknown",INDIRECT("'C'!$A$"&amp;MATCH($E2492,CL,0)+1)))</f>
        <v/>
      </c>
      <c r="T2492" s="150">
        <f>IF(B2492="","",IF(ISERROR(MATCH($J2492,SorP!$B$1:$B$6261,0)),"",INDIRECT("'SorP'!$A$"&amp;MATCH($S2492&amp;$J2492,SorP!C:C,0))))</f>
        <v/>
      </c>
      <c r="U2492" s="163" t="n"/>
      <c r="V2492" s="164">
        <f>IF(C2492="",NA(),MATCH($B2492&amp;$C2492,'Smelter Look-up'!$J:$J,0))</f>
        <v/>
      </c>
      <c r="X2492" s="165">
        <f>IF(AND(C2492="Smelter not listed",OR(LEN(D2492)=0,LEN(E2492)=0)),1,0)</f>
        <v/>
      </c>
      <c r="AB2492" s="306">
        <f>IF(C2492="","",B2492)</f>
        <v/>
      </c>
      <c r="AC2492" s="165">
        <f>B2492</f>
        <v/>
      </c>
      <c r="AD2492" s="165">
        <f>IF(C2492="Smelter not listed",D2492,C2492)</f>
        <v/>
      </c>
    </row>
    <row r="2493" ht="20.1" customFormat="1" customHeight="1" s="165">
      <c r="A2493" s="150" t="n"/>
      <c r="B2493" s="296">
        <f>IF(LEN(A2493)=0,"",INDEX('Smelter Look-up'!$A:$A,MATCH($A2493,'Smelter Look-up'!$E:$E,0)))</f>
        <v/>
      </c>
      <c r="C2493" s="147">
        <f>IF(LEN(A2493)=0,"",INDEX('Smelter Look-up'!$C:$C,MATCH($A2493,'Smelter Look-up'!$E:$E,0)))</f>
        <v/>
      </c>
      <c r="D2493" s="144" t="n"/>
      <c r="E2493" s="144">
        <f>IF(ISERROR($V2493),"",OFFSET('Smelter Look-up'!$D$4,$V2493-4,0)&amp;"")</f>
        <v/>
      </c>
      <c r="F2493" s="144">
        <f>IF(ISERROR($V2493),"",OFFSET('Smelter Look-up'!$E$4,$V2493-4,0))</f>
        <v/>
      </c>
      <c r="G2493" s="144">
        <f>IF(C2493=$X$4,"Enter smelter details",IF(ISERROR($V2493),"",OFFSET('Smelter Look-up'!$F$4,$V2493-4,0)))</f>
        <v/>
      </c>
      <c r="H2493" s="200">
        <f>IF(ISERROR($V2493),"",OFFSET('Smelter Look-up'!$G$4,$V2493-4,0))</f>
        <v/>
      </c>
      <c r="I2493" s="201">
        <f>IF(ISERROR($V2493),"",OFFSET('Smelter Look-up'!$H$4,$V2493-4,0))</f>
        <v/>
      </c>
      <c r="J2493" s="201">
        <f>IF(ISERROR($V2493),"",OFFSET('Smelter Look-up'!$I$4,$V2493-4,0))</f>
        <v/>
      </c>
      <c r="K2493" s="145" t="n"/>
      <c r="L2493" s="145" t="n"/>
      <c r="M2493" s="145" t="n"/>
      <c r="N2493" s="145" t="n"/>
      <c r="O2493" s="145" t="n"/>
      <c r="P2493" s="203" t="n"/>
      <c r="Q2493" s="146" t="n"/>
      <c r="R2493" s="144">
        <f>IF(ISERROR($V2493),"",OFFSET('Smelter Look-up'!$C$4,$V2493-4,0)&amp;"")</f>
        <v/>
      </c>
      <c r="S2493" s="150">
        <f>IF(B2493="","",IF(ISERROR(MATCH($E2493,CL,0)),"Unknown",INDIRECT("'C'!$A$"&amp;MATCH($E2493,CL,0)+1)))</f>
        <v/>
      </c>
      <c r="T2493" s="150">
        <f>IF(B2493="","",IF(ISERROR(MATCH($J2493,SorP!$B$1:$B$6261,0)),"",INDIRECT("'SorP'!$A$"&amp;MATCH($S2493&amp;$J2493,SorP!C:C,0))))</f>
        <v/>
      </c>
      <c r="U2493" s="163" t="n"/>
      <c r="V2493" s="164">
        <f>IF(C2493="",NA(),MATCH($B2493&amp;$C2493,'Smelter Look-up'!$J:$J,0))</f>
        <v/>
      </c>
      <c r="X2493" s="165">
        <f>IF(AND(C2493="Smelter not listed",OR(LEN(D2493)=0,LEN(E2493)=0)),1,0)</f>
        <v/>
      </c>
      <c r="AB2493" s="306">
        <f>IF(C2493="","",B2493)</f>
        <v/>
      </c>
      <c r="AC2493" s="165">
        <f>B2493</f>
        <v/>
      </c>
      <c r="AD2493" s="165">
        <f>IF(C2493="Smelter not listed",D2493,C2493)</f>
        <v/>
      </c>
    </row>
    <row r="2494" ht="20.1" customFormat="1" customHeight="1" s="165">
      <c r="A2494" s="150" t="n"/>
      <c r="B2494" s="296">
        <f>IF(LEN(A2494)=0,"",INDEX('Smelter Look-up'!$A:$A,MATCH($A2494,'Smelter Look-up'!$E:$E,0)))</f>
        <v/>
      </c>
      <c r="C2494" s="147">
        <f>IF(LEN(A2494)=0,"",INDEX('Smelter Look-up'!$C:$C,MATCH($A2494,'Smelter Look-up'!$E:$E,0)))</f>
        <v/>
      </c>
      <c r="D2494" s="144" t="n"/>
      <c r="E2494" s="144">
        <f>IF(ISERROR($V2494),"",OFFSET('Smelter Look-up'!$D$4,$V2494-4,0)&amp;"")</f>
        <v/>
      </c>
      <c r="F2494" s="144">
        <f>IF(ISERROR($V2494),"",OFFSET('Smelter Look-up'!$E$4,$V2494-4,0))</f>
        <v/>
      </c>
      <c r="G2494" s="144">
        <f>IF(C2494=$X$4,"Enter smelter details",IF(ISERROR($V2494),"",OFFSET('Smelter Look-up'!$F$4,$V2494-4,0)))</f>
        <v/>
      </c>
      <c r="H2494" s="200">
        <f>IF(ISERROR($V2494),"",OFFSET('Smelter Look-up'!$G$4,$V2494-4,0))</f>
        <v/>
      </c>
      <c r="I2494" s="201">
        <f>IF(ISERROR($V2494),"",OFFSET('Smelter Look-up'!$H$4,$V2494-4,0))</f>
        <v/>
      </c>
      <c r="J2494" s="201">
        <f>IF(ISERROR($V2494),"",OFFSET('Smelter Look-up'!$I$4,$V2494-4,0))</f>
        <v/>
      </c>
      <c r="K2494" s="145" t="n"/>
      <c r="L2494" s="145" t="n"/>
      <c r="M2494" s="145" t="n"/>
      <c r="N2494" s="145" t="n"/>
      <c r="O2494" s="145" t="n"/>
      <c r="P2494" s="203" t="n"/>
      <c r="Q2494" s="146" t="n"/>
      <c r="R2494" s="144">
        <f>IF(ISERROR($V2494),"",OFFSET('Smelter Look-up'!$C$4,$V2494-4,0)&amp;"")</f>
        <v/>
      </c>
      <c r="S2494" s="150">
        <f>IF(B2494="","",IF(ISERROR(MATCH($E2494,CL,0)),"Unknown",INDIRECT("'C'!$A$"&amp;MATCH($E2494,CL,0)+1)))</f>
        <v/>
      </c>
      <c r="T2494" s="150">
        <f>IF(B2494="","",IF(ISERROR(MATCH($J2494,SorP!$B$1:$B$6261,0)),"",INDIRECT("'SorP'!$A$"&amp;MATCH($S2494&amp;$J2494,SorP!C:C,0))))</f>
        <v/>
      </c>
      <c r="U2494" s="163" t="n"/>
      <c r="V2494" s="164">
        <f>IF(C2494="",NA(),MATCH($B2494&amp;$C2494,'Smelter Look-up'!$J:$J,0))</f>
        <v/>
      </c>
      <c r="X2494" s="165">
        <f>IF(AND(C2494="Smelter not listed",OR(LEN(D2494)=0,LEN(E2494)=0)),1,0)</f>
        <v/>
      </c>
      <c r="AB2494" s="306">
        <f>IF(C2494="","",B2494)</f>
        <v/>
      </c>
      <c r="AC2494" s="165">
        <f>B2494</f>
        <v/>
      </c>
      <c r="AD2494" s="165">
        <f>IF(C2494="Smelter not listed",D2494,C2494)</f>
        <v/>
      </c>
    </row>
    <row r="2495" ht="20.1" customFormat="1" customHeight="1" s="165">
      <c r="A2495" s="150" t="n"/>
      <c r="B2495" s="296">
        <f>IF(LEN(A2495)=0,"",INDEX('Smelter Look-up'!$A:$A,MATCH($A2495,'Smelter Look-up'!$E:$E,0)))</f>
        <v/>
      </c>
      <c r="C2495" s="147">
        <f>IF(LEN(A2495)=0,"",INDEX('Smelter Look-up'!$C:$C,MATCH($A2495,'Smelter Look-up'!$E:$E,0)))</f>
        <v/>
      </c>
      <c r="D2495" s="144" t="n"/>
      <c r="E2495" s="144">
        <f>IF(ISERROR($V2495),"",OFFSET('Smelter Look-up'!$D$4,$V2495-4,0)&amp;"")</f>
        <v/>
      </c>
      <c r="F2495" s="144">
        <f>IF(ISERROR($V2495),"",OFFSET('Smelter Look-up'!$E$4,$V2495-4,0))</f>
        <v/>
      </c>
      <c r="G2495" s="144">
        <f>IF(C2495=$X$4,"Enter smelter details",IF(ISERROR($V2495),"",OFFSET('Smelter Look-up'!$F$4,$V2495-4,0)))</f>
        <v/>
      </c>
      <c r="H2495" s="200">
        <f>IF(ISERROR($V2495),"",OFFSET('Smelter Look-up'!$G$4,$V2495-4,0))</f>
        <v/>
      </c>
      <c r="I2495" s="201">
        <f>IF(ISERROR($V2495),"",OFFSET('Smelter Look-up'!$H$4,$V2495-4,0))</f>
        <v/>
      </c>
      <c r="J2495" s="201">
        <f>IF(ISERROR($V2495),"",OFFSET('Smelter Look-up'!$I$4,$V2495-4,0))</f>
        <v/>
      </c>
      <c r="K2495" s="145" t="n"/>
      <c r="L2495" s="145" t="n"/>
      <c r="M2495" s="145" t="n"/>
      <c r="N2495" s="145" t="n"/>
      <c r="O2495" s="145" t="n"/>
      <c r="P2495" s="203" t="n"/>
      <c r="Q2495" s="146" t="n"/>
      <c r="R2495" s="144">
        <f>IF(ISERROR($V2495),"",OFFSET('Smelter Look-up'!$C$4,$V2495-4,0)&amp;"")</f>
        <v/>
      </c>
      <c r="S2495" s="150">
        <f>IF(B2495="","",IF(ISERROR(MATCH($E2495,CL,0)),"Unknown",INDIRECT("'C'!$A$"&amp;MATCH($E2495,CL,0)+1)))</f>
        <v/>
      </c>
      <c r="T2495" s="150">
        <f>IF(B2495="","",IF(ISERROR(MATCH($J2495,SorP!$B$1:$B$6261,0)),"",INDIRECT("'SorP'!$A$"&amp;MATCH($S2495&amp;$J2495,SorP!C:C,0))))</f>
        <v/>
      </c>
      <c r="U2495" s="163" t="n"/>
      <c r="V2495" s="164">
        <f>IF(C2495="",NA(),MATCH($B2495&amp;$C2495,'Smelter Look-up'!$J:$J,0))</f>
        <v/>
      </c>
      <c r="X2495" s="165">
        <f>IF(AND(C2495="Smelter not listed",OR(LEN(D2495)=0,LEN(E2495)=0)),1,0)</f>
        <v/>
      </c>
      <c r="AB2495" s="306">
        <f>IF(C2495="","",B2495)</f>
        <v/>
      </c>
      <c r="AC2495" s="165">
        <f>B2495</f>
        <v/>
      </c>
      <c r="AD2495" s="165">
        <f>IF(C2495="Smelter not listed",D2495,C2495)</f>
        <v/>
      </c>
    </row>
    <row r="2496" ht="20.1" customFormat="1" customHeight="1" s="165">
      <c r="A2496" s="150" t="n"/>
      <c r="B2496" s="296">
        <f>IF(LEN(A2496)=0,"",INDEX('Smelter Look-up'!$A:$A,MATCH($A2496,'Smelter Look-up'!$E:$E,0)))</f>
        <v/>
      </c>
      <c r="C2496" s="147">
        <f>IF(LEN(A2496)=0,"",INDEX('Smelter Look-up'!$C:$C,MATCH($A2496,'Smelter Look-up'!$E:$E,0)))</f>
        <v/>
      </c>
      <c r="D2496" s="144" t="n"/>
      <c r="E2496" s="144">
        <f>IF(ISERROR($V2496),"",OFFSET('Smelter Look-up'!$D$4,$V2496-4,0)&amp;"")</f>
        <v/>
      </c>
      <c r="F2496" s="144">
        <f>IF(ISERROR($V2496),"",OFFSET('Smelter Look-up'!$E$4,$V2496-4,0))</f>
        <v/>
      </c>
      <c r="G2496" s="144">
        <f>IF(C2496=$X$4,"Enter smelter details",IF(ISERROR($V2496),"",OFFSET('Smelter Look-up'!$F$4,$V2496-4,0)))</f>
        <v/>
      </c>
      <c r="H2496" s="200">
        <f>IF(ISERROR($V2496),"",OFFSET('Smelter Look-up'!$G$4,$V2496-4,0))</f>
        <v/>
      </c>
      <c r="I2496" s="201">
        <f>IF(ISERROR($V2496),"",OFFSET('Smelter Look-up'!$H$4,$V2496-4,0))</f>
        <v/>
      </c>
      <c r="J2496" s="201">
        <f>IF(ISERROR($V2496),"",OFFSET('Smelter Look-up'!$I$4,$V2496-4,0))</f>
        <v/>
      </c>
      <c r="K2496" s="145" t="n"/>
      <c r="L2496" s="145" t="n"/>
      <c r="M2496" s="145" t="n"/>
      <c r="N2496" s="145" t="n"/>
      <c r="O2496" s="145" t="n"/>
      <c r="P2496" s="203" t="n"/>
      <c r="Q2496" s="146" t="n"/>
      <c r="R2496" s="144">
        <f>IF(ISERROR($V2496),"",OFFSET('Smelter Look-up'!$C$4,$V2496-4,0)&amp;"")</f>
        <v/>
      </c>
      <c r="S2496" s="150">
        <f>IF(B2496="","",IF(ISERROR(MATCH($E2496,CL,0)),"Unknown",INDIRECT("'C'!$A$"&amp;MATCH($E2496,CL,0)+1)))</f>
        <v/>
      </c>
      <c r="T2496" s="150">
        <f>IF(B2496="","",IF(ISERROR(MATCH($J2496,SorP!$B$1:$B$6261,0)),"",INDIRECT("'SorP'!$A$"&amp;MATCH($S2496&amp;$J2496,SorP!C:C,0))))</f>
        <v/>
      </c>
      <c r="U2496" s="163" t="n"/>
      <c r="V2496" s="164">
        <f>IF(C2496="",NA(),MATCH($B2496&amp;$C2496,'Smelter Look-up'!$J:$J,0))</f>
        <v/>
      </c>
      <c r="X2496" s="165">
        <f>IF(AND(C2496="Smelter not listed",OR(LEN(D2496)=0,LEN(E2496)=0)),1,0)</f>
        <v/>
      </c>
      <c r="AB2496" s="306">
        <f>IF(C2496="","",B2496)</f>
        <v/>
      </c>
      <c r="AC2496" s="165">
        <f>B2496</f>
        <v/>
      </c>
      <c r="AD2496" s="165">
        <f>IF(C2496="Smelter not listed",D2496,C2496)</f>
        <v/>
      </c>
    </row>
    <row r="2497" ht="20.1" customFormat="1" customHeight="1" s="165">
      <c r="A2497" s="150" t="n"/>
      <c r="B2497" s="296">
        <f>IF(LEN(A2497)=0,"",INDEX('Smelter Look-up'!$A:$A,MATCH($A2497,'Smelter Look-up'!$E:$E,0)))</f>
        <v/>
      </c>
      <c r="C2497" s="147">
        <f>IF(LEN(A2497)=0,"",INDEX('Smelter Look-up'!$C:$C,MATCH($A2497,'Smelter Look-up'!$E:$E,0)))</f>
        <v/>
      </c>
      <c r="D2497" s="144" t="n"/>
      <c r="E2497" s="144">
        <f>IF(ISERROR($V2497),"",OFFSET('Smelter Look-up'!$D$4,$V2497-4,0)&amp;"")</f>
        <v/>
      </c>
      <c r="F2497" s="144">
        <f>IF(ISERROR($V2497),"",OFFSET('Smelter Look-up'!$E$4,$V2497-4,0))</f>
        <v/>
      </c>
      <c r="G2497" s="144">
        <f>IF(C2497=$X$4,"Enter smelter details",IF(ISERROR($V2497),"",OFFSET('Smelter Look-up'!$F$4,$V2497-4,0)))</f>
        <v/>
      </c>
      <c r="H2497" s="200">
        <f>IF(ISERROR($V2497),"",OFFSET('Smelter Look-up'!$G$4,$V2497-4,0))</f>
        <v/>
      </c>
      <c r="I2497" s="201">
        <f>IF(ISERROR($V2497),"",OFFSET('Smelter Look-up'!$H$4,$V2497-4,0))</f>
        <v/>
      </c>
      <c r="J2497" s="201">
        <f>IF(ISERROR($V2497),"",OFFSET('Smelter Look-up'!$I$4,$V2497-4,0))</f>
        <v/>
      </c>
      <c r="K2497" s="145" t="n"/>
      <c r="L2497" s="145" t="n"/>
      <c r="M2497" s="145" t="n"/>
      <c r="N2497" s="145" t="n"/>
      <c r="O2497" s="145" t="n"/>
      <c r="P2497" s="203" t="n"/>
      <c r="Q2497" s="146" t="n"/>
      <c r="R2497" s="144">
        <f>IF(ISERROR($V2497),"",OFFSET('Smelter Look-up'!$C$4,$V2497-4,0)&amp;"")</f>
        <v/>
      </c>
      <c r="S2497" s="150">
        <f>IF(B2497="","",IF(ISERROR(MATCH($E2497,CL,0)),"Unknown",INDIRECT("'C'!$A$"&amp;MATCH($E2497,CL,0)+1)))</f>
        <v/>
      </c>
      <c r="T2497" s="150">
        <f>IF(B2497="","",IF(ISERROR(MATCH($J2497,SorP!$B$1:$B$6261,0)),"",INDIRECT("'SorP'!$A$"&amp;MATCH($S2497&amp;$J2497,SorP!C:C,0))))</f>
        <v/>
      </c>
      <c r="U2497" s="163" t="n"/>
      <c r="V2497" s="164">
        <f>IF(C2497="",NA(),MATCH($B2497&amp;$C2497,'Smelter Look-up'!$J:$J,0))</f>
        <v/>
      </c>
      <c r="X2497" s="165">
        <f>IF(AND(C2497="Smelter not listed",OR(LEN(D2497)=0,LEN(E2497)=0)),1,0)</f>
        <v/>
      </c>
      <c r="AB2497" s="306">
        <f>IF(C2497="","",B2497)</f>
        <v/>
      </c>
      <c r="AC2497" s="165">
        <f>B2497</f>
        <v/>
      </c>
      <c r="AD2497" s="165">
        <f>IF(C2497="Smelter not listed",D2497,C2497)</f>
        <v/>
      </c>
    </row>
    <row r="2498" ht="20.1" customHeight="1">
      <c r="A2498" s="199" t="n"/>
      <c r="B2498" s="296">
        <f>IF(LEN(A2498)=0,"",INDEX('Smelter Look-up'!$A:$A,MATCH($A2498,'Smelter Look-up'!$E:$E,0)))</f>
        <v/>
      </c>
      <c r="C2498" s="147">
        <f>IF(LEN(A2498)=0,"",INDEX('Smelter Look-up'!$C:$C,MATCH($A2498,'Smelter Look-up'!$E:$E,0)))</f>
        <v/>
      </c>
      <c r="D2498" s="144" t="n"/>
      <c r="E2498" s="144">
        <f>IF(ISERROR($V2498),"",OFFSET('Smelter Look-up'!$D$4,$V2498-4,0)&amp;"")</f>
        <v/>
      </c>
      <c r="F2498" s="144">
        <f>IF(ISERROR($V2498),"",OFFSET('Smelter Look-up'!$E$4,$V2498-4,0))</f>
        <v/>
      </c>
      <c r="G2498" s="144">
        <f>IF(C2498=$X$4,"Enter smelter details",IF(ISERROR($V2498),"",OFFSET('Smelter Look-up'!$F$4,$V2498-4,0)))</f>
        <v/>
      </c>
      <c r="H2498" s="200">
        <f>IF(ISERROR($V2498),"",OFFSET('Smelter Look-up'!$G$4,$V2498-4,0))</f>
        <v/>
      </c>
      <c r="I2498" s="201">
        <f>IF(ISERROR($V2498),"",OFFSET('Smelter Look-up'!$H$4,$V2498-4,0))</f>
        <v/>
      </c>
      <c r="J2498" s="201">
        <f>IF(ISERROR($V2498),"",OFFSET('Smelter Look-up'!$I$4,$V2498-4,0))</f>
        <v/>
      </c>
      <c r="K2498" s="202" t="n"/>
      <c r="L2498" s="202" t="n"/>
      <c r="M2498" s="202" t="n"/>
      <c r="N2498" s="202" t="n"/>
      <c r="O2498" s="202" t="n"/>
      <c r="P2498" s="203" t="n"/>
      <c r="Q2498" s="204" t="n"/>
      <c r="R2498" s="144">
        <f>IF(ISERROR($V2498),"",OFFSET('Smelter Look-up'!$C$4,$V2498-4,0)&amp;"")</f>
        <v/>
      </c>
      <c r="S2498" s="150">
        <f>IF(B2498="","",IF(ISERROR(MATCH($E2498,CL,0)),"Unknown",INDIRECT("'C'!$A$"&amp;MATCH($E2498,CL,0)+1)))</f>
        <v/>
      </c>
      <c r="T2498" s="150">
        <f>IF(B2498="","",IF(ISERROR(MATCH($J2498,SorP!$B$1:$B$6261,0)),"",INDIRECT("'SorP'!$A$"&amp;MATCH($S2498&amp;$J2498,SorP!C:C,0))))</f>
        <v/>
      </c>
      <c r="U2498" s="163" t="n"/>
      <c r="V2498" s="164">
        <f>IF(C2498="",NA(),MATCH($B2498&amp;$C2498,'Smelter Look-up'!$J:$J,0))</f>
        <v/>
      </c>
      <c r="W2498" s="165" t="n"/>
      <c r="X2498" s="165">
        <f>IF(AND(C2498="Smelter not listed",OR(LEN(D2498)=0,LEN(E2498)=0)),1,0)</f>
        <v/>
      </c>
      <c r="Y2498" s="165" t="n"/>
      <c r="Z2498" s="165" t="n"/>
      <c r="AA2498" s="165" t="n"/>
      <c r="AB2498" s="306">
        <f>IF(C2498="","",B2498)</f>
        <v/>
      </c>
      <c r="AC2498" s="165">
        <f>B2498</f>
        <v/>
      </c>
      <c r="AD2498" s="165">
        <f>IF(C2498="Smelter not listed",D2498,C2498)</f>
        <v/>
      </c>
      <c r="AE2498" s="165" t="n"/>
      <c r="AF2498" s="165" t="n"/>
      <c r="AG2498" s="165" t="n"/>
      <c r="AH2498" s="165" t="n"/>
      <c r="AI2498" s="165" t="n"/>
    </row>
    <row r="2499" ht="20.1" customHeight="1">
      <c r="A2499" s="150" t="n"/>
      <c r="B2499" s="297">
        <f>IF(LEN(A2499)=0,"",INDEX('Smelter Look-up'!$A:$A,MATCH($A2499,'Smelter Look-up'!$E:$E,0)))</f>
        <v/>
      </c>
      <c r="C2499" s="147">
        <f>IF(LEN(A2499)=0,"",INDEX('Smelter Look-up'!$C:$C,MATCH($A2499,'Smelter Look-up'!$E:$E,0)))</f>
        <v/>
      </c>
      <c r="D2499" s="230" t="n"/>
      <c r="E2499" s="230">
        <f>IF(ISERROR($V2499),"",OFFSET('Smelter Look-up'!$D$4,$V2499-4,0)&amp;"")</f>
        <v/>
      </c>
      <c r="F2499" s="230">
        <f>IF(ISERROR($V2499),"",OFFSET('Smelter Look-up'!$E$4,$V2499-4,0))</f>
        <v/>
      </c>
      <c r="G2499" s="230">
        <f>IF(C2499=$X$4,"Enter smelter details",IF(ISERROR($V2499),"",OFFSET('Smelter Look-up'!$F$4,$V2499-4,0)))</f>
        <v/>
      </c>
      <c r="H2499" s="200">
        <f>IF(ISERROR($V2499),"",OFFSET('Smelter Look-up'!$G$4,$V2499-4,0))</f>
        <v/>
      </c>
      <c r="I2499" s="201">
        <f>IF(ISERROR($V2499),"",OFFSET('Smelter Look-up'!$H$4,$V2499-4,0))</f>
        <v/>
      </c>
      <c r="J2499" s="201">
        <f>IF(ISERROR($V2499),"",OFFSET('Smelter Look-up'!$I$4,$V2499-4,0))</f>
        <v/>
      </c>
      <c r="K2499" s="145" t="n"/>
      <c r="L2499" s="145" t="n"/>
      <c r="M2499" s="145" t="n"/>
      <c r="N2499" s="145" t="n"/>
      <c r="O2499" s="145" t="n"/>
      <c r="P2499" s="231" t="n"/>
      <c r="Q2499" s="146" t="n"/>
      <c r="R2499" s="229">
        <f>IF(ISERROR($V2499),"",OFFSET('Smelter Look-up'!$C$4,$V2499-4,0)&amp;"")</f>
        <v/>
      </c>
      <c r="S2499" s="150">
        <f>IF(B2499="","",IF(ISERROR(MATCH($E2499,CL,0)),"Unknown",INDIRECT("'C'!$A$"&amp;MATCH($E2499,CL,0)+1)))</f>
        <v/>
      </c>
      <c r="T2499" s="150">
        <f>IF(B2499="","",IF(ISERROR(MATCH($J2499,SorP!$B$1:$B$6261,0)),"",INDIRECT("'SorP'!$A$"&amp;MATCH($S2499&amp;$J2499,SorP!C:C,0))))</f>
        <v/>
      </c>
      <c r="U2499" s="163" t="n"/>
      <c r="V2499" s="164">
        <f>IF(C2499="",NA(),MATCH($B2499&amp;$C2499,'Smelter Look-up'!$J:$J,0))</f>
        <v/>
      </c>
      <c r="W2499" s="165" t="n"/>
      <c r="X2499" s="165">
        <f>IF(AND(C2499="Smelter not listed",OR(LEN(D2499)=0,LEN(E2499)=0)),1,0)</f>
        <v/>
      </c>
      <c r="Y2499" s="165" t="n"/>
      <c r="Z2499" s="165" t="n"/>
      <c r="AA2499" s="165" t="n"/>
      <c r="AB2499" s="306">
        <f>IF(C2499="","",B2499)</f>
        <v/>
      </c>
      <c r="AC2499" s="165">
        <f>B2499</f>
        <v/>
      </c>
      <c r="AD2499" s="165">
        <f>IF(C2499="Smelter not listed",D2499,C2499)</f>
        <v/>
      </c>
      <c r="AE2499" s="165" t="n"/>
      <c r="AF2499" s="165" t="n"/>
      <c r="AG2499" s="165" t="n"/>
      <c r="AH2499" s="165" t="n"/>
      <c r="AI2499" s="165" t="n"/>
    </row>
    <row r="2500" ht="20.1" customHeight="1">
      <c r="A2500" s="199" t="n"/>
      <c r="B2500" s="297">
        <f>IF(LEN(A2500)=0,"",INDEX('Smelter Look-up'!$A:$A,MATCH($A2500,'Smelter Look-up'!$E:$E,0)))</f>
        <v/>
      </c>
      <c r="C2500" s="147">
        <f>IF(LEN(A2500)=0,"",INDEX('Smelter Look-up'!$C:$C,MATCH($A2500,'Smelter Look-up'!$E:$E,0)))</f>
        <v/>
      </c>
      <c r="D2500" s="144" t="n"/>
      <c r="E2500" s="230">
        <f>IF(ISERROR($V2500),"",OFFSET('Smelter Look-up'!$D$4,$V2500-4,0)&amp;"")</f>
        <v/>
      </c>
      <c r="F2500" s="230">
        <f>IF(ISERROR($V2500),"",OFFSET('Smelter Look-up'!$E$4,$V2500-4,0))</f>
        <v/>
      </c>
      <c r="G2500" s="230">
        <f>IF(C2500=$X$4,"Enter smelter details",IF(ISERROR($V2500),"",OFFSET('Smelter Look-up'!$F$4,$V2500-4,0)))</f>
        <v/>
      </c>
      <c r="H2500" s="200">
        <f>IF(ISERROR($V2500),"",OFFSET('Smelter Look-up'!$G$4,$V2500-4,0))</f>
        <v/>
      </c>
      <c r="I2500" s="201">
        <f>IF(ISERROR($V2500),"",OFFSET('Smelter Look-up'!$H$4,$V2500-4,0))</f>
        <v/>
      </c>
      <c r="J2500" s="201">
        <f>IF(ISERROR($V2500),"",OFFSET('Smelter Look-up'!$I$4,$V2500-4,0))</f>
        <v/>
      </c>
      <c r="K2500" s="202" t="n"/>
      <c r="L2500" s="202" t="n"/>
      <c r="M2500" s="202" t="n"/>
      <c r="N2500" s="202" t="n"/>
      <c r="O2500" s="202" t="n"/>
      <c r="P2500" s="362" t="n"/>
      <c r="Q2500" s="204" t="n"/>
      <c r="R2500" s="229">
        <f>IF(ISERROR($V2500),"",OFFSET('Smelter Look-up'!$C$4,$V2500-4,0)&amp;"")</f>
        <v/>
      </c>
      <c r="S2500" s="150">
        <f>IF(B2500="","",IF(ISERROR(MATCH($E2500,CL,0)),"Unknown",INDIRECT("'C'!$A$"&amp;MATCH($E2500,CL,0)+1)))</f>
        <v/>
      </c>
      <c r="T2500" s="150">
        <f>IF(B2500="","",IF(ISERROR(MATCH($J2500,SorP!$B$1:$B$6261,0)),"",INDIRECT("'SorP'!$A$"&amp;MATCH($S2500&amp;$J2500,SorP!C:C,0))))</f>
        <v/>
      </c>
      <c r="U2500" s="163" t="n"/>
      <c r="V2500" s="164">
        <f>IF(C2500="",NA(),MATCH($B2500&amp;$C2500,'Smelter Look-up'!$J:$J,0))</f>
        <v/>
      </c>
      <c r="W2500" s="165" t="n"/>
      <c r="X2500" s="165">
        <f>IF(AND(C2500="Smelter not listed",OR(LEN(D2500)=0,LEN(E2500)=0)),1,0)</f>
        <v/>
      </c>
      <c r="Y2500" s="165" t="n"/>
      <c r="Z2500" s="165" t="n"/>
      <c r="AA2500" s="165" t="n"/>
      <c r="AB2500" s="306">
        <f>IF(C2500="","",B2500)</f>
        <v/>
      </c>
      <c r="AC2500" s="165">
        <f>B2500</f>
        <v/>
      </c>
      <c r="AD2500" s="165">
        <f>IF(C2500="Smelter not listed",D2500,C2500)</f>
        <v/>
      </c>
      <c r="AE2500" s="165" t="n"/>
      <c r="AF2500" s="165" t="n"/>
      <c r="AG2500" s="165" t="n"/>
      <c r="AH2500" s="165" t="n"/>
      <c r="AI2500" s="165" t="n"/>
    </row>
    <row r="2501" ht="20.1" customHeight="1">
      <c r="A2501" s="199" t="n"/>
      <c r="B2501" s="297">
        <f>IF(LEN(A2501)=0,"",INDEX('Smelter Look-up'!$A:$A,MATCH($A2501,'Smelter Look-up'!$E:$E,0)))</f>
        <v/>
      </c>
      <c r="C2501" s="147">
        <f>IF(LEN(A2501)=0,"",INDEX('Smelter Look-up'!$C:$C,MATCH($A2501,'Smelter Look-up'!$E:$E,0)))</f>
        <v/>
      </c>
      <c r="D2501" s="144" t="n"/>
      <c r="E2501" s="230">
        <f>IF(ISERROR($V2501),"",OFFSET('Smelter Look-up'!$D$4,$V2501-4,0)&amp;"")</f>
        <v/>
      </c>
      <c r="F2501" s="230">
        <f>IF(ISERROR($V2501),"",OFFSET('Smelter Look-up'!$E$4,$V2501-4,0))</f>
        <v/>
      </c>
      <c r="G2501" s="230">
        <f>IF(C2501=$X$4,"Enter smelter details",IF(ISERROR($V2501),"",OFFSET('Smelter Look-up'!$F$4,$V2501-4,0)))</f>
        <v/>
      </c>
      <c r="H2501" s="200">
        <f>IF(ISERROR($V2501),"",OFFSET('Smelter Look-up'!$G$4,$V2501-4,0))</f>
        <v/>
      </c>
      <c r="I2501" s="201">
        <f>IF(ISERROR($V2501),"",OFFSET('Smelter Look-up'!$H$4,$V2501-4,0))</f>
        <v/>
      </c>
      <c r="J2501" s="201">
        <f>IF(ISERROR($V2501),"",OFFSET('Smelter Look-up'!$I$4,$V2501-4,0))</f>
        <v/>
      </c>
      <c r="K2501" s="202" t="n"/>
      <c r="L2501" s="202" t="n"/>
      <c r="M2501" s="202" t="n"/>
      <c r="N2501" s="202" t="n"/>
      <c r="O2501" s="202" t="n"/>
      <c r="P2501" s="362" t="n"/>
      <c r="Q2501" s="204" t="n"/>
      <c r="R2501" s="229">
        <f>IF(ISERROR($V2501),"",OFFSET('Smelter Look-up'!$C$4,$V2501-4,0)&amp;"")</f>
        <v/>
      </c>
      <c r="S2501" s="150">
        <f>IF(B2501="","",IF(ISERROR(MATCH($E2501,CL,0)),"Unknown",INDIRECT("'C'!$A$"&amp;MATCH($E2501,CL,0)+1)))</f>
        <v/>
      </c>
      <c r="T2501" s="150">
        <f>IF(B2501="","",IF(ISERROR(MATCH($J2501,SorP!$B$1:$B$6261,0)),"",INDIRECT("'SorP'!$A$"&amp;MATCH($S2501&amp;$J2501,SorP!C:C,0))))</f>
        <v/>
      </c>
      <c r="U2501" s="163" t="n"/>
      <c r="V2501" s="164">
        <f>IF(C2501="",NA(),MATCH($B2501&amp;$C2501,'Smelter Look-up'!$J:$J,0))</f>
        <v/>
      </c>
      <c r="W2501" s="165" t="n"/>
      <c r="X2501" s="165">
        <f>IF(AND(C2501="Smelter not listed",OR(LEN(D2501)=0,LEN(E2501)=0)),1,0)</f>
        <v/>
      </c>
      <c r="Y2501" s="165" t="n"/>
      <c r="Z2501" s="165" t="n"/>
      <c r="AA2501" s="165" t="n"/>
      <c r="AB2501" s="306">
        <f>IF(C2501="","",B2501)</f>
        <v/>
      </c>
      <c r="AC2501" s="165">
        <f>B2501</f>
        <v/>
      </c>
      <c r="AD2501" s="165">
        <f>IF(C2501="Smelter not listed",D2501,C2501)</f>
        <v/>
      </c>
      <c r="AE2501" s="165" t="n"/>
      <c r="AF2501" s="165" t="n"/>
      <c r="AG2501" s="165" t="n"/>
      <c r="AH2501" s="165" t="n"/>
      <c r="AI2501" s="165" t="n"/>
    </row>
    <row r="2502" ht="20.1" customHeight="1">
      <c r="A2502" s="199" t="n"/>
      <c r="B2502" s="297">
        <f>IF(LEN(A2502)=0,"",INDEX('Smelter Look-up'!$A:$A,MATCH($A2502,'Smelter Look-up'!$E:$E,0)))</f>
        <v/>
      </c>
      <c r="C2502" s="147">
        <f>IF(LEN(A2502)=0,"",INDEX('Smelter Look-up'!$C:$C,MATCH($A2502,'Smelter Look-up'!$E:$E,0)))</f>
        <v/>
      </c>
      <c r="D2502" s="144" t="n"/>
      <c r="E2502" s="230">
        <f>IF(ISERROR($V2502),"",OFFSET('Smelter Look-up'!$D$4,$V2502-4,0)&amp;"")</f>
        <v/>
      </c>
      <c r="F2502" s="230">
        <f>IF(ISERROR($V2502),"",OFFSET('Smelter Look-up'!$E$4,$V2502-4,0))</f>
        <v/>
      </c>
      <c r="G2502" s="230">
        <f>IF(C2502=$X$4,"Enter smelter details",IF(ISERROR($V2502),"",OFFSET('Smelter Look-up'!$F$4,$V2502-4,0)))</f>
        <v/>
      </c>
      <c r="H2502" s="200">
        <f>IF(ISERROR($V2502),"",OFFSET('Smelter Look-up'!$G$4,$V2502-4,0))</f>
        <v/>
      </c>
      <c r="I2502" s="201">
        <f>IF(ISERROR($V2502),"",OFFSET('Smelter Look-up'!$H$4,$V2502-4,0))</f>
        <v/>
      </c>
      <c r="J2502" s="201">
        <f>IF(ISERROR($V2502),"",OFFSET('Smelter Look-up'!$I$4,$V2502-4,0))</f>
        <v/>
      </c>
      <c r="K2502" s="202" t="n"/>
      <c r="L2502" s="202" t="n"/>
      <c r="M2502" s="202" t="n"/>
      <c r="N2502" s="202" t="n"/>
      <c r="O2502" s="202" t="n"/>
      <c r="P2502" s="362" t="n"/>
      <c r="Q2502" s="204" t="n"/>
      <c r="R2502" s="229">
        <f>IF(ISERROR($V2502),"",OFFSET('Smelter Look-up'!$C$4,$V2502-4,0)&amp;"")</f>
        <v/>
      </c>
      <c r="S2502" s="150">
        <f>IF(B2502="","",IF(ISERROR(MATCH($E2502,CL,0)),"Unknown",INDIRECT("'C'!$A$"&amp;MATCH($E2502,CL,0)+1)))</f>
        <v/>
      </c>
      <c r="T2502" s="150">
        <f>IF(B2502="","",IF(ISERROR(MATCH($J2502,SorP!$B$1:$B$6261,0)),"",INDIRECT("'SorP'!$A$"&amp;MATCH($S2502&amp;$J2502,SorP!C:C,0))))</f>
        <v/>
      </c>
      <c r="U2502" s="163" t="n"/>
      <c r="V2502" s="164">
        <f>IF(C2502="",NA(),MATCH($B2502&amp;$C2502,'Smelter Look-up'!$J:$J,0))</f>
        <v/>
      </c>
      <c r="W2502" s="165" t="n"/>
      <c r="X2502" s="165">
        <f>IF(AND(C2502="Smelter not listed",OR(LEN(D2502)=0,LEN(E2502)=0)),1,0)</f>
        <v/>
      </c>
      <c r="Y2502" s="165" t="n"/>
      <c r="Z2502" s="165" t="n"/>
      <c r="AA2502" s="165" t="n"/>
      <c r="AB2502" s="306">
        <f>IF(C2502="","",B2502)</f>
        <v/>
      </c>
      <c r="AC2502" s="165">
        <f>B2502</f>
        <v/>
      </c>
      <c r="AD2502" s="165">
        <f>IF(C2502="Smelter not listed",D2502,C2502)</f>
        <v/>
      </c>
      <c r="AE2502" s="165" t="n"/>
      <c r="AF2502" s="165" t="n"/>
      <c r="AG2502" s="165" t="n"/>
      <c r="AH2502" s="165" t="n"/>
      <c r="AI2502" s="165" t="n"/>
    </row>
    <row r="2503" ht="20.1" customHeight="1">
      <c r="A2503" s="199" t="n"/>
      <c r="B2503" s="297">
        <f>IF(LEN(A2503)=0,"",INDEX('Smelter Look-up'!$A:$A,MATCH($A2503,'Smelter Look-up'!$E:$E,0)))</f>
        <v/>
      </c>
      <c r="C2503" s="147">
        <f>IF(LEN(A2503)=0,"",INDEX('Smelter Look-up'!$C:$C,MATCH($A2503,'Smelter Look-up'!$E:$E,0)))</f>
        <v/>
      </c>
      <c r="D2503" s="144" t="n"/>
      <c r="E2503" s="230">
        <f>IF(ISERROR($V2503),"",OFFSET('Smelter Look-up'!$D$4,$V2503-4,0)&amp;"")</f>
        <v/>
      </c>
      <c r="F2503" s="230">
        <f>IF(ISERROR($V2503),"",OFFSET('Smelter Look-up'!$E$4,$V2503-4,0))</f>
        <v/>
      </c>
      <c r="G2503" s="230">
        <f>IF(C2503=$X$4,"Enter smelter details",IF(ISERROR($V2503),"",OFFSET('Smelter Look-up'!$F$4,$V2503-4,0)))</f>
        <v/>
      </c>
      <c r="H2503" s="200">
        <f>IF(ISERROR($V2503),"",OFFSET('Smelter Look-up'!$G$4,$V2503-4,0))</f>
        <v/>
      </c>
      <c r="I2503" s="201">
        <f>IF(ISERROR($V2503),"",OFFSET('Smelter Look-up'!$H$4,$V2503-4,0))</f>
        <v/>
      </c>
      <c r="J2503" s="201">
        <f>IF(ISERROR($V2503),"",OFFSET('Smelter Look-up'!$I$4,$V2503-4,0))</f>
        <v/>
      </c>
      <c r="K2503" s="202" t="n"/>
      <c r="L2503" s="202" t="n"/>
      <c r="M2503" s="202" t="n"/>
      <c r="N2503" s="202" t="n"/>
      <c r="O2503" s="202" t="n"/>
      <c r="P2503" s="362" t="n"/>
      <c r="Q2503" s="204" t="n"/>
      <c r="R2503" s="229">
        <f>IF(ISERROR($V2503),"",OFFSET('Smelter Look-up'!$C$4,$V2503-4,0)&amp;"")</f>
        <v/>
      </c>
      <c r="S2503" s="150">
        <f>IF(B2503="","",IF(ISERROR(MATCH($E2503,CL,0)),"Unknown",INDIRECT("'C'!$A$"&amp;MATCH($E2503,CL,0)+1)))</f>
        <v/>
      </c>
      <c r="T2503" s="150">
        <f>IF(B2503="","",IF(ISERROR(MATCH($J2503,SorP!$B$1:$B$6261,0)),"",INDIRECT("'SorP'!$A$"&amp;MATCH($S2503&amp;$J2503,SorP!C:C,0))))</f>
        <v/>
      </c>
      <c r="U2503" s="163" t="n"/>
      <c r="V2503" s="164">
        <f>IF(C2503="",NA(),MATCH($B2503&amp;$C2503,'Smelter Look-up'!$J:$J,0))</f>
        <v/>
      </c>
      <c r="W2503" s="165" t="n"/>
      <c r="X2503" s="165">
        <f>IF(AND(C2503="Smelter not listed",OR(LEN(D2503)=0,LEN(E2503)=0)),1,0)</f>
        <v/>
      </c>
      <c r="Y2503" s="165" t="n"/>
      <c r="Z2503" s="165" t="n"/>
      <c r="AA2503" s="165" t="n"/>
      <c r="AB2503" s="306">
        <f>IF(C2503="","",B2503)</f>
        <v/>
      </c>
      <c r="AC2503" s="165">
        <f>B2503</f>
        <v/>
      </c>
      <c r="AD2503" s="165">
        <f>IF(C2503="Smelter not listed",D2503,C2503)</f>
        <v/>
      </c>
      <c r="AE2503" s="165" t="n"/>
      <c r="AF2503" s="165" t="n"/>
      <c r="AG2503" s="165" t="n"/>
      <c r="AH2503" s="165" t="n"/>
      <c r="AI2503" s="165" t="n"/>
    </row>
    <row r="2504" ht="20.45" customHeight="1" thickBot="1">
      <c r="A2504" s="205" t="n"/>
      <c r="B2504" s="298">
        <f>IF(LEN(A2504)=0,"",INDEX('Smelter Look-up'!$A:$A,MATCH($A2504,'Smelter Look-up'!$E:$E,0)))</f>
        <v/>
      </c>
      <c r="C2504" s="232">
        <f>IF(LEN(A2504)=0,"",INDEX('Smelter Look-up'!$C:$C,MATCH($A2504,'Smelter Look-up'!$E:$E,0)))</f>
        <v/>
      </c>
      <c r="D2504" s="206" t="n"/>
      <c r="E2504" s="206">
        <f>IF(ISERROR($V2504),"",OFFSET('Smelter Look-up'!$D$4,$V2504-4,0)&amp;"")</f>
        <v/>
      </c>
      <c r="F2504" s="206">
        <f>IF(ISERROR($V2504),"",OFFSET('Smelter Look-up'!$E$4,$V2504-4,0))</f>
        <v/>
      </c>
      <c r="G2504" s="206">
        <f>IF(C2504=$X$4,"Enter smelter details",IF(ISERROR($V2504),"",OFFSET('Smelter Look-up'!$F$4,$V2504-4,0)))</f>
        <v/>
      </c>
      <c r="H2504" s="207">
        <f>IF(ISERROR($V2504),"",OFFSET('Smelter Look-up'!$G$4,$V2504-4,0))</f>
        <v/>
      </c>
      <c r="I2504" s="208">
        <f>IF(ISERROR($V2504),"",OFFSET('Smelter Look-up'!$H$4,$V2504-4,0))</f>
        <v/>
      </c>
      <c r="J2504" s="208">
        <f>IF(ISERROR($V2504),"",OFFSET('Smelter Look-up'!$I$4,$V2504-4,0))</f>
        <v/>
      </c>
      <c r="K2504" s="209" t="n"/>
      <c r="L2504" s="209" t="n"/>
      <c r="M2504" s="209" t="n"/>
      <c r="N2504" s="209" t="n"/>
      <c r="O2504" s="209" t="n"/>
      <c r="P2504" s="210" t="n"/>
      <c r="Q2504" s="233" t="n"/>
      <c r="R2504" s="211">
        <f>IF(ISERROR($V2504),"",OFFSET('Smelter Look-up'!$C$4,$V2504-4,0)&amp;"")</f>
        <v/>
      </c>
      <c r="S2504" s="150">
        <f>IF(B2504="","",IF(ISERROR(MATCH($E2504,CL,0)),"Unknown",INDIRECT("'C'!$A$"&amp;MATCH($E2504,CL,0)+1)))</f>
        <v/>
      </c>
      <c r="T2504" s="150">
        <f>IF(B2504="","",IF(ISERROR(MATCH($J2504,SorP!$B$1:$B$6261,0)),"",INDIRECT("'SorP'!$A$"&amp;MATCH($S2504&amp;$J2504,SorP!C:C,0))))</f>
        <v/>
      </c>
      <c r="U2504" s="163" t="n"/>
      <c r="V2504" s="164">
        <f>IF(C2504="",NA(),MATCH($B2504&amp;$C2504,'Smelter Look-up'!$J:$J,0))</f>
        <v/>
      </c>
      <c r="W2504" s="165" t="n"/>
      <c r="X2504" s="165">
        <f>IF(AND(C2504="Smelter not listed",OR(LEN(D2504)=0,LEN(E2504)=0)),1,0)</f>
        <v/>
      </c>
      <c r="Y2504" s="165" t="n"/>
      <c r="Z2504" s="165" t="n"/>
      <c r="AA2504" s="165" t="n"/>
      <c r="AB2504" s="306">
        <f>IF(C2504="","",B2504)</f>
        <v/>
      </c>
      <c r="AC2504" s="165">
        <f>B2504</f>
        <v/>
      </c>
      <c r="AD2504" s="165">
        <f>IF(C2504="Smelter not listed",D2504,C2504)</f>
        <v/>
      </c>
      <c r="AE2504" s="165" t="n"/>
      <c r="AF2504" s="165" t="n"/>
      <c r="AG2504" s="165" t="n"/>
      <c r="AH2504" s="165" t="n"/>
      <c r="AI2504" s="165" t="n"/>
    </row>
    <row r="2505" ht="14.1" customHeight="1" thickTop="1"/>
  </sheetData>
  <sheetProtection selectLockedCells="0" selectUnlockedCells="0" algorithmName="SHA-512" sheet="1" objects="0" insertRows="1" insertHyperlinks="1" autoFilter="0" scenarios="0" formatColumns="1" deleteColumns="1" insertColumns="1" pivotTables="1" deleteRows="0" formatCells="1" saltValue="z646tm4K7F+QhEZQSuWmcQ==" formatRows="0" sort="1" spinCount="100000" hashValue="NKu5ib32FtKQrvqcPVa0yra7K5hdQeJXJJdoEu7uPmDQHanfsyjhCnJPnYr93eGXyp50qXYHBNDRBYtDxScDmQ=="/>
  <autoFilter ref="A4:AI4"/>
  <mergeCells count="3">
    <mergeCell ref="J2:O2"/>
    <mergeCell ref="G3:I3"/>
    <mergeCell ref="B3:E3"/>
  </mergeCells>
  <conditionalFormatting sqref="A52">
    <cfRule type="expression" priority="28">
      <formula>$A$5:$Q1995&lt;&gt;""</formula>
    </cfRule>
  </conditionalFormatting>
  <conditionalFormatting sqref="B5:B2504">
    <cfRule type="expression" priority="4" dxfId="5">
      <formula>IF($B5="",TRUE)</formula>
    </cfRule>
  </conditionalFormatting>
  <conditionalFormatting sqref="C5:C2504">
    <cfRule type="expression" priority="13" dxfId="5" stopIfTrue="1">
      <formula>IF(AND(B5&lt;&gt;"",C5=""),TRUE)</formula>
    </cfRule>
  </conditionalFormatting>
  <conditionalFormatting sqref="D5:D2504">
    <cfRule type="expression" priority="2" stopIfTrue="1">
      <formula>IF($D5&lt;&gt;"",TRUE)</formula>
    </cfRule>
    <cfRule type="expression" priority="3" dxfId="1" stopIfTrue="1">
      <formula>IF($C5="Smelter not listed",TRUE)</formula>
    </cfRule>
    <cfRule type="expression" priority="15" dxfId="10" stopIfTrue="1">
      <formula>IF($C5&lt;&gt;"",TRUE)</formula>
    </cfRule>
  </conditionalFormatting>
  <conditionalFormatting sqref="E5:E2504">
    <cfRule type="expression" priority="1" dxfId="1" stopIfTrue="1">
      <formula>IF(AND(E5="",$C5=$X$4),TRUE)</formula>
    </cfRule>
    <cfRule type="expression" priority="9" dxfId="10" stopIfTrue="1">
      <formula>IF($C5="Smelter not yet identified",TRUE)</formula>
    </cfRule>
  </conditionalFormatting>
  <conditionalFormatting sqref="G5:G2504">
    <cfRule type="expression" priority="11" dxfId="9" stopIfTrue="1">
      <formula>IF(FIND("Enter smelter details",G5),TRUE)</formula>
    </cfRule>
  </conditionalFormatting>
  <dataValidations count="5">
    <dataValidation sqref="F5:G2504" showDropDown="0" showInputMessage="0" showErrorMessage="1" allowBlank="1"/>
    <dataValidation sqref="E5:E2504" showDropDown="0" showInputMessage="1" showErrorMessage="1" allowBlank="1" type="list">
      <formula1>CL</formula1>
    </dataValidation>
    <dataValidation sqref="P5:P2504" showDropDown="0" showInputMessage="1" showErrorMessage="1" allowBlank="1" type="list">
      <formula1>$AH$2:$AH$4</formula1>
    </dataValidation>
    <dataValidation sqref="C5:C2504" showDropDown="0" showInputMessage="1" showErrorMessage="1" allowBlank="0" type="list">
      <formula1>SN</formula1>
    </dataValidation>
    <dataValidation sqref="B5:B2504" showDropDown="0" showInputMessage="1" showErrorMessage="1" allowBlank="1" type="list">
      <formula1>SmelterdropX</formula1>
    </dataValidation>
  </dataValidations>
  <hyperlinks>
    <hyperlink xmlns:r="http://schemas.openxmlformats.org/officeDocument/2006/relationships" ref="J2" display="Link to RMAP Conformant Smelter List" r:id="rId1"/>
  </hyperlinks>
  <pageMargins left="0.7086614173228347" right="0.7086614173228347" top="0.7480314960629921" bottom="0.7480314960629921" header="0.3149606299212598" footer="0.3149606299212598"/>
  <pageSetup orientation="landscape" scale="48" fitToHeight="100" fitToWidth="2"/>
  <headerFooter>
    <oddHeader>&amp;C&amp;P ページ&amp;R&amp;"Calibri"&amp;1 &amp;KFF0000 L2: Internal use only#_x000d_</oddHeader>
    <oddFooter/>
    <evenHeader/>
    <evenFooter/>
    <firstHeader/>
    <firstFooter/>
  </headerFooter>
</worksheet>
</file>

<file path=xl/worksheets/sheet6.xml><?xml version="1.0" encoding="utf-8"?>
<worksheet xmlns="http://schemas.openxmlformats.org/spreadsheetml/2006/main">
  <sheetPr codeName="Sheet12">
    <tabColor rgb="FFFF0000"/>
    <outlinePr summaryBelow="1" summaryRight="1"/>
    <pageSetUpPr fitToPage="1"/>
  </sheetPr>
  <dimension ref="A1:L125"/>
  <sheetViews>
    <sheetView showGridLines="0" showZeros="0" zoomScaleNormal="100" workbookViewId="0">
      <pane xSplit="1" ySplit="3" topLeftCell="B4" activePane="bottomRight" state="frozen"/>
      <selection pane="bottomRight" activeCell="A4" sqref="A4"/>
      <selection pane="bottomLeft" activeCell="B24" sqref="B24:J24"/>
      <selection pane="topRight" activeCell="B24" sqref="B24:J24"/>
    </sheetView>
  </sheetViews>
  <sheetFormatPr baseColWidth="8" defaultColWidth="9" defaultRowHeight="13.5"/>
  <cols>
    <col width="45" customWidth="1" style="15" min="1" max="1"/>
    <col width="43" customWidth="1" style="16" min="2" max="2"/>
    <col width="51.5" customWidth="1" style="15" min="3" max="3"/>
    <col width="29" customWidth="1" style="16" min="4" max="4"/>
    <col hidden="1" width="10" customWidth="1" style="15" min="5" max="9"/>
    <col hidden="1" width="20.125" customWidth="1" style="15" min="10" max="10"/>
    <col hidden="1" width="10" customWidth="1" style="15" min="11" max="12"/>
    <col width="10" customWidth="1" style="15" min="13" max="16"/>
    <col width="9" customWidth="1" style="15" min="17" max="26"/>
    <col width="9" customWidth="1" style="15" min="27" max="16384"/>
  </cols>
  <sheetData>
    <row r="1" ht="30" customHeight="1">
      <c r="A1" s="469">
        <f>OFFSET(L!$C$1,MATCH("Checker"&amp;ADDRESS(ROW(),COLUMN(),4),L!$A:$A,0)-1,SL,,)</f>
        <v/>
      </c>
      <c r="B1" s="15" t="n"/>
      <c r="C1" s="15" t="n"/>
      <c r="D1" s="105">
        <f>OFFSET(L!$C$1,MATCH("Checker"&amp;ADDRESS(ROW(),COLUMN(),4),L!$A:$A,0)-1,SL,,)</f>
        <v/>
      </c>
      <c r="E1" s="16" t="inlineStr">
        <is>
          <t xml:space="preserve">
</t>
        </is>
      </c>
    </row>
    <row r="2" ht="15" customHeight="1">
      <c r="A2" s="57" t="inlineStr">
        <is>
          <t>Click here to return to Declaration tab</t>
        </is>
      </c>
      <c r="B2" s="58">
        <f>IF(F114=1,"Click here to return to Smelter List","")</f>
        <v/>
      </c>
      <c r="C2" s="107">
        <f>IF(F112=1,"Click here to return to Product List","")</f>
        <v/>
      </c>
      <c r="D2" s="128">
        <f>IF(H125=0,"0",H125)</f>
        <v/>
      </c>
    </row>
    <row r="3" ht="15" customHeight="1">
      <c r="A3" s="59">
        <f>OFFSET(L!$C$1,MATCH("Checker"&amp;ADDRESS(ROW(),COLUMN(),4),L!$A:$A,0)-1,SL,,)</f>
        <v/>
      </c>
      <c r="B3" s="59">
        <f>OFFSET(L!$C$1,MATCH("Checker"&amp;ADDRESS(ROW(),COLUMN(),4),L!$A:$A,0)-1,SL,,)</f>
        <v/>
      </c>
      <c r="C3" s="59">
        <f>OFFSET(L!$C$1,MATCH("Checker"&amp;ADDRESS(ROW(),COLUMN(),4),L!$A:$A,0)-1,SL,,)</f>
        <v/>
      </c>
      <c r="D3" s="59">
        <f>OFFSET(L!$C$1,MATCH("Checker"&amp;ADDRESS(ROW(),COLUMN(),4),L!$A:$A,0)-1,SL,,)</f>
        <v/>
      </c>
      <c r="F3" s="60" t="inlineStr">
        <is>
          <t>necessary?</t>
        </is>
      </c>
      <c r="G3" s="15" t="inlineStr">
        <is>
          <t>complete?</t>
        </is>
      </c>
      <c r="H3" s="15" t="inlineStr">
        <is>
          <t>incomplete</t>
        </is>
      </c>
      <c r="I3" s="15" t="inlineStr">
        <is>
          <t>comment1</t>
        </is>
      </c>
      <c r="J3" s="15" t="inlineStr">
        <is>
          <t>comment for remaining</t>
        </is>
      </c>
    </row>
    <row r="4" ht="41.1" customHeight="1">
      <c r="A4" s="130">
        <f>Declaration!B8</f>
        <v/>
      </c>
      <c r="B4" s="347">
        <f>Declaration!D8</f>
        <v/>
      </c>
      <c r="C4" s="131">
        <f>IF(H4=1,J4,I4)</f>
        <v/>
      </c>
      <c r="D4" s="198">
        <f>IF(H4=1,"Click here to enter Company Name","")</f>
        <v/>
      </c>
      <c r="E4" s="16" t="inlineStr">
        <is>
          <t xml:space="preserve">
</t>
        </is>
      </c>
      <c r="F4" s="80" t="n">
        <v>1</v>
      </c>
      <c r="G4" s="61">
        <f>IF(B4=0,1,0)</f>
        <v/>
      </c>
      <c r="H4" s="62">
        <f>F4*G4</f>
        <v/>
      </c>
      <c r="I4" s="126">
        <f>OFFSET(L!$C$1,MATCH("Checker"&amp;"Comp",L!$A:$A,0)-1,SL,,)</f>
        <v/>
      </c>
      <c r="J4" s="349">
        <f>OFFSET(L!$C$1,MATCH("Checker"&amp;ADDRESS(ROW(),COLUMN(),4),L!$A:$A,0)-1,SL,,)</f>
        <v/>
      </c>
    </row>
    <row r="5" ht="41.1" customHeight="1">
      <c r="A5" s="130">
        <f>Declaration!B9</f>
        <v/>
      </c>
      <c r="B5" s="347">
        <f>Declaration!D9</f>
        <v/>
      </c>
      <c r="C5" s="131">
        <f>IF(H5=1,J5,I5)</f>
        <v/>
      </c>
      <c r="D5" s="84">
        <f>IF(H5=1,"Click here to enter Declaration Scope","")</f>
        <v/>
      </c>
      <c r="E5" s="16" t="inlineStr">
        <is>
          <t xml:space="preserve">
</t>
        </is>
      </c>
      <c r="F5" s="80" t="n">
        <v>1</v>
      </c>
      <c r="G5" s="61">
        <f>IF(B5=0,1,0)</f>
        <v/>
      </c>
      <c r="H5" s="62">
        <f>F5*G5</f>
        <v/>
      </c>
      <c r="I5" s="126">
        <f>OFFSET(L!$C$1,MATCH("Checker"&amp;"Comp",L!$A:$A,0)-1,SL,,)</f>
        <v/>
      </c>
      <c r="J5" s="127">
        <f>OFFSET(L!$C$1,MATCH("Checker"&amp;ADDRESS(ROW(),COLUMN(),4),L!$A:$A,0)-1,SL,,)</f>
        <v/>
      </c>
    </row>
    <row r="6" ht="21.95" customHeight="1">
      <c r="A6" s="77">
        <f>Declaration!B10</f>
        <v/>
      </c>
      <c r="B6" s="76">
        <f>Declaration!D10</f>
        <v/>
      </c>
      <c r="C6" s="76">
        <f>IF(H6=1,J6,I6)</f>
        <v/>
      </c>
      <c r="D6" s="84">
        <f>IF(H6=1,"Click here to provide a Description of Scope","")</f>
        <v/>
      </c>
      <c r="E6" s="16" t="inlineStr">
        <is>
          <t xml:space="preserve">
</t>
        </is>
      </c>
      <c r="F6" s="81">
        <f>IF(OR(B5=Declaration!P9,B5=Declaration!Q9,B5=0),0,1)</f>
        <v/>
      </c>
      <c r="G6" s="61">
        <f>IF(B6=0,1,0)</f>
        <v/>
      </c>
      <c r="H6" s="62">
        <f>F6*G6</f>
        <v/>
      </c>
      <c r="I6" s="126">
        <f>OFFSET(L!$C$1,MATCH("Checker"&amp;"Comp",L!$A:$A,0)-1,SL,,)</f>
        <v/>
      </c>
      <c r="J6" s="15">
        <f>OFFSET(L!$C$1,MATCH("Checker"&amp;ADDRESS(ROW(),COLUMN(),4),L!$A:$A,0)-1,SL,,)</f>
        <v/>
      </c>
    </row>
    <row r="7" ht="21.95" customHeight="1">
      <c r="A7" s="77">
        <f>Declaration!B12</f>
        <v/>
      </c>
      <c r="B7" s="79" t="n"/>
      <c r="C7" s="76">
        <f>IF(H7=1,J7,I7)</f>
        <v/>
      </c>
      <c r="D7" s="309">
        <f>IF(H7=1,"Click here to enter Minerals/Metals in Scope","")</f>
        <v/>
      </c>
      <c r="E7" s="16" t="n"/>
      <c r="F7" s="80" t="n">
        <v>1</v>
      </c>
      <c r="G7" s="300">
        <f>IF(Declaration!B30&lt;&gt;"",0,1)</f>
        <v/>
      </c>
      <c r="H7" s="62">
        <f>F7*G7</f>
        <v/>
      </c>
      <c r="I7" s="126">
        <f>OFFSET(L!$C$1,MATCH("Checker"&amp;"Comp",L!$A:$A,0)-1,SL,,)</f>
        <v/>
      </c>
      <c r="J7" s="15">
        <f>OFFSET(L!$C$1,MATCH("Checker"&amp;ADDRESS(ROW(),COLUMN(),4),L!$A:$A,0)-1,SL,,)</f>
        <v/>
      </c>
    </row>
    <row r="8" ht="21.95" customHeight="1">
      <c r="A8" s="77">
        <f>Declaration!B14</f>
        <v/>
      </c>
      <c r="B8" s="76" t="n"/>
      <c r="C8" s="76" t="n"/>
      <c r="D8" s="84" t="n"/>
      <c r="E8" s="16" t="n"/>
      <c r="F8" s="80" t="n"/>
      <c r="G8" s="61" t="n"/>
      <c r="H8" s="62" t="n"/>
      <c r="I8" s="126" t="n"/>
    </row>
    <row r="9" ht="41.1" customHeight="1">
      <c r="A9" s="130">
        <f>Declaration!B19</f>
        <v/>
      </c>
      <c r="B9" s="347">
        <f>Declaration!D19</f>
        <v/>
      </c>
      <c r="C9" s="131">
        <f>IF(H9=1,J9,I9)</f>
        <v/>
      </c>
      <c r="D9" s="309">
        <f>IF(H9=1,"Click here to enter Contact Name","")</f>
        <v/>
      </c>
      <c r="E9" s="16" t="inlineStr">
        <is>
          <t xml:space="preserve">
</t>
        </is>
      </c>
      <c r="F9" s="80" t="n">
        <v>1</v>
      </c>
      <c r="G9" s="61">
        <f>IF(B9=0,1,0)</f>
        <v/>
      </c>
      <c r="H9" s="62">
        <f>F9*G9</f>
        <v/>
      </c>
      <c r="I9" s="126">
        <f>OFFSET(L!$C$1,MATCH("Checker"&amp;"Comp",L!$A:$A,0)-1,SL,,)</f>
        <v/>
      </c>
      <c r="J9" s="15">
        <f>OFFSET(L!$C$1,MATCH("Checker"&amp;ADDRESS(ROW(),COLUMN(),4),L!$A:$A,0)-1,SL,,)</f>
        <v/>
      </c>
    </row>
    <row r="10" ht="41.1" customHeight="1">
      <c r="A10" s="130">
        <f>Declaration!B20</f>
        <v/>
      </c>
      <c r="B10" s="348">
        <f>Declaration!D20</f>
        <v/>
      </c>
      <c r="C10" s="131">
        <f>IF(H10=1,J10,I10)</f>
        <v/>
      </c>
      <c r="D10" s="308">
        <f>IF(H10=1,"Click here to enter Email-Contact","")</f>
        <v/>
      </c>
      <c r="E10" s="16" t="inlineStr">
        <is>
          <t xml:space="preserve">
</t>
        </is>
      </c>
      <c r="F10" s="80" t="n">
        <v>1</v>
      </c>
      <c r="G10" s="61">
        <f>IF(ISNUMBER(SEARCH("@",B10)),0,1)</f>
        <v/>
      </c>
      <c r="H10" s="62">
        <f>F10*G10</f>
        <v/>
      </c>
      <c r="I10" s="126">
        <f>OFFSET(L!$C$1,MATCH("Checker"&amp;"Comp",L!$A:$A,0)-1,SL,,)</f>
        <v/>
      </c>
      <c r="J10" s="15">
        <f>OFFSET(L!$C$1,MATCH("Checker"&amp;ADDRESS(ROW(),COLUMN(),4),L!$A:$A,0)-1,SL,,)</f>
        <v/>
      </c>
    </row>
    <row r="11" ht="41.1" customHeight="1">
      <c r="A11" s="130">
        <f>Declaration!B21</f>
        <v/>
      </c>
      <c r="B11" s="347">
        <f>Declaration!D21</f>
        <v/>
      </c>
      <c r="C11" s="131">
        <f>IF(H11=1,J11,I11)</f>
        <v/>
      </c>
      <c r="D11" s="308">
        <f>IF(H11=1,"Click here to enter Phone-Contact","")</f>
        <v/>
      </c>
      <c r="E11" s="16" t="inlineStr">
        <is>
          <t xml:space="preserve">
</t>
        </is>
      </c>
      <c r="F11" s="80" t="n">
        <v>1</v>
      </c>
      <c r="G11" s="61">
        <f>IF(B11=0,1,0)</f>
        <v/>
      </c>
      <c r="H11" s="62">
        <f>F11*G11</f>
        <v/>
      </c>
      <c r="I11" s="126">
        <f>OFFSET(L!$C$1,MATCH("Checker"&amp;"Comp",L!$A:$A,0)-1,SL,,)</f>
        <v/>
      </c>
      <c r="J11" s="15">
        <f>OFFSET(L!$C$1,MATCH("Checker"&amp;ADDRESS(ROW(),COLUMN(),4),L!$A:$A,0)-1,SL,,)</f>
        <v/>
      </c>
    </row>
    <row r="12" ht="41.1" customHeight="1">
      <c r="A12" s="130">
        <f>Declaration!B22</f>
        <v/>
      </c>
      <c r="B12" s="347">
        <f>Declaration!D22</f>
        <v/>
      </c>
      <c r="C12" s="131">
        <f>IF(H12=1,J12,I12)</f>
        <v/>
      </c>
      <c r="D12" s="308">
        <f>IF(H12=1,"Click here to enter an Authorized Company Representative's name","")</f>
        <v/>
      </c>
      <c r="E12" s="16" t="inlineStr">
        <is>
          <t xml:space="preserve">
</t>
        </is>
      </c>
      <c r="F12" s="80" t="n">
        <v>1</v>
      </c>
      <c r="G12" s="61">
        <f>IF(B12=0,1,0)</f>
        <v/>
      </c>
      <c r="H12" s="62">
        <f>F12*G12</f>
        <v/>
      </c>
      <c r="I12" s="126">
        <f>OFFSET(L!$C$1,MATCH("Checker"&amp;"Comp",L!$A:$A,0)-1,SL,,)</f>
        <v/>
      </c>
      <c r="J12" s="15">
        <f>OFFSET(L!$C$1,MATCH("Checker"&amp;ADDRESS(ROW(),COLUMN(),4),L!$A:$A,0)-1,SL,,)</f>
        <v/>
      </c>
    </row>
    <row r="13" ht="27.6" customHeight="1">
      <c r="A13" s="77">
        <f>Declaration!B24</f>
        <v/>
      </c>
      <c r="B13" s="536">
        <f>Declaration!D24</f>
        <v/>
      </c>
      <c r="C13" s="76">
        <f>IF(H13=1,J13,I13)</f>
        <v/>
      </c>
      <c r="D13" s="308">
        <f>IF(H13=1,"Click here to enter Representative's email","")</f>
        <v/>
      </c>
      <c r="E13" s="16" t="inlineStr">
        <is>
          <t xml:space="preserve">*
</t>
        </is>
      </c>
      <c r="F13" s="80" t="n">
        <v>1</v>
      </c>
      <c r="G13" s="61">
        <f>IF(ISNUMBER(SEARCH("@",B13)),0,1)</f>
        <v/>
      </c>
      <c r="H13" s="62">
        <f>F13*G13</f>
        <v/>
      </c>
      <c r="I13" s="126">
        <f>OFFSET(L!$C$1,MATCH("Checker"&amp;"Comp",L!$A:$A,0)-1,SL,,)</f>
        <v/>
      </c>
      <c r="J13" s="350">
        <f>OFFSET(L!$C$1,MATCH("Checker"&amp;ADDRESS(ROW(),COLUMN(),4),L!$A:$A,0)-1,SL,,)</f>
        <v/>
      </c>
    </row>
    <row r="14" ht="21.95" customHeight="1">
      <c r="A14" s="77" t="n"/>
      <c r="B14" s="76" t="n"/>
      <c r="C14" s="76" t="n"/>
      <c r="D14" s="84" t="n"/>
      <c r="E14" s="16" t="inlineStr">
        <is>
          <t xml:space="preserve">
</t>
        </is>
      </c>
      <c r="F14" s="80" t="n"/>
      <c r="G14" s="61" t="n"/>
      <c r="H14" s="62">
        <f>F14*G14</f>
        <v/>
      </c>
      <c r="I14" s="126" t="n"/>
    </row>
    <row r="15" ht="41.1" customHeight="1">
      <c r="A15" s="77">
        <f>Declaration!B26</f>
        <v/>
      </c>
      <c r="B15" s="536">
        <f>Declaration!D26</f>
        <v/>
      </c>
      <c r="C15" s="76">
        <f>IF(H15=1,J15,I15)</f>
        <v/>
      </c>
      <c r="D15" s="308">
        <f>IF(H15=1,"Click here to enter Date of Completion","")</f>
        <v/>
      </c>
      <c r="E15" s="16" t="inlineStr">
        <is>
          <t xml:space="preserve">
</t>
        </is>
      </c>
      <c r="F15" s="80" t="n">
        <v>1</v>
      </c>
      <c r="G15" s="61">
        <f>IF(B15=0,1,0)</f>
        <v/>
      </c>
      <c r="H15" s="62">
        <f>F15*G15</f>
        <v/>
      </c>
      <c r="I15" s="126">
        <f>OFFSET(L!$C$1,MATCH("Checker"&amp;"Comp",L!$A:$A,0)-1,SL,,)</f>
        <v/>
      </c>
      <c r="J15" s="15">
        <f>OFFSET(L!$C$1,MATCH("Checker"&amp;ADDRESS(ROW(),COLUMN(),4),L!$A:$A,0)-1,SL,,)</f>
        <v/>
      </c>
    </row>
    <row r="16" ht="24.95" customHeight="1">
      <c r="A16" s="76">
        <f>Declaration!B29</f>
        <v/>
      </c>
      <c r="B16" s="79" t="n"/>
      <c r="C16" s="79" t="n"/>
      <c r="D16" s="83" t="n"/>
      <c r="E16" s="16" t="inlineStr">
        <is>
          <t xml:space="preserve">
</t>
        </is>
      </c>
      <c r="F16" s="80" t="n"/>
      <c r="H16" s="15">
        <f>F16*G16</f>
        <v/>
      </c>
    </row>
    <row r="17" ht="24.95" customHeight="1">
      <c r="A17" s="77">
        <f>Declaration!B30</f>
        <v/>
      </c>
      <c r="B17" s="76">
        <f>Declaration!D30</f>
        <v/>
      </c>
      <c r="C17" s="76">
        <f>IF(H17=1,J17,I17)</f>
        <v/>
      </c>
      <c r="D17" s="308">
        <f>IF(H17=1,"Click here to answer question 1 for specified mineral","")</f>
        <v/>
      </c>
      <c r="E17" s="16" t="inlineStr">
        <is>
          <t xml:space="preserve">
</t>
        </is>
      </c>
      <c r="F17" s="315">
        <f>IF(A17="",0,1)</f>
        <v/>
      </c>
      <c r="G17" s="61">
        <f>IF(B17=0,1,0)</f>
        <v/>
      </c>
      <c r="H17" s="62">
        <f>F17*G17</f>
        <v/>
      </c>
      <c r="I17" s="126">
        <f>OFFSET(L!$C$1,MATCH("Checker"&amp;"Comp",L!$A:$A,0)-1,SL,,)</f>
        <v/>
      </c>
      <c r="J17" s="127">
        <f>OFFSET(L!$C$1,MATCH("Checker"&amp;ADDRESS(ROW(),COLUMN(),4),L!$A:$A,0)-1,SL,,)</f>
        <v/>
      </c>
    </row>
    <row r="18" ht="24.95" customHeight="1">
      <c r="A18" s="77">
        <f>Declaration!B31</f>
        <v/>
      </c>
      <c r="B18" s="76">
        <f>Declaration!D31</f>
        <v/>
      </c>
      <c r="C18" s="76">
        <f>IF(H18=1,J18,I18)</f>
        <v/>
      </c>
      <c r="D18" s="308">
        <f>IF(H18=1,"Click here to answer question 1 for specified mineral","")</f>
        <v/>
      </c>
      <c r="E18" s="16" t="inlineStr">
        <is>
          <t xml:space="preserve">
</t>
        </is>
      </c>
      <c r="F18" s="315">
        <f>IF(A18="",0,1)</f>
        <v/>
      </c>
      <c r="G18" s="61">
        <f>IF(B18=0,1,0)</f>
        <v/>
      </c>
      <c r="H18" s="62">
        <f>F18*G18</f>
        <v/>
      </c>
      <c r="I18" s="126">
        <f>OFFSET(L!$C$1,MATCH("Checker"&amp;"Comp",L!$A:$A,0)-1,SL,,)</f>
        <v/>
      </c>
      <c r="J18" s="127">
        <f>OFFSET(L!$C$1,MATCH("Checker"&amp;ADDRESS(ROW(),COLUMN(),4),L!$A:$A,0)-1,SL,,)</f>
        <v/>
      </c>
    </row>
    <row r="19" ht="24.95" customHeight="1">
      <c r="A19" s="77">
        <f>Declaration!B32</f>
        <v/>
      </c>
      <c r="B19" s="76">
        <f>Declaration!D32</f>
        <v/>
      </c>
      <c r="C19" s="76">
        <f>IF(H19=1,J19,I19)</f>
        <v/>
      </c>
      <c r="D19" s="308">
        <f>IF(H19=1,"Click here to answer question 1 for specified mineral","")</f>
        <v/>
      </c>
      <c r="E19" s="16" t="inlineStr">
        <is>
          <t xml:space="preserve">
</t>
        </is>
      </c>
      <c r="F19" s="315">
        <f>IF(A19="",0,1)</f>
        <v/>
      </c>
      <c r="G19" s="61">
        <f>IF(B19=0,1,0)</f>
        <v/>
      </c>
      <c r="H19" s="62">
        <f>F19*G19</f>
        <v/>
      </c>
      <c r="I19" s="126">
        <f>OFFSET(L!$C$1,MATCH("Checker"&amp;"Comp",L!$A:$A,0)-1,SL,,)</f>
        <v/>
      </c>
      <c r="J19" s="127">
        <f>OFFSET(L!$C$1,MATCH("Checker"&amp;ADDRESS(ROW(),COLUMN(),4),L!$A:$A,0)-1,SL,,)</f>
        <v/>
      </c>
    </row>
    <row r="20" ht="24.95" customHeight="1">
      <c r="A20" s="77">
        <f>Declaration!B33</f>
        <v/>
      </c>
      <c r="B20" s="76">
        <f>Declaration!D33</f>
        <v/>
      </c>
      <c r="C20" s="76">
        <f>IF(H20=1,J20,I20)</f>
        <v/>
      </c>
      <c r="D20" s="308">
        <f>IF(H20=1,"Click here to answer question 1 for specified mineral","")</f>
        <v/>
      </c>
      <c r="E20" s="16" t="inlineStr">
        <is>
          <t xml:space="preserve">
</t>
        </is>
      </c>
      <c r="F20" s="315">
        <f>IF(A20="",0,1)</f>
        <v/>
      </c>
      <c r="G20" s="61">
        <f>IF(B20=0,1,0)</f>
        <v/>
      </c>
      <c r="H20" s="62">
        <f>F20*G20</f>
        <v/>
      </c>
      <c r="I20" s="126">
        <f>OFFSET(L!$C$1,MATCH("Checker"&amp;"Comp",L!$A:$A,0)-1,SL,,)</f>
        <v/>
      </c>
      <c r="J20" s="127">
        <f>OFFSET(L!$C$1,MATCH("Checker"&amp;ADDRESS(ROW(),COLUMN(),4),L!$A:$A,0)-1,SL,,)</f>
        <v/>
      </c>
    </row>
    <row r="21" ht="24.95" customHeight="1">
      <c r="A21" s="77">
        <f>Declaration!B34</f>
        <v/>
      </c>
      <c r="B21" s="76">
        <f>Declaration!D34</f>
        <v/>
      </c>
      <c r="C21" s="76">
        <f>IF(H21=1,J21,I21)</f>
        <v/>
      </c>
      <c r="D21" s="308">
        <f>IF(H21=1,"Click here to answer question 1 for specified mineral","")</f>
        <v/>
      </c>
      <c r="E21" s="16" t="n"/>
      <c r="F21" s="315">
        <f>IF(A21="",0,1)</f>
        <v/>
      </c>
      <c r="G21" s="61">
        <f>IF(B21=0,1,0)</f>
        <v/>
      </c>
      <c r="H21" s="62">
        <f>F21*G21</f>
        <v/>
      </c>
      <c r="I21" s="126">
        <f>OFFSET(L!$C$1,MATCH("Checker"&amp;"Comp",L!$A:$A,0)-1,SL,,)</f>
        <v/>
      </c>
      <c r="J21" s="127">
        <f>OFFSET(L!$C$1,MATCH("Checker"&amp;ADDRESS(ROW(),COLUMN(),4),L!$A:$A,0)-1,SL,,)</f>
        <v/>
      </c>
    </row>
    <row r="22" ht="24.95" customHeight="1">
      <c r="A22" s="77">
        <f>Declaration!B35</f>
        <v/>
      </c>
      <c r="B22" s="76">
        <f>Declaration!D35</f>
        <v/>
      </c>
      <c r="C22" s="76">
        <f>IF(H22=1,J22,I22)</f>
        <v/>
      </c>
      <c r="D22" s="308">
        <f>IF(H22=1,"Click here to answer question 1 for specified mineral","")</f>
        <v/>
      </c>
      <c r="E22" s="16" t="n"/>
      <c r="F22" s="315">
        <f>IF(A22="",0,1)</f>
        <v/>
      </c>
      <c r="G22" s="61">
        <f>IF(B22=0,1,0)</f>
        <v/>
      </c>
      <c r="H22" s="62">
        <f>F22*G22</f>
        <v/>
      </c>
      <c r="I22" s="126">
        <f>OFFSET(L!$C$1,MATCH("Checker"&amp;"Comp",L!$A:$A,0)-1,SL,,)</f>
        <v/>
      </c>
      <c r="J22" s="127">
        <f>OFFSET(L!$C$1,MATCH("Checker"&amp;ADDRESS(ROW(),COLUMN(),4),L!$A:$A,0)-1,SL,,)</f>
        <v/>
      </c>
    </row>
    <row r="23" hidden="1" ht="21.95" customHeight="1">
      <c r="A23" s="77">
        <f>Declaration!B36</f>
        <v/>
      </c>
      <c r="B23" s="76">
        <f>Declaration!D36</f>
        <v/>
      </c>
      <c r="C23" s="76">
        <f>IF(H23=1,J23,I23)</f>
        <v/>
      </c>
      <c r="D23" s="84" t="n"/>
      <c r="E23" s="16" t="n"/>
      <c r="F23" s="315" t="n"/>
      <c r="G23" s="61" t="n"/>
      <c r="H23" s="62" t="n"/>
      <c r="I23" s="126" t="n"/>
      <c r="J23" s="127" t="n"/>
    </row>
    <row r="24" hidden="1" ht="21.95" customHeight="1">
      <c r="A24" s="77">
        <f>Declaration!B37</f>
        <v/>
      </c>
      <c r="B24" s="76">
        <f>Declaration!D37</f>
        <v/>
      </c>
      <c r="C24" s="76">
        <f>IF(H24=1,J24,I24)</f>
        <v/>
      </c>
      <c r="D24" s="84" t="n"/>
      <c r="E24" s="16" t="n"/>
      <c r="F24" s="315" t="n"/>
      <c r="G24" s="61" t="n"/>
      <c r="H24" s="62" t="n"/>
      <c r="I24" s="126" t="n"/>
      <c r="J24" s="127" t="n"/>
    </row>
    <row r="25" hidden="1" ht="21.95" customHeight="1">
      <c r="A25" s="77">
        <f>Declaration!B38</f>
        <v/>
      </c>
      <c r="B25" s="76">
        <f>Declaration!D38</f>
        <v/>
      </c>
      <c r="C25" s="76">
        <f>IF(H25=1,J25,I25)</f>
        <v/>
      </c>
      <c r="D25" s="84" t="n"/>
      <c r="E25" s="16" t="n"/>
      <c r="F25" s="315" t="n"/>
      <c r="G25" s="61" t="n"/>
      <c r="H25" s="62" t="n"/>
      <c r="I25" s="126" t="n"/>
      <c r="J25" s="127" t="n"/>
    </row>
    <row r="26" hidden="1" ht="21.95" customHeight="1">
      <c r="A26" s="77">
        <f>Declaration!B39</f>
        <v/>
      </c>
      <c r="B26" s="76">
        <f>Declaration!D39</f>
        <v/>
      </c>
      <c r="C26" s="76">
        <f>IF(H26=1,J26,I26)</f>
        <v/>
      </c>
      <c r="D26" s="84" t="n"/>
      <c r="E26" s="16" t="n"/>
      <c r="F26" s="315" t="n"/>
      <c r="G26" s="61" t="n"/>
      <c r="H26" s="62" t="n"/>
      <c r="I26" s="126" t="n"/>
      <c r="J26" s="127" t="n"/>
    </row>
    <row r="27" ht="24.95" customHeight="1">
      <c r="A27" s="76">
        <f>Declaration!B41</f>
        <v/>
      </c>
      <c r="B27" s="79" t="n"/>
      <c r="C27" s="79" t="n"/>
      <c r="D27" s="83" t="n"/>
      <c r="E27" s="16" t="inlineStr">
        <is>
          <t xml:space="preserve">
</t>
        </is>
      </c>
      <c r="F27" s="80" t="n"/>
      <c r="J27" s="127" t="n"/>
    </row>
    <row r="28" ht="41.1" customHeight="1">
      <c r="A28" s="77">
        <f>Declaration!B42</f>
        <v/>
      </c>
      <c r="B28" s="76">
        <f>Declaration!D42</f>
        <v/>
      </c>
      <c r="C28" s="131">
        <f>IF(H28=1,J28,I28)</f>
        <v/>
      </c>
      <c r="D28" s="308">
        <f>IF(H28=1,"Click here to answer question 2 for specified mineral","")</f>
        <v/>
      </c>
      <c r="E28" s="16" t="inlineStr">
        <is>
          <t xml:space="preserve">
</t>
        </is>
      </c>
      <c r="F28" s="81">
        <f>IF(OR(A17="",B17="No",B17="Unknown",B17="Not declaring"),0,1)</f>
        <v/>
      </c>
      <c r="G28" s="61">
        <f>IF(B28=0,1,0)</f>
        <v/>
      </c>
      <c r="H28" s="62">
        <f>F28*G28</f>
        <v/>
      </c>
      <c r="I28" s="126">
        <f>OFFSET(L!$C$1,MATCH("Checker"&amp;"Comp",L!$A:$A,0)-1,SL,,)</f>
        <v/>
      </c>
      <c r="J28" s="15">
        <f>OFFSET(L!$C$1,MATCH("Checker"&amp;ADDRESS(ROW(),COLUMN(),4),L!$A:$A,0)-1,SL,,)</f>
        <v/>
      </c>
    </row>
    <row r="29" ht="41.1" customHeight="1">
      <c r="A29" s="77">
        <f>Declaration!B43</f>
        <v/>
      </c>
      <c r="B29" s="76">
        <f>Declaration!D43</f>
        <v/>
      </c>
      <c r="C29" s="131">
        <f>IF(H29=1,J29,I29)</f>
        <v/>
      </c>
      <c r="D29" s="308">
        <f>IF(H29=1,"Click here to answer question 2 for specified mineral","")</f>
        <v/>
      </c>
      <c r="E29" s="16" t="inlineStr">
        <is>
          <t xml:space="preserve">
</t>
        </is>
      </c>
      <c r="F29" s="81">
        <f>IF(OR(A18="",B18="No",B18="Unknown",B18="Not declaring"),0,1)</f>
        <v/>
      </c>
      <c r="G29" s="61">
        <f>IF(B29=0,1,0)</f>
        <v/>
      </c>
      <c r="H29" s="62">
        <f>F29*G29</f>
        <v/>
      </c>
      <c r="I29" s="126">
        <f>OFFSET(L!$C$1,MATCH("Checker"&amp;"Comp",L!$A:$A,0)-1,SL,,)</f>
        <v/>
      </c>
      <c r="J29" s="15">
        <f>OFFSET(L!$C$1,MATCH("Checker"&amp;ADDRESS(ROW(),COLUMN(),4),L!$A:$A,0)-1,SL,,)</f>
        <v/>
      </c>
    </row>
    <row r="30" ht="40.5" customHeight="1">
      <c r="A30" s="77">
        <f>Declaration!B44</f>
        <v/>
      </c>
      <c r="B30" s="76">
        <f>Declaration!D44</f>
        <v/>
      </c>
      <c r="C30" s="131">
        <f>IF(H30=1,J30,I30)</f>
        <v/>
      </c>
      <c r="D30" s="308">
        <f>IF(H30=1,"Click here to answer question 2 for specified mineral","")</f>
        <v/>
      </c>
      <c r="E30" s="16" t="n"/>
      <c r="F30" s="81">
        <f>IF(OR(A19="",B19="No",B19="Unknown",B19="Not declaring"),0,1)</f>
        <v/>
      </c>
      <c r="G30" s="61">
        <f>IF(B30=0,1,0)</f>
        <v/>
      </c>
      <c r="H30" s="62">
        <f>F30*G30</f>
        <v/>
      </c>
      <c r="I30" s="126">
        <f>OFFSET(L!$C$1,MATCH("Checker"&amp;"Comp",L!$A:$A,0)-1,SL,,)</f>
        <v/>
      </c>
      <c r="J30" s="15">
        <f>OFFSET(L!$C$1,MATCH("Checker"&amp;ADDRESS(ROW(),COLUMN(),4),L!$A:$A,0)-1,SL,,)</f>
        <v/>
      </c>
    </row>
    <row r="31" ht="40.5" customHeight="1">
      <c r="A31" s="77">
        <f>Declaration!B45</f>
        <v/>
      </c>
      <c r="B31" s="76">
        <f>Declaration!D45</f>
        <v/>
      </c>
      <c r="C31" s="131">
        <f>IF(H31=1,J31,I31)</f>
        <v/>
      </c>
      <c r="D31" s="308">
        <f>IF(H31=1,"Click here to answer question 2 for specified mineral","")</f>
        <v/>
      </c>
      <c r="E31" s="16" t="n"/>
      <c r="F31" s="81">
        <f>IF(OR(A20="",B20="No",B20="Unknown",B20="Not declaring"),0,1)</f>
        <v/>
      </c>
      <c r="G31" s="61">
        <f>IF(B31=0,1,0)</f>
        <v/>
      </c>
      <c r="H31" s="62">
        <f>F31*G31</f>
        <v/>
      </c>
      <c r="I31" s="126">
        <f>OFFSET(L!$C$1,MATCH("Checker"&amp;"Comp",L!$A:$A,0)-1,SL,,)</f>
        <v/>
      </c>
      <c r="J31" s="15">
        <f>OFFSET(L!$C$1,MATCH("Checker"&amp;ADDRESS(ROW(),COLUMN(),4),L!$A:$A,0)-1,SL,,)</f>
        <v/>
      </c>
    </row>
    <row r="32" ht="40.5" customHeight="1">
      <c r="A32" s="77">
        <f>Declaration!B46</f>
        <v/>
      </c>
      <c r="B32" s="76">
        <f>Declaration!D46</f>
        <v/>
      </c>
      <c r="C32" s="131">
        <f>IF(H32=1,J32,I32)</f>
        <v/>
      </c>
      <c r="D32" s="308">
        <f>IF(H32=1,"Click here to answer question 2 for specified mineral","")</f>
        <v/>
      </c>
      <c r="E32" s="16" t="n"/>
      <c r="F32" s="81">
        <f>IF(OR(A21="",B21="No",B21="Unknown",B21="Not declaring"),0,1)</f>
        <v/>
      </c>
      <c r="G32" s="61">
        <f>IF(B32=0,1,0)</f>
        <v/>
      </c>
      <c r="H32" s="62">
        <f>F32*G32</f>
        <v/>
      </c>
      <c r="I32" s="126">
        <f>OFFSET(L!$C$1,MATCH("Checker"&amp;"Comp",L!$A:$A,0)-1,SL,,)</f>
        <v/>
      </c>
      <c r="J32" s="15">
        <f>OFFSET(L!$C$1,MATCH("Checker"&amp;ADDRESS(ROW(),COLUMN(),4),L!$A:$A,0)-1,SL,,)</f>
        <v/>
      </c>
    </row>
    <row r="33" ht="40.5" customHeight="1">
      <c r="A33" s="77">
        <f>Declaration!B47</f>
        <v/>
      </c>
      <c r="B33" s="76">
        <f>Declaration!D47</f>
        <v/>
      </c>
      <c r="C33" s="131">
        <f>IF(H33=1,J33,I33)</f>
        <v/>
      </c>
      <c r="D33" s="308">
        <f>IF(H33=1,"Click here to answer question 2 for specified mineral","")</f>
        <v/>
      </c>
      <c r="E33" s="16" t="n"/>
      <c r="F33" s="81">
        <f>IF(OR(A22="",B22="No",B22="Unknown",B22="Not declaring"),0,1)</f>
        <v/>
      </c>
      <c r="G33" s="61">
        <f>IF(B33=0,1,0)</f>
        <v/>
      </c>
      <c r="H33" s="62">
        <f>F33*G33</f>
        <v/>
      </c>
      <c r="I33" s="126">
        <f>OFFSET(L!$C$1,MATCH("Checker"&amp;"Comp",L!$A:$A,0)-1,SL,,)</f>
        <v/>
      </c>
      <c r="J33" s="15">
        <f>OFFSET(L!$C$1,MATCH("Checker"&amp;ADDRESS(ROW(),COLUMN(),4),L!$A:$A,0)-1,SL,,)</f>
        <v/>
      </c>
    </row>
    <row r="34" hidden="1" ht="21.95" customHeight="1">
      <c r="A34" s="77">
        <f>Declaration!B48</f>
        <v/>
      </c>
      <c r="B34" s="76">
        <f>Declaration!D48</f>
        <v/>
      </c>
      <c r="C34" s="131">
        <f>IF(H34=1,J34,I34)</f>
        <v/>
      </c>
      <c r="D34" s="223" t="n"/>
      <c r="E34" s="16" t="n"/>
      <c r="F34" s="81" t="n"/>
      <c r="G34" s="61" t="n"/>
      <c r="H34" s="62" t="n"/>
      <c r="I34" s="126" t="n"/>
    </row>
    <row r="35" hidden="1" ht="21.95" customHeight="1">
      <c r="A35" s="77">
        <f>Declaration!B49</f>
        <v/>
      </c>
      <c r="B35" s="76">
        <f>Declaration!D49</f>
        <v/>
      </c>
      <c r="C35" s="131">
        <f>IF(H35=1,J35,I35)</f>
        <v/>
      </c>
      <c r="D35" s="223" t="n"/>
      <c r="E35" s="16" t="n"/>
      <c r="F35" s="81" t="n"/>
      <c r="G35" s="61" t="n"/>
      <c r="H35" s="62" t="n"/>
      <c r="I35" s="126" t="n"/>
    </row>
    <row r="36" hidden="1" ht="21.95" customHeight="1">
      <c r="A36" s="77">
        <f>Declaration!B50</f>
        <v/>
      </c>
      <c r="B36" s="76">
        <f>Declaration!D50</f>
        <v/>
      </c>
      <c r="C36" s="131">
        <f>IF(H36=1,J36,I36)</f>
        <v/>
      </c>
      <c r="D36" s="223" t="n"/>
      <c r="E36" s="16" t="n"/>
      <c r="F36" s="81" t="n"/>
      <c r="G36" s="61" t="n"/>
      <c r="H36" s="62" t="n"/>
      <c r="I36" s="126" t="n"/>
    </row>
    <row r="37" hidden="1" ht="21.95" customHeight="1">
      <c r="A37" s="77">
        <f>Declaration!B51</f>
        <v/>
      </c>
      <c r="B37" s="76">
        <f>Declaration!D51</f>
        <v/>
      </c>
      <c r="C37" s="131">
        <f>IF(H37=1,J37,I37)</f>
        <v/>
      </c>
      <c r="D37" s="223" t="n"/>
      <c r="E37" s="16" t="n"/>
      <c r="F37" s="81" t="n"/>
      <c r="G37" s="61" t="n"/>
      <c r="H37" s="62" t="n"/>
      <c r="I37" s="126" t="n"/>
    </row>
    <row r="38" ht="24.95" customHeight="1">
      <c r="A38" s="76">
        <f>Declaration!B53</f>
        <v/>
      </c>
      <c r="B38" s="79" t="n"/>
      <c r="C38" s="79" t="n"/>
      <c r="D38" s="83" t="n"/>
      <c r="E38" s="16" t="inlineStr">
        <is>
          <t xml:space="preserve">
</t>
        </is>
      </c>
      <c r="F38" s="80" t="n"/>
      <c r="J38" s="127" t="n"/>
    </row>
    <row r="39" ht="41.1" customHeight="1">
      <c r="A39" s="77">
        <f>Declaration!B54</f>
        <v/>
      </c>
      <c r="B39" s="76">
        <f>Declaration!D54</f>
        <v/>
      </c>
      <c r="C39" s="131">
        <f>IF(H39=1,J39,I39)</f>
        <v/>
      </c>
      <c r="D39" s="311">
        <f>IF(H39=1,"Click here to answer question 3 for Specified mineral","")</f>
        <v/>
      </c>
      <c r="E39" s="16" t="inlineStr">
        <is>
          <t xml:space="preserve">
</t>
        </is>
      </c>
      <c r="F39" s="81">
        <f>IF(OR(A17="",B17="No",B17="Unknown",B17="Not declaring",B28="No",B28="Unknown"),0,1)</f>
        <v/>
      </c>
      <c r="G39" s="61">
        <f>IF(B39=0,1,0)</f>
        <v/>
      </c>
      <c r="H39" s="62">
        <f>F39*G39</f>
        <v/>
      </c>
      <c r="I39" s="126">
        <f>OFFSET(L!$C$1,MATCH("Checker"&amp;"Comp",L!$A:$A,0)-1,SL,,)</f>
        <v/>
      </c>
      <c r="J39" s="15">
        <f>OFFSET(L!$C$1,MATCH("Checker"&amp;ADDRESS(ROW(),COLUMN(),4),L!$A:$A,0)-1,SL,,)</f>
        <v/>
      </c>
    </row>
    <row r="40" ht="41.1" customHeight="1">
      <c r="A40" s="77">
        <f>Declaration!B55</f>
        <v/>
      </c>
      <c r="B40" s="76">
        <f>Declaration!D55</f>
        <v/>
      </c>
      <c r="C40" s="131">
        <f>IF(H40=1,J40,I40)</f>
        <v/>
      </c>
      <c r="D40" s="311">
        <f>IF(H40=1,"Click here to answer question 3 for Specified mineral","")</f>
        <v/>
      </c>
      <c r="E40" s="16" t="inlineStr">
        <is>
          <t xml:space="preserve">
</t>
        </is>
      </c>
      <c r="F40" s="81">
        <f>IF(OR(A18="",B18="No",B18="Unknown",B18="Not declaring",B29="No",B29="Unknown"),0,1)</f>
        <v/>
      </c>
      <c r="G40" s="61">
        <f>IF(B40=0,1,0)</f>
        <v/>
      </c>
      <c r="H40" s="62">
        <f>F40*G40</f>
        <v/>
      </c>
      <c r="I40" s="126">
        <f>OFFSET(L!$C$1,MATCH("Checker"&amp;"Comp",L!$A:$A,0)-1,SL,,)</f>
        <v/>
      </c>
      <c r="J40" s="15">
        <f>OFFSET(L!$C$1,MATCH("Checker"&amp;ADDRESS(ROW(),COLUMN(),4),L!$A:$A,0)-1,SL,,)</f>
        <v/>
      </c>
    </row>
    <row r="41" ht="40.5" customHeight="1">
      <c r="A41" s="77">
        <f>Declaration!B56</f>
        <v/>
      </c>
      <c r="B41" s="76">
        <f>Declaration!D56</f>
        <v/>
      </c>
      <c r="C41" s="131">
        <f>IF(H41=1,J41,I41)</f>
        <v/>
      </c>
      <c r="D41" s="311">
        <f>IF(H41=1,"Click here to answer question 3 for Specified mineral","")</f>
        <v/>
      </c>
      <c r="E41" s="16" t="n"/>
      <c r="F41" s="81">
        <f>IF(OR(A19="",B19="No",B19="Unknown",B19="Not declaring",B30="No",B30="Unknown"),0,1)</f>
        <v/>
      </c>
      <c r="G41" s="61">
        <f>IF(B41=0,1,0)</f>
        <v/>
      </c>
      <c r="H41" s="62">
        <f>F41*G41</f>
        <v/>
      </c>
      <c r="I41" s="126">
        <f>OFFSET(L!$C$1,MATCH("Checker"&amp;"Comp",L!$A:$A,0)-1,SL,,)</f>
        <v/>
      </c>
      <c r="J41" s="15">
        <f>OFFSET(L!$C$1,MATCH("Checker"&amp;ADDRESS(ROW(),COLUMN(),4),L!$A:$A,0)-1,SL,,)</f>
        <v/>
      </c>
    </row>
    <row r="42" ht="40.5" customHeight="1">
      <c r="A42" s="77">
        <f>Declaration!B57</f>
        <v/>
      </c>
      <c r="B42" s="76">
        <f>Declaration!D57</f>
        <v/>
      </c>
      <c r="C42" s="131">
        <f>IF(H42=1,J42,I42)</f>
        <v/>
      </c>
      <c r="D42" s="311">
        <f>IF(H42=1,"Click here to answer question 3 for Specified mineral","")</f>
        <v/>
      </c>
      <c r="E42" s="16" t="n"/>
      <c r="F42" s="81">
        <f>IF(OR(A20="",B20="No",B20="Unknown",B20="Not declaring",B31="No",B31="Unknown"),0,1)</f>
        <v/>
      </c>
      <c r="G42" s="61">
        <f>IF(B42=0,1,0)</f>
        <v/>
      </c>
      <c r="H42" s="62">
        <f>F42*G42</f>
        <v/>
      </c>
      <c r="I42" s="126">
        <f>OFFSET(L!$C$1,MATCH("Checker"&amp;"Comp",L!$A:$A,0)-1,SL,,)</f>
        <v/>
      </c>
      <c r="J42" s="15">
        <f>OFFSET(L!$C$1,MATCH("Checker"&amp;ADDRESS(ROW(),COLUMN(),4),L!$A:$A,0)-1,SL,,)</f>
        <v/>
      </c>
    </row>
    <row r="43" ht="40.5" customHeight="1">
      <c r="A43" s="77">
        <f>Declaration!B58</f>
        <v/>
      </c>
      <c r="B43" s="76">
        <f>Declaration!D58</f>
        <v/>
      </c>
      <c r="C43" s="131">
        <f>IF(H43=1,J43,I43)</f>
        <v/>
      </c>
      <c r="D43" s="311">
        <f>IF(H43=1,"Click here to answer question 3 for Specified mineral","")</f>
        <v/>
      </c>
      <c r="E43" s="16" t="n"/>
      <c r="F43" s="81">
        <f>IF(OR(A21="",B21="No",B21="Unknown",B21="Not declaring",B32="No",B32="Unknown"),0,1)</f>
        <v/>
      </c>
      <c r="G43" s="61">
        <f>IF(B43=0,1,0)</f>
        <v/>
      </c>
      <c r="H43" s="62">
        <f>F43*G43</f>
        <v/>
      </c>
      <c r="I43" s="126">
        <f>OFFSET(L!$C$1,MATCH("Checker"&amp;"Comp",L!$A:$A,0)-1,SL,,)</f>
        <v/>
      </c>
      <c r="J43" s="15">
        <f>OFFSET(L!$C$1,MATCH("Checker"&amp;ADDRESS(ROW(),COLUMN(),4),L!$A:$A,0)-1,SL,,)</f>
        <v/>
      </c>
    </row>
    <row r="44" ht="40.5" customHeight="1">
      <c r="A44" s="77">
        <f>Declaration!B59</f>
        <v/>
      </c>
      <c r="B44" s="76">
        <f>Declaration!D59</f>
        <v/>
      </c>
      <c r="C44" s="131">
        <f>IF(H44=1,J44,I44)</f>
        <v/>
      </c>
      <c r="D44" s="311">
        <f>IF(H44=1,"Click here to answer question 3 for Specified mineral","")</f>
        <v/>
      </c>
      <c r="E44" s="16" t="n"/>
      <c r="F44" s="81">
        <f>IF(OR(A22="",B22="No",B22="Unknown",B22="Not declaring",B33="No",B33="Unknown"),0,1)</f>
        <v/>
      </c>
      <c r="G44" s="61">
        <f>IF(B44=0,1,0)</f>
        <v/>
      </c>
      <c r="H44" s="62">
        <f>F44*G44</f>
        <v/>
      </c>
      <c r="I44" s="126">
        <f>OFFSET(L!$C$1,MATCH("Checker"&amp;"Comp",L!$A:$A,0)-1,SL,,)</f>
        <v/>
      </c>
      <c r="J44" s="15">
        <f>OFFSET(L!$C$1,MATCH("Checker"&amp;ADDRESS(ROW(),COLUMN(),4),L!$A:$A,0)-1,SL,,)</f>
        <v/>
      </c>
    </row>
    <row r="45" hidden="1" ht="21.95" customHeight="1">
      <c r="A45" s="77">
        <f>Declaration!B60</f>
        <v/>
      </c>
      <c r="B45" s="76">
        <f>Declaration!D60</f>
        <v/>
      </c>
      <c r="C45" s="131">
        <f>IF(H45=1,J45,I45)</f>
        <v/>
      </c>
      <c r="D45" s="223" t="n"/>
      <c r="E45" s="16" t="n"/>
      <c r="F45" s="81" t="n"/>
      <c r="G45" s="61" t="n"/>
      <c r="H45" s="62" t="n"/>
      <c r="I45" s="126" t="n"/>
    </row>
    <row r="46" hidden="1" ht="21.95" customHeight="1">
      <c r="A46" s="77">
        <f>Declaration!B61</f>
        <v/>
      </c>
      <c r="B46" s="76">
        <f>Declaration!D61</f>
        <v/>
      </c>
      <c r="C46" s="131">
        <f>IF(H46=1,J46,I46)</f>
        <v/>
      </c>
      <c r="D46" s="223" t="n"/>
      <c r="E46" s="16" t="n"/>
      <c r="F46" s="81" t="n"/>
      <c r="G46" s="61" t="n"/>
      <c r="H46" s="62" t="n"/>
      <c r="I46" s="126" t="n"/>
    </row>
    <row r="47" hidden="1" ht="21.95" customHeight="1">
      <c r="A47" s="77">
        <f>Declaration!B62</f>
        <v/>
      </c>
      <c r="B47" s="76">
        <f>Declaration!D62</f>
        <v/>
      </c>
      <c r="C47" s="131">
        <f>IF(H47=1,J47,I47)</f>
        <v/>
      </c>
      <c r="D47" s="223" t="n"/>
      <c r="E47" s="16" t="n"/>
      <c r="F47" s="81" t="n"/>
      <c r="G47" s="61" t="n"/>
      <c r="H47" s="62" t="n"/>
      <c r="I47" s="126" t="n"/>
    </row>
    <row r="48" hidden="1" ht="21.95" customHeight="1">
      <c r="A48" s="77">
        <f>Declaration!B63</f>
        <v/>
      </c>
      <c r="B48" s="76">
        <f>Declaration!D63</f>
        <v/>
      </c>
      <c r="C48" s="131">
        <f>IF(H48=1,J48,I48)</f>
        <v/>
      </c>
      <c r="D48" s="84" t="n"/>
      <c r="E48" s="16" t="inlineStr">
        <is>
          <t xml:space="preserve">
</t>
        </is>
      </c>
      <c r="F48" s="81" t="n"/>
      <c r="G48" s="61" t="n"/>
      <c r="H48" s="62" t="n"/>
      <c r="I48" s="126" t="n"/>
    </row>
    <row r="49" ht="24.95" customHeight="1">
      <c r="A49" s="76">
        <f>Declaration!B65</f>
        <v/>
      </c>
      <c r="B49" s="79" t="n"/>
      <c r="C49" s="79" t="n"/>
      <c r="D49" s="83" t="n"/>
      <c r="E49" s="16" t="inlineStr">
        <is>
          <t xml:space="preserve">
</t>
        </is>
      </c>
      <c r="F49" s="80" t="n"/>
      <c r="J49" s="127" t="n"/>
    </row>
    <row r="50" ht="55.5" customHeight="1">
      <c r="A50" s="77">
        <f>Declaration!B66</f>
        <v/>
      </c>
      <c r="B50" s="76">
        <f>Declaration!D66</f>
        <v/>
      </c>
      <c r="C50" s="131">
        <f>IF(H50=1,J50,I50)</f>
        <v/>
      </c>
      <c r="D50" s="311">
        <f>IF(H50=1,"Click here to answer question 4 for specified mineral","")</f>
        <v/>
      </c>
      <c r="E50" s="16" t="inlineStr">
        <is>
          <t xml:space="preserve">
</t>
        </is>
      </c>
      <c r="F50" s="81">
        <f>F39</f>
        <v/>
      </c>
      <c r="G50" s="61">
        <f>IF(B50=0,1,0)</f>
        <v/>
      </c>
      <c r="H50" s="62">
        <f>F50*G50</f>
        <v/>
      </c>
      <c r="I50" s="126">
        <f>OFFSET(L!$C$1,MATCH("Checker"&amp;"Comp",L!$A:$A,0)-1,SL,,)</f>
        <v/>
      </c>
      <c r="J50" s="127">
        <f>OFFSET(L!$C$1,MATCH("Checker"&amp;ADDRESS(ROW(),COLUMN(),4),L!$A:$A,0)-1,SL,,)</f>
        <v/>
      </c>
    </row>
    <row r="51" ht="55.5" customHeight="1">
      <c r="A51" s="77">
        <f>Declaration!B67</f>
        <v/>
      </c>
      <c r="B51" s="76">
        <f>Declaration!D67</f>
        <v/>
      </c>
      <c r="C51" s="131">
        <f>IF(H51=1,J51,I51)</f>
        <v/>
      </c>
      <c r="D51" s="311">
        <f>IF(H51=1,"Click here to answer question 4 for specified mineral","")</f>
        <v/>
      </c>
      <c r="E51" s="16" t="n"/>
      <c r="F51" s="81">
        <f>F40</f>
        <v/>
      </c>
      <c r="G51" s="61">
        <f>IF(B51=0,1,0)</f>
        <v/>
      </c>
      <c r="H51" s="62">
        <f>F51*G51</f>
        <v/>
      </c>
      <c r="I51" s="126">
        <f>OFFSET(L!$C$1,MATCH("Checker"&amp;"Comp",L!$A:$A,0)-1,SL,,)</f>
        <v/>
      </c>
      <c r="J51" s="127">
        <f>OFFSET(L!$C$1,MATCH("Checker"&amp;ADDRESS(ROW(),COLUMN(),4),L!$A:$A,0)-1,SL,,)</f>
        <v/>
      </c>
    </row>
    <row r="52" ht="55.5" customHeight="1">
      <c r="A52" s="77">
        <f>Declaration!B68</f>
        <v/>
      </c>
      <c r="B52" s="76">
        <f>Declaration!D68</f>
        <v/>
      </c>
      <c r="C52" s="131">
        <f>IF(H52=1,J52,I52)</f>
        <v/>
      </c>
      <c r="D52" s="311">
        <f>IF(H52=1,"Click here to answer question 4 for specified mineral","")</f>
        <v/>
      </c>
      <c r="E52" s="16" t="n"/>
      <c r="F52" s="81">
        <f>F41</f>
        <v/>
      </c>
      <c r="G52" s="61">
        <f>IF(B52=0,1,0)</f>
        <v/>
      </c>
      <c r="H52" s="62">
        <f>F52*G52</f>
        <v/>
      </c>
      <c r="I52" s="126">
        <f>OFFSET(L!$C$1,MATCH("Checker"&amp;"Comp",L!$A:$A,0)-1,SL,,)</f>
        <v/>
      </c>
      <c r="J52" s="127">
        <f>OFFSET(L!$C$1,MATCH("Checker"&amp;ADDRESS(ROW(),COLUMN(),4),L!$A:$A,0)-1,SL,,)</f>
        <v/>
      </c>
    </row>
    <row r="53" ht="55.5" customHeight="1">
      <c r="A53" s="77">
        <f>Declaration!B69</f>
        <v/>
      </c>
      <c r="B53" s="76">
        <f>Declaration!D69</f>
        <v/>
      </c>
      <c r="C53" s="131">
        <f>IF(H53=1,J53,I53)</f>
        <v/>
      </c>
      <c r="D53" s="311">
        <f>IF(H53=1,"Click here to answer question 4 for specified mineral","")</f>
        <v/>
      </c>
      <c r="E53" s="16" t="n"/>
      <c r="F53" s="81">
        <f>F42</f>
        <v/>
      </c>
      <c r="G53" s="61">
        <f>IF(B53=0,1,0)</f>
        <v/>
      </c>
      <c r="H53" s="62">
        <f>F53*G53</f>
        <v/>
      </c>
      <c r="I53" s="126">
        <f>OFFSET(L!$C$1,MATCH("Checker"&amp;"Comp",L!$A:$A,0)-1,SL,,)</f>
        <v/>
      </c>
      <c r="J53" s="127">
        <f>OFFSET(L!$C$1,MATCH("Checker"&amp;ADDRESS(ROW(),COLUMN(),4),L!$A:$A,0)-1,SL,,)</f>
        <v/>
      </c>
    </row>
    <row r="54" ht="55.5" customHeight="1">
      <c r="A54" s="77">
        <f>Declaration!B70</f>
        <v/>
      </c>
      <c r="B54" s="76">
        <f>Declaration!D70</f>
        <v/>
      </c>
      <c r="C54" s="131">
        <f>IF(H54=1,J54,I54)</f>
        <v/>
      </c>
      <c r="D54" s="311">
        <f>IF(H54=1,"Click here to answer question 4 for specified mineral","")</f>
        <v/>
      </c>
      <c r="E54" s="16" t="n"/>
      <c r="F54" s="81">
        <f>F43</f>
        <v/>
      </c>
      <c r="G54" s="61">
        <f>IF(B54=0,1,0)</f>
        <v/>
      </c>
      <c r="H54" s="62">
        <f>F54*G54</f>
        <v/>
      </c>
      <c r="I54" s="126">
        <f>OFFSET(L!$C$1,MATCH("Checker"&amp;"Comp",L!$A:$A,0)-1,SL,,)</f>
        <v/>
      </c>
      <c r="J54" s="127">
        <f>OFFSET(L!$C$1,MATCH("Checker"&amp;ADDRESS(ROW(),COLUMN(),4),L!$A:$A,0)-1,SL,,)</f>
        <v/>
      </c>
    </row>
    <row r="55" ht="55.5" customHeight="1">
      <c r="A55" s="77">
        <f>Declaration!B71</f>
        <v/>
      </c>
      <c r="B55" s="76">
        <f>Declaration!D71</f>
        <v/>
      </c>
      <c r="C55" s="131">
        <f>IF(H55=1,J55,I55)</f>
        <v/>
      </c>
      <c r="D55" s="311">
        <f>IF(H55=1,"Click here to answer question 4 for specified mineral","")</f>
        <v/>
      </c>
      <c r="E55" s="16" t="n"/>
      <c r="F55" s="81">
        <f>F44</f>
        <v/>
      </c>
      <c r="G55" s="61">
        <f>IF(B55=0,1,0)</f>
        <v/>
      </c>
      <c r="H55" s="62">
        <f>F55*G55</f>
        <v/>
      </c>
      <c r="I55" s="126">
        <f>OFFSET(L!$C$1,MATCH("Checker"&amp;"Comp",L!$A:$A,0)-1,SL,,)</f>
        <v/>
      </c>
      <c r="J55" s="127">
        <f>OFFSET(L!$C$1,MATCH("Checker"&amp;ADDRESS(ROW(),COLUMN(),4),L!$A:$A,0)-1,SL,,)</f>
        <v/>
      </c>
    </row>
    <row r="56" hidden="1" ht="21.95" customHeight="1">
      <c r="A56" s="77">
        <f>Declaration!B72</f>
        <v/>
      </c>
      <c r="B56" s="76">
        <f>Declaration!D72</f>
        <v/>
      </c>
      <c r="C56" s="131">
        <f>IF(H56=1,J56,I56)</f>
        <v/>
      </c>
      <c r="D56" s="223" t="n"/>
      <c r="E56" s="16" t="n"/>
      <c r="F56" s="81" t="n"/>
      <c r="G56" s="61" t="n"/>
      <c r="H56" s="62" t="n"/>
      <c r="I56" s="126" t="n"/>
      <c r="J56" s="127" t="n"/>
    </row>
    <row r="57" hidden="1" ht="21.95" customHeight="1">
      <c r="A57" s="77">
        <f>Declaration!B73</f>
        <v/>
      </c>
      <c r="B57" s="76">
        <f>Declaration!D73</f>
        <v/>
      </c>
      <c r="C57" s="131">
        <f>IF(H57=1,J57,I57)</f>
        <v/>
      </c>
      <c r="D57" s="84" t="n"/>
      <c r="E57" s="16" t="inlineStr">
        <is>
          <t xml:space="preserve">
</t>
        </is>
      </c>
      <c r="F57" s="81" t="n"/>
      <c r="G57" s="61" t="n"/>
      <c r="H57" s="62" t="n"/>
      <c r="I57" s="126" t="n"/>
      <c r="J57" s="127" t="n"/>
    </row>
    <row r="58" hidden="1" ht="21.95" customHeight="1">
      <c r="A58" s="77">
        <f>Declaration!B74</f>
        <v/>
      </c>
      <c r="B58" s="76">
        <f>Declaration!D74</f>
        <v/>
      </c>
      <c r="C58" s="131">
        <f>IF(H58=1,J58,I58)</f>
        <v/>
      </c>
      <c r="D58" s="84" t="n"/>
      <c r="E58" s="16" t="inlineStr">
        <is>
          <t xml:space="preserve">
</t>
        </is>
      </c>
      <c r="F58" s="81" t="n"/>
      <c r="G58" s="61" t="n"/>
      <c r="H58" s="62" t="n"/>
      <c r="I58" s="126" t="n"/>
      <c r="J58" s="127" t="n"/>
    </row>
    <row r="59" hidden="1" ht="21.95" customHeight="1">
      <c r="A59" s="77">
        <f>Declaration!B75</f>
        <v/>
      </c>
      <c r="B59" s="76">
        <f>Declaration!D75</f>
        <v/>
      </c>
      <c r="C59" s="131">
        <f>IF(H59=1,J59,I59)</f>
        <v/>
      </c>
      <c r="D59" s="84" t="n"/>
      <c r="E59" s="16" t="inlineStr">
        <is>
          <t xml:space="preserve">
</t>
        </is>
      </c>
      <c r="F59" s="81" t="n"/>
      <c r="G59" s="61" t="n"/>
      <c r="H59" s="62" t="n"/>
      <c r="I59" s="126" t="n"/>
      <c r="J59" s="127" t="n"/>
    </row>
    <row r="60" ht="24.95" customHeight="1">
      <c r="A60" s="76">
        <f>Declaration!B77</f>
        <v/>
      </c>
      <c r="B60" s="79" t="n"/>
      <c r="C60" s="79" t="n"/>
      <c r="D60" s="83" t="n"/>
      <c r="E60" s="16" t="inlineStr">
        <is>
          <t xml:space="preserve">
</t>
        </is>
      </c>
      <c r="F60" s="80" t="n"/>
    </row>
    <row r="61" ht="27.6" customHeight="1">
      <c r="A61" s="77">
        <f>Declaration!B78</f>
        <v/>
      </c>
      <c r="B61" s="76">
        <f>Declaration!D78</f>
        <v/>
      </c>
      <c r="C61" s="131">
        <f>IF(H61=1,J61,I61)</f>
        <v/>
      </c>
      <c r="D61" s="311">
        <f>IF(H61=1,"Click here to answer question 5 for specified mineral","")</f>
        <v/>
      </c>
      <c r="E61" s="16" t="inlineStr">
        <is>
          <t xml:space="preserve">
</t>
        </is>
      </c>
      <c r="F61" s="81">
        <f>F50</f>
        <v/>
      </c>
      <c r="G61" s="61">
        <f>IF(B61=0,1,0)</f>
        <v/>
      </c>
      <c r="H61" s="62">
        <f>F61*G61</f>
        <v/>
      </c>
      <c r="I61" s="126">
        <f>OFFSET(L!$C$1,MATCH("Checker"&amp;"Comp",L!$A:$A,0)-1,SL,,)</f>
        <v/>
      </c>
      <c r="J61" s="15">
        <f>OFFSET(L!$C$1,MATCH("Checker"&amp;ADDRESS(ROW(),COLUMN(),4),L!$A:$A,0)-1,SL,,)</f>
        <v/>
      </c>
    </row>
    <row r="62" ht="27.6" customHeight="1">
      <c r="A62" s="77">
        <f>Declaration!B79</f>
        <v/>
      </c>
      <c r="B62" s="76">
        <f>Declaration!D79</f>
        <v/>
      </c>
      <c r="C62" s="131">
        <f>IF(H62=1,J62,I62)</f>
        <v/>
      </c>
      <c r="D62" s="311">
        <f>IF(H62=1,"Click here to answer question 5 for specified mineral","")</f>
        <v/>
      </c>
      <c r="E62" s="16" t="inlineStr">
        <is>
          <t xml:space="preserve">
</t>
        </is>
      </c>
      <c r="F62" s="81">
        <f>F51</f>
        <v/>
      </c>
      <c r="G62" s="61">
        <f>IF(B62=0,1,0)</f>
        <v/>
      </c>
      <c r="H62" s="62">
        <f>F62*G62</f>
        <v/>
      </c>
      <c r="I62" s="126">
        <f>OFFSET(L!$C$1,MATCH("Checker"&amp;"Comp",L!$A:$A,0)-1,SL,,)</f>
        <v/>
      </c>
      <c r="J62" s="15">
        <f>OFFSET(L!$C$1,MATCH("Checker"&amp;ADDRESS(ROW(),COLUMN(),4),L!$A:$A,0)-1,SL,,)</f>
        <v/>
      </c>
    </row>
    <row r="63" ht="27" customHeight="1">
      <c r="A63" s="77">
        <f>Declaration!B80</f>
        <v/>
      </c>
      <c r="B63" s="76">
        <f>Declaration!D80</f>
        <v/>
      </c>
      <c r="C63" s="131">
        <f>IF(H63=1,J63,I63)</f>
        <v/>
      </c>
      <c r="D63" s="311">
        <f>IF(H63=1,"Click here to answer question 5 for specified mineral","")</f>
        <v/>
      </c>
      <c r="E63" s="16" t="n"/>
      <c r="F63" s="81">
        <f>F52</f>
        <v/>
      </c>
      <c r="G63" s="61">
        <f>IF(B63=0,1,0)</f>
        <v/>
      </c>
      <c r="H63" s="62">
        <f>F63*G63</f>
        <v/>
      </c>
      <c r="I63" s="126">
        <f>OFFSET(L!$C$1,MATCH("Checker"&amp;"Comp",L!$A:$A,0)-1,SL,,)</f>
        <v/>
      </c>
      <c r="J63" s="15">
        <f>OFFSET(L!$C$1,MATCH("Checker"&amp;ADDRESS(ROW(),COLUMN(),4),L!$A:$A,0)-1,SL,,)</f>
        <v/>
      </c>
    </row>
    <row r="64" ht="27" customHeight="1">
      <c r="A64" s="77">
        <f>Declaration!B81</f>
        <v/>
      </c>
      <c r="B64" s="76">
        <f>Declaration!D81</f>
        <v/>
      </c>
      <c r="C64" s="131">
        <f>IF(H64=1,J64,I64)</f>
        <v/>
      </c>
      <c r="D64" s="311">
        <f>IF(H64=1,"Click here to answer question 5 for specified mineral","")</f>
        <v/>
      </c>
      <c r="E64" s="16" t="n"/>
      <c r="F64" s="81">
        <f>F53</f>
        <v/>
      </c>
      <c r="G64" s="61">
        <f>IF(B64=0,1,0)</f>
        <v/>
      </c>
      <c r="H64" s="62">
        <f>F64*G64</f>
        <v/>
      </c>
      <c r="I64" s="126">
        <f>OFFSET(L!$C$1,MATCH("Checker"&amp;"Comp",L!$A:$A,0)-1,SL,,)</f>
        <v/>
      </c>
      <c r="J64" s="15">
        <f>OFFSET(L!$C$1,MATCH("Checker"&amp;ADDRESS(ROW(),COLUMN(),4),L!$A:$A,0)-1,SL,,)</f>
        <v/>
      </c>
    </row>
    <row r="65" ht="27" customHeight="1">
      <c r="A65" s="77">
        <f>Declaration!B82</f>
        <v/>
      </c>
      <c r="B65" s="76">
        <f>Declaration!D82</f>
        <v/>
      </c>
      <c r="C65" s="131">
        <f>IF(H65=1,J65,I65)</f>
        <v/>
      </c>
      <c r="D65" s="311">
        <f>IF(H65=1,"Click here to answer question 5 for specified mineral","")</f>
        <v/>
      </c>
      <c r="E65" s="16" t="n"/>
      <c r="F65" s="81">
        <f>F54</f>
        <v/>
      </c>
      <c r="G65" s="61">
        <f>IF(B65=0,1,0)</f>
        <v/>
      </c>
      <c r="H65" s="62">
        <f>F65*G65</f>
        <v/>
      </c>
      <c r="I65" s="126">
        <f>OFFSET(L!$C$1,MATCH("Checker"&amp;"Comp",L!$A:$A,0)-1,SL,,)</f>
        <v/>
      </c>
      <c r="J65" s="15">
        <f>OFFSET(L!$C$1,MATCH("Checker"&amp;ADDRESS(ROW(),COLUMN(),4),L!$A:$A,0)-1,SL,,)</f>
        <v/>
      </c>
    </row>
    <row r="66" ht="27" customHeight="1">
      <c r="A66" s="77">
        <f>Declaration!B83</f>
        <v/>
      </c>
      <c r="B66" s="76">
        <f>Declaration!D83</f>
        <v/>
      </c>
      <c r="C66" s="131">
        <f>IF(H66=1,J66,I66)</f>
        <v/>
      </c>
      <c r="D66" s="311">
        <f>IF(H66=1,"Click here to answer question 5 for specified mineral","")</f>
        <v/>
      </c>
      <c r="E66" s="16" t="n"/>
      <c r="F66" s="81">
        <f>F55</f>
        <v/>
      </c>
      <c r="G66" s="61">
        <f>IF(B66=0,1,0)</f>
        <v/>
      </c>
      <c r="H66" s="62">
        <f>F66*G66</f>
        <v/>
      </c>
      <c r="I66" s="126">
        <f>OFFSET(L!$C$1,MATCH("Checker"&amp;"Comp",L!$A:$A,0)-1,SL,,)</f>
        <v/>
      </c>
      <c r="J66" s="15">
        <f>OFFSET(L!$C$1,MATCH("Checker"&amp;ADDRESS(ROW(),COLUMN(),4),L!$A:$A,0)-1,SL,,)</f>
        <v/>
      </c>
    </row>
    <row r="67" hidden="1" ht="21.95" customHeight="1">
      <c r="A67" s="77">
        <f>Declaration!B84</f>
        <v/>
      </c>
      <c r="B67" s="76">
        <f>Declaration!D84</f>
        <v/>
      </c>
      <c r="C67" s="131">
        <f>IF(H67=1,J67,I67)</f>
        <v/>
      </c>
      <c r="D67" s="84" t="n"/>
      <c r="E67" s="16" t="n"/>
      <c r="F67" s="81" t="n"/>
      <c r="G67" s="61" t="n"/>
      <c r="H67" s="62" t="n"/>
      <c r="I67" s="126" t="n"/>
    </row>
    <row r="68" hidden="1" ht="21.95" customHeight="1">
      <c r="A68" s="77">
        <f>Declaration!B85</f>
        <v/>
      </c>
      <c r="B68" s="76">
        <f>Declaration!D85</f>
        <v/>
      </c>
      <c r="C68" s="131">
        <f>IF(H68=1,J68,I68)</f>
        <v/>
      </c>
      <c r="D68" s="84" t="n"/>
      <c r="E68" s="16" t="n"/>
      <c r="F68" s="81" t="n"/>
      <c r="G68" s="61" t="n"/>
      <c r="H68" s="62" t="n"/>
      <c r="I68" s="126" t="n"/>
    </row>
    <row r="69" hidden="1" ht="21.95" customHeight="1">
      <c r="A69" s="77">
        <f>Declaration!B86</f>
        <v/>
      </c>
      <c r="B69" s="76">
        <f>Declaration!D86</f>
        <v/>
      </c>
      <c r="C69" s="131">
        <f>IF(H69=1,J69,I69)</f>
        <v/>
      </c>
      <c r="D69" s="84" t="n"/>
      <c r="E69" s="16" t="inlineStr">
        <is>
          <t xml:space="preserve">
</t>
        </is>
      </c>
      <c r="F69" s="81" t="n"/>
      <c r="G69" s="61" t="n"/>
      <c r="H69" s="62" t="n"/>
      <c r="I69" s="126" t="n"/>
    </row>
    <row r="70" hidden="1" ht="21.95" customHeight="1">
      <c r="A70" s="77">
        <f>Declaration!B87</f>
        <v/>
      </c>
      <c r="B70" s="76">
        <f>Declaration!D87</f>
        <v/>
      </c>
      <c r="C70" s="131">
        <f>IF(H70=1,J70,I70)</f>
        <v/>
      </c>
      <c r="D70" s="84" t="n"/>
      <c r="E70" s="16" t="inlineStr">
        <is>
          <t xml:space="preserve">
</t>
        </is>
      </c>
      <c r="F70" s="81" t="n"/>
      <c r="G70" s="61" t="n"/>
      <c r="H70" s="62" t="n"/>
      <c r="I70" s="126" t="n"/>
    </row>
    <row r="71" ht="24.95" customHeight="1">
      <c r="A71" s="76">
        <f>Declaration!B89</f>
        <v/>
      </c>
      <c r="B71" s="79" t="n"/>
      <c r="C71" s="79" t="n"/>
      <c r="D71" s="83" t="n"/>
      <c r="E71" s="16" t="inlineStr">
        <is>
          <t xml:space="preserve">
</t>
        </is>
      </c>
      <c r="F71" s="80" t="n"/>
    </row>
    <row r="72" ht="54.6" customHeight="1">
      <c r="A72" s="77">
        <f>Declaration!B90</f>
        <v/>
      </c>
      <c r="B72" s="76">
        <f>Declaration!D90</f>
        <v/>
      </c>
      <c r="C72" s="131">
        <f>IF(H72=1,J72,I72)</f>
        <v/>
      </c>
      <c r="D72" s="311">
        <f>IF(H72=1,"Click here to answer question 6 for specified mineral","")</f>
        <v/>
      </c>
      <c r="E72" s="16" t="inlineStr">
        <is>
          <t xml:space="preserve">
</t>
        </is>
      </c>
      <c r="F72" s="81">
        <f>F61</f>
        <v/>
      </c>
      <c r="G72" s="61">
        <f>IF(B72=0,1,0)</f>
        <v/>
      </c>
      <c r="H72" s="62">
        <f>F72*G72</f>
        <v/>
      </c>
      <c r="I72" s="126">
        <f>OFFSET(L!$C$1,MATCH("Checker"&amp;"Comp",L!$A:$A,0)-1,SL,,)</f>
        <v/>
      </c>
      <c r="J72" s="15">
        <f>OFFSET(L!$C$1,MATCH("Checker"&amp;ADDRESS(ROW(),COLUMN(),4),L!$A:$A,0)-1,SL,,)</f>
        <v/>
      </c>
    </row>
    <row r="73" ht="54.6" customHeight="1">
      <c r="A73" s="77">
        <f>Declaration!B91</f>
        <v/>
      </c>
      <c r="B73" s="76">
        <f>Declaration!D91</f>
        <v/>
      </c>
      <c r="C73" s="131">
        <f>IF(H73=1,J73,I73)</f>
        <v/>
      </c>
      <c r="D73" s="311">
        <f>IF(H73=1,"Click here to answer question 6 for specified mineral","")</f>
        <v/>
      </c>
      <c r="E73" s="16" t="inlineStr">
        <is>
          <t xml:space="preserve">
</t>
        </is>
      </c>
      <c r="F73" s="81">
        <f>F62</f>
        <v/>
      </c>
      <c r="G73" s="61">
        <f>IF(B73=0,1,0)</f>
        <v/>
      </c>
      <c r="H73" s="62">
        <f>F73*G73</f>
        <v/>
      </c>
      <c r="I73" s="126">
        <f>OFFSET(L!$C$1,MATCH("Checker"&amp;"Comp",L!$A:$A,0)-1,SL,,)</f>
        <v/>
      </c>
      <c r="J73" s="15">
        <f>OFFSET(L!$C$1,MATCH("Checker"&amp;ADDRESS(ROW(),COLUMN(),4),L!$A:$A,0)-1,SL,,)</f>
        <v/>
      </c>
    </row>
    <row r="74" ht="40.5" customHeight="1">
      <c r="A74" s="77">
        <f>Declaration!B92</f>
        <v/>
      </c>
      <c r="B74" s="76">
        <f>Declaration!D92</f>
        <v/>
      </c>
      <c r="C74" s="131">
        <f>IF(H74=1,J74,I74)</f>
        <v/>
      </c>
      <c r="D74" s="311">
        <f>IF(H74=1,"Click here to answer question 6 for specified mineral","")</f>
        <v/>
      </c>
      <c r="E74" s="16" t="n"/>
      <c r="F74" s="81">
        <f>F63</f>
        <v/>
      </c>
      <c r="G74" s="61">
        <f>IF(B74=0,1,0)</f>
        <v/>
      </c>
      <c r="H74" s="62">
        <f>F74*G74</f>
        <v/>
      </c>
      <c r="I74" s="126">
        <f>OFFSET(L!$C$1,MATCH("Checker"&amp;"Comp",L!$A:$A,0)-1,SL,,)</f>
        <v/>
      </c>
      <c r="J74" s="15">
        <f>OFFSET(L!$C$1,MATCH("Checker"&amp;ADDRESS(ROW(),COLUMN(),4),L!$A:$A,0)-1,SL,,)</f>
        <v/>
      </c>
    </row>
    <row r="75" ht="40.5" customHeight="1">
      <c r="A75" s="77">
        <f>Declaration!B93</f>
        <v/>
      </c>
      <c r="B75" s="76">
        <f>Declaration!D93</f>
        <v/>
      </c>
      <c r="C75" s="131">
        <f>IF(H75=1,J75,I75)</f>
        <v/>
      </c>
      <c r="D75" s="311">
        <f>IF(H75=1,"Click here to answer question 6 for specified mineral","")</f>
        <v/>
      </c>
      <c r="E75" s="16" t="n"/>
      <c r="F75" s="81">
        <f>F64</f>
        <v/>
      </c>
      <c r="G75" s="61">
        <f>IF(B75=0,1,0)</f>
        <v/>
      </c>
      <c r="H75" s="62">
        <f>F75*G75</f>
        <v/>
      </c>
      <c r="I75" s="126">
        <f>OFFSET(L!$C$1,MATCH("Checker"&amp;"Comp",L!$A:$A,0)-1,SL,,)</f>
        <v/>
      </c>
      <c r="J75" s="15">
        <f>OFFSET(L!$C$1,MATCH("Checker"&amp;ADDRESS(ROW(),COLUMN(),4),L!$A:$A,0)-1,SL,,)</f>
        <v/>
      </c>
    </row>
    <row r="76" ht="40.5" customHeight="1">
      <c r="A76" s="77">
        <f>Declaration!B94</f>
        <v/>
      </c>
      <c r="B76" s="76">
        <f>Declaration!D94</f>
        <v/>
      </c>
      <c r="C76" s="131">
        <f>IF(H76=1,J76,I76)</f>
        <v/>
      </c>
      <c r="D76" s="311">
        <f>IF(H76=1,"Click here to answer question 6 for specified mineral","")</f>
        <v/>
      </c>
      <c r="E76" s="16" t="n"/>
      <c r="F76" s="81">
        <f>F65</f>
        <v/>
      </c>
      <c r="G76" s="61">
        <f>IF(B76=0,1,0)</f>
        <v/>
      </c>
      <c r="H76" s="62">
        <f>F76*G76</f>
        <v/>
      </c>
      <c r="I76" s="126">
        <f>OFFSET(L!$C$1,MATCH("Checker"&amp;"Comp",L!$A:$A,0)-1,SL,,)</f>
        <v/>
      </c>
      <c r="J76" s="15">
        <f>OFFSET(L!$C$1,MATCH("Checker"&amp;ADDRESS(ROW(),COLUMN(),4),L!$A:$A,0)-1,SL,,)</f>
        <v/>
      </c>
    </row>
    <row r="77" ht="40.5" customHeight="1">
      <c r="A77" s="77">
        <f>Declaration!B95</f>
        <v/>
      </c>
      <c r="B77" s="76">
        <f>Declaration!D95</f>
        <v/>
      </c>
      <c r="C77" s="131">
        <f>IF(H77=1,J77,I77)</f>
        <v/>
      </c>
      <c r="D77" s="311">
        <f>IF(H77=1,"Click here to answer question 6 for specified mineral","")</f>
        <v/>
      </c>
      <c r="E77" s="16" t="n"/>
      <c r="F77" s="81">
        <f>F66</f>
        <v/>
      </c>
      <c r="G77" s="61">
        <f>IF(B77=0,1,0)</f>
        <v/>
      </c>
      <c r="H77" s="62">
        <f>F77*G77</f>
        <v/>
      </c>
      <c r="I77" s="126">
        <f>OFFSET(L!$C$1,MATCH("Checker"&amp;"Comp",L!$A:$A,0)-1,SL,,)</f>
        <v/>
      </c>
      <c r="J77" s="15">
        <f>OFFSET(L!$C$1,MATCH("Checker"&amp;ADDRESS(ROW(),COLUMN(),4),L!$A:$A,0)-1,SL,,)</f>
        <v/>
      </c>
    </row>
    <row r="78" hidden="1" ht="21.95" customHeight="1">
      <c r="A78" s="77">
        <f>Declaration!B96</f>
        <v/>
      </c>
      <c r="B78" s="76">
        <f>Declaration!D96</f>
        <v/>
      </c>
      <c r="C78" s="131">
        <f>IF(H78=1,J78,I78)</f>
        <v/>
      </c>
      <c r="D78" s="84" t="n"/>
      <c r="E78" s="16" t="n"/>
      <c r="F78" s="81" t="n"/>
      <c r="G78" s="61" t="n"/>
      <c r="H78" s="62" t="n"/>
      <c r="I78" s="126" t="n"/>
    </row>
    <row r="79" hidden="1" ht="21.95" customHeight="1">
      <c r="A79" s="77">
        <f>Declaration!B97</f>
        <v/>
      </c>
      <c r="B79" s="76">
        <f>Declaration!D97</f>
        <v/>
      </c>
      <c r="C79" s="131">
        <f>IF(H79=1,J79,I79)</f>
        <v/>
      </c>
      <c r="D79" s="84" t="n"/>
      <c r="E79" s="16" t="n"/>
      <c r="F79" s="81" t="n"/>
      <c r="G79" s="61" t="n"/>
      <c r="H79" s="62" t="n"/>
      <c r="I79" s="126" t="n"/>
    </row>
    <row r="80" hidden="1" ht="21.95" customHeight="1">
      <c r="A80" s="77">
        <f>Declaration!B98</f>
        <v/>
      </c>
      <c r="B80" s="76">
        <f>Declaration!D98</f>
        <v/>
      </c>
      <c r="C80" s="131">
        <f>IF(H80=1,J80,I80)</f>
        <v/>
      </c>
      <c r="D80" s="84" t="n"/>
      <c r="E80" s="16" t="inlineStr">
        <is>
          <t xml:space="preserve">
</t>
        </is>
      </c>
      <c r="F80" s="81" t="n"/>
      <c r="G80" s="61" t="n"/>
      <c r="H80" s="62" t="n"/>
      <c r="I80" s="126" t="n"/>
    </row>
    <row r="81" hidden="1" ht="21.95" customHeight="1">
      <c r="A81" s="77">
        <f>Declaration!B99</f>
        <v/>
      </c>
      <c r="B81" s="76">
        <f>Declaration!D99</f>
        <v/>
      </c>
      <c r="C81" s="131">
        <f>IF(H81=1,J81,I81)</f>
        <v/>
      </c>
      <c r="D81" s="84" t="n"/>
      <c r="E81" s="16" t="inlineStr">
        <is>
          <t xml:space="preserve">
</t>
        </is>
      </c>
      <c r="F81" s="81" t="n"/>
      <c r="G81" s="61" t="n"/>
      <c r="H81" s="62" t="n"/>
      <c r="I81" s="126" t="n"/>
    </row>
    <row r="82" ht="50.45" customHeight="1">
      <c r="A82" s="76">
        <f>Declaration!B101</f>
        <v/>
      </c>
      <c r="B82" s="79" t="n"/>
      <c r="C82" s="79" t="n"/>
      <c r="D82" s="83" t="n"/>
      <c r="E82" s="16" t="inlineStr">
        <is>
          <t xml:space="preserve">
</t>
        </is>
      </c>
      <c r="F82" s="80" t="n"/>
    </row>
    <row r="83" ht="41.45" customHeight="1">
      <c r="A83" s="77">
        <f>Declaration!B102</f>
        <v/>
      </c>
      <c r="B83" s="76">
        <f>Declaration!D102</f>
        <v/>
      </c>
      <c r="C83" s="131">
        <f>IF(H83=1,J83,I83)</f>
        <v/>
      </c>
      <c r="D83" s="311">
        <f>IF(H83=1,"Click here to answer question 7 for specified mineral","")</f>
        <v/>
      </c>
      <c r="E83" s="16" t="inlineStr">
        <is>
          <t xml:space="preserve">
</t>
        </is>
      </c>
      <c r="F83" s="81">
        <f>F72</f>
        <v/>
      </c>
      <c r="G83" s="61">
        <f>IF(B83=0,1,0)</f>
        <v/>
      </c>
      <c r="H83" s="62">
        <f>F83*G83</f>
        <v/>
      </c>
      <c r="I83" s="126">
        <f>OFFSET(L!$C$1,MATCH("Checker"&amp;"Comp",L!$A:$A,0)-1,SL,,)</f>
        <v/>
      </c>
      <c r="J83" s="15">
        <f>OFFSET(L!$C$1,MATCH("Checker"&amp;ADDRESS(ROW(),COLUMN(),4),L!$A:$A,0)-1,SL,,)</f>
        <v/>
      </c>
    </row>
    <row r="84" ht="41.45" customHeight="1">
      <c r="A84" s="77">
        <f>Declaration!B103</f>
        <v/>
      </c>
      <c r="B84" s="76">
        <f>Declaration!D103</f>
        <v/>
      </c>
      <c r="C84" s="131">
        <f>IF(H84=1,J84,I84)</f>
        <v/>
      </c>
      <c r="D84" s="311">
        <f>IF(H84=1,"Click here to answer question 7 for specified mineral","")</f>
        <v/>
      </c>
      <c r="E84" s="16" t="inlineStr">
        <is>
          <t xml:space="preserve">
</t>
        </is>
      </c>
      <c r="F84" s="81">
        <f>F73</f>
        <v/>
      </c>
      <c r="G84" s="61">
        <f>IF(B84=0,1,0)</f>
        <v/>
      </c>
      <c r="H84" s="62">
        <f>F84*G84</f>
        <v/>
      </c>
      <c r="I84" s="126">
        <f>OFFSET(L!$C$1,MATCH("Checker"&amp;"Comp",L!$A:$A,0)-1,SL,,)</f>
        <v/>
      </c>
      <c r="J84" s="15">
        <f>OFFSET(L!$C$1,MATCH("Checker"&amp;ADDRESS(ROW(),COLUMN(),4),L!$A:$A,0)-1,SL,,)</f>
        <v/>
      </c>
    </row>
    <row r="85" ht="41.45" customHeight="1">
      <c r="A85" s="77">
        <f>Declaration!B104</f>
        <v/>
      </c>
      <c r="B85" s="76">
        <f>Declaration!D104</f>
        <v/>
      </c>
      <c r="C85" s="131">
        <f>IF(H85=1,J85,I85)</f>
        <v/>
      </c>
      <c r="D85" s="311">
        <f>IF(H85=1,"Click here to answer question 7 for specified mineral","")</f>
        <v/>
      </c>
      <c r="E85" s="16" t="n"/>
      <c r="F85" s="81">
        <f>F74</f>
        <v/>
      </c>
      <c r="G85" s="61">
        <f>IF(B85=0,1,0)</f>
        <v/>
      </c>
      <c r="H85" s="62">
        <f>F85*G85</f>
        <v/>
      </c>
      <c r="I85" s="126">
        <f>OFFSET(L!$C$1,MATCH("Checker"&amp;"Comp",L!$A:$A,0)-1,SL,,)</f>
        <v/>
      </c>
      <c r="J85" s="15">
        <f>OFFSET(L!$C$1,MATCH("Checker"&amp;ADDRESS(ROW(),COLUMN(),4),L!$A:$A,0)-1,SL,,)</f>
        <v/>
      </c>
    </row>
    <row r="86" ht="41.45" customHeight="1">
      <c r="A86" s="77">
        <f>Declaration!B105</f>
        <v/>
      </c>
      <c r="B86" s="76">
        <f>Declaration!D105</f>
        <v/>
      </c>
      <c r="C86" s="131">
        <f>IF(H86=1,J86,I86)</f>
        <v/>
      </c>
      <c r="D86" s="311">
        <f>IF(H86=1,"Click here to answer question 7 for specified mineral","")</f>
        <v/>
      </c>
      <c r="E86" s="16" t="n"/>
      <c r="F86" s="81">
        <f>F75</f>
        <v/>
      </c>
      <c r="G86" s="61">
        <f>IF(B86=0,1,0)</f>
        <v/>
      </c>
      <c r="H86" s="62">
        <f>F86*G86</f>
        <v/>
      </c>
      <c r="I86" s="126">
        <f>OFFSET(L!$C$1,MATCH("Checker"&amp;"Comp",L!$A:$A,0)-1,SL,,)</f>
        <v/>
      </c>
      <c r="J86" s="15">
        <f>OFFSET(L!$C$1,MATCH("Checker"&amp;ADDRESS(ROW(),COLUMN(),4),L!$A:$A,0)-1,SL,,)</f>
        <v/>
      </c>
    </row>
    <row r="87" ht="41.45" customHeight="1">
      <c r="A87" s="77">
        <f>Declaration!B106</f>
        <v/>
      </c>
      <c r="B87" s="76">
        <f>Declaration!D106</f>
        <v/>
      </c>
      <c r="C87" s="131">
        <f>IF(H87=1,J87,I87)</f>
        <v/>
      </c>
      <c r="D87" s="311">
        <f>IF(H87=1,"Click here to answer question 7 for specified mineral","")</f>
        <v/>
      </c>
      <c r="E87" s="16" t="n"/>
      <c r="F87" s="81">
        <f>F76</f>
        <v/>
      </c>
      <c r="G87" s="61">
        <f>IF(B87=0,1,0)</f>
        <v/>
      </c>
      <c r="H87" s="62">
        <f>F87*G87</f>
        <v/>
      </c>
      <c r="I87" s="126">
        <f>OFFSET(L!$C$1,MATCH("Checker"&amp;"Comp",L!$A:$A,0)-1,SL,,)</f>
        <v/>
      </c>
      <c r="J87" s="15">
        <f>OFFSET(L!$C$1,MATCH("Checker"&amp;ADDRESS(ROW(),COLUMN(),4),L!$A:$A,0)-1,SL,,)</f>
        <v/>
      </c>
    </row>
    <row r="88" ht="41.45" customHeight="1">
      <c r="A88" s="77">
        <f>Declaration!B107</f>
        <v/>
      </c>
      <c r="B88" s="76">
        <f>Declaration!D107</f>
        <v/>
      </c>
      <c r="C88" s="131">
        <f>IF(H88=1,J88,I88)</f>
        <v/>
      </c>
      <c r="D88" s="311">
        <f>IF(H88=1,"Click here to answer question 7 for specified mineral","")</f>
        <v/>
      </c>
      <c r="E88" s="16" t="n"/>
      <c r="F88" s="81">
        <f>F77</f>
        <v/>
      </c>
      <c r="G88" s="61">
        <f>IF(B88=0,1,0)</f>
        <v/>
      </c>
      <c r="H88" s="62">
        <f>F88*G88</f>
        <v/>
      </c>
      <c r="I88" s="126">
        <f>OFFSET(L!$C$1,MATCH("Checker"&amp;"Comp",L!$A:$A,0)-1,SL,,)</f>
        <v/>
      </c>
      <c r="J88" s="15">
        <f>OFFSET(L!$C$1,MATCH("Checker"&amp;ADDRESS(ROW(),COLUMN(),4),L!$A:$A,0)-1,SL,,)</f>
        <v/>
      </c>
    </row>
    <row r="89" hidden="1" ht="21.95" customHeight="1">
      <c r="A89" s="77">
        <f>Declaration!B108</f>
        <v/>
      </c>
      <c r="B89" s="76">
        <f>Declaration!D108</f>
        <v/>
      </c>
      <c r="C89" s="131">
        <f>IF(H89=1,J89,I89)</f>
        <v/>
      </c>
      <c r="D89" s="85" t="n"/>
      <c r="E89" s="16" t="n"/>
      <c r="F89" s="81" t="n"/>
      <c r="G89" s="61" t="n"/>
      <c r="H89" s="62" t="n"/>
      <c r="I89" s="126" t="n"/>
    </row>
    <row r="90" hidden="1" ht="21.95" customHeight="1">
      <c r="A90" s="77">
        <f>Declaration!B109</f>
        <v/>
      </c>
      <c r="B90" s="76">
        <f>Declaration!D109</f>
        <v/>
      </c>
      <c r="C90" s="131">
        <f>IF(H90=1,J90,I90)</f>
        <v/>
      </c>
      <c r="D90" s="85" t="n"/>
      <c r="E90" s="16" t="n"/>
      <c r="F90" s="81" t="n"/>
      <c r="G90" s="61" t="n"/>
      <c r="H90" s="62" t="n"/>
      <c r="I90" s="126" t="n"/>
    </row>
    <row r="91" hidden="1" ht="21.95" customHeight="1">
      <c r="A91" s="77">
        <f>Declaration!B110</f>
        <v/>
      </c>
      <c r="B91" s="76">
        <f>Declaration!D110</f>
        <v/>
      </c>
      <c r="C91" s="131">
        <f>IF(H91=1,J91,I91)</f>
        <v/>
      </c>
      <c r="D91" s="85" t="n"/>
      <c r="E91" s="16" t="inlineStr">
        <is>
          <t xml:space="preserve">
</t>
        </is>
      </c>
      <c r="F91" s="81" t="n"/>
      <c r="G91" s="61" t="n"/>
      <c r="H91" s="62" t="n"/>
      <c r="I91" s="126" t="n"/>
    </row>
    <row r="92" hidden="1" ht="21.95" customHeight="1">
      <c r="A92" s="77">
        <f>Declaration!B111</f>
        <v/>
      </c>
      <c r="B92" s="76">
        <f>Declaration!D111</f>
        <v/>
      </c>
      <c r="C92" s="131">
        <f>IF(H92=1,J92,I92)</f>
        <v/>
      </c>
      <c r="D92" s="85" t="n"/>
      <c r="E92" s="16" t="inlineStr">
        <is>
          <t xml:space="preserve">
</t>
        </is>
      </c>
      <c r="F92" s="81" t="n"/>
      <c r="G92" s="61" t="n"/>
      <c r="H92" s="62" t="n"/>
      <c r="I92" s="126" t="n"/>
    </row>
    <row r="93" ht="21.95" customHeight="1">
      <c r="A93" s="299">
        <f>Declaration!B114</f>
        <v/>
      </c>
      <c r="B93" s="79" t="n"/>
      <c r="C93" s="79" t="n"/>
      <c r="D93" s="83" t="n"/>
      <c r="E93" s="16" t="inlineStr">
        <is>
          <t xml:space="preserve">
</t>
        </is>
      </c>
      <c r="F93" s="80" t="n"/>
      <c r="G93" s="80" t="n"/>
      <c r="H93" s="80" t="n"/>
    </row>
    <row r="94" ht="41.1" customHeight="1">
      <c r="A94" s="76">
        <f>Declaration!B115</f>
        <v/>
      </c>
      <c r="B94" s="76">
        <f>Declaration!D115</f>
        <v/>
      </c>
      <c r="C94" s="131">
        <f>IF(H94=1,J94,I94)</f>
        <v/>
      </c>
      <c r="D94" s="312">
        <f>IF(H94=1,"Click here to answer question (A)","")</f>
        <v/>
      </c>
      <c r="E94" s="16" t="inlineStr">
        <is>
          <t xml:space="preserve">
</t>
        </is>
      </c>
      <c r="F94" s="81">
        <f>IF(SUM(F$39:F$48)=0,0,1)</f>
        <v/>
      </c>
      <c r="G94" s="61">
        <f>IF(B94=0,1,0)</f>
        <v/>
      </c>
      <c r="H94" s="62">
        <f>F94*G94</f>
        <v/>
      </c>
      <c r="I94" s="126">
        <f>OFFSET(L!$C$1,MATCH("Checker"&amp;"Comp",L!$A:$A,0)-1,SL,,)</f>
        <v/>
      </c>
      <c r="J94" s="15">
        <f>OFFSET(L!$C$1,MATCH("Checker"&amp;ADDRESS(ROW(),COLUMN(),4),L!$A:$A,0)-1,SL,,)</f>
        <v/>
      </c>
    </row>
    <row r="95" ht="41.1" customHeight="1">
      <c r="A95" s="76">
        <f>Declaration!B117</f>
        <v/>
      </c>
      <c r="B95" s="76">
        <f>Declaration!D117</f>
        <v/>
      </c>
      <c r="C95" s="131">
        <f>IF(H95=1,J95,I95)</f>
        <v/>
      </c>
      <c r="D95" s="313">
        <f>IF(H95=1,"Click here to answer question (B)","")</f>
        <v/>
      </c>
      <c r="E95" s="16" t="inlineStr">
        <is>
          <t xml:space="preserve">
</t>
        </is>
      </c>
      <c r="F95" s="81">
        <f>F$94</f>
        <v/>
      </c>
      <c r="G95" s="61">
        <f>IF(B95=0,1,0)</f>
        <v/>
      </c>
      <c r="H95" s="62">
        <f>F95*G95</f>
        <v/>
      </c>
      <c r="I95" s="126">
        <f>OFFSET(L!$C$1,MATCH("Checker"&amp;"Comp",L!$A:$A,0)-1,SL,,)</f>
        <v/>
      </c>
      <c r="J95" s="15">
        <f>OFFSET(L!$C$1,MATCH("Checker"&amp;ADDRESS(ROW(),COLUMN(),4),L!$A:$A,0)-1,SL,,)</f>
        <v/>
      </c>
    </row>
    <row r="96" ht="24.95" customHeight="1">
      <c r="A96" s="76" t="inlineStr">
        <is>
          <t>The URL in the comment field</t>
        </is>
      </c>
      <c r="B96" s="76">
        <f>Declaration!G117</f>
        <v/>
      </c>
      <c r="C96" s="76">
        <f>IF(H96=1,J96,I96)</f>
        <v/>
      </c>
      <c r="D96" s="314">
        <f>IF(H96=1,"Click here to answer question (C)","")</f>
        <v/>
      </c>
      <c r="E96" s="16" t="inlineStr">
        <is>
          <t xml:space="preserve">
</t>
        </is>
      </c>
      <c r="F96" s="81">
        <f>IF(AND(F95=1,B95="Yes"),1,0)</f>
        <v/>
      </c>
      <c r="G96" s="61">
        <f>IF(LEN(B96)&gt;1,0,1)</f>
        <v/>
      </c>
      <c r="H96" s="62">
        <f>F96*G96</f>
        <v/>
      </c>
      <c r="I96" s="126">
        <f>OFFSET(L!$C$1,MATCH("Checker"&amp;"Comp",L!$A:$A,0)-1,SL,,)</f>
        <v/>
      </c>
      <c r="J96" s="15">
        <f>OFFSET(L!$C$1,MATCH("Checker"&amp;ADDRESS(ROW(),COLUMN(),4),L!$A:$A,0)-1,SL,,)</f>
        <v/>
      </c>
    </row>
    <row r="97" ht="54" customHeight="1">
      <c r="A97" s="76">
        <f>Declaration!B119</f>
        <v/>
      </c>
      <c r="B97" s="79" t="n"/>
      <c r="C97" s="79" t="n"/>
      <c r="D97" s="83" t="n"/>
      <c r="E97" s="16" t="inlineStr">
        <is>
          <t xml:space="preserve">
</t>
        </is>
      </c>
      <c r="F97" s="81" t="n"/>
      <c r="G97" s="61" t="n"/>
      <c r="H97" s="62" t="n"/>
      <c r="I97" s="126" t="n"/>
    </row>
    <row r="98" ht="81" customHeight="1">
      <c r="A98" s="76">
        <f>Declaration!B120</f>
        <v/>
      </c>
      <c r="B98" s="76">
        <f>Declaration!D120</f>
        <v/>
      </c>
      <c r="C98" s="131">
        <f>IF(H98=1,J98,I98)</f>
        <v/>
      </c>
      <c r="D98" s="313">
        <f>IF(H98=1,"Click here to answer question (C)","")</f>
        <v/>
      </c>
      <c r="E98" s="16" t="n"/>
      <c r="F98" s="81">
        <f>F39</f>
        <v/>
      </c>
      <c r="G98" s="61">
        <f>IF(B98=0,1,0)</f>
        <v/>
      </c>
      <c r="H98" s="62">
        <f>F98*G98</f>
        <v/>
      </c>
      <c r="I98" s="126">
        <f>OFFSET(L!$C$1,MATCH("Checker"&amp;"Comp",L!$A:$A,0)-1,SL,,)</f>
        <v/>
      </c>
      <c r="J98" s="15">
        <f>OFFSET(L!$C$1,MATCH("Checker"&amp;ADDRESS(ROW(),COLUMN(),4),L!$A:$A,0)-1,SL,,)</f>
        <v/>
      </c>
    </row>
    <row r="99" ht="81" customHeight="1">
      <c r="A99" s="76">
        <f>Declaration!B121</f>
        <v/>
      </c>
      <c r="B99" s="76">
        <f>Declaration!D121</f>
        <v/>
      </c>
      <c r="C99" s="131">
        <f>IF(H99=1,J99,I99)</f>
        <v/>
      </c>
      <c r="D99" s="313">
        <f>IF(H99=1,"Click here to answer question (C)","")</f>
        <v/>
      </c>
      <c r="E99" s="16" t="n"/>
      <c r="F99" s="81">
        <f>F40</f>
        <v/>
      </c>
      <c r="G99" s="61">
        <f>IF(B99=0,1,0)</f>
        <v/>
      </c>
      <c r="H99" s="62">
        <f>F99*G99</f>
        <v/>
      </c>
      <c r="I99" s="126">
        <f>OFFSET(L!$C$1,MATCH("Checker"&amp;"Comp",L!$A:$A,0)-1,SL,,)</f>
        <v/>
      </c>
      <c r="J99" s="15">
        <f>OFFSET(L!$C$1,MATCH("Checker"&amp;ADDRESS(ROW(),COLUMN(),4),L!$A:$A,0)-1,SL,,)</f>
        <v/>
      </c>
    </row>
    <row r="100" ht="81" customHeight="1">
      <c r="A100" s="76">
        <f>Declaration!B122</f>
        <v/>
      </c>
      <c r="B100" s="76">
        <f>Declaration!D122</f>
        <v/>
      </c>
      <c r="C100" s="131">
        <f>IF(H100=1,J100,I100)</f>
        <v/>
      </c>
      <c r="D100" s="313">
        <f>IF(H100=1,"Click here to answer question (C)","")</f>
        <v/>
      </c>
      <c r="E100" s="16" t="n"/>
      <c r="F100" s="81">
        <f>F41</f>
        <v/>
      </c>
      <c r="G100" s="61">
        <f>IF(B100=0,1,0)</f>
        <v/>
      </c>
      <c r="H100" s="62">
        <f>F100*G100</f>
        <v/>
      </c>
      <c r="I100" s="126">
        <f>OFFSET(L!$C$1,MATCH("Checker"&amp;"Comp",L!$A:$A,0)-1,SL,,)</f>
        <v/>
      </c>
      <c r="J100" s="15">
        <f>OFFSET(L!$C$1,MATCH("Checker"&amp;ADDRESS(ROW(),COLUMN(),4),L!$A:$A,0)-1,SL,,)</f>
        <v/>
      </c>
    </row>
    <row r="101" ht="81" customHeight="1">
      <c r="A101" s="76">
        <f>Declaration!B123</f>
        <v/>
      </c>
      <c r="B101" s="76">
        <f>Declaration!D123</f>
        <v/>
      </c>
      <c r="C101" s="131">
        <f>IF(H101=1,J101,I101)</f>
        <v/>
      </c>
      <c r="D101" s="313">
        <f>IF(H101=1,"Click here to answer question (C)","")</f>
        <v/>
      </c>
      <c r="E101" s="16" t="n"/>
      <c r="F101" s="81">
        <f>F42</f>
        <v/>
      </c>
      <c r="G101" s="61">
        <f>IF(B101=0,1,0)</f>
        <v/>
      </c>
      <c r="H101" s="62">
        <f>F101*G101</f>
        <v/>
      </c>
      <c r="I101" s="126">
        <f>OFFSET(L!$C$1,MATCH("Checker"&amp;"Comp",L!$A:$A,0)-1,SL,,)</f>
        <v/>
      </c>
      <c r="J101" s="15">
        <f>OFFSET(L!$C$1,MATCH("Checker"&amp;ADDRESS(ROW(),COLUMN(),4),L!$A:$A,0)-1,SL,,)</f>
        <v/>
      </c>
    </row>
    <row r="102" ht="81" customHeight="1">
      <c r="A102" s="76">
        <f>Declaration!B124</f>
        <v/>
      </c>
      <c r="B102" s="76">
        <f>Declaration!D124</f>
        <v/>
      </c>
      <c r="C102" s="131">
        <f>IF(H102=1,J102,I102)</f>
        <v/>
      </c>
      <c r="D102" s="313">
        <f>IF(H102=1,"Click here to answer question (C)","")</f>
        <v/>
      </c>
      <c r="E102" s="16" t="n"/>
      <c r="F102" s="81">
        <f>F43</f>
        <v/>
      </c>
      <c r="G102" s="61">
        <f>IF(B102=0,1,0)</f>
        <v/>
      </c>
      <c r="H102" s="62">
        <f>F102*G102</f>
        <v/>
      </c>
      <c r="I102" s="126">
        <f>OFFSET(L!$C$1,MATCH("Checker"&amp;"Comp",L!$A:$A,0)-1,SL,,)</f>
        <v/>
      </c>
      <c r="J102" s="15">
        <f>OFFSET(L!$C$1,MATCH("Checker"&amp;ADDRESS(ROW(),COLUMN(),4),L!$A:$A,0)-1,SL,,)</f>
        <v/>
      </c>
    </row>
    <row r="103" ht="81" customHeight="1">
      <c r="A103" s="76">
        <f>Declaration!B125</f>
        <v/>
      </c>
      <c r="B103" s="76">
        <f>Declaration!D125</f>
        <v/>
      </c>
      <c r="C103" s="131">
        <f>IF(H103=1,J103,I103)</f>
        <v/>
      </c>
      <c r="D103" s="313">
        <f>IF(H103=1,"Click here to answer question (C)","")</f>
        <v/>
      </c>
      <c r="E103" s="16" t="n"/>
      <c r="F103" s="81">
        <f>F44</f>
        <v/>
      </c>
      <c r="G103" s="61">
        <f>IF(B103=0,1,0)</f>
        <v/>
      </c>
      <c r="H103" s="62">
        <f>F103*G103</f>
        <v/>
      </c>
      <c r="I103" s="126">
        <f>OFFSET(L!$C$1,MATCH("Checker"&amp;"Comp",L!$A:$A,0)-1,SL,,)</f>
        <v/>
      </c>
      <c r="J103" s="15">
        <f>OFFSET(L!$C$1,MATCH("Checker"&amp;ADDRESS(ROW(),COLUMN(),4),L!$A:$A,0)-1,SL,,)</f>
        <v/>
      </c>
    </row>
    <row r="104" hidden="1" ht="24.95" customHeight="1">
      <c r="A104" s="76">
        <f>Declaration!B126</f>
        <v/>
      </c>
      <c r="B104" s="76">
        <f>Declaration!D126</f>
        <v/>
      </c>
      <c r="C104" s="131">
        <f>IF(H104=1,J104,I104)</f>
        <v/>
      </c>
      <c r="D104" s="223" t="n"/>
      <c r="E104" s="16" t="n"/>
      <c r="F104" s="81" t="n"/>
      <c r="G104" s="61" t="n"/>
      <c r="H104" s="62" t="n"/>
      <c r="I104" s="126" t="n"/>
    </row>
    <row r="105" hidden="1" ht="24.95" customHeight="1">
      <c r="A105" s="76">
        <f>Declaration!B127</f>
        <v/>
      </c>
      <c r="B105" s="76">
        <f>Declaration!D127</f>
        <v/>
      </c>
      <c r="C105" s="131">
        <f>IF(H105=1,J105,I105)</f>
        <v/>
      </c>
      <c r="D105" s="223" t="n"/>
      <c r="E105" s="16" t="n"/>
      <c r="F105" s="81" t="n"/>
      <c r="G105" s="61" t="n"/>
      <c r="H105" s="62" t="n"/>
      <c r="I105" s="126" t="n"/>
    </row>
    <row r="106" hidden="1" ht="24.95" customHeight="1">
      <c r="A106" s="76">
        <f>Declaration!B128</f>
        <v/>
      </c>
      <c r="B106" s="76">
        <f>Declaration!D128</f>
        <v/>
      </c>
      <c r="C106" s="131">
        <f>IF(H106=1,J106,I106)</f>
        <v/>
      </c>
      <c r="D106" s="223" t="n"/>
      <c r="E106" s="16" t="n"/>
      <c r="F106" s="81" t="n"/>
      <c r="G106" s="61" t="n"/>
      <c r="H106" s="62" t="n"/>
      <c r="I106" s="126" t="n"/>
    </row>
    <row r="107" hidden="1" ht="24.95" customHeight="1">
      <c r="A107" s="76">
        <f>Declaration!B129</f>
        <v/>
      </c>
      <c r="B107" s="76">
        <f>Declaration!D129</f>
        <v/>
      </c>
      <c r="C107" s="131">
        <f>IF(H107=1,J107,I107)</f>
        <v/>
      </c>
      <c r="D107" s="223" t="n"/>
      <c r="E107" s="16" t="n"/>
      <c r="F107" s="81" t="n"/>
      <c r="G107" s="61" t="n"/>
      <c r="H107" s="62" t="n"/>
      <c r="I107" s="126" t="n"/>
    </row>
    <row r="108" ht="41.1" customHeight="1">
      <c r="A108" s="76">
        <f>Declaration!B131</f>
        <v/>
      </c>
      <c r="B108" s="76">
        <f>Declaration!D131</f>
        <v/>
      </c>
      <c r="C108" s="131">
        <f>IF(H108=1,J108,I108)</f>
        <v/>
      </c>
      <c r="D108" s="313">
        <f>IF(H108=1,"Click here to answer question (D)","")</f>
        <v/>
      </c>
      <c r="E108" s="16" t="inlineStr">
        <is>
          <t xml:space="preserve">
</t>
        </is>
      </c>
      <c r="F108" s="81">
        <f>F$94</f>
        <v/>
      </c>
      <c r="G108" s="61">
        <f>IF(B108=0,1,0)</f>
        <v/>
      </c>
      <c r="H108" s="62">
        <f>F108*G108</f>
        <v/>
      </c>
      <c r="I108" s="126">
        <f>OFFSET(L!$C$1,MATCH("Checker"&amp;"Comp",L!$A:$A,0)-1,SL,,)</f>
        <v/>
      </c>
      <c r="J108" s="15">
        <f>OFFSET(L!$C$1,MATCH("Checker"&amp;ADDRESS(ROW(),COLUMN(),4),L!$A:$A,0)-1,SL,,)</f>
        <v/>
      </c>
    </row>
    <row r="109" ht="41.1" customHeight="1">
      <c r="A109" s="76">
        <f>Declaration!B133</f>
        <v/>
      </c>
      <c r="B109" s="76">
        <f>Declaration!D133</f>
        <v/>
      </c>
      <c r="C109" s="131">
        <f>IF(H109=1,J109,I109)</f>
        <v/>
      </c>
      <c r="D109" s="313">
        <f>IF(H109=1,"Click here to answer question (E)","")</f>
        <v/>
      </c>
      <c r="E109" s="16" t="inlineStr">
        <is>
          <t xml:space="preserve">
</t>
        </is>
      </c>
      <c r="F109" s="81">
        <f>F$94</f>
        <v/>
      </c>
      <c r="G109" s="61">
        <f>IF(B109=0,1,0)</f>
        <v/>
      </c>
      <c r="H109" s="62">
        <f>F109*G109</f>
        <v/>
      </c>
      <c r="I109" s="126">
        <f>OFFSET(L!$C$1,MATCH("Checker"&amp;"Comp",L!$A:$A,0)-1,SL,,)</f>
        <v/>
      </c>
      <c r="J109" s="15">
        <f>OFFSET(L!$C$1,MATCH("Checker"&amp;ADDRESS(ROW(),COLUMN(),4),L!$A:$A,0)-1,SL,,)</f>
        <v/>
      </c>
    </row>
    <row r="110" ht="41.1" customHeight="1">
      <c r="A110" s="76">
        <f>Declaration!B135</f>
        <v/>
      </c>
      <c r="B110" s="76">
        <f>Declaration!D135</f>
        <v/>
      </c>
      <c r="C110" s="131">
        <f>IF(H110=1,J110,I110)</f>
        <v/>
      </c>
      <c r="D110" s="313">
        <f>IF(H110=1,"Click here to answer question (F)","")</f>
        <v/>
      </c>
      <c r="E110" s="16" t="inlineStr">
        <is>
          <t xml:space="preserve">
</t>
        </is>
      </c>
      <c r="F110" s="81">
        <f>F$94</f>
        <v/>
      </c>
      <c r="G110" s="61">
        <f>IF(B110=0,1,0)</f>
        <v/>
      </c>
      <c r="H110" s="62">
        <f>F110*G110</f>
        <v/>
      </c>
      <c r="I110" s="126">
        <f>OFFSET(L!$C$1,MATCH("Checker"&amp;"Comp",L!$A:$A,0)-1,SL,,)</f>
        <v/>
      </c>
      <c r="J110" s="15">
        <f>OFFSET(L!$C$1,MATCH("Checker"&amp;ADDRESS(ROW(),COLUMN(),4),L!$A:$A,0)-1,SL,,)</f>
        <v/>
      </c>
    </row>
    <row r="111" ht="41.1" customHeight="1">
      <c r="A111" s="76">
        <f>Declaration!B137</f>
        <v/>
      </c>
      <c r="B111" s="76">
        <f>Declaration!D137</f>
        <v/>
      </c>
      <c r="C111" s="131">
        <f>IF(H111=1,J111,I111)</f>
        <v/>
      </c>
      <c r="D111" s="313">
        <f>IF(H111=1,"Click here to answer question (G)","")</f>
        <v/>
      </c>
      <c r="E111" s="16" t="inlineStr">
        <is>
          <t xml:space="preserve">
</t>
        </is>
      </c>
      <c r="F111" s="81">
        <f>F$94</f>
        <v/>
      </c>
      <c r="G111" s="61">
        <f>IF(B111=0,1,0)</f>
        <v/>
      </c>
      <c r="H111" s="62">
        <f>F111*G111</f>
        <v/>
      </c>
      <c r="I111" s="126">
        <f>OFFSET(L!$C$1,MATCH("Checker"&amp;"Comp",L!$A:$A,0)-1,SL,,)</f>
        <v/>
      </c>
      <c r="J111" s="15">
        <f>OFFSET(L!$C$1,MATCH("Checker"&amp;ADDRESS(ROW(),COLUMN(),4),L!$A:$A,0)-1,SL,,)</f>
        <v/>
      </c>
    </row>
    <row r="112" ht="41.1" customHeight="1">
      <c r="A112" s="77" t="inlineStr">
        <is>
          <t>Product List</t>
        </is>
      </c>
      <c r="B112" s="76">
        <f>IF(G112=1,"No products or item numbers listed","One or more product / item numbers have been provided")</f>
        <v/>
      </c>
      <c r="C112" s="76">
        <f>IF(H112=1,J112,I112)</f>
        <v/>
      </c>
      <c r="D112" s="370">
        <f>IF(H112=1,"Click here to enter detail on Product List tab","")</f>
        <v/>
      </c>
      <c r="E112" s="16" t="inlineStr">
        <is>
          <t xml:space="preserve">
</t>
        </is>
      </c>
      <c r="F112" s="81">
        <f>IF(B5=Declaration!Q9,1,0)</f>
        <v/>
      </c>
      <c r="G112" s="61">
        <f>IF('Product List'!B6="",1,0)</f>
        <v/>
      </c>
      <c r="H112" s="62">
        <f>F112*G112</f>
        <v/>
      </c>
      <c r="I112" s="126">
        <f>OFFSET(L!$C$1,MATCH("Checker"&amp;"Comp",L!$A:$A,0)-1,SL,,)</f>
        <v/>
      </c>
      <c r="J112" s="15">
        <f>OFFSET(L!$C$1,MATCH("Checker"&amp;ADDRESS(ROW(),COLUMN(),4),L!$A:$A,0)-1,SL,,)</f>
        <v/>
      </c>
    </row>
    <row r="113" ht="21.95" customHeight="1">
      <c r="A113" s="77" t="inlineStr">
        <is>
          <t>Smelter List</t>
        </is>
      </c>
      <c r="B113" s="76" t="n"/>
      <c r="C113" s="76" t="n"/>
      <c r="D113" s="223" t="n"/>
      <c r="E113" s="16" t="n"/>
      <c r="F113" s="81" t="n"/>
      <c r="G113" s="61" t="n"/>
      <c r="H113" s="62" t="n"/>
      <c r="I113" s="126" t="n"/>
    </row>
    <row r="114" ht="41.1" customHeight="1">
      <c r="A114" s="130">
        <f>Declaration!AA12</f>
        <v/>
      </c>
      <c r="B114" s="76" t="n"/>
      <c r="C114" s="131">
        <f>IF(H114=1,J114,I114)</f>
        <v/>
      </c>
      <c r="D114" s="369">
        <f>IF(H114=0,"","Click here to provide smelter information")</f>
        <v/>
      </c>
      <c r="E114" s="16" t="inlineStr">
        <is>
          <t xml:space="preserve">
</t>
        </is>
      </c>
      <c r="F114" s="81">
        <f>F39</f>
        <v/>
      </c>
      <c r="G114" s="61">
        <f>IF(AND(COUNTIF(SmelterIdetifiedForMetal,A114)&gt;0,COUNTIF('Smelter List'!AB$5:AB$2504,A114)&gt;0),0,1)</f>
        <v/>
      </c>
      <c r="H114" s="62">
        <f>F114*G114</f>
        <v/>
      </c>
      <c r="I114" s="126">
        <f>OFFSET(L!$C$1,MATCH("Checker"&amp;"Comp",L!$A:$A,0)-1,SL,,)</f>
        <v/>
      </c>
      <c r="J114" s="15">
        <f>OFFSET(L!$C$1,MATCH("Checker"&amp;ADDRESS(ROW(),COLUMN(),4),L!$A:$A,0)-1,SL,,)</f>
        <v/>
      </c>
      <c r="K114" s="129">
        <f>IF(H28&gt;0,1,0)</f>
        <v/>
      </c>
    </row>
    <row r="115" ht="41.45" customHeight="1">
      <c r="A115" s="130">
        <f>Declaration!AA13</f>
        <v/>
      </c>
      <c r="B115" s="76" t="n"/>
      <c r="C115" s="131">
        <f>IF(H115=1,J115,I115)</f>
        <v/>
      </c>
      <c r="D115" s="369">
        <f>IF(H115=0,"","Click here to provide smelter information")</f>
        <v/>
      </c>
      <c r="E115" s="16" t="n"/>
      <c r="F115" s="81">
        <f>F40</f>
        <v/>
      </c>
      <c r="G115" s="61">
        <f>IF(AND(COUNTIF(SmelterIdetifiedForMetal,A115)&gt;0,COUNTIF('Smelter List'!AB$5:AB$2504,A115)&gt;0),0,1)</f>
        <v/>
      </c>
      <c r="H115" s="62">
        <f>F115*G115</f>
        <v/>
      </c>
      <c r="I115" s="126">
        <f>OFFSET(L!$C$1,MATCH("Checker"&amp;"Comp",L!$A:$A,0)-1,SL,,)</f>
        <v/>
      </c>
      <c r="J115" s="15">
        <f>OFFSET(L!$C$1,MATCH("Checker"&amp;ADDRESS(ROW(),COLUMN(),4),L!$A:$A,0)-1,SL,,)</f>
        <v/>
      </c>
      <c r="K115" s="129">
        <f>IF(H29&gt;0,1,0)</f>
        <v/>
      </c>
    </row>
    <row r="116" ht="41.45" customHeight="1">
      <c r="A116" s="130">
        <f>Declaration!AA14</f>
        <v/>
      </c>
      <c r="B116" s="76" t="n"/>
      <c r="C116" s="131">
        <f>IF(H116=1,J116,I116)</f>
        <v/>
      </c>
      <c r="D116" s="369">
        <f>IF(H116=0,"","Click here to provide smelter information")</f>
        <v/>
      </c>
      <c r="E116" s="16" t="n"/>
      <c r="F116" s="81">
        <f>F41</f>
        <v/>
      </c>
      <c r="G116" s="61">
        <f>IF(AND(COUNTIF(SmelterIdetifiedForMetal,A116)&gt;0,COUNTIF('Smelter List'!AB$5:AB$2504,A116)&gt;0),0,1)</f>
        <v/>
      </c>
      <c r="H116" s="62">
        <f>F116*G116</f>
        <v/>
      </c>
      <c r="I116" s="126">
        <f>OFFSET(L!$C$1,MATCH("Checker"&amp;"Comp",L!$A:$A,0)-1,SL,,)</f>
        <v/>
      </c>
      <c r="J116" s="15">
        <f>OFFSET(L!$C$1,MATCH("Checker"&amp;ADDRESS(ROW(),COLUMN(),4),L!$A:$A,0)-1,SL,,)</f>
        <v/>
      </c>
      <c r="K116" s="129">
        <f>IF(H30&gt;0,1,0)</f>
        <v/>
      </c>
    </row>
    <row r="117" ht="41.45" customHeight="1">
      <c r="A117" s="130">
        <f>Declaration!AA15</f>
        <v/>
      </c>
      <c r="B117" s="76" t="n"/>
      <c r="C117" s="131">
        <f>IF(H117=1,J117,I117)</f>
        <v/>
      </c>
      <c r="D117" s="369">
        <f>IF(H117=0,"","Click here to provide smelter information")</f>
        <v/>
      </c>
      <c r="E117" s="16" t="n"/>
      <c r="F117" s="81">
        <f>F42</f>
        <v/>
      </c>
      <c r="G117" s="61">
        <f>IF(AND(COUNTIF(SmelterIdetifiedForMetal,A117)&gt;0,COUNTIF('Smelter List'!AB$5:AB$2504,A117)&gt;0),0,1)</f>
        <v/>
      </c>
      <c r="H117" s="62">
        <f>F117*G117</f>
        <v/>
      </c>
      <c r="I117" s="126">
        <f>OFFSET(L!$C$1,MATCH("Checker"&amp;"Comp",L!$A:$A,0)-1,SL,,)</f>
        <v/>
      </c>
      <c r="J117" s="15">
        <f>OFFSET(L!$C$1,MATCH("Checker"&amp;ADDRESS(ROW(),COLUMN(),4),L!$A:$A,0)-1,SL,,)</f>
        <v/>
      </c>
      <c r="K117" s="129">
        <f>IF(H31&gt;0,1,0)</f>
        <v/>
      </c>
    </row>
    <row r="118" ht="41.45" customHeight="1">
      <c r="A118" s="130">
        <f>Declaration!AA16</f>
        <v/>
      </c>
      <c r="B118" s="76" t="n"/>
      <c r="C118" s="131">
        <f>IF(H118=1,J118,I118)</f>
        <v/>
      </c>
      <c r="D118" s="369">
        <f>IF(H118=0,"","Click here to provide smelter information")</f>
        <v/>
      </c>
      <c r="E118" s="16" t="n"/>
      <c r="F118" s="81">
        <f>F43</f>
        <v/>
      </c>
      <c r="G118" s="61">
        <f>IF(AND(COUNTIF(SmelterIdetifiedForMetal,A118)&gt;0,COUNTIF('Smelter List'!AB$5:AB$2504,A118)&gt;0),0,1)</f>
        <v/>
      </c>
      <c r="H118" s="62">
        <f>F118*G118</f>
        <v/>
      </c>
      <c r="I118" s="126">
        <f>OFFSET(L!$C$1,MATCH("Checker"&amp;"Comp",L!$A:$A,0)-1,SL,,)</f>
        <v/>
      </c>
      <c r="J118" s="15">
        <f>OFFSET(L!$C$1,MATCH("Checker"&amp;ADDRESS(ROW(),COLUMN(),4),L!$A:$A,0)-1,SL,,)</f>
        <v/>
      </c>
      <c r="K118" s="129">
        <f>IF(H32&gt;0,1,0)</f>
        <v/>
      </c>
    </row>
    <row r="119" ht="41.45" customHeight="1">
      <c r="A119" s="130">
        <f>Declaration!AA17</f>
        <v/>
      </c>
      <c r="B119" s="76" t="n"/>
      <c r="C119" s="131">
        <f>IF(H119=1,J119,I119)</f>
        <v/>
      </c>
      <c r="D119" s="369">
        <f>IF(H119=0,"","Click here to provide smelter information")</f>
        <v/>
      </c>
      <c r="E119" s="16" t="n"/>
      <c r="F119" s="81">
        <f>F44</f>
        <v/>
      </c>
      <c r="G119" s="61">
        <f>IF(AND(COUNTIF(SmelterIdetifiedForMetal,A119)&gt;0,COUNTIF('Smelter List'!AB$5:AB$2504,A119)&gt;0),0,1)</f>
        <v/>
      </c>
      <c r="H119" s="62">
        <f>F119*G119</f>
        <v/>
      </c>
      <c r="I119" s="126">
        <f>OFFSET(L!$C$1,MATCH("Checker"&amp;"Comp",L!$A:$A,0)-1,SL,,)</f>
        <v/>
      </c>
      <c r="J119" s="15">
        <f>OFFSET(L!$C$1,MATCH("Checker"&amp;ADDRESS(ROW(),COLUMN(),4),L!$A:$A,0)-1,SL,,)</f>
        <v/>
      </c>
      <c r="K119" s="129">
        <f>IF(H33&gt;0,1,0)</f>
        <v/>
      </c>
    </row>
    <row r="120" hidden="1" ht="24.95" customHeight="1">
      <c r="A120" s="130">
        <f>Declaration!AA18</f>
        <v/>
      </c>
      <c r="B120" s="76" t="n"/>
      <c r="C120" s="131">
        <f>IF(H120=1,J120,I120)</f>
        <v/>
      </c>
      <c r="D120" s="214" t="n"/>
      <c r="E120" s="16" t="n"/>
      <c r="F120" s="81" t="n"/>
      <c r="G120" s="61" t="n"/>
      <c r="H120" s="62" t="n"/>
      <c r="I120" s="126" t="n"/>
      <c r="K120" s="129" t="n"/>
    </row>
    <row r="121" hidden="1" ht="24.95" customHeight="1">
      <c r="A121" s="130">
        <f>Declaration!AA19</f>
        <v/>
      </c>
      <c r="B121" s="76" t="n"/>
      <c r="C121" s="131">
        <f>IF(H121=1,J121,I121)</f>
        <v/>
      </c>
      <c r="D121" s="214" t="n"/>
      <c r="E121" s="16" t="n"/>
      <c r="F121" s="81" t="n"/>
      <c r="G121" s="61" t="n"/>
      <c r="H121" s="62" t="n"/>
      <c r="I121" s="126" t="n"/>
      <c r="K121" s="129" t="n"/>
    </row>
    <row r="122" hidden="1" ht="24.95" customHeight="1">
      <c r="A122" s="130">
        <f>Declaration!AA20</f>
        <v/>
      </c>
      <c r="B122" s="76" t="n"/>
      <c r="C122" s="131">
        <f>IF(H122=1,J122,I122)</f>
        <v/>
      </c>
      <c r="D122" s="84" t="n"/>
      <c r="E122" s="16" t="inlineStr">
        <is>
          <t xml:space="preserve">
</t>
        </is>
      </c>
      <c r="F122" s="81" t="n"/>
      <c r="G122" s="61" t="n"/>
      <c r="H122" s="62" t="n"/>
      <c r="I122" s="126" t="n"/>
      <c r="K122" s="129" t="n"/>
    </row>
    <row r="123" hidden="1" ht="24.95" customHeight="1">
      <c r="A123" s="130">
        <f>Declaration!AA21</f>
        <v/>
      </c>
      <c r="B123" s="76" t="n"/>
      <c r="C123" s="131">
        <f>IF(H123=1,J123,I123)</f>
        <v/>
      </c>
      <c r="D123" s="84" t="n"/>
      <c r="E123" s="16" t="inlineStr">
        <is>
          <t xml:space="preserve">
</t>
        </is>
      </c>
      <c r="F123" s="81" t="n"/>
      <c r="G123" s="61" t="n"/>
      <c r="H123" s="62" t="n"/>
      <c r="I123" s="126" t="n"/>
      <c r="K123" s="129" t="n"/>
    </row>
    <row r="124" ht="24.95" customHeight="1">
      <c r="A124" s="136" t="inlineStr">
        <is>
          <t>All rows with "Smelter not listed" selected, have a name and country listed</t>
        </is>
      </c>
      <c r="B124" s="76" t="n"/>
      <c r="C124" s="136">
        <f>IF(F124=0,J124,IF(G124=0,I124,L124))</f>
        <v/>
      </c>
      <c r="D124" s="214">
        <f>IF(H124=0,"","Click here to provide smelter information")</f>
        <v/>
      </c>
      <c r="E124" s="16" t="n"/>
      <c r="F124" s="81">
        <f>IF(COUNTIF('Smelter List'!$C:$C,"Smelter Not Listed")&gt;0,1,0)</f>
        <v/>
      </c>
      <c r="G124" s="61">
        <f t="array" ref="G124">IF(OR(SUMPRODUCT(('Smelter List'!$C:$C="Smelter not listed")*('Smelter List'!$D:$D=""))&gt;0,SUMPRODUCT(('Smelter List'!$C:$C="Smelter not listed")*('Smelter List'!$E:$E=""))&gt;0),1,0)</f>
        <v/>
      </c>
      <c r="H124" s="62">
        <f>F124*G124</f>
        <v/>
      </c>
      <c r="I124" s="126">
        <f>OFFSET(L!$C$1,MATCH("Checker"&amp;"Comp",L!$A:$A,0)-1,SL,,)</f>
        <v/>
      </c>
      <c r="J124" s="15" t="inlineStr">
        <is>
          <t>N/A</t>
        </is>
      </c>
      <c r="K124" s="129" t="n"/>
      <c r="L124" s="15" t="inlineStr">
        <is>
          <t>Please complete columns D &amp; E on Smelter List for all rows "Smelter Not Listed" selected in column C</t>
        </is>
      </c>
    </row>
    <row r="125">
      <c r="H125" s="15">
        <f>SUM(H4:H124)</f>
        <v/>
      </c>
    </row>
  </sheetData>
  <sheetProtection selectLockedCells="0" selectUnlockedCells="0" algorithmName="SHA-512" sheet="1" objects="0" insertRows="1" insertHyperlinks="1" autoFilter="1" scenarios="0" formatColumns="1" deleteColumns="1" insertColumns="1" pivotTables="1" deleteRows="1" formatCells="1" saltValue="AII05gQoTLpARW1l31h9Qg==" formatRows="0" sort="1" spinCount="100000" hashValue="b+9oy5jA9PgYQL69WiM1dEflxqcLt/LT4iplDxzogJv1zf6xEh513JrShmZgCOFlLTZI7d2pjjdov6kFwkm84w=="/>
  <mergeCells count="1">
    <mergeCell ref="A1:C1"/>
  </mergeCells>
  <conditionalFormatting sqref="A4:A129 C4:C129">
    <cfRule type="expression" priority="1" dxfId="8" stopIfTrue="1">
      <formula>$F4=0</formula>
    </cfRule>
    <cfRule type="expression" priority="419" dxfId="7" stopIfTrue="1">
      <formula>$H4=0</formula>
    </cfRule>
    <cfRule type="expression" priority="420" dxfId="6" stopIfTrue="1">
      <formula>$H4=1</formula>
    </cfRule>
  </conditionalFormatting>
  <hyperlinks>
    <hyperlink ref="A2" location="Declaration!A1" display="Click here to return to Declaration tab"/>
    <hyperlink ref="B2" location="'Smelter List'!A1" display="'Smelter List'!A1"/>
    <hyperlink ref="C2" location="'Product List'!A1" display="'Product List'!A1"/>
    <hyperlink ref="D4" location="Declaration!D8" display="Declaration!D8"/>
    <hyperlink ref="D5" location="Declaration!B9" display="Declaration!B9"/>
    <hyperlink ref="D6" location="Declaration!B10" display="Declaration!B10"/>
    <hyperlink ref="D7" location="Declaration!B12" display="Declaration!B12"/>
    <hyperlink ref="D9" location="Declaration!B19" display="Declaration!B19"/>
    <hyperlink ref="D10" location="Declaration!B20" display="Declaration!B20"/>
    <hyperlink ref="D11" location="Declaration!B21" display="Declaration!B21"/>
    <hyperlink ref="D12" location="Declaration!B22" display="Declaration!B22"/>
    <hyperlink ref="D13" location="Declaration!B24" display="Declaration!B24"/>
    <hyperlink ref="D15" location="Declaration!B26" display="Declaration!B26"/>
    <hyperlink ref="D17" location="Declaration!B30" display="Declaration!B30"/>
    <hyperlink ref="D18" location="Declaration!B31" display="Declaration!B31"/>
    <hyperlink ref="D19" location="Declaration!B32" display="Declaration!B32"/>
    <hyperlink ref="D20" location="Declaration!B33" display="Declaration!B33"/>
    <hyperlink ref="D21" location="Declaration!B34" display="Declaration!B34"/>
    <hyperlink ref="D22" location="Declaration!B35" display="Declaration!B35"/>
    <hyperlink ref="D28" location="Declaration!B42" display="Declaration!B42"/>
    <hyperlink ref="D29" location="Declaration!B43" display="Declaration!B43"/>
    <hyperlink ref="D30" location="Declaration!B44" display="Declaration!B44"/>
    <hyperlink ref="D31" location="Declaration!B45" display="Declaration!B45"/>
    <hyperlink ref="D32" location="Declaration!B46" display="Declaration!B46"/>
    <hyperlink ref="D33" location="Declaration!B47" display="Declaration!B47"/>
    <hyperlink ref="D39" location="Declaration!B54" display="Declaration!B54"/>
    <hyperlink ref="D40" location="Declaration!B55" display="Declaration!B55"/>
    <hyperlink ref="D41" location="Declaration!B56" display="Declaration!B56"/>
    <hyperlink ref="D42" location="Declaration!B57" display="Declaration!B57"/>
    <hyperlink ref="D43" location="Declaration!B58" display="Declaration!B58"/>
    <hyperlink ref="D44" location="Declaration!B59" display="Declaration!B59"/>
    <hyperlink ref="D50" location="Declaration!B66" display="Declaration!B66"/>
    <hyperlink ref="D51" location="Declaration!B67" display="Declaration!B67"/>
    <hyperlink ref="D52" location="Declaration!B68" display="Declaration!B68"/>
    <hyperlink ref="D53" location="Declaration!B69" display="Declaration!B69"/>
    <hyperlink ref="D54" location="Declaration!B70" display="Declaration!B70"/>
    <hyperlink ref="D55" location="Declaration!B71" display="Declaration!B71"/>
    <hyperlink ref="D61" location="Declaration!B78" display="Declaration!B78"/>
    <hyperlink ref="D62" location="Declaration!B79" display="Declaration!B79"/>
    <hyperlink ref="D63" location="Declaration!B80" display="Declaration!B80"/>
    <hyperlink ref="D64" location="Declaration!B81" display="Declaration!B81"/>
    <hyperlink ref="D65" location="Declaration!B82" display="Declaration!B82"/>
    <hyperlink ref="D66" location="Declaration!B83" display="Declaration!B83"/>
    <hyperlink ref="D72" location="Declaration!B90" display="Declaration!B90"/>
    <hyperlink ref="D73" location="Declaration!B91" display="Declaration!B91"/>
    <hyperlink ref="D74" location="Declaration!B92" display="Declaration!B92"/>
    <hyperlink ref="D75" location="Declaration!B93" display="Declaration!B93"/>
    <hyperlink ref="D76" location="Declaration!B94" display="Declaration!B94"/>
    <hyperlink ref="D77" location="Declaration!B95" display="Declaration!B95"/>
    <hyperlink ref="D83" location="Declaration!B102" display="Declaration!B102"/>
    <hyperlink ref="D84" location="Declaration!B103" display="Declaration!B103"/>
    <hyperlink ref="D85" location="Declaration!B104" display="Declaration!B104"/>
    <hyperlink ref="D86" location="Declaration!B105" display="Declaration!B105"/>
    <hyperlink ref="D87" location="Declaration!B106" display="Declaration!B106"/>
    <hyperlink ref="D88" location="Declaration!B107" display="Declaration!B107"/>
    <hyperlink ref="D94" location="Declaration!B115" display="Declaration!B115"/>
    <hyperlink ref="D95" location="Declaration!B117" display="Declaration!B117"/>
    <hyperlink ref="D96" location="Declaration!G117" display="Declaration!G117"/>
    <hyperlink ref="D98" location="Declaration!B120" display="Declaration!B120"/>
    <hyperlink ref="D99" location="Declaration!B121" display="Declaration!B121"/>
    <hyperlink ref="D100" location="Declaration!B122" display="Declaration!B122"/>
    <hyperlink ref="D101" location="Declaration!B123" display="Declaration!B123"/>
    <hyperlink ref="D102" location="Declaration!B124" display="Declaration!B124"/>
    <hyperlink ref="D103" location="Declaration!B125" display="Declaration!B125"/>
    <hyperlink ref="D108" location="Declaration!B131" display="Declaration!B131"/>
    <hyperlink ref="D109" location="Declaration!B133" display="Declaration!B133"/>
    <hyperlink ref="D110" location="Declaration!B135" display="Declaration!B135"/>
    <hyperlink ref="D111" location="Declaration!B137" display="Declaration!B137"/>
    <hyperlink ref="D112" location="'Product List'!A1" display="'Product List'!A1"/>
    <hyperlink ref="D114" location="'Smelter List'!A1" display="'Smelter List'!A1"/>
    <hyperlink ref="D115" location="'Smelter List'!A1" display="'Smelter List'!A1"/>
    <hyperlink ref="D116" location="'Smelter List'!A1" display="'Smelter List'!A1"/>
    <hyperlink ref="D117" location="'Smelter List'!A1" display="'Smelter List'!A1"/>
    <hyperlink ref="D118" location="'Smelter List'!A1" display="'Smelter List'!A1"/>
    <hyperlink ref="D119" location="'Smelter List'!A1" display="'Smelter List'!A1"/>
    <hyperlink ref="D124" location="'Smelter List'!A1" display="'Smelter List'!A1"/>
  </hyperlinks>
  <pageMargins left="0.7086614173228347" right="0.7086614173228347" top="0.7480314960629921" bottom="0.7480314960629921" header="0.3149606299212598" footer="0.3149606299212598"/>
  <pageSetup orientation="portrait" scale="33"/>
  <headerFooter>
    <oddHeader>&amp;R&amp;"Calibri"&amp;1 &amp;KFF0000 L2: Internal use only#_x000d_</oddHeader>
    <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2:S2504"/>
  <sheetViews>
    <sheetView topLeftCell="A2" zoomScaleNormal="100" workbookViewId="0">
      <selection activeCell="A5" sqref="A5"/>
    </sheetView>
  </sheetViews>
  <sheetFormatPr baseColWidth="8" defaultColWidth="8.875" defaultRowHeight="13.5"/>
  <cols>
    <col width="17.25" customWidth="1" style="338" min="1" max="1"/>
    <col width="34.875" customWidth="1" style="338" min="2" max="2"/>
    <col width="23.25" customWidth="1" style="338" min="3" max="3"/>
    <col width="15.5" customWidth="1" style="338" min="4" max="5"/>
    <col width="28.5" customWidth="1" style="338" min="6" max="6"/>
    <col width="27.25" customWidth="1" style="338" min="7" max="7"/>
    <col width="20.75" customWidth="1" style="338" min="8" max="8"/>
    <col width="30.875" customWidth="1" style="338" min="9" max="9"/>
    <col width="23.25" customWidth="1" style="338" min="10" max="10"/>
    <col width="39.75" customWidth="1" style="338" min="11" max="11"/>
    <col width="47.75" customWidth="1" style="338" min="12" max="12"/>
    <col width="36.25" customWidth="1" style="338" min="13" max="13"/>
    <col hidden="1" width="15.125" customWidth="1" style="338" min="14" max="14"/>
    <col hidden="1" width="18.75" customWidth="1" style="338" min="15" max="15"/>
    <col hidden="1" width="14.125" customWidth="1" style="338" min="16" max="16"/>
    <col hidden="1" width="18.5" customWidth="1" style="338" min="17" max="17"/>
    <col hidden="1" width="17.75" customWidth="1" style="338" min="18" max="18"/>
    <col hidden="1" width="22.5" customWidth="1" style="338" min="19" max="19"/>
    <col width="16.75" customWidth="1" style="338" min="20" max="20"/>
    <col width="14" customWidth="1" style="338" min="21" max="21"/>
    <col width="15.5" customWidth="1" style="338" min="22" max="22"/>
    <col width="11" customWidth="1" style="338" min="23" max="23"/>
    <col width="10" customWidth="1" style="338" min="24" max="26"/>
  </cols>
  <sheetData>
    <row r="1" hidden="1" ht="7.5" customHeight="1"/>
    <row r="2" ht="23.1" customFormat="1" customHeight="1" s="316">
      <c r="A2" s="317" t="n"/>
      <c r="B2" s="470">
        <f>OFFSET(L!$C$1,MATCH("Mine List"&amp;ADDRESS(ROW(),COLUMN(),4),L!$A:$A,0)-1,SL,,)</f>
        <v/>
      </c>
      <c r="C2" s="537" t="n"/>
      <c r="D2" s="537" t="n"/>
      <c r="E2" s="318" t="n"/>
      <c r="F2" s="318" t="n"/>
      <c r="G2" s="319" t="n"/>
      <c r="H2" s="471" t="n"/>
      <c r="I2" s="15" t="n"/>
      <c r="J2" s="15" t="n"/>
      <c r="K2" s="15" t="n"/>
      <c r="L2" s="15" t="n"/>
      <c r="M2" s="15" t="n"/>
      <c r="N2" s="320" t="n"/>
      <c r="O2" s="320" t="n"/>
    </row>
    <row r="3" ht="93.95" customFormat="1" customHeight="1" s="316" thickBot="1">
      <c r="A3" s="351" t="n"/>
      <c r="B3" s="473">
        <f>OFFSET(L!$C$1,MATCH("Mine List"&amp;ADDRESS(ROW(),COLUMN(),4),L!$A:$A,0)-1,SL,,)</f>
        <v/>
      </c>
      <c r="C3" s="15" t="n"/>
      <c r="D3" s="15" t="n"/>
      <c r="E3" s="475">
        <f>OFFSET(L!$C$1,MATCH("General"&amp;"Cpy",L!$A:$A,0)-1,SL,,)</f>
        <v/>
      </c>
      <c r="F3" s="15" t="n"/>
      <c r="G3" s="538" t="n"/>
      <c r="H3" s="321" t="n"/>
      <c r="I3" s="322" t="n"/>
      <c r="K3" s="323" t="n"/>
      <c r="L3" s="323" t="n"/>
      <c r="M3" s="324" t="inlineStr">
        <is>
          <t>Revision 2.11
April 17, 2026</t>
        </is>
      </c>
      <c r="N3" s="325" t="n"/>
      <c r="O3" s="325" t="n"/>
    </row>
    <row r="4" ht="93" customFormat="1" customHeight="1" s="327" thickBot="1">
      <c r="A4" s="356">
        <f>OFFSET(L!$C$1,MATCH("Mine List"&amp;ADDRESS(ROW(),COLUMN(),4),L!$A:$A,0)-1,SL,,)</f>
        <v/>
      </c>
      <c r="B4" s="357">
        <f>OFFSET(L!$C$1,MATCH("Mine List"&amp;ADDRESS(ROW(),COLUMN(),4),L!$A:$A,0)-1,SL,,)</f>
        <v/>
      </c>
      <c r="C4" s="357">
        <f>OFFSET(L!$C$1,MATCH("Mine List"&amp;ADDRESS(ROW(),COLUMN(),4),L!$A:$A,0)-1,SL,,)</f>
        <v/>
      </c>
      <c r="D4" s="357">
        <f>OFFSET(L!$C$1,MATCH("Mine List"&amp;ADDRESS(ROW(),COLUMN(),4),L!$A:$A,0)-1,SL,,)</f>
        <v/>
      </c>
      <c r="E4" s="357">
        <f>OFFSET(L!$C$1,MATCH("Mine List"&amp;ADDRESS(ROW(),COLUMN(),4),L!$A:$A,0)-1,SL,,)</f>
        <v/>
      </c>
      <c r="F4" s="357">
        <f>OFFSET(L!$C$1,MATCH("Mine List"&amp;ADDRESS(ROW(),COLUMN(),4),L!$A:$A,0)-1,SL,,)</f>
        <v/>
      </c>
      <c r="G4" s="357">
        <f>OFFSET(L!$C$1,MATCH("Mine List"&amp;ADDRESS(ROW(),COLUMN(),4),L!$A:$A,0)-1,SL,,)</f>
        <v/>
      </c>
      <c r="H4" s="357">
        <f>OFFSET(L!$C$1,MATCH("Mine List"&amp;ADDRESS(ROW(),COLUMN(),4),L!$A:$A,0)-1,SL,,)</f>
        <v/>
      </c>
      <c r="I4" s="357">
        <f>OFFSET(L!$C$1,MATCH("Mine List"&amp;ADDRESS(ROW(),COLUMN(),4),L!$A:$A,0)-1,SL,,)</f>
        <v/>
      </c>
      <c r="J4" s="357">
        <f>OFFSET(L!$C$1,MATCH("Mine List"&amp;ADDRESS(ROW(),COLUMN(),4),L!$A:$A,0)-1,SL,,)</f>
        <v/>
      </c>
      <c r="K4" s="357">
        <f>OFFSET(L!$C$1,MATCH("Mine List"&amp;ADDRESS(ROW(),COLUMN(),4),L!$A:$A,0)-1,SL,,)</f>
        <v/>
      </c>
      <c r="L4" s="357">
        <f>OFFSET(L!$C$1,MATCH("Mine List"&amp;ADDRESS(ROW(),COLUMN(),4),L!$A:$A,0)-1,SL,,)</f>
        <v/>
      </c>
      <c r="M4" s="358">
        <f>OFFSET(L!$C$1,MATCH("Mine List"&amp;ADDRESS(ROW(),COLUMN(),4),L!$A:$A,0)-1,SL,,)</f>
        <v/>
      </c>
      <c r="N4" s="325" t="inlineStr">
        <is>
          <t>Country Code</t>
        </is>
      </c>
      <c r="O4" s="325" t="inlineStr">
        <is>
          <t>State / Province Code</t>
        </is>
      </c>
      <c r="P4" s="326" t="n"/>
      <c r="R4" s="327" t="inlineStr">
        <is>
          <t>Missing Entry Check</t>
        </is>
      </c>
      <c r="S4" s="327" t="inlineStr">
        <is>
          <t>Smelter Counter</t>
        </is>
      </c>
    </row>
    <row r="5" ht="20.1" customFormat="1" customHeight="1" s="333">
      <c r="A5" s="352" t="n"/>
      <c r="B5" s="353" t="n"/>
      <c r="C5" s="353" t="n"/>
      <c r="D5" s="353" t="n"/>
      <c r="E5" s="353" t="n"/>
      <c r="F5" s="353" t="n"/>
      <c r="G5" s="354" t="n"/>
      <c r="H5" s="354" t="n"/>
      <c r="I5" s="355" t="n"/>
      <c r="J5" s="355" t="n"/>
      <c r="K5" s="355" t="n"/>
      <c r="L5" s="355" t="n"/>
      <c r="M5" s="355" t="n"/>
      <c r="N5" s="331">
        <f>IF(A5="","",IF(ISERROR(MATCH($F5,CL,0)),"Unknown",INDIRECT("'C'!$A$"&amp;MATCH($F5,CL,0)+1)))</f>
        <v/>
      </c>
      <c r="O5" s="331" t="inlineStr"/>
      <c r="P5" s="332" t="n"/>
      <c r="Q5" s="333">
        <f>A5&amp;B5</f>
        <v/>
      </c>
      <c r="R5" s="333">
        <f>OR(ISBLANK(B5),ISBLANK(C5))</f>
        <v/>
      </c>
      <c r="S5" s="333">
        <f>IF(R5,"",A5&amp;"+")</f>
        <v/>
      </c>
    </row>
    <row r="6" ht="20.1" customFormat="1" customHeight="1" s="333">
      <c r="A6" s="296" t="n"/>
      <c r="B6" s="328" t="n"/>
      <c r="C6" s="328" t="n"/>
      <c r="D6" s="328" t="n"/>
      <c r="E6" s="328" t="n"/>
      <c r="F6" s="328" t="n"/>
      <c r="G6" s="329" t="n"/>
      <c r="H6" s="329" t="n"/>
      <c r="I6" s="330" t="n"/>
      <c r="J6" s="330" t="n"/>
      <c r="K6" s="330" t="n"/>
      <c r="L6" s="330" t="n"/>
      <c r="M6" s="330" t="n"/>
      <c r="N6" s="331">
        <f>IF(A6="","",IF(ISERROR(MATCH($F6,CL,0)),"Unknown",INDIRECT("'C'!$A$"&amp;MATCH($F6,CL,0)+1)))</f>
        <v/>
      </c>
      <c r="O6" s="331" t="inlineStr"/>
      <c r="P6" s="332" t="n"/>
      <c r="Q6" s="333">
        <f>A6&amp;B6</f>
        <v/>
      </c>
      <c r="R6" s="333">
        <f>OR(ISBLANK(B6),ISBLANK(C6))</f>
        <v/>
      </c>
      <c r="S6" s="333">
        <f>IF(R6,"",A6&amp;"+")</f>
        <v/>
      </c>
    </row>
    <row r="7" ht="20.1" customFormat="1" customHeight="1" s="333">
      <c r="A7" s="296" t="n"/>
      <c r="B7" s="328" t="n"/>
      <c r="C7" s="328" t="n"/>
      <c r="D7" s="328" t="n"/>
      <c r="E7" s="328" t="n"/>
      <c r="F7" s="328" t="n"/>
      <c r="G7" s="329" t="n"/>
      <c r="H7" s="329" t="n"/>
      <c r="I7" s="330" t="n"/>
      <c r="J7" s="330" t="n"/>
      <c r="K7" s="330" t="n"/>
      <c r="L7" s="330" t="n"/>
      <c r="M7" s="330" t="n"/>
      <c r="N7" s="331">
        <f>IF(A7="","",IF(ISERROR(MATCH($F7,CL,0)),"Unknown",INDIRECT("'C'!$A$"&amp;MATCH($F7,CL,0)+1)))</f>
        <v/>
      </c>
      <c r="O7" s="331" t="inlineStr"/>
      <c r="P7" s="332" t="n"/>
      <c r="Q7" s="333">
        <f>A7&amp;B7</f>
        <v/>
      </c>
      <c r="R7" s="333">
        <f>OR(ISBLANK(B7),ISBLANK(C7))</f>
        <v/>
      </c>
      <c r="S7" s="333">
        <f>IF(R7,"",A7&amp;"+")</f>
        <v/>
      </c>
    </row>
    <row r="8" ht="20.1" customFormat="1" customHeight="1" s="333">
      <c r="A8" s="296" t="n"/>
      <c r="B8" s="328" t="n"/>
      <c r="C8" s="328" t="n"/>
      <c r="D8" s="328" t="n"/>
      <c r="E8" s="328" t="n"/>
      <c r="F8" s="328" t="n"/>
      <c r="G8" s="329" t="n"/>
      <c r="H8" s="329" t="n"/>
      <c r="I8" s="330" t="n"/>
      <c r="J8" s="330" t="n"/>
      <c r="K8" s="330" t="n"/>
      <c r="L8" s="330" t="n"/>
      <c r="M8" s="330" t="n"/>
      <c r="N8" s="331">
        <f>IF(A8="","",IF(ISERROR(MATCH($F8,CL,0)),"Unknown",INDIRECT("'C'!$A$"&amp;MATCH($F8,CL,0)+1)))</f>
        <v/>
      </c>
      <c r="O8" s="331" t="inlineStr"/>
      <c r="P8" s="332" t="n"/>
      <c r="Q8" s="333">
        <f>A8&amp;B8</f>
        <v/>
      </c>
      <c r="R8" s="333">
        <f>OR(ISBLANK(B8),ISBLANK(C8))</f>
        <v/>
      </c>
      <c r="S8" s="333">
        <f>IF(R8,"",A8&amp;"+")</f>
        <v/>
      </c>
    </row>
    <row r="9" ht="20.1" customFormat="1" customHeight="1" s="333">
      <c r="A9" s="296" t="n"/>
      <c r="B9" s="328" t="n"/>
      <c r="C9" s="328" t="n"/>
      <c r="D9" s="328" t="n"/>
      <c r="E9" s="328" t="n"/>
      <c r="F9" s="328" t="n"/>
      <c r="G9" s="329" t="n"/>
      <c r="H9" s="329" t="n"/>
      <c r="I9" s="330" t="n"/>
      <c r="J9" s="330" t="n"/>
      <c r="K9" s="330" t="n"/>
      <c r="L9" s="330" t="n"/>
      <c r="M9" s="330" t="n"/>
      <c r="N9" s="331">
        <f>IF(A9="","",IF(ISERROR(MATCH($F9,CL,0)),"Unknown",INDIRECT("'C'!$A$"&amp;MATCH($F9,CL,0)+1)))</f>
        <v/>
      </c>
      <c r="O9" s="331" t="inlineStr"/>
      <c r="P9" s="332" t="n"/>
      <c r="Q9" s="333">
        <f>A9&amp;B9</f>
        <v/>
      </c>
      <c r="R9" s="333">
        <f>OR(ISBLANK(B9),ISBLANK(C9))</f>
        <v/>
      </c>
      <c r="S9" s="333">
        <f>IF(R9,"",A9&amp;"+")</f>
        <v/>
      </c>
    </row>
    <row r="10" ht="20.1" customFormat="1" customHeight="1" s="333">
      <c r="A10" s="296" t="n"/>
      <c r="B10" s="328" t="n"/>
      <c r="C10" s="328" t="n"/>
      <c r="D10" s="328" t="n"/>
      <c r="E10" s="328" t="n"/>
      <c r="F10" s="328" t="n"/>
      <c r="G10" s="329" t="n"/>
      <c r="H10" s="329" t="n"/>
      <c r="I10" s="330" t="n"/>
      <c r="J10" s="330" t="n"/>
      <c r="K10" s="330" t="n"/>
      <c r="L10" s="330" t="n"/>
      <c r="M10" s="330" t="n"/>
      <c r="N10" s="331">
        <f>IF(A10="","",IF(ISERROR(MATCH($F10,CL,0)),"Unknown",INDIRECT("'C'!$A$"&amp;MATCH($F10,CL,0)+1)))</f>
        <v/>
      </c>
      <c r="O10" s="331" t="inlineStr"/>
      <c r="P10" s="332" t="n"/>
      <c r="Q10" s="333">
        <f>A10&amp;B10</f>
        <v/>
      </c>
      <c r="R10" s="333">
        <f>OR(ISBLANK(B10),ISBLANK(C10))</f>
        <v/>
      </c>
      <c r="S10" s="333">
        <f>IF(R10,"",A10&amp;"+")</f>
        <v/>
      </c>
    </row>
    <row r="11" ht="20.1" customFormat="1" customHeight="1" s="333">
      <c r="A11" s="296" t="n"/>
      <c r="B11" s="328" t="n"/>
      <c r="C11" s="328" t="n"/>
      <c r="D11" s="328" t="n"/>
      <c r="E11" s="328" t="n"/>
      <c r="F11" s="328" t="n"/>
      <c r="G11" s="329" t="n"/>
      <c r="H11" s="329" t="n"/>
      <c r="I11" s="330" t="n"/>
      <c r="J11" s="330" t="n"/>
      <c r="K11" s="330" t="n"/>
      <c r="L11" s="330" t="n"/>
      <c r="M11" s="330" t="n"/>
      <c r="N11" s="331">
        <f>IF(A11="","",IF(ISERROR(MATCH($F11,CL,0)),"Unknown",INDIRECT("'C'!$A$"&amp;MATCH($F11,CL,0)+1)))</f>
        <v/>
      </c>
      <c r="O11" s="331" t="inlineStr"/>
      <c r="P11" s="332" t="n"/>
      <c r="Q11" s="333">
        <f>A11&amp;B11</f>
        <v/>
      </c>
      <c r="R11" s="333">
        <f>OR(ISBLANK(B11),ISBLANK(C11))</f>
        <v/>
      </c>
      <c r="S11" s="333">
        <f>IF(R11,"",A11&amp;"+")</f>
        <v/>
      </c>
    </row>
    <row r="12" ht="20.1" customFormat="1" customHeight="1" s="333">
      <c r="A12" s="296" t="n"/>
      <c r="B12" s="328" t="n"/>
      <c r="C12" s="328" t="n"/>
      <c r="D12" s="328" t="n"/>
      <c r="E12" s="328" t="n"/>
      <c r="F12" s="328" t="n"/>
      <c r="G12" s="329" t="n"/>
      <c r="H12" s="329" t="n"/>
      <c r="I12" s="330" t="n"/>
      <c r="J12" s="330" t="n"/>
      <c r="K12" s="330" t="n"/>
      <c r="L12" s="330" t="n"/>
      <c r="M12" s="330" t="n"/>
      <c r="N12" s="331">
        <f>IF(A12="","",IF(ISERROR(MATCH($F12,CL,0)),"Unknown",INDIRECT("'C'!$A$"&amp;MATCH($F12,CL,0)+1)))</f>
        <v/>
      </c>
      <c r="O12" s="331" t="inlineStr"/>
      <c r="P12" s="332" t="n"/>
      <c r="Q12" s="333">
        <f>A12&amp;B12</f>
        <v/>
      </c>
      <c r="R12" s="333">
        <f>OR(ISBLANK(B12),ISBLANK(C12))</f>
        <v/>
      </c>
      <c r="S12" s="333">
        <f>IF(R12,"",A12&amp;"+")</f>
        <v/>
      </c>
    </row>
    <row r="13" ht="20.1" customFormat="1" customHeight="1" s="333">
      <c r="A13" s="296" t="n"/>
      <c r="B13" s="328" t="n"/>
      <c r="C13" s="328" t="n"/>
      <c r="D13" s="328" t="n"/>
      <c r="E13" s="328" t="n"/>
      <c r="F13" s="328" t="n"/>
      <c r="G13" s="329" t="n"/>
      <c r="H13" s="329" t="n"/>
      <c r="I13" s="330" t="n"/>
      <c r="J13" s="330" t="n"/>
      <c r="K13" s="330" t="n"/>
      <c r="L13" s="330" t="n"/>
      <c r="M13" s="330" t="n"/>
      <c r="N13" s="331">
        <f>IF(A13="","",IF(ISERROR(MATCH($F13,CL,0)),"Unknown",INDIRECT("'C'!$A$"&amp;MATCH($F13,CL,0)+1)))</f>
        <v/>
      </c>
      <c r="O13" s="331" t="inlineStr"/>
      <c r="P13" s="332" t="n"/>
      <c r="Q13" s="333">
        <f>A13&amp;B13</f>
        <v/>
      </c>
      <c r="R13" s="333">
        <f>OR(ISBLANK(B13),ISBLANK(C13))</f>
        <v/>
      </c>
      <c r="S13" s="333">
        <f>IF(R13,"",A13&amp;"+")</f>
        <v/>
      </c>
    </row>
    <row r="14" ht="20.1" customFormat="1" customHeight="1" s="333">
      <c r="A14" s="296" t="n"/>
      <c r="B14" s="328" t="n"/>
      <c r="C14" s="328" t="n"/>
      <c r="D14" s="328" t="n"/>
      <c r="E14" s="328" t="n"/>
      <c r="F14" s="328" t="n"/>
      <c r="G14" s="329" t="n"/>
      <c r="H14" s="329" t="n"/>
      <c r="I14" s="330" t="n"/>
      <c r="J14" s="330" t="n"/>
      <c r="K14" s="330" t="n"/>
      <c r="L14" s="330" t="n"/>
      <c r="M14" s="330" t="n"/>
      <c r="N14" s="331">
        <f>IF(A14="","",IF(ISERROR(MATCH($F14,CL,0)),"Unknown",INDIRECT("'C'!$A$"&amp;MATCH($F14,CL,0)+1)))</f>
        <v/>
      </c>
      <c r="O14" s="331" t="inlineStr"/>
      <c r="P14" s="332" t="n"/>
      <c r="Q14" s="333">
        <f>A14&amp;B14</f>
        <v/>
      </c>
      <c r="R14" s="333">
        <f>OR(ISBLANK(B14),ISBLANK(C14))</f>
        <v/>
      </c>
      <c r="S14" s="333">
        <f>IF(R14,"",A14&amp;"+")</f>
        <v/>
      </c>
    </row>
    <row r="15" ht="20.1" customFormat="1" customHeight="1" s="333">
      <c r="A15" s="296" t="n"/>
      <c r="B15" s="328" t="n"/>
      <c r="C15" s="328" t="n"/>
      <c r="D15" s="328" t="n"/>
      <c r="E15" s="328" t="n"/>
      <c r="F15" s="328" t="n"/>
      <c r="G15" s="329" t="n"/>
      <c r="H15" s="329" t="n"/>
      <c r="I15" s="330" t="n"/>
      <c r="J15" s="330" t="n"/>
      <c r="K15" s="330" t="n"/>
      <c r="L15" s="330" t="n"/>
      <c r="M15" s="330" t="n"/>
      <c r="N15" s="331">
        <f>IF(A15="","",IF(ISERROR(MATCH($F15,CL,0)),"Unknown",INDIRECT("'C'!$A$"&amp;MATCH($F15,CL,0)+1)))</f>
        <v/>
      </c>
      <c r="O15" s="331" t="inlineStr"/>
      <c r="P15" s="332" t="n"/>
      <c r="Q15" s="333">
        <f>A15&amp;B15</f>
        <v/>
      </c>
      <c r="R15" s="333">
        <f>OR(ISBLANK(B15),ISBLANK(C15))</f>
        <v/>
      </c>
      <c r="S15" s="333">
        <f>IF(R15,"",A15&amp;"+")</f>
        <v/>
      </c>
    </row>
    <row r="16" ht="20.1" customFormat="1" customHeight="1" s="333">
      <c r="A16" s="296" t="n"/>
      <c r="B16" s="328" t="n"/>
      <c r="C16" s="328" t="n"/>
      <c r="D16" s="328" t="n"/>
      <c r="E16" s="328" t="n"/>
      <c r="F16" s="328" t="n"/>
      <c r="G16" s="329" t="n"/>
      <c r="H16" s="329" t="n"/>
      <c r="I16" s="330" t="n"/>
      <c r="J16" s="330" t="n"/>
      <c r="K16" s="330" t="n"/>
      <c r="L16" s="330" t="n"/>
      <c r="M16" s="330" t="n"/>
      <c r="N16" s="331">
        <f>IF(A16="","",IF(ISERROR(MATCH($F16,CL,0)),"Unknown",INDIRECT("'C'!$A$"&amp;MATCH($F16,CL,0)+1)))</f>
        <v/>
      </c>
      <c r="O16" s="331" t="inlineStr"/>
      <c r="P16" s="332" t="n"/>
      <c r="Q16" s="333">
        <f>A16&amp;B16</f>
        <v/>
      </c>
      <c r="R16" s="333">
        <f>OR(ISBLANK(B16),ISBLANK(C16))</f>
        <v/>
      </c>
      <c r="S16" s="333">
        <f>IF(R16,"",A16&amp;"+")</f>
        <v/>
      </c>
    </row>
    <row r="17" ht="20.1" customFormat="1" customHeight="1" s="333">
      <c r="A17" s="296" t="n"/>
      <c r="B17" s="328" t="n"/>
      <c r="C17" s="328" t="n"/>
      <c r="D17" s="328" t="n"/>
      <c r="E17" s="328" t="n"/>
      <c r="F17" s="328" t="n"/>
      <c r="G17" s="329" t="n"/>
      <c r="H17" s="329" t="n"/>
      <c r="I17" s="330" t="n"/>
      <c r="J17" s="330" t="n"/>
      <c r="K17" s="330" t="n"/>
      <c r="L17" s="330" t="n"/>
      <c r="M17" s="330" t="n"/>
      <c r="N17" s="331">
        <f>IF(A17="","",IF(ISERROR(MATCH($F17,CL,0)),"Unknown",INDIRECT("'C'!$A$"&amp;MATCH($F17,CL,0)+1)))</f>
        <v/>
      </c>
      <c r="O17" s="331" t="inlineStr"/>
      <c r="P17" s="332" t="n"/>
      <c r="Q17" s="333">
        <f>A17&amp;B17</f>
        <v/>
      </c>
      <c r="R17" s="333">
        <f>OR(ISBLANK(B17),ISBLANK(C17))</f>
        <v/>
      </c>
      <c r="S17" s="333">
        <f>IF(R17,"",A17&amp;"+")</f>
        <v/>
      </c>
    </row>
    <row r="18" ht="20.1" customFormat="1" customHeight="1" s="333">
      <c r="A18" s="296" t="n"/>
      <c r="B18" s="328" t="n"/>
      <c r="C18" s="328" t="n"/>
      <c r="D18" s="328" t="n"/>
      <c r="E18" s="328" t="n"/>
      <c r="F18" s="328" t="n"/>
      <c r="G18" s="329" t="n"/>
      <c r="H18" s="329" t="n"/>
      <c r="I18" s="330" t="n"/>
      <c r="J18" s="330" t="n"/>
      <c r="K18" s="330" t="n"/>
      <c r="L18" s="330" t="n"/>
      <c r="M18" s="330" t="n"/>
      <c r="N18" s="331">
        <f>IF(A18="","",IF(ISERROR(MATCH($F18,CL,0)),"Unknown",INDIRECT("'C'!$A$"&amp;MATCH($F18,CL,0)+1)))</f>
        <v/>
      </c>
      <c r="O18" s="331" t="inlineStr"/>
      <c r="P18" s="332" t="n"/>
      <c r="Q18" s="333">
        <f>A18&amp;B18</f>
        <v/>
      </c>
      <c r="R18" s="333">
        <f>OR(ISBLANK(B18),ISBLANK(C18))</f>
        <v/>
      </c>
      <c r="S18" s="333">
        <f>IF(R18,"",A18&amp;"+")</f>
        <v/>
      </c>
    </row>
    <row r="19" ht="20.1" customFormat="1" customHeight="1" s="333">
      <c r="A19" s="296" t="n"/>
      <c r="B19" s="328" t="n"/>
      <c r="C19" s="328" t="n"/>
      <c r="D19" s="328" t="n"/>
      <c r="E19" s="328" t="n"/>
      <c r="F19" s="328" t="n"/>
      <c r="G19" s="329" t="n"/>
      <c r="H19" s="329" t="n"/>
      <c r="I19" s="330" t="n"/>
      <c r="J19" s="330" t="n"/>
      <c r="K19" s="330" t="n"/>
      <c r="L19" s="330" t="n"/>
      <c r="M19" s="330" t="n"/>
      <c r="N19" s="331">
        <f>IF(A19="","",IF(ISERROR(MATCH($F19,CL,0)),"Unknown",INDIRECT("'C'!$A$"&amp;MATCH($F19,CL,0)+1)))</f>
        <v/>
      </c>
      <c r="O19" s="331" t="inlineStr"/>
      <c r="P19" s="332" t="n"/>
      <c r="Q19" s="333">
        <f>A19&amp;B19</f>
        <v/>
      </c>
      <c r="R19" s="333">
        <f>OR(ISBLANK(B19),ISBLANK(C19))</f>
        <v/>
      </c>
      <c r="S19" s="333">
        <f>IF(R19,"",A19&amp;"+")</f>
        <v/>
      </c>
    </row>
    <row r="20" ht="20.1" customFormat="1" customHeight="1" s="333">
      <c r="A20" s="296" t="n"/>
      <c r="B20" s="328" t="n"/>
      <c r="C20" s="328" t="n"/>
      <c r="D20" s="328" t="n"/>
      <c r="E20" s="328" t="n"/>
      <c r="F20" s="328" t="n"/>
      <c r="G20" s="329" t="n"/>
      <c r="H20" s="329" t="n"/>
      <c r="I20" s="330" t="n"/>
      <c r="J20" s="330" t="n"/>
      <c r="K20" s="330" t="n"/>
      <c r="L20" s="330" t="n"/>
      <c r="M20" s="330" t="n"/>
      <c r="N20" s="331">
        <f>IF(A20="","",IF(ISERROR(MATCH($F20,CL,0)),"Unknown",INDIRECT("'C'!$A$"&amp;MATCH($F20,CL,0)+1)))</f>
        <v/>
      </c>
      <c r="O20" s="331" t="inlineStr"/>
      <c r="P20" s="332" t="n"/>
      <c r="Q20" s="333">
        <f>A20&amp;B20</f>
        <v/>
      </c>
      <c r="R20" s="333">
        <f>OR(ISBLANK(B20),ISBLANK(C20))</f>
        <v/>
      </c>
      <c r="S20" s="333">
        <f>IF(R20,"",A20&amp;"+")</f>
        <v/>
      </c>
    </row>
    <row r="21" ht="20.1" customFormat="1" customHeight="1" s="333">
      <c r="A21" s="296" t="n"/>
      <c r="B21" s="328" t="n"/>
      <c r="C21" s="328" t="n"/>
      <c r="D21" s="328" t="n"/>
      <c r="E21" s="328" t="n"/>
      <c r="F21" s="328" t="n"/>
      <c r="G21" s="329" t="n"/>
      <c r="H21" s="329" t="n"/>
      <c r="I21" s="330" t="n"/>
      <c r="J21" s="330" t="n"/>
      <c r="K21" s="330" t="n"/>
      <c r="L21" s="330" t="n"/>
      <c r="M21" s="330" t="n"/>
      <c r="N21" s="331">
        <f>IF(A21="","",IF(ISERROR(MATCH($F21,CL,0)),"Unknown",INDIRECT("'C'!$A$"&amp;MATCH($F21,CL,0)+1)))</f>
        <v/>
      </c>
      <c r="O21" s="331" t="inlineStr"/>
      <c r="P21" s="332" t="n"/>
      <c r="Q21" s="333">
        <f>A21&amp;B21</f>
        <v/>
      </c>
      <c r="R21" s="333">
        <f>OR(ISBLANK(B21),ISBLANK(C21))</f>
        <v/>
      </c>
      <c r="S21" s="333">
        <f>IF(R21,"",A21&amp;"+")</f>
        <v/>
      </c>
    </row>
    <row r="22" ht="20.1" customFormat="1" customHeight="1" s="333">
      <c r="A22" s="296" t="n"/>
      <c r="B22" s="328" t="n"/>
      <c r="C22" s="328" t="n"/>
      <c r="D22" s="328" t="n"/>
      <c r="E22" s="328" t="n"/>
      <c r="F22" s="328" t="n"/>
      <c r="G22" s="329" t="n"/>
      <c r="H22" s="329" t="n"/>
      <c r="I22" s="330" t="n"/>
      <c r="J22" s="330" t="n"/>
      <c r="K22" s="330" t="n"/>
      <c r="L22" s="330" t="n"/>
      <c r="M22" s="330" t="n"/>
      <c r="N22" s="331">
        <f>IF(A22="","",IF(ISERROR(MATCH($F22,CL,0)),"Unknown",INDIRECT("'C'!$A$"&amp;MATCH($F22,CL,0)+1)))</f>
        <v/>
      </c>
      <c r="O22" s="331" t="inlineStr"/>
      <c r="P22" s="332" t="n"/>
      <c r="Q22" s="333">
        <f>A22&amp;B22</f>
        <v/>
      </c>
      <c r="R22" s="333">
        <f>OR(ISBLANK(B22),ISBLANK(C22))</f>
        <v/>
      </c>
      <c r="S22" s="333">
        <f>IF(R22,"",A22&amp;"+")</f>
        <v/>
      </c>
    </row>
    <row r="23" ht="20.1" customFormat="1" customHeight="1" s="333">
      <c r="A23" s="296" t="n"/>
      <c r="B23" s="328" t="n"/>
      <c r="C23" s="328" t="n"/>
      <c r="D23" s="328" t="n"/>
      <c r="E23" s="328" t="n"/>
      <c r="F23" s="328" t="n"/>
      <c r="G23" s="329" t="n"/>
      <c r="H23" s="329" t="n"/>
      <c r="I23" s="330" t="n"/>
      <c r="J23" s="330" t="n"/>
      <c r="K23" s="330" t="n"/>
      <c r="L23" s="330" t="n"/>
      <c r="M23" s="330" t="n"/>
      <c r="N23" s="331">
        <f>IF(A23="","",IF(ISERROR(MATCH($F23,CL,0)),"Unknown",INDIRECT("'C'!$A$"&amp;MATCH($F23,CL,0)+1)))</f>
        <v/>
      </c>
      <c r="O23" s="331" t="inlineStr"/>
      <c r="P23" s="332" t="n"/>
      <c r="Q23" s="333">
        <f>A23&amp;B23</f>
        <v/>
      </c>
      <c r="R23" s="333">
        <f>OR(ISBLANK(B23),ISBLANK(C23))</f>
        <v/>
      </c>
      <c r="S23" s="333">
        <f>IF(R23,"",A23&amp;"+")</f>
        <v/>
      </c>
    </row>
    <row r="24" ht="20.1" customFormat="1" customHeight="1" s="333">
      <c r="A24" s="296" t="n"/>
      <c r="B24" s="328" t="n"/>
      <c r="C24" s="328" t="n"/>
      <c r="D24" s="328" t="n"/>
      <c r="E24" s="328" t="n"/>
      <c r="F24" s="328" t="n"/>
      <c r="G24" s="329" t="n"/>
      <c r="H24" s="329" t="n"/>
      <c r="I24" s="330" t="n"/>
      <c r="J24" s="330" t="n"/>
      <c r="K24" s="330" t="n"/>
      <c r="L24" s="330" t="n"/>
      <c r="M24" s="330" t="n"/>
      <c r="N24" s="331">
        <f>IF(A24="","",IF(ISERROR(MATCH($F24,CL,0)),"Unknown",INDIRECT("'C'!$A$"&amp;MATCH($F24,CL,0)+1)))</f>
        <v/>
      </c>
      <c r="O24" s="331" t="inlineStr"/>
      <c r="P24" s="332" t="n"/>
      <c r="Q24" s="333">
        <f>A24&amp;B24</f>
        <v/>
      </c>
      <c r="R24" s="333">
        <f>OR(ISBLANK(B24),ISBLANK(C24))</f>
        <v/>
      </c>
      <c r="S24" s="333">
        <f>IF(R24,"",A24&amp;"+")</f>
        <v/>
      </c>
    </row>
    <row r="25" ht="20.1" customFormat="1" customHeight="1" s="333">
      <c r="A25" s="296" t="n"/>
      <c r="B25" s="328" t="n"/>
      <c r="C25" s="328" t="n"/>
      <c r="D25" s="328" t="n"/>
      <c r="E25" s="328" t="n"/>
      <c r="F25" s="328" t="n"/>
      <c r="G25" s="329" t="n"/>
      <c r="H25" s="329" t="n"/>
      <c r="I25" s="330" t="n"/>
      <c r="J25" s="330" t="n"/>
      <c r="K25" s="330" t="n"/>
      <c r="L25" s="330" t="n"/>
      <c r="M25" s="330" t="n"/>
      <c r="N25" s="331">
        <f>IF(A25="","",IF(ISERROR(MATCH($F25,CL,0)),"Unknown",INDIRECT("'C'!$A$"&amp;MATCH($F25,CL,0)+1)))</f>
        <v/>
      </c>
      <c r="O25" s="331" t="inlineStr"/>
      <c r="P25" s="332" t="n"/>
      <c r="Q25" s="333">
        <f>A25&amp;B25</f>
        <v/>
      </c>
      <c r="R25" s="333">
        <f>OR(ISBLANK(B25),ISBLANK(C25))</f>
        <v/>
      </c>
      <c r="S25" s="333">
        <f>IF(R25,"",A25&amp;"+")</f>
        <v/>
      </c>
    </row>
    <row r="26" ht="20.1" customFormat="1" customHeight="1" s="333">
      <c r="A26" s="296" t="n"/>
      <c r="B26" s="328" t="n"/>
      <c r="C26" s="328" t="n"/>
      <c r="D26" s="328" t="n"/>
      <c r="E26" s="328" t="n"/>
      <c r="F26" s="328" t="n"/>
      <c r="G26" s="329" t="n"/>
      <c r="H26" s="329" t="n"/>
      <c r="I26" s="330" t="n"/>
      <c r="J26" s="330" t="n"/>
      <c r="K26" s="330" t="n"/>
      <c r="L26" s="330" t="n"/>
      <c r="M26" s="330" t="n"/>
      <c r="N26" s="331">
        <f>IF(A26="","",IF(ISERROR(MATCH($F26,CL,0)),"Unknown",INDIRECT("'C'!$A$"&amp;MATCH($F26,CL,0)+1)))</f>
        <v/>
      </c>
      <c r="O26" s="331" t="inlineStr"/>
      <c r="P26" s="332" t="n"/>
      <c r="Q26" s="333">
        <f>A26&amp;B26</f>
        <v/>
      </c>
      <c r="R26" s="333">
        <f>OR(ISBLANK(B26),ISBLANK(C26))</f>
        <v/>
      </c>
      <c r="S26" s="333">
        <f>IF(R26,"",A26&amp;"+")</f>
        <v/>
      </c>
    </row>
    <row r="27" ht="20.1" customFormat="1" customHeight="1" s="333">
      <c r="A27" s="296" t="n"/>
      <c r="B27" s="328" t="n"/>
      <c r="C27" s="328" t="n"/>
      <c r="D27" s="328" t="n"/>
      <c r="E27" s="328" t="n"/>
      <c r="F27" s="328" t="n"/>
      <c r="G27" s="329" t="n"/>
      <c r="H27" s="329" t="n"/>
      <c r="I27" s="330" t="n"/>
      <c r="J27" s="330" t="n"/>
      <c r="K27" s="330" t="n"/>
      <c r="L27" s="330" t="n"/>
      <c r="M27" s="330" t="n"/>
      <c r="N27" s="331">
        <f>IF(A27="","",IF(ISERROR(MATCH($F27,CL,0)),"Unknown",INDIRECT("'C'!$A$"&amp;MATCH($F27,CL,0)+1)))</f>
        <v/>
      </c>
      <c r="O27" s="331" t="inlineStr"/>
      <c r="P27" s="332" t="n"/>
      <c r="Q27" s="333">
        <f>A27&amp;B27</f>
        <v/>
      </c>
      <c r="R27" s="333">
        <f>OR(ISBLANK(B27),ISBLANK(C27))</f>
        <v/>
      </c>
      <c r="S27" s="333">
        <f>IF(R27,"",A27&amp;"+")</f>
        <v/>
      </c>
    </row>
    <row r="28" ht="20.1" customFormat="1" customHeight="1" s="333">
      <c r="A28" s="296" t="n"/>
      <c r="B28" s="328" t="n"/>
      <c r="C28" s="328" t="n"/>
      <c r="D28" s="328" t="n"/>
      <c r="E28" s="328" t="n"/>
      <c r="F28" s="328" t="n"/>
      <c r="G28" s="329" t="n"/>
      <c r="H28" s="329" t="n"/>
      <c r="I28" s="330" t="n"/>
      <c r="J28" s="330" t="n"/>
      <c r="K28" s="330" t="n"/>
      <c r="L28" s="330" t="n"/>
      <c r="M28" s="330" t="n"/>
      <c r="N28" s="331">
        <f>IF(A28="","",IF(ISERROR(MATCH($F28,CL,0)),"Unknown",INDIRECT("'C'!$A$"&amp;MATCH($F28,CL,0)+1)))</f>
        <v/>
      </c>
      <c r="O28" s="331" t="inlineStr"/>
      <c r="P28" s="332" t="n"/>
      <c r="Q28" s="333">
        <f>A28&amp;B28</f>
        <v/>
      </c>
      <c r="R28" s="333">
        <f>OR(ISBLANK(B28),ISBLANK(C28))</f>
        <v/>
      </c>
      <c r="S28" s="333">
        <f>IF(R28,"",A28&amp;"+")</f>
        <v/>
      </c>
    </row>
    <row r="29" ht="20.1" customFormat="1" customHeight="1" s="333">
      <c r="A29" s="296" t="n"/>
      <c r="B29" s="328" t="n"/>
      <c r="C29" s="328" t="n"/>
      <c r="D29" s="328" t="n"/>
      <c r="E29" s="328" t="n"/>
      <c r="F29" s="328" t="n"/>
      <c r="G29" s="329" t="n"/>
      <c r="H29" s="329" t="n"/>
      <c r="I29" s="330" t="n"/>
      <c r="J29" s="330" t="n"/>
      <c r="K29" s="330" t="n"/>
      <c r="L29" s="330" t="n"/>
      <c r="M29" s="330" t="n"/>
      <c r="N29" s="331">
        <f>IF(A29="","",IF(ISERROR(MATCH($F29,CL,0)),"Unknown",INDIRECT("'C'!$A$"&amp;MATCH($F29,CL,0)+1)))</f>
        <v/>
      </c>
      <c r="O29" s="331" t="inlineStr"/>
      <c r="P29" s="332" t="n"/>
      <c r="Q29" s="333">
        <f>A29&amp;B29</f>
        <v/>
      </c>
      <c r="R29" s="333">
        <f>OR(ISBLANK(B29),ISBLANK(C29))</f>
        <v/>
      </c>
      <c r="S29" s="333">
        <f>IF(R29,"",A29&amp;"+")</f>
        <v/>
      </c>
    </row>
    <row r="30" ht="20.1" customFormat="1" customHeight="1" s="333">
      <c r="A30" s="296" t="n"/>
      <c r="B30" s="328" t="n"/>
      <c r="C30" s="328" t="n"/>
      <c r="D30" s="328" t="n"/>
      <c r="E30" s="328" t="n"/>
      <c r="F30" s="328" t="n"/>
      <c r="G30" s="329" t="n"/>
      <c r="H30" s="329" t="n"/>
      <c r="I30" s="330" t="n"/>
      <c r="J30" s="330" t="n"/>
      <c r="K30" s="330" t="n"/>
      <c r="L30" s="330" t="n"/>
      <c r="M30" s="330" t="n"/>
      <c r="N30" s="331">
        <f>IF(A30="","",IF(ISERROR(MATCH($F30,CL,0)),"Unknown",INDIRECT("'C'!$A$"&amp;MATCH($F30,CL,0)+1)))</f>
        <v/>
      </c>
      <c r="O30" s="331" t="inlineStr"/>
      <c r="P30" s="332" t="n"/>
      <c r="Q30" s="333">
        <f>A30&amp;B30</f>
        <v/>
      </c>
      <c r="R30" s="333">
        <f>OR(ISBLANK(B30),ISBLANK(C30))</f>
        <v/>
      </c>
      <c r="S30" s="333">
        <f>IF(R30,"",A30&amp;"+")</f>
        <v/>
      </c>
    </row>
    <row r="31" ht="20.1" customFormat="1" customHeight="1" s="333">
      <c r="A31" s="296" t="n"/>
      <c r="B31" s="328" t="n"/>
      <c r="C31" s="328" t="n"/>
      <c r="D31" s="328" t="n"/>
      <c r="E31" s="328" t="n"/>
      <c r="F31" s="328" t="n"/>
      <c r="G31" s="329" t="n"/>
      <c r="H31" s="329" t="n"/>
      <c r="I31" s="330" t="n"/>
      <c r="J31" s="330" t="n"/>
      <c r="K31" s="330" t="n"/>
      <c r="L31" s="330" t="n"/>
      <c r="M31" s="330" t="n"/>
      <c r="N31" s="331">
        <f>IF(A31="","",IF(ISERROR(MATCH($F31,CL,0)),"Unknown",INDIRECT("'C'!$A$"&amp;MATCH($F31,CL,0)+1)))</f>
        <v/>
      </c>
      <c r="O31" s="331" t="inlineStr"/>
      <c r="P31" s="332" t="n"/>
      <c r="Q31" s="333">
        <f>A31&amp;B31</f>
        <v/>
      </c>
      <c r="R31" s="333">
        <f>OR(ISBLANK(B31),ISBLANK(C31))</f>
        <v/>
      </c>
      <c r="S31" s="333">
        <f>IF(R31,"",A31&amp;"+")</f>
        <v/>
      </c>
    </row>
    <row r="32" ht="20.1" customFormat="1" customHeight="1" s="333">
      <c r="A32" s="296" t="n"/>
      <c r="B32" s="328" t="n"/>
      <c r="C32" s="328" t="n"/>
      <c r="D32" s="328" t="n"/>
      <c r="E32" s="328" t="n"/>
      <c r="F32" s="328" t="n"/>
      <c r="G32" s="329" t="n"/>
      <c r="H32" s="329" t="n"/>
      <c r="I32" s="330" t="n"/>
      <c r="J32" s="330" t="n"/>
      <c r="K32" s="330" t="n"/>
      <c r="L32" s="330" t="n"/>
      <c r="M32" s="330" t="n"/>
      <c r="N32" s="331">
        <f>IF(A32="","",IF(ISERROR(MATCH($F32,CL,0)),"Unknown",INDIRECT("'C'!$A$"&amp;MATCH($F32,CL,0)+1)))</f>
        <v/>
      </c>
      <c r="O32" s="331" t="inlineStr"/>
      <c r="P32" s="332" t="n"/>
      <c r="Q32" s="333">
        <f>A32&amp;B32</f>
        <v/>
      </c>
      <c r="R32" s="333">
        <f>OR(ISBLANK(B32),ISBLANK(C32))</f>
        <v/>
      </c>
      <c r="S32" s="333">
        <f>IF(R32,"",A32&amp;"+")</f>
        <v/>
      </c>
    </row>
    <row r="33" ht="20.1" customFormat="1" customHeight="1" s="333">
      <c r="A33" s="296" t="n"/>
      <c r="B33" s="328" t="n"/>
      <c r="C33" s="328" t="n"/>
      <c r="D33" s="328" t="n"/>
      <c r="E33" s="328" t="n"/>
      <c r="F33" s="328" t="n"/>
      <c r="G33" s="329" t="n"/>
      <c r="H33" s="329" t="n"/>
      <c r="I33" s="330" t="n"/>
      <c r="J33" s="330" t="n"/>
      <c r="K33" s="330" t="n"/>
      <c r="L33" s="330" t="n"/>
      <c r="M33" s="330" t="n"/>
      <c r="N33" s="331">
        <f>IF(A33="","",IF(ISERROR(MATCH($F33,CL,0)),"Unknown",INDIRECT("'C'!$A$"&amp;MATCH($F33,CL,0)+1)))</f>
        <v/>
      </c>
      <c r="O33" s="331" t="inlineStr"/>
      <c r="P33" s="332" t="n"/>
      <c r="Q33" s="333">
        <f>A33&amp;B33</f>
        <v/>
      </c>
      <c r="R33" s="333">
        <f>OR(ISBLANK(B33),ISBLANK(C33))</f>
        <v/>
      </c>
      <c r="S33" s="333">
        <f>IF(R33,"",A33&amp;"+")</f>
        <v/>
      </c>
    </row>
    <row r="34" ht="20.1" customFormat="1" customHeight="1" s="333">
      <c r="A34" s="296" t="n"/>
      <c r="B34" s="328" t="n"/>
      <c r="C34" s="328" t="n"/>
      <c r="D34" s="328" t="n"/>
      <c r="E34" s="328" t="n"/>
      <c r="F34" s="328" t="n"/>
      <c r="G34" s="329" t="n"/>
      <c r="H34" s="329" t="n"/>
      <c r="I34" s="330" t="n"/>
      <c r="J34" s="330" t="n"/>
      <c r="K34" s="330" t="n"/>
      <c r="L34" s="330" t="n"/>
      <c r="M34" s="330" t="n"/>
      <c r="N34" s="331">
        <f>IF(A34="","",IF(ISERROR(MATCH($F34,CL,0)),"Unknown",INDIRECT("'C'!$A$"&amp;MATCH($F34,CL,0)+1)))</f>
        <v/>
      </c>
      <c r="O34" s="331" t="inlineStr"/>
      <c r="P34" s="332" t="n"/>
      <c r="Q34" s="333">
        <f>A34&amp;B34</f>
        <v/>
      </c>
      <c r="R34" s="333">
        <f>OR(ISBLANK(B34),ISBLANK(C34))</f>
        <v/>
      </c>
      <c r="S34" s="333">
        <f>IF(R34,"",A34&amp;"+")</f>
        <v/>
      </c>
    </row>
    <row r="35" ht="20.1" customFormat="1" customHeight="1" s="333">
      <c r="A35" s="296" t="n"/>
      <c r="B35" s="328" t="n"/>
      <c r="C35" s="328" t="n"/>
      <c r="D35" s="328" t="n"/>
      <c r="E35" s="328" t="n"/>
      <c r="F35" s="328" t="n"/>
      <c r="G35" s="329" t="n"/>
      <c r="H35" s="329" t="n"/>
      <c r="I35" s="330" t="n"/>
      <c r="J35" s="330" t="n"/>
      <c r="K35" s="330" t="n"/>
      <c r="L35" s="330" t="n"/>
      <c r="M35" s="330" t="n"/>
      <c r="N35" s="331">
        <f>IF(A35="","",IF(ISERROR(MATCH($F35,CL,0)),"Unknown",INDIRECT("'C'!$A$"&amp;MATCH($F35,CL,0)+1)))</f>
        <v/>
      </c>
      <c r="O35" s="331" t="inlineStr"/>
      <c r="P35" s="332" t="n"/>
      <c r="Q35" s="333">
        <f>A35&amp;B35</f>
        <v/>
      </c>
      <c r="R35" s="333">
        <f>OR(ISBLANK(B35),ISBLANK(C35))</f>
        <v/>
      </c>
      <c r="S35" s="333">
        <f>IF(R35,"",A35&amp;"+")</f>
        <v/>
      </c>
    </row>
    <row r="36" ht="20.1" customFormat="1" customHeight="1" s="333">
      <c r="A36" s="296" t="n"/>
      <c r="B36" s="328" t="n"/>
      <c r="C36" s="328" t="n"/>
      <c r="D36" s="328" t="n"/>
      <c r="E36" s="328" t="n"/>
      <c r="F36" s="328" t="n"/>
      <c r="G36" s="329" t="n"/>
      <c r="H36" s="329" t="n"/>
      <c r="I36" s="330" t="n"/>
      <c r="J36" s="330" t="n"/>
      <c r="K36" s="330" t="n"/>
      <c r="L36" s="330" t="n"/>
      <c r="M36" s="330" t="n"/>
      <c r="N36" s="331">
        <f>IF(A36="","",IF(ISERROR(MATCH($F36,CL,0)),"Unknown",INDIRECT("'C'!$A$"&amp;MATCH($F36,CL,0)+1)))</f>
        <v/>
      </c>
      <c r="O36" s="331" t="inlineStr"/>
      <c r="P36" s="332" t="n"/>
      <c r="Q36" s="333">
        <f>A36&amp;B36</f>
        <v/>
      </c>
      <c r="R36" s="333">
        <f>OR(ISBLANK(B36),ISBLANK(C36))</f>
        <v/>
      </c>
      <c r="S36" s="333">
        <f>IF(R36,"",A36&amp;"+")</f>
        <v/>
      </c>
    </row>
    <row r="37" ht="20.1" customFormat="1" customHeight="1" s="333">
      <c r="A37" s="296" t="n"/>
      <c r="B37" s="328" t="n"/>
      <c r="C37" s="328" t="n"/>
      <c r="D37" s="328" t="n"/>
      <c r="E37" s="328" t="n"/>
      <c r="F37" s="328" t="n"/>
      <c r="G37" s="329" t="n"/>
      <c r="H37" s="329" t="n"/>
      <c r="I37" s="330" t="n"/>
      <c r="J37" s="330" t="n"/>
      <c r="K37" s="330" t="n"/>
      <c r="L37" s="330" t="n"/>
      <c r="M37" s="330" t="n"/>
      <c r="N37" s="331">
        <f>IF(A37="","",IF(ISERROR(MATCH($F37,CL,0)),"Unknown",INDIRECT("'C'!$A$"&amp;MATCH($F37,CL,0)+1)))</f>
        <v/>
      </c>
      <c r="O37" s="331" t="inlineStr"/>
      <c r="P37" s="332" t="n"/>
      <c r="Q37" s="333">
        <f>A37&amp;B37</f>
        <v/>
      </c>
      <c r="R37" s="333">
        <f>OR(ISBLANK(B37),ISBLANK(C37))</f>
        <v/>
      </c>
      <c r="S37" s="333">
        <f>IF(R37,"",A37&amp;"+")</f>
        <v/>
      </c>
    </row>
    <row r="38" ht="20.1" customFormat="1" customHeight="1" s="333">
      <c r="A38" s="296" t="n"/>
      <c r="B38" s="328" t="n"/>
      <c r="C38" s="328" t="n"/>
      <c r="D38" s="328" t="n"/>
      <c r="E38" s="328" t="n"/>
      <c r="F38" s="328" t="n"/>
      <c r="G38" s="329" t="n"/>
      <c r="H38" s="329" t="n"/>
      <c r="I38" s="330" t="n"/>
      <c r="J38" s="330" t="n"/>
      <c r="K38" s="330" t="n"/>
      <c r="L38" s="330" t="n"/>
      <c r="M38" s="330" t="n"/>
      <c r="N38" s="331">
        <f>IF(A38="","",IF(ISERROR(MATCH($F38,CL,0)),"Unknown",INDIRECT("'C'!$A$"&amp;MATCH($F38,CL,0)+1)))</f>
        <v/>
      </c>
      <c r="O38" s="331" t="inlineStr"/>
      <c r="P38" s="332" t="n"/>
      <c r="Q38" s="333">
        <f>A38&amp;B38</f>
        <v/>
      </c>
      <c r="R38" s="333">
        <f>OR(ISBLANK(B38),ISBLANK(C38))</f>
        <v/>
      </c>
      <c r="S38" s="333">
        <f>IF(R38,"",A38&amp;"+")</f>
        <v/>
      </c>
    </row>
    <row r="39" ht="20.1" customFormat="1" customHeight="1" s="333">
      <c r="A39" s="296" t="n"/>
      <c r="B39" s="328" t="n"/>
      <c r="C39" s="328" t="n"/>
      <c r="D39" s="328" t="n"/>
      <c r="E39" s="328" t="n"/>
      <c r="F39" s="328" t="n"/>
      <c r="G39" s="329" t="n"/>
      <c r="H39" s="329" t="n"/>
      <c r="I39" s="330" t="n"/>
      <c r="J39" s="330" t="n"/>
      <c r="K39" s="330" t="n"/>
      <c r="L39" s="330" t="n"/>
      <c r="M39" s="330" t="n"/>
      <c r="N39" s="331">
        <f>IF(A39="","",IF(ISERROR(MATCH($F39,CL,0)),"Unknown",INDIRECT("'C'!$A$"&amp;MATCH($F39,CL,0)+1)))</f>
        <v/>
      </c>
      <c r="O39" s="331" t="inlineStr"/>
      <c r="P39" s="332" t="n"/>
      <c r="Q39" s="333">
        <f>A39&amp;B39</f>
        <v/>
      </c>
      <c r="R39" s="333">
        <f>OR(ISBLANK(B39),ISBLANK(C39))</f>
        <v/>
      </c>
      <c r="S39" s="333">
        <f>IF(R39,"",A39&amp;"+")</f>
        <v/>
      </c>
    </row>
    <row r="40" ht="20.1" customFormat="1" customHeight="1" s="333">
      <c r="A40" s="296" t="n"/>
      <c r="B40" s="328" t="n"/>
      <c r="C40" s="328" t="n"/>
      <c r="D40" s="328" t="n"/>
      <c r="E40" s="328" t="n"/>
      <c r="F40" s="328" t="n"/>
      <c r="G40" s="329" t="n"/>
      <c r="H40" s="329" t="n"/>
      <c r="I40" s="330" t="n"/>
      <c r="J40" s="330" t="n"/>
      <c r="K40" s="330" t="n"/>
      <c r="L40" s="330" t="n"/>
      <c r="M40" s="330" t="n"/>
      <c r="N40" s="331">
        <f>IF(A40="","",IF(ISERROR(MATCH($F40,CL,0)),"Unknown",INDIRECT("'C'!$A$"&amp;MATCH($F40,CL,0)+1)))</f>
        <v/>
      </c>
      <c r="O40" s="331" t="inlineStr"/>
      <c r="P40" s="332" t="n"/>
      <c r="Q40" s="333">
        <f>A40&amp;B40</f>
        <v/>
      </c>
      <c r="R40" s="333">
        <f>OR(ISBLANK(B40),ISBLANK(C40))</f>
        <v/>
      </c>
      <c r="S40" s="333">
        <f>IF(R40,"",A40&amp;"+")</f>
        <v/>
      </c>
    </row>
    <row r="41" ht="20.1" customFormat="1" customHeight="1" s="333">
      <c r="A41" s="296" t="n"/>
      <c r="B41" s="328" t="n"/>
      <c r="C41" s="328" t="n"/>
      <c r="D41" s="328" t="n"/>
      <c r="E41" s="328" t="n"/>
      <c r="F41" s="328" t="n"/>
      <c r="G41" s="329" t="n"/>
      <c r="H41" s="329" t="n"/>
      <c r="I41" s="330" t="n"/>
      <c r="J41" s="330" t="n"/>
      <c r="K41" s="330" t="n"/>
      <c r="L41" s="330" t="n"/>
      <c r="M41" s="330" t="n"/>
      <c r="N41" s="331">
        <f>IF(A41="","",IF(ISERROR(MATCH($F41,CL,0)),"Unknown",INDIRECT("'C'!$A$"&amp;MATCH($F41,CL,0)+1)))</f>
        <v/>
      </c>
      <c r="O41" s="331" t="inlineStr"/>
      <c r="P41" s="332" t="n"/>
      <c r="Q41" s="333">
        <f>A41&amp;B41</f>
        <v/>
      </c>
      <c r="R41" s="333">
        <f>OR(ISBLANK(B41),ISBLANK(C41))</f>
        <v/>
      </c>
      <c r="S41" s="333">
        <f>IF(R41,"",A41&amp;"+")</f>
        <v/>
      </c>
    </row>
    <row r="42" ht="20.1" customFormat="1" customHeight="1" s="333">
      <c r="A42" s="296" t="n"/>
      <c r="B42" s="328" t="n"/>
      <c r="C42" s="328" t="n"/>
      <c r="D42" s="328" t="n"/>
      <c r="E42" s="328" t="n"/>
      <c r="F42" s="328" t="n"/>
      <c r="G42" s="329" t="n"/>
      <c r="H42" s="329" t="n"/>
      <c r="I42" s="330" t="n"/>
      <c r="J42" s="330" t="n"/>
      <c r="K42" s="330" t="n"/>
      <c r="L42" s="330" t="n"/>
      <c r="M42" s="330" t="n"/>
      <c r="N42" s="331">
        <f>IF(A42="","",IF(ISERROR(MATCH($F42,CL,0)),"Unknown",INDIRECT("'C'!$A$"&amp;MATCH($F42,CL,0)+1)))</f>
        <v/>
      </c>
      <c r="O42" s="331" t="inlineStr"/>
      <c r="P42" s="332" t="n"/>
      <c r="Q42" s="333">
        <f>A42&amp;B42</f>
        <v/>
      </c>
      <c r="R42" s="333">
        <f>OR(ISBLANK(B42),ISBLANK(C42))</f>
        <v/>
      </c>
      <c r="S42" s="333">
        <f>IF(R42,"",A42&amp;"+")</f>
        <v/>
      </c>
    </row>
    <row r="43" ht="20.1" customFormat="1" customHeight="1" s="333">
      <c r="A43" s="296" t="n"/>
      <c r="B43" s="328" t="n"/>
      <c r="C43" s="328" t="n"/>
      <c r="D43" s="328" t="n"/>
      <c r="E43" s="328" t="n"/>
      <c r="F43" s="328" t="n"/>
      <c r="G43" s="329" t="n"/>
      <c r="H43" s="329" t="n"/>
      <c r="I43" s="330" t="n"/>
      <c r="J43" s="330" t="n"/>
      <c r="K43" s="330" t="n"/>
      <c r="L43" s="330" t="n"/>
      <c r="M43" s="330" t="n"/>
      <c r="N43" s="331">
        <f>IF(A43="","",IF(ISERROR(MATCH($F43,CL,0)),"Unknown",INDIRECT("'C'!$A$"&amp;MATCH($F43,CL,0)+1)))</f>
        <v/>
      </c>
      <c r="O43" s="331" t="inlineStr"/>
      <c r="P43" s="332" t="n"/>
      <c r="Q43" s="333">
        <f>A43&amp;B43</f>
        <v/>
      </c>
      <c r="R43" s="333">
        <f>OR(ISBLANK(B43),ISBLANK(C43))</f>
        <v/>
      </c>
      <c r="S43" s="333">
        <f>IF(R43,"",A43&amp;"+")</f>
        <v/>
      </c>
    </row>
    <row r="44" ht="20.1" customFormat="1" customHeight="1" s="333">
      <c r="A44" s="296" t="n"/>
      <c r="B44" s="328" t="n"/>
      <c r="C44" s="328" t="n"/>
      <c r="D44" s="328" t="n"/>
      <c r="E44" s="328" t="n"/>
      <c r="F44" s="328" t="n"/>
      <c r="G44" s="329" t="n"/>
      <c r="H44" s="329" t="n"/>
      <c r="I44" s="330" t="n"/>
      <c r="J44" s="330" t="n"/>
      <c r="K44" s="330" t="n"/>
      <c r="L44" s="330" t="n"/>
      <c r="M44" s="330" t="n"/>
      <c r="N44" s="331">
        <f>IF(A44="","",IF(ISERROR(MATCH($F44,CL,0)),"Unknown",INDIRECT("'C'!$A$"&amp;MATCH($F44,CL,0)+1)))</f>
        <v/>
      </c>
      <c r="O44" s="331" t="inlineStr"/>
      <c r="P44" s="332" t="n"/>
      <c r="Q44" s="333">
        <f>A44&amp;B44</f>
        <v/>
      </c>
      <c r="R44" s="333">
        <f>OR(ISBLANK(B44),ISBLANK(C44))</f>
        <v/>
      </c>
      <c r="S44" s="333">
        <f>IF(R44,"",A44&amp;"+")</f>
        <v/>
      </c>
    </row>
    <row r="45" ht="20.1" customFormat="1" customHeight="1" s="333">
      <c r="A45" s="296" t="n"/>
      <c r="B45" s="328" t="n"/>
      <c r="C45" s="328" t="n"/>
      <c r="D45" s="328" t="n"/>
      <c r="E45" s="328" t="n"/>
      <c r="F45" s="328" t="n"/>
      <c r="G45" s="329" t="n"/>
      <c r="H45" s="329" t="n"/>
      <c r="I45" s="330" t="n"/>
      <c r="J45" s="330" t="n"/>
      <c r="K45" s="330" t="n"/>
      <c r="L45" s="330" t="n"/>
      <c r="M45" s="330" t="n"/>
      <c r="N45" s="331">
        <f>IF(A45="","",IF(ISERROR(MATCH($F45,CL,0)),"Unknown",INDIRECT("'C'!$A$"&amp;MATCH($F45,CL,0)+1)))</f>
        <v/>
      </c>
      <c r="O45" s="331" t="inlineStr"/>
      <c r="P45" s="332" t="n"/>
      <c r="Q45" s="333">
        <f>A45&amp;B45</f>
        <v/>
      </c>
      <c r="R45" s="333">
        <f>OR(ISBLANK(B45),ISBLANK(C45))</f>
        <v/>
      </c>
      <c r="S45" s="333">
        <f>IF(R45,"",A45&amp;"+")</f>
        <v/>
      </c>
    </row>
    <row r="46" ht="20.1" customFormat="1" customHeight="1" s="333">
      <c r="A46" s="296" t="n"/>
      <c r="B46" s="328" t="n"/>
      <c r="C46" s="328" t="n"/>
      <c r="D46" s="328" t="n"/>
      <c r="E46" s="328" t="n"/>
      <c r="F46" s="328" t="n"/>
      <c r="G46" s="329" t="n"/>
      <c r="H46" s="329" t="n"/>
      <c r="I46" s="330" t="n"/>
      <c r="J46" s="330" t="n"/>
      <c r="K46" s="330" t="n"/>
      <c r="L46" s="330" t="n"/>
      <c r="M46" s="330" t="n"/>
      <c r="N46" s="331">
        <f>IF(A46="","",IF(ISERROR(MATCH($F46,CL,0)),"Unknown",INDIRECT("'C'!$A$"&amp;MATCH($F46,CL,0)+1)))</f>
        <v/>
      </c>
      <c r="O46" s="331" t="inlineStr"/>
      <c r="P46" s="332" t="n"/>
      <c r="Q46" s="333">
        <f>A46&amp;B46</f>
        <v/>
      </c>
      <c r="R46" s="333">
        <f>OR(ISBLANK(B46),ISBLANK(C46))</f>
        <v/>
      </c>
      <c r="S46" s="333">
        <f>IF(R46,"",A46&amp;"+")</f>
        <v/>
      </c>
    </row>
    <row r="47" ht="20.1" customFormat="1" customHeight="1" s="333">
      <c r="A47" s="296" t="n"/>
      <c r="B47" s="328" t="n"/>
      <c r="C47" s="328" t="n"/>
      <c r="D47" s="328" t="n"/>
      <c r="E47" s="328" t="n"/>
      <c r="F47" s="328" t="n"/>
      <c r="G47" s="329" t="n"/>
      <c r="H47" s="329" t="n"/>
      <c r="I47" s="330" t="n"/>
      <c r="J47" s="330" t="n"/>
      <c r="K47" s="330" t="n"/>
      <c r="L47" s="330" t="n"/>
      <c r="M47" s="330" t="n"/>
      <c r="N47" s="331">
        <f>IF(A47="","",IF(ISERROR(MATCH($F47,CL,0)),"Unknown",INDIRECT("'C'!$A$"&amp;MATCH($F47,CL,0)+1)))</f>
        <v/>
      </c>
      <c r="O47" s="331" t="inlineStr"/>
      <c r="P47" s="332" t="n"/>
      <c r="Q47" s="333">
        <f>A47&amp;B47</f>
        <v/>
      </c>
      <c r="R47" s="333">
        <f>OR(ISBLANK(B47),ISBLANK(C47))</f>
        <v/>
      </c>
      <c r="S47" s="333">
        <f>IF(R47,"",A47&amp;"+")</f>
        <v/>
      </c>
    </row>
    <row r="48" ht="20.1" customFormat="1" customHeight="1" s="333">
      <c r="A48" s="296" t="n"/>
      <c r="B48" s="328" t="n"/>
      <c r="C48" s="328" t="n"/>
      <c r="D48" s="328" t="n"/>
      <c r="E48" s="328" t="n"/>
      <c r="F48" s="328" t="n"/>
      <c r="G48" s="329" t="n"/>
      <c r="H48" s="329" t="n"/>
      <c r="I48" s="330" t="n"/>
      <c r="J48" s="330" t="n"/>
      <c r="K48" s="330" t="n"/>
      <c r="L48" s="330" t="n"/>
      <c r="M48" s="330" t="n"/>
      <c r="N48" s="331">
        <f>IF(A48="","",IF(ISERROR(MATCH($F48,CL,0)),"Unknown",INDIRECT("'C'!$A$"&amp;MATCH($F48,CL,0)+1)))</f>
        <v/>
      </c>
      <c r="O48" s="331" t="inlineStr"/>
      <c r="P48" s="332" t="n"/>
      <c r="Q48" s="333">
        <f>A48&amp;B48</f>
        <v/>
      </c>
      <c r="R48" s="333">
        <f>OR(ISBLANK(B48),ISBLANK(C48))</f>
        <v/>
      </c>
      <c r="S48" s="333">
        <f>IF(R48,"",A48&amp;"+")</f>
        <v/>
      </c>
    </row>
    <row r="49" ht="20.1" customFormat="1" customHeight="1" s="333">
      <c r="A49" s="296" t="n"/>
      <c r="B49" s="328" t="n"/>
      <c r="C49" s="328" t="n"/>
      <c r="D49" s="328" t="n"/>
      <c r="E49" s="328" t="n"/>
      <c r="F49" s="328" t="n"/>
      <c r="G49" s="329" t="n"/>
      <c r="H49" s="329" t="n"/>
      <c r="I49" s="330" t="n"/>
      <c r="J49" s="330" t="n"/>
      <c r="K49" s="330" t="n"/>
      <c r="L49" s="330" t="n"/>
      <c r="M49" s="330" t="n"/>
      <c r="N49" s="331">
        <f>IF(A49="","",IF(ISERROR(MATCH($F49,CL,0)),"Unknown",INDIRECT("'C'!$A$"&amp;MATCH($F49,CL,0)+1)))</f>
        <v/>
      </c>
      <c r="O49" s="331" t="inlineStr"/>
      <c r="P49" s="332" t="n"/>
      <c r="Q49" s="333">
        <f>A49&amp;B49</f>
        <v/>
      </c>
      <c r="R49" s="333">
        <f>OR(ISBLANK(B49),ISBLANK(C49))</f>
        <v/>
      </c>
      <c r="S49" s="333">
        <f>IF(R49,"",A49&amp;"+")</f>
        <v/>
      </c>
    </row>
    <row r="50" ht="20.1" customFormat="1" customHeight="1" s="333">
      <c r="A50" s="296" t="n"/>
      <c r="B50" s="328" t="n"/>
      <c r="C50" s="328" t="n"/>
      <c r="D50" s="328" t="n"/>
      <c r="E50" s="328" t="n"/>
      <c r="F50" s="328" t="n"/>
      <c r="G50" s="329" t="n"/>
      <c r="H50" s="329" t="n"/>
      <c r="I50" s="330" t="n"/>
      <c r="J50" s="330" t="n"/>
      <c r="K50" s="330" t="n"/>
      <c r="L50" s="330" t="n"/>
      <c r="M50" s="330" t="n"/>
      <c r="N50" s="331">
        <f>IF(A50="","",IF(ISERROR(MATCH($F50,CL,0)),"Unknown",INDIRECT("'C'!$A$"&amp;MATCH($F50,CL,0)+1)))</f>
        <v/>
      </c>
      <c r="O50" s="331" t="inlineStr"/>
      <c r="P50" s="332" t="n"/>
      <c r="Q50" s="333">
        <f>A50&amp;B50</f>
        <v/>
      </c>
      <c r="R50" s="333">
        <f>OR(ISBLANK(B50),ISBLANK(C50))</f>
        <v/>
      </c>
      <c r="S50" s="333">
        <f>IF(R50,"",A50&amp;"+")</f>
        <v/>
      </c>
    </row>
    <row r="51" ht="20.1" customFormat="1" customHeight="1" s="333">
      <c r="A51" s="296" t="n"/>
      <c r="B51" s="328" t="n"/>
      <c r="C51" s="328" t="n"/>
      <c r="D51" s="328" t="n"/>
      <c r="E51" s="328" t="n"/>
      <c r="F51" s="328" t="n"/>
      <c r="G51" s="329" t="n"/>
      <c r="H51" s="329" t="n"/>
      <c r="I51" s="330" t="n"/>
      <c r="J51" s="330" t="n"/>
      <c r="K51" s="330" t="n"/>
      <c r="L51" s="330" t="n"/>
      <c r="M51" s="330" t="n"/>
      <c r="N51" s="331">
        <f>IF(A51="","",IF(ISERROR(MATCH($F51,CL,0)),"Unknown",INDIRECT("'C'!$A$"&amp;MATCH($F51,CL,0)+1)))</f>
        <v/>
      </c>
      <c r="O51" s="331" t="inlineStr"/>
      <c r="P51" s="332" t="n"/>
      <c r="Q51" s="333">
        <f>A51&amp;B51</f>
        <v/>
      </c>
      <c r="R51" s="333">
        <f>OR(ISBLANK(B51),ISBLANK(C51))</f>
        <v/>
      </c>
      <c r="S51" s="333">
        <f>IF(R51,"",A51&amp;"+")</f>
        <v/>
      </c>
    </row>
    <row r="52" ht="20.1" customFormat="1" customHeight="1" s="333">
      <c r="A52" s="296" t="n"/>
      <c r="B52" s="328" t="n"/>
      <c r="C52" s="328" t="n"/>
      <c r="D52" s="328" t="n"/>
      <c r="E52" s="328" t="n"/>
      <c r="F52" s="328" t="n"/>
      <c r="G52" s="329" t="n"/>
      <c r="H52" s="329" t="n"/>
      <c r="I52" s="330" t="n"/>
      <c r="J52" s="330" t="n"/>
      <c r="K52" s="330" t="n"/>
      <c r="L52" s="330" t="n"/>
      <c r="M52" s="330" t="n"/>
      <c r="N52" s="331">
        <f>IF(A52="","",IF(ISERROR(MATCH($F52,CL,0)),"Unknown",INDIRECT("'C'!$A$"&amp;MATCH($F52,CL,0)+1)))</f>
        <v/>
      </c>
      <c r="O52" s="331" t="inlineStr"/>
      <c r="P52" s="332" t="n"/>
      <c r="Q52" s="333">
        <f>A52&amp;B52</f>
        <v/>
      </c>
      <c r="R52" s="333">
        <f>OR(ISBLANK(B52),ISBLANK(C52))</f>
        <v/>
      </c>
      <c r="S52" s="333">
        <f>IF(R52,"",A52&amp;"+")</f>
        <v/>
      </c>
    </row>
    <row r="53" ht="20.1" customFormat="1" customHeight="1" s="333">
      <c r="A53" s="296" t="n"/>
      <c r="B53" s="328" t="n"/>
      <c r="C53" s="328" t="n"/>
      <c r="D53" s="328" t="n"/>
      <c r="E53" s="328" t="n"/>
      <c r="F53" s="328" t="n"/>
      <c r="G53" s="329" t="n"/>
      <c r="H53" s="329" t="n"/>
      <c r="I53" s="330" t="n"/>
      <c r="J53" s="330" t="n"/>
      <c r="K53" s="330" t="n"/>
      <c r="L53" s="330" t="n"/>
      <c r="M53" s="330" t="n"/>
      <c r="N53" s="331">
        <f>IF(A53="","",IF(ISERROR(MATCH($F53,CL,0)),"Unknown",INDIRECT("'C'!$A$"&amp;MATCH($F53,CL,0)+1)))</f>
        <v/>
      </c>
      <c r="O53" s="331" t="inlineStr"/>
      <c r="P53" s="332" t="n"/>
      <c r="Q53" s="333">
        <f>A53&amp;B53</f>
        <v/>
      </c>
      <c r="R53" s="333">
        <f>OR(ISBLANK(B53),ISBLANK(C53))</f>
        <v/>
      </c>
      <c r="S53" s="333">
        <f>IF(R53,"",A53&amp;"+")</f>
        <v/>
      </c>
    </row>
    <row r="54" ht="20.1" customFormat="1" customHeight="1" s="333">
      <c r="A54" s="296" t="n"/>
      <c r="B54" s="328" t="n"/>
      <c r="C54" s="328" t="n"/>
      <c r="D54" s="328" t="n"/>
      <c r="E54" s="328" t="n"/>
      <c r="F54" s="328" t="n"/>
      <c r="G54" s="329" t="n"/>
      <c r="H54" s="329" t="n"/>
      <c r="I54" s="330" t="n"/>
      <c r="J54" s="330" t="n"/>
      <c r="K54" s="330" t="n"/>
      <c r="L54" s="330" t="n"/>
      <c r="M54" s="330" t="n"/>
      <c r="N54" s="331">
        <f>IF(A54="","",IF(ISERROR(MATCH($F54,CL,0)),"Unknown",INDIRECT("'C'!$A$"&amp;MATCH($F54,CL,0)+1)))</f>
        <v/>
      </c>
      <c r="O54" s="331" t="inlineStr"/>
      <c r="P54" s="332" t="n"/>
      <c r="Q54" s="333">
        <f>A54&amp;B54</f>
        <v/>
      </c>
      <c r="R54" s="333">
        <f>OR(ISBLANK(B54),ISBLANK(C54))</f>
        <v/>
      </c>
      <c r="S54" s="333">
        <f>IF(R54,"",A54&amp;"+")</f>
        <v/>
      </c>
    </row>
    <row r="55" ht="20.1" customFormat="1" customHeight="1" s="333">
      <c r="A55" s="296" t="n"/>
      <c r="B55" s="328" t="n"/>
      <c r="C55" s="328" t="n"/>
      <c r="D55" s="328" t="n"/>
      <c r="E55" s="328" t="n"/>
      <c r="F55" s="328" t="n"/>
      <c r="G55" s="329" t="n"/>
      <c r="H55" s="329" t="n"/>
      <c r="I55" s="330" t="n"/>
      <c r="J55" s="330" t="n"/>
      <c r="K55" s="330" t="n"/>
      <c r="L55" s="330" t="n"/>
      <c r="M55" s="330" t="n"/>
      <c r="N55" s="331">
        <f>IF(A55="","",IF(ISERROR(MATCH($F55,CL,0)),"Unknown",INDIRECT("'C'!$A$"&amp;MATCH($F55,CL,0)+1)))</f>
        <v/>
      </c>
      <c r="O55" s="331" t="inlineStr"/>
      <c r="P55" s="332" t="n"/>
      <c r="Q55" s="333">
        <f>A55&amp;B55</f>
        <v/>
      </c>
      <c r="R55" s="333">
        <f>OR(ISBLANK(B55),ISBLANK(C55))</f>
        <v/>
      </c>
      <c r="S55" s="333">
        <f>IF(R55,"",A55&amp;"+")</f>
        <v/>
      </c>
    </row>
    <row r="56" ht="20.1" customFormat="1" customHeight="1" s="333">
      <c r="A56" s="296" t="n"/>
      <c r="B56" s="328" t="n"/>
      <c r="C56" s="328" t="n"/>
      <c r="D56" s="328" t="n"/>
      <c r="E56" s="328" t="n"/>
      <c r="F56" s="328" t="n"/>
      <c r="G56" s="329" t="n"/>
      <c r="H56" s="329" t="n"/>
      <c r="I56" s="330" t="n"/>
      <c r="J56" s="330" t="n"/>
      <c r="K56" s="330" t="n"/>
      <c r="L56" s="330" t="n"/>
      <c r="M56" s="330" t="n"/>
      <c r="N56" s="331">
        <f>IF(A56="","",IF(ISERROR(MATCH($F56,CL,0)),"Unknown",INDIRECT("'C'!$A$"&amp;MATCH($F56,CL,0)+1)))</f>
        <v/>
      </c>
      <c r="O56" s="331" t="inlineStr"/>
      <c r="P56" s="332" t="n"/>
      <c r="Q56" s="333">
        <f>A56&amp;B56</f>
        <v/>
      </c>
      <c r="R56" s="333">
        <f>OR(ISBLANK(B56),ISBLANK(C56))</f>
        <v/>
      </c>
      <c r="S56" s="333">
        <f>IF(R56,"",A56&amp;"+")</f>
        <v/>
      </c>
    </row>
    <row r="57" ht="20.1" customFormat="1" customHeight="1" s="333">
      <c r="A57" s="296" t="n"/>
      <c r="B57" s="328" t="n"/>
      <c r="C57" s="328" t="n"/>
      <c r="D57" s="328" t="n"/>
      <c r="E57" s="328" t="n"/>
      <c r="F57" s="328" t="n"/>
      <c r="G57" s="329" t="n"/>
      <c r="H57" s="329" t="n"/>
      <c r="I57" s="330" t="n"/>
      <c r="J57" s="330" t="n"/>
      <c r="K57" s="330" t="n"/>
      <c r="L57" s="330" t="n"/>
      <c r="M57" s="330" t="n"/>
      <c r="N57" s="331">
        <f>IF(A57="","",IF(ISERROR(MATCH($F57,CL,0)),"Unknown",INDIRECT("'C'!$A$"&amp;MATCH($F57,CL,0)+1)))</f>
        <v/>
      </c>
      <c r="O57" s="331" t="inlineStr"/>
      <c r="P57" s="332" t="n"/>
      <c r="Q57" s="333">
        <f>A57&amp;B57</f>
        <v/>
      </c>
      <c r="R57" s="333">
        <f>OR(ISBLANK(B57),ISBLANK(C57))</f>
        <v/>
      </c>
      <c r="S57" s="333">
        <f>IF(R57,"",A57&amp;"+")</f>
        <v/>
      </c>
    </row>
    <row r="58" ht="20.1" customFormat="1" customHeight="1" s="333">
      <c r="A58" s="296" t="n"/>
      <c r="B58" s="328" t="n"/>
      <c r="C58" s="328" t="n"/>
      <c r="D58" s="328" t="n"/>
      <c r="E58" s="328" t="n"/>
      <c r="F58" s="328" t="n"/>
      <c r="G58" s="329" t="n"/>
      <c r="H58" s="329" t="n"/>
      <c r="I58" s="330" t="n"/>
      <c r="J58" s="330" t="n"/>
      <c r="K58" s="330" t="n"/>
      <c r="L58" s="330" t="n"/>
      <c r="M58" s="330" t="n"/>
      <c r="N58" s="331">
        <f>IF(A58="","",IF(ISERROR(MATCH($F58,CL,0)),"Unknown",INDIRECT("'C'!$A$"&amp;MATCH($F58,CL,0)+1)))</f>
        <v/>
      </c>
      <c r="O58" s="331" t="inlineStr"/>
      <c r="P58" s="332" t="n"/>
      <c r="Q58" s="333">
        <f>A58&amp;B58</f>
        <v/>
      </c>
      <c r="R58" s="333">
        <f>OR(ISBLANK(B58),ISBLANK(C58))</f>
        <v/>
      </c>
      <c r="S58" s="333">
        <f>IF(R58,"",A58&amp;"+")</f>
        <v/>
      </c>
    </row>
    <row r="59" ht="20.1" customFormat="1" customHeight="1" s="333">
      <c r="A59" s="296" t="n"/>
      <c r="B59" s="328" t="n"/>
      <c r="C59" s="328" t="n"/>
      <c r="D59" s="328" t="n"/>
      <c r="E59" s="328" t="n"/>
      <c r="F59" s="328" t="n"/>
      <c r="G59" s="329" t="n"/>
      <c r="H59" s="329" t="n"/>
      <c r="I59" s="330" t="n"/>
      <c r="J59" s="330" t="n"/>
      <c r="K59" s="330" t="n"/>
      <c r="L59" s="330" t="n"/>
      <c r="M59" s="330" t="n"/>
      <c r="N59" s="331">
        <f>IF(A59="","",IF(ISERROR(MATCH($F59,CL,0)),"Unknown",INDIRECT("'C'!$A$"&amp;MATCH($F59,CL,0)+1)))</f>
        <v/>
      </c>
      <c r="O59" s="331" t="inlineStr"/>
      <c r="P59" s="332" t="n"/>
      <c r="Q59" s="333">
        <f>A59&amp;B59</f>
        <v/>
      </c>
      <c r="R59" s="333">
        <f>OR(ISBLANK(B59),ISBLANK(C59))</f>
        <v/>
      </c>
      <c r="S59" s="333">
        <f>IF(R59,"",A59&amp;"+")</f>
        <v/>
      </c>
    </row>
    <row r="60" ht="20.1" customFormat="1" customHeight="1" s="333">
      <c r="A60" s="296" t="n"/>
      <c r="B60" s="328" t="n"/>
      <c r="C60" s="328" t="n"/>
      <c r="D60" s="328" t="n"/>
      <c r="E60" s="328" t="n"/>
      <c r="F60" s="328" t="n"/>
      <c r="G60" s="329" t="n"/>
      <c r="H60" s="329" t="n"/>
      <c r="I60" s="330" t="n"/>
      <c r="J60" s="330" t="n"/>
      <c r="K60" s="330" t="n"/>
      <c r="L60" s="330" t="n"/>
      <c r="M60" s="330" t="n"/>
      <c r="N60" s="331">
        <f>IF(A60="","",IF(ISERROR(MATCH($F60,CL,0)),"Unknown",INDIRECT("'C'!$A$"&amp;MATCH($F60,CL,0)+1)))</f>
        <v/>
      </c>
      <c r="O60" s="331" t="inlineStr"/>
      <c r="P60" s="332" t="n"/>
      <c r="Q60" s="333">
        <f>A60&amp;B60</f>
        <v/>
      </c>
      <c r="R60" s="333">
        <f>OR(ISBLANK(B60),ISBLANK(C60))</f>
        <v/>
      </c>
      <c r="S60" s="333">
        <f>IF(R60,"",A60&amp;"+")</f>
        <v/>
      </c>
    </row>
    <row r="61" ht="20.1" customFormat="1" customHeight="1" s="333">
      <c r="A61" s="296" t="n"/>
      <c r="B61" s="328" t="n"/>
      <c r="C61" s="328" t="n"/>
      <c r="D61" s="328" t="n"/>
      <c r="E61" s="328" t="n"/>
      <c r="F61" s="328" t="n"/>
      <c r="G61" s="329" t="n"/>
      <c r="H61" s="329" t="n"/>
      <c r="I61" s="330" t="n"/>
      <c r="J61" s="330" t="n"/>
      <c r="K61" s="330" t="n"/>
      <c r="L61" s="330" t="n"/>
      <c r="M61" s="330" t="n"/>
      <c r="N61" s="331">
        <f>IF(A61="","",IF(ISERROR(MATCH($F61,CL,0)),"Unknown",INDIRECT("'C'!$A$"&amp;MATCH($F61,CL,0)+1)))</f>
        <v/>
      </c>
      <c r="O61" s="331" t="inlineStr"/>
      <c r="P61" s="332" t="n"/>
      <c r="Q61" s="333">
        <f>A61&amp;B61</f>
        <v/>
      </c>
      <c r="R61" s="333">
        <f>OR(ISBLANK(B61),ISBLANK(C61))</f>
        <v/>
      </c>
      <c r="S61" s="333">
        <f>IF(R61,"",A61&amp;"+")</f>
        <v/>
      </c>
    </row>
    <row r="62" ht="20.1" customFormat="1" customHeight="1" s="333">
      <c r="A62" s="296" t="n"/>
      <c r="B62" s="328" t="n"/>
      <c r="C62" s="328" t="n"/>
      <c r="D62" s="328" t="n"/>
      <c r="E62" s="328" t="n"/>
      <c r="F62" s="328" t="n"/>
      <c r="G62" s="329" t="n"/>
      <c r="H62" s="329" t="n"/>
      <c r="I62" s="330" t="n"/>
      <c r="J62" s="330" t="n"/>
      <c r="K62" s="330" t="n"/>
      <c r="L62" s="330" t="n"/>
      <c r="M62" s="330" t="n"/>
      <c r="N62" s="331">
        <f>IF(A62="","",IF(ISERROR(MATCH($F62,CL,0)),"Unknown",INDIRECT("'C'!$A$"&amp;MATCH($F62,CL,0)+1)))</f>
        <v/>
      </c>
      <c r="O62" s="331" t="inlineStr"/>
      <c r="P62" s="332" t="n"/>
      <c r="Q62" s="333">
        <f>A62&amp;B62</f>
        <v/>
      </c>
      <c r="R62" s="333">
        <f>OR(ISBLANK(B62),ISBLANK(C62))</f>
        <v/>
      </c>
      <c r="S62" s="333">
        <f>IF(R62,"",A62&amp;"+")</f>
        <v/>
      </c>
    </row>
    <row r="63" ht="20.1" customFormat="1" customHeight="1" s="333">
      <c r="A63" s="296" t="n"/>
      <c r="B63" s="328" t="n"/>
      <c r="C63" s="328" t="n"/>
      <c r="D63" s="328" t="n"/>
      <c r="E63" s="328" t="n"/>
      <c r="F63" s="328" t="n"/>
      <c r="G63" s="329" t="n"/>
      <c r="H63" s="329" t="n"/>
      <c r="I63" s="330" t="n"/>
      <c r="J63" s="330" t="n"/>
      <c r="K63" s="330" t="n"/>
      <c r="L63" s="330" t="n"/>
      <c r="M63" s="330" t="n"/>
      <c r="N63" s="331">
        <f>IF(A63="","",IF(ISERROR(MATCH($F63,CL,0)),"Unknown",INDIRECT("'C'!$A$"&amp;MATCH($F63,CL,0)+1)))</f>
        <v/>
      </c>
      <c r="O63" s="331" t="inlineStr"/>
      <c r="P63" s="332" t="n"/>
      <c r="Q63" s="333">
        <f>A63&amp;B63</f>
        <v/>
      </c>
      <c r="R63" s="333">
        <f>OR(ISBLANK(B63),ISBLANK(C63))</f>
        <v/>
      </c>
      <c r="S63" s="333">
        <f>IF(R63,"",A63&amp;"+")</f>
        <v/>
      </c>
    </row>
    <row r="64" ht="20.1" customFormat="1" customHeight="1" s="333">
      <c r="A64" s="296" t="n"/>
      <c r="B64" s="328" t="n"/>
      <c r="C64" s="328" t="n"/>
      <c r="D64" s="328" t="n"/>
      <c r="E64" s="328" t="n"/>
      <c r="F64" s="328" t="n"/>
      <c r="G64" s="329" t="n"/>
      <c r="H64" s="329" t="n"/>
      <c r="I64" s="330" t="n"/>
      <c r="J64" s="330" t="n"/>
      <c r="K64" s="330" t="n"/>
      <c r="L64" s="330" t="n"/>
      <c r="M64" s="330" t="n"/>
      <c r="N64" s="331">
        <f>IF(A64="","",IF(ISERROR(MATCH($F64,CL,0)),"Unknown",INDIRECT("'C'!$A$"&amp;MATCH($F64,CL,0)+1)))</f>
        <v/>
      </c>
      <c r="O64" s="331" t="inlineStr"/>
      <c r="P64" s="332" t="n"/>
      <c r="Q64" s="333">
        <f>A64&amp;B64</f>
        <v/>
      </c>
      <c r="R64" s="333">
        <f>OR(ISBLANK(B64),ISBLANK(C64))</f>
        <v/>
      </c>
      <c r="S64" s="333">
        <f>IF(R64,"",A64&amp;"+")</f>
        <v/>
      </c>
    </row>
    <row r="65" ht="20.1" customFormat="1" customHeight="1" s="333">
      <c r="A65" s="296" t="n"/>
      <c r="B65" s="328" t="n"/>
      <c r="C65" s="328" t="n"/>
      <c r="D65" s="328" t="n"/>
      <c r="E65" s="328" t="n"/>
      <c r="F65" s="328" t="n"/>
      <c r="G65" s="329" t="n"/>
      <c r="H65" s="329" t="n"/>
      <c r="I65" s="330" t="n"/>
      <c r="J65" s="330" t="n"/>
      <c r="K65" s="330" t="n"/>
      <c r="L65" s="330" t="n"/>
      <c r="M65" s="330" t="n"/>
      <c r="N65" s="331">
        <f>IF(A65="","",IF(ISERROR(MATCH($F65,CL,0)),"Unknown",INDIRECT("'C'!$A$"&amp;MATCH($F65,CL,0)+1)))</f>
        <v/>
      </c>
      <c r="O65" s="331" t="inlineStr"/>
      <c r="P65" s="332" t="n"/>
      <c r="Q65" s="333">
        <f>A65&amp;B65</f>
        <v/>
      </c>
      <c r="R65" s="333">
        <f>OR(ISBLANK(B65),ISBLANK(C65))</f>
        <v/>
      </c>
      <c r="S65" s="333">
        <f>IF(R65,"",A65&amp;"+")</f>
        <v/>
      </c>
    </row>
    <row r="66" ht="20.1" customFormat="1" customHeight="1" s="333">
      <c r="A66" s="296" t="n"/>
      <c r="B66" s="328" t="n"/>
      <c r="C66" s="328" t="n"/>
      <c r="D66" s="328" t="n"/>
      <c r="E66" s="328" t="n"/>
      <c r="F66" s="328" t="n"/>
      <c r="G66" s="329" t="n"/>
      <c r="H66" s="329" t="n"/>
      <c r="I66" s="330" t="n"/>
      <c r="J66" s="330" t="n"/>
      <c r="K66" s="330" t="n"/>
      <c r="L66" s="330" t="n"/>
      <c r="M66" s="330" t="n"/>
      <c r="N66" s="331">
        <f>IF(A66="","",IF(ISERROR(MATCH($F66,CL,0)),"Unknown",INDIRECT("'C'!$A$"&amp;MATCH($F66,CL,0)+1)))</f>
        <v/>
      </c>
      <c r="O66" s="331" t="inlineStr"/>
      <c r="P66" s="332" t="n"/>
      <c r="Q66" s="333">
        <f>A66&amp;B66</f>
        <v/>
      </c>
      <c r="R66" s="333">
        <f>OR(ISBLANK(B66),ISBLANK(C66))</f>
        <v/>
      </c>
      <c r="S66" s="333">
        <f>IF(R66,"",A66&amp;"+")</f>
        <v/>
      </c>
    </row>
    <row r="67" ht="20.1" customFormat="1" customHeight="1" s="333">
      <c r="A67" s="296" t="n"/>
      <c r="B67" s="328" t="n"/>
      <c r="C67" s="328" t="n"/>
      <c r="D67" s="328" t="n"/>
      <c r="E67" s="328" t="n"/>
      <c r="F67" s="328" t="n"/>
      <c r="G67" s="329" t="n"/>
      <c r="H67" s="329" t="n"/>
      <c r="I67" s="330" t="n"/>
      <c r="J67" s="330" t="n"/>
      <c r="K67" s="330" t="n"/>
      <c r="L67" s="330" t="n"/>
      <c r="M67" s="330" t="n"/>
      <c r="N67" s="331">
        <f>IF(A67="","",IF(ISERROR(MATCH($F67,CL,0)),"Unknown",INDIRECT("'C'!$A$"&amp;MATCH($F67,CL,0)+1)))</f>
        <v/>
      </c>
      <c r="O67" s="331" t="inlineStr"/>
      <c r="P67" s="332" t="n"/>
      <c r="Q67" s="333">
        <f>A67&amp;B67</f>
        <v/>
      </c>
      <c r="R67" s="333">
        <f>OR(ISBLANK(B67),ISBLANK(C67))</f>
        <v/>
      </c>
      <c r="S67" s="333">
        <f>IF(R67,"",A67&amp;"+")</f>
        <v/>
      </c>
    </row>
    <row r="68" ht="20.1" customFormat="1" customHeight="1" s="333">
      <c r="A68" s="296" t="n"/>
      <c r="B68" s="328" t="n"/>
      <c r="C68" s="328" t="n"/>
      <c r="D68" s="328" t="n"/>
      <c r="E68" s="328" t="n"/>
      <c r="F68" s="328" t="n"/>
      <c r="G68" s="329" t="n"/>
      <c r="H68" s="329" t="n"/>
      <c r="I68" s="330" t="n"/>
      <c r="J68" s="330" t="n"/>
      <c r="K68" s="330" t="n"/>
      <c r="L68" s="330" t="n"/>
      <c r="M68" s="330" t="n"/>
      <c r="N68" s="331">
        <f>IF(A68="","",IF(ISERROR(MATCH($F68,CL,0)),"Unknown",INDIRECT("'C'!$A$"&amp;MATCH($F68,CL,0)+1)))</f>
        <v/>
      </c>
      <c r="O68" s="331" t="inlineStr"/>
      <c r="P68" s="332" t="n"/>
      <c r="Q68" s="333">
        <f>A68&amp;B68</f>
        <v/>
      </c>
      <c r="R68" s="333">
        <f>OR(ISBLANK(B68),ISBLANK(C68))</f>
        <v/>
      </c>
      <c r="S68" s="333">
        <f>IF(R68,"",A68&amp;"+")</f>
        <v/>
      </c>
    </row>
    <row r="69" ht="20.1" customFormat="1" customHeight="1" s="333">
      <c r="A69" s="296" t="n"/>
      <c r="B69" s="328" t="n"/>
      <c r="C69" s="328" t="n"/>
      <c r="D69" s="328" t="n"/>
      <c r="E69" s="328" t="n"/>
      <c r="F69" s="328" t="n"/>
      <c r="G69" s="329" t="n"/>
      <c r="H69" s="329" t="n"/>
      <c r="I69" s="330" t="n"/>
      <c r="J69" s="330" t="n"/>
      <c r="K69" s="330" t="n"/>
      <c r="L69" s="330" t="n"/>
      <c r="M69" s="330" t="n"/>
      <c r="N69" s="331">
        <f>IF(A69="","",IF(ISERROR(MATCH($F69,CL,0)),"Unknown",INDIRECT("'C'!$A$"&amp;MATCH($F69,CL,0)+1)))</f>
        <v/>
      </c>
      <c r="O69" s="331" t="inlineStr"/>
      <c r="P69" s="332" t="n"/>
      <c r="Q69" s="333">
        <f>A69&amp;B69</f>
        <v/>
      </c>
      <c r="R69" s="333">
        <f>OR(ISBLANK(B69),ISBLANK(C69))</f>
        <v/>
      </c>
      <c r="S69" s="333">
        <f>IF(R69,"",A69&amp;"+")</f>
        <v/>
      </c>
    </row>
    <row r="70" ht="20.1" customFormat="1" customHeight="1" s="333">
      <c r="A70" s="296" t="n"/>
      <c r="B70" s="328" t="n"/>
      <c r="C70" s="328" t="n"/>
      <c r="D70" s="328" t="n"/>
      <c r="E70" s="328" t="n"/>
      <c r="F70" s="328" t="n"/>
      <c r="G70" s="329" t="n"/>
      <c r="H70" s="329" t="n"/>
      <c r="I70" s="330" t="n"/>
      <c r="J70" s="330" t="n"/>
      <c r="K70" s="330" t="n"/>
      <c r="L70" s="330" t="n"/>
      <c r="M70" s="330" t="n"/>
      <c r="N70" s="331">
        <f>IF(A70="","",IF(ISERROR(MATCH($F70,CL,0)),"Unknown",INDIRECT("'C'!$A$"&amp;MATCH($F70,CL,0)+1)))</f>
        <v/>
      </c>
      <c r="O70" s="331" t="inlineStr"/>
      <c r="P70" s="332" t="n"/>
      <c r="Q70" s="333">
        <f>A70&amp;B70</f>
        <v/>
      </c>
      <c r="R70" s="333">
        <f>OR(ISBLANK(B70),ISBLANK(C70))</f>
        <v/>
      </c>
      <c r="S70" s="333">
        <f>IF(R70,"",A70&amp;"+")</f>
        <v/>
      </c>
    </row>
    <row r="71" ht="20.1" customFormat="1" customHeight="1" s="333">
      <c r="A71" s="296" t="n"/>
      <c r="B71" s="328" t="n"/>
      <c r="C71" s="328" t="n"/>
      <c r="D71" s="328" t="n"/>
      <c r="E71" s="328" t="n"/>
      <c r="F71" s="328" t="n"/>
      <c r="G71" s="329" t="n"/>
      <c r="H71" s="329" t="n"/>
      <c r="I71" s="330" t="n"/>
      <c r="J71" s="330" t="n"/>
      <c r="K71" s="330" t="n"/>
      <c r="L71" s="330" t="n"/>
      <c r="M71" s="330" t="n"/>
      <c r="N71" s="331">
        <f>IF(A71="","",IF(ISERROR(MATCH($F71,CL,0)),"Unknown",INDIRECT("'C'!$A$"&amp;MATCH($F71,CL,0)+1)))</f>
        <v/>
      </c>
      <c r="O71" s="331" t="inlineStr"/>
      <c r="P71" s="332" t="n"/>
      <c r="Q71" s="333">
        <f>A71&amp;B71</f>
        <v/>
      </c>
      <c r="R71" s="333">
        <f>OR(ISBLANK(B71),ISBLANK(C71))</f>
        <v/>
      </c>
      <c r="S71" s="333">
        <f>IF(R71,"",A71&amp;"+")</f>
        <v/>
      </c>
    </row>
    <row r="72" ht="20.1" customFormat="1" customHeight="1" s="333">
      <c r="A72" s="296" t="n"/>
      <c r="B72" s="328" t="n"/>
      <c r="C72" s="328" t="n"/>
      <c r="D72" s="328" t="n"/>
      <c r="E72" s="328" t="n"/>
      <c r="F72" s="328" t="n"/>
      <c r="G72" s="329" t="n"/>
      <c r="H72" s="329" t="n"/>
      <c r="I72" s="330" t="n"/>
      <c r="J72" s="330" t="n"/>
      <c r="K72" s="330" t="n"/>
      <c r="L72" s="330" t="n"/>
      <c r="M72" s="330" t="n"/>
      <c r="N72" s="331">
        <f>IF(A72="","",IF(ISERROR(MATCH($F72,CL,0)),"Unknown",INDIRECT("'C'!$A$"&amp;MATCH($F72,CL,0)+1)))</f>
        <v/>
      </c>
      <c r="O72" s="331" t="inlineStr"/>
      <c r="P72" s="332" t="n"/>
      <c r="Q72" s="333">
        <f>A72&amp;B72</f>
        <v/>
      </c>
      <c r="R72" s="333">
        <f>OR(ISBLANK(B72),ISBLANK(C72))</f>
        <v/>
      </c>
      <c r="S72" s="333">
        <f>IF(R72,"",A72&amp;"+")</f>
        <v/>
      </c>
    </row>
    <row r="73" ht="20.1" customFormat="1" customHeight="1" s="333">
      <c r="A73" s="296" t="n"/>
      <c r="B73" s="328" t="n"/>
      <c r="C73" s="328" t="n"/>
      <c r="D73" s="328" t="n"/>
      <c r="E73" s="328" t="n"/>
      <c r="F73" s="328" t="n"/>
      <c r="G73" s="329" t="n"/>
      <c r="H73" s="329" t="n"/>
      <c r="I73" s="330" t="n"/>
      <c r="J73" s="330" t="n"/>
      <c r="K73" s="330" t="n"/>
      <c r="L73" s="330" t="n"/>
      <c r="M73" s="330" t="n"/>
      <c r="N73" s="331">
        <f>IF(A73="","",IF(ISERROR(MATCH($F73,CL,0)),"Unknown",INDIRECT("'C'!$A$"&amp;MATCH($F73,CL,0)+1)))</f>
        <v/>
      </c>
      <c r="O73" s="331" t="inlineStr"/>
      <c r="P73" s="332" t="n"/>
      <c r="Q73" s="333">
        <f>A73&amp;B73</f>
        <v/>
      </c>
      <c r="R73" s="333">
        <f>OR(ISBLANK(B73),ISBLANK(C73))</f>
        <v/>
      </c>
      <c r="S73" s="333">
        <f>IF(R73,"",A73&amp;"+")</f>
        <v/>
      </c>
    </row>
    <row r="74" ht="20.1" customFormat="1" customHeight="1" s="333">
      <c r="A74" s="296" t="n"/>
      <c r="B74" s="328" t="n"/>
      <c r="C74" s="328" t="n"/>
      <c r="D74" s="328" t="n"/>
      <c r="E74" s="328" t="n"/>
      <c r="F74" s="328" t="n"/>
      <c r="G74" s="329" t="n"/>
      <c r="H74" s="329" t="n"/>
      <c r="I74" s="330" t="n"/>
      <c r="J74" s="330" t="n"/>
      <c r="K74" s="330" t="n"/>
      <c r="L74" s="330" t="n"/>
      <c r="M74" s="330" t="n"/>
      <c r="N74" s="331">
        <f>IF(A74="","",IF(ISERROR(MATCH($F74,CL,0)),"Unknown",INDIRECT("'C'!$A$"&amp;MATCH($F74,CL,0)+1)))</f>
        <v/>
      </c>
      <c r="O74" s="331" t="inlineStr"/>
      <c r="P74" s="332" t="n"/>
      <c r="Q74" s="333">
        <f>A74&amp;B74</f>
        <v/>
      </c>
      <c r="R74" s="333">
        <f>OR(ISBLANK(B74),ISBLANK(C74))</f>
        <v/>
      </c>
      <c r="S74" s="333">
        <f>IF(R74,"",A74&amp;"+")</f>
        <v/>
      </c>
    </row>
    <row r="75" ht="20.1" customFormat="1" customHeight="1" s="333">
      <c r="A75" s="296" t="n"/>
      <c r="B75" s="328" t="n"/>
      <c r="C75" s="328" t="n"/>
      <c r="D75" s="328" t="n"/>
      <c r="E75" s="328" t="n"/>
      <c r="F75" s="328" t="n"/>
      <c r="G75" s="329" t="n"/>
      <c r="H75" s="329" t="n"/>
      <c r="I75" s="330" t="n"/>
      <c r="J75" s="330" t="n"/>
      <c r="K75" s="330" t="n"/>
      <c r="L75" s="330" t="n"/>
      <c r="M75" s="330" t="n"/>
      <c r="N75" s="331">
        <f>IF(A75="","",IF(ISERROR(MATCH($F75,CL,0)),"Unknown",INDIRECT("'C'!$A$"&amp;MATCH($F75,CL,0)+1)))</f>
        <v/>
      </c>
      <c r="O75" s="331" t="inlineStr"/>
      <c r="P75" s="332" t="n"/>
      <c r="Q75" s="333">
        <f>A75&amp;B75</f>
        <v/>
      </c>
      <c r="R75" s="333">
        <f>OR(ISBLANK(B75),ISBLANK(C75))</f>
        <v/>
      </c>
      <c r="S75" s="333">
        <f>IF(R75,"",A75&amp;"+")</f>
        <v/>
      </c>
    </row>
    <row r="76" ht="20.1" customFormat="1" customHeight="1" s="333">
      <c r="A76" s="296" t="n"/>
      <c r="B76" s="328" t="n"/>
      <c r="C76" s="328" t="n"/>
      <c r="D76" s="328" t="n"/>
      <c r="E76" s="328" t="n"/>
      <c r="F76" s="328" t="n"/>
      <c r="G76" s="329" t="n"/>
      <c r="H76" s="329" t="n"/>
      <c r="I76" s="330" t="n"/>
      <c r="J76" s="330" t="n"/>
      <c r="K76" s="330" t="n"/>
      <c r="L76" s="330" t="n"/>
      <c r="M76" s="330" t="n"/>
      <c r="N76" s="331">
        <f>IF(A76="","",IF(ISERROR(MATCH($F76,CL,0)),"Unknown",INDIRECT("'C'!$A$"&amp;MATCH($F76,CL,0)+1)))</f>
        <v/>
      </c>
      <c r="O76" s="331" t="inlineStr"/>
      <c r="P76" s="332" t="n"/>
      <c r="Q76" s="333">
        <f>A76&amp;B76</f>
        <v/>
      </c>
      <c r="R76" s="333">
        <f>OR(ISBLANK(B76),ISBLANK(C76))</f>
        <v/>
      </c>
      <c r="S76" s="333">
        <f>IF(R76,"",A76&amp;"+")</f>
        <v/>
      </c>
    </row>
    <row r="77" ht="20.1" customFormat="1" customHeight="1" s="333">
      <c r="A77" s="296" t="n"/>
      <c r="B77" s="328" t="n"/>
      <c r="C77" s="328" t="n"/>
      <c r="D77" s="328" t="n"/>
      <c r="E77" s="328" t="n"/>
      <c r="F77" s="328" t="n"/>
      <c r="G77" s="329" t="n"/>
      <c r="H77" s="329" t="n"/>
      <c r="I77" s="330" t="n"/>
      <c r="J77" s="330" t="n"/>
      <c r="K77" s="330" t="n"/>
      <c r="L77" s="330" t="n"/>
      <c r="M77" s="330" t="n"/>
      <c r="N77" s="331">
        <f>IF(A77="","",IF(ISERROR(MATCH($F77,CL,0)),"Unknown",INDIRECT("'C'!$A$"&amp;MATCH($F77,CL,0)+1)))</f>
        <v/>
      </c>
      <c r="O77" s="331" t="inlineStr"/>
      <c r="P77" s="332" t="n"/>
      <c r="Q77" s="333">
        <f>A77&amp;B77</f>
        <v/>
      </c>
      <c r="R77" s="333">
        <f>OR(ISBLANK(B77),ISBLANK(C77))</f>
        <v/>
      </c>
      <c r="S77" s="333">
        <f>IF(R77,"",A77&amp;"+")</f>
        <v/>
      </c>
    </row>
    <row r="78" ht="20.1" customFormat="1" customHeight="1" s="333">
      <c r="A78" s="296" t="n"/>
      <c r="B78" s="328" t="n"/>
      <c r="C78" s="328" t="n"/>
      <c r="D78" s="328" t="n"/>
      <c r="E78" s="328" t="n"/>
      <c r="F78" s="328" t="n"/>
      <c r="G78" s="329" t="n"/>
      <c r="H78" s="329" t="n"/>
      <c r="I78" s="330" t="n"/>
      <c r="J78" s="330" t="n"/>
      <c r="K78" s="330" t="n"/>
      <c r="L78" s="330" t="n"/>
      <c r="M78" s="330" t="n"/>
      <c r="N78" s="331">
        <f>IF(A78="","",IF(ISERROR(MATCH($F78,CL,0)),"Unknown",INDIRECT("'C'!$A$"&amp;MATCH($F78,CL,0)+1)))</f>
        <v/>
      </c>
      <c r="O78" s="331" t="inlineStr"/>
      <c r="P78" s="332" t="n"/>
      <c r="Q78" s="333">
        <f>A78&amp;B78</f>
        <v/>
      </c>
      <c r="R78" s="333">
        <f>OR(ISBLANK(B78),ISBLANK(C78))</f>
        <v/>
      </c>
      <c r="S78" s="333">
        <f>IF(R78,"",A78&amp;"+")</f>
        <v/>
      </c>
    </row>
    <row r="79" ht="20.1" customFormat="1" customHeight="1" s="333">
      <c r="A79" s="296" t="n"/>
      <c r="B79" s="328" t="n"/>
      <c r="C79" s="328" t="n"/>
      <c r="D79" s="328" t="n"/>
      <c r="E79" s="328" t="n"/>
      <c r="F79" s="328" t="n"/>
      <c r="G79" s="329" t="n"/>
      <c r="H79" s="329" t="n"/>
      <c r="I79" s="330" t="n"/>
      <c r="J79" s="330" t="n"/>
      <c r="K79" s="330" t="n"/>
      <c r="L79" s="330" t="n"/>
      <c r="M79" s="330" t="n"/>
      <c r="N79" s="331">
        <f>IF(A79="","",IF(ISERROR(MATCH($F79,CL,0)),"Unknown",INDIRECT("'C'!$A$"&amp;MATCH($F79,CL,0)+1)))</f>
        <v/>
      </c>
      <c r="O79" s="331" t="inlineStr"/>
      <c r="P79" s="332" t="n"/>
      <c r="Q79" s="333">
        <f>A79&amp;B79</f>
        <v/>
      </c>
      <c r="R79" s="333">
        <f>OR(ISBLANK(B79),ISBLANK(C79))</f>
        <v/>
      </c>
      <c r="S79" s="333">
        <f>IF(R79,"",A79&amp;"+")</f>
        <v/>
      </c>
    </row>
    <row r="80" ht="20.1" customFormat="1" customHeight="1" s="333">
      <c r="A80" s="296" t="n"/>
      <c r="B80" s="328" t="n"/>
      <c r="C80" s="328" t="n"/>
      <c r="D80" s="328" t="n"/>
      <c r="E80" s="328" t="n"/>
      <c r="F80" s="328" t="n"/>
      <c r="G80" s="329" t="n"/>
      <c r="H80" s="329" t="n"/>
      <c r="I80" s="330" t="n"/>
      <c r="J80" s="330" t="n"/>
      <c r="K80" s="330" t="n"/>
      <c r="L80" s="330" t="n"/>
      <c r="M80" s="330" t="n"/>
      <c r="N80" s="331">
        <f>IF(A80="","",IF(ISERROR(MATCH($F80,CL,0)),"Unknown",INDIRECT("'C'!$A$"&amp;MATCH($F80,CL,0)+1)))</f>
        <v/>
      </c>
      <c r="O80" s="331" t="inlineStr"/>
      <c r="P80" s="332" t="n"/>
      <c r="Q80" s="333">
        <f>A80&amp;B80</f>
        <v/>
      </c>
      <c r="R80" s="333">
        <f>OR(ISBLANK(B80),ISBLANK(C80))</f>
        <v/>
      </c>
      <c r="S80" s="333">
        <f>IF(R80,"",A80&amp;"+")</f>
        <v/>
      </c>
    </row>
    <row r="81" ht="20.1" customFormat="1" customHeight="1" s="333">
      <c r="A81" s="296" t="n"/>
      <c r="B81" s="328" t="n"/>
      <c r="C81" s="328" t="n"/>
      <c r="D81" s="328" t="n"/>
      <c r="E81" s="328" t="n"/>
      <c r="F81" s="328" t="n"/>
      <c r="G81" s="329" t="n"/>
      <c r="H81" s="329" t="n"/>
      <c r="I81" s="330" t="n"/>
      <c r="J81" s="330" t="n"/>
      <c r="K81" s="330" t="n"/>
      <c r="L81" s="330" t="n"/>
      <c r="M81" s="330" t="n"/>
      <c r="N81" s="331">
        <f>IF(A81="","",IF(ISERROR(MATCH($F81,CL,0)),"Unknown",INDIRECT("'C'!$A$"&amp;MATCH($F81,CL,0)+1)))</f>
        <v/>
      </c>
      <c r="O81" s="331" t="inlineStr"/>
      <c r="P81" s="332" t="n"/>
      <c r="Q81" s="333">
        <f>A81&amp;B81</f>
        <v/>
      </c>
      <c r="R81" s="333">
        <f>OR(ISBLANK(B81),ISBLANK(C81))</f>
        <v/>
      </c>
      <c r="S81" s="333">
        <f>IF(R81,"",A81&amp;"+")</f>
        <v/>
      </c>
    </row>
    <row r="82" ht="20.1" customFormat="1" customHeight="1" s="333">
      <c r="A82" s="296" t="n"/>
      <c r="B82" s="328" t="n"/>
      <c r="C82" s="328" t="n"/>
      <c r="D82" s="328" t="n"/>
      <c r="E82" s="328" t="n"/>
      <c r="F82" s="328" t="n"/>
      <c r="G82" s="329" t="n"/>
      <c r="H82" s="329" t="n"/>
      <c r="I82" s="330" t="n"/>
      <c r="J82" s="330" t="n"/>
      <c r="K82" s="330" t="n"/>
      <c r="L82" s="330" t="n"/>
      <c r="M82" s="330" t="n"/>
      <c r="N82" s="331">
        <f>IF(A82="","",IF(ISERROR(MATCH($F82,CL,0)),"Unknown",INDIRECT("'C'!$A$"&amp;MATCH($F82,CL,0)+1)))</f>
        <v/>
      </c>
      <c r="O82" s="331" t="inlineStr"/>
      <c r="P82" s="332" t="n"/>
      <c r="Q82" s="333">
        <f>A82&amp;B82</f>
        <v/>
      </c>
      <c r="R82" s="333">
        <f>OR(ISBLANK(B82),ISBLANK(C82))</f>
        <v/>
      </c>
      <c r="S82" s="333">
        <f>IF(R82,"",A82&amp;"+")</f>
        <v/>
      </c>
    </row>
    <row r="83" ht="20.1" customFormat="1" customHeight="1" s="333">
      <c r="A83" s="296" t="n"/>
      <c r="B83" s="328" t="n"/>
      <c r="C83" s="328" t="n"/>
      <c r="D83" s="328" t="n"/>
      <c r="E83" s="328" t="n"/>
      <c r="F83" s="328" t="n"/>
      <c r="G83" s="329" t="n"/>
      <c r="H83" s="329" t="n"/>
      <c r="I83" s="330" t="n"/>
      <c r="J83" s="330" t="n"/>
      <c r="K83" s="330" t="n"/>
      <c r="L83" s="330" t="n"/>
      <c r="M83" s="330" t="n"/>
      <c r="N83" s="331">
        <f>IF(A83="","",IF(ISERROR(MATCH($F83,CL,0)),"Unknown",INDIRECT("'C'!$A$"&amp;MATCH($F83,CL,0)+1)))</f>
        <v/>
      </c>
      <c r="O83" s="331" t="inlineStr"/>
      <c r="P83" s="332" t="n"/>
      <c r="Q83" s="333">
        <f>A83&amp;B83</f>
        <v/>
      </c>
      <c r="R83" s="333">
        <f>OR(ISBLANK(B83),ISBLANK(C83))</f>
        <v/>
      </c>
      <c r="S83" s="333">
        <f>IF(R83,"",A83&amp;"+")</f>
        <v/>
      </c>
    </row>
    <row r="84" ht="20.1" customFormat="1" customHeight="1" s="333">
      <c r="A84" s="296" t="n"/>
      <c r="B84" s="328" t="n"/>
      <c r="C84" s="328" t="n"/>
      <c r="D84" s="328" t="n"/>
      <c r="E84" s="328" t="n"/>
      <c r="F84" s="328" t="n"/>
      <c r="G84" s="329" t="n"/>
      <c r="H84" s="329" t="n"/>
      <c r="I84" s="330" t="n"/>
      <c r="J84" s="330" t="n"/>
      <c r="K84" s="330" t="n"/>
      <c r="L84" s="330" t="n"/>
      <c r="M84" s="330" t="n"/>
      <c r="N84" s="331">
        <f>IF(A84="","",IF(ISERROR(MATCH($F84,CL,0)),"Unknown",INDIRECT("'C'!$A$"&amp;MATCH($F84,CL,0)+1)))</f>
        <v/>
      </c>
      <c r="O84" s="331" t="inlineStr"/>
      <c r="P84" s="332" t="n"/>
      <c r="Q84" s="333">
        <f>A84&amp;B84</f>
        <v/>
      </c>
      <c r="R84" s="333">
        <f>OR(ISBLANK(B84),ISBLANK(C84))</f>
        <v/>
      </c>
      <c r="S84" s="333">
        <f>IF(R84,"",A84&amp;"+")</f>
        <v/>
      </c>
    </row>
    <row r="85" ht="20.1" customFormat="1" customHeight="1" s="333">
      <c r="A85" s="296" t="n"/>
      <c r="B85" s="328" t="n"/>
      <c r="C85" s="328" t="n"/>
      <c r="D85" s="328" t="n"/>
      <c r="E85" s="328" t="n"/>
      <c r="F85" s="328" t="n"/>
      <c r="G85" s="329" t="n"/>
      <c r="H85" s="329" t="n"/>
      <c r="I85" s="330" t="n"/>
      <c r="J85" s="330" t="n"/>
      <c r="K85" s="330" t="n"/>
      <c r="L85" s="330" t="n"/>
      <c r="M85" s="330" t="n"/>
      <c r="N85" s="331">
        <f>IF(A85="","",IF(ISERROR(MATCH($F85,CL,0)),"Unknown",INDIRECT("'C'!$A$"&amp;MATCH($F85,CL,0)+1)))</f>
        <v/>
      </c>
      <c r="O85" s="331" t="inlineStr"/>
      <c r="P85" s="332" t="n"/>
      <c r="Q85" s="333">
        <f>A85&amp;B85</f>
        <v/>
      </c>
      <c r="R85" s="333">
        <f>OR(ISBLANK(B85),ISBLANK(C85))</f>
        <v/>
      </c>
      <c r="S85" s="333">
        <f>IF(R85,"",A85&amp;"+")</f>
        <v/>
      </c>
    </row>
    <row r="86" ht="20.1" customFormat="1" customHeight="1" s="333">
      <c r="A86" s="296" t="n"/>
      <c r="B86" s="328" t="n"/>
      <c r="C86" s="328" t="n"/>
      <c r="D86" s="328" t="n"/>
      <c r="E86" s="328" t="n"/>
      <c r="F86" s="328" t="n"/>
      <c r="G86" s="329" t="n"/>
      <c r="H86" s="329" t="n"/>
      <c r="I86" s="330" t="n"/>
      <c r="J86" s="330" t="n"/>
      <c r="K86" s="330" t="n"/>
      <c r="L86" s="330" t="n"/>
      <c r="M86" s="330" t="n"/>
      <c r="N86" s="331">
        <f>IF(A86="","",IF(ISERROR(MATCH($F86,CL,0)),"Unknown",INDIRECT("'C'!$A$"&amp;MATCH($F86,CL,0)+1)))</f>
        <v/>
      </c>
      <c r="O86" s="331" t="inlineStr"/>
      <c r="P86" s="332" t="n"/>
      <c r="Q86" s="333">
        <f>A86&amp;B86</f>
        <v/>
      </c>
      <c r="R86" s="333">
        <f>OR(ISBLANK(B86),ISBLANK(C86))</f>
        <v/>
      </c>
      <c r="S86" s="333">
        <f>IF(R86,"",A86&amp;"+")</f>
        <v/>
      </c>
    </row>
    <row r="87" ht="20.1" customFormat="1" customHeight="1" s="333">
      <c r="A87" s="296" t="n"/>
      <c r="B87" s="328" t="n"/>
      <c r="C87" s="328" t="n"/>
      <c r="D87" s="328" t="n"/>
      <c r="E87" s="328" t="n"/>
      <c r="F87" s="328" t="n"/>
      <c r="G87" s="329" t="n"/>
      <c r="H87" s="329" t="n"/>
      <c r="I87" s="330" t="n"/>
      <c r="J87" s="330" t="n"/>
      <c r="K87" s="330" t="n"/>
      <c r="L87" s="330" t="n"/>
      <c r="M87" s="330" t="n"/>
      <c r="N87" s="331">
        <f>IF(A87="","",IF(ISERROR(MATCH($F87,CL,0)),"Unknown",INDIRECT("'C'!$A$"&amp;MATCH($F87,CL,0)+1)))</f>
        <v/>
      </c>
      <c r="O87" s="331" t="inlineStr"/>
      <c r="P87" s="332" t="n"/>
      <c r="Q87" s="333">
        <f>A87&amp;B87</f>
        <v/>
      </c>
      <c r="R87" s="333">
        <f>OR(ISBLANK(B87),ISBLANK(C87))</f>
        <v/>
      </c>
      <c r="S87" s="333">
        <f>IF(R87,"",A87&amp;"+")</f>
        <v/>
      </c>
    </row>
    <row r="88" ht="20.1" customFormat="1" customHeight="1" s="333">
      <c r="A88" s="296" t="n"/>
      <c r="B88" s="328" t="n"/>
      <c r="C88" s="328" t="n"/>
      <c r="D88" s="328" t="n"/>
      <c r="E88" s="328" t="n"/>
      <c r="F88" s="328" t="n"/>
      <c r="G88" s="329" t="n"/>
      <c r="H88" s="329" t="n"/>
      <c r="I88" s="330" t="n"/>
      <c r="J88" s="330" t="n"/>
      <c r="K88" s="330" t="n"/>
      <c r="L88" s="330" t="n"/>
      <c r="M88" s="330" t="n"/>
      <c r="N88" s="331">
        <f>IF(A88="","",IF(ISERROR(MATCH($F88,CL,0)),"Unknown",INDIRECT("'C'!$A$"&amp;MATCH($F88,CL,0)+1)))</f>
        <v/>
      </c>
      <c r="O88" s="331" t="inlineStr"/>
      <c r="P88" s="332" t="n"/>
      <c r="Q88" s="333">
        <f>A88&amp;B88</f>
        <v/>
      </c>
      <c r="R88" s="333">
        <f>OR(ISBLANK(B88),ISBLANK(C88))</f>
        <v/>
      </c>
      <c r="S88" s="333">
        <f>IF(R88,"",A88&amp;"+")</f>
        <v/>
      </c>
    </row>
    <row r="89" ht="20.1" customFormat="1" customHeight="1" s="333">
      <c r="A89" s="296" t="n"/>
      <c r="B89" s="328" t="n"/>
      <c r="C89" s="328" t="n"/>
      <c r="D89" s="328" t="n"/>
      <c r="E89" s="328" t="n"/>
      <c r="F89" s="328" t="n"/>
      <c r="G89" s="329" t="n"/>
      <c r="H89" s="329" t="n"/>
      <c r="I89" s="330" t="n"/>
      <c r="J89" s="330" t="n"/>
      <c r="K89" s="330" t="n"/>
      <c r="L89" s="330" t="n"/>
      <c r="M89" s="330" t="n"/>
      <c r="N89" s="331">
        <f>IF(A89="","",IF(ISERROR(MATCH($F89,CL,0)),"Unknown",INDIRECT("'C'!$A$"&amp;MATCH($F89,CL,0)+1)))</f>
        <v/>
      </c>
      <c r="O89" s="331" t="inlineStr"/>
      <c r="P89" s="332" t="n"/>
      <c r="Q89" s="333">
        <f>A89&amp;B89</f>
        <v/>
      </c>
      <c r="R89" s="333">
        <f>OR(ISBLANK(B89),ISBLANK(C89))</f>
        <v/>
      </c>
      <c r="S89" s="333">
        <f>IF(R89,"",A89&amp;"+")</f>
        <v/>
      </c>
    </row>
    <row r="90" ht="20.1" customFormat="1" customHeight="1" s="333">
      <c r="A90" s="296" t="n"/>
      <c r="B90" s="328" t="n"/>
      <c r="C90" s="328" t="n"/>
      <c r="D90" s="328" t="n"/>
      <c r="E90" s="328" t="n"/>
      <c r="F90" s="328" t="n"/>
      <c r="G90" s="329" t="n"/>
      <c r="H90" s="329" t="n"/>
      <c r="I90" s="330" t="n"/>
      <c r="J90" s="330" t="n"/>
      <c r="K90" s="330" t="n"/>
      <c r="L90" s="330" t="n"/>
      <c r="M90" s="330" t="n"/>
      <c r="N90" s="331">
        <f>IF(A90="","",IF(ISERROR(MATCH($F90,CL,0)),"Unknown",INDIRECT("'C'!$A$"&amp;MATCH($F90,CL,0)+1)))</f>
        <v/>
      </c>
      <c r="O90" s="331" t="inlineStr"/>
      <c r="P90" s="332" t="n"/>
      <c r="Q90" s="333">
        <f>A90&amp;B90</f>
        <v/>
      </c>
      <c r="R90" s="333">
        <f>OR(ISBLANK(B90),ISBLANK(C90))</f>
        <v/>
      </c>
      <c r="S90" s="333">
        <f>IF(R90,"",A90&amp;"+")</f>
        <v/>
      </c>
    </row>
    <row r="91" ht="20.1" customFormat="1" customHeight="1" s="333">
      <c r="A91" s="296" t="n"/>
      <c r="B91" s="328" t="n"/>
      <c r="C91" s="328" t="n"/>
      <c r="D91" s="328" t="n"/>
      <c r="E91" s="328" t="n"/>
      <c r="F91" s="328" t="n"/>
      <c r="G91" s="329" t="n"/>
      <c r="H91" s="329" t="n"/>
      <c r="I91" s="330" t="n"/>
      <c r="J91" s="330" t="n"/>
      <c r="K91" s="330" t="n"/>
      <c r="L91" s="330" t="n"/>
      <c r="M91" s="330" t="n"/>
      <c r="N91" s="331">
        <f>IF(A91="","",IF(ISERROR(MATCH($F91,CL,0)),"Unknown",INDIRECT("'C'!$A$"&amp;MATCH($F91,CL,0)+1)))</f>
        <v/>
      </c>
      <c r="O91" s="331" t="inlineStr"/>
      <c r="P91" s="332" t="n"/>
      <c r="Q91" s="333">
        <f>A91&amp;B91</f>
        <v/>
      </c>
      <c r="R91" s="333">
        <f>OR(ISBLANK(B91),ISBLANK(C91))</f>
        <v/>
      </c>
      <c r="S91" s="333">
        <f>IF(R91,"",A91&amp;"+")</f>
        <v/>
      </c>
    </row>
    <row r="92" ht="20.1" customFormat="1" customHeight="1" s="333">
      <c r="A92" s="296" t="n"/>
      <c r="B92" s="328" t="n"/>
      <c r="C92" s="328" t="n"/>
      <c r="D92" s="328" t="n"/>
      <c r="E92" s="328" t="n"/>
      <c r="F92" s="328" t="n"/>
      <c r="G92" s="329" t="n"/>
      <c r="H92" s="329" t="n"/>
      <c r="I92" s="330" t="n"/>
      <c r="J92" s="330" t="n"/>
      <c r="K92" s="330" t="n"/>
      <c r="L92" s="330" t="n"/>
      <c r="M92" s="330" t="n"/>
      <c r="N92" s="331">
        <f>IF(A92="","",IF(ISERROR(MATCH($F92,CL,0)),"Unknown",INDIRECT("'C'!$A$"&amp;MATCH($F92,CL,0)+1)))</f>
        <v/>
      </c>
      <c r="O92" s="331" t="inlineStr"/>
      <c r="P92" s="332" t="n"/>
      <c r="Q92" s="333">
        <f>A92&amp;B92</f>
        <v/>
      </c>
      <c r="R92" s="333">
        <f>OR(ISBLANK(B92),ISBLANK(C92))</f>
        <v/>
      </c>
      <c r="S92" s="333">
        <f>IF(R92,"",A92&amp;"+")</f>
        <v/>
      </c>
    </row>
    <row r="93" ht="20.1" customFormat="1" customHeight="1" s="333">
      <c r="A93" s="296" t="n"/>
      <c r="B93" s="328" t="n"/>
      <c r="C93" s="328" t="n"/>
      <c r="D93" s="328" t="n"/>
      <c r="E93" s="328" t="n"/>
      <c r="F93" s="328" t="n"/>
      <c r="G93" s="329" t="n"/>
      <c r="H93" s="329" t="n"/>
      <c r="I93" s="330" t="n"/>
      <c r="J93" s="330" t="n"/>
      <c r="K93" s="330" t="n"/>
      <c r="L93" s="330" t="n"/>
      <c r="M93" s="330" t="n"/>
      <c r="N93" s="331">
        <f>IF(A93="","",IF(ISERROR(MATCH($F93,CL,0)),"Unknown",INDIRECT("'C'!$A$"&amp;MATCH($F93,CL,0)+1)))</f>
        <v/>
      </c>
      <c r="O93" s="331" t="inlineStr"/>
      <c r="P93" s="332" t="n"/>
      <c r="Q93" s="333">
        <f>A93&amp;B93</f>
        <v/>
      </c>
      <c r="R93" s="333">
        <f>OR(ISBLANK(B93),ISBLANK(C93))</f>
        <v/>
      </c>
      <c r="S93" s="333">
        <f>IF(R93,"",A93&amp;"+")</f>
        <v/>
      </c>
    </row>
    <row r="94" ht="20.1" customFormat="1" customHeight="1" s="333">
      <c r="A94" s="296" t="n"/>
      <c r="B94" s="328" t="n"/>
      <c r="C94" s="328" t="n"/>
      <c r="D94" s="328" t="n"/>
      <c r="E94" s="328" t="n"/>
      <c r="F94" s="328" t="n"/>
      <c r="G94" s="329" t="n"/>
      <c r="H94" s="329" t="n"/>
      <c r="I94" s="330" t="n"/>
      <c r="J94" s="330" t="n"/>
      <c r="K94" s="330" t="n"/>
      <c r="L94" s="330" t="n"/>
      <c r="M94" s="330" t="n"/>
      <c r="N94" s="331">
        <f>IF(A94="","",IF(ISERROR(MATCH($F94,CL,0)),"Unknown",INDIRECT("'C'!$A$"&amp;MATCH($F94,CL,0)+1)))</f>
        <v/>
      </c>
      <c r="O94" s="331" t="inlineStr"/>
      <c r="P94" s="332" t="n"/>
      <c r="Q94" s="333">
        <f>A94&amp;B94</f>
        <v/>
      </c>
      <c r="R94" s="333">
        <f>OR(ISBLANK(B94),ISBLANK(C94))</f>
        <v/>
      </c>
      <c r="S94" s="333">
        <f>IF(R94,"",A94&amp;"+")</f>
        <v/>
      </c>
    </row>
    <row r="95" ht="20.1" customFormat="1" customHeight="1" s="333">
      <c r="A95" s="296" t="n"/>
      <c r="B95" s="328" t="n"/>
      <c r="C95" s="328" t="n"/>
      <c r="D95" s="328" t="n"/>
      <c r="E95" s="328" t="n"/>
      <c r="F95" s="328" t="n"/>
      <c r="G95" s="329" t="n"/>
      <c r="H95" s="329" t="n"/>
      <c r="I95" s="330" t="n"/>
      <c r="J95" s="330" t="n"/>
      <c r="K95" s="330" t="n"/>
      <c r="L95" s="330" t="n"/>
      <c r="M95" s="330" t="n"/>
      <c r="N95" s="331">
        <f>IF(A95="","",IF(ISERROR(MATCH($F95,CL,0)),"Unknown",INDIRECT("'C'!$A$"&amp;MATCH($F95,CL,0)+1)))</f>
        <v/>
      </c>
      <c r="O95" s="331" t="inlineStr"/>
      <c r="P95" s="332" t="n"/>
      <c r="Q95" s="333">
        <f>A95&amp;B95</f>
        <v/>
      </c>
      <c r="R95" s="333">
        <f>OR(ISBLANK(B95),ISBLANK(C95))</f>
        <v/>
      </c>
      <c r="S95" s="333">
        <f>IF(R95,"",A95&amp;"+")</f>
        <v/>
      </c>
    </row>
    <row r="96" ht="20.1" customFormat="1" customHeight="1" s="333">
      <c r="A96" s="296" t="n"/>
      <c r="B96" s="328" t="n"/>
      <c r="C96" s="328" t="n"/>
      <c r="D96" s="328" t="n"/>
      <c r="E96" s="328" t="n"/>
      <c r="F96" s="328" t="n"/>
      <c r="G96" s="329" t="n"/>
      <c r="H96" s="329" t="n"/>
      <c r="I96" s="330" t="n"/>
      <c r="J96" s="330" t="n"/>
      <c r="K96" s="330" t="n"/>
      <c r="L96" s="330" t="n"/>
      <c r="M96" s="330" t="n"/>
      <c r="N96" s="331">
        <f>IF(A96="","",IF(ISERROR(MATCH($F96,CL,0)),"Unknown",INDIRECT("'C'!$A$"&amp;MATCH($F96,CL,0)+1)))</f>
        <v/>
      </c>
      <c r="O96" s="331" t="inlineStr"/>
      <c r="P96" s="332" t="n"/>
      <c r="Q96" s="333">
        <f>A96&amp;B96</f>
        <v/>
      </c>
      <c r="R96" s="333">
        <f>OR(ISBLANK(B96),ISBLANK(C96))</f>
        <v/>
      </c>
      <c r="S96" s="333">
        <f>IF(R96,"",A96&amp;"+")</f>
        <v/>
      </c>
    </row>
    <row r="97" ht="20.1" customFormat="1" customHeight="1" s="333">
      <c r="A97" s="296" t="n"/>
      <c r="B97" s="328" t="n"/>
      <c r="C97" s="328" t="n"/>
      <c r="D97" s="328" t="n"/>
      <c r="E97" s="328" t="n"/>
      <c r="F97" s="328" t="n"/>
      <c r="G97" s="329" t="n"/>
      <c r="H97" s="329" t="n"/>
      <c r="I97" s="330" t="n"/>
      <c r="J97" s="330" t="n"/>
      <c r="K97" s="330" t="n"/>
      <c r="L97" s="330" t="n"/>
      <c r="M97" s="330" t="n"/>
      <c r="N97" s="331">
        <f>IF(A97="","",IF(ISERROR(MATCH($F97,CL,0)),"Unknown",INDIRECT("'C'!$A$"&amp;MATCH($F97,CL,0)+1)))</f>
        <v/>
      </c>
      <c r="O97" s="331" t="inlineStr"/>
      <c r="P97" s="332" t="n"/>
      <c r="Q97" s="333">
        <f>A97&amp;B97</f>
        <v/>
      </c>
      <c r="R97" s="333">
        <f>OR(ISBLANK(B97),ISBLANK(C97))</f>
        <v/>
      </c>
      <c r="S97" s="333">
        <f>IF(R97,"",A97&amp;"+")</f>
        <v/>
      </c>
    </row>
    <row r="98" ht="20.1" customFormat="1" customHeight="1" s="333">
      <c r="A98" s="296" t="n"/>
      <c r="B98" s="328" t="n"/>
      <c r="C98" s="328" t="n"/>
      <c r="D98" s="328" t="n"/>
      <c r="E98" s="328" t="n"/>
      <c r="F98" s="328" t="n"/>
      <c r="G98" s="329" t="n"/>
      <c r="H98" s="329" t="n"/>
      <c r="I98" s="330" t="n"/>
      <c r="J98" s="330" t="n"/>
      <c r="K98" s="330" t="n"/>
      <c r="L98" s="330" t="n"/>
      <c r="M98" s="330" t="n"/>
      <c r="N98" s="331">
        <f>IF(A98="","",IF(ISERROR(MATCH($F98,CL,0)),"Unknown",INDIRECT("'C'!$A$"&amp;MATCH($F98,CL,0)+1)))</f>
        <v/>
      </c>
      <c r="O98" s="331" t="inlineStr"/>
      <c r="P98" s="332" t="n"/>
      <c r="Q98" s="333">
        <f>A98&amp;B98</f>
        <v/>
      </c>
      <c r="R98" s="333">
        <f>OR(ISBLANK(B98),ISBLANK(C98))</f>
        <v/>
      </c>
      <c r="S98" s="333">
        <f>IF(R98,"",A98&amp;"+")</f>
        <v/>
      </c>
    </row>
    <row r="99" ht="20.1" customFormat="1" customHeight="1" s="333">
      <c r="A99" s="296" t="n"/>
      <c r="B99" s="328" t="n"/>
      <c r="C99" s="328" t="n"/>
      <c r="D99" s="328" t="n"/>
      <c r="E99" s="328" t="n"/>
      <c r="F99" s="328" t="n"/>
      <c r="G99" s="329" t="n"/>
      <c r="H99" s="329" t="n"/>
      <c r="I99" s="330" t="n"/>
      <c r="J99" s="330" t="n"/>
      <c r="K99" s="330" t="n"/>
      <c r="L99" s="330" t="n"/>
      <c r="M99" s="330" t="n"/>
      <c r="N99" s="331">
        <f>IF(A99="","",IF(ISERROR(MATCH($F99,CL,0)),"Unknown",INDIRECT("'C'!$A$"&amp;MATCH($F99,CL,0)+1)))</f>
        <v/>
      </c>
      <c r="O99" s="331" t="inlineStr"/>
      <c r="P99" s="332" t="n"/>
      <c r="Q99" s="333">
        <f>A99&amp;B99</f>
        <v/>
      </c>
      <c r="R99" s="333">
        <f>OR(ISBLANK(B99),ISBLANK(C99))</f>
        <v/>
      </c>
      <c r="S99" s="333">
        <f>IF(R99,"",A99&amp;"+")</f>
        <v/>
      </c>
    </row>
    <row r="100" ht="20.1" customFormat="1" customHeight="1" s="333">
      <c r="A100" s="296" t="n"/>
      <c r="B100" s="328" t="n"/>
      <c r="C100" s="328" t="n"/>
      <c r="D100" s="328" t="n"/>
      <c r="E100" s="328" t="n"/>
      <c r="F100" s="328" t="n"/>
      <c r="G100" s="329" t="n"/>
      <c r="H100" s="329" t="n"/>
      <c r="I100" s="330" t="n"/>
      <c r="J100" s="330" t="n"/>
      <c r="K100" s="330" t="n"/>
      <c r="L100" s="330" t="n"/>
      <c r="M100" s="330" t="n"/>
      <c r="N100" s="331">
        <f>IF(A100="","",IF(ISERROR(MATCH($F100,CL,0)),"Unknown",INDIRECT("'C'!$A$"&amp;MATCH($F100,CL,0)+1)))</f>
        <v/>
      </c>
      <c r="O100" s="331" t="inlineStr"/>
      <c r="P100" s="332" t="n"/>
      <c r="Q100" s="333">
        <f>A100&amp;B100</f>
        <v/>
      </c>
      <c r="R100" s="333">
        <f>OR(ISBLANK(B100),ISBLANK(C100))</f>
        <v/>
      </c>
      <c r="S100" s="333">
        <f>IF(R100,"",A100&amp;"+")</f>
        <v/>
      </c>
    </row>
    <row r="101" ht="20.1" customFormat="1" customHeight="1" s="333">
      <c r="A101" s="296" t="n"/>
      <c r="B101" s="328" t="n"/>
      <c r="C101" s="328" t="n"/>
      <c r="D101" s="328" t="n"/>
      <c r="E101" s="328" t="n"/>
      <c r="F101" s="328" t="n"/>
      <c r="G101" s="329" t="n"/>
      <c r="H101" s="329" t="n"/>
      <c r="I101" s="330" t="n"/>
      <c r="J101" s="330" t="n"/>
      <c r="K101" s="330" t="n"/>
      <c r="L101" s="330" t="n"/>
      <c r="M101" s="330" t="n"/>
      <c r="N101" s="331">
        <f>IF(A101="","",IF(ISERROR(MATCH($F101,CL,0)),"Unknown",INDIRECT("'C'!$A$"&amp;MATCH($F101,CL,0)+1)))</f>
        <v/>
      </c>
      <c r="O101" s="331" t="inlineStr"/>
      <c r="P101" s="332" t="n"/>
      <c r="Q101" s="333">
        <f>A101&amp;B101</f>
        <v/>
      </c>
      <c r="R101" s="333">
        <f>OR(ISBLANK(B101),ISBLANK(C101))</f>
        <v/>
      </c>
      <c r="S101" s="333">
        <f>IF(R101,"",A101&amp;"+")</f>
        <v/>
      </c>
    </row>
    <row r="102" ht="20.1" customFormat="1" customHeight="1" s="333">
      <c r="A102" s="296" t="n"/>
      <c r="B102" s="328" t="n"/>
      <c r="C102" s="328" t="n"/>
      <c r="D102" s="328" t="n"/>
      <c r="E102" s="328" t="n"/>
      <c r="F102" s="328" t="n"/>
      <c r="G102" s="329" t="n"/>
      <c r="H102" s="329" t="n"/>
      <c r="I102" s="330" t="n"/>
      <c r="J102" s="330" t="n"/>
      <c r="K102" s="330" t="n"/>
      <c r="L102" s="330" t="n"/>
      <c r="M102" s="330" t="n"/>
      <c r="N102" s="331">
        <f>IF(A102="","",IF(ISERROR(MATCH($F102,CL,0)),"Unknown",INDIRECT("'C'!$A$"&amp;MATCH($F102,CL,0)+1)))</f>
        <v/>
      </c>
      <c r="O102" s="331" t="inlineStr"/>
      <c r="P102" s="332" t="n"/>
      <c r="Q102" s="333">
        <f>A102&amp;B102</f>
        <v/>
      </c>
      <c r="R102" s="333">
        <f>OR(ISBLANK(B102),ISBLANK(C102))</f>
        <v/>
      </c>
      <c r="S102" s="333">
        <f>IF(R102,"",A102&amp;"+")</f>
        <v/>
      </c>
    </row>
    <row r="103" ht="20.1" customFormat="1" customHeight="1" s="333">
      <c r="A103" s="296" t="n"/>
      <c r="B103" s="328" t="n"/>
      <c r="C103" s="328" t="n"/>
      <c r="D103" s="328" t="n"/>
      <c r="E103" s="328" t="n"/>
      <c r="F103" s="328" t="n"/>
      <c r="G103" s="329" t="n"/>
      <c r="H103" s="329" t="n"/>
      <c r="I103" s="330" t="n"/>
      <c r="J103" s="330" t="n"/>
      <c r="K103" s="330" t="n"/>
      <c r="L103" s="330" t="n"/>
      <c r="M103" s="330" t="n"/>
      <c r="N103" s="331">
        <f>IF(A103="","",IF(ISERROR(MATCH($F103,CL,0)),"Unknown",INDIRECT("'C'!$A$"&amp;MATCH($F103,CL,0)+1)))</f>
        <v/>
      </c>
      <c r="O103" s="331" t="inlineStr"/>
      <c r="P103" s="332" t="n"/>
      <c r="Q103" s="333">
        <f>A103&amp;B103</f>
        <v/>
      </c>
      <c r="R103" s="333">
        <f>OR(ISBLANK(B103),ISBLANK(C103))</f>
        <v/>
      </c>
      <c r="S103" s="333">
        <f>IF(R103,"",A103&amp;"+")</f>
        <v/>
      </c>
    </row>
    <row r="104" ht="20.1" customFormat="1" customHeight="1" s="333">
      <c r="A104" s="296" t="n"/>
      <c r="B104" s="328" t="n"/>
      <c r="C104" s="328" t="n"/>
      <c r="D104" s="328" t="n"/>
      <c r="E104" s="328" t="n"/>
      <c r="F104" s="328" t="n"/>
      <c r="G104" s="329" t="n"/>
      <c r="H104" s="329" t="n"/>
      <c r="I104" s="330" t="n"/>
      <c r="J104" s="330" t="n"/>
      <c r="K104" s="330" t="n"/>
      <c r="L104" s="330" t="n"/>
      <c r="M104" s="330" t="n"/>
      <c r="N104" s="331">
        <f>IF(A104="","",IF(ISERROR(MATCH($F104,CL,0)),"Unknown",INDIRECT("'C'!$A$"&amp;MATCH($F104,CL,0)+1)))</f>
        <v/>
      </c>
      <c r="O104" s="331" t="inlineStr"/>
      <c r="P104" s="332" t="n"/>
      <c r="Q104" s="333">
        <f>A104&amp;B104</f>
        <v/>
      </c>
      <c r="R104" s="333">
        <f>OR(ISBLANK(B104),ISBLANK(C104))</f>
        <v/>
      </c>
      <c r="S104" s="333">
        <f>IF(R104,"",A104&amp;"+")</f>
        <v/>
      </c>
    </row>
    <row r="105" ht="20.1" customFormat="1" customHeight="1" s="333">
      <c r="A105" s="296" t="n"/>
      <c r="B105" s="328" t="n"/>
      <c r="C105" s="328" t="n"/>
      <c r="D105" s="328" t="n"/>
      <c r="E105" s="328" t="n"/>
      <c r="F105" s="328" t="n"/>
      <c r="G105" s="329" t="n"/>
      <c r="H105" s="329" t="n"/>
      <c r="I105" s="330" t="n"/>
      <c r="J105" s="330" t="n"/>
      <c r="K105" s="330" t="n"/>
      <c r="L105" s="330" t="n"/>
      <c r="M105" s="330" t="n"/>
      <c r="N105" s="331">
        <f>IF(A105="","",IF(ISERROR(MATCH($F105,CL,0)),"Unknown",INDIRECT("'C'!$A$"&amp;MATCH($F105,CL,0)+1)))</f>
        <v/>
      </c>
      <c r="O105" s="331" t="inlineStr"/>
      <c r="P105" s="332" t="n"/>
      <c r="Q105" s="333">
        <f>A105&amp;B105</f>
        <v/>
      </c>
      <c r="R105" s="333">
        <f>OR(ISBLANK(B105),ISBLANK(C105))</f>
        <v/>
      </c>
      <c r="S105" s="333">
        <f>IF(R105,"",A105&amp;"+")</f>
        <v/>
      </c>
    </row>
    <row r="106" ht="20.1" customFormat="1" customHeight="1" s="333">
      <c r="A106" s="296" t="n"/>
      <c r="B106" s="328" t="n"/>
      <c r="C106" s="328" t="n"/>
      <c r="D106" s="328" t="n"/>
      <c r="E106" s="328" t="n"/>
      <c r="F106" s="328" t="n"/>
      <c r="G106" s="329" t="n"/>
      <c r="H106" s="329" t="n"/>
      <c r="I106" s="330" t="n"/>
      <c r="J106" s="330" t="n"/>
      <c r="K106" s="330" t="n"/>
      <c r="L106" s="330" t="n"/>
      <c r="M106" s="330" t="n"/>
      <c r="N106" s="331">
        <f>IF(A106="","",IF(ISERROR(MATCH($F106,CL,0)),"Unknown",INDIRECT("'C'!$A$"&amp;MATCH($F106,CL,0)+1)))</f>
        <v/>
      </c>
      <c r="O106" s="331" t="inlineStr"/>
      <c r="P106" s="332" t="n"/>
      <c r="Q106" s="333">
        <f>A106&amp;B106</f>
        <v/>
      </c>
      <c r="R106" s="333">
        <f>OR(ISBLANK(B106),ISBLANK(C106))</f>
        <v/>
      </c>
      <c r="S106" s="333">
        <f>IF(R106,"",A106&amp;"+")</f>
        <v/>
      </c>
    </row>
    <row r="107" ht="20.1" customFormat="1" customHeight="1" s="333">
      <c r="A107" s="296" t="n"/>
      <c r="B107" s="328" t="n"/>
      <c r="C107" s="328" t="n"/>
      <c r="D107" s="328" t="n"/>
      <c r="E107" s="328" t="n"/>
      <c r="F107" s="328" t="n"/>
      <c r="G107" s="329" t="n"/>
      <c r="H107" s="329" t="n"/>
      <c r="I107" s="330" t="n"/>
      <c r="J107" s="330" t="n"/>
      <c r="K107" s="330" t="n"/>
      <c r="L107" s="330" t="n"/>
      <c r="M107" s="330" t="n"/>
      <c r="N107" s="331">
        <f>IF(A107="","",IF(ISERROR(MATCH($F107,CL,0)),"Unknown",INDIRECT("'C'!$A$"&amp;MATCH($F107,CL,0)+1)))</f>
        <v/>
      </c>
      <c r="O107" s="331" t="inlineStr"/>
      <c r="P107" s="332" t="n"/>
      <c r="Q107" s="333">
        <f>A107&amp;B107</f>
        <v/>
      </c>
      <c r="R107" s="333">
        <f>OR(ISBLANK(B107),ISBLANK(C107))</f>
        <v/>
      </c>
      <c r="S107" s="333">
        <f>IF(R107,"",A107&amp;"+")</f>
        <v/>
      </c>
    </row>
    <row r="108" ht="20.1" customFormat="1" customHeight="1" s="333">
      <c r="A108" s="296" t="n"/>
      <c r="B108" s="328" t="n"/>
      <c r="C108" s="328" t="n"/>
      <c r="D108" s="328" t="n"/>
      <c r="E108" s="328" t="n"/>
      <c r="F108" s="328" t="n"/>
      <c r="G108" s="329" t="n"/>
      <c r="H108" s="329" t="n"/>
      <c r="I108" s="330" t="n"/>
      <c r="J108" s="330" t="n"/>
      <c r="K108" s="330" t="n"/>
      <c r="L108" s="330" t="n"/>
      <c r="M108" s="330" t="n"/>
      <c r="N108" s="331">
        <f>IF(A108="","",IF(ISERROR(MATCH($F108,CL,0)),"Unknown",INDIRECT("'C'!$A$"&amp;MATCH($F108,CL,0)+1)))</f>
        <v/>
      </c>
      <c r="O108" s="331" t="inlineStr"/>
      <c r="P108" s="332" t="n"/>
      <c r="Q108" s="333">
        <f>A108&amp;B108</f>
        <v/>
      </c>
      <c r="R108" s="333">
        <f>OR(ISBLANK(B108),ISBLANK(C108))</f>
        <v/>
      </c>
      <c r="S108" s="333">
        <f>IF(R108,"",A108&amp;"+")</f>
        <v/>
      </c>
    </row>
    <row r="109" ht="20.1" customFormat="1" customHeight="1" s="333">
      <c r="A109" s="296" t="n"/>
      <c r="B109" s="328" t="n"/>
      <c r="C109" s="328" t="n"/>
      <c r="D109" s="328" t="n"/>
      <c r="E109" s="328" t="n"/>
      <c r="F109" s="328" t="n"/>
      <c r="G109" s="329" t="n"/>
      <c r="H109" s="329" t="n"/>
      <c r="I109" s="330" t="n"/>
      <c r="J109" s="330" t="n"/>
      <c r="K109" s="330" t="n"/>
      <c r="L109" s="330" t="n"/>
      <c r="M109" s="330" t="n"/>
      <c r="N109" s="331">
        <f>IF(A109="","",IF(ISERROR(MATCH($F109,CL,0)),"Unknown",INDIRECT("'C'!$A$"&amp;MATCH($F109,CL,0)+1)))</f>
        <v/>
      </c>
      <c r="O109" s="331" t="inlineStr"/>
      <c r="P109" s="332" t="n"/>
      <c r="Q109" s="333">
        <f>A109&amp;B109</f>
        <v/>
      </c>
      <c r="R109" s="333">
        <f>OR(ISBLANK(B109),ISBLANK(C109))</f>
        <v/>
      </c>
      <c r="S109" s="333">
        <f>IF(R109,"",A109&amp;"+")</f>
        <v/>
      </c>
    </row>
    <row r="110" ht="20.1" customFormat="1" customHeight="1" s="333">
      <c r="A110" s="296" t="n"/>
      <c r="B110" s="328" t="n"/>
      <c r="C110" s="328" t="n"/>
      <c r="D110" s="328" t="n"/>
      <c r="E110" s="328" t="n"/>
      <c r="F110" s="328" t="n"/>
      <c r="G110" s="329" t="n"/>
      <c r="H110" s="329" t="n"/>
      <c r="I110" s="330" t="n"/>
      <c r="J110" s="330" t="n"/>
      <c r="K110" s="330" t="n"/>
      <c r="L110" s="330" t="n"/>
      <c r="M110" s="330" t="n"/>
      <c r="N110" s="331">
        <f>IF(A110="","",IF(ISERROR(MATCH($F110,CL,0)),"Unknown",INDIRECT("'C'!$A$"&amp;MATCH($F110,CL,0)+1)))</f>
        <v/>
      </c>
      <c r="O110" s="331" t="inlineStr"/>
      <c r="P110" s="332" t="n"/>
      <c r="Q110" s="333">
        <f>A110&amp;B110</f>
        <v/>
      </c>
      <c r="R110" s="333">
        <f>OR(ISBLANK(B110),ISBLANK(C110))</f>
        <v/>
      </c>
      <c r="S110" s="333">
        <f>IF(R110,"",A110&amp;"+")</f>
        <v/>
      </c>
    </row>
    <row r="111" ht="20.1" customFormat="1" customHeight="1" s="333">
      <c r="A111" s="296" t="n"/>
      <c r="B111" s="328" t="n"/>
      <c r="C111" s="328" t="n"/>
      <c r="D111" s="328" t="n"/>
      <c r="E111" s="328" t="n"/>
      <c r="F111" s="328" t="n"/>
      <c r="G111" s="329" t="n"/>
      <c r="H111" s="329" t="n"/>
      <c r="I111" s="330" t="n"/>
      <c r="J111" s="330" t="n"/>
      <c r="K111" s="330" t="n"/>
      <c r="L111" s="330" t="n"/>
      <c r="M111" s="330" t="n"/>
      <c r="N111" s="331">
        <f>IF(A111="","",IF(ISERROR(MATCH($F111,CL,0)),"Unknown",INDIRECT("'C'!$A$"&amp;MATCH($F111,CL,0)+1)))</f>
        <v/>
      </c>
      <c r="O111" s="331" t="inlineStr"/>
      <c r="P111" s="332" t="n"/>
      <c r="Q111" s="333">
        <f>A111&amp;B111</f>
        <v/>
      </c>
      <c r="R111" s="333">
        <f>OR(ISBLANK(B111),ISBLANK(C111))</f>
        <v/>
      </c>
      <c r="S111" s="333">
        <f>IF(R111,"",A111&amp;"+")</f>
        <v/>
      </c>
    </row>
    <row r="112" ht="20.1" customFormat="1" customHeight="1" s="333">
      <c r="A112" s="296" t="n"/>
      <c r="B112" s="328" t="n"/>
      <c r="C112" s="328" t="n"/>
      <c r="D112" s="328" t="n"/>
      <c r="E112" s="328" t="n"/>
      <c r="F112" s="328" t="n"/>
      <c r="G112" s="329" t="n"/>
      <c r="H112" s="329" t="n"/>
      <c r="I112" s="330" t="n"/>
      <c r="J112" s="330" t="n"/>
      <c r="K112" s="330" t="n"/>
      <c r="L112" s="330" t="n"/>
      <c r="M112" s="330" t="n"/>
      <c r="N112" s="331">
        <f>IF(A112="","",IF(ISERROR(MATCH($F112,CL,0)),"Unknown",INDIRECT("'C'!$A$"&amp;MATCH($F112,CL,0)+1)))</f>
        <v/>
      </c>
      <c r="O112" s="331" t="inlineStr"/>
      <c r="P112" s="332" t="n"/>
      <c r="Q112" s="333">
        <f>A112&amp;B112</f>
        <v/>
      </c>
      <c r="R112" s="333">
        <f>OR(ISBLANK(B112),ISBLANK(C112))</f>
        <v/>
      </c>
      <c r="S112" s="333">
        <f>IF(R112,"",A112&amp;"+")</f>
        <v/>
      </c>
    </row>
    <row r="113" ht="20.1" customFormat="1" customHeight="1" s="333">
      <c r="A113" s="296" t="n"/>
      <c r="B113" s="328" t="n"/>
      <c r="C113" s="328" t="n"/>
      <c r="D113" s="328" t="n"/>
      <c r="E113" s="328" t="n"/>
      <c r="F113" s="328" t="n"/>
      <c r="G113" s="329" t="n"/>
      <c r="H113" s="329" t="n"/>
      <c r="I113" s="330" t="n"/>
      <c r="J113" s="330" t="n"/>
      <c r="K113" s="330" t="n"/>
      <c r="L113" s="330" t="n"/>
      <c r="M113" s="330" t="n"/>
      <c r="N113" s="331">
        <f>IF(A113="","",IF(ISERROR(MATCH($F113,CL,0)),"Unknown",INDIRECT("'C'!$A$"&amp;MATCH($F113,CL,0)+1)))</f>
        <v/>
      </c>
      <c r="O113" s="331" t="inlineStr"/>
      <c r="P113" s="332" t="n"/>
      <c r="Q113" s="333">
        <f>A113&amp;B113</f>
        <v/>
      </c>
      <c r="R113" s="333">
        <f>OR(ISBLANK(B113),ISBLANK(C113))</f>
        <v/>
      </c>
      <c r="S113" s="333">
        <f>IF(R113,"",A113&amp;"+")</f>
        <v/>
      </c>
    </row>
    <row r="114" ht="20.1" customFormat="1" customHeight="1" s="333">
      <c r="A114" s="296" t="n"/>
      <c r="B114" s="328" t="n"/>
      <c r="C114" s="328" t="n"/>
      <c r="D114" s="328" t="n"/>
      <c r="E114" s="328" t="n"/>
      <c r="F114" s="328" t="n"/>
      <c r="G114" s="329" t="n"/>
      <c r="H114" s="329" t="n"/>
      <c r="I114" s="330" t="n"/>
      <c r="J114" s="330" t="n"/>
      <c r="K114" s="330" t="n"/>
      <c r="L114" s="330" t="n"/>
      <c r="M114" s="330" t="n"/>
      <c r="N114" s="331">
        <f>IF(A114="","",IF(ISERROR(MATCH($F114,CL,0)),"Unknown",INDIRECT("'C'!$A$"&amp;MATCH($F114,CL,0)+1)))</f>
        <v/>
      </c>
      <c r="O114" s="331" t="inlineStr"/>
      <c r="P114" s="332" t="n"/>
      <c r="Q114" s="333">
        <f>A114&amp;B114</f>
        <v/>
      </c>
      <c r="R114" s="333">
        <f>OR(ISBLANK(B114),ISBLANK(C114))</f>
        <v/>
      </c>
      <c r="S114" s="333">
        <f>IF(R114,"",A114&amp;"+")</f>
        <v/>
      </c>
    </row>
    <row r="115" ht="20.1" customFormat="1" customHeight="1" s="333">
      <c r="A115" s="296" t="n"/>
      <c r="B115" s="328" t="n"/>
      <c r="C115" s="328" t="n"/>
      <c r="D115" s="328" t="n"/>
      <c r="E115" s="328" t="n"/>
      <c r="F115" s="328" t="n"/>
      <c r="G115" s="329" t="n"/>
      <c r="H115" s="329" t="n"/>
      <c r="I115" s="330" t="n"/>
      <c r="J115" s="330" t="n"/>
      <c r="K115" s="330" t="n"/>
      <c r="L115" s="330" t="n"/>
      <c r="M115" s="330" t="n"/>
      <c r="N115" s="331">
        <f>IF(A115="","",IF(ISERROR(MATCH($F115,CL,0)),"Unknown",INDIRECT("'C'!$A$"&amp;MATCH($F115,CL,0)+1)))</f>
        <v/>
      </c>
      <c r="O115" s="331" t="inlineStr"/>
      <c r="P115" s="332" t="n"/>
      <c r="Q115" s="333">
        <f>A115&amp;B115</f>
        <v/>
      </c>
      <c r="R115" s="333">
        <f>OR(ISBLANK(B115),ISBLANK(C115))</f>
        <v/>
      </c>
      <c r="S115" s="333">
        <f>IF(R115,"",A115&amp;"+")</f>
        <v/>
      </c>
    </row>
    <row r="116" ht="20.1" customFormat="1" customHeight="1" s="333">
      <c r="A116" s="296" t="n"/>
      <c r="B116" s="328" t="n"/>
      <c r="C116" s="328" t="n"/>
      <c r="D116" s="328" t="n"/>
      <c r="E116" s="328" t="n"/>
      <c r="F116" s="328" t="n"/>
      <c r="G116" s="329" t="n"/>
      <c r="H116" s="329" t="n"/>
      <c r="I116" s="330" t="n"/>
      <c r="J116" s="330" t="n"/>
      <c r="K116" s="330" t="n"/>
      <c r="L116" s="330" t="n"/>
      <c r="M116" s="330" t="n"/>
      <c r="N116" s="331">
        <f>IF(A116="","",IF(ISERROR(MATCH($F116,CL,0)),"Unknown",INDIRECT("'C'!$A$"&amp;MATCH($F116,CL,0)+1)))</f>
        <v/>
      </c>
      <c r="O116" s="331" t="inlineStr"/>
      <c r="P116" s="332" t="n"/>
      <c r="Q116" s="333">
        <f>A116&amp;B116</f>
        <v/>
      </c>
      <c r="R116" s="333">
        <f>OR(ISBLANK(B116),ISBLANK(C116))</f>
        <v/>
      </c>
      <c r="S116" s="333">
        <f>IF(R116,"",A116&amp;"+")</f>
        <v/>
      </c>
    </row>
    <row r="117" ht="20.1" customFormat="1" customHeight="1" s="333">
      <c r="A117" s="296" t="n"/>
      <c r="B117" s="328" t="n"/>
      <c r="C117" s="328" t="n"/>
      <c r="D117" s="328" t="n"/>
      <c r="E117" s="328" t="n"/>
      <c r="F117" s="328" t="n"/>
      <c r="G117" s="329" t="n"/>
      <c r="H117" s="329" t="n"/>
      <c r="I117" s="330" t="n"/>
      <c r="J117" s="330" t="n"/>
      <c r="K117" s="330" t="n"/>
      <c r="L117" s="330" t="n"/>
      <c r="M117" s="330" t="n"/>
      <c r="N117" s="331">
        <f>IF(A117="","",IF(ISERROR(MATCH($F117,CL,0)),"Unknown",INDIRECT("'C'!$A$"&amp;MATCH($F117,CL,0)+1)))</f>
        <v/>
      </c>
      <c r="O117" s="331" t="inlineStr"/>
      <c r="P117" s="332" t="n"/>
      <c r="Q117" s="333">
        <f>A117&amp;B117</f>
        <v/>
      </c>
      <c r="R117" s="333">
        <f>OR(ISBLANK(B117),ISBLANK(C117))</f>
        <v/>
      </c>
      <c r="S117" s="333">
        <f>IF(R117,"",A117&amp;"+")</f>
        <v/>
      </c>
    </row>
    <row r="118" ht="20.1" customFormat="1" customHeight="1" s="333">
      <c r="A118" s="296" t="n"/>
      <c r="B118" s="328" t="n"/>
      <c r="C118" s="328" t="n"/>
      <c r="D118" s="328" t="n"/>
      <c r="E118" s="328" t="n"/>
      <c r="F118" s="328" t="n"/>
      <c r="G118" s="329" t="n"/>
      <c r="H118" s="329" t="n"/>
      <c r="I118" s="330" t="n"/>
      <c r="J118" s="330" t="n"/>
      <c r="K118" s="330" t="n"/>
      <c r="L118" s="330" t="n"/>
      <c r="M118" s="330" t="n"/>
      <c r="N118" s="331">
        <f>IF(A118="","",IF(ISERROR(MATCH($F118,CL,0)),"Unknown",INDIRECT("'C'!$A$"&amp;MATCH($F118,CL,0)+1)))</f>
        <v/>
      </c>
      <c r="O118" s="331" t="inlineStr"/>
      <c r="P118" s="332" t="n"/>
      <c r="Q118" s="333">
        <f>A118&amp;B118</f>
        <v/>
      </c>
      <c r="R118" s="333">
        <f>OR(ISBLANK(B118),ISBLANK(C118))</f>
        <v/>
      </c>
      <c r="S118" s="333">
        <f>IF(R118,"",A118&amp;"+")</f>
        <v/>
      </c>
    </row>
    <row r="119" ht="20.1" customFormat="1" customHeight="1" s="333">
      <c r="A119" s="296" t="n"/>
      <c r="B119" s="328" t="n"/>
      <c r="C119" s="328" t="n"/>
      <c r="D119" s="328" t="n"/>
      <c r="E119" s="328" t="n"/>
      <c r="F119" s="328" t="n"/>
      <c r="G119" s="329" t="n"/>
      <c r="H119" s="329" t="n"/>
      <c r="I119" s="330" t="n"/>
      <c r="J119" s="330" t="n"/>
      <c r="K119" s="330" t="n"/>
      <c r="L119" s="330" t="n"/>
      <c r="M119" s="330" t="n"/>
      <c r="N119" s="331">
        <f>IF(A119="","",IF(ISERROR(MATCH($F119,CL,0)),"Unknown",INDIRECT("'C'!$A$"&amp;MATCH($F119,CL,0)+1)))</f>
        <v/>
      </c>
      <c r="O119" s="331" t="inlineStr"/>
      <c r="P119" s="332" t="n"/>
      <c r="Q119" s="333">
        <f>A119&amp;B119</f>
        <v/>
      </c>
      <c r="R119" s="333">
        <f>OR(ISBLANK(B119),ISBLANK(C119))</f>
        <v/>
      </c>
      <c r="S119" s="333">
        <f>IF(R119,"",A119&amp;"+")</f>
        <v/>
      </c>
    </row>
    <row r="120" ht="20.1" customFormat="1" customHeight="1" s="333">
      <c r="A120" s="296" t="n"/>
      <c r="B120" s="328" t="n"/>
      <c r="C120" s="328" t="n"/>
      <c r="D120" s="328" t="n"/>
      <c r="E120" s="328" t="n"/>
      <c r="F120" s="328" t="n"/>
      <c r="G120" s="329" t="n"/>
      <c r="H120" s="329" t="n"/>
      <c r="I120" s="330" t="n"/>
      <c r="J120" s="330" t="n"/>
      <c r="K120" s="330" t="n"/>
      <c r="L120" s="330" t="n"/>
      <c r="M120" s="330" t="n"/>
      <c r="N120" s="331">
        <f>IF(A120="","",IF(ISERROR(MATCH($F120,CL,0)),"Unknown",INDIRECT("'C'!$A$"&amp;MATCH($F120,CL,0)+1)))</f>
        <v/>
      </c>
      <c r="O120" s="331" t="inlineStr"/>
      <c r="P120" s="332" t="n"/>
      <c r="Q120" s="333">
        <f>A120&amp;B120</f>
        <v/>
      </c>
      <c r="R120" s="333">
        <f>OR(ISBLANK(B120),ISBLANK(C120))</f>
        <v/>
      </c>
      <c r="S120" s="333">
        <f>IF(R120,"",A120&amp;"+")</f>
        <v/>
      </c>
    </row>
    <row r="121" ht="20.1" customFormat="1" customHeight="1" s="333">
      <c r="A121" s="296" t="n"/>
      <c r="B121" s="328" t="n"/>
      <c r="C121" s="328" t="n"/>
      <c r="D121" s="328" t="n"/>
      <c r="E121" s="328" t="n"/>
      <c r="F121" s="328" t="n"/>
      <c r="G121" s="329" t="n"/>
      <c r="H121" s="329" t="n"/>
      <c r="I121" s="330" t="n"/>
      <c r="J121" s="330" t="n"/>
      <c r="K121" s="330" t="n"/>
      <c r="L121" s="330" t="n"/>
      <c r="M121" s="330" t="n"/>
      <c r="N121" s="331">
        <f>IF(A121="","",IF(ISERROR(MATCH($F121,CL,0)),"Unknown",INDIRECT("'C'!$A$"&amp;MATCH($F121,CL,0)+1)))</f>
        <v/>
      </c>
      <c r="O121" s="331" t="inlineStr"/>
      <c r="P121" s="332" t="n"/>
      <c r="Q121" s="333">
        <f>A121&amp;B121</f>
        <v/>
      </c>
      <c r="R121" s="333">
        <f>OR(ISBLANK(B121),ISBLANK(C121))</f>
        <v/>
      </c>
      <c r="S121" s="333">
        <f>IF(R121,"",A121&amp;"+")</f>
        <v/>
      </c>
    </row>
    <row r="122" ht="20.1" customFormat="1" customHeight="1" s="333">
      <c r="A122" s="296" t="n"/>
      <c r="B122" s="328" t="n"/>
      <c r="C122" s="328" t="n"/>
      <c r="D122" s="328" t="n"/>
      <c r="E122" s="328" t="n"/>
      <c r="F122" s="328" t="n"/>
      <c r="G122" s="329" t="n"/>
      <c r="H122" s="329" t="n"/>
      <c r="I122" s="330" t="n"/>
      <c r="J122" s="330" t="n"/>
      <c r="K122" s="330" t="n"/>
      <c r="L122" s="330" t="n"/>
      <c r="M122" s="330" t="n"/>
      <c r="N122" s="331">
        <f>IF(A122="","",IF(ISERROR(MATCH($F122,CL,0)),"Unknown",INDIRECT("'C'!$A$"&amp;MATCH($F122,CL,0)+1)))</f>
        <v/>
      </c>
      <c r="O122" s="331" t="inlineStr"/>
      <c r="P122" s="332" t="n"/>
      <c r="Q122" s="333">
        <f>A122&amp;B122</f>
        <v/>
      </c>
      <c r="R122" s="333">
        <f>OR(ISBLANK(B122),ISBLANK(C122))</f>
        <v/>
      </c>
      <c r="S122" s="333">
        <f>IF(R122,"",A122&amp;"+")</f>
        <v/>
      </c>
    </row>
    <row r="123" ht="20.1" customFormat="1" customHeight="1" s="333">
      <c r="A123" s="296" t="n"/>
      <c r="B123" s="328" t="n"/>
      <c r="C123" s="328" t="n"/>
      <c r="D123" s="328" t="n"/>
      <c r="E123" s="328" t="n"/>
      <c r="F123" s="328" t="n"/>
      <c r="G123" s="329" t="n"/>
      <c r="H123" s="329" t="n"/>
      <c r="I123" s="330" t="n"/>
      <c r="J123" s="330" t="n"/>
      <c r="K123" s="330" t="n"/>
      <c r="L123" s="330" t="n"/>
      <c r="M123" s="330" t="n"/>
      <c r="N123" s="331">
        <f>IF(A123="","",IF(ISERROR(MATCH($F123,CL,0)),"Unknown",INDIRECT("'C'!$A$"&amp;MATCH($F123,CL,0)+1)))</f>
        <v/>
      </c>
      <c r="O123" s="331" t="inlineStr"/>
      <c r="P123" s="332" t="n"/>
      <c r="Q123" s="333">
        <f>A123&amp;B123</f>
        <v/>
      </c>
      <c r="R123" s="333">
        <f>OR(ISBLANK(B123),ISBLANK(C123))</f>
        <v/>
      </c>
      <c r="S123" s="333">
        <f>IF(R123,"",A123&amp;"+")</f>
        <v/>
      </c>
    </row>
    <row r="124" ht="20.1" customFormat="1" customHeight="1" s="333">
      <c r="A124" s="296" t="n"/>
      <c r="B124" s="328" t="n"/>
      <c r="C124" s="328" t="n"/>
      <c r="D124" s="328" t="n"/>
      <c r="E124" s="328" t="n"/>
      <c r="F124" s="328" t="n"/>
      <c r="G124" s="329" t="n"/>
      <c r="H124" s="329" t="n"/>
      <c r="I124" s="330" t="n"/>
      <c r="J124" s="330" t="n"/>
      <c r="K124" s="330" t="n"/>
      <c r="L124" s="330" t="n"/>
      <c r="M124" s="330" t="n"/>
      <c r="N124" s="331">
        <f>IF(A124="","",IF(ISERROR(MATCH($F124,CL,0)),"Unknown",INDIRECT("'C'!$A$"&amp;MATCH($F124,CL,0)+1)))</f>
        <v/>
      </c>
      <c r="O124" s="331" t="inlineStr"/>
      <c r="P124" s="332" t="n"/>
      <c r="Q124" s="333">
        <f>A124&amp;B124</f>
        <v/>
      </c>
      <c r="R124" s="333">
        <f>OR(ISBLANK(B124),ISBLANK(C124))</f>
        <v/>
      </c>
      <c r="S124" s="333">
        <f>IF(R124,"",A124&amp;"+")</f>
        <v/>
      </c>
    </row>
    <row r="125" ht="20.1" customFormat="1" customHeight="1" s="333">
      <c r="A125" s="296" t="n"/>
      <c r="B125" s="328" t="n"/>
      <c r="C125" s="328" t="n"/>
      <c r="D125" s="328" t="n"/>
      <c r="E125" s="328" t="n"/>
      <c r="F125" s="328" t="n"/>
      <c r="G125" s="329" t="n"/>
      <c r="H125" s="329" t="n"/>
      <c r="I125" s="330" t="n"/>
      <c r="J125" s="330" t="n"/>
      <c r="K125" s="330" t="n"/>
      <c r="L125" s="330" t="n"/>
      <c r="M125" s="330" t="n"/>
      <c r="N125" s="331">
        <f>IF(A125="","",IF(ISERROR(MATCH($F125,CL,0)),"Unknown",INDIRECT("'C'!$A$"&amp;MATCH($F125,CL,0)+1)))</f>
        <v/>
      </c>
      <c r="O125" s="331" t="inlineStr"/>
      <c r="P125" s="332" t="n"/>
      <c r="Q125" s="333">
        <f>A125&amp;B125</f>
        <v/>
      </c>
      <c r="R125" s="333">
        <f>OR(ISBLANK(B125),ISBLANK(C125))</f>
        <v/>
      </c>
      <c r="S125" s="333">
        <f>IF(R125,"",A125&amp;"+")</f>
        <v/>
      </c>
    </row>
    <row r="126" ht="20.1" customFormat="1" customHeight="1" s="333">
      <c r="A126" s="296" t="n"/>
      <c r="B126" s="328" t="n"/>
      <c r="C126" s="328" t="n"/>
      <c r="D126" s="328" t="n"/>
      <c r="E126" s="328" t="n"/>
      <c r="F126" s="328" t="n"/>
      <c r="G126" s="329" t="n"/>
      <c r="H126" s="329" t="n"/>
      <c r="I126" s="330" t="n"/>
      <c r="J126" s="330" t="n"/>
      <c r="K126" s="330" t="n"/>
      <c r="L126" s="330" t="n"/>
      <c r="M126" s="330" t="n"/>
      <c r="N126" s="331">
        <f>IF(A126="","",IF(ISERROR(MATCH($F126,CL,0)),"Unknown",INDIRECT("'C'!$A$"&amp;MATCH($F126,CL,0)+1)))</f>
        <v/>
      </c>
      <c r="O126" s="331" t="inlineStr"/>
      <c r="P126" s="332" t="n"/>
      <c r="Q126" s="333">
        <f>A126&amp;B126</f>
        <v/>
      </c>
      <c r="R126" s="333">
        <f>OR(ISBLANK(B126),ISBLANK(C126))</f>
        <v/>
      </c>
      <c r="S126" s="333">
        <f>IF(R126,"",A126&amp;"+")</f>
        <v/>
      </c>
    </row>
    <row r="127" ht="20.1" customFormat="1" customHeight="1" s="333">
      <c r="A127" s="296" t="n"/>
      <c r="B127" s="328" t="n"/>
      <c r="C127" s="328" t="n"/>
      <c r="D127" s="328" t="n"/>
      <c r="E127" s="328" t="n"/>
      <c r="F127" s="328" t="n"/>
      <c r="G127" s="329" t="n"/>
      <c r="H127" s="329" t="n"/>
      <c r="I127" s="330" t="n"/>
      <c r="J127" s="330" t="n"/>
      <c r="K127" s="330" t="n"/>
      <c r="L127" s="330" t="n"/>
      <c r="M127" s="330" t="n"/>
      <c r="N127" s="331">
        <f>IF(A127="","",IF(ISERROR(MATCH($F127,CL,0)),"Unknown",INDIRECT("'C'!$A$"&amp;MATCH($F127,CL,0)+1)))</f>
        <v/>
      </c>
      <c r="O127" s="331" t="inlineStr"/>
      <c r="P127" s="332" t="n"/>
      <c r="Q127" s="333">
        <f>A127&amp;B127</f>
        <v/>
      </c>
      <c r="R127" s="333">
        <f>OR(ISBLANK(B127),ISBLANK(C127))</f>
        <v/>
      </c>
      <c r="S127" s="333">
        <f>IF(R127,"",A127&amp;"+")</f>
        <v/>
      </c>
    </row>
    <row r="128" ht="20.1" customFormat="1" customHeight="1" s="333">
      <c r="A128" s="296" t="n"/>
      <c r="B128" s="328" t="n"/>
      <c r="C128" s="328" t="n"/>
      <c r="D128" s="328" t="n"/>
      <c r="E128" s="328" t="n"/>
      <c r="F128" s="328" t="n"/>
      <c r="G128" s="329" t="n"/>
      <c r="H128" s="329" t="n"/>
      <c r="I128" s="330" t="n"/>
      <c r="J128" s="330" t="n"/>
      <c r="K128" s="330" t="n"/>
      <c r="L128" s="330" t="n"/>
      <c r="M128" s="330" t="n"/>
      <c r="N128" s="331">
        <f>IF(A128="","",IF(ISERROR(MATCH($F128,CL,0)),"Unknown",INDIRECT("'C'!$A$"&amp;MATCH($F128,CL,0)+1)))</f>
        <v/>
      </c>
      <c r="O128" s="331" t="inlineStr"/>
      <c r="P128" s="332" t="n"/>
      <c r="Q128" s="333">
        <f>A128&amp;B128</f>
        <v/>
      </c>
      <c r="R128" s="333">
        <f>OR(ISBLANK(B128),ISBLANK(C128))</f>
        <v/>
      </c>
      <c r="S128" s="333">
        <f>IF(R128,"",A128&amp;"+")</f>
        <v/>
      </c>
    </row>
    <row r="129" ht="20.1" customFormat="1" customHeight="1" s="333">
      <c r="A129" s="296" t="n"/>
      <c r="B129" s="328" t="n"/>
      <c r="C129" s="328" t="n"/>
      <c r="D129" s="328" t="n"/>
      <c r="E129" s="328" t="n"/>
      <c r="F129" s="328" t="n"/>
      <c r="G129" s="329" t="n"/>
      <c r="H129" s="329" t="n"/>
      <c r="I129" s="330" t="n"/>
      <c r="J129" s="330" t="n"/>
      <c r="K129" s="330" t="n"/>
      <c r="L129" s="330" t="n"/>
      <c r="M129" s="330" t="n"/>
      <c r="N129" s="331">
        <f>IF(A129="","",IF(ISERROR(MATCH($F129,CL,0)),"Unknown",INDIRECT("'C'!$A$"&amp;MATCH($F129,CL,0)+1)))</f>
        <v/>
      </c>
      <c r="O129" s="331" t="inlineStr"/>
      <c r="P129" s="332" t="n"/>
      <c r="Q129" s="333">
        <f>A129&amp;B129</f>
        <v/>
      </c>
      <c r="R129" s="333">
        <f>OR(ISBLANK(B129),ISBLANK(C129))</f>
        <v/>
      </c>
      <c r="S129" s="333">
        <f>IF(R129,"",A129&amp;"+")</f>
        <v/>
      </c>
    </row>
    <row r="130" ht="20.1" customFormat="1" customHeight="1" s="333">
      <c r="A130" s="296" t="n"/>
      <c r="B130" s="328" t="n"/>
      <c r="C130" s="328" t="n"/>
      <c r="D130" s="328" t="n"/>
      <c r="E130" s="328" t="n"/>
      <c r="F130" s="328" t="n"/>
      <c r="G130" s="329" t="n"/>
      <c r="H130" s="329" t="n"/>
      <c r="I130" s="330" t="n"/>
      <c r="J130" s="330" t="n"/>
      <c r="K130" s="330" t="n"/>
      <c r="L130" s="330" t="n"/>
      <c r="M130" s="330" t="n"/>
      <c r="N130" s="331">
        <f>IF(A130="","",IF(ISERROR(MATCH($F130,CL,0)),"Unknown",INDIRECT("'C'!$A$"&amp;MATCH($F130,CL,0)+1)))</f>
        <v/>
      </c>
      <c r="O130" s="331" t="inlineStr"/>
      <c r="P130" s="332" t="n"/>
      <c r="Q130" s="333">
        <f>A130&amp;B130</f>
        <v/>
      </c>
      <c r="R130" s="333">
        <f>OR(ISBLANK(B130),ISBLANK(C130))</f>
        <v/>
      </c>
      <c r="S130" s="333">
        <f>IF(R130,"",A130&amp;"+")</f>
        <v/>
      </c>
    </row>
    <row r="131" ht="20.1" customFormat="1" customHeight="1" s="333">
      <c r="A131" s="296" t="n"/>
      <c r="B131" s="328" t="n"/>
      <c r="C131" s="328" t="n"/>
      <c r="D131" s="328" t="n"/>
      <c r="E131" s="328" t="n"/>
      <c r="F131" s="328" t="n"/>
      <c r="G131" s="329" t="n"/>
      <c r="H131" s="329" t="n"/>
      <c r="I131" s="330" t="n"/>
      <c r="J131" s="330" t="n"/>
      <c r="K131" s="330" t="n"/>
      <c r="L131" s="330" t="n"/>
      <c r="M131" s="330" t="n"/>
      <c r="N131" s="331">
        <f>IF(A131="","",IF(ISERROR(MATCH($F131,CL,0)),"Unknown",INDIRECT("'C'!$A$"&amp;MATCH($F131,CL,0)+1)))</f>
        <v/>
      </c>
      <c r="O131" s="331" t="inlineStr"/>
      <c r="P131" s="332" t="n"/>
      <c r="Q131" s="333">
        <f>A131&amp;B131</f>
        <v/>
      </c>
      <c r="R131" s="333">
        <f>OR(ISBLANK(B131),ISBLANK(C131))</f>
        <v/>
      </c>
      <c r="S131" s="333">
        <f>IF(R131,"",A131&amp;"+")</f>
        <v/>
      </c>
    </row>
    <row r="132" ht="20.1" customFormat="1" customHeight="1" s="333">
      <c r="A132" s="296" t="n"/>
      <c r="B132" s="328" t="n"/>
      <c r="C132" s="328" t="n"/>
      <c r="D132" s="328" t="n"/>
      <c r="E132" s="328" t="n"/>
      <c r="F132" s="328" t="n"/>
      <c r="G132" s="329" t="n"/>
      <c r="H132" s="329" t="n"/>
      <c r="I132" s="330" t="n"/>
      <c r="J132" s="330" t="n"/>
      <c r="K132" s="330" t="n"/>
      <c r="L132" s="330" t="n"/>
      <c r="M132" s="330" t="n"/>
      <c r="N132" s="331">
        <f>IF(A132="","",IF(ISERROR(MATCH($F132,CL,0)),"Unknown",INDIRECT("'C'!$A$"&amp;MATCH($F132,CL,0)+1)))</f>
        <v/>
      </c>
      <c r="O132" s="331" t="inlineStr"/>
      <c r="P132" s="332" t="n"/>
      <c r="Q132" s="333">
        <f>A132&amp;B132</f>
        <v/>
      </c>
      <c r="R132" s="333">
        <f>OR(ISBLANK(B132),ISBLANK(C132))</f>
        <v/>
      </c>
      <c r="S132" s="333">
        <f>IF(R132,"",A132&amp;"+")</f>
        <v/>
      </c>
    </row>
    <row r="133" ht="20.1" customFormat="1" customHeight="1" s="333">
      <c r="A133" s="296" t="n"/>
      <c r="B133" s="328" t="n"/>
      <c r="C133" s="328" t="n"/>
      <c r="D133" s="328" t="n"/>
      <c r="E133" s="328" t="n"/>
      <c r="F133" s="328" t="n"/>
      <c r="G133" s="329" t="n"/>
      <c r="H133" s="329" t="n"/>
      <c r="I133" s="330" t="n"/>
      <c r="J133" s="330" t="n"/>
      <c r="K133" s="330" t="n"/>
      <c r="L133" s="330" t="n"/>
      <c r="M133" s="330" t="n"/>
      <c r="N133" s="331">
        <f>IF(A133="","",IF(ISERROR(MATCH($F133,CL,0)),"Unknown",INDIRECT("'C'!$A$"&amp;MATCH($F133,CL,0)+1)))</f>
        <v/>
      </c>
      <c r="O133" s="331" t="inlineStr"/>
      <c r="P133" s="332" t="n"/>
      <c r="Q133" s="333">
        <f>A133&amp;B133</f>
        <v/>
      </c>
      <c r="R133" s="333">
        <f>OR(ISBLANK(B133),ISBLANK(C133))</f>
        <v/>
      </c>
      <c r="S133" s="333">
        <f>IF(R133,"",A133&amp;"+")</f>
        <v/>
      </c>
    </row>
    <row r="134" ht="20.1" customFormat="1" customHeight="1" s="333">
      <c r="A134" s="296" t="n"/>
      <c r="B134" s="328" t="n"/>
      <c r="C134" s="328" t="n"/>
      <c r="D134" s="328" t="n"/>
      <c r="E134" s="328" t="n"/>
      <c r="F134" s="328" t="n"/>
      <c r="G134" s="329" t="n"/>
      <c r="H134" s="329" t="n"/>
      <c r="I134" s="330" t="n"/>
      <c r="J134" s="330" t="n"/>
      <c r="K134" s="330" t="n"/>
      <c r="L134" s="330" t="n"/>
      <c r="M134" s="330" t="n"/>
      <c r="N134" s="331">
        <f>IF(A134="","",IF(ISERROR(MATCH($F134,CL,0)),"Unknown",INDIRECT("'C'!$A$"&amp;MATCH($F134,CL,0)+1)))</f>
        <v/>
      </c>
      <c r="O134" s="331" t="inlineStr"/>
      <c r="P134" s="332" t="n"/>
      <c r="Q134" s="333">
        <f>A134&amp;B134</f>
        <v/>
      </c>
      <c r="R134" s="333">
        <f>OR(ISBLANK(B134),ISBLANK(C134))</f>
        <v/>
      </c>
      <c r="S134" s="333">
        <f>IF(R134,"",A134&amp;"+")</f>
        <v/>
      </c>
    </row>
    <row r="135" ht="20.1" customFormat="1" customHeight="1" s="333">
      <c r="A135" s="296" t="n"/>
      <c r="B135" s="328" t="n"/>
      <c r="C135" s="328" t="n"/>
      <c r="D135" s="328" t="n"/>
      <c r="E135" s="328" t="n"/>
      <c r="F135" s="328" t="n"/>
      <c r="G135" s="329" t="n"/>
      <c r="H135" s="329" t="n"/>
      <c r="I135" s="330" t="n"/>
      <c r="J135" s="330" t="n"/>
      <c r="K135" s="330" t="n"/>
      <c r="L135" s="330" t="n"/>
      <c r="M135" s="330" t="n"/>
      <c r="N135" s="331">
        <f>IF(A135="","",IF(ISERROR(MATCH($F135,CL,0)),"Unknown",INDIRECT("'C'!$A$"&amp;MATCH($F135,CL,0)+1)))</f>
        <v/>
      </c>
      <c r="O135" s="331" t="inlineStr"/>
      <c r="P135" s="332" t="n"/>
      <c r="Q135" s="333">
        <f>A135&amp;B135</f>
        <v/>
      </c>
      <c r="R135" s="333">
        <f>OR(ISBLANK(B135),ISBLANK(C135))</f>
        <v/>
      </c>
      <c r="S135" s="333">
        <f>IF(R135,"",A135&amp;"+")</f>
        <v/>
      </c>
    </row>
    <row r="136" ht="20.1" customFormat="1" customHeight="1" s="333">
      <c r="A136" s="296" t="n"/>
      <c r="B136" s="328" t="n"/>
      <c r="C136" s="328" t="n"/>
      <c r="D136" s="328" t="n"/>
      <c r="E136" s="328" t="n"/>
      <c r="F136" s="328" t="n"/>
      <c r="G136" s="329" t="n"/>
      <c r="H136" s="329" t="n"/>
      <c r="I136" s="330" t="n"/>
      <c r="J136" s="330" t="n"/>
      <c r="K136" s="330" t="n"/>
      <c r="L136" s="330" t="n"/>
      <c r="M136" s="330" t="n"/>
      <c r="N136" s="331">
        <f>IF(A136="","",IF(ISERROR(MATCH($F136,CL,0)),"Unknown",INDIRECT("'C'!$A$"&amp;MATCH($F136,CL,0)+1)))</f>
        <v/>
      </c>
      <c r="O136" s="331" t="inlineStr"/>
      <c r="P136" s="332" t="n"/>
      <c r="Q136" s="333">
        <f>A136&amp;B136</f>
        <v/>
      </c>
      <c r="R136" s="333">
        <f>OR(ISBLANK(B136),ISBLANK(C136))</f>
        <v/>
      </c>
      <c r="S136" s="333">
        <f>IF(R136,"",A136&amp;"+")</f>
        <v/>
      </c>
    </row>
    <row r="137" ht="20.1" customFormat="1" customHeight="1" s="333">
      <c r="A137" s="296" t="n"/>
      <c r="B137" s="328" t="n"/>
      <c r="C137" s="328" t="n"/>
      <c r="D137" s="328" t="n"/>
      <c r="E137" s="328" t="n"/>
      <c r="F137" s="328" t="n"/>
      <c r="G137" s="329" t="n"/>
      <c r="H137" s="329" t="n"/>
      <c r="I137" s="330" t="n"/>
      <c r="J137" s="330" t="n"/>
      <c r="K137" s="330" t="n"/>
      <c r="L137" s="330" t="n"/>
      <c r="M137" s="330" t="n"/>
      <c r="N137" s="331">
        <f>IF(A137="","",IF(ISERROR(MATCH($F137,CL,0)),"Unknown",INDIRECT("'C'!$A$"&amp;MATCH($F137,CL,0)+1)))</f>
        <v/>
      </c>
      <c r="O137" s="331" t="inlineStr"/>
      <c r="P137" s="332" t="n"/>
      <c r="Q137" s="333">
        <f>A137&amp;B137</f>
        <v/>
      </c>
      <c r="R137" s="333">
        <f>OR(ISBLANK(B137),ISBLANK(C137))</f>
        <v/>
      </c>
      <c r="S137" s="333">
        <f>IF(R137,"",A137&amp;"+")</f>
        <v/>
      </c>
    </row>
    <row r="138" ht="20.1" customFormat="1" customHeight="1" s="333">
      <c r="A138" s="296" t="n"/>
      <c r="B138" s="328" t="n"/>
      <c r="C138" s="328" t="n"/>
      <c r="D138" s="328" t="n"/>
      <c r="E138" s="328" t="n"/>
      <c r="F138" s="328" t="n"/>
      <c r="G138" s="329" t="n"/>
      <c r="H138" s="329" t="n"/>
      <c r="I138" s="330" t="n"/>
      <c r="J138" s="330" t="n"/>
      <c r="K138" s="330" t="n"/>
      <c r="L138" s="330" t="n"/>
      <c r="M138" s="330" t="n"/>
      <c r="N138" s="331">
        <f>IF(A138="","",IF(ISERROR(MATCH($F138,CL,0)),"Unknown",INDIRECT("'C'!$A$"&amp;MATCH($F138,CL,0)+1)))</f>
        <v/>
      </c>
      <c r="O138" s="331" t="inlineStr"/>
      <c r="P138" s="332" t="n"/>
      <c r="Q138" s="333">
        <f>A138&amp;B138</f>
        <v/>
      </c>
      <c r="R138" s="333">
        <f>OR(ISBLANK(B138),ISBLANK(C138))</f>
        <v/>
      </c>
      <c r="S138" s="333">
        <f>IF(R138,"",A138&amp;"+")</f>
        <v/>
      </c>
    </row>
    <row r="139" ht="20.1" customFormat="1" customHeight="1" s="333">
      <c r="A139" s="296" t="n"/>
      <c r="B139" s="328" t="n"/>
      <c r="C139" s="328" t="n"/>
      <c r="D139" s="328" t="n"/>
      <c r="E139" s="328" t="n"/>
      <c r="F139" s="328" t="n"/>
      <c r="G139" s="329" t="n"/>
      <c r="H139" s="329" t="n"/>
      <c r="I139" s="330" t="n"/>
      <c r="J139" s="330" t="n"/>
      <c r="K139" s="330" t="n"/>
      <c r="L139" s="330" t="n"/>
      <c r="M139" s="330" t="n"/>
      <c r="N139" s="331">
        <f>IF(A139="","",IF(ISERROR(MATCH($F139,CL,0)),"Unknown",INDIRECT("'C'!$A$"&amp;MATCH($F139,CL,0)+1)))</f>
        <v/>
      </c>
      <c r="O139" s="331" t="inlineStr"/>
      <c r="P139" s="332" t="n"/>
      <c r="Q139" s="333">
        <f>A139&amp;B139</f>
        <v/>
      </c>
      <c r="R139" s="333">
        <f>OR(ISBLANK(B139),ISBLANK(C139))</f>
        <v/>
      </c>
      <c r="S139" s="333">
        <f>IF(R139,"",A139&amp;"+")</f>
        <v/>
      </c>
    </row>
    <row r="140" ht="20.1" customFormat="1" customHeight="1" s="333">
      <c r="A140" s="296" t="n"/>
      <c r="B140" s="328" t="n"/>
      <c r="C140" s="328" t="n"/>
      <c r="D140" s="328" t="n"/>
      <c r="E140" s="328" t="n"/>
      <c r="F140" s="328" t="n"/>
      <c r="G140" s="329" t="n"/>
      <c r="H140" s="329" t="n"/>
      <c r="I140" s="330" t="n"/>
      <c r="J140" s="330" t="n"/>
      <c r="K140" s="330" t="n"/>
      <c r="L140" s="330" t="n"/>
      <c r="M140" s="330" t="n"/>
      <c r="N140" s="331">
        <f>IF(A140="","",IF(ISERROR(MATCH($F140,CL,0)),"Unknown",INDIRECT("'C'!$A$"&amp;MATCH($F140,CL,0)+1)))</f>
        <v/>
      </c>
      <c r="O140" s="331" t="inlineStr"/>
      <c r="P140" s="332" t="n"/>
      <c r="Q140" s="333">
        <f>A140&amp;B140</f>
        <v/>
      </c>
      <c r="R140" s="333">
        <f>OR(ISBLANK(B140),ISBLANK(C140))</f>
        <v/>
      </c>
      <c r="S140" s="333">
        <f>IF(R140,"",A140&amp;"+")</f>
        <v/>
      </c>
    </row>
    <row r="141" ht="20.1" customFormat="1" customHeight="1" s="333">
      <c r="A141" s="296" t="n"/>
      <c r="B141" s="328" t="n"/>
      <c r="C141" s="328" t="n"/>
      <c r="D141" s="328" t="n"/>
      <c r="E141" s="328" t="n"/>
      <c r="F141" s="328" t="n"/>
      <c r="G141" s="329" t="n"/>
      <c r="H141" s="329" t="n"/>
      <c r="I141" s="330" t="n"/>
      <c r="J141" s="330" t="n"/>
      <c r="K141" s="330" t="n"/>
      <c r="L141" s="330" t="n"/>
      <c r="M141" s="330" t="n"/>
      <c r="N141" s="331">
        <f>IF(A141="","",IF(ISERROR(MATCH($F141,CL,0)),"Unknown",INDIRECT("'C'!$A$"&amp;MATCH($F141,CL,0)+1)))</f>
        <v/>
      </c>
      <c r="O141" s="331" t="inlineStr"/>
      <c r="P141" s="332" t="n"/>
      <c r="Q141" s="333">
        <f>A141&amp;B141</f>
        <v/>
      </c>
      <c r="R141" s="333">
        <f>OR(ISBLANK(B141),ISBLANK(C141))</f>
        <v/>
      </c>
      <c r="S141" s="333">
        <f>IF(R141,"",A141&amp;"+")</f>
        <v/>
      </c>
    </row>
    <row r="142" ht="20.1" customFormat="1" customHeight="1" s="333">
      <c r="A142" s="296" t="n"/>
      <c r="B142" s="328" t="n"/>
      <c r="C142" s="328" t="n"/>
      <c r="D142" s="328" t="n"/>
      <c r="E142" s="328" t="n"/>
      <c r="F142" s="328" t="n"/>
      <c r="G142" s="329" t="n"/>
      <c r="H142" s="329" t="n"/>
      <c r="I142" s="330" t="n"/>
      <c r="J142" s="330" t="n"/>
      <c r="K142" s="330" t="n"/>
      <c r="L142" s="330" t="n"/>
      <c r="M142" s="330" t="n"/>
      <c r="N142" s="331">
        <f>IF(A142="","",IF(ISERROR(MATCH($F142,CL,0)),"Unknown",INDIRECT("'C'!$A$"&amp;MATCH($F142,CL,0)+1)))</f>
        <v/>
      </c>
      <c r="O142" s="331" t="inlineStr"/>
      <c r="P142" s="332" t="n"/>
      <c r="Q142" s="333">
        <f>A142&amp;B142</f>
        <v/>
      </c>
      <c r="R142" s="333">
        <f>OR(ISBLANK(B142),ISBLANK(C142))</f>
        <v/>
      </c>
      <c r="S142" s="333">
        <f>IF(R142,"",A142&amp;"+")</f>
        <v/>
      </c>
    </row>
    <row r="143" ht="20.1" customFormat="1" customHeight="1" s="333">
      <c r="A143" s="296" t="n"/>
      <c r="B143" s="328" t="n"/>
      <c r="C143" s="328" t="n"/>
      <c r="D143" s="328" t="n"/>
      <c r="E143" s="328" t="n"/>
      <c r="F143" s="328" t="n"/>
      <c r="G143" s="329" t="n"/>
      <c r="H143" s="329" t="n"/>
      <c r="I143" s="330" t="n"/>
      <c r="J143" s="330" t="n"/>
      <c r="K143" s="330" t="n"/>
      <c r="L143" s="330" t="n"/>
      <c r="M143" s="330" t="n"/>
      <c r="N143" s="331">
        <f>IF(A143="","",IF(ISERROR(MATCH($F143,CL,0)),"Unknown",INDIRECT("'C'!$A$"&amp;MATCH($F143,CL,0)+1)))</f>
        <v/>
      </c>
      <c r="O143" s="331" t="inlineStr"/>
      <c r="P143" s="332" t="n"/>
      <c r="Q143" s="333">
        <f>A143&amp;B143</f>
        <v/>
      </c>
      <c r="R143" s="333">
        <f>OR(ISBLANK(B143),ISBLANK(C143))</f>
        <v/>
      </c>
      <c r="S143" s="333">
        <f>IF(R143,"",A143&amp;"+")</f>
        <v/>
      </c>
    </row>
    <row r="144" ht="20.1" customFormat="1" customHeight="1" s="333">
      <c r="A144" s="296" t="n"/>
      <c r="B144" s="328" t="n"/>
      <c r="C144" s="328" t="n"/>
      <c r="D144" s="328" t="n"/>
      <c r="E144" s="328" t="n"/>
      <c r="F144" s="328" t="n"/>
      <c r="G144" s="329" t="n"/>
      <c r="H144" s="329" t="n"/>
      <c r="I144" s="330" t="n"/>
      <c r="J144" s="330" t="n"/>
      <c r="K144" s="330" t="n"/>
      <c r="L144" s="330" t="n"/>
      <c r="M144" s="330" t="n"/>
      <c r="N144" s="331">
        <f>IF(A144="","",IF(ISERROR(MATCH($F144,CL,0)),"Unknown",INDIRECT("'C'!$A$"&amp;MATCH($F144,CL,0)+1)))</f>
        <v/>
      </c>
      <c r="O144" s="331" t="inlineStr"/>
      <c r="P144" s="332" t="n"/>
      <c r="Q144" s="333">
        <f>A144&amp;B144</f>
        <v/>
      </c>
      <c r="R144" s="333">
        <f>OR(ISBLANK(B144),ISBLANK(C144))</f>
        <v/>
      </c>
      <c r="S144" s="333">
        <f>IF(R144,"",A144&amp;"+")</f>
        <v/>
      </c>
    </row>
    <row r="145" ht="20.1" customFormat="1" customHeight="1" s="333">
      <c r="A145" s="296" t="n"/>
      <c r="B145" s="328" t="n"/>
      <c r="C145" s="328" t="n"/>
      <c r="D145" s="328" t="n"/>
      <c r="E145" s="328" t="n"/>
      <c r="F145" s="328" t="n"/>
      <c r="G145" s="329" t="n"/>
      <c r="H145" s="329" t="n"/>
      <c r="I145" s="330" t="n"/>
      <c r="J145" s="330" t="n"/>
      <c r="K145" s="330" t="n"/>
      <c r="L145" s="330" t="n"/>
      <c r="M145" s="330" t="n"/>
      <c r="N145" s="331">
        <f>IF(A145="","",IF(ISERROR(MATCH($F145,CL,0)),"Unknown",INDIRECT("'C'!$A$"&amp;MATCH($F145,CL,0)+1)))</f>
        <v/>
      </c>
      <c r="O145" s="331" t="inlineStr"/>
      <c r="P145" s="332" t="n"/>
      <c r="Q145" s="333">
        <f>A145&amp;B145</f>
        <v/>
      </c>
      <c r="R145" s="333">
        <f>OR(ISBLANK(B145),ISBLANK(C145))</f>
        <v/>
      </c>
      <c r="S145" s="333">
        <f>IF(R145,"",A145&amp;"+")</f>
        <v/>
      </c>
    </row>
    <row r="146" ht="20.1" customFormat="1" customHeight="1" s="333">
      <c r="A146" s="296" t="n"/>
      <c r="B146" s="328" t="n"/>
      <c r="C146" s="328" t="n"/>
      <c r="D146" s="328" t="n"/>
      <c r="E146" s="328" t="n"/>
      <c r="F146" s="328" t="n"/>
      <c r="G146" s="329" t="n"/>
      <c r="H146" s="329" t="n"/>
      <c r="I146" s="330" t="n"/>
      <c r="J146" s="330" t="n"/>
      <c r="K146" s="330" t="n"/>
      <c r="L146" s="330" t="n"/>
      <c r="M146" s="330" t="n"/>
      <c r="N146" s="331">
        <f>IF(A146="","",IF(ISERROR(MATCH($F146,CL,0)),"Unknown",INDIRECT("'C'!$A$"&amp;MATCH($F146,CL,0)+1)))</f>
        <v/>
      </c>
      <c r="O146" s="331" t="inlineStr"/>
      <c r="P146" s="332" t="n"/>
      <c r="Q146" s="333">
        <f>A146&amp;B146</f>
        <v/>
      </c>
      <c r="R146" s="333">
        <f>OR(ISBLANK(B146),ISBLANK(C146))</f>
        <v/>
      </c>
      <c r="S146" s="333">
        <f>IF(R146,"",A146&amp;"+")</f>
        <v/>
      </c>
    </row>
    <row r="147" ht="20.1" customFormat="1" customHeight="1" s="333">
      <c r="A147" s="296" t="n"/>
      <c r="B147" s="328" t="n"/>
      <c r="C147" s="328" t="n"/>
      <c r="D147" s="328" t="n"/>
      <c r="E147" s="328" t="n"/>
      <c r="F147" s="328" t="n"/>
      <c r="G147" s="329" t="n"/>
      <c r="H147" s="329" t="n"/>
      <c r="I147" s="330" t="n"/>
      <c r="J147" s="330" t="n"/>
      <c r="K147" s="330" t="n"/>
      <c r="L147" s="330" t="n"/>
      <c r="M147" s="330" t="n"/>
      <c r="N147" s="331">
        <f>IF(A147="","",IF(ISERROR(MATCH($F147,CL,0)),"Unknown",INDIRECT("'C'!$A$"&amp;MATCH($F147,CL,0)+1)))</f>
        <v/>
      </c>
      <c r="O147" s="331" t="inlineStr"/>
      <c r="P147" s="332" t="n"/>
      <c r="Q147" s="333">
        <f>A147&amp;B147</f>
        <v/>
      </c>
      <c r="R147" s="333">
        <f>OR(ISBLANK(B147),ISBLANK(C147))</f>
        <v/>
      </c>
      <c r="S147" s="333">
        <f>IF(R147,"",A147&amp;"+")</f>
        <v/>
      </c>
    </row>
    <row r="148" ht="20.1" customFormat="1" customHeight="1" s="333">
      <c r="A148" s="296" t="n"/>
      <c r="B148" s="328" t="n"/>
      <c r="C148" s="328" t="n"/>
      <c r="D148" s="328" t="n"/>
      <c r="E148" s="328" t="n"/>
      <c r="F148" s="328" t="n"/>
      <c r="G148" s="329" t="n"/>
      <c r="H148" s="329" t="n"/>
      <c r="I148" s="330" t="n"/>
      <c r="J148" s="330" t="n"/>
      <c r="K148" s="330" t="n"/>
      <c r="L148" s="330" t="n"/>
      <c r="M148" s="330" t="n"/>
      <c r="N148" s="331">
        <f>IF(A148="","",IF(ISERROR(MATCH($F148,CL,0)),"Unknown",INDIRECT("'C'!$A$"&amp;MATCH($F148,CL,0)+1)))</f>
        <v/>
      </c>
      <c r="O148" s="331" t="inlineStr"/>
      <c r="P148" s="332" t="n"/>
      <c r="Q148" s="333">
        <f>A148&amp;B148</f>
        <v/>
      </c>
      <c r="R148" s="333">
        <f>OR(ISBLANK(B148),ISBLANK(C148))</f>
        <v/>
      </c>
      <c r="S148" s="333">
        <f>IF(R148,"",A148&amp;"+")</f>
        <v/>
      </c>
    </row>
    <row r="149" ht="20.1" customFormat="1" customHeight="1" s="333">
      <c r="A149" s="296" t="n"/>
      <c r="B149" s="328" t="n"/>
      <c r="C149" s="328" t="n"/>
      <c r="D149" s="328" t="n"/>
      <c r="E149" s="328" t="n"/>
      <c r="F149" s="328" t="n"/>
      <c r="G149" s="329" t="n"/>
      <c r="H149" s="329" t="n"/>
      <c r="I149" s="330" t="n"/>
      <c r="J149" s="330" t="n"/>
      <c r="K149" s="330" t="n"/>
      <c r="L149" s="330" t="n"/>
      <c r="M149" s="330" t="n"/>
      <c r="N149" s="331">
        <f>IF(A149="","",IF(ISERROR(MATCH($F149,CL,0)),"Unknown",INDIRECT("'C'!$A$"&amp;MATCH($F149,CL,0)+1)))</f>
        <v/>
      </c>
      <c r="O149" s="331" t="inlineStr"/>
      <c r="P149" s="332" t="n"/>
      <c r="Q149" s="333">
        <f>A149&amp;B149</f>
        <v/>
      </c>
      <c r="R149" s="333">
        <f>OR(ISBLANK(B149),ISBLANK(C149))</f>
        <v/>
      </c>
      <c r="S149" s="333">
        <f>IF(R149,"",A149&amp;"+")</f>
        <v/>
      </c>
    </row>
    <row r="150" ht="20.1" customFormat="1" customHeight="1" s="333">
      <c r="A150" s="296" t="n"/>
      <c r="B150" s="328" t="n"/>
      <c r="C150" s="328" t="n"/>
      <c r="D150" s="328" t="n"/>
      <c r="E150" s="328" t="n"/>
      <c r="F150" s="328" t="n"/>
      <c r="G150" s="329" t="n"/>
      <c r="H150" s="329" t="n"/>
      <c r="I150" s="330" t="n"/>
      <c r="J150" s="330" t="n"/>
      <c r="K150" s="330" t="n"/>
      <c r="L150" s="330" t="n"/>
      <c r="M150" s="330" t="n"/>
      <c r="N150" s="331">
        <f>IF(A150="","",IF(ISERROR(MATCH($F150,CL,0)),"Unknown",INDIRECT("'C'!$A$"&amp;MATCH($F150,CL,0)+1)))</f>
        <v/>
      </c>
      <c r="O150" s="331" t="inlineStr"/>
      <c r="P150" s="332" t="n"/>
      <c r="Q150" s="333">
        <f>A150&amp;B150</f>
        <v/>
      </c>
      <c r="R150" s="333">
        <f>OR(ISBLANK(B150),ISBLANK(C150))</f>
        <v/>
      </c>
      <c r="S150" s="333">
        <f>IF(R150,"",A150&amp;"+")</f>
        <v/>
      </c>
    </row>
    <row r="151" ht="20.1" customFormat="1" customHeight="1" s="333">
      <c r="A151" s="296" t="n"/>
      <c r="B151" s="328" t="n"/>
      <c r="C151" s="328" t="n"/>
      <c r="D151" s="328" t="n"/>
      <c r="E151" s="328" t="n"/>
      <c r="F151" s="328" t="n"/>
      <c r="G151" s="329" t="n"/>
      <c r="H151" s="329" t="n"/>
      <c r="I151" s="330" t="n"/>
      <c r="J151" s="330" t="n"/>
      <c r="K151" s="330" t="n"/>
      <c r="L151" s="330" t="n"/>
      <c r="M151" s="330" t="n"/>
      <c r="N151" s="331">
        <f>IF(A151="","",IF(ISERROR(MATCH($F151,CL,0)),"Unknown",INDIRECT("'C'!$A$"&amp;MATCH($F151,CL,0)+1)))</f>
        <v/>
      </c>
      <c r="O151" s="331" t="inlineStr"/>
      <c r="P151" s="332" t="n"/>
      <c r="Q151" s="333">
        <f>A151&amp;B151</f>
        <v/>
      </c>
      <c r="R151" s="333">
        <f>OR(ISBLANK(B151),ISBLANK(C151))</f>
        <v/>
      </c>
      <c r="S151" s="333">
        <f>IF(R151,"",A151&amp;"+")</f>
        <v/>
      </c>
    </row>
    <row r="152" ht="20.1" customFormat="1" customHeight="1" s="333">
      <c r="A152" s="296" t="n"/>
      <c r="B152" s="328" t="n"/>
      <c r="C152" s="328" t="n"/>
      <c r="D152" s="328" t="n"/>
      <c r="E152" s="328" t="n"/>
      <c r="F152" s="328" t="n"/>
      <c r="G152" s="329" t="n"/>
      <c r="H152" s="329" t="n"/>
      <c r="I152" s="330" t="n"/>
      <c r="J152" s="330" t="n"/>
      <c r="K152" s="330" t="n"/>
      <c r="L152" s="330" t="n"/>
      <c r="M152" s="330" t="n"/>
      <c r="N152" s="331">
        <f>IF(A152="","",IF(ISERROR(MATCH($F152,CL,0)),"Unknown",INDIRECT("'C'!$A$"&amp;MATCH($F152,CL,0)+1)))</f>
        <v/>
      </c>
      <c r="O152" s="331" t="inlineStr"/>
      <c r="P152" s="332" t="n"/>
      <c r="Q152" s="333">
        <f>A152&amp;B152</f>
        <v/>
      </c>
      <c r="R152" s="333">
        <f>OR(ISBLANK(B152),ISBLANK(C152))</f>
        <v/>
      </c>
      <c r="S152" s="333">
        <f>IF(R152,"",A152&amp;"+")</f>
        <v/>
      </c>
    </row>
    <row r="153" ht="20.1" customFormat="1" customHeight="1" s="333">
      <c r="A153" s="296" t="n"/>
      <c r="B153" s="328" t="n"/>
      <c r="C153" s="328" t="n"/>
      <c r="D153" s="328" t="n"/>
      <c r="E153" s="328" t="n"/>
      <c r="F153" s="328" t="n"/>
      <c r="G153" s="329" t="n"/>
      <c r="H153" s="329" t="n"/>
      <c r="I153" s="330" t="n"/>
      <c r="J153" s="330" t="n"/>
      <c r="K153" s="330" t="n"/>
      <c r="L153" s="330" t="n"/>
      <c r="M153" s="330" t="n"/>
      <c r="N153" s="331">
        <f>IF(A153="","",IF(ISERROR(MATCH($F153,CL,0)),"Unknown",INDIRECT("'C'!$A$"&amp;MATCH($F153,CL,0)+1)))</f>
        <v/>
      </c>
      <c r="O153" s="331" t="inlineStr"/>
      <c r="P153" s="332" t="n"/>
      <c r="Q153" s="333">
        <f>A153&amp;B153</f>
        <v/>
      </c>
      <c r="R153" s="333">
        <f>OR(ISBLANK(B153),ISBLANK(C153))</f>
        <v/>
      </c>
      <c r="S153" s="333">
        <f>IF(R153,"",A153&amp;"+")</f>
        <v/>
      </c>
    </row>
    <row r="154" ht="20.1" customFormat="1" customHeight="1" s="333">
      <c r="A154" s="296" t="n"/>
      <c r="B154" s="328" t="n"/>
      <c r="C154" s="328" t="n"/>
      <c r="D154" s="328" t="n"/>
      <c r="E154" s="328" t="n"/>
      <c r="F154" s="328" t="n"/>
      <c r="G154" s="329" t="n"/>
      <c r="H154" s="329" t="n"/>
      <c r="I154" s="330" t="n"/>
      <c r="J154" s="330" t="n"/>
      <c r="K154" s="330" t="n"/>
      <c r="L154" s="330" t="n"/>
      <c r="M154" s="330" t="n"/>
      <c r="N154" s="331">
        <f>IF(A154="","",IF(ISERROR(MATCH($F154,CL,0)),"Unknown",INDIRECT("'C'!$A$"&amp;MATCH($F154,CL,0)+1)))</f>
        <v/>
      </c>
      <c r="O154" s="331" t="inlineStr"/>
      <c r="P154" s="332" t="n"/>
      <c r="Q154" s="333">
        <f>A154&amp;B154</f>
        <v/>
      </c>
      <c r="R154" s="333">
        <f>OR(ISBLANK(B154),ISBLANK(C154))</f>
        <v/>
      </c>
      <c r="S154" s="333">
        <f>IF(R154,"",A154&amp;"+")</f>
        <v/>
      </c>
    </row>
    <row r="155" ht="20.1" customFormat="1" customHeight="1" s="333">
      <c r="A155" s="296" t="n"/>
      <c r="B155" s="328" t="n"/>
      <c r="C155" s="328" t="n"/>
      <c r="D155" s="328" t="n"/>
      <c r="E155" s="328" t="n"/>
      <c r="F155" s="328" t="n"/>
      <c r="G155" s="329" t="n"/>
      <c r="H155" s="329" t="n"/>
      <c r="I155" s="330" t="n"/>
      <c r="J155" s="330" t="n"/>
      <c r="K155" s="330" t="n"/>
      <c r="L155" s="330" t="n"/>
      <c r="M155" s="330" t="n"/>
      <c r="N155" s="331">
        <f>IF(A155="","",IF(ISERROR(MATCH($F155,CL,0)),"Unknown",INDIRECT("'C'!$A$"&amp;MATCH($F155,CL,0)+1)))</f>
        <v/>
      </c>
      <c r="O155" s="331" t="inlineStr"/>
      <c r="P155" s="332" t="n"/>
      <c r="Q155" s="333">
        <f>A155&amp;B155</f>
        <v/>
      </c>
      <c r="R155" s="333">
        <f>OR(ISBLANK(B155),ISBLANK(C155))</f>
        <v/>
      </c>
      <c r="S155" s="333">
        <f>IF(R155,"",A155&amp;"+")</f>
        <v/>
      </c>
    </row>
    <row r="156" ht="20.1" customFormat="1" customHeight="1" s="333">
      <c r="A156" s="296" t="n"/>
      <c r="B156" s="328" t="n"/>
      <c r="C156" s="328" t="n"/>
      <c r="D156" s="328" t="n"/>
      <c r="E156" s="328" t="n"/>
      <c r="F156" s="328" t="n"/>
      <c r="G156" s="329" t="n"/>
      <c r="H156" s="329" t="n"/>
      <c r="I156" s="330" t="n"/>
      <c r="J156" s="330" t="n"/>
      <c r="K156" s="330" t="n"/>
      <c r="L156" s="330" t="n"/>
      <c r="M156" s="330" t="n"/>
      <c r="N156" s="331">
        <f>IF(A156="","",IF(ISERROR(MATCH($F156,CL,0)),"Unknown",INDIRECT("'C'!$A$"&amp;MATCH($F156,CL,0)+1)))</f>
        <v/>
      </c>
      <c r="O156" s="331" t="inlineStr"/>
      <c r="P156" s="332" t="n"/>
      <c r="Q156" s="333">
        <f>A156&amp;B156</f>
        <v/>
      </c>
      <c r="R156" s="333">
        <f>OR(ISBLANK(B156),ISBLANK(C156))</f>
        <v/>
      </c>
      <c r="S156" s="333">
        <f>IF(R156,"",A156&amp;"+")</f>
        <v/>
      </c>
    </row>
    <row r="157" ht="20.1" customFormat="1" customHeight="1" s="333">
      <c r="A157" s="296" t="n"/>
      <c r="B157" s="328" t="n"/>
      <c r="C157" s="328" t="n"/>
      <c r="D157" s="328" t="n"/>
      <c r="E157" s="328" t="n"/>
      <c r="F157" s="328" t="n"/>
      <c r="G157" s="329" t="n"/>
      <c r="H157" s="329" t="n"/>
      <c r="I157" s="330" t="n"/>
      <c r="J157" s="330" t="n"/>
      <c r="K157" s="330" t="n"/>
      <c r="L157" s="330" t="n"/>
      <c r="M157" s="330" t="n"/>
      <c r="N157" s="331">
        <f>IF(A157="","",IF(ISERROR(MATCH($F157,CL,0)),"Unknown",INDIRECT("'C'!$A$"&amp;MATCH($F157,CL,0)+1)))</f>
        <v/>
      </c>
      <c r="O157" s="331" t="inlineStr"/>
      <c r="P157" s="332" t="n"/>
      <c r="Q157" s="333">
        <f>A157&amp;B157</f>
        <v/>
      </c>
      <c r="R157" s="333">
        <f>OR(ISBLANK(B157),ISBLANK(C157))</f>
        <v/>
      </c>
      <c r="S157" s="333">
        <f>IF(R157,"",A157&amp;"+")</f>
        <v/>
      </c>
    </row>
    <row r="158" ht="20.1" customFormat="1" customHeight="1" s="333">
      <c r="A158" s="296" t="n"/>
      <c r="B158" s="328" t="n"/>
      <c r="C158" s="328" t="n"/>
      <c r="D158" s="328" t="n"/>
      <c r="E158" s="328" t="n"/>
      <c r="F158" s="328" t="n"/>
      <c r="G158" s="329" t="n"/>
      <c r="H158" s="329" t="n"/>
      <c r="I158" s="330" t="n"/>
      <c r="J158" s="330" t="n"/>
      <c r="K158" s="330" t="n"/>
      <c r="L158" s="330" t="n"/>
      <c r="M158" s="330" t="n"/>
      <c r="N158" s="331">
        <f>IF(A158="","",IF(ISERROR(MATCH($F158,CL,0)),"Unknown",INDIRECT("'C'!$A$"&amp;MATCH($F158,CL,0)+1)))</f>
        <v/>
      </c>
      <c r="O158" s="331" t="inlineStr"/>
      <c r="P158" s="332" t="n"/>
      <c r="Q158" s="333">
        <f>A158&amp;B158</f>
        <v/>
      </c>
      <c r="R158" s="333">
        <f>OR(ISBLANK(B158),ISBLANK(C158))</f>
        <v/>
      </c>
      <c r="S158" s="333">
        <f>IF(R158,"",A158&amp;"+")</f>
        <v/>
      </c>
    </row>
    <row r="159" ht="20.1" customFormat="1" customHeight="1" s="333">
      <c r="A159" s="296" t="n"/>
      <c r="B159" s="328" t="n"/>
      <c r="C159" s="328" t="n"/>
      <c r="D159" s="328" t="n"/>
      <c r="E159" s="328" t="n"/>
      <c r="F159" s="328" t="n"/>
      <c r="G159" s="329" t="n"/>
      <c r="H159" s="329" t="n"/>
      <c r="I159" s="330" t="n"/>
      <c r="J159" s="330" t="n"/>
      <c r="K159" s="330" t="n"/>
      <c r="L159" s="330" t="n"/>
      <c r="M159" s="330" t="n"/>
      <c r="N159" s="331">
        <f>IF(A159="","",IF(ISERROR(MATCH($F159,CL,0)),"Unknown",INDIRECT("'C'!$A$"&amp;MATCH($F159,CL,0)+1)))</f>
        <v/>
      </c>
      <c r="O159" s="331" t="inlineStr"/>
      <c r="P159" s="332" t="n"/>
      <c r="Q159" s="333">
        <f>A159&amp;B159</f>
        <v/>
      </c>
      <c r="R159" s="333">
        <f>OR(ISBLANK(B159),ISBLANK(C159))</f>
        <v/>
      </c>
      <c r="S159" s="333">
        <f>IF(R159,"",A159&amp;"+")</f>
        <v/>
      </c>
    </row>
    <row r="160" ht="20.1" customFormat="1" customHeight="1" s="333">
      <c r="A160" s="296" t="n"/>
      <c r="B160" s="328" t="n"/>
      <c r="C160" s="328" t="n"/>
      <c r="D160" s="328" t="n"/>
      <c r="E160" s="328" t="n"/>
      <c r="F160" s="328" t="n"/>
      <c r="G160" s="329" t="n"/>
      <c r="H160" s="329" t="n"/>
      <c r="I160" s="330" t="n"/>
      <c r="J160" s="330" t="n"/>
      <c r="K160" s="330" t="n"/>
      <c r="L160" s="330" t="n"/>
      <c r="M160" s="330" t="n"/>
      <c r="N160" s="331">
        <f>IF(A160="","",IF(ISERROR(MATCH($F160,CL,0)),"Unknown",INDIRECT("'C'!$A$"&amp;MATCH($F160,CL,0)+1)))</f>
        <v/>
      </c>
      <c r="O160" s="331" t="inlineStr"/>
      <c r="P160" s="332" t="n"/>
      <c r="Q160" s="333">
        <f>A160&amp;B160</f>
        <v/>
      </c>
      <c r="R160" s="333">
        <f>OR(ISBLANK(B160),ISBLANK(C160))</f>
        <v/>
      </c>
      <c r="S160" s="333">
        <f>IF(R160,"",A160&amp;"+")</f>
        <v/>
      </c>
    </row>
    <row r="161" ht="20.1" customFormat="1" customHeight="1" s="333">
      <c r="A161" s="296" t="n"/>
      <c r="B161" s="328" t="n"/>
      <c r="C161" s="328" t="n"/>
      <c r="D161" s="328" t="n"/>
      <c r="E161" s="328" t="n"/>
      <c r="F161" s="328" t="n"/>
      <c r="G161" s="329" t="n"/>
      <c r="H161" s="329" t="n"/>
      <c r="I161" s="330" t="n"/>
      <c r="J161" s="330" t="n"/>
      <c r="K161" s="330" t="n"/>
      <c r="L161" s="330" t="n"/>
      <c r="M161" s="330" t="n"/>
      <c r="N161" s="331">
        <f>IF(A161="","",IF(ISERROR(MATCH($F161,CL,0)),"Unknown",INDIRECT("'C'!$A$"&amp;MATCH($F161,CL,0)+1)))</f>
        <v/>
      </c>
      <c r="O161" s="331" t="inlineStr"/>
      <c r="P161" s="332" t="n"/>
      <c r="Q161" s="333">
        <f>A161&amp;B161</f>
        <v/>
      </c>
      <c r="R161" s="333">
        <f>OR(ISBLANK(B161),ISBLANK(C161))</f>
        <v/>
      </c>
      <c r="S161" s="333">
        <f>IF(R161,"",A161&amp;"+")</f>
        <v/>
      </c>
    </row>
    <row r="162" ht="20.1" customFormat="1" customHeight="1" s="333">
      <c r="A162" s="296" t="n"/>
      <c r="B162" s="328" t="n"/>
      <c r="C162" s="328" t="n"/>
      <c r="D162" s="328" t="n"/>
      <c r="E162" s="328" t="n"/>
      <c r="F162" s="328" t="n"/>
      <c r="G162" s="329" t="n"/>
      <c r="H162" s="329" t="n"/>
      <c r="I162" s="330" t="n"/>
      <c r="J162" s="330" t="n"/>
      <c r="K162" s="330" t="n"/>
      <c r="L162" s="330" t="n"/>
      <c r="M162" s="330" t="n"/>
      <c r="N162" s="331">
        <f>IF(A162="","",IF(ISERROR(MATCH($F162,CL,0)),"Unknown",INDIRECT("'C'!$A$"&amp;MATCH($F162,CL,0)+1)))</f>
        <v/>
      </c>
      <c r="O162" s="331" t="inlineStr"/>
      <c r="P162" s="332" t="n"/>
      <c r="Q162" s="333">
        <f>A162&amp;B162</f>
        <v/>
      </c>
      <c r="R162" s="333">
        <f>OR(ISBLANK(B162),ISBLANK(C162))</f>
        <v/>
      </c>
      <c r="S162" s="333">
        <f>IF(R162,"",A162&amp;"+")</f>
        <v/>
      </c>
    </row>
    <row r="163" ht="20.1" customFormat="1" customHeight="1" s="333">
      <c r="A163" s="296" t="n"/>
      <c r="B163" s="328" t="n"/>
      <c r="C163" s="328" t="n"/>
      <c r="D163" s="328" t="n"/>
      <c r="E163" s="328" t="n"/>
      <c r="F163" s="328" t="n"/>
      <c r="G163" s="329" t="n"/>
      <c r="H163" s="329" t="n"/>
      <c r="I163" s="330" t="n"/>
      <c r="J163" s="330" t="n"/>
      <c r="K163" s="330" t="n"/>
      <c r="L163" s="330" t="n"/>
      <c r="M163" s="330" t="n"/>
      <c r="N163" s="331">
        <f>IF(A163="","",IF(ISERROR(MATCH($F163,CL,0)),"Unknown",INDIRECT("'C'!$A$"&amp;MATCH($F163,CL,0)+1)))</f>
        <v/>
      </c>
      <c r="O163" s="331" t="inlineStr"/>
      <c r="P163" s="332" t="n"/>
      <c r="Q163" s="333">
        <f>A163&amp;B163</f>
        <v/>
      </c>
      <c r="R163" s="333">
        <f>OR(ISBLANK(B163),ISBLANK(C163))</f>
        <v/>
      </c>
      <c r="S163" s="333">
        <f>IF(R163,"",A163&amp;"+")</f>
        <v/>
      </c>
    </row>
    <row r="164" ht="20.1" customFormat="1" customHeight="1" s="333">
      <c r="A164" s="296" t="n"/>
      <c r="B164" s="328" t="n"/>
      <c r="C164" s="328" t="n"/>
      <c r="D164" s="328" t="n"/>
      <c r="E164" s="328" t="n"/>
      <c r="F164" s="328" t="n"/>
      <c r="G164" s="329" t="n"/>
      <c r="H164" s="329" t="n"/>
      <c r="I164" s="330" t="n"/>
      <c r="J164" s="330" t="n"/>
      <c r="K164" s="330" t="n"/>
      <c r="L164" s="330" t="n"/>
      <c r="M164" s="330" t="n"/>
      <c r="N164" s="331">
        <f>IF(A164="","",IF(ISERROR(MATCH($F164,CL,0)),"Unknown",INDIRECT("'C'!$A$"&amp;MATCH($F164,CL,0)+1)))</f>
        <v/>
      </c>
      <c r="O164" s="331" t="inlineStr"/>
      <c r="P164" s="332" t="n"/>
      <c r="Q164" s="333">
        <f>A164&amp;B164</f>
        <v/>
      </c>
      <c r="R164" s="333">
        <f>OR(ISBLANK(B164),ISBLANK(C164))</f>
        <v/>
      </c>
      <c r="S164" s="333">
        <f>IF(R164,"",A164&amp;"+")</f>
        <v/>
      </c>
    </row>
    <row r="165" ht="20.1" customFormat="1" customHeight="1" s="333">
      <c r="A165" s="296" t="n"/>
      <c r="B165" s="328" t="n"/>
      <c r="C165" s="328" t="n"/>
      <c r="D165" s="328" t="n"/>
      <c r="E165" s="328" t="n"/>
      <c r="F165" s="328" t="n"/>
      <c r="G165" s="329" t="n"/>
      <c r="H165" s="329" t="n"/>
      <c r="I165" s="330" t="n"/>
      <c r="J165" s="330" t="n"/>
      <c r="K165" s="330" t="n"/>
      <c r="L165" s="330" t="n"/>
      <c r="M165" s="330" t="n"/>
      <c r="N165" s="331">
        <f>IF(A165="","",IF(ISERROR(MATCH($F165,CL,0)),"Unknown",INDIRECT("'C'!$A$"&amp;MATCH($F165,CL,0)+1)))</f>
        <v/>
      </c>
      <c r="O165" s="331" t="inlineStr"/>
      <c r="P165" s="332" t="n"/>
      <c r="Q165" s="333">
        <f>A165&amp;B165</f>
        <v/>
      </c>
      <c r="R165" s="333">
        <f>OR(ISBLANK(B165),ISBLANK(C165))</f>
        <v/>
      </c>
      <c r="S165" s="333">
        <f>IF(R165,"",A165&amp;"+")</f>
        <v/>
      </c>
    </row>
    <row r="166" ht="20.1" customFormat="1" customHeight="1" s="333">
      <c r="A166" s="296" t="n"/>
      <c r="B166" s="328" t="n"/>
      <c r="C166" s="328" t="n"/>
      <c r="D166" s="328" t="n"/>
      <c r="E166" s="328" t="n"/>
      <c r="F166" s="328" t="n"/>
      <c r="G166" s="329" t="n"/>
      <c r="H166" s="329" t="n"/>
      <c r="I166" s="330" t="n"/>
      <c r="J166" s="330" t="n"/>
      <c r="K166" s="330" t="n"/>
      <c r="L166" s="330" t="n"/>
      <c r="M166" s="330" t="n"/>
      <c r="N166" s="331">
        <f>IF(A166="","",IF(ISERROR(MATCH($F166,CL,0)),"Unknown",INDIRECT("'C'!$A$"&amp;MATCH($F166,CL,0)+1)))</f>
        <v/>
      </c>
      <c r="O166" s="331" t="inlineStr"/>
      <c r="P166" s="332" t="n"/>
      <c r="Q166" s="333">
        <f>A166&amp;B166</f>
        <v/>
      </c>
      <c r="R166" s="333">
        <f>OR(ISBLANK(B166),ISBLANK(C166))</f>
        <v/>
      </c>
      <c r="S166" s="333">
        <f>IF(R166,"",A166&amp;"+")</f>
        <v/>
      </c>
    </row>
    <row r="167" ht="20.1" customFormat="1" customHeight="1" s="333">
      <c r="A167" s="296" t="n"/>
      <c r="B167" s="328" t="n"/>
      <c r="C167" s="328" t="n"/>
      <c r="D167" s="328" t="n"/>
      <c r="E167" s="328" t="n"/>
      <c r="F167" s="328" t="n"/>
      <c r="G167" s="329" t="n"/>
      <c r="H167" s="329" t="n"/>
      <c r="I167" s="330" t="n"/>
      <c r="J167" s="330" t="n"/>
      <c r="K167" s="330" t="n"/>
      <c r="L167" s="330" t="n"/>
      <c r="M167" s="330" t="n"/>
      <c r="N167" s="331">
        <f>IF(A167="","",IF(ISERROR(MATCH($F167,CL,0)),"Unknown",INDIRECT("'C'!$A$"&amp;MATCH($F167,CL,0)+1)))</f>
        <v/>
      </c>
      <c r="O167" s="331" t="inlineStr"/>
      <c r="P167" s="332" t="n"/>
      <c r="Q167" s="333">
        <f>A167&amp;B167</f>
        <v/>
      </c>
      <c r="R167" s="333">
        <f>OR(ISBLANK(B167),ISBLANK(C167))</f>
        <v/>
      </c>
      <c r="S167" s="333">
        <f>IF(R167,"",A167&amp;"+")</f>
        <v/>
      </c>
    </row>
    <row r="168" ht="20.1" customFormat="1" customHeight="1" s="333">
      <c r="A168" s="296" t="n"/>
      <c r="B168" s="328" t="n"/>
      <c r="C168" s="328" t="n"/>
      <c r="D168" s="328" t="n"/>
      <c r="E168" s="328" t="n"/>
      <c r="F168" s="328" t="n"/>
      <c r="G168" s="329" t="n"/>
      <c r="H168" s="329" t="n"/>
      <c r="I168" s="330" t="n"/>
      <c r="J168" s="330" t="n"/>
      <c r="K168" s="330" t="n"/>
      <c r="L168" s="330" t="n"/>
      <c r="M168" s="330" t="n"/>
      <c r="N168" s="331">
        <f>IF(A168="","",IF(ISERROR(MATCH($F168,CL,0)),"Unknown",INDIRECT("'C'!$A$"&amp;MATCH($F168,CL,0)+1)))</f>
        <v/>
      </c>
      <c r="O168" s="331" t="inlineStr"/>
      <c r="P168" s="332" t="n"/>
      <c r="Q168" s="333">
        <f>A168&amp;B168</f>
        <v/>
      </c>
      <c r="R168" s="333">
        <f>OR(ISBLANK(B168),ISBLANK(C168))</f>
        <v/>
      </c>
      <c r="S168" s="333">
        <f>IF(R168,"",A168&amp;"+")</f>
        <v/>
      </c>
    </row>
    <row r="169" ht="20.1" customFormat="1" customHeight="1" s="333">
      <c r="A169" s="296" t="n"/>
      <c r="B169" s="328" t="n"/>
      <c r="C169" s="328" t="n"/>
      <c r="D169" s="328" t="n"/>
      <c r="E169" s="328" t="n"/>
      <c r="F169" s="328" t="n"/>
      <c r="G169" s="329" t="n"/>
      <c r="H169" s="329" t="n"/>
      <c r="I169" s="330" t="n"/>
      <c r="J169" s="330" t="n"/>
      <c r="K169" s="330" t="n"/>
      <c r="L169" s="330" t="n"/>
      <c r="M169" s="330" t="n"/>
      <c r="N169" s="331">
        <f>IF(A169="","",IF(ISERROR(MATCH($F169,CL,0)),"Unknown",INDIRECT("'C'!$A$"&amp;MATCH($F169,CL,0)+1)))</f>
        <v/>
      </c>
      <c r="O169" s="331" t="inlineStr"/>
      <c r="P169" s="332" t="n"/>
      <c r="Q169" s="333">
        <f>A169&amp;B169</f>
        <v/>
      </c>
      <c r="R169" s="333">
        <f>OR(ISBLANK(B169),ISBLANK(C169))</f>
        <v/>
      </c>
      <c r="S169" s="333">
        <f>IF(R169,"",A169&amp;"+")</f>
        <v/>
      </c>
    </row>
    <row r="170" ht="20.1" customFormat="1" customHeight="1" s="333">
      <c r="A170" s="296" t="n"/>
      <c r="B170" s="328" t="n"/>
      <c r="C170" s="328" t="n"/>
      <c r="D170" s="328" t="n"/>
      <c r="E170" s="328" t="n"/>
      <c r="F170" s="328" t="n"/>
      <c r="G170" s="329" t="n"/>
      <c r="H170" s="329" t="n"/>
      <c r="I170" s="330" t="n"/>
      <c r="J170" s="330" t="n"/>
      <c r="K170" s="330" t="n"/>
      <c r="L170" s="330" t="n"/>
      <c r="M170" s="330" t="n"/>
      <c r="N170" s="331">
        <f>IF(A170="","",IF(ISERROR(MATCH($F170,CL,0)),"Unknown",INDIRECT("'C'!$A$"&amp;MATCH($F170,CL,0)+1)))</f>
        <v/>
      </c>
      <c r="O170" s="331" t="inlineStr"/>
      <c r="P170" s="332" t="n"/>
      <c r="Q170" s="333">
        <f>A170&amp;B170</f>
        <v/>
      </c>
      <c r="R170" s="333">
        <f>OR(ISBLANK(B170),ISBLANK(C170))</f>
        <v/>
      </c>
      <c r="S170" s="333">
        <f>IF(R170,"",A170&amp;"+")</f>
        <v/>
      </c>
    </row>
    <row r="171" ht="20.1" customFormat="1" customHeight="1" s="333">
      <c r="A171" s="296" t="n"/>
      <c r="B171" s="328" t="n"/>
      <c r="C171" s="328" t="n"/>
      <c r="D171" s="328" t="n"/>
      <c r="E171" s="328" t="n"/>
      <c r="F171" s="328" t="n"/>
      <c r="G171" s="329" t="n"/>
      <c r="H171" s="329" t="n"/>
      <c r="I171" s="330" t="n"/>
      <c r="J171" s="330" t="n"/>
      <c r="K171" s="330" t="n"/>
      <c r="L171" s="330" t="n"/>
      <c r="M171" s="330" t="n"/>
      <c r="N171" s="331">
        <f>IF(A171="","",IF(ISERROR(MATCH($F171,CL,0)),"Unknown",INDIRECT("'C'!$A$"&amp;MATCH($F171,CL,0)+1)))</f>
        <v/>
      </c>
      <c r="O171" s="331" t="inlineStr"/>
      <c r="P171" s="332" t="n"/>
      <c r="Q171" s="333">
        <f>A171&amp;B171</f>
        <v/>
      </c>
      <c r="R171" s="333">
        <f>OR(ISBLANK(B171),ISBLANK(C171))</f>
        <v/>
      </c>
      <c r="S171" s="333">
        <f>IF(R171,"",A171&amp;"+")</f>
        <v/>
      </c>
    </row>
    <row r="172" ht="20.1" customFormat="1" customHeight="1" s="333">
      <c r="A172" s="296" t="n"/>
      <c r="B172" s="328" t="n"/>
      <c r="C172" s="328" t="n"/>
      <c r="D172" s="328" t="n"/>
      <c r="E172" s="328" t="n"/>
      <c r="F172" s="328" t="n"/>
      <c r="G172" s="329" t="n"/>
      <c r="H172" s="329" t="n"/>
      <c r="I172" s="330" t="n"/>
      <c r="J172" s="330" t="n"/>
      <c r="K172" s="330" t="n"/>
      <c r="L172" s="330" t="n"/>
      <c r="M172" s="330" t="n"/>
      <c r="N172" s="331">
        <f>IF(A172="","",IF(ISERROR(MATCH($F172,CL,0)),"Unknown",INDIRECT("'C'!$A$"&amp;MATCH($F172,CL,0)+1)))</f>
        <v/>
      </c>
      <c r="O172" s="331" t="inlineStr"/>
      <c r="P172" s="332" t="n"/>
      <c r="Q172" s="333">
        <f>A172&amp;B172</f>
        <v/>
      </c>
      <c r="R172" s="333">
        <f>OR(ISBLANK(B172),ISBLANK(C172))</f>
        <v/>
      </c>
      <c r="S172" s="333">
        <f>IF(R172,"",A172&amp;"+")</f>
        <v/>
      </c>
    </row>
    <row r="173" ht="20.1" customFormat="1" customHeight="1" s="333">
      <c r="A173" s="296" t="n"/>
      <c r="B173" s="328" t="n"/>
      <c r="C173" s="328" t="n"/>
      <c r="D173" s="328" t="n"/>
      <c r="E173" s="328" t="n"/>
      <c r="F173" s="328" t="n"/>
      <c r="G173" s="329" t="n"/>
      <c r="H173" s="329" t="n"/>
      <c r="I173" s="330" t="n"/>
      <c r="J173" s="330" t="n"/>
      <c r="K173" s="330" t="n"/>
      <c r="L173" s="330" t="n"/>
      <c r="M173" s="330" t="n"/>
      <c r="N173" s="331">
        <f>IF(A173="","",IF(ISERROR(MATCH($F173,CL,0)),"Unknown",INDIRECT("'C'!$A$"&amp;MATCH($F173,CL,0)+1)))</f>
        <v/>
      </c>
      <c r="O173" s="331" t="inlineStr"/>
      <c r="P173" s="332" t="n"/>
      <c r="Q173" s="333">
        <f>A173&amp;B173</f>
        <v/>
      </c>
      <c r="R173" s="333">
        <f>OR(ISBLANK(B173),ISBLANK(C173))</f>
        <v/>
      </c>
      <c r="S173" s="333">
        <f>IF(R173,"",A173&amp;"+")</f>
        <v/>
      </c>
    </row>
    <row r="174" ht="20.1" customFormat="1" customHeight="1" s="333">
      <c r="A174" s="296" t="n"/>
      <c r="B174" s="328" t="n"/>
      <c r="C174" s="328" t="n"/>
      <c r="D174" s="328" t="n"/>
      <c r="E174" s="328" t="n"/>
      <c r="F174" s="328" t="n"/>
      <c r="G174" s="329" t="n"/>
      <c r="H174" s="329" t="n"/>
      <c r="I174" s="330" t="n"/>
      <c r="J174" s="330" t="n"/>
      <c r="K174" s="330" t="n"/>
      <c r="L174" s="330" t="n"/>
      <c r="M174" s="330" t="n"/>
      <c r="N174" s="331">
        <f>IF(A174="","",IF(ISERROR(MATCH($F174,CL,0)),"Unknown",INDIRECT("'C'!$A$"&amp;MATCH($F174,CL,0)+1)))</f>
        <v/>
      </c>
      <c r="O174" s="331" t="inlineStr"/>
      <c r="P174" s="332" t="n"/>
      <c r="Q174" s="333">
        <f>A174&amp;B174</f>
        <v/>
      </c>
      <c r="R174" s="333">
        <f>OR(ISBLANK(B174),ISBLANK(C174))</f>
        <v/>
      </c>
      <c r="S174" s="333">
        <f>IF(R174,"",A174&amp;"+")</f>
        <v/>
      </c>
    </row>
    <row r="175" ht="20.1" customFormat="1" customHeight="1" s="333">
      <c r="A175" s="296" t="n"/>
      <c r="B175" s="328" t="n"/>
      <c r="C175" s="328" t="n"/>
      <c r="D175" s="328" t="n"/>
      <c r="E175" s="328" t="n"/>
      <c r="F175" s="328" t="n"/>
      <c r="G175" s="329" t="n"/>
      <c r="H175" s="329" t="n"/>
      <c r="I175" s="330" t="n"/>
      <c r="J175" s="330" t="n"/>
      <c r="K175" s="330" t="n"/>
      <c r="L175" s="330" t="n"/>
      <c r="M175" s="330" t="n"/>
      <c r="N175" s="331">
        <f>IF(A175="","",IF(ISERROR(MATCH($F175,CL,0)),"Unknown",INDIRECT("'C'!$A$"&amp;MATCH($F175,CL,0)+1)))</f>
        <v/>
      </c>
      <c r="O175" s="331" t="inlineStr"/>
      <c r="P175" s="332" t="n"/>
      <c r="Q175" s="333">
        <f>A175&amp;B175</f>
        <v/>
      </c>
      <c r="R175" s="333">
        <f>OR(ISBLANK(B175),ISBLANK(C175))</f>
        <v/>
      </c>
      <c r="S175" s="333">
        <f>IF(R175,"",A175&amp;"+")</f>
        <v/>
      </c>
    </row>
    <row r="176" ht="20.1" customFormat="1" customHeight="1" s="333">
      <c r="A176" s="296" t="n"/>
      <c r="B176" s="328" t="n"/>
      <c r="C176" s="328" t="n"/>
      <c r="D176" s="328" t="n"/>
      <c r="E176" s="328" t="n"/>
      <c r="F176" s="328" t="n"/>
      <c r="G176" s="329" t="n"/>
      <c r="H176" s="329" t="n"/>
      <c r="I176" s="330" t="n"/>
      <c r="J176" s="330" t="n"/>
      <c r="K176" s="330" t="n"/>
      <c r="L176" s="330" t="n"/>
      <c r="M176" s="330" t="n"/>
      <c r="N176" s="331">
        <f>IF(A176="","",IF(ISERROR(MATCH($F176,CL,0)),"Unknown",INDIRECT("'C'!$A$"&amp;MATCH($F176,CL,0)+1)))</f>
        <v/>
      </c>
      <c r="O176" s="331" t="inlineStr"/>
      <c r="P176" s="332" t="n"/>
      <c r="Q176" s="333">
        <f>A176&amp;B176</f>
        <v/>
      </c>
      <c r="R176" s="333">
        <f>OR(ISBLANK(B176),ISBLANK(C176))</f>
        <v/>
      </c>
      <c r="S176" s="333">
        <f>IF(R176,"",A176&amp;"+")</f>
        <v/>
      </c>
    </row>
    <row r="177" ht="20.1" customFormat="1" customHeight="1" s="333">
      <c r="A177" s="296" t="n"/>
      <c r="B177" s="328" t="n"/>
      <c r="C177" s="328" t="n"/>
      <c r="D177" s="328" t="n"/>
      <c r="E177" s="328" t="n"/>
      <c r="F177" s="328" t="n"/>
      <c r="G177" s="329" t="n"/>
      <c r="H177" s="329" t="n"/>
      <c r="I177" s="330" t="n"/>
      <c r="J177" s="330" t="n"/>
      <c r="K177" s="330" t="n"/>
      <c r="L177" s="330" t="n"/>
      <c r="M177" s="330" t="n"/>
      <c r="N177" s="331">
        <f>IF(A177="","",IF(ISERROR(MATCH($F177,CL,0)),"Unknown",INDIRECT("'C'!$A$"&amp;MATCH($F177,CL,0)+1)))</f>
        <v/>
      </c>
      <c r="O177" s="331" t="inlineStr"/>
      <c r="P177" s="332" t="n"/>
      <c r="Q177" s="333">
        <f>A177&amp;B177</f>
        <v/>
      </c>
      <c r="R177" s="333">
        <f>OR(ISBLANK(B177),ISBLANK(C177))</f>
        <v/>
      </c>
      <c r="S177" s="333">
        <f>IF(R177,"",A177&amp;"+")</f>
        <v/>
      </c>
    </row>
    <row r="178" ht="20.1" customFormat="1" customHeight="1" s="333">
      <c r="A178" s="296" t="n"/>
      <c r="B178" s="328" t="n"/>
      <c r="C178" s="328" t="n"/>
      <c r="D178" s="328" t="n"/>
      <c r="E178" s="328" t="n"/>
      <c r="F178" s="328" t="n"/>
      <c r="G178" s="329" t="n"/>
      <c r="H178" s="329" t="n"/>
      <c r="I178" s="330" t="n"/>
      <c r="J178" s="330" t="n"/>
      <c r="K178" s="330" t="n"/>
      <c r="L178" s="330" t="n"/>
      <c r="M178" s="330" t="n"/>
      <c r="N178" s="331">
        <f>IF(A178="","",IF(ISERROR(MATCH($F178,CL,0)),"Unknown",INDIRECT("'C'!$A$"&amp;MATCH($F178,CL,0)+1)))</f>
        <v/>
      </c>
      <c r="O178" s="331" t="inlineStr"/>
      <c r="P178" s="332" t="n"/>
      <c r="Q178" s="333">
        <f>A178&amp;B178</f>
        <v/>
      </c>
      <c r="R178" s="333">
        <f>OR(ISBLANK(B178),ISBLANK(C178))</f>
        <v/>
      </c>
      <c r="S178" s="333">
        <f>IF(R178,"",A178&amp;"+")</f>
        <v/>
      </c>
    </row>
    <row r="179" ht="20.1" customFormat="1" customHeight="1" s="333">
      <c r="A179" s="296" t="n"/>
      <c r="B179" s="328" t="n"/>
      <c r="C179" s="328" t="n"/>
      <c r="D179" s="328" t="n"/>
      <c r="E179" s="328" t="n"/>
      <c r="F179" s="328" t="n"/>
      <c r="G179" s="329" t="n"/>
      <c r="H179" s="329" t="n"/>
      <c r="I179" s="330" t="n"/>
      <c r="J179" s="330" t="n"/>
      <c r="K179" s="330" t="n"/>
      <c r="L179" s="330" t="n"/>
      <c r="M179" s="330" t="n"/>
      <c r="N179" s="331">
        <f>IF(A179="","",IF(ISERROR(MATCH($F179,CL,0)),"Unknown",INDIRECT("'C'!$A$"&amp;MATCH($F179,CL,0)+1)))</f>
        <v/>
      </c>
      <c r="O179" s="331" t="inlineStr"/>
      <c r="P179" s="332" t="n"/>
      <c r="Q179" s="333">
        <f>A179&amp;B179</f>
        <v/>
      </c>
      <c r="R179" s="333">
        <f>OR(ISBLANK(B179),ISBLANK(C179))</f>
        <v/>
      </c>
      <c r="S179" s="333">
        <f>IF(R179,"",A179&amp;"+")</f>
        <v/>
      </c>
    </row>
    <row r="180" ht="20.1" customFormat="1" customHeight="1" s="333">
      <c r="A180" s="296" t="n"/>
      <c r="B180" s="328" t="n"/>
      <c r="C180" s="328" t="n"/>
      <c r="D180" s="328" t="n"/>
      <c r="E180" s="328" t="n"/>
      <c r="F180" s="328" t="n"/>
      <c r="G180" s="329" t="n"/>
      <c r="H180" s="329" t="n"/>
      <c r="I180" s="330" t="n"/>
      <c r="J180" s="330" t="n"/>
      <c r="K180" s="330" t="n"/>
      <c r="L180" s="330" t="n"/>
      <c r="M180" s="330" t="n"/>
      <c r="N180" s="331">
        <f>IF(A180="","",IF(ISERROR(MATCH($F180,CL,0)),"Unknown",INDIRECT("'C'!$A$"&amp;MATCH($F180,CL,0)+1)))</f>
        <v/>
      </c>
      <c r="O180" s="331" t="inlineStr"/>
      <c r="P180" s="332" t="n"/>
      <c r="Q180" s="333">
        <f>A180&amp;B180</f>
        <v/>
      </c>
      <c r="R180" s="333">
        <f>OR(ISBLANK(B180),ISBLANK(C180))</f>
        <v/>
      </c>
      <c r="S180" s="333">
        <f>IF(R180,"",A180&amp;"+")</f>
        <v/>
      </c>
    </row>
    <row r="181" ht="20.1" customFormat="1" customHeight="1" s="333">
      <c r="A181" s="296" t="n"/>
      <c r="B181" s="328" t="n"/>
      <c r="C181" s="328" t="n"/>
      <c r="D181" s="328" t="n"/>
      <c r="E181" s="328" t="n"/>
      <c r="F181" s="328" t="n"/>
      <c r="G181" s="329" t="n"/>
      <c r="H181" s="329" t="n"/>
      <c r="I181" s="330" t="n"/>
      <c r="J181" s="330" t="n"/>
      <c r="K181" s="330" t="n"/>
      <c r="L181" s="330" t="n"/>
      <c r="M181" s="330" t="n"/>
      <c r="N181" s="331">
        <f>IF(A181="","",IF(ISERROR(MATCH($F181,CL,0)),"Unknown",INDIRECT("'C'!$A$"&amp;MATCH($F181,CL,0)+1)))</f>
        <v/>
      </c>
      <c r="O181" s="331" t="inlineStr"/>
      <c r="P181" s="332" t="n"/>
      <c r="Q181" s="333">
        <f>A181&amp;B181</f>
        <v/>
      </c>
      <c r="R181" s="333">
        <f>OR(ISBLANK(B181),ISBLANK(C181))</f>
        <v/>
      </c>
      <c r="S181" s="333">
        <f>IF(R181,"",A181&amp;"+")</f>
        <v/>
      </c>
    </row>
    <row r="182" ht="20.1" customFormat="1" customHeight="1" s="333">
      <c r="A182" s="296" t="n"/>
      <c r="B182" s="328" t="n"/>
      <c r="C182" s="328" t="n"/>
      <c r="D182" s="328" t="n"/>
      <c r="E182" s="328" t="n"/>
      <c r="F182" s="328" t="n"/>
      <c r="G182" s="329" t="n"/>
      <c r="H182" s="329" t="n"/>
      <c r="I182" s="330" t="n"/>
      <c r="J182" s="330" t="n"/>
      <c r="K182" s="330" t="n"/>
      <c r="L182" s="330" t="n"/>
      <c r="M182" s="330" t="n"/>
      <c r="N182" s="331">
        <f>IF(A182="","",IF(ISERROR(MATCH($F182,CL,0)),"Unknown",INDIRECT("'C'!$A$"&amp;MATCH($F182,CL,0)+1)))</f>
        <v/>
      </c>
      <c r="O182" s="331" t="inlineStr"/>
      <c r="P182" s="332" t="n"/>
      <c r="Q182" s="333">
        <f>A182&amp;B182</f>
        <v/>
      </c>
      <c r="R182" s="333">
        <f>OR(ISBLANK(B182),ISBLANK(C182))</f>
        <v/>
      </c>
      <c r="S182" s="333">
        <f>IF(R182,"",A182&amp;"+")</f>
        <v/>
      </c>
    </row>
    <row r="183" ht="20.1" customFormat="1" customHeight="1" s="333">
      <c r="A183" s="296" t="n"/>
      <c r="B183" s="328" t="n"/>
      <c r="C183" s="328" t="n"/>
      <c r="D183" s="328" t="n"/>
      <c r="E183" s="328" t="n"/>
      <c r="F183" s="328" t="n"/>
      <c r="G183" s="329" t="n"/>
      <c r="H183" s="329" t="n"/>
      <c r="I183" s="330" t="n"/>
      <c r="J183" s="330" t="n"/>
      <c r="K183" s="330" t="n"/>
      <c r="L183" s="330" t="n"/>
      <c r="M183" s="330" t="n"/>
      <c r="N183" s="331">
        <f>IF(A183="","",IF(ISERROR(MATCH($F183,CL,0)),"Unknown",INDIRECT("'C'!$A$"&amp;MATCH($F183,CL,0)+1)))</f>
        <v/>
      </c>
      <c r="O183" s="331" t="inlineStr"/>
      <c r="P183" s="332" t="n"/>
      <c r="Q183" s="333">
        <f>A183&amp;B183</f>
        <v/>
      </c>
      <c r="R183" s="333">
        <f>OR(ISBLANK(B183),ISBLANK(C183))</f>
        <v/>
      </c>
      <c r="S183" s="333">
        <f>IF(R183,"",A183&amp;"+")</f>
        <v/>
      </c>
    </row>
    <row r="184" ht="20.1" customFormat="1" customHeight="1" s="333">
      <c r="A184" s="296" t="n"/>
      <c r="B184" s="328" t="n"/>
      <c r="C184" s="328" t="n"/>
      <c r="D184" s="328" t="n"/>
      <c r="E184" s="328" t="n"/>
      <c r="F184" s="328" t="n"/>
      <c r="G184" s="329" t="n"/>
      <c r="H184" s="329" t="n"/>
      <c r="I184" s="330" t="n"/>
      <c r="J184" s="330" t="n"/>
      <c r="K184" s="330" t="n"/>
      <c r="L184" s="330" t="n"/>
      <c r="M184" s="330" t="n"/>
      <c r="N184" s="331">
        <f>IF(A184="","",IF(ISERROR(MATCH($F184,CL,0)),"Unknown",INDIRECT("'C'!$A$"&amp;MATCH($F184,CL,0)+1)))</f>
        <v/>
      </c>
      <c r="O184" s="331" t="inlineStr"/>
      <c r="P184" s="332" t="n"/>
      <c r="Q184" s="333">
        <f>A184&amp;B184</f>
        <v/>
      </c>
      <c r="R184" s="333">
        <f>OR(ISBLANK(B184),ISBLANK(C184))</f>
        <v/>
      </c>
      <c r="S184" s="333">
        <f>IF(R184,"",A184&amp;"+")</f>
        <v/>
      </c>
    </row>
    <row r="185" ht="20.1" customFormat="1" customHeight="1" s="333">
      <c r="A185" s="296" t="n"/>
      <c r="B185" s="328" t="n"/>
      <c r="C185" s="328" t="n"/>
      <c r="D185" s="328" t="n"/>
      <c r="E185" s="328" t="n"/>
      <c r="F185" s="328" t="n"/>
      <c r="G185" s="329" t="n"/>
      <c r="H185" s="329" t="n"/>
      <c r="I185" s="330" t="n"/>
      <c r="J185" s="330" t="n"/>
      <c r="K185" s="330" t="n"/>
      <c r="L185" s="330" t="n"/>
      <c r="M185" s="330" t="n"/>
      <c r="N185" s="331">
        <f>IF(A185="","",IF(ISERROR(MATCH($F185,CL,0)),"Unknown",INDIRECT("'C'!$A$"&amp;MATCH($F185,CL,0)+1)))</f>
        <v/>
      </c>
      <c r="O185" s="331" t="inlineStr"/>
      <c r="P185" s="332" t="n"/>
      <c r="Q185" s="333">
        <f>A185&amp;B185</f>
        <v/>
      </c>
      <c r="R185" s="333">
        <f>OR(ISBLANK(B185),ISBLANK(C185))</f>
        <v/>
      </c>
      <c r="S185" s="333">
        <f>IF(R185,"",A185&amp;"+")</f>
        <v/>
      </c>
    </row>
    <row r="186" ht="20.1" customFormat="1" customHeight="1" s="333">
      <c r="A186" s="296" t="n"/>
      <c r="B186" s="328" t="n"/>
      <c r="C186" s="328" t="n"/>
      <c r="D186" s="328" t="n"/>
      <c r="E186" s="328" t="n"/>
      <c r="F186" s="328" t="n"/>
      <c r="G186" s="329" t="n"/>
      <c r="H186" s="329" t="n"/>
      <c r="I186" s="330" t="n"/>
      <c r="J186" s="330" t="n"/>
      <c r="K186" s="330" t="n"/>
      <c r="L186" s="330" t="n"/>
      <c r="M186" s="330" t="n"/>
      <c r="N186" s="331">
        <f>IF(A186="","",IF(ISERROR(MATCH($F186,CL,0)),"Unknown",INDIRECT("'C'!$A$"&amp;MATCH($F186,CL,0)+1)))</f>
        <v/>
      </c>
      <c r="O186" s="331" t="inlineStr"/>
      <c r="P186" s="332" t="n"/>
      <c r="Q186" s="333">
        <f>A186&amp;B186</f>
        <v/>
      </c>
      <c r="R186" s="333">
        <f>OR(ISBLANK(B186),ISBLANK(C186))</f>
        <v/>
      </c>
      <c r="S186" s="333">
        <f>IF(R186,"",A186&amp;"+")</f>
        <v/>
      </c>
    </row>
    <row r="187" ht="20.1" customFormat="1" customHeight="1" s="333">
      <c r="A187" s="296" t="n"/>
      <c r="B187" s="328" t="n"/>
      <c r="C187" s="328" t="n"/>
      <c r="D187" s="328" t="n"/>
      <c r="E187" s="328" t="n"/>
      <c r="F187" s="328" t="n"/>
      <c r="G187" s="329" t="n"/>
      <c r="H187" s="329" t="n"/>
      <c r="I187" s="330" t="n"/>
      <c r="J187" s="330" t="n"/>
      <c r="K187" s="330" t="n"/>
      <c r="L187" s="330" t="n"/>
      <c r="M187" s="330" t="n"/>
      <c r="N187" s="331">
        <f>IF(A187="","",IF(ISERROR(MATCH($F187,CL,0)),"Unknown",INDIRECT("'C'!$A$"&amp;MATCH($F187,CL,0)+1)))</f>
        <v/>
      </c>
      <c r="O187" s="331" t="inlineStr"/>
      <c r="P187" s="332" t="n"/>
      <c r="Q187" s="333">
        <f>A187&amp;B187</f>
        <v/>
      </c>
      <c r="R187" s="333">
        <f>OR(ISBLANK(B187),ISBLANK(C187))</f>
        <v/>
      </c>
      <c r="S187" s="333">
        <f>IF(R187,"",A187&amp;"+")</f>
        <v/>
      </c>
    </row>
    <row r="188" ht="20.1" customFormat="1" customHeight="1" s="333">
      <c r="A188" s="296" t="n"/>
      <c r="B188" s="328" t="n"/>
      <c r="C188" s="328" t="n"/>
      <c r="D188" s="328" t="n"/>
      <c r="E188" s="328" t="n"/>
      <c r="F188" s="328" t="n"/>
      <c r="G188" s="329" t="n"/>
      <c r="H188" s="329" t="n"/>
      <c r="I188" s="330" t="n"/>
      <c r="J188" s="330" t="n"/>
      <c r="K188" s="330" t="n"/>
      <c r="L188" s="330" t="n"/>
      <c r="M188" s="330" t="n"/>
      <c r="N188" s="331">
        <f>IF(A188="","",IF(ISERROR(MATCH($F188,CL,0)),"Unknown",INDIRECT("'C'!$A$"&amp;MATCH($F188,CL,0)+1)))</f>
        <v/>
      </c>
      <c r="O188" s="331" t="inlineStr"/>
      <c r="P188" s="332" t="n"/>
      <c r="Q188" s="333">
        <f>A188&amp;B188</f>
        <v/>
      </c>
      <c r="R188" s="333">
        <f>OR(ISBLANK(B188),ISBLANK(C188))</f>
        <v/>
      </c>
      <c r="S188" s="333">
        <f>IF(R188,"",A188&amp;"+")</f>
        <v/>
      </c>
    </row>
    <row r="189" ht="20.1" customFormat="1" customHeight="1" s="333">
      <c r="A189" s="296" t="n"/>
      <c r="B189" s="328" t="n"/>
      <c r="C189" s="328" t="n"/>
      <c r="D189" s="328" t="n"/>
      <c r="E189" s="328" t="n"/>
      <c r="F189" s="328" t="n"/>
      <c r="G189" s="329" t="n"/>
      <c r="H189" s="329" t="n"/>
      <c r="I189" s="330" t="n"/>
      <c r="J189" s="330" t="n"/>
      <c r="K189" s="330" t="n"/>
      <c r="L189" s="330" t="n"/>
      <c r="M189" s="330" t="n"/>
      <c r="N189" s="331">
        <f>IF(A189="","",IF(ISERROR(MATCH($F189,CL,0)),"Unknown",INDIRECT("'C'!$A$"&amp;MATCH($F189,CL,0)+1)))</f>
        <v/>
      </c>
      <c r="O189" s="331" t="inlineStr"/>
      <c r="P189" s="332" t="n"/>
      <c r="Q189" s="333">
        <f>A189&amp;B189</f>
        <v/>
      </c>
      <c r="R189" s="333">
        <f>OR(ISBLANK(B189),ISBLANK(C189))</f>
        <v/>
      </c>
      <c r="S189" s="333">
        <f>IF(R189,"",A189&amp;"+")</f>
        <v/>
      </c>
    </row>
    <row r="190" ht="20.1" customFormat="1" customHeight="1" s="333">
      <c r="A190" s="296" t="n"/>
      <c r="B190" s="328" t="n"/>
      <c r="C190" s="328" t="n"/>
      <c r="D190" s="328" t="n"/>
      <c r="E190" s="328" t="n"/>
      <c r="F190" s="328" t="n"/>
      <c r="G190" s="329" t="n"/>
      <c r="H190" s="329" t="n"/>
      <c r="I190" s="330" t="n"/>
      <c r="J190" s="330" t="n"/>
      <c r="K190" s="330" t="n"/>
      <c r="L190" s="330" t="n"/>
      <c r="M190" s="330" t="n"/>
      <c r="N190" s="331">
        <f>IF(A190="","",IF(ISERROR(MATCH($F190,CL,0)),"Unknown",INDIRECT("'C'!$A$"&amp;MATCH($F190,CL,0)+1)))</f>
        <v/>
      </c>
      <c r="O190" s="331" t="inlineStr"/>
      <c r="P190" s="332" t="n"/>
      <c r="Q190" s="333">
        <f>A190&amp;B190</f>
        <v/>
      </c>
      <c r="R190" s="333">
        <f>OR(ISBLANK(B190),ISBLANK(C190))</f>
        <v/>
      </c>
      <c r="S190" s="333">
        <f>IF(R190,"",A190&amp;"+")</f>
        <v/>
      </c>
    </row>
    <row r="191" ht="20.1" customFormat="1" customHeight="1" s="333">
      <c r="A191" s="296" t="n"/>
      <c r="B191" s="328" t="n"/>
      <c r="C191" s="328" t="n"/>
      <c r="D191" s="328" t="n"/>
      <c r="E191" s="328" t="n"/>
      <c r="F191" s="328" t="n"/>
      <c r="G191" s="329" t="n"/>
      <c r="H191" s="329" t="n"/>
      <c r="I191" s="330" t="n"/>
      <c r="J191" s="330" t="n"/>
      <c r="K191" s="330" t="n"/>
      <c r="L191" s="330" t="n"/>
      <c r="M191" s="330" t="n"/>
      <c r="N191" s="331">
        <f>IF(A191="","",IF(ISERROR(MATCH($F191,CL,0)),"Unknown",INDIRECT("'C'!$A$"&amp;MATCH($F191,CL,0)+1)))</f>
        <v/>
      </c>
      <c r="O191" s="331" t="inlineStr"/>
      <c r="P191" s="332" t="n"/>
      <c r="Q191" s="333">
        <f>A191&amp;B191</f>
        <v/>
      </c>
      <c r="R191" s="333">
        <f>OR(ISBLANK(B191),ISBLANK(C191))</f>
        <v/>
      </c>
      <c r="S191" s="333">
        <f>IF(R191,"",A191&amp;"+")</f>
        <v/>
      </c>
    </row>
    <row r="192" ht="20.1" customFormat="1" customHeight="1" s="333">
      <c r="A192" s="296" t="n"/>
      <c r="B192" s="328" t="n"/>
      <c r="C192" s="328" t="n"/>
      <c r="D192" s="328" t="n"/>
      <c r="E192" s="328" t="n"/>
      <c r="F192" s="328" t="n"/>
      <c r="G192" s="329" t="n"/>
      <c r="H192" s="329" t="n"/>
      <c r="I192" s="330" t="n"/>
      <c r="J192" s="330" t="n"/>
      <c r="K192" s="330" t="n"/>
      <c r="L192" s="330" t="n"/>
      <c r="M192" s="330" t="n"/>
      <c r="N192" s="331">
        <f>IF(A192="","",IF(ISERROR(MATCH($F192,CL,0)),"Unknown",INDIRECT("'C'!$A$"&amp;MATCH($F192,CL,0)+1)))</f>
        <v/>
      </c>
      <c r="O192" s="331" t="inlineStr"/>
      <c r="P192" s="332" t="n"/>
      <c r="Q192" s="333">
        <f>A192&amp;B192</f>
        <v/>
      </c>
      <c r="R192" s="333">
        <f>OR(ISBLANK(B192),ISBLANK(C192))</f>
        <v/>
      </c>
      <c r="S192" s="333">
        <f>IF(R192,"",A192&amp;"+")</f>
        <v/>
      </c>
    </row>
    <row r="193" ht="20.1" customFormat="1" customHeight="1" s="333">
      <c r="A193" s="296" t="n"/>
      <c r="B193" s="328" t="n"/>
      <c r="C193" s="328" t="n"/>
      <c r="D193" s="328" t="n"/>
      <c r="E193" s="328" t="n"/>
      <c r="F193" s="328" t="n"/>
      <c r="G193" s="329" t="n"/>
      <c r="H193" s="329" t="n"/>
      <c r="I193" s="330" t="n"/>
      <c r="J193" s="330" t="n"/>
      <c r="K193" s="330" t="n"/>
      <c r="L193" s="330" t="n"/>
      <c r="M193" s="330" t="n"/>
      <c r="N193" s="331">
        <f>IF(A193="","",IF(ISERROR(MATCH($F193,CL,0)),"Unknown",INDIRECT("'C'!$A$"&amp;MATCH($F193,CL,0)+1)))</f>
        <v/>
      </c>
      <c r="O193" s="331" t="inlineStr"/>
      <c r="P193" s="332" t="n"/>
      <c r="Q193" s="333">
        <f>A193&amp;B193</f>
        <v/>
      </c>
      <c r="R193" s="333">
        <f>OR(ISBLANK(B193),ISBLANK(C193))</f>
        <v/>
      </c>
      <c r="S193" s="333">
        <f>IF(R193,"",A193&amp;"+")</f>
        <v/>
      </c>
    </row>
    <row r="194" ht="20.1" customFormat="1" customHeight="1" s="333">
      <c r="A194" s="296" t="n"/>
      <c r="B194" s="328" t="n"/>
      <c r="C194" s="328" t="n"/>
      <c r="D194" s="328" t="n"/>
      <c r="E194" s="328" t="n"/>
      <c r="F194" s="328" t="n"/>
      <c r="G194" s="329" t="n"/>
      <c r="H194" s="329" t="n"/>
      <c r="I194" s="330" t="n"/>
      <c r="J194" s="330" t="n"/>
      <c r="K194" s="330" t="n"/>
      <c r="L194" s="330" t="n"/>
      <c r="M194" s="330" t="n"/>
      <c r="N194" s="331">
        <f>IF(A194="","",IF(ISERROR(MATCH($F194,CL,0)),"Unknown",INDIRECT("'C'!$A$"&amp;MATCH($F194,CL,0)+1)))</f>
        <v/>
      </c>
      <c r="O194" s="331" t="inlineStr"/>
      <c r="P194" s="332" t="n"/>
      <c r="Q194" s="333">
        <f>A194&amp;B194</f>
        <v/>
      </c>
      <c r="R194" s="333">
        <f>OR(ISBLANK(B194),ISBLANK(C194))</f>
        <v/>
      </c>
      <c r="S194" s="333">
        <f>IF(R194,"",A194&amp;"+")</f>
        <v/>
      </c>
    </row>
    <row r="195" ht="20.1" customFormat="1" customHeight="1" s="333">
      <c r="A195" s="296" t="n"/>
      <c r="B195" s="328" t="n"/>
      <c r="C195" s="328" t="n"/>
      <c r="D195" s="328" t="n"/>
      <c r="E195" s="328" t="n"/>
      <c r="F195" s="328" t="n"/>
      <c r="G195" s="329" t="n"/>
      <c r="H195" s="329" t="n"/>
      <c r="I195" s="330" t="n"/>
      <c r="J195" s="330" t="n"/>
      <c r="K195" s="330" t="n"/>
      <c r="L195" s="330" t="n"/>
      <c r="M195" s="330" t="n"/>
      <c r="N195" s="331">
        <f>IF(A195="","",IF(ISERROR(MATCH($F195,CL,0)),"Unknown",INDIRECT("'C'!$A$"&amp;MATCH($F195,CL,0)+1)))</f>
        <v/>
      </c>
      <c r="O195" s="331" t="inlineStr"/>
      <c r="P195" s="332" t="n"/>
      <c r="Q195" s="333">
        <f>A195&amp;B195</f>
        <v/>
      </c>
      <c r="R195" s="333">
        <f>OR(ISBLANK(B195),ISBLANK(C195))</f>
        <v/>
      </c>
      <c r="S195" s="333">
        <f>IF(R195,"",A195&amp;"+")</f>
        <v/>
      </c>
    </row>
    <row r="196" ht="20.1" customFormat="1" customHeight="1" s="333">
      <c r="A196" s="296" t="n"/>
      <c r="B196" s="328" t="n"/>
      <c r="C196" s="328" t="n"/>
      <c r="D196" s="328" t="n"/>
      <c r="E196" s="328" t="n"/>
      <c r="F196" s="328" t="n"/>
      <c r="G196" s="329" t="n"/>
      <c r="H196" s="329" t="n"/>
      <c r="I196" s="330" t="n"/>
      <c r="J196" s="330" t="n"/>
      <c r="K196" s="330" t="n"/>
      <c r="L196" s="330" t="n"/>
      <c r="M196" s="330" t="n"/>
      <c r="N196" s="331">
        <f>IF(A196="","",IF(ISERROR(MATCH($F196,CL,0)),"Unknown",INDIRECT("'C'!$A$"&amp;MATCH($F196,CL,0)+1)))</f>
        <v/>
      </c>
      <c r="O196" s="331" t="inlineStr"/>
      <c r="P196" s="332" t="n"/>
      <c r="Q196" s="333">
        <f>A196&amp;B196</f>
        <v/>
      </c>
      <c r="R196" s="333">
        <f>OR(ISBLANK(B196),ISBLANK(C196))</f>
        <v/>
      </c>
      <c r="S196" s="333">
        <f>IF(R196,"",A196&amp;"+")</f>
        <v/>
      </c>
    </row>
    <row r="197" ht="20.1" customFormat="1" customHeight="1" s="333">
      <c r="A197" s="296" t="n"/>
      <c r="B197" s="328" t="n"/>
      <c r="C197" s="328" t="n"/>
      <c r="D197" s="328" t="n"/>
      <c r="E197" s="328" t="n"/>
      <c r="F197" s="328" t="n"/>
      <c r="G197" s="329" t="n"/>
      <c r="H197" s="329" t="n"/>
      <c r="I197" s="330" t="n"/>
      <c r="J197" s="330" t="n"/>
      <c r="K197" s="330" t="n"/>
      <c r="L197" s="330" t="n"/>
      <c r="M197" s="330" t="n"/>
      <c r="N197" s="331">
        <f>IF(A197="","",IF(ISERROR(MATCH($F197,CL,0)),"Unknown",INDIRECT("'C'!$A$"&amp;MATCH($F197,CL,0)+1)))</f>
        <v/>
      </c>
      <c r="O197" s="331" t="inlineStr"/>
      <c r="P197" s="332" t="n"/>
      <c r="Q197" s="333">
        <f>A197&amp;B197</f>
        <v/>
      </c>
      <c r="R197" s="333">
        <f>OR(ISBLANK(B197),ISBLANK(C197))</f>
        <v/>
      </c>
      <c r="S197" s="333">
        <f>IF(R197,"",A197&amp;"+")</f>
        <v/>
      </c>
    </row>
    <row r="198" ht="20.1" customFormat="1" customHeight="1" s="333">
      <c r="A198" s="296" t="n"/>
      <c r="B198" s="328" t="n"/>
      <c r="C198" s="328" t="n"/>
      <c r="D198" s="328" t="n"/>
      <c r="E198" s="328" t="n"/>
      <c r="F198" s="328" t="n"/>
      <c r="G198" s="329" t="n"/>
      <c r="H198" s="329" t="n"/>
      <c r="I198" s="330" t="n"/>
      <c r="J198" s="330" t="n"/>
      <c r="K198" s="330" t="n"/>
      <c r="L198" s="330" t="n"/>
      <c r="M198" s="330" t="n"/>
      <c r="N198" s="331">
        <f>IF(A198="","",IF(ISERROR(MATCH($F198,CL,0)),"Unknown",INDIRECT("'C'!$A$"&amp;MATCH($F198,CL,0)+1)))</f>
        <v/>
      </c>
      <c r="O198" s="331" t="inlineStr"/>
      <c r="P198" s="332" t="n"/>
      <c r="Q198" s="333">
        <f>A198&amp;B198</f>
        <v/>
      </c>
      <c r="R198" s="333">
        <f>OR(ISBLANK(B198),ISBLANK(C198))</f>
        <v/>
      </c>
      <c r="S198" s="333">
        <f>IF(R198,"",A198&amp;"+")</f>
        <v/>
      </c>
    </row>
    <row r="199" ht="20.1" customFormat="1" customHeight="1" s="333">
      <c r="A199" s="296" t="n"/>
      <c r="B199" s="328" t="n"/>
      <c r="C199" s="328" t="n"/>
      <c r="D199" s="328" t="n"/>
      <c r="E199" s="328" t="n"/>
      <c r="F199" s="328" t="n"/>
      <c r="G199" s="329" t="n"/>
      <c r="H199" s="329" t="n"/>
      <c r="I199" s="330" t="n"/>
      <c r="J199" s="330" t="n"/>
      <c r="K199" s="330" t="n"/>
      <c r="L199" s="330" t="n"/>
      <c r="M199" s="330" t="n"/>
      <c r="N199" s="331">
        <f>IF(A199="","",IF(ISERROR(MATCH($F199,CL,0)),"Unknown",INDIRECT("'C'!$A$"&amp;MATCH($F199,CL,0)+1)))</f>
        <v/>
      </c>
      <c r="O199" s="331" t="inlineStr"/>
      <c r="P199" s="332" t="n"/>
      <c r="Q199" s="333">
        <f>A199&amp;B199</f>
        <v/>
      </c>
      <c r="R199" s="333">
        <f>OR(ISBLANK(B199),ISBLANK(C199))</f>
        <v/>
      </c>
      <c r="S199" s="333">
        <f>IF(R199,"",A199&amp;"+")</f>
        <v/>
      </c>
    </row>
    <row r="200" ht="20.1" customFormat="1" customHeight="1" s="333">
      <c r="A200" s="296" t="n"/>
      <c r="B200" s="328" t="n"/>
      <c r="C200" s="328" t="n"/>
      <c r="D200" s="328" t="n"/>
      <c r="E200" s="328" t="n"/>
      <c r="F200" s="328" t="n"/>
      <c r="G200" s="329" t="n"/>
      <c r="H200" s="329" t="n"/>
      <c r="I200" s="330" t="n"/>
      <c r="J200" s="330" t="n"/>
      <c r="K200" s="330" t="n"/>
      <c r="L200" s="330" t="n"/>
      <c r="M200" s="330" t="n"/>
      <c r="N200" s="331">
        <f>IF(A200="","",IF(ISERROR(MATCH($F200,CL,0)),"Unknown",INDIRECT("'C'!$A$"&amp;MATCH($F200,CL,0)+1)))</f>
        <v/>
      </c>
      <c r="O200" s="331" t="inlineStr"/>
      <c r="P200" s="332" t="n"/>
      <c r="Q200" s="333">
        <f>A200&amp;B200</f>
        <v/>
      </c>
      <c r="R200" s="333">
        <f>OR(ISBLANK(B200),ISBLANK(C200))</f>
        <v/>
      </c>
      <c r="S200" s="333">
        <f>IF(R200,"",A200&amp;"+")</f>
        <v/>
      </c>
    </row>
    <row r="201" ht="20.1" customFormat="1" customHeight="1" s="333">
      <c r="A201" s="296" t="n"/>
      <c r="B201" s="328" t="n"/>
      <c r="C201" s="328" t="n"/>
      <c r="D201" s="328" t="n"/>
      <c r="E201" s="328" t="n"/>
      <c r="F201" s="328" t="n"/>
      <c r="G201" s="329" t="n"/>
      <c r="H201" s="329" t="n"/>
      <c r="I201" s="330" t="n"/>
      <c r="J201" s="330" t="n"/>
      <c r="K201" s="330" t="n"/>
      <c r="L201" s="330" t="n"/>
      <c r="M201" s="330" t="n"/>
      <c r="N201" s="331">
        <f>IF(A201="","",IF(ISERROR(MATCH($F201,CL,0)),"Unknown",INDIRECT("'C'!$A$"&amp;MATCH($F201,CL,0)+1)))</f>
        <v/>
      </c>
      <c r="O201" s="331" t="inlineStr"/>
      <c r="P201" s="332" t="n"/>
      <c r="Q201" s="333">
        <f>A201&amp;B201</f>
        <v/>
      </c>
      <c r="R201" s="333">
        <f>OR(ISBLANK(B201),ISBLANK(C201))</f>
        <v/>
      </c>
      <c r="S201" s="333">
        <f>IF(R201,"",A201&amp;"+")</f>
        <v/>
      </c>
    </row>
    <row r="202" ht="20.1" customFormat="1" customHeight="1" s="333">
      <c r="A202" s="296" t="n"/>
      <c r="B202" s="328" t="n"/>
      <c r="C202" s="328" t="n"/>
      <c r="D202" s="328" t="n"/>
      <c r="E202" s="328" t="n"/>
      <c r="F202" s="328" t="n"/>
      <c r="G202" s="329" t="n"/>
      <c r="H202" s="329" t="n"/>
      <c r="I202" s="330" t="n"/>
      <c r="J202" s="330" t="n"/>
      <c r="K202" s="330" t="n"/>
      <c r="L202" s="330" t="n"/>
      <c r="M202" s="330" t="n"/>
      <c r="N202" s="331">
        <f>IF(A202="","",IF(ISERROR(MATCH($F202,CL,0)),"Unknown",INDIRECT("'C'!$A$"&amp;MATCH($F202,CL,0)+1)))</f>
        <v/>
      </c>
      <c r="O202" s="331" t="inlineStr"/>
      <c r="P202" s="332" t="n"/>
      <c r="Q202" s="333">
        <f>A202&amp;B202</f>
        <v/>
      </c>
      <c r="R202" s="333">
        <f>OR(ISBLANK(B202),ISBLANK(C202))</f>
        <v/>
      </c>
      <c r="S202" s="333">
        <f>IF(R202,"",A202&amp;"+")</f>
        <v/>
      </c>
    </row>
    <row r="203" ht="20.1" customFormat="1" customHeight="1" s="333">
      <c r="A203" s="296" t="n"/>
      <c r="B203" s="328" t="n"/>
      <c r="C203" s="328" t="n"/>
      <c r="D203" s="328" t="n"/>
      <c r="E203" s="328" t="n"/>
      <c r="F203" s="328" t="n"/>
      <c r="G203" s="329" t="n"/>
      <c r="H203" s="329" t="n"/>
      <c r="I203" s="330" t="n"/>
      <c r="J203" s="330" t="n"/>
      <c r="K203" s="330" t="n"/>
      <c r="L203" s="330" t="n"/>
      <c r="M203" s="330" t="n"/>
      <c r="N203" s="331">
        <f>IF(A203="","",IF(ISERROR(MATCH($F203,CL,0)),"Unknown",INDIRECT("'C'!$A$"&amp;MATCH($F203,CL,0)+1)))</f>
        <v/>
      </c>
      <c r="O203" s="331" t="inlineStr"/>
      <c r="P203" s="332" t="n"/>
      <c r="Q203" s="333">
        <f>A203&amp;B203</f>
        <v/>
      </c>
      <c r="R203" s="333">
        <f>OR(ISBLANK(B203),ISBLANK(C203))</f>
        <v/>
      </c>
      <c r="S203" s="333">
        <f>IF(R203,"",A203&amp;"+")</f>
        <v/>
      </c>
    </row>
    <row r="204" ht="20.1" customFormat="1" customHeight="1" s="333">
      <c r="A204" s="296" t="n"/>
      <c r="B204" s="328" t="n"/>
      <c r="C204" s="328" t="n"/>
      <c r="D204" s="328" t="n"/>
      <c r="E204" s="328" t="n"/>
      <c r="F204" s="328" t="n"/>
      <c r="G204" s="329" t="n"/>
      <c r="H204" s="329" t="n"/>
      <c r="I204" s="330" t="n"/>
      <c r="J204" s="330" t="n"/>
      <c r="K204" s="330" t="n"/>
      <c r="L204" s="330" t="n"/>
      <c r="M204" s="330" t="n"/>
      <c r="N204" s="331">
        <f>IF(A204="","",IF(ISERROR(MATCH($F204,CL,0)),"Unknown",INDIRECT("'C'!$A$"&amp;MATCH($F204,CL,0)+1)))</f>
        <v/>
      </c>
      <c r="O204" s="331" t="inlineStr"/>
      <c r="P204" s="332" t="n"/>
      <c r="Q204" s="333">
        <f>A204&amp;B204</f>
        <v/>
      </c>
      <c r="R204" s="333">
        <f>OR(ISBLANK(B204),ISBLANK(C204))</f>
        <v/>
      </c>
      <c r="S204" s="333">
        <f>IF(R204,"",A204&amp;"+")</f>
        <v/>
      </c>
    </row>
    <row r="205" ht="20.1" customFormat="1" customHeight="1" s="333">
      <c r="A205" s="296" t="n"/>
      <c r="B205" s="328" t="n"/>
      <c r="C205" s="328" t="n"/>
      <c r="D205" s="328" t="n"/>
      <c r="E205" s="328" t="n"/>
      <c r="F205" s="328" t="n"/>
      <c r="G205" s="329" t="n"/>
      <c r="H205" s="329" t="n"/>
      <c r="I205" s="330" t="n"/>
      <c r="J205" s="330" t="n"/>
      <c r="K205" s="330" t="n"/>
      <c r="L205" s="330" t="n"/>
      <c r="M205" s="330" t="n"/>
      <c r="N205" s="331">
        <f>IF(A205="","",IF(ISERROR(MATCH($F205,CL,0)),"Unknown",INDIRECT("'C'!$A$"&amp;MATCH($F205,CL,0)+1)))</f>
        <v/>
      </c>
      <c r="O205" s="331" t="inlineStr"/>
      <c r="P205" s="332" t="n"/>
      <c r="Q205" s="333">
        <f>A205&amp;B205</f>
        <v/>
      </c>
      <c r="R205" s="333">
        <f>OR(ISBLANK(B205),ISBLANK(C205))</f>
        <v/>
      </c>
      <c r="S205" s="333">
        <f>IF(R205,"",A205&amp;"+")</f>
        <v/>
      </c>
    </row>
    <row r="206" ht="20.1" customFormat="1" customHeight="1" s="333">
      <c r="A206" s="296" t="n"/>
      <c r="B206" s="328" t="n"/>
      <c r="C206" s="328" t="n"/>
      <c r="D206" s="328" t="n"/>
      <c r="E206" s="328" t="n"/>
      <c r="F206" s="328" t="n"/>
      <c r="G206" s="329" t="n"/>
      <c r="H206" s="329" t="n"/>
      <c r="I206" s="330" t="n"/>
      <c r="J206" s="330" t="n"/>
      <c r="K206" s="330" t="n"/>
      <c r="L206" s="330" t="n"/>
      <c r="M206" s="330" t="n"/>
      <c r="N206" s="331">
        <f>IF(A206="","",IF(ISERROR(MATCH($F206,CL,0)),"Unknown",INDIRECT("'C'!$A$"&amp;MATCH($F206,CL,0)+1)))</f>
        <v/>
      </c>
      <c r="O206" s="331" t="inlineStr"/>
      <c r="P206" s="332" t="n"/>
      <c r="Q206" s="333">
        <f>A206&amp;B206</f>
        <v/>
      </c>
      <c r="R206" s="333">
        <f>OR(ISBLANK(B206),ISBLANK(C206))</f>
        <v/>
      </c>
      <c r="S206" s="333">
        <f>IF(R206,"",A206&amp;"+")</f>
        <v/>
      </c>
    </row>
    <row r="207" ht="20.1" customFormat="1" customHeight="1" s="333">
      <c r="A207" s="296" t="n"/>
      <c r="B207" s="328" t="n"/>
      <c r="C207" s="328" t="n"/>
      <c r="D207" s="328" t="n"/>
      <c r="E207" s="328" t="n"/>
      <c r="F207" s="328" t="n"/>
      <c r="G207" s="329" t="n"/>
      <c r="H207" s="329" t="n"/>
      <c r="I207" s="330" t="n"/>
      <c r="J207" s="330" t="n"/>
      <c r="K207" s="330" t="n"/>
      <c r="L207" s="330" t="n"/>
      <c r="M207" s="330" t="n"/>
      <c r="N207" s="331">
        <f>IF(A207="","",IF(ISERROR(MATCH($F207,CL,0)),"Unknown",INDIRECT("'C'!$A$"&amp;MATCH($F207,CL,0)+1)))</f>
        <v/>
      </c>
      <c r="O207" s="331" t="inlineStr"/>
      <c r="P207" s="332" t="n"/>
      <c r="Q207" s="333">
        <f>A207&amp;B207</f>
        <v/>
      </c>
      <c r="R207" s="333">
        <f>OR(ISBLANK(B207),ISBLANK(C207))</f>
        <v/>
      </c>
      <c r="S207" s="333">
        <f>IF(R207,"",A207&amp;"+")</f>
        <v/>
      </c>
    </row>
    <row r="208" ht="20.1" customFormat="1" customHeight="1" s="333">
      <c r="A208" s="296" t="n"/>
      <c r="B208" s="328" t="n"/>
      <c r="C208" s="328" t="n"/>
      <c r="D208" s="328" t="n"/>
      <c r="E208" s="328" t="n"/>
      <c r="F208" s="328" t="n"/>
      <c r="G208" s="329" t="n"/>
      <c r="H208" s="329" t="n"/>
      <c r="I208" s="330" t="n"/>
      <c r="J208" s="330" t="n"/>
      <c r="K208" s="330" t="n"/>
      <c r="L208" s="330" t="n"/>
      <c r="M208" s="330" t="n"/>
      <c r="N208" s="331">
        <f>IF(A208="","",IF(ISERROR(MATCH($F208,CL,0)),"Unknown",INDIRECT("'C'!$A$"&amp;MATCH($F208,CL,0)+1)))</f>
        <v/>
      </c>
      <c r="O208" s="331" t="inlineStr"/>
      <c r="P208" s="332" t="n"/>
      <c r="Q208" s="333">
        <f>A208&amp;B208</f>
        <v/>
      </c>
      <c r="R208" s="333">
        <f>OR(ISBLANK(B208),ISBLANK(C208))</f>
        <v/>
      </c>
      <c r="S208" s="333">
        <f>IF(R208,"",A208&amp;"+")</f>
        <v/>
      </c>
    </row>
    <row r="209" ht="20.1" customFormat="1" customHeight="1" s="333">
      <c r="A209" s="296" t="n"/>
      <c r="B209" s="328" t="n"/>
      <c r="C209" s="328" t="n"/>
      <c r="D209" s="328" t="n"/>
      <c r="E209" s="328" t="n"/>
      <c r="F209" s="328" t="n"/>
      <c r="G209" s="329" t="n"/>
      <c r="H209" s="329" t="n"/>
      <c r="I209" s="330" t="n"/>
      <c r="J209" s="330" t="n"/>
      <c r="K209" s="330" t="n"/>
      <c r="L209" s="330" t="n"/>
      <c r="M209" s="330" t="n"/>
      <c r="N209" s="331">
        <f>IF(A209="","",IF(ISERROR(MATCH($F209,CL,0)),"Unknown",INDIRECT("'C'!$A$"&amp;MATCH($F209,CL,0)+1)))</f>
        <v/>
      </c>
      <c r="O209" s="331" t="inlineStr"/>
      <c r="P209" s="332" t="n"/>
      <c r="Q209" s="333">
        <f>A209&amp;B209</f>
        <v/>
      </c>
      <c r="R209" s="333">
        <f>OR(ISBLANK(B209),ISBLANK(C209))</f>
        <v/>
      </c>
      <c r="S209" s="333">
        <f>IF(R209,"",A209&amp;"+")</f>
        <v/>
      </c>
    </row>
    <row r="210" ht="20.1" customFormat="1" customHeight="1" s="333">
      <c r="A210" s="296" t="n"/>
      <c r="B210" s="328" t="n"/>
      <c r="C210" s="328" t="n"/>
      <c r="D210" s="328" t="n"/>
      <c r="E210" s="328" t="n"/>
      <c r="F210" s="328" t="n"/>
      <c r="G210" s="329" t="n"/>
      <c r="H210" s="329" t="n"/>
      <c r="I210" s="330" t="n"/>
      <c r="J210" s="330" t="n"/>
      <c r="K210" s="330" t="n"/>
      <c r="L210" s="330" t="n"/>
      <c r="M210" s="330" t="n"/>
      <c r="N210" s="331">
        <f>IF(A210="","",IF(ISERROR(MATCH($F210,CL,0)),"Unknown",INDIRECT("'C'!$A$"&amp;MATCH($F210,CL,0)+1)))</f>
        <v/>
      </c>
      <c r="O210" s="331" t="inlineStr"/>
      <c r="P210" s="332" t="n"/>
      <c r="Q210" s="333">
        <f>A210&amp;B210</f>
        <v/>
      </c>
      <c r="R210" s="333">
        <f>OR(ISBLANK(B210),ISBLANK(C210))</f>
        <v/>
      </c>
      <c r="S210" s="333">
        <f>IF(R210,"",A210&amp;"+")</f>
        <v/>
      </c>
    </row>
    <row r="211" ht="20.1" customFormat="1" customHeight="1" s="333">
      <c r="A211" s="296" t="n"/>
      <c r="B211" s="328" t="n"/>
      <c r="C211" s="328" t="n"/>
      <c r="D211" s="328" t="n"/>
      <c r="E211" s="328" t="n"/>
      <c r="F211" s="328" t="n"/>
      <c r="G211" s="329" t="n"/>
      <c r="H211" s="329" t="n"/>
      <c r="I211" s="330" t="n"/>
      <c r="J211" s="330" t="n"/>
      <c r="K211" s="330" t="n"/>
      <c r="L211" s="330" t="n"/>
      <c r="M211" s="330" t="n"/>
      <c r="N211" s="331">
        <f>IF(A211="","",IF(ISERROR(MATCH($F211,CL,0)),"Unknown",INDIRECT("'C'!$A$"&amp;MATCH($F211,CL,0)+1)))</f>
        <v/>
      </c>
      <c r="O211" s="331" t="inlineStr"/>
      <c r="P211" s="332" t="n"/>
      <c r="Q211" s="333">
        <f>A211&amp;B211</f>
        <v/>
      </c>
      <c r="R211" s="333">
        <f>OR(ISBLANK(B211),ISBLANK(C211))</f>
        <v/>
      </c>
      <c r="S211" s="333">
        <f>IF(R211,"",A211&amp;"+")</f>
        <v/>
      </c>
    </row>
    <row r="212" ht="20.1" customFormat="1" customHeight="1" s="333">
      <c r="A212" s="296" t="n"/>
      <c r="B212" s="328" t="n"/>
      <c r="C212" s="328" t="n"/>
      <c r="D212" s="328" t="n"/>
      <c r="E212" s="328" t="n"/>
      <c r="F212" s="328" t="n"/>
      <c r="G212" s="329" t="n"/>
      <c r="H212" s="329" t="n"/>
      <c r="I212" s="330" t="n"/>
      <c r="J212" s="330" t="n"/>
      <c r="K212" s="330" t="n"/>
      <c r="L212" s="330" t="n"/>
      <c r="M212" s="330" t="n"/>
      <c r="N212" s="331">
        <f>IF(A212="","",IF(ISERROR(MATCH($F212,CL,0)),"Unknown",INDIRECT("'C'!$A$"&amp;MATCH($F212,CL,0)+1)))</f>
        <v/>
      </c>
      <c r="O212" s="331" t="inlineStr"/>
      <c r="P212" s="332" t="n"/>
      <c r="Q212" s="333">
        <f>A212&amp;B212</f>
        <v/>
      </c>
      <c r="R212" s="333">
        <f>OR(ISBLANK(B212),ISBLANK(C212))</f>
        <v/>
      </c>
      <c r="S212" s="333">
        <f>IF(R212,"",A212&amp;"+")</f>
        <v/>
      </c>
    </row>
    <row r="213" ht="20.1" customFormat="1" customHeight="1" s="333">
      <c r="A213" s="296" t="n"/>
      <c r="B213" s="328" t="n"/>
      <c r="C213" s="328" t="n"/>
      <c r="D213" s="328" t="n"/>
      <c r="E213" s="328" t="n"/>
      <c r="F213" s="328" t="n"/>
      <c r="G213" s="329" t="n"/>
      <c r="H213" s="329" t="n"/>
      <c r="I213" s="330" t="n"/>
      <c r="J213" s="330" t="n"/>
      <c r="K213" s="330" t="n"/>
      <c r="L213" s="330" t="n"/>
      <c r="M213" s="330" t="n"/>
      <c r="N213" s="331">
        <f>IF(A213="","",IF(ISERROR(MATCH($F213,CL,0)),"Unknown",INDIRECT("'C'!$A$"&amp;MATCH($F213,CL,0)+1)))</f>
        <v/>
      </c>
      <c r="O213" s="331" t="inlineStr"/>
      <c r="P213" s="332" t="n"/>
      <c r="Q213" s="333">
        <f>A213&amp;B213</f>
        <v/>
      </c>
      <c r="R213" s="333">
        <f>OR(ISBLANK(B213),ISBLANK(C213))</f>
        <v/>
      </c>
      <c r="S213" s="333">
        <f>IF(R213,"",A213&amp;"+")</f>
        <v/>
      </c>
    </row>
    <row r="214" ht="20.1" customFormat="1" customHeight="1" s="333">
      <c r="A214" s="296" t="n"/>
      <c r="B214" s="328" t="n"/>
      <c r="C214" s="328" t="n"/>
      <c r="D214" s="328" t="n"/>
      <c r="E214" s="328" t="n"/>
      <c r="F214" s="328" t="n"/>
      <c r="G214" s="329" t="n"/>
      <c r="H214" s="329" t="n"/>
      <c r="I214" s="330" t="n"/>
      <c r="J214" s="330" t="n"/>
      <c r="K214" s="330" t="n"/>
      <c r="L214" s="330" t="n"/>
      <c r="M214" s="330" t="n"/>
      <c r="N214" s="331">
        <f>IF(A214="","",IF(ISERROR(MATCH($F214,CL,0)),"Unknown",INDIRECT("'C'!$A$"&amp;MATCH($F214,CL,0)+1)))</f>
        <v/>
      </c>
      <c r="O214" s="331" t="inlineStr"/>
      <c r="P214" s="332" t="n"/>
      <c r="Q214" s="333">
        <f>A214&amp;B214</f>
        <v/>
      </c>
      <c r="R214" s="333">
        <f>OR(ISBLANK(B214),ISBLANK(C214))</f>
        <v/>
      </c>
      <c r="S214" s="333">
        <f>IF(R214,"",A214&amp;"+")</f>
        <v/>
      </c>
    </row>
    <row r="215" ht="20.1" customFormat="1" customHeight="1" s="333">
      <c r="A215" s="296" t="n"/>
      <c r="B215" s="328" t="n"/>
      <c r="C215" s="328" t="n"/>
      <c r="D215" s="328" t="n"/>
      <c r="E215" s="328" t="n"/>
      <c r="F215" s="328" t="n"/>
      <c r="G215" s="329" t="n"/>
      <c r="H215" s="329" t="n"/>
      <c r="I215" s="330" t="n"/>
      <c r="J215" s="330" t="n"/>
      <c r="K215" s="330" t="n"/>
      <c r="L215" s="330" t="n"/>
      <c r="M215" s="330" t="n"/>
      <c r="N215" s="331">
        <f>IF(A215="","",IF(ISERROR(MATCH($F215,CL,0)),"Unknown",INDIRECT("'C'!$A$"&amp;MATCH($F215,CL,0)+1)))</f>
        <v/>
      </c>
      <c r="O215" s="331" t="inlineStr"/>
      <c r="P215" s="332" t="n"/>
      <c r="Q215" s="333">
        <f>A215&amp;B215</f>
        <v/>
      </c>
      <c r="R215" s="333">
        <f>OR(ISBLANK(B215),ISBLANK(C215))</f>
        <v/>
      </c>
      <c r="S215" s="333">
        <f>IF(R215,"",A215&amp;"+")</f>
        <v/>
      </c>
    </row>
    <row r="216" ht="20.1" customFormat="1" customHeight="1" s="333">
      <c r="A216" s="296" t="n"/>
      <c r="B216" s="328" t="n"/>
      <c r="C216" s="328" t="n"/>
      <c r="D216" s="328" t="n"/>
      <c r="E216" s="328" t="n"/>
      <c r="F216" s="328" t="n"/>
      <c r="G216" s="329" t="n"/>
      <c r="H216" s="329" t="n"/>
      <c r="I216" s="330" t="n"/>
      <c r="J216" s="330" t="n"/>
      <c r="K216" s="330" t="n"/>
      <c r="L216" s="330" t="n"/>
      <c r="M216" s="330" t="n"/>
      <c r="N216" s="331">
        <f>IF(A216="","",IF(ISERROR(MATCH($F216,CL,0)),"Unknown",INDIRECT("'C'!$A$"&amp;MATCH($F216,CL,0)+1)))</f>
        <v/>
      </c>
      <c r="O216" s="331" t="inlineStr"/>
      <c r="P216" s="332" t="n"/>
      <c r="Q216" s="333">
        <f>A216&amp;B216</f>
        <v/>
      </c>
      <c r="R216" s="333">
        <f>OR(ISBLANK(B216),ISBLANK(C216))</f>
        <v/>
      </c>
      <c r="S216" s="333">
        <f>IF(R216,"",A216&amp;"+")</f>
        <v/>
      </c>
    </row>
    <row r="217" ht="20.1" customFormat="1" customHeight="1" s="333">
      <c r="A217" s="296" t="n"/>
      <c r="B217" s="328" t="n"/>
      <c r="C217" s="328" t="n"/>
      <c r="D217" s="328" t="n"/>
      <c r="E217" s="328" t="n"/>
      <c r="F217" s="328" t="n"/>
      <c r="G217" s="329" t="n"/>
      <c r="H217" s="329" t="n"/>
      <c r="I217" s="330" t="n"/>
      <c r="J217" s="330" t="n"/>
      <c r="K217" s="330" t="n"/>
      <c r="L217" s="330" t="n"/>
      <c r="M217" s="330" t="n"/>
      <c r="N217" s="331">
        <f>IF(A217="","",IF(ISERROR(MATCH($F217,CL,0)),"Unknown",INDIRECT("'C'!$A$"&amp;MATCH($F217,CL,0)+1)))</f>
        <v/>
      </c>
      <c r="O217" s="331" t="inlineStr"/>
      <c r="P217" s="332" t="n"/>
      <c r="Q217" s="333">
        <f>A217&amp;B217</f>
        <v/>
      </c>
      <c r="R217" s="333">
        <f>OR(ISBLANK(B217),ISBLANK(C217))</f>
        <v/>
      </c>
      <c r="S217" s="333">
        <f>IF(R217,"",A217&amp;"+")</f>
        <v/>
      </c>
    </row>
    <row r="218" ht="20.1" customFormat="1" customHeight="1" s="333">
      <c r="A218" s="296" t="n"/>
      <c r="B218" s="328" t="n"/>
      <c r="C218" s="328" t="n"/>
      <c r="D218" s="328" t="n"/>
      <c r="E218" s="328" t="n"/>
      <c r="F218" s="328" t="n"/>
      <c r="G218" s="329" t="n"/>
      <c r="H218" s="329" t="n"/>
      <c r="I218" s="330" t="n"/>
      <c r="J218" s="330" t="n"/>
      <c r="K218" s="330" t="n"/>
      <c r="L218" s="330" t="n"/>
      <c r="M218" s="330" t="n"/>
      <c r="N218" s="331">
        <f>IF(A218="","",IF(ISERROR(MATCH($F218,CL,0)),"Unknown",INDIRECT("'C'!$A$"&amp;MATCH($F218,CL,0)+1)))</f>
        <v/>
      </c>
      <c r="O218" s="331" t="inlineStr"/>
      <c r="P218" s="332" t="n"/>
      <c r="Q218" s="333">
        <f>A218&amp;B218</f>
        <v/>
      </c>
      <c r="R218" s="333">
        <f>OR(ISBLANK(B218),ISBLANK(C218))</f>
        <v/>
      </c>
      <c r="S218" s="333">
        <f>IF(R218,"",A218&amp;"+")</f>
        <v/>
      </c>
    </row>
    <row r="219" ht="20.1" customFormat="1" customHeight="1" s="333">
      <c r="A219" s="296" t="n"/>
      <c r="B219" s="328" t="n"/>
      <c r="C219" s="328" t="n"/>
      <c r="D219" s="328" t="n"/>
      <c r="E219" s="328" t="n"/>
      <c r="F219" s="328" t="n"/>
      <c r="G219" s="329" t="n"/>
      <c r="H219" s="329" t="n"/>
      <c r="I219" s="330" t="n"/>
      <c r="J219" s="330" t="n"/>
      <c r="K219" s="330" t="n"/>
      <c r="L219" s="330" t="n"/>
      <c r="M219" s="330" t="n"/>
      <c r="N219" s="331">
        <f>IF(A219="","",IF(ISERROR(MATCH($F219,CL,0)),"Unknown",INDIRECT("'C'!$A$"&amp;MATCH($F219,CL,0)+1)))</f>
        <v/>
      </c>
      <c r="O219" s="331" t="inlineStr"/>
      <c r="P219" s="332" t="n"/>
      <c r="Q219" s="333">
        <f>A219&amp;B219</f>
        <v/>
      </c>
      <c r="R219" s="333">
        <f>OR(ISBLANK(B219),ISBLANK(C219))</f>
        <v/>
      </c>
      <c r="S219" s="333">
        <f>IF(R219,"",A219&amp;"+")</f>
        <v/>
      </c>
    </row>
    <row r="220" ht="20.1" customFormat="1" customHeight="1" s="333">
      <c r="A220" s="296" t="n"/>
      <c r="B220" s="328" t="n"/>
      <c r="C220" s="328" t="n"/>
      <c r="D220" s="328" t="n"/>
      <c r="E220" s="328" t="n"/>
      <c r="F220" s="328" t="n"/>
      <c r="G220" s="329" t="n"/>
      <c r="H220" s="329" t="n"/>
      <c r="I220" s="330" t="n"/>
      <c r="J220" s="330" t="n"/>
      <c r="K220" s="330" t="n"/>
      <c r="L220" s="330" t="n"/>
      <c r="M220" s="330" t="n"/>
      <c r="N220" s="331">
        <f>IF(A220="","",IF(ISERROR(MATCH($F220,CL,0)),"Unknown",INDIRECT("'C'!$A$"&amp;MATCH($F220,CL,0)+1)))</f>
        <v/>
      </c>
      <c r="O220" s="331" t="inlineStr"/>
      <c r="P220" s="332" t="n"/>
      <c r="Q220" s="333">
        <f>A220&amp;B220</f>
        <v/>
      </c>
      <c r="R220" s="333">
        <f>OR(ISBLANK(B220),ISBLANK(C220))</f>
        <v/>
      </c>
      <c r="S220" s="333">
        <f>IF(R220,"",A220&amp;"+")</f>
        <v/>
      </c>
    </row>
    <row r="221" ht="20.1" customFormat="1" customHeight="1" s="333">
      <c r="A221" s="296" t="n"/>
      <c r="B221" s="328" t="n"/>
      <c r="C221" s="328" t="n"/>
      <c r="D221" s="328" t="n"/>
      <c r="E221" s="328" t="n"/>
      <c r="F221" s="328" t="n"/>
      <c r="G221" s="329" t="n"/>
      <c r="H221" s="329" t="n"/>
      <c r="I221" s="330" t="n"/>
      <c r="J221" s="330" t="n"/>
      <c r="K221" s="330" t="n"/>
      <c r="L221" s="330" t="n"/>
      <c r="M221" s="330" t="n"/>
      <c r="N221" s="331">
        <f>IF(A221="","",IF(ISERROR(MATCH($F221,CL,0)),"Unknown",INDIRECT("'C'!$A$"&amp;MATCH($F221,CL,0)+1)))</f>
        <v/>
      </c>
      <c r="O221" s="331" t="inlineStr"/>
      <c r="P221" s="332" t="n"/>
      <c r="Q221" s="333">
        <f>A221&amp;B221</f>
        <v/>
      </c>
      <c r="R221" s="333">
        <f>OR(ISBLANK(B221),ISBLANK(C221))</f>
        <v/>
      </c>
      <c r="S221" s="333">
        <f>IF(R221,"",A221&amp;"+")</f>
        <v/>
      </c>
    </row>
    <row r="222" ht="20.1" customFormat="1" customHeight="1" s="333">
      <c r="A222" s="296" t="n"/>
      <c r="B222" s="328" t="n"/>
      <c r="C222" s="328" t="n"/>
      <c r="D222" s="328" t="n"/>
      <c r="E222" s="328" t="n"/>
      <c r="F222" s="328" t="n"/>
      <c r="G222" s="329" t="n"/>
      <c r="H222" s="329" t="n"/>
      <c r="I222" s="330" t="n"/>
      <c r="J222" s="330" t="n"/>
      <c r="K222" s="330" t="n"/>
      <c r="L222" s="330" t="n"/>
      <c r="M222" s="330" t="n"/>
      <c r="N222" s="331">
        <f>IF(A222="","",IF(ISERROR(MATCH($F222,CL,0)),"Unknown",INDIRECT("'C'!$A$"&amp;MATCH($F222,CL,0)+1)))</f>
        <v/>
      </c>
      <c r="O222" s="331" t="inlineStr"/>
      <c r="P222" s="332" t="n"/>
      <c r="Q222" s="333">
        <f>A222&amp;B222</f>
        <v/>
      </c>
      <c r="R222" s="333">
        <f>OR(ISBLANK(B222),ISBLANK(C222))</f>
        <v/>
      </c>
      <c r="S222" s="333">
        <f>IF(R222,"",A222&amp;"+")</f>
        <v/>
      </c>
    </row>
    <row r="223" ht="20.1" customFormat="1" customHeight="1" s="333">
      <c r="A223" s="296" t="n"/>
      <c r="B223" s="328" t="n"/>
      <c r="C223" s="328" t="n"/>
      <c r="D223" s="328" t="n"/>
      <c r="E223" s="328" t="n"/>
      <c r="F223" s="328" t="n"/>
      <c r="G223" s="329" t="n"/>
      <c r="H223" s="329" t="n"/>
      <c r="I223" s="330" t="n"/>
      <c r="J223" s="330" t="n"/>
      <c r="K223" s="330" t="n"/>
      <c r="L223" s="330" t="n"/>
      <c r="M223" s="330" t="n"/>
      <c r="N223" s="331">
        <f>IF(A223="","",IF(ISERROR(MATCH($F223,CL,0)),"Unknown",INDIRECT("'C'!$A$"&amp;MATCH($F223,CL,0)+1)))</f>
        <v/>
      </c>
      <c r="O223" s="331" t="inlineStr"/>
      <c r="P223" s="332" t="n"/>
      <c r="Q223" s="333">
        <f>A223&amp;B223</f>
        <v/>
      </c>
      <c r="R223" s="333">
        <f>OR(ISBLANK(B223),ISBLANK(C223))</f>
        <v/>
      </c>
      <c r="S223" s="333">
        <f>IF(R223,"",A223&amp;"+")</f>
        <v/>
      </c>
    </row>
    <row r="224" ht="20.1" customFormat="1" customHeight="1" s="333">
      <c r="A224" s="296" t="n"/>
      <c r="B224" s="328" t="n"/>
      <c r="C224" s="328" t="n"/>
      <c r="D224" s="328" t="n"/>
      <c r="E224" s="328" t="n"/>
      <c r="F224" s="328" t="n"/>
      <c r="G224" s="329" t="n"/>
      <c r="H224" s="329" t="n"/>
      <c r="I224" s="330" t="n"/>
      <c r="J224" s="330" t="n"/>
      <c r="K224" s="330" t="n"/>
      <c r="L224" s="330" t="n"/>
      <c r="M224" s="330" t="n"/>
      <c r="N224" s="331">
        <f>IF(A224="","",IF(ISERROR(MATCH($F224,CL,0)),"Unknown",INDIRECT("'C'!$A$"&amp;MATCH($F224,CL,0)+1)))</f>
        <v/>
      </c>
      <c r="O224" s="331" t="inlineStr"/>
      <c r="P224" s="332" t="n"/>
      <c r="Q224" s="333">
        <f>A224&amp;B224</f>
        <v/>
      </c>
      <c r="R224" s="333">
        <f>OR(ISBLANK(B224),ISBLANK(C224))</f>
        <v/>
      </c>
      <c r="S224" s="333">
        <f>IF(R224,"",A224&amp;"+")</f>
        <v/>
      </c>
    </row>
    <row r="225" ht="20.1" customFormat="1" customHeight="1" s="333">
      <c r="A225" s="296" t="n"/>
      <c r="B225" s="328" t="n"/>
      <c r="C225" s="328" t="n"/>
      <c r="D225" s="328" t="n"/>
      <c r="E225" s="328" t="n"/>
      <c r="F225" s="328" t="n"/>
      <c r="G225" s="329" t="n"/>
      <c r="H225" s="329" t="n"/>
      <c r="I225" s="330" t="n"/>
      <c r="J225" s="330" t="n"/>
      <c r="K225" s="330" t="n"/>
      <c r="L225" s="330" t="n"/>
      <c r="M225" s="330" t="n"/>
      <c r="N225" s="331">
        <f>IF(A225="","",IF(ISERROR(MATCH($F225,CL,0)),"Unknown",INDIRECT("'C'!$A$"&amp;MATCH($F225,CL,0)+1)))</f>
        <v/>
      </c>
      <c r="O225" s="331" t="inlineStr"/>
      <c r="P225" s="332" t="n"/>
      <c r="Q225" s="333">
        <f>A225&amp;B225</f>
        <v/>
      </c>
      <c r="R225" s="333">
        <f>OR(ISBLANK(B225),ISBLANK(C225))</f>
        <v/>
      </c>
      <c r="S225" s="333">
        <f>IF(R225,"",A225&amp;"+")</f>
        <v/>
      </c>
    </row>
    <row r="226" ht="20.1" customFormat="1" customHeight="1" s="333">
      <c r="A226" s="296" t="n"/>
      <c r="B226" s="328" t="n"/>
      <c r="C226" s="328" t="n"/>
      <c r="D226" s="328" t="n"/>
      <c r="E226" s="328" t="n"/>
      <c r="F226" s="328" t="n"/>
      <c r="G226" s="329" t="n"/>
      <c r="H226" s="329" t="n"/>
      <c r="I226" s="330" t="n"/>
      <c r="J226" s="330" t="n"/>
      <c r="K226" s="330" t="n"/>
      <c r="L226" s="330" t="n"/>
      <c r="M226" s="330" t="n"/>
      <c r="N226" s="331">
        <f>IF(A226="","",IF(ISERROR(MATCH($F226,CL,0)),"Unknown",INDIRECT("'C'!$A$"&amp;MATCH($F226,CL,0)+1)))</f>
        <v/>
      </c>
      <c r="O226" s="331" t="inlineStr"/>
      <c r="P226" s="332" t="n"/>
      <c r="Q226" s="333">
        <f>A226&amp;B226</f>
        <v/>
      </c>
      <c r="R226" s="333">
        <f>OR(ISBLANK(B226),ISBLANK(C226))</f>
        <v/>
      </c>
      <c r="S226" s="333">
        <f>IF(R226,"",A226&amp;"+")</f>
        <v/>
      </c>
    </row>
    <row r="227" ht="20.1" customFormat="1" customHeight="1" s="333">
      <c r="A227" s="296" t="n"/>
      <c r="B227" s="328" t="n"/>
      <c r="C227" s="328" t="n"/>
      <c r="D227" s="328" t="n"/>
      <c r="E227" s="328" t="n"/>
      <c r="F227" s="328" t="n"/>
      <c r="G227" s="329" t="n"/>
      <c r="H227" s="329" t="n"/>
      <c r="I227" s="330" t="n"/>
      <c r="J227" s="330" t="n"/>
      <c r="K227" s="330" t="n"/>
      <c r="L227" s="330" t="n"/>
      <c r="M227" s="330" t="n"/>
      <c r="N227" s="331">
        <f>IF(A227="","",IF(ISERROR(MATCH($F227,CL,0)),"Unknown",INDIRECT("'C'!$A$"&amp;MATCH($F227,CL,0)+1)))</f>
        <v/>
      </c>
      <c r="O227" s="331" t="inlineStr"/>
      <c r="P227" s="332" t="n"/>
      <c r="Q227" s="333">
        <f>A227&amp;B227</f>
        <v/>
      </c>
      <c r="R227" s="333">
        <f>OR(ISBLANK(B227),ISBLANK(C227))</f>
        <v/>
      </c>
      <c r="S227" s="333">
        <f>IF(R227,"",A227&amp;"+")</f>
        <v/>
      </c>
    </row>
    <row r="228" ht="20.1" customFormat="1" customHeight="1" s="333">
      <c r="A228" s="296" t="n"/>
      <c r="B228" s="328" t="n"/>
      <c r="C228" s="328" t="n"/>
      <c r="D228" s="328" t="n"/>
      <c r="E228" s="328" t="n"/>
      <c r="F228" s="328" t="n"/>
      <c r="G228" s="329" t="n"/>
      <c r="H228" s="329" t="n"/>
      <c r="I228" s="330" t="n"/>
      <c r="J228" s="330" t="n"/>
      <c r="K228" s="330" t="n"/>
      <c r="L228" s="330" t="n"/>
      <c r="M228" s="330" t="n"/>
      <c r="N228" s="331">
        <f>IF(A228="","",IF(ISERROR(MATCH($F228,CL,0)),"Unknown",INDIRECT("'C'!$A$"&amp;MATCH($F228,CL,0)+1)))</f>
        <v/>
      </c>
      <c r="O228" s="331" t="inlineStr"/>
      <c r="P228" s="332" t="n"/>
      <c r="Q228" s="333">
        <f>A228&amp;B228</f>
        <v/>
      </c>
      <c r="R228" s="333">
        <f>OR(ISBLANK(B228),ISBLANK(C228))</f>
        <v/>
      </c>
      <c r="S228" s="333">
        <f>IF(R228,"",A228&amp;"+")</f>
        <v/>
      </c>
    </row>
    <row r="229" ht="20.1" customFormat="1" customHeight="1" s="333">
      <c r="A229" s="296" t="n"/>
      <c r="B229" s="328" t="n"/>
      <c r="C229" s="328" t="n"/>
      <c r="D229" s="328" t="n"/>
      <c r="E229" s="328" t="n"/>
      <c r="F229" s="328" t="n"/>
      <c r="G229" s="329" t="n"/>
      <c r="H229" s="329" t="n"/>
      <c r="I229" s="330" t="n"/>
      <c r="J229" s="330" t="n"/>
      <c r="K229" s="330" t="n"/>
      <c r="L229" s="330" t="n"/>
      <c r="M229" s="330" t="n"/>
      <c r="N229" s="331">
        <f>IF(A229="","",IF(ISERROR(MATCH($F229,CL,0)),"Unknown",INDIRECT("'C'!$A$"&amp;MATCH($F229,CL,0)+1)))</f>
        <v/>
      </c>
      <c r="O229" s="331" t="inlineStr"/>
      <c r="P229" s="332" t="n"/>
      <c r="Q229" s="333">
        <f>A229&amp;B229</f>
        <v/>
      </c>
      <c r="R229" s="333">
        <f>OR(ISBLANK(B229),ISBLANK(C229))</f>
        <v/>
      </c>
      <c r="S229" s="333">
        <f>IF(R229,"",A229&amp;"+")</f>
        <v/>
      </c>
    </row>
    <row r="230" ht="20.1" customFormat="1" customHeight="1" s="333">
      <c r="A230" s="296" t="n"/>
      <c r="B230" s="328" t="n"/>
      <c r="C230" s="328" t="n"/>
      <c r="D230" s="328" t="n"/>
      <c r="E230" s="328" t="n"/>
      <c r="F230" s="328" t="n"/>
      <c r="G230" s="329" t="n"/>
      <c r="H230" s="329" t="n"/>
      <c r="I230" s="330" t="n"/>
      <c r="J230" s="330" t="n"/>
      <c r="K230" s="330" t="n"/>
      <c r="L230" s="330" t="n"/>
      <c r="M230" s="330" t="n"/>
      <c r="N230" s="331">
        <f>IF(A230="","",IF(ISERROR(MATCH($F230,CL,0)),"Unknown",INDIRECT("'C'!$A$"&amp;MATCH($F230,CL,0)+1)))</f>
        <v/>
      </c>
      <c r="O230" s="331" t="inlineStr"/>
      <c r="P230" s="332" t="n"/>
      <c r="Q230" s="333">
        <f>A230&amp;B230</f>
        <v/>
      </c>
      <c r="R230" s="333">
        <f>OR(ISBLANK(B230),ISBLANK(C230))</f>
        <v/>
      </c>
      <c r="S230" s="333">
        <f>IF(R230,"",A230&amp;"+")</f>
        <v/>
      </c>
    </row>
    <row r="231" ht="20.1" customFormat="1" customHeight="1" s="333">
      <c r="A231" s="296" t="n"/>
      <c r="B231" s="328" t="n"/>
      <c r="C231" s="328" t="n"/>
      <c r="D231" s="328" t="n"/>
      <c r="E231" s="328" t="n"/>
      <c r="F231" s="328" t="n"/>
      <c r="G231" s="329" t="n"/>
      <c r="H231" s="329" t="n"/>
      <c r="I231" s="330" t="n"/>
      <c r="J231" s="330" t="n"/>
      <c r="K231" s="330" t="n"/>
      <c r="L231" s="330" t="n"/>
      <c r="M231" s="330" t="n"/>
      <c r="N231" s="331">
        <f>IF(A231="","",IF(ISERROR(MATCH($F231,CL,0)),"Unknown",INDIRECT("'C'!$A$"&amp;MATCH($F231,CL,0)+1)))</f>
        <v/>
      </c>
      <c r="O231" s="331" t="inlineStr"/>
      <c r="P231" s="332" t="n"/>
      <c r="Q231" s="333">
        <f>A231&amp;B231</f>
        <v/>
      </c>
      <c r="R231" s="333">
        <f>OR(ISBLANK(B231),ISBLANK(C231))</f>
        <v/>
      </c>
      <c r="S231" s="333">
        <f>IF(R231,"",A231&amp;"+")</f>
        <v/>
      </c>
    </row>
    <row r="232" ht="20.1" customFormat="1" customHeight="1" s="333">
      <c r="A232" s="296" t="n"/>
      <c r="B232" s="328" t="n"/>
      <c r="C232" s="328" t="n"/>
      <c r="D232" s="328" t="n"/>
      <c r="E232" s="328" t="n"/>
      <c r="F232" s="328" t="n"/>
      <c r="G232" s="329" t="n"/>
      <c r="H232" s="329" t="n"/>
      <c r="I232" s="330" t="n"/>
      <c r="J232" s="330" t="n"/>
      <c r="K232" s="330" t="n"/>
      <c r="L232" s="330" t="n"/>
      <c r="M232" s="330" t="n"/>
      <c r="N232" s="331">
        <f>IF(A232="","",IF(ISERROR(MATCH($F232,CL,0)),"Unknown",INDIRECT("'C'!$A$"&amp;MATCH($F232,CL,0)+1)))</f>
        <v/>
      </c>
      <c r="O232" s="331" t="inlineStr"/>
      <c r="P232" s="332" t="n"/>
      <c r="Q232" s="333">
        <f>A232&amp;B232</f>
        <v/>
      </c>
      <c r="R232" s="333">
        <f>OR(ISBLANK(B232),ISBLANK(C232))</f>
        <v/>
      </c>
      <c r="S232" s="333">
        <f>IF(R232,"",A232&amp;"+")</f>
        <v/>
      </c>
    </row>
    <row r="233" ht="20.1" customFormat="1" customHeight="1" s="333">
      <c r="A233" s="296" t="n"/>
      <c r="B233" s="328" t="n"/>
      <c r="C233" s="328" t="n"/>
      <c r="D233" s="328" t="n"/>
      <c r="E233" s="328" t="n"/>
      <c r="F233" s="328" t="n"/>
      <c r="G233" s="329" t="n"/>
      <c r="H233" s="329" t="n"/>
      <c r="I233" s="330" t="n"/>
      <c r="J233" s="330" t="n"/>
      <c r="K233" s="330" t="n"/>
      <c r="L233" s="330" t="n"/>
      <c r="M233" s="330" t="n"/>
      <c r="N233" s="331">
        <f>IF(A233="","",IF(ISERROR(MATCH($F233,CL,0)),"Unknown",INDIRECT("'C'!$A$"&amp;MATCH($F233,CL,0)+1)))</f>
        <v/>
      </c>
      <c r="O233" s="331" t="inlineStr"/>
      <c r="P233" s="332" t="n"/>
      <c r="Q233" s="333">
        <f>A233&amp;B233</f>
        <v/>
      </c>
      <c r="R233" s="333">
        <f>OR(ISBLANK(B233),ISBLANK(C233))</f>
        <v/>
      </c>
      <c r="S233" s="333">
        <f>IF(R233,"",A233&amp;"+")</f>
        <v/>
      </c>
    </row>
    <row r="234" ht="20.1" customFormat="1" customHeight="1" s="333">
      <c r="A234" s="296" t="n"/>
      <c r="B234" s="328" t="n"/>
      <c r="C234" s="328" t="n"/>
      <c r="D234" s="328" t="n"/>
      <c r="E234" s="328" t="n"/>
      <c r="F234" s="328" t="n"/>
      <c r="G234" s="329" t="n"/>
      <c r="H234" s="329" t="n"/>
      <c r="I234" s="330" t="n"/>
      <c r="J234" s="330" t="n"/>
      <c r="K234" s="330" t="n"/>
      <c r="L234" s="330" t="n"/>
      <c r="M234" s="330" t="n"/>
      <c r="N234" s="331">
        <f>IF(A234="","",IF(ISERROR(MATCH($F234,CL,0)),"Unknown",INDIRECT("'C'!$A$"&amp;MATCH($F234,CL,0)+1)))</f>
        <v/>
      </c>
      <c r="O234" s="331" t="inlineStr"/>
      <c r="P234" s="332" t="n"/>
      <c r="Q234" s="333">
        <f>A234&amp;B234</f>
        <v/>
      </c>
      <c r="R234" s="333">
        <f>OR(ISBLANK(B234),ISBLANK(C234))</f>
        <v/>
      </c>
      <c r="S234" s="333">
        <f>IF(R234,"",A234&amp;"+")</f>
        <v/>
      </c>
    </row>
    <row r="235" ht="20.1" customFormat="1" customHeight="1" s="333">
      <c r="A235" s="296" t="n"/>
      <c r="B235" s="328" t="n"/>
      <c r="C235" s="328" t="n"/>
      <c r="D235" s="328" t="n"/>
      <c r="E235" s="328" t="n"/>
      <c r="F235" s="328" t="n"/>
      <c r="G235" s="329" t="n"/>
      <c r="H235" s="329" t="n"/>
      <c r="I235" s="330" t="n"/>
      <c r="J235" s="330" t="n"/>
      <c r="K235" s="330" t="n"/>
      <c r="L235" s="330" t="n"/>
      <c r="M235" s="330" t="n"/>
      <c r="N235" s="331">
        <f>IF(A235="","",IF(ISERROR(MATCH($F235,CL,0)),"Unknown",INDIRECT("'C'!$A$"&amp;MATCH($F235,CL,0)+1)))</f>
        <v/>
      </c>
      <c r="O235" s="331" t="inlineStr"/>
      <c r="P235" s="332" t="n"/>
      <c r="Q235" s="333">
        <f>A235&amp;B235</f>
        <v/>
      </c>
      <c r="R235" s="333">
        <f>OR(ISBLANK(B235),ISBLANK(C235))</f>
        <v/>
      </c>
      <c r="S235" s="333">
        <f>IF(R235,"",A235&amp;"+")</f>
        <v/>
      </c>
    </row>
    <row r="236" ht="20.1" customFormat="1" customHeight="1" s="333">
      <c r="A236" s="296" t="n"/>
      <c r="B236" s="328" t="n"/>
      <c r="C236" s="328" t="n"/>
      <c r="D236" s="328" t="n"/>
      <c r="E236" s="328" t="n"/>
      <c r="F236" s="328" t="n"/>
      <c r="G236" s="329" t="n"/>
      <c r="H236" s="329" t="n"/>
      <c r="I236" s="330" t="n"/>
      <c r="J236" s="330" t="n"/>
      <c r="K236" s="330" t="n"/>
      <c r="L236" s="330" t="n"/>
      <c r="M236" s="330" t="n"/>
      <c r="N236" s="331">
        <f>IF(A236="","",IF(ISERROR(MATCH($F236,CL,0)),"Unknown",INDIRECT("'C'!$A$"&amp;MATCH($F236,CL,0)+1)))</f>
        <v/>
      </c>
      <c r="O236" s="331" t="inlineStr"/>
      <c r="P236" s="332" t="n"/>
      <c r="Q236" s="333">
        <f>A236&amp;B236</f>
        <v/>
      </c>
      <c r="R236" s="333">
        <f>OR(ISBLANK(B236),ISBLANK(C236))</f>
        <v/>
      </c>
      <c r="S236" s="333">
        <f>IF(R236,"",A236&amp;"+")</f>
        <v/>
      </c>
    </row>
    <row r="237" ht="20.1" customFormat="1" customHeight="1" s="333">
      <c r="A237" s="296" t="n"/>
      <c r="B237" s="328" t="n"/>
      <c r="C237" s="328" t="n"/>
      <c r="D237" s="328" t="n"/>
      <c r="E237" s="328" t="n"/>
      <c r="F237" s="328" t="n"/>
      <c r="G237" s="329" t="n"/>
      <c r="H237" s="329" t="n"/>
      <c r="I237" s="330" t="n"/>
      <c r="J237" s="330" t="n"/>
      <c r="K237" s="330" t="n"/>
      <c r="L237" s="330" t="n"/>
      <c r="M237" s="330" t="n"/>
      <c r="N237" s="331">
        <f>IF(A237="","",IF(ISERROR(MATCH($F237,CL,0)),"Unknown",INDIRECT("'C'!$A$"&amp;MATCH($F237,CL,0)+1)))</f>
        <v/>
      </c>
      <c r="O237" s="331" t="inlineStr"/>
      <c r="P237" s="332" t="n"/>
      <c r="Q237" s="333">
        <f>A237&amp;B237</f>
        <v/>
      </c>
      <c r="R237" s="333">
        <f>OR(ISBLANK(B237),ISBLANK(C237))</f>
        <v/>
      </c>
      <c r="S237" s="333">
        <f>IF(R237,"",A237&amp;"+")</f>
        <v/>
      </c>
    </row>
    <row r="238" ht="20.1" customFormat="1" customHeight="1" s="333">
      <c r="A238" s="296" t="n"/>
      <c r="B238" s="328" t="n"/>
      <c r="C238" s="328" t="n"/>
      <c r="D238" s="328" t="n"/>
      <c r="E238" s="328" t="n"/>
      <c r="F238" s="328" t="n"/>
      <c r="G238" s="329" t="n"/>
      <c r="H238" s="329" t="n"/>
      <c r="I238" s="330" t="n"/>
      <c r="J238" s="330" t="n"/>
      <c r="K238" s="330" t="n"/>
      <c r="L238" s="330" t="n"/>
      <c r="M238" s="330" t="n"/>
      <c r="N238" s="331">
        <f>IF(A238="","",IF(ISERROR(MATCH($F238,CL,0)),"Unknown",INDIRECT("'C'!$A$"&amp;MATCH($F238,CL,0)+1)))</f>
        <v/>
      </c>
      <c r="O238" s="331" t="inlineStr"/>
      <c r="P238" s="332" t="n"/>
      <c r="Q238" s="333">
        <f>A238&amp;B238</f>
        <v/>
      </c>
      <c r="R238" s="333">
        <f>OR(ISBLANK(B238),ISBLANK(C238))</f>
        <v/>
      </c>
      <c r="S238" s="333">
        <f>IF(R238,"",A238&amp;"+")</f>
        <v/>
      </c>
    </row>
    <row r="239" ht="20.1" customFormat="1" customHeight="1" s="333">
      <c r="A239" s="296" t="n"/>
      <c r="B239" s="328" t="n"/>
      <c r="C239" s="328" t="n"/>
      <c r="D239" s="328" t="n"/>
      <c r="E239" s="328" t="n"/>
      <c r="F239" s="328" t="n"/>
      <c r="G239" s="329" t="n"/>
      <c r="H239" s="329" t="n"/>
      <c r="I239" s="330" t="n"/>
      <c r="J239" s="330" t="n"/>
      <c r="K239" s="330" t="n"/>
      <c r="L239" s="330" t="n"/>
      <c r="M239" s="330" t="n"/>
      <c r="N239" s="331">
        <f>IF(A239="","",IF(ISERROR(MATCH($F239,CL,0)),"Unknown",INDIRECT("'C'!$A$"&amp;MATCH($F239,CL,0)+1)))</f>
        <v/>
      </c>
      <c r="O239" s="331" t="inlineStr"/>
      <c r="P239" s="332" t="n"/>
      <c r="Q239" s="333">
        <f>A239&amp;B239</f>
        <v/>
      </c>
      <c r="R239" s="333">
        <f>OR(ISBLANK(B239),ISBLANK(C239))</f>
        <v/>
      </c>
      <c r="S239" s="333">
        <f>IF(R239,"",A239&amp;"+")</f>
        <v/>
      </c>
    </row>
    <row r="240" ht="20.1" customFormat="1" customHeight="1" s="333">
      <c r="A240" s="296" t="n"/>
      <c r="B240" s="328" t="n"/>
      <c r="C240" s="328" t="n"/>
      <c r="D240" s="328" t="n"/>
      <c r="E240" s="328" t="n"/>
      <c r="F240" s="328" t="n"/>
      <c r="G240" s="329" t="n"/>
      <c r="H240" s="329" t="n"/>
      <c r="I240" s="330" t="n"/>
      <c r="J240" s="330" t="n"/>
      <c r="K240" s="330" t="n"/>
      <c r="L240" s="330" t="n"/>
      <c r="M240" s="330" t="n"/>
      <c r="N240" s="331">
        <f>IF(A240="","",IF(ISERROR(MATCH($F240,CL,0)),"Unknown",INDIRECT("'C'!$A$"&amp;MATCH($F240,CL,0)+1)))</f>
        <v/>
      </c>
      <c r="O240" s="331" t="inlineStr"/>
      <c r="P240" s="332" t="n"/>
      <c r="Q240" s="333">
        <f>A240&amp;B240</f>
        <v/>
      </c>
      <c r="R240" s="333">
        <f>OR(ISBLANK(B240),ISBLANK(C240))</f>
        <v/>
      </c>
      <c r="S240" s="333">
        <f>IF(R240,"",A240&amp;"+")</f>
        <v/>
      </c>
    </row>
    <row r="241" ht="20.1" customFormat="1" customHeight="1" s="333">
      <c r="A241" s="296" t="n"/>
      <c r="B241" s="328" t="n"/>
      <c r="C241" s="328" t="n"/>
      <c r="D241" s="328" t="n"/>
      <c r="E241" s="328" t="n"/>
      <c r="F241" s="328" t="n"/>
      <c r="G241" s="329" t="n"/>
      <c r="H241" s="329" t="n"/>
      <c r="I241" s="330" t="n"/>
      <c r="J241" s="330" t="n"/>
      <c r="K241" s="330" t="n"/>
      <c r="L241" s="330" t="n"/>
      <c r="M241" s="330" t="n"/>
      <c r="N241" s="331">
        <f>IF(A241="","",IF(ISERROR(MATCH($F241,CL,0)),"Unknown",INDIRECT("'C'!$A$"&amp;MATCH($F241,CL,0)+1)))</f>
        <v/>
      </c>
      <c r="O241" s="331" t="inlineStr"/>
      <c r="P241" s="332" t="n"/>
      <c r="Q241" s="333">
        <f>A241&amp;B241</f>
        <v/>
      </c>
      <c r="R241" s="333">
        <f>OR(ISBLANK(B241),ISBLANK(C241))</f>
        <v/>
      </c>
      <c r="S241" s="333">
        <f>IF(R241,"",A241&amp;"+")</f>
        <v/>
      </c>
    </row>
    <row r="242" ht="20.1" customFormat="1" customHeight="1" s="333">
      <c r="A242" s="296" t="n"/>
      <c r="B242" s="328" t="n"/>
      <c r="C242" s="328" t="n"/>
      <c r="D242" s="328" t="n"/>
      <c r="E242" s="328" t="n"/>
      <c r="F242" s="328" t="n"/>
      <c r="G242" s="329" t="n"/>
      <c r="H242" s="329" t="n"/>
      <c r="I242" s="330" t="n"/>
      <c r="J242" s="330" t="n"/>
      <c r="K242" s="330" t="n"/>
      <c r="L242" s="330" t="n"/>
      <c r="M242" s="330" t="n"/>
      <c r="N242" s="331">
        <f>IF(A242="","",IF(ISERROR(MATCH($F242,CL,0)),"Unknown",INDIRECT("'C'!$A$"&amp;MATCH($F242,CL,0)+1)))</f>
        <v/>
      </c>
      <c r="O242" s="331" t="inlineStr"/>
      <c r="P242" s="332" t="n"/>
      <c r="Q242" s="333">
        <f>A242&amp;B242</f>
        <v/>
      </c>
      <c r="R242" s="333">
        <f>OR(ISBLANK(B242),ISBLANK(C242))</f>
        <v/>
      </c>
      <c r="S242" s="333">
        <f>IF(R242,"",A242&amp;"+")</f>
        <v/>
      </c>
    </row>
    <row r="243" ht="20.1" customFormat="1" customHeight="1" s="333">
      <c r="A243" s="296" t="n"/>
      <c r="B243" s="328" t="n"/>
      <c r="C243" s="328" t="n"/>
      <c r="D243" s="328" t="n"/>
      <c r="E243" s="328" t="n"/>
      <c r="F243" s="328" t="n"/>
      <c r="G243" s="329" t="n"/>
      <c r="H243" s="329" t="n"/>
      <c r="I243" s="330" t="n"/>
      <c r="J243" s="330" t="n"/>
      <c r="K243" s="330" t="n"/>
      <c r="L243" s="330" t="n"/>
      <c r="M243" s="330" t="n"/>
      <c r="N243" s="331">
        <f>IF(A243="","",IF(ISERROR(MATCH($F243,CL,0)),"Unknown",INDIRECT("'C'!$A$"&amp;MATCH($F243,CL,0)+1)))</f>
        <v/>
      </c>
      <c r="O243" s="331" t="inlineStr"/>
      <c r="P243" s="332" t="n"/>
      <c r="Q243" s="333">
        <f>A243&amp;B243</f>
        <v/>
      </c>
      <c r="R243" s="333">
        <f>OR(ISBLANK(B243),ISBLANK(C243))</f>
        <v/>
      </c>
      <c r="S243" s="333">
        <f>IF(R243,"",A243&amp;"+")</f>
        <v/>
      </c>
    </row>
    <row r="244" ht="20.1" customFormat="1" customHeight="1" s="333">
      <c r="A244" s="296" t="n"/>
      <c r="B244" s="328" t="n"/>
      <c r="C244" s="328" t="n"/>
      <c r="D244" s="328" t="n"/>
      <c r="E244" s="328" t="n"/>
      <c r="F244" s="328" t="n"/>
      <c r="G244" s="329" t="n"/>
      <c r="H244" s="329" t="n"/>
      <c r="I244" s="330" t="n"/>
      <c r="J244" s="330" t="n"/>
      <c r="K244" s="330" t="n"/>
      <c r="L244" s="330" t="n"/>
      <c r="M244" s="330" t="n"/>
      <c r="N244" s="331">
        <f>IF(A244="","",IF(ISERROR(MATCH($F244,CL,0)),"Unknown",INDIRECT("'C'!$A$"&amp;MATCH($F244,CL,0)+1)))</f>
        <v/>
      </c>
      <c r="O244" s="331" t="inlineStr"/>
      <c r="P244" s="332" t="n"/>
      <c r="Q244" s="333">
        <f>A244&amp;B244</f>
        <v/>
      </c>
      <c r="R244" s="333">
        <f>OR(ISBLANK(B244),ISBLANK(C244))</f>
        <v/>
      </c>
      <c r="S244" s="333">
        <f>IF(R244,"",A244&amp;"+")</f>
        <v/>
      </c>
    </row>
    <row r="245" ht="20.1" customFormat="1" customHeight="1" s="333">
      <c r="A245" s="296" t="n"/>
      <c r="B245" s="328" t="n"/>
      <c r="C245" s="328" t="n"/>
      <c r="D245" s="328" t="n"/>
      <c r="E245" s="328" t="n"/>
      <c r="F245" s="328" t="n"/>
      <c r="G245" s="329" t="n"/>
      <c r="H245" s="329" t="n"/>
      <c r="I245" s="330" t="n"/>
      <c r="J245" s="330" t="n"/>
      <c r="K245" s="330" t="n"/>
      <c r="L245" s="330" t="n"/>
      <c r="M245" s="330" t="n"/>
      <c r="N245" s="331">
        <f>IF(A245="","",IF(ISERROR(MATCH($F245,CL,0)),"Unknown",INDIRECT("'C'!$A$"&amp;MATCH($F245,CL,0)+1)))</f>
        <v/>
      </c>
      <c r="O245" s="331" t="inlineStr"/>
      <c r="P245" s="332" t="n"/>
      <c r="Q245" s="333">
        <f>A245&amp;B245</f>
        <v/>
      </c>
      <c r="R245" s="333">
        <f>OR(ISBLANK(B245),ISBLANK(C245))</f>
        <v/>
      </c>
      <c r="S245" s="333">
        <f>IF(R245,"",A245&amp;"+")</f>
        <v/>
      </c>
    </row>
    <row r="246" ht="20.1" customFormat="1" customHeight="1" s="333">
      <c r="A246" s="296" t="n"/>
      <c r="B246" s="328" t="n"/>
      <c r="C246" s="328" t="n"/>
      <c r="D246" s="328" t="n"/>
      <c r="E246" s="328" t="n"/>
      <c r="F246" s="328" t="n"/>
      <c r="G246" s="329" t="n"/>
      <c r="H246" s="329" t="n"/>
      <c r="I246" s="330" t="n"/>
      <c r="J246" s="330" t="n"/>
      <c r="K246" s="330" t="n"/>
      <c r="L246" s="330" t="n"/>
      <c r="M246" s="330" t="n"/>
      <c r="N246" s="331">
        <f>IF(A246="","",IF(ISERROR(MATCH($F246,CL,0)),"Unknown",INDIRECT("'C'!$A$"&amp;MATCH($F246,CL,0)+1)))</f>
        <v/>
      </c>
      <c r="O246" s="331" t="inlineStr"/>
      <c r="P246" s="332" t="n"/>
      <c r="Q246" s="333">
        <f>A246&amp;B246</f>
        <v/>
      </c>
      <c r="R246" s="333">
        <f>OR(ISBLANK(B246),ISBLANK(C246))</f>
        <v/>
      </c>
      <c r="S246" s="333">
        <f>IF(R246,"",A246&amp;"+")</f>
        <v/>
      </c>
    </row>
    <row r="247" ht="20.1" customFormat="1" customHeight="1" s="333">
      <c r="A247" s="296" t="n"/>
      <c r="B247" s="328" t="n"/>
      <c r="C247" s="328" t="n"/>
      <c r="D247" s="328" t="n"/>
      <c r="E247" s="328" t="n"/>
      <c r="F247" s="328" t="n"/>
      <c r="G247" s="329" t="n"/>
      <c r="H247" s="329" t="n"/>
      <c r="I247" s="330" t="n"/>
      <c r="J247" s="330" t="n"/>
      <c r="K247" s="330" t="n"/>
      <c r="L247" s="330" t="n"/>
      <c r="M247" s="330" t="n"/>
      <c r="N247" s="331">
        <f>IF(A247="","",IF(ISERROR(MATCH($F247,CL,0)),"Unknown",INDIRECT("'C'!$A$"&amp;MATCH($F247,CL,0)+1)))</f>
        <v/>
      </c>
      <c r="O247" s="331" t="inlineStr"/>
      <c r="P247" s="332" t="n"/>
      <c r="Q247" s="333">
        <f>A247&amp;B247</f>
        <v/>
      </c>
      <c r="R247" s="333">
        <f>OR(ISBLANK(B247),ISBLANK(C247))</f>
        <v/>
      </c>
      <c r="S247" s="333">
        <f>IF(R247,"",A247&amp;"+")</f>
        <v/>
      </c>
    </row>
    <row r="248" ht="20.1" customFormat="1" customHeight="1" s="333">
      <c r="A248" s="296" t="n"/>
      <c r="B248" s="328" t="n"/>
      <c r="C248" s="328" t="n"/>
      <c r="D248" s="328" t="n"/>
      <c r="E248" s="328" t="n"/>
      <c r="F248" s="328" t="n"/>
      <c r="G248" s="329" t="n"/>
      <c r="H248" s="329" t="n"/>
      <c r="I248" s="330" t="n"/>
      <c r="J248" s="330" t="n"/>
      <c r="K248" s="330" t="n"/>
      <c r="L248" s="330" t="n"/>
      <c r="M248" s="330" t="n"/>
      <c r="N248" s="331">
        <f>IF(A248="","",IF(ISERROR(MATCH($F248,CL,0)),"Unknown",INDIRECT("'C'!$A$"&amp;MATCH($F248,CL,0)+1)))</f>
        <v/>
      </c>
      <c r="O248" s="331" t="inlineStr"/>
      <c r="P248" s="332" t="n"/>
      <c r="Q248" s="333">
        <f>A248&amp;B248</f>
        <v/>
      </c>
      <c r="R248" s="333">
        <f>OR(ISBLANK(B248),ISBLANK(C248))</f>
        <v/>
      </c>
      <c r="S248" s="333">
        <f>IF(R248,"",A248&amp;"+")</f>
        <v/>
      </c>
    </row>
    <row r="249" ht="20.1" customFormat="1" customHeight="1" s="333">
      <c r="A249" s="296" t="n"/>
      <c r="B249" s="328" t="n"/>
      <c r="C249" s="328" t="n"/>
      <c r="D249" s="328" t="n"/>
      <c r="E249" s="328" t="n"/>
      <c r="F249" s="328" t="n"/>
      <c r="G249" s="329" t="n"/>
      <c r="H249" s="329" t="n"/>
      <c r="I249" s="330" t="n"/>
      <c r="J249" s="330" t="n"/>
      <c r="K249" s="330" t="n"/>
      <c r="L249" s="330" t="n"/>
      <c r="M249" s="330" t="n"/>
      <c r="N249" s="331">
        <f>IF(A249="","",IF(ISERROR(MATCH($F249,CL,0)),"Unknown",INDIRECT("'C'!$A$"&amp;MATCH($F249,CL,0)+1)))</f>
        <v/>
      </c>
      <c r="O249" s="331" t="inlineStr"/>
      <c r="P249" s="332" t="n"/>
      <c r="Q249" s="333">
        <f>A249&amp;B249</f>
        <v/>
      </c>
      <c r="R249" s="333">
        <f>OR(ISBLANK(B249),ISBLANK(C249))</f>
        <v/>
      </c>
      <c r="S249" s="333">
        <f>IF(R249,"",A249&amp;"+")</f>
        <v/>
      </c>
    </row>
    <row r="250" ht="20.1" customFormat="1" customHeight="1" s="333">
      <c r="A250" s="296" t="n"/>
      <c r="B250" s="328" t="n"/>
      <c r="C250" s="328" t="n"/>
      <c r="D250" s="328" t="n"/>
      <c r="E250" s="328" t="n"/>
      <c r="F250" s="328" t="n"/>
      <c r="G250" s="329" t="n"/>
      <c r="H250" s="329" t="n"/>
      <c r="I250" s="330" t="n"/>
      <c r="J250" s="330" t="n"/>
      <c r="K250" s="330" t="n"/>
      <c r="L250" s="330" t="n"/>
      <c r="M250" s="330" t="n"/>
      <c r="N250" s="331">
        <f>IF(A250="","",IF(ISERROR(MATCH($F250,CL,0)),"Unknown",INDIRECT("'C'!$A$"&amp;MATCH($F250,CL,0)+1)))</f>
        <v/>
      </c>
      <c r="O250" s="331" t="inlineStr"/>
      <c r="P250" s="332" t="n"/>
      <c r="Q250" s="333">
        <f>A250&amp;B250</f>
        <v/>
      </c>
      <c r="R250" s="333">
        <f>OR(ISBLANK(B250),ISBLANK(C250))</f>
        <v/>
      </c>
      <c r="S250" s="333">
        <f>IF(R250,"",A250&amp;"+")</f>
        <v/>
      </c>
    </row>
    <row r="251" ht="20.1" customFormat="1" customHeight="1" s="333">
      <c r="A251" s="296" t="n"/>
      <c r="B251" s="328" t="n"/>
      <c r="C251" s="328" t="n"/>
      <c r="D251" s="328" t="n"/>
      <c r="E251" s="328" t="n"/>
      <c r="F251" s="328" t="n"/>
      <c r="G251" s="329" t="n"/>
      <c r="H251" s="329" t="n"/>
      <c r="I251" s="330" t="n"/>
      <c r="J251" s="330" t="n"/>
      <c r="K251" s="330" t="n"/>
      <c r="L251" s="330" t="n"/>
      <c r="M251" s="330" t="n"/>
      <c r="N251" s="331">
        <f>IF(A251="","",IF(ISERROR(MATCH($F251,CL,0)),"Unknown",INDIRECT("'C'!$A$"&amp;MATCH($F251,CL,0)+1)))</f>
        <v/>
      </c>
      <c r="O251" s="331" t="inlineStr"/>
      <c r="P251" s="332" t="n"/>
      <c r="Q251" s="333">
        <f>A251&amp;B251</f>
        <v/>
      </c>
      <c r="R251" s="333">
        <f>OR(ISBLANK(B251),ISBLANK(C251))</f>
        <v/>
      </c>
      <c r="S251" s="333">
        <f>IF(R251,"",A251&amp;"+")</f>
        <v/>
      </c>
    </row>
    <row r="252" ht="20.1" customFormat="1" customHeight="1" s="333">
      <c r="A252" s="296" t="n"/>
      <c r="B252" s="328" t="n"/>
      <c r="C252" s="328" t="n"/>
      <c r="D252" s="328" t="n"/>
      <c r="E252" s="328" t="n"/>
      <c r="F252" s="328" t="n"/>
      <c r="G252" s="329" t="n"/>
      <c r="H252" s="329" t="n"/>
      <c r="I252" s="330" t="n"/>
      <c r="J252" s="330" t="n"/>
      <c r="K252" s="330" t="n"/>
      <c r="L252" s="330" t="n"/>
      <c r="M252" s="330" t="n"/>
      <c r="N252" s="331">
        <f>IF(A252="","",IF(ISERROR(MATCH($F252,CL,0)),"Unknown",INDIRECT("'C'!$A$"&amp;MATCH($F252,CL,0)+1)))</f>
        <v/>
      </c>
      <c r="O252" s="331" t="inlineStr"/>
      <c r="P252" s="332" t="n"/>
      <c r="Q252" s="333">
        <f>A252&amp;B252</f>
        <v/>
      </c>
      <c r="R252" s="333">
        <f>OR(ISBLANK(B252),ISBLANK(C252))</f>
        <v/>
      </c>
      <c r="S252" s="333">
        <f>IF(R252,"",A252&amp;"+")</f>
        <v/>
      </c>
    </row>
    <row r="253" ht="20.1" customFormat="1" customHeight="1" s="333">
      <c r="A253" s="296" t="n"/>
      <c r="B253" s="328" t="n"/>
      <c r="C253" s="328" t="n"/>
      <c r="D253" s="328" t="n"/>
      <c r="E253" s="328" t="n"/>
      <c r="F253" s="328" t="n"/>
      <c r="G253" s="329" t="n"/>
      <c r="H253" s="329" t="n"/>
      <c r="I253" s="330" t="n"/>
      <c r="J253" s="330" t="n"/>
      <c r="K253" s="330" t="n"/>
      <c r="L253" s="330" t="n"/>
      <c r="M253" s="330" t="n"/>
      <c r="N253" s="331">
        <f>IF(A253="","",IF(ISERROR(MATCH($F253,CL,0)),"Unknown",INDIRECT("'C'!$A$"&amp;MATCH($F253,CL,0)+1)))</f>
        <v/>
      </c>
      <c r="O253" s="331" t="inlineStr"/>
      <c r="P253" s="332" t="n"/>
      <c r="Q253" s="333">
        <f>A253&amp;B253</f>
        <v/>
      </c>
      <c r="R253" s="333">
        <f>OR(ISBLANK(B253),ISBLANK(C253))</f>
        <v/>
      </c>
      <c r="S253" s="333">
        <f>IF(R253,"",A253&amp;"+")</f>
        <v/>
      </c>
    </row>
    <row r="254" ht="20.1" customFormat="1" customHeight="1" s="333">
      <c r="A254" s="296" t="n"/>
      <c r="B254" s="328" t="n"/>
      <c r="C254" s="328" t="n"/>
      <c r="D254" s="328" t="n"/>
      <c r="E254" s="328" t="n"/>
      <c r="F254" s="328" t="n"/>
      <c r="G254" s="329" t="n"/>
      <c r="H254" s="329" t="n"/>
      <c r="I254" s="330" t="n"/>
      <c r="J254" s="330" t="n"/>
      <c r="K254" s="330" t="n"/>
      <c r="L254" s="330" t="n"/>
      <c r="M254" s="330" t="n"/>
      <c r="N254" s="331">
        <f>IF(A254="","",IF(ISERROR(MATCH($F254,CL,0)),"Unknown",INDIRECT("'C'!$A$"&amp;MATCH($F254,CL,0)+1)))</f>
        <v/>
      </c>
      <c r="O254" s="331" t="inlineStr"/>
      <c r="P254" s="332" t="n"/>
      <c r="Q254" s="333">
        <f>A254&amp;B254</f>
        <v/>
      </c>
      <c r="R254" s="333">
        <f>OR(ISBLANK(B254),ISBLANK(C254))</f>
        <v/>
      </c>
      <c r="S254" s="333">
        <f>IF(R254,"",A254&amp;"+")</f>
        <v/>
      </c>
    </row>
    <row r="255" ht="20.1" customFormat="1" customHeight="1" s="333">
      <c r="A255" s="296" t="n"/>
      <c r="B255" s="328" t="n"/>
      <c r="C255" s="328" t="n"/>
      <c r="D255" s="328" t="n"/>
      <c r="E255" s="328" t="n"/>
      <c r="F255" s="328" t="n"/>
      <c r="G255" s="329" t="n"/>
      <c r="H255" s="329" t="n"/>
      <c r="I255" s="330" t="n"/>
      <c r="J255" s="330" t="n"/>
      <c r="K255" s="330" t="n"/>
      <c r="L255" s="330" t="n"/>
      <c r="M255" s="330" t="n"/>
      <c r="N255" s="331">
        <f>IF(A255="","",IF(ISERROR(MATCH($F255,CL,0)),"Unknown",INDIRECT("'C'!$A$"&amp;MATCH($F255,CL,0)+1)))</f>
        <v/>
      </c>
      <c r="O255" s="331" t="inlineStr"/>
      <c r="P255" s="332" t="n"/>
      <c r="Q255" s="333">
        <f>A255&amp;B255</f>
        <v/>
      </c>
      <c r="R255" s="333">
        <f>OR(ISBLANK(B255),ISBLANK(C255))</f>
        <v/>
      </c>
      <c r="S255" s="333">
        <f>IF(R255,"",A255&amp;"+")</f>
        <v/>
      </c>
    </row>
    <row r="256" ht="20.1" customFormat="1" customHeight="1" s="333">
      <c r="A256" s="296" t="n"/>
      <c r="B256" s="328" t="n"/>
      <c r="C256" s="328" t="n"/>
      <c r="D256" s="328" t="n"/>
      <c r="E256" s="328" t="n"/>
      <c r="F256" s="328" t="n"/>
      <c r="G256" s="329" t="n"/>
      <c r="H256" s="329" t="n"/>
      <c r="I256" s="330" t="n"/>
      <c r="J256" s="330" t="n"/>
      <c r="K256" s="330" t="n"/>
      <c r="L256" s="330" t="n"/>
      <c r="M256" s="330" t="n"/>
      <c r="N256" s="331">
        <f>IF(A256="","",IF(ISERROR(MATCH($F256,CL,0)),"Unknown",INDIRECT("'C'!$A$"&amp;MATCH($F256,CL,0)+1)))</f>
        <v/>
      </c>
      <c r="O256" s="331" t="inlineStr"/>
      <c r="P256" s="332" t="n"/>
      <c r="Q256" s="333">
        <f>A256&amp;B256</f>
        <v/>
      </c>
      <c r="R256" s="333">
        <f>OR(ISBLANK(B256),ISBLANK(C256))</f>
        <v/>
      </c>
      <c r="S256" s="333">
        <f>IF(R256,"",A256&amp;"+")</f>
        <v/>
      </c>
    </row>
    <row r="257" ht="20.1" customFormat="1" customHeight="1" s="333">
      <c r="A257" s="296" t="n"/>
      <c r="B257" s="328" t="n"/>
      <c r="C257" s="328" t="n"/>
      <c r="D257" s="328" t="n"/>
      <c r="E257" s="328" t="n"/>
      <c r="F257" s="328" t="n"/>
      <c r="G257" s="329" t="n"/>
      <c r="H257" s="329" t="n"/>
      <c r="I257" s="330" t="n"/>
      <c r="J257" s="330" t="n"/>
      <c r="K257" s="330" t="n"/>
      <c r="L257" s="330" t="n"/>
      <c r="M257" s="330" t="n"/>
      <c r="N257" s="331">
        <f>IF(A257="","",IF(ISERROR(MATCH($F257,CL,0)),"Unknown",INDIRECT("'C'!$A$"&amp;MATCH($F257,CL,0)+1)))</f>
        <v/>
      </c>
      <c r="O257" s="331" t="inlineStr"/>
      <c r="P257" s="332" t="n"/>
      <c r="Q257" s="333">
        <f>A257&amp;B257</f>
        <v/>
      </c>
      <c r="R257" s="333">
        <f>OR(ISBLANK(B257),ISBLANK(C257))</f>
        <v/>
      </c>
      <c r="S257" s="333">
        <f>IF(R257,"",A257&amp;"+")</f>
        <v/>
      </c>
    </row>
    <row r="258" ht="20.1" customFormat="1" customHeight="1" s="333">
      <c r="A258" s="296" t="n"/>
      <c r="B258" s="328" t="n"/>
      <c r="C258" s="328" t="n"/>
      <c r="D258" s="328" t="n"/>
      <c r="E258" s="328" t="n"/>
      <c r="F258" s="328" t="n"/>
      <c r="G258" s="329" t="n"/>
      <c r="H258" s="329" t="n"/>
      <c r="I258" s="330" t="n"/>
      <c r="J258" s="330" t="n"/>
      <c r="K258" s="330" t="n"/>
      <c r="L258" s="330" t="n"/>
      <c r="M258" s="330" t="n"/>
      <c r="N258" s="331">
        <f>IF(A258="","",IF(ISERROR(MATCH($F258,CL,0)),"Unknown",INDIRECT("'C'!$A$"&amp;MATCH($F258,CL,0)+1)))</f>
        <v/>
      </c>
      <c r="O258" s="331" t="inlineStr"/>
      <c r="P258" s="332" t="n"/>
      <c r="Q258" s="333">
        <f>A258&amp;B258</f>
        <v/>
      </c>
      <c r="R258" s="333">
        <f>OR(ISBLANK(B258),ISBLANK(C258))</f>
        <v/>
      </c>
      <c r="S258" s="333">
        <f>IF(R258,"",A258&amp;"+")</f>
        <v/>
      </c>
    </row>
    <row r="259" ht="20.1" customFormat="1" customHeight="1" s="333">
      <c r="A259" s="296" t="n"/>
      <c r="B259" s="328" t="n"/>
      <c r="C259" s="328" t="n"/>
      <c r="D259" s="328" t="n"/>
      <c r="E259" s="328" t="n"/>
      <c r="F259" s="328" t="n"/>
      <c r="G259" s="329" t="n"/>
      <c r="H259" s="329" t="n"/>
      <c r="I259" s="330" t="n"/>
      <c r="J259" s="330" t="n"/>
      <c r="K259" s="330" t="n"/>
      <c r="L259" s="330" t="n"/>
      <c r="M259" s="330" t="n"/>
      <c r="N259" s="331">
        <f>IF(A259="","",IF(ISERROR(MATCH($F259,CL,0)),"Unknown",INDIRECT("'C'!$A$"&amp;MATCH($F259,CL,0)+1)))</f>
        <v/>
      </c>
      <c r="O259" s="331" t="inlineStr"/>
      <c r="P259" s="332" t="n"/>
      <c r="Q259" s="333">
        <f>A259&amp;B259</f>
        <v/>
      </c>
      <c r="R259" s="333">
        <f>OR(ISBLANK(B259),ISBLANK(C259))</f>
        <v/>
      </c>
      <c r="S259" s="333">
        <f>IF(R259,"",A259&amp;"+")</f>
        <v/>
      </c>
    </row>
    <row r="260" ht="20.1" customFormat="1" customHeight="1" s="333">
      <c r="A260" s="296" t="n"/>
      <c r="B260" s="328" t="n"/>
      <c r="C260" s="328" t="n"/>
      <c r="D260" s="328" t="n"/>
      <c r="E260" s="328" t="n"/>
      <c r="F260" s="328" t="n"/>
      <c r="G260" s="329" t="n"/>
      <c r="H260" s="329" t="n"/>
      <c r="I260" s="330" t="n"/>
      <c r="J260" s="330" t="n"/>
      <c r="K260" s="330" t="n"/>
      <c r="L260" s="330" t="n"/>
      <c r="M260" s="330" t="n"/>
      <c r="N260" s="331">
        <f>IF(A260="","",IF(ISERROR(MATCH($F260,CL,0)),"Unknown",INDIRECT("'C'!$A$"&amp;MATCH($F260,CL,0)+1)))</f>
        <v/>
      </c>
      <c r="O260" s="331" t="inlineStr"/>
      <c r="P260" s="332" t="n"/>
      <c r="Q260" s="333">
        <f>A260&amp;B260</f>
        <v/>
      </c>
      <c r="R260" s="333">
        <f>OR(ISBLANK(B260),ISBLANK(C260))</f>
        <v/>
      </c>
      <c r="S260" s="333">
        <f>IF(R260,"",A260&amp;"+")</f>
        <v/>
      </c>
    </row>
    <row r="261" ht="20.1" customFormat="1" customHeight="1" s="333">
      <c r="A261" s="296" t="n"/>
      <c r="B261" s="328" t="n"/>
      <c r="C261" s="328" t="n"/>
      <c r="D261" s="328" t="n"/>
      <c r="E261" s="328" t="n"/>
      <c r="F261" s="328" t="n"/>
      <c r="G261" s="329" t="n"/>
      <c r="H261" s="329" t="n"/>
      <c r="I261" s="330" t="n"/>
      <c r="J261" s="330" t="n"/>
      <c r="K261" s="330" t="n"/>
      <c r="L261" s="330" t="n"/>
      <c r="M261" s="330" t="n"/>
      <c r="N261" s="331">
        <f>IF(A261="","",IF(ISERROR(MATCH($F261,CL,0)),"Unknown",INDIRECT("'C'!$A$"&amp;MATCH($F261,CL,0)+1)))</f>
        <v/>
      </c>
      <c r="O261" s="331" t="inlineStr"/>
      <c r="P261" s="332" t="n"/>
      <c r="Q261" s="333">
        <f>A261&amp;B261</f>
        <v/>
      </c>
      <c r="R261" s="333">
        <f>OR(ISBLANK(B261),ISBLANK(C261))</f>
        <v/>
      </c>
      <c r="S261" s="333">
        <f>IF(R261,"",A261&amp;"+")</f>
        <v/>
      </c>
    </row>
    <row r="262" ht="20.1" customFormat="1" customHeight="1" s="333">
      <c r="A262" s="296" t="n"/>
      <c r="B262" s="328" t="n"/>
      <c r="C262" s="328" t="n"/>
      <c r="D262" s="328" t="n"/>
      <c r="E262" s="328" t="n"/>
      <c r="F262" s="328" t="n"/>
      <c r="G262" s="329" t="n"/>
      <c r="H262" s="329" t="n"/>
      <c r="I262" s="330" t="n"/>
      <c r="J262" s="330" t="n"/>
      <c r="K262" s="330" t="n"/>
      <c r="L262" s="330" t="n"/>
      <c r="M262" s="330" t="n"/>
      <c r="N262" s="331">
        <f>IF(A262="","",IF(ISERROR(MATCH($F262,CL,0)),"Unknown",INDIRECT("'C'!$A$"&amp;MATCH($F262,CL,0)+1)))</f>
        <v/>
      </c>
      <c r="O262" s="331" t="inlineStr"/>
      <c r="P262" s="332" t="n"/>
      <c r="Q262" s="333">
        <f>A262&amp;B262</f>
        <v/>
      </c>
      <c r="R262" s="333">
        <f>OR(ISBLANK(B262),ISBLANK(C262))</f>
        <v/>
      </c>
      <c r="S262" s="333">
        <f>IF(R262,"",A262&amp;"+")</f>
        <v/>
      </c>
    </row>
    <row r="263" ht="20.1" customFormat="1" customHeight="1" s="333">
      <c r="A263" s="296" t="n"/>
      <c r="B263" s="328" t="n"/>
      <c r="C263" s="328" t="n"/>
      <c r="D263" s="328" t="n"/>
      <c r="E263" s="328" t="n"/>
      <c r="F263" s="328" t="n"/>
      <c r="G263" s="329" t="n"/>
      <c r="H263" s="329" t="n"/>
      <c r="I263" s="330" t="n"/>
      <c r="J263" s="330" t="n"/>
      <c r="K263" s="330" t="n"/>
      <c r="L263" s="330" t="n"/>
      <c r="M263" s="330" t="n"/>
      <c r="N263" s="331">
        <f>IF(A263="","",IF(ISERROR(MATCH($F263,CL,0)),"Unknown",INDIRECT("'C'!$A$"&amp;MATCH($F263,CL,0)+1)))</f>
        <v/>
      </c>
      <c r="O263" s="331" t="inlineStr"/>
      <c r="P263" s="332" t="n"/>
      <c r="Q263" s="333">
        <f>A263&amp;B263</f>
        <v/>
      </c>
      <c r="R263" s="333">
        <f>OR(ISBLANK(B263),ISBLANK(C263))</f>
        <v/>
      </c>
      <c r="S263" s="333">
        <f>IF(R263,"",A263&amp;"+")</f>
        <v/>
      </c>
    </row>
    <row r="264" ht="20.1" customFormat="1" customHeight="1" s="333">
      <c r="A264" s="296" t="n"/>
      <c r="B264" s="328" t="n"/>
      <c r="C264" s="328" t="n"/>
      <c r="D264" s="328" t="n"/>
      <c r="E264" s="328" t="n"/>
      <c r="F264" s="328" t="n"/>
      <c r="G264" s="329" t="n"/>
      <c r="H264" s="329" t="n"/>
      <c r="I264" s="330" t="n"/>
      <c r="J264" s="330" t="n"/>
      <c r="K264" s="330" t="n"/>
      <c r="L264" s="330" t="n"/>
      <c r="M264" s="330" t="n"/>
      <c r="N264" s="331">
        <f>IF(A264="","",IF(ISERROR(MATCH($F264,CL,0)),"Unknown",INDIRECT("'C'!$A$"&amp;MATCH($F264,CL,0)+1)))</f>
        <v/>
      </c>
      <c r="O264" s="331" t="inlineStr"/>
      <c r="P264" s="332" t="n"/>
      <c r="Q264" s="333">
        <f>A264&amp;B264</f>
        <v/>
      </c>
      <c r="R264" s="333">
        <f>OR(ISBLANK(B264),ISBLANK(C264))</f>
        <v/>
      </c>
      <c r="S264" s="333">
        <f>IF(R264,"",A264&amp;"+")</f>
        <v/>
      </c>
    </row>
    <row r="265" ht="20.1" customFormat="1" customHeight="1" s="333">
      <c r="A265" s="296" t="n"/>
      <c r="B265" s="328" t="n"/>
      <c r="C265" s="328" t="n"/>
      <c r="D265" s="328" t="n"/>
      <c r="E265" s="328" t="n"/>
      <c r="F265" s="328" t="n"/>
      <c r="G265" s="329" t="n"/>
      <c r="H265" s="329" t="n"/>
      <c r="I265" s="330" t="n"/>
      <c r="J265" s="330" t="n"/>
      <c r="K265" s="330" t="n"/>
      <c r="L265" s="330" t="n"/>
      <c r="M265" s="330" t="n"/>
      <c r="N265" s="331">
        <f>IF(A265="","",IF(ISERROR(MATCH($F265,CL,0)),"Unknown",INDIRECT("'C'!$A$"&amp;MATCH($F265,CL,0)+1)))</f>
        <v/>
      </c>
      <c r="O265" s="331" t="inlineStr"/>
      <c r="P265" s="332" t="n"/>
      <c r="Q265" s="333">
        <f>A265&amp;B265</f>
        <v/>
      </c>
      <c r="R265" s="333">
        <f>OR(ISBLANK(B265),ISBLANK(C265))</f>
        <v/>
      </c>
      <c r="S265" s="333">
        <f>IF(R265,"",A265&amp;"+")</f>
        <v/>
      </c>
    </row>
    <row r="266" ht="20.1" customFormat="1" customHeight="1" s="333">
      <c r="A266" s="296" t="n"/>
      <c r="B266" s="328" t="n"/>
      <c r="C266" s="328" t="n"/>
      <c r="D266" s="328" t="n"/>
      <c r="E266" s="328" t="n"/>
      <c r="F266" s="328" t="n"/>
      <c r="G266" s="329" t="n"/>
      <c r="H266" s="329" t="n"/>
      <c r="I266" s="330" t="n"/>
      <c r="J266" s="330" t="n"/>
      <c r="K266" s="330" t="n"/>
      <c r="L266" s="330" t="n"/>
      <c r="M266" s="330" t="n"/>
      <c r="N266" s="331">
        <f>IF(A266="","",IF(ISERROR(MATCH($F266,CL,0)),"Unknown",INDIRECT("'C'!$A$"&amp;MATCH($F266,CL,0)+1)))</f>
        <v/>
      </c>
      <c r="O266" s="331" t="inlineStr"/>
      <c r="P266" s="332" t="n"/>
      <c r="Q266" s="333">
        <f>A266&amp;B266</f>
        <v/>
      </c>
      <c r="R266" s="333">
        <f>OR(ISBLANK(B266),ISBLANK(C266))</f>
        <v/>
      </c>
      <c r="S266" s="333">
        <f>IF(R266,"",A266&amp;"+")</f>
        <v/>
      </c>
    </row>
    <row r="267" ht="20.1" customFormat="1" customHeight="1" s="333">
      <c r="A267" s="296" t="n"/>
      <c r="B267" s="328" t="n"/>
      <c r="C267" s="328" t="n"/>
      <c r="D267" s="328" t="n"/>
      <c r="E267" s="328" t="n"/>
      <c r="F267" s="328" t="n"/>
      <c r="G267" s="329" t="n"/>
      <c r="H267" s="329" t="n"/>
      <c r="I267" s="330" t="n"/>
      <c r="J267" s="330" t="n"/>
      <c r="K267" s="330" t="n"/>
      <c r="L267" s="330" t="n"/>
      <c r="M267" s="330" t="n"/>
      <c r="N267" s="331">
        <f>IF(A267="","",IF(ISERROR(MATCH($F267,CL,0)),"Unknown",INDIRECT("'C'!$A$"&amp;MATCH($F267,CL,0)+1)))</f>
        <v/>
      </c>
      <c r="O267" s="331" t="inlineStr"/>
      <c r="P267" s="332" t="n"/>
      <c r="Q267" s="333">
        <f>A267&amp;B267</f>
        <v/>
      </c>
      <c r="R267" s="333">
        <f>OR(ISBLANK(B267),ISBLANK(C267))</f>
        <v/>
      </c>
      <c r="S267" s="333">
        <f>IF(R267,"",A267&amp;"+")</f>
        <v/>
      </c>
    </row>
    <row r="268" ht="20.1" customFormat="1" customHeight="1" s="333">
      <c r="A268" s="296" t="n"/>
      <c r="B268" s="328" t="n"/>
      <c r="C268" s="328" t="n"/>
      <c r="D268" s="328" t="n"/>
      <c r="E268" s="328" t="n"/>
      <c r="F268" s="328" t="n"/>
      <c r="G268" s="329" t="n"/>
      <c r="H268" s="329" t="n"/>
      <c r="I268" s="330" t="n"/>
      <c r="J268" s="330" t="n"/>
      <c r="K268" s="330" t="n"/>
      <c r="L268" s="330" t="n"/>
      <c r="M268" s="330" t="n"/>
      <c r="N268" s="331">
        <f>IF(A268="","",IF(ISERROR(MATCH($F268,CL,0)),"Unknown",INDIRECT("'C'!$A$"&amp;MATCH($F268,CL,0)+1)))</f>
        <v/>
      </c>
      <c r="O268" s="331" t="inlineStr"/>
      <c r="P268" s="332" t="n"/>
      <c r="Q268" s="333">
        <f>A268&amp;B268</f>
        <v/>
      </c>
      <c r="R268" s="333">
        <f>OR(ISBLANK(B268),ISBLANK(C268))</f>
        <v/>
      </c>
      <c r="S268" s="333">
        <f>IF(R268,"",A268&amp;"+")</f>
        <v/>
      </c>
    </row>
    <row r="269" ht="20.1" customFormat="1" customHeight="1" s="333">
      <c r="A269" s="296" t="n"/>
      <c r="B269" s="328" t="n"/>
      <c r="C269" s="328" t="n"/>
      <c r="D269" s="328" t="n"/>
      <c r="E269" s="328" t="n"/>
      <c r="F269" s="328" t="n"/>
      <c r="G269" s="329" t="n"/>
      <c r="H269" s="329" t="n"/>
      <c r="I269" s="330" t="n"/>
      <c r="J269" s="330" t="n"/>
      <c r="K269" s="330" t="n"/>
      <c r="L269" s="330" t="n"/>
      <c r="M269" s="330" t="n"/>
      <c r="N269" s="331">
        <f>IF(A269="","",IF(ISERROR(MATCH($F269,CL,0)),"Unknown",INDIRECT("'C'!$A$"&amp;MATCH($F269,CL,0)+1)))</f>
        <v/>
      </c>
      <c r="O269" s="331" t="inlineStr"/>
      <c r="P269" s="332" t="n"/>
      <c r="Q269" s="333">
        <f>A269&amp;B269</f>
        <v/>
      </c>
      <c r="R269" s="333">
        <f>OR(ISBLANK(B269),ISBLANK(C269))</f>
        <v/>
      </c>
      <c r="S269" s="333">
        <f>IF(R269,"",A269&amp;"+")</f>
        <v/>
      </c>
    </row>
    <row r="270" ht="20.1" customFormat="1" customHeight="1" s="333">
      <c r="A270" s="296" t="n"/>
      <c r="B270" s="328" t="n"/>
      <c r="C270" s="328" t="n"/>
      <c r="D270" s="328" t="n"/>
      <c r="E270" s="328" t="n"/>
      <c r="F270" s="328" t="n"/>
      <c r="G270" s="329" t="n"/>
      <c r="H270" s="329" t="n"/>
      <c r="I270" s="330" t="n"/>
      <c r="J270" s="330" t="n"/>
      <c r="K270" s="330" t="n"/>
      <c r="L270" s="330" t="n"/>
      <c r="M270" s="330" t="n"/>
      <c r="N270" s="331">
        <f>IF(A270="","",IF(ISERROR(MATCH($F270,CL,0)),"Unknown",INDIRECT("'C'!$A$"&amp;MATCH($F270,CL,0)+1)))</f>
        <v/>
      </c>
      <c r="O270" s="331" t="inlineStr"/>
      <c r="P270" s="332" t="n"/>
      <c r="Q270" s="333">
        <f>A270&amp;B270</f>
        <v/>
      </c>
      <c r="R270" s="333">
        <f>OR(ISBLANK(B270),ISBLANK(C270))</f>
        <v/>
      </c>
      <c r="S270" s="333">
        <f>IF(R270,"",A270&amp;"+")</f>
        <v/>
      </c>
    </row>
    <row r="271" ht="20.1" customFormat="1" customHeight="1" s="333">
      <c r="A271" s="296" t="n"/>
      <c r="B271" s="328" t="n"/>
      <c r="C271" s="328" t="n"/>
      <c r="D271" s="328" t="n"/>
      <c r="E271" s="328" t="n"/>
      <c r="F271" s="328" t="n"/>
      <c r="G271" s="329" t="n"/>
      <c r="H271" s="329" t="n"/>
      <c r="I271" s="330" t="n"/>
      <c r="J271" s="330" t="n"/>
      <c r="K271" s="330" t="n"/>
      <c r="L271" s="330" t="n"/>
      <c r="M271" s="330" t="n"/>
      <c r="N271" s="331">
        <f>IF(A271="","",IF(ISERROR(MATCH($F271,CL,0)),"Unknown",INDIRECT("'C'!$A$"&amp;MATCH($F271,CL,0)+1)))</f>
        <v/>
      </c>
      <c r="O271" s="331" t="inlineStr"/>
      <c r="P271" s="332" t="n"/>
      <c r="Q271" s="333">
        <f>A271&amp;B271</f>
        <v/>
      </c>
      <c r="R271" s="333">
        <f>OR(ISBLANK(B271),ISBLANK(C271))</f>
        <v/>
      </c>
      <c r="S271" s="333">
        <f>IF(R271,"",A271&amp;"+")</f>
        <v/>
      </c>
    </row>
    <row r="272" ht="20.1" customFormat="1" customHeight="1" s="333">
      <c r="A272" s="296" t="n"/>
      <c r="B272" s="328" t="n"/>
      <c r="C272" s="328" t="n"/>
      <c r="D272" s="328" t="n"/>
      <c r="E272" s="328" t="n"/>
      <c r="F272" s="328" t="n"/>
      <c r="G272" s="329" t="n"/>
      <c r="H272" s="329" t="n"/>
      <c r="I272" s="330" t="n"/>
      <c r="J272" s="330" t="n"/>
      <c r="K272" s="330" t="n"/>
      <c r="L272" s="330" t="n"/>
      <c r="M272" s="330" t="n"/>
      <c r="N272" s="331">
        <f>IF(A272="","",IF(ISERROR(MATCH($F272,CL,0)),"Unknown",INDIRECT("'C'!$A$"&amp;MATCH($F272,CL,0)+1)))</f>
        <v/>
      </c>
      <c r="O272" s="331" t="inlineStr"/>
      <c r="P272" s="332" t="n"/>
      <c r="Q272" s="333">
        <f>A272&amp;B272</f>
        <v/>
      </c>
      <c r="R272" s="333">
        <f>OR(ISBLANK(B272),ISBLANK(C272))</f>
        <v/>
      </c>
      <c r="S272" s="333">
        <f>IF(R272,"",A272&amp;"+")</f>
        <v/>
      </c>
    </row>
    <row r="273" ht="20.1" customFormat="1" customHeight="1" s="333">
      <c r="A273" s="296" t="n"/>
      <c r="B273" s="328" t="n"/>
      <c r="C273" s="328" t="n"/>
      <c r="D273" s="328" t="n"/>
      <c r="E273" s="328" t="n"/>
      <c r="F273" s="328" t="n"/>
      <c r="G273" s="329" t="n"/>
      <c r="H273" s="329" t="n"/>
      <c r="I273" s="330" t="n"/>
      <c r="J273" s="330" t="n"/>
      <c r="K273" s="330" t="n"/>
      <c r="L273" s="330" t="n"/>
      <c r="M273" s="330" t="n"/>
      <c r="N273" s="331">
        <f>IF(A273="","",IF(ISERROR(MATCH($F273,CL,0)),"Unknown",INDIRECT("'C'!$A$"&amp;MATCH($F273,CL,0)+1)))</f>
        <v/>
      </c>
      <c r="O273" s="331" t="inlineStr"/>
      <c r="P273" s="332" t="n"/>
      <c r="Q273" s="333">
        <f>A273&amp;B273</f>
        <v/>
      </c>
      <c r="R273" s="333">
        <f>OR(ISBLANK(B273),ISBLANK(C273))</f>
        <v/>
      </c>
      <c r="S273" s="333">
        <f>IF(R273,"",A273&amp;"+")</f>
        <v/>
      </c>
    </row>
    <row r="274" ht="20.1" customFormat="1" customHeight="1" s="333">
      <c r="A274" s="296" t="n"/>
      <c r="B274" s="328" t="n"/>
      <c r="C274" s="328" t="n"/>
      <c r="D274" s="328" t="n"/>
      <c r="E274" s="328" t="n"/>
      <c r="F274" s="328" t="n"/>
      <c r="G274" s="329" t="n"/>
      <c r="H274" s="329" t="n"/>
      <c r="I274" s="330" t="n"/>
      <c r="J274" s="330" t="n"/>
      <c r="K274" s="330" t="n"/>
      <c r="L274" s="330" t="n"/>
      <c r="M274" s="330" t="n"/>
      <c r="N274" s="331">
        <f>IF(A274="","",IF(ISERROR(MATCH($F274,CL,0)),"Unknown",INDIRECT("'C'!$A$"&amp;MATCH($F274,CL,0)+1)))</f>
        <v/>
      </c>
      <c r="O274" s="331" t="inlineStr"/>
      <c r="P274" s="332" t="n"/>
      <c r="Q274" s="333">
        <f>A274&amp;B274</f>
        <v/>
      </c>
      <c r="R274" s="333">
        <f>OR(ISBLANK(B274),ISBLANK(C274))</f>
        <v/>
      </c>
      <c r="S274" s="333">
        <f>IF(R274,"",A274&amp;"+")</f>
        <v/>
      </c>
    </row>
    <row r="275" ht="20.1" customFormat="1" customHeight="1" s="333">
      <c r="A275" s="296" t="n"/>
      <c r="B275" s="328" t="n"/>
      <c r="C275" s="328" t="n"/>
      <c r="D275" s="328" t="n"/>
      <c r="E275" s="328" t="n"/>
      <c r="F275" s="328" t="n"/>
      <c r="G275" s="329" t="n"/>
      <c r="H275" s="329" t="n"/>
      <c r="I275" s="330" t="n"/>
      <c r="J275" s="330" t="n"/>
      <c r="K275" s="330" t="n"/>
      <c r="L275" s="330" t="n"/>
      <c r="M275" s="330" t="n"/>
      <c r="N275" s="331">
        <f>IF(A275="","",IF(ISERROR(MATCH($F275,CL,0)),"Unknown",INDIRECT("'C'!$A$"&amp;MATCH($F275,CL,0)+1)))</f>
        <v/>
      </c>
      <c r="O275" s="331" t="inlineStr"/>
      <c r="P275" s="332" t="n"/>
      <c r="Q275" s="333">
        <f>A275&amp;B275</f>
        <v/>
      </c>
      <c r="R275" s="333">
        <f>OR(ISBLANK(B275),ISBLANK(C275))</f>
        <v/>
      </c>
      <c r="S275" s="333">
        <f>IF(R275,"",A275&amp;"+")</f>
        <v/>
      </c>
    </row>
    <row r="276" ht="20.1" customFormat="1" customHeight="1" s="333">
      <c r="A276" s="296" t="n"/>
      <c r="B276" s="328" t="n"/>
      <c r="C276" s="328" t="n"/>
      <c r="D276" s="328" t="n"/>
      <c r="E276" s="328" t="n"/>
      <c r="F276" s="328" t="n"/>
      <c r="G276" s="329" t="n"/>
      <c r="H276" s="329" t="n"/>
      <c r="I276" s="330" t="n"/>
      <c r="J276" s="330" t="n"/>
      <c r="K276" s="330" t="n"/>
      <c r="L276" s="330" t="n"/>
      <c r="M276" s="330" t="n"/>
      <c r="N276" s="331">
        <f>IF(A276="","",IF(ISERROR(MATCH($F276,CL,0)),"Unknown",INDIRECT("'C'!$A$"&amp;MATCH($F276,CL,0)+1)))</f>
        <v/>
      </c>
      <c r="O276" s="331" t="inlineStr"/>
      <c r="P276" s="332" t="n"/>
      <c r="Q276" s="333">
        <f>A276&amp;B276</f>
        <v/>
      </c>
      <c r="R276" s="333">
        <f>OR(ISBLANK(B276),ISBLANK(C276))</f>
        <v/>
      </c>
      <c r="S276" s="333">
        <f>IF(R276,"",A276&amp;"+")</f>
        <v/>
      </c>
    </row>
    <row r="277" ht="20.1" customFormat="1" customHeight="1" s="333">
      <c r="A277" s="296" t="n"/>
      <c r="B277" s="328" t="n"/>
      <c r="C277" s="328" t="n"/>
      <c r="D277" s="328" t="n"/>
      <c r="E277" s="328" t="n"/>
      <c r="F277" s="328" t="n"/>
      <c r="G277" s="329" t="n"/>
      <c r="H277" s="329" t="n"/>
      <c r="I277" s="330" t="n"/>
      <c r="J277" s="330" t="n"/>
      <c r="K277" s="330" t="n"/>
      <c r="L277" s="330" t="n"/>
      <c r="M277" s="330" t="n"/>
      <c r="N277" s="331">
        <f>IF(A277="","",IF(ISERROR(MATCH($F277,CL,0)),"Unknown",INDIRECT("'C'!$A$"&amp;MATCH($F277,CL,0)+1)))</f>
        <v/>
      </c>
      <c r="O277" s="331" t="inlineStr"/>
      <c r="P277" s="332" t="n"/>
      <c r="Q277" s="333">
        <f>A277&amp;B277</f>
        <v/>
      </c>
      <c r="R277" s="333">
        <f>OR(ISBLANK(B277),ISBLANK(C277))</f>
        <v/>
      </c>
      <c r="S277" s="333">
        <f>IF(R277,"",A277&amp;"+")</f>
        <v/>
      </c>
    </row>
    <row r="278" ht="20.1" customFormat="1" customHeight="1" s="333">
      <c r="A278" s="296" t="n"/>
      <c r="B278" s="328" t="n"/>
      <c r="C278" s="328" t="n"/>
      <c r="D278" s="328" t="n"/>
      <c r="E278" s="328" t="n"/>
      <c r="F278" s="328" t="n"/>
      <c r="G278" s="329" t="n"/>
      <c r="H278" s="329" t="n"/>
      <c r="I278" s="330" t="n"/>
      <c r="J278" s="330" t="n"/>
      <c r="K278" s="330" t="n"/>
      <c r="L278" s="330" t="n"/>
      <c r="M278" s="330" t="n"/>
      <c r="N278" s="331">
        <f>IF(A278="","",IF(ISERROR(MATCH($F278,CL,0)),"Unknown",INDIRECT("'C'!$A$"&amp;MATCH($F278,CL,0)+1)))</f>
        <v/>
      </c>
      <c r="O278" s="331" t="inlineStr"/>
      <c r="P278" s="332" t="n"/>
      <c r="Q278" s="333">
        <f>A278&amp;B278</f>
        <v/>
      </c>
      <c r="R278" s="333">
        <f>OR(ISBLANK(B278),ISBLANK(C278))</f>
        <v/>
      </c>
      <c r="S278" s="333">
        <f>IF(R278,"",A278&amp;"+")</f>
        <v/>
      </c>
    </row>
    <row r="279" ht="20.1" customFormat="1" customHeight="1" s="333">
      <c r="A279" s="296" t="n"/>
      <c r="B279" s="328" t="n"/>
      <c r="C279" s="328" t="n"/>
      <c r="D279" s="328" t="n"/>
      <c r="E279" s="328" t="n"/>
      <c r="F279" s="328" t="n"/>
      <c r="G279" s="329" t="n"/>
      <c r="H279" s="329" t="n"/>
      <c r="I279" s="330" t="n"/>
      <c r="J279" s="330" t="n"/>
      <c r="K279" s="330" t="n"/>
      <c r="L279" s="330" t="n"/>
      <c r="M279" s="330" t="n"/>
      <c r="N279" s="331">
        <f>IF(A279="","",IF(ISERROR(MATCH($F279,CL,0)),"Unknown",INDIRECT("'C'!$A$"&amp;MATCH($F279,CL,0)+1)))</f>
        <v/>
      </c>
      <c r="O279" s="331" t="inlineStr"/>
      <c r="P279" s="332" t="n"/>
      <c r="Q279" s="333">
        <f>A279&amp;B279</f>
        <v/>
      </c>
      <c r="R279" s="333">
        <f>OR(ISBLANK(B279),ISBLANK(C279))</f>
        <v/>
      </c>
      <c r="S279" s="333">
        <f>IF(R279,"",A279&amp;"+")</f>
        <v/>
      </c>
    </row>
    <row r="280" ht="20.1" customFormat="1" customHeight="1" s="333">
      <c r="A280" s="296" t="n"/>
      <c r="B280" s="328" t="n"/>
      <c r="C280" s="328" t="n"/>
      <c r="D280" s="328" t="n"/>
      <c r="E280" s="328" t="n"/>
      <c r="F280" s="328" t="n"/>
      <c r="G280" s="329" t="n"/>
      <c r="H280" s="329" t="n"/>
      <c r="I280" s="330" t="n"/>
      <c r="J280" s="330" t="n"/>
      <c r="K280" s="330" t="n"/>
      <c r="L280" s="330" t="n"/>
      <c r="M280" s="330" t="n"/>
      <c r="N280" s="331">
        <f>IF(A280="","",IF(ISERROR(MATCH($F280,CL,0)),"Unknown",INDIRECT("'C'!$A$"&amp;MATCH($F280,CL,0)+1)))</f>
        <v/>
      </c>
      <c r="O280" s="331" t="inlineStr"/>
      <c r="P280" s="332" t="n"/>
      <c r="Q280" s="333">
        <f>A280&amp;B280</f>
        <v/>
      </c>
      <c r="R280" s="333">
        <f>OR(ISBLANK(B280),ISBLANK(C280))</f>
        <v/>
      </c>
      <c r="S280" s="333">
        <f>IF(R280,"",A280&amp;"+")</f>
        <v/>
      </c>
    </row>
    <row r="281" ht="20.1" customFormat="1" customHeight="1" s="333">
      <c r="A281" s="296" t="n"/>
      <c r="B281" s="328" t="n"/>
      <c r="C281" s="328" t="n"/>
      <c r="D281" s="328" t="n"/>
      <c r="E281" s="328" t="n"/>
      <c r="F281" s="328" t="n"/>
      <c r="G281" s="329" t="n"/>
      <c r="H281" s="329" t="n"/>
      <c r="I281" s="330" t="n"/>
      <c r="J281" s="330" t="n"/>
      <c r="K281" s="330" t="n"/>
      <c r="L281" s="330" t="n"/>
      <c r="M281" s="330" t="n"/>
      <c r="N281" s="331">
        <f>IF(A281="","",IF(ISERROR(MATCH($F281,CL,0)),"Unknown",INDIRECT("'C'!$A$"&amp;MATCH($F281,CL,0)+1)))</f>
        <v/>
      </c>
      <c r="O281" s="331" t="inlineStr"/>
      <c r="P281" s="332" t="n"/>
      <c r="Q281" s="333">
        <f>A281&amp;B281</f>
        <v/>
      </c>
      <c r="R281" s="333">
        <f>OR(ISBLANK(B281),ISBLANK(C281))</f>
        <v/>
      </c>
      <c r="S281" s="333">
        <f>IF(R281,"",A281&amp;"+")</f>
        <v/>
      </c>
    </row>
    <row r="282" ht="20.1" customFormat="1" customHeight="1" s="333">
      <c r="A282" s="296" t="n"/>
      <c r="B282" s="328" t="n"/>
      <c r="C282" s="328" t="n"/>
      <c r="D282" s="328" t="n"/>
      <c r="E282" s="328" t="n"/>
      <c r="F282" s="328" t="n"/>
      <c r="G282" s="329" t="n"/>
      <c r="H282" s="329" t="n"/>
      <c r="I282" s="330" t="n"/>
      <c r="J282" s="330" t="n"/>
      <c r="K282" s="330" t="n"/>
      <c r="L282" s="330" t="n"/>
      <c r="M282" s="330" t="n"/>
      <c r="N282" s="331">
        <f>IF(A282="","",IF(ISERROR(MATCH($F282,CL,0)),"Unknown",INDIRECT("'C'!$A$"&amp;MATCH($F282,CL,0)+1)))</f>
        <v/>
      </c>
      <c r="O282" s="331" t="inlineStr"/>
      <c r="P282" s="332" t="n"/>
      <c r="Q282" s="333">
        <f>A282&amp;B282</f>
        <v/>
      </c>
      <c r="R282" s="333">
        <f>OR(ISBLANK(B282),ISBLANK(C282))</f>
        <v/>
      </c>
      <c r="S282" s="333">
        <f>IF(R282,"",A282&amp;"+")</f>
        <v/>
      </c>
    </row>
    <row r="283" ht="20.1" customFormat="1" customHeight="1" s="333">
      <c r="A283" s="296" t="n"/>
      <c r="B283" s="328" t="n"/>
      <c r="C283" s="328" t="n"/>
      <c r="D283" s="328" t="n"/>
      <c r="E283" s="328" t="n"/>
      <c r="F283" s="328" t="n"/>
      <c r="G283" s="329" t="n"/>
      <c r="H283" s="329" t="n"/>
      <c r="I283" s="330" t="n"/>
      <c r="J283" s="330" t="n"/>
      <c r="K283" s="330" t="n"/>
      <c r="L283" s="330" t="n"/>
      <c r="M283" s="330" t="n"/>
      <c r="N283" s="331">
        <f>IF(A283="","",IF(ISERROR(MATCH($F283,CL,0)),"Unknown",INDIRECT("'C'!$A$"&amp;MATCH($F283,CL,0)+1)))</f>
        <v/>
      </c>
      <c r="O283" s="331" t="inlineStr"/>
      <c r="P283" s="332" t="n"/>
      <c r="Q283" s="333">
        <f>A283&amp;B283</f>
        <v/>
      </c>
      <c r="R283" s="333">
        <f>OR(ISBLANK(B283),ISBLANK(C283))</f>
        <v/>
      </c>
      <c r="S283" s="333">
        <f>IF(R283,"",A283&amp;"+")</f>
        <v/>
      </c>
    </row>
    <row r="284" ht="20.1" customFormat="1" customHeight="1" s="333">
      <c r="A284" s="296" t="n"/>
      <c r="B284" s="328" t="n"/>
      <c r="C284" s="328" t="n"/>
      <c r="D284" s="328" t="n"/>
      <c r="E284" s="328" t="n"/>
      <c r="F284" s="328" t="n"/>
      <c r="G284" s="329" t="n"/>
      <c r="H284" s="329" t="n"/>
      <c r="I284" s="330" t="n"/>
      <c r="J284" s="330" t="n"/>
      <c r="K284" s="330" t="n"/>
      <c r="L284" s="330" t="n"/>
      <c r="M284" s="330" t="n"/>
      <c r="N284" s="331">
        <f>IF(A284="","",IF(ISERROR(MATCH($F284,CL,0)),"Unknown",INDIRECT("'C'!$A$"&amp;MATCH($F284,CL,0)+1)))</f>
        <v/>
      </c>
      <c r="O284" s="331" t="inlineStr"/>
      <c r="P284" s="332" t="n"/>
      <c r="Q284" s="333">
        <f>A284&amp;B284</f>
        <v/>
      </c>
      <c r="R284" s="333">
        <f>OR(ISBLANK(B284),ISBLANK(C284))</f>
        <v/>
      </c>
      <c r="S284" s="333">
        <f>IF(R284,"",A284&amp;"+")</f>
        <v/>
      </c>
    </row>
    <row r="285" ht="20.1" customFormat="1" customHeight="1" s="333">
      <c r="A285" s="296" t="n"/>
      <c r="B285" s="328" t="n"/>
      <c r="C285" s="328" t="n"/>
      <c r="D285" s="328" t="n"/>
      <c r="E285" s="328" t="n"/>
      <c r="F285" s="328" t="n"/>
      <c r="G285" s="329" t="n"/>
      <c r="H285" s="329" t="n"/>
      <c r="I285" s="330" t="n"/>
      <c r="J285" s="330" t="n"/>
      <c r="K285" s="330" t="n"/>
      <c r="L285" s="330" t="n"/>
      <c r="M285" s="330" t="n"/>
      <c r="N285" s="331">
        <f>IF(A285="","",IF(ISERROR(MATCH($F285,CL,0)),"Unknown",INDIRECT("'C'!$A$"&amp;MATCH($F285,CL,0)+1)))</f>
        <v/>
      </c>
      <c r="O285" s="331" t="inlineStr"/>
      <c r="P285" s="332" t="n"/>
      <c r="Q285" s="333">
        <f>A285&amp;B285</f>
        <v/>
      </c>
      <c r="R285" s="333">
        <f>OR(ISBLANK(B285),ISBLANK(C285))</f>
        <v/>
      </c>
      <c r="S285" s="333">
        <f>IF(R285,"",A285&amp;"+")</f>
        <v/>
      </c>
    </row>
    <row r="286" ht="20.1" customFormat="1" customHeight="1" s="333">
      <c r="A286" s="296" t="n"/>
      <c r="B286" s="328" t="n"/>
      <c r="C286" s="328" t="n"/>
      <c r="D286" s="328" t="n"/>
      <c r="E286" s="328" t="n"/>
      <c r="F286" s="328" t="n"/>
      <c r="G286" s="329" t="n"/>
      <c r="H286" s="329" t="n"/>
      <c r="I286" s="330" t="n"/>
      <c r="J286" s="330" t="n"/>
      <c r="K286" s="330" t="n"/>
      <c r="L286" s="330" t="n"/>
      <c r="M286" s="330" t="n"/>
      <c r="N286" s="331">
        <f>IF(A286="","",IF(ISERROR(MATCH($F286,CL,0)),"Unknown",INDIRECT("'C'!$A$"&amp;MATCH($F286,CL,0)+1)))</f>
        <v/>
      </c>
      <c r="O286" s="331" t="inlineStr"/>
      <c r="P286" s="332" t="n"/>
      <c r="Q286" s="333">
        <f>A286&amp;B286</f>
        <v/>
      </c>
      <c r="R286" s="333">
        <f>OR(ISBLANK(B286),ISBLANK(C286))</f>
        <v/>
      </c>
      <c r="S286" s="333">
        <f>IF(R286,"",A286&amp;"+")</f>
        <v/>
      </c>
    </row>
    <row r="287" ht="20.1" customFormat="1" customHeight="1" s="333">
      <c r="A287" s="296" t="n"/>
      <c r="B287" s="328" t="n"/>
      <c r="C287" s="328" t="n"/>
      <c r="D287" s="328" t="n"/>
      <c r="E287" s="328" t="n"/>
      <c r="F287" s="328" t="n"/>
      <c r="G287" s="329" t="n"/>
      <c r="H287" s="329" t="n"/>
      <c r="I287" s="330" t="n"/>
      <c r="J287" s="330" t="n"/>
      <c r="K287" s="330" t="n"/>
      <c r="L287" s="330" t="n"/>
      <c r="M287" s="330" t="n"/>
      <c r="N287" s="331">
        <f>IF(A287="","",IF(ISERROR(MATCH($F287,CL,0)),"Unknown",INDIRECT("'C'!$A$"&amp;MATCH($F287,CL,0)+1)))</f>
        <v/>
      </c>
      <c r="O287" s="331" t="inlineStr"/>
      <c r="P287" s="332" t="n"/>
      <c r="Q287" s="333">
        <f>A287&amp;B287</f>
        <v/>
      </c>
      <c r="R287" s="333">
        <f>OR(ISBLANK(B287),ISBLANK(C287))</f>
        <v/>
      </c>
      <c r="S287" s="333">
        <f>IF(R287,"",A287&amp;"+")</f>
        <v/>
      </c>
    </row>
    <row r="288" ht="20.1" customFormat="1" customHeight="1" s="333">
      <c r="A288" s="296" t="n"/>
      <c r="B288" s="328" t="n"/>
      <c r="C288" s="328" t="n"/>
      <c r="D288" s="328" t="n"/>
      <c r="E288" s="328" t="n"/>
      <c r="F288" s="328" t="n"/>
      <c r="G288" s="329" t="n"/>
      <c r="H288" s="329" t="n"/>
      <c r="I288" s="330" t="n"/>
      <c r="J288" s="330" t="n"/>
      <c r="K288" s="330" t="n"/>
      <c r="L288" s="330" t="n"/>
      <c r="M288" s="330" t="n"/>
      <c r="N288" s="331">
        <f>IF(A288="","",IF(ISERROR(MATCH($F288,CL,0)),"Unknown",INDIRECT("'C'!$A$"&amp;MATCH($F288,CL,0)+1)))</f>
        <v/>
      </c>
      <c r="O288" s="331" t="inlineStr"/>
      <c r="P288" s="332" t="n"/>
      <c r="Q288" s="333">
        <f>A288&amp;B288</f>
        <v/>
      </c>
      <c r="R288" s="333">
        <f>OR(ISBLANK(B288),ISBLANK(C288))</f>
        <v/>
      </c>
      <c r="S288" s="333">
        <f>IF(R288,"",A288&amp;"+")</f>
        <v/>
      </c>
    </row>
    <row r="289" ht="20.1" customFormat="1" customHeight="1" s="333">
      <c r="A289" s="296" t="n"/>
      <c r="B289" s="328" t="n"/>
      <c r="C289" s="328" t="n"/>
      <c r="D289" s="328" t="n"/>
      <c r="E289" s="328" t="n"/>
      <c r="F289" s="328" t="n"/>
      <c r="G289" s="329" t="n"/>
      <c r="H289" s="329" t="n"/>
      <c r="I289" s="330" t="n"/>
      <c r="J289" s="330" t="n"/>
      <c r="K289" s="330" t="n"/>
      <c r="L289" s="330" t="n"/>
      <c r="M289" s="330" t="n"/>
      <c r="N289" s="331">
        <f>IF(A289="","",IF(ISERROR(MATCH($F289,CL,0)),"Unknown",INDIRECT("'C'!$A$"&amp;MATCH($F289,CL,0)+1)))</f>
        <v/>
      </c>
      <c r="O289" s="331" t="inlineStr"/>
      <c r="P289" s="332" t="n"/>
      <c r="Q289" s="333">
        <f>A289&amp;B289</f>
        <v/>
      </c>
      <c r="R289" s="333">
        <f>OR(ISBLANK(B289),ISBLANK(C289))</f>
        <v/>
      </c>
      <c r="S289" s="333">
        <f>IF(R289,"",A289&amp;"+")</f>
        <v/>
      </c>
    </row>
    <row r="290" ht="20.1" customFormat="1" customHeight="1" s="333">
      <c r="A290" s="296" t="n"/>
      <c r="B290" s="328" t="n"/>
      <c r="C290" s="328" t="n"/>
      <c r="D290" s="328" t="n"/>
      <c r="E290" s="328" t="n"/>
      <c r="F290" s="328" t="n"/>
      <c r="G290" s="329" t="n"/>
      <c r="H290" s="329" t="n"/>
      <c r="I290" s="330" t="n"/>
      <c r="J290" s="330" t="n"/>
      <c r="K290" s="330" t="n"/>
      <c r="L290" s="330" t="n"/>
      <c r="M290" s="330" t="n"/>
      <c r="N290" s="331">
        <f>IF(A290="","",IF(ISERROR(MATCH($F290,CL,0)),"Unknown",INDIRECT("'C'!$A$"&amp;MATCH($F290,CL,0)+1)))</f>
        <v/>
      </c>
      <c r="O290" s="331" t="inlineStr"/>
      <c r="P290" s="332" t="n"/>
      <c r="Q290" s="333">
        <f>A290&amp;B290</f>
        <v/>
      </c>
      <c r="R290" s="333">
        <f>OR(ISBLANK(B290),ISBLANK(C290))</f>
        <v/>
      </c>
      <c r="S290" s="333">
        <f>IF(R290,"",A290&amp;"+")</f>
        <v/>
      </c>
    </row>
    <row r="291" ht="20.1" customFormat="1" customHeight="1" s="333">
      <c r="A291" s="296" t="n"/>
      <c r="B291" s="328" t="n"/>
      <c r="C291" s="328" t="n"/>
      <c r="D291" s="328" t="n"/>
      <c r="E291" s="328" t="n"/>
      <c r="F291" s="328" t="n"/>
      <c r="G291" s="329" t="n"/>
      <c r="H291" s="329" t="n"/>
      <c r="I291" s="330" t="n"/>
      <c r="J291" s="330" t="n"/>
      <c r="K291" s="330" t="n"/>
      <c r="L291" s="330" t="n"/>
      <c r="M291" s="330" t="n"/>
      <c r="N291" s="331">
        <f>IF(A291="","",IF(ISERROR(MATCH($F291,CL,0)),"Unknown",INDIRECT("'C'!$A$"&amp;MATCH($F291,CL,0)+1)))</f>
        <v/>
      </c>
      <c r="O291" s="331" t="inlineStr"/>
      <c r="P291" s="332" t="n"/>
      <c r="Q291" s="333">
        <f>A291&amp;B291</f>
        <v/>
      </c>
      <c r="R291" s="333">
        <f>OR(ISBLANK(B291),ISBLANK(C291))</f>
        <v/>
      </c>
      <c r="S291" s="333">
        <f>IF(R291,"",A291&amp;"+")</f>
        <v/>
      </c>
    </row>
    <row r="292" ht="20.1" customFormat="1" customHeight="1" s="333">
      <c r="A292" s="296" t="n"/>
      <c r="B292" s="328" t="n"/>
      <c r="C292" s="328" t="n"/>
      <c r="D292" s="328" t="n"/>
      <c r="E292" s="328" t="n"/>
      <c r="F292" s="328" t="n"/>
      <c r="G292" s="329" t="n"/>
      <c r="H292" s="329" t="n"/>
      <c r="I292" s="330" t="n"/>
      <c r="J292" s="330" t="n"/>
      <c r="K292" s="330" t="n"/>
      <c r="L292" s="330" t="n"/>
      <c r="M292" s="330" t="n"/>
      <c r="N292" s="331">
        <f>IF(A292="","",IF(ISERROR(MATCH($F292,CL,0)),"Unknown",INDIRECT("'C'!$A$"&amp;MATCH($F292,CL,0)+1)))</f>
        <v/>
      </c>
      <c r="O292" s="331" t="inlineStr"/>
      <c r="P292" s="332" t="n"/>
      <c r="Q292" s="333">
        <f>A292&amp;B292</f>
        <v/>
      </c>
      <c r="R292" s="333">
        <f>OR(ISBLANK(B292),ISBLANK(C292))</f>
        <v/>
      </c>
      <c r="S292" s="333">
        <f>IF(R292,"",A292&amp;"+")</f>
        <v/>
      </c>
    </row>
    <row r="293" ht="20.1" customFormat="1" customHeight="1" s="333">
      <c r="A293" s="296" t="n"/>
      <c r="B293" s="328" t="n"/>
      <c r="C293" s="328" t="n"/>
      <c r="D293" s="328" t="n"/>
      <c r="E293" s="328" t="n"/>
      <c r="F293" s="328" t="n"/>
      <c r="G293" s="329" t="n"/>
      <c r="H293" s="329" t="n"/>
      <c r="I293" s="330" t="n"/>
      <c r="J293" s="330" t="n"/>
      <c r="K293" s="330" t="n"/>
      <c r="L293" s="330" t="n"/>
      <c r="M293" s="330" t="n"/>
      <c r="N293" s="331">
        <f>IF(A293="","",IF(ISERROR(MATCH($F293,CL,0)),"Unknown",INDIRECT("'C'!$A$"&amp;MATCH($F293,CL,0)+1)))</f>
        <v/>
      </c>
      <c r="O293" s="331" t="inlineStr"/>
      <c r="P293" s="332" t="n"/>
      <c r="Q293" s="333">
        <f>A293&amp;B293</f>
        <v/>
      </c>
      <c r="R293" s="333">
        <f>OR(ISBLANK(B293),ISBLANK(C293))</f>
        <v/>
      </c>
      <c r="S293" s="333">
        <f>IF(R293,"",A293&amp;"+")</f>
        <v/>
      </c>
    </row>
    <row r="294" ht="20.1" customFormat="1" customHeight="1" s="333">
      <c r="A294" s="296" t="n"/>
      <c r="B294" s="328" t="n"/>
      <c r="C294" s="328" t="n"/>
      <c r="D294" s="328" t="n"/>
      <c r="E294" s="328" t="n"/>
      <c r="F294" s="328" t="n"/>
      <c r="G294" s="329" t="n"/>
      <c r="H294" s="329" t="n"/>
      <c r="I294" s="330" t="n"/>
      <c r="J294" s="330" t="n"/>
      <c r="K294" s="330" t="n"/>
      <c r="L294" s="330" t="n"/>
      <c r="M294" s="330" t="n"/>
      <c r="N294" s="331">
        <f>IF(A294="","",IF(ISERROR(MATCH($F294,CL,0)),"Unknown",INDIRECT("'C'!$A$"&amp;MATCH($F294,CL,0)+1)))</f>
        <v/>
      </c>
      <c r="O294" s="331" t="inlineStr"/>
      <c r="P294" s="332" t="n"/>
      <c r="Q294" s="333">
        <f>A294&amp;B294</f>
        <v/>
      </c>
      <c r="R294" s="333">
        <f>OR(ISBLANK(B294),ISBLANK(C294))</f>
        <v/>
      </c>
      <c r="S294" s="333">
        <f>IF(R294,"",A294&amp;"+")</f>
        <v/>
      </c>
    </row>
    <row r="295" ht="20.1" customFormat="1" customHeight="1" s="333">
      <c r="A295" s="296" t="n"/>
      <c r="B295" s="328" t="n"/>
      <c r="C295" s="328" t="n"/>
      <c r="D295" s="328" t="n"/>
      <c r="E295" s="328" t="n"/>
      <c r="F295" s="328" t="n"/>
      <c r="G295" s="329" t="n"/>
      <c r="H295" s="329" t="n"/>
      <c r="I295" s="330" t="n"/>
      <c r="J295" s="330" t="n"/>
      <c r="K295" s="330" t="n"/>
      <c r="L295" s="330" t="n"/>
      <c r="M295" s="330" t="n"/>
      <c r="N295" s="331">
        <f>IF(A295="","",IF(ISERROR(MATCH($F295,CL,0)),"Unknown",INDIRECT("'C'!$A$"&amp;MATCH($F295,CL,0)+1)))</f>
        <v/>
      </c>
      <c r="O295" s="331" t="inlineStr"/>
      <c r="P295" s="332" t="n"/>
      <c r="Q295" s="333">
        <f>A295&amp;B295</f>
        <v/>
      </c>
      <c r="R295" s="333">
        <f>OR(ISBLANK(B295),ISBLANK(C295))</f>
        <v/>
      </c>
      <c r="S295" s="333">
        <f>IF(R295,"",A295&amp;"+")</f>
        <v/>
      </c>
    </row>
    <row r="296" ht="20.1" customFormat="1" customHeight="1" s="333">
      <c r="A296" s="296" t="n"/>
      <c r="B296" s="328" t="n"/>
      <c r="C296" s="328" t="n"/>
      <c r="D296" s="328" t="n"/>
      <c r="E296" s="328" t="n"/>
      <c r="F296" s="328" t="n"/>
      <c r="G296" s="329" t="n"/>
      <c r="H296" s="329" t="n"/>
      <c r="I296" s="330" t="n"/>
      <c r="J296" s="330" t="n"/>
      <c r="K296" s="330" t="n"/>
      <c r="L296" s="330" t="n"/>
      <c r="M296" s="330" t="n"/>
      <c r="N296" s="331">
        <f>IF(A296="","",IF(ISERROR(MATCH($F296,CL,0)),"Unknown",INDIRECT("'C'!$A$"&amp;MATCH($F296,CL,0)+1)))</f>
        <v/>
      </c>
      <c r="O296" s="331" t="inlineStr"/>
      <c r="P296" s="332" t="n"/>
      <c r="Q296" s="333">
        <f>A296&amp;B296</f>
        <v/>
      </c>
      <c r="R296" s="333">
        <f>OR(ISBLANK(B296),ISBLANK(C296))</f>
        <v/>
      </c>
      <c r="S296" s="333">
        <f>IF(R296,"",A296&amp;"+")</f>
        <v/>
      </c>
    </row>
    <row r="297" ht="20.1" customFormat="1" customHeight="1" s="333">
      <c r="A297" s="296" t="n"/>
      <c r="B297" s="328" t="n"/>
      <c r="C297" s="328" t="n"/>
      <c r="D297" s="328" t="n"/>
      <c r="E297" s="328" t="n"/>
      <c r="F297" s="328" t="n"/>
      <c r="G297" s="329" t="n"/>
      <c r="H297" s="329" t="n"/>
      <c r="I297" s="330" t="n"/>
      <c r="J297" s="330" t="n"/>
      <c r="K297" s="330" t="n"/>
      <c r="L297" s="330" t="n"/>
      <c r="M297" s="330" t="n"/>
      <c r="N297" s="331">
        <f>IF(A297="","",IF(ISERROR(MATCH($F297,CL,0)),"Unknown",INDIRECT("'C'!$A$"&amp;MATCH($F297,CL,0)+1)))</f>
        <v/>
      </c>
      <c r="O297" s="331" t="inlineStr"/>
      <c r="P297" s="332" t="n"/>
      <c r="Q297" s="333">
        <f>A297&amp;B297</f>
        <v/>
      </c>
      <c r="R297" s="333">
        <f>OR(ISBLANK(B297),ISBLANK(C297))</f>
        <v/>
      </c>
      <c r="S297" s="333">
        <f>IF(R297,"",A297&amp;"+")</f>
        <v/>
      </c>
    </row>
    <row r="298" ht="20.1" customFormat="1" customHeight="1" s="333">
      <c r="A298" s="296" t="n"/>
      <c r="B298" s="328" t="n"/>
      <c r="C298" s="328" t="n"/>
      <c r="D298" s="328" t="n"/>
      <c r="E298" s="328" t="n"/>
      <c r="F298" s="328" t="n"/>
      <c r="G298" s="329" t="n"/>
      <c r="H298" s="329" t="n"/>
      <c r="I298" s="330" t="n"/>
      <c r="J298" s="330" t="n"/>
      <c r="K298" s="330" t="n"/>
      <c r="L298" s="330" t="n"/>
      <c r="M298" s="330" t="n"/>
      <c r="N298" s="331">
        <f>IF(A298="","",IF(ISERROR(MATCH($F298,CL,0)),"Unknown",INDIRECT("'C'!$A$"&amp;MATCH($F298,CL,0)+1)))</f>
        <v/>
      </c>
      <c r="O298" s="331" t="inlineStr"/>
      <c r="P298" s="332" t="n"/>
      <c r="Q298" s="333">
        <f>A298&amp;B298</f>
        <v/>
      </c>
      <c r="R298" s="333">
        <f>OR(ISBLANK(B298),ISBLANK(C298))</f>
        <v/>
      </c>
      <c r="S298" s="333">
        <f>IF(R298,"",A298&amp;"+")</f>
        <v/>
      </c>
    </row>
    <row r="299" ht="20.1" customFormat="1" customHeight="1" s="333">
      <c r="A299" s="296" t="n"/>
      <c r="B299" s="328" t="n"/>
      <c r="C299" s="328" t="n"/>
      <c r="D299" s="328" t="n"/>
      <c r="E299" s="328" t="n"/>
      <c r="F299" s="328" t="n"/>
      <c r="G299" s="329" t="n"/>
      <c r="H299" s="329" t="n"/>
      <c r="I299" s="330" t="n"/>
      <c r="J299" s="330" t="n"/>
      <c r="K299" s="330" t="n"/>
      <c r="L299" s="330" t="n"/>
      <c r="M299" s="330" t="n"/>
      <c r="N299" s="331">
        <f>IF(A299="","",IF(ISERROR(MATCH($F299,CL,0)),"Unknown",INDIRECT("'C'!$A$"&amp;MATCH($F299,CL,0)+1)))</f>
        <v/>
      </c>
      <c r="O299" s="331" t="inlineStr"/>
      <c r="P299" s="332" t="n"/>
      <c r="Q299" s="333">
        <f>A299&amp;B299</f>
        <v/>
      </c>
      <c r="R299" s="333">
        <f>OR(ISBLANK(B299),ISBLANK(C299))</f>
        <v/>
      </c>
      <c r="S299" s="333">
        <f>IF(R299,"",A299&amp;"+")</f>
        <v/>
      </c>
    </row>
    <row r="300" ht="20.1" customFormat="1" customHeight="1" s="333">
      <c r="A300" s="296" t="n"/>
      <c r="B300" s="328" t="n"/>
      <c r="C300" s="328" t="n"/>
      <c r="D300" s="328" t="n"/>
      <c r="E300" s="328" t="n"/>
      <c r="F300" s="328" t="n"/>
      <c r="G300" s="329" t="n"/>
      <c r="H300" s="329" t="n"/>
      <c r="I300" s="330" t="n"/>
      <c r="J300" s="330" t="n"/>
      <c r="K300" s="330" t="n"/>
      <c r="L300" s="330" t="n"/>
      <c r="M300" s="330" t="n"/>
      <c r="N300" s="331">
        <f>IF(A300="","",IF(ISERROR(MATCH($F300,CL,0)),"Unknown",INDIRECT("'C'!$A$"&amp;MATCH($F300,CL,0)+1)))</f>
        <v/>
      </c>
      <c r="O300" s="331" t="inlineStr"/>
      <c r="P300" s="332" t="n"/>
      <c r="Q300" s="333">
        <f>A300&amp;B300</f>
        <v/>
      </c>
      <c r="R300" s="333">
        <f>OR(ISBLANK(B300),ISBLANK(C300))</f>
        <v/>
      </c>
      <c r="S300" s="333">
        <f>IF(R300,"",A300&amp;"+")</f>
        <v/>
      </c>
    </row>
    <row r="301" ht="20.1" customFormat="1" customHeight="1" s="333">
      <c r="A301" s="296" t="n"/>
      <c r="B301" s="328" t="n"/>
      <c r="C301" s="328" t="n"/>
      <c r="D301" s="328" t="n"/>
      <c r="E301" s="328" t="n"/>
      <c r="F301" s="328" t="n"/>
      <c r="G301" s="329" t="n"/>
      <c r="H301" s="329" t="n"/>
      <c r="I301" s="330" t="n"/>
      <c r="J301" s="330" t="n"/>
      <c r="K301" s="330" t="n"/>
      <c r="L301" s="330" t="n"/>
      <c r="M301" s="330" t="n"/>
      <c r="N301" s="331">
        <f>IF(A301="","",IF(ISERROR(MATCH($F301,CL,0)),"Unknown",INDIRECT("'C'!$A$"&amp;MATCH($F301,CL,0)+1)))</f>
        <v/>
      </c>
      <c r="O301" s="331" t="inlineStr"/>
      <c r="P301" s="332" t="n"/>
      <c r="Q301" s="333">
        <f>A301&amp;B301</f>
        <v/>
      </c>
      <c r="R301" s="333">
        <f>OR(ISBLANK(B301),ISBLANK(C301))</f>
        <v/>
      </c>
      <c r="S301" s="333">
        <f>IF(R301,"",A301&amp;"+")</f>
        <v/>
      </c>
    </row>
    <row r="302" ht="20.1" customFormat="1" customHeight="1" s="333">
      <c r="A302" s="296" t="n"/>
      <c r="B302" s="328" t="n"/>
      <c r="C302" s="328" t="n"/>
      <c r="D302" s="328" t="n"/>
      <c r="E302" s="328" t="n"/>
      <c r="F302" s="328" t="n"/>
      <c r="G302" s="329" t="n"/>
      <c r="H302" s="329" t="n"/>
      <c r="I302" s="330" t="n"/>
      <c r="J302" s="330" t="n"/>
      <c r="K302" s="330" t="n"/>
      <c r="L302" s="330" t="n"/>
      <c r="M302" s="330" t="n"/>
      <c r="N302" s="331">
        <f>IF(A302="","",IF(ISERROR(MATCH($F302,CL,0)),"Unknown",INDIRECT("'C'!$A$"&amp;MATCH($F302,CL,0)+1)))</f>
        <v/>
      </c>
      <c r="O302" s="331" t="inlineStr"/>
      <c r="P302" s="332" t="n"/>
      <c r="Q302" s="333">
        <f>A302&amp;B302</f>
        <v/>
      </c>
      <c r="R302" s="333">
        <f>OR(ISBLANK(B302),ISBLANK(C302))</f>
        <v/>
      </c>
      <c r="S302" s="333">
        <f>IF(R302,"",A302&amp;"+")</f>
        <v/>
      </c>
    </row>
    <row r="303" ht="20.1" customFormat="1" customHeight="1" s="333">
      <c r="A303" s="296" t="n"/>
      <c r="B303" s="328" t="n"/>
      <c r="C303" s="328" t="n"/>
      <c r="D303" s="328" t="n"/>
      <c r="E303" s="328" t="n"/>
      <c r="F303" s="328" t="n"/>
      <c r="G303" s="329" t="n"/>
      <c r="H303" s="329" t="n"/>
      <c r="I303" s="330" t="n"/>
      <c r="J303" s="330" t="n"/>
      <c r="K303" s="330" t="n"/>
      <c r="L303" s="330" t="n"/>
      <c r="M303" s="330" t="n"/>
      <c r="N303" s="331">
        <f>IF(A303="","",IF(ISERROR(MATCH($F303,CL,0)),"Unknown",INDIRECT("'C'!$A$"&amp;MATCH($F303,CL,0)+1)))</f>
        <v/>
      </c>
      <c r="O303" s="331" t="inlineStr"/>
      <c r="P303" s="332" t="n"/>
      <c r="Q303" s="333">
        <f>A303&amp;B303</f>
        <v/>
      </c>
      <c r="R303" s="333">
        <f>OR(ISBLANK(B303),ISBLANK(C303))</f>
        <v/>
      </c>
      <c r="S303" s="333">
        <f>IF(R303,"",A303&amp;"+")</f>
        <v/>
      </c>
    </row>
    <row r="304" ht="20.1" customFormat="1" customHeight="1" s="333">
      <c r="A304" s="296" t="n"/>
      <c r="B304" s="328" t="n"/>
      <c r="C304" s="328" t="n"/>
      <c r="D304" s="328" t="n"/>
      <c r="E304" s="328" t="n"/>
      <c r="F304" s="328" t="n"/>
      <c r="G304" s="329" t="n"/>
      <c r="H304" s="329" t="n"/>
      <c r="I304" s="330" t="n"/>
      <c r="J304" s="330" t="n"/>
      <c r="K304" s="330" t="n"/>
      <c r="L304" s="330" t="n"/>
      <c r="M304" s="330" t="n"/>
      <c r="N304" s="331">
        <f>IF(A304="","",IF(ISERROR(MATCH($F304,CL,0)),"Unknown",INDIRECT("'C'!$A$"&amp;MATCH($F304,CL,0)+1)))</f>
        <v/>
      </c>
      <c r="O304" s="331" t="inlineStr"/>
      <c r="P304" s="332" t="n"/>
      <c r="Q304" s="333">
        <f>A304&amp;B304</f>
        <v/>
      </c>
      <c r="R304" s="333">
        <f>OR(ISBLANK(B304),ISBLANK(C304))</f>
        <v/>
      </c>
      <c r="S304" s="333">
        <f>IF(R304,"",A304&amp;"+")</f>
        <v/>
      </c>
    </row>
    <row r="305" ht="20.1" customFormat="1" customHeight="1" s="333">
      <c r="A305" s="296" t="n"/>
      <c r="B305" s="328" t="n"/>
      <c r="C305" s="328" t="n"/>
      <c r="D305" s="328" t="n"/>
      <c r="E305" s="328" t="n"/>
      <c r="F305" s="328" t="n"/>
      <c r="G305" s="329" t="n"/>
      <c r="H305" s="329" t="n"/>
      <c r="I305" s="330" t="n"/>
      <c r="J305" s="330" t="n"/>
      <c r="K305" s="330" t="n"/>
      <c r="L305" s="330" t="n"/>
      <c r="M305" s="330" t="n"/>
      <c r="N305" s="331">
        <f>IF(A305="","",IF(ISERROR(MATCH($F305,CL,0)),"Unknown",INDIRECT("'C'!$A$"&amp;MATCH($F305,CL,0)+1)))</f>
        <v/>
      </c>
      <c r="O305" s="331" t="inlineStr"/>
      <c r="P305" s="332" t="n"/>
      <c r="Q305" s="333">
        <f>A305&amp;B305</f>
        <v/>
      </c>
      <c r="R305" s="333">
        <f>OR(ISBLANK(B305),ISBLANK(C305))</f>
        <v/>
      </c>
      <c r="S305" s="333">
        <f>IF(R305,"",A305&amp;"+")</f>
        <v/>
      </c>
    </row>
    <row r="306" ht="20.1" customFormat="1" customHeight="1" s="333">
      <c r="A306" s="296" t="n"/>
      <c r="B306" s="328" t="n"/>
      <c r="C306" s="328" t="n"/>
      <c r="D306" s="328" t="n"/>
      <c r="E306" s="328" t="n"/>
      <c r="F306" s="328" t="n"/>
      <c r="G306" s="329" t="n"/>
      <c r="H306" s="329" t="n"/>
      <c r="I306" s="330" t="n"/>
      <c r="J306" s="330" t="n"/>
      <c r="K306" s="330" t="n"/>
      <c r="L306" s="330" t="n"/>
      <c r="M306" s="330" t="n"/>
      <c r="N306" s="331">
        <f>IF(A306="","",IF(ISERROR(MATCH($F306,CL,0)),"Unknown",INDIRECT("'C'!$A$"&amp;MATCH($F306,CL,0)+1)))</f>
        <v/>
      </c>
      <c r="O306" s="331" t="inlineStr"/>
      <c r="P306" s="332" t="n"/>
      <c r="Q306" s="333">
        <f>A306&amp;B306</f>
        <v/>
      </c>
      <c r="R306" s="333">
        <f>OR(ISBLANK(B306),ISBLANK(C306))</f>
        <v/>
      </c>
      <c r="S306" s="333">
        <f>IF(R306,"",A306&amp;"+")</f>
        <v/>
      </c>
    </row>
    <row r="307" ht="20.1" customFormat="1" customHeight="1" s="333">
      <c r="A307" s="296" t="n"/>
      <c r="B307" s="328" t="n"/>
      <c r="C307" s="328" t="n"/>
      <c r="D307" s="328" t="n"/>
      <c r="E307" s="328" t="n"/>
      <c r="F307" s="328" t="n"/>
      <c r="G307" s="329" t="n"/>
      <c r="H307" s="329" t="n"/>
      <c r="I307" s="330" t="n"/>
      <c r="J307" s="330" t="n"/>
      <c r="K307" s="330" t="n"/>
      <c r="L307" s="330" t="n"/>
      <c r="M307" s="330" t="n"/>
      <c r="N307" s="331">
        <f>IF(A307="","",IF(ISERROR(MATCH($F307,CL,0)),"Unknown",INDIRECT("'C'!$A$"&amp;MATCH($F307,CL,0)+1)))</f>
        <v/>
      </c>
      <c r="O307" s="331" t="inlineStr"/>
      <c r="P307" s="332" t="n"/>
      <c r="Q307" s="333">
        <f>A307&amp;B307</f>
        <v/>
      </c>
      <c r="R307" s="333">
        <f>OR(ISBLANK(B307),ISBLANK(C307))</f>
        <v/>
      </c>
      <c r="S307" s="333">
        <f>IF(R307,"",A307&amp;"+")</f>
        <v/>
      </c>
    </row>
    <row r="308" ht="20.1" customFormat="1" customHeight="1" s="333">
      <c r="A308" s="296" t="n"/>
      <c r="B308" s="328" t="n"/>
      <c r="C308" s="328" t="n"/>
      <c r="D308" s="328" t="n"/>
      <c r="E308" s="328" t="n"/>
      <c r="F308" s="328" t="n"/>
      <c r="G308" s="329" t="n"/>
      <c r="H308" s="329" t="n"/>
      <c r="I308" s="330" t="n"/>
      <c r="J308" s="330" t="n"/>
      <c r="K308" s="330" t="n"/>
      <c r="L308" s="330" t="n"/>
      <c r="M308" s="330" t="n"/>
      <c r="N308" s="331">
        <f>IF(A308="","",IF(ISERROR(MATCH($F308,CL,0)),"Unknown",INDIRECT("'C'!$A$"&amp;MATCH($F308,CL,0)+1)))</f>
        <v/>
      </c>
      <c r="O308" s="331" t="inlineStr"/>
      <c r="P308" s="332" t="n"/>
      <c r="Q308" s="333">
        <f>A308&amp;B308</f>
        <v/>
      </c>
      <c r="R308" s="333">
        <f>OR(ISBLANK(B308),ISBLANK(C308))</f>
        <v/>
      </c>
      <c r="S308" s="333">
        <f>IF(R308,"",A308&amp;"+")</f>
        <v/>
      </c>
    </row>
    <row r="309" ht="20.1" customFormat="1" customHeight="1" s="333">
      <c r="A309" s="296" t="n"/>
      <c r="B309" s="328" t="n"/>
      <c r="C309" s="328" t="n"/>
      <c r="D309" s="328" t="n"/>
      <c r="E309" s="328" t="n"/>
      <c r="F309" s="328" t="n"/>
      <c r="G309" s="329" t="n"/>
      <c r="H309" s="329" t="n"/>
      <c r="I309" s="330" t="n"/>
      <c r="J309" s="330" t="n"/>
      <c r="K309" s="330" t="n"/>
      <c r="L309" s="330" t="n"/>
      <c r="M309" s="330" t="n"/>
      <c r="N309" s="331">
        <f>IF(A309="","",IF(ISERROR(MATCH($F309,CL,0)),"Unknown",INDIRECT("'C'!$A$"&amp;MATCH($F309,CL,0)+1)))</f>
        <v/>
      </c>
      <c r="O309" s="331" t="inlineStr"/>
      <c r="P309" s="332" t="n"/>
      <c r="Q309" s="333">
        <f>A309&amp;B309</f>
        <v/>
      </c>
      <c r="R309" s="333">
        <f>OR(ISBLANK(B309),ISBLANK(C309))</f>
        <v/>
      </c>
      <c r="S309" s="333">
        <f>IF(R309,"",A309&amp;"+")</f>
        <v/>
      </c>
    </row>
    <row r="310" ht="20.1" customFormat="1" customHeight="1" s="333">
      <c r="A310" s="296" t="n"/>
      <c r="B310" s="328" t="n"/>
      <c r="C310" s="328" t="n"/>
      <c r="D310" s="328" t="n"/>
      <c r="E310" s="328" t="n"/>
      <c r="F310" s="328" t="n"/>
      <c r="G310" s="329" t="n"/>
      <c r="H310" s="329" t="n"/>
      <c r="I310" s="330" t="n"/>
      <c r="J310" s="330" t="n"/>
      <c r="K310" s="330" t="n"/>
      <c r="L310" s="330" t="n"/>
      <c r="M310" s="330" t="n"/>
      <c r="N310" s="331">
        <f>IF(A310="","",IF(ISERROR(MATCH($F310,CL,0)),"Unknown",INDIRECT("'C'!$A$"&amp;MATCH($F310,CL,0)+1)))</f>
        <v/>
      </c>
      <c r="O310" s="331" t="inlineStr"/>
      <c r="P310" s="332" t="n"/>
      <c r="Q310" s="333">
        <f>A310&amp;B310</f>
        <v/>
      </c>
      <c r="R310" s="333">
        <f>OR(ISBLANK(B310),ISBLANK(C310))</f>
        <v/>
      </c>
      <c r="S310" s="333">
        <f>IF(R310,"",A310&amp;"+")</f>
        <v/>
      </c>
    </row>
    <row r="311" ht="20.1" customFormat="1" customHeight="1" s="333">
      <c r="A311" s="296" t="n"/>
      <c r="B311" s="328" t="n"/>
      <c r="C311" s="328" t="n"/>
      <c r="D311" s="328" t="n"/>
      <c r="E311" s="328" t="n"/>
      <c r="F311" s="328" t="n"/>
      <c r="G311" s="329" t="n"/>
      <c r="H311" s="329" t="n"/>
      <c r="I311" s="330" t="n"/>
      <c r="J311" s="330" t="n"/>
      <c r="K311" s="330" t="n"/>
      <c r="L311" s="330" t="n"/>
      <c r="M311" s="330" t="n"/>
      <c r="N311" s="331">
        <f>IF(A311="","",IF(ISERROR(MATCH($F311,CL,0)),"Unknown",INDIRECT("'C'!$A$"&amp;MATCH($F311,CL,0)+1)))</f>
        <v/>
      </c>
      <c r="O311" s="331" t="inlineStr"/>
      <c r="P311" s="332" t="n"/>
      <c r="Q311" s="333">
        <f>A311&amp;B311</f>
        <v/>
      </c>
      <c r="R311" s="333">
        <f>OR(ISBLANK(B311),ISBLANK(C311))</f>
        <v/>
      </c>
      <c r="S311" s="333">
        <f>IF(R311,"",A311&amp;"+")</f>
        <v/>
      </c>
    </row>
    <row r="312" ht="20.1" customFormat="1" customHeight="1" s="333">
      <c r="A312" s="296" t="n"/>
      <c r="B312" s="328" t="n"/>
      <c r="C312" s="328" t="n"/>
      <c r="D312" s="328" t="n"/>
      <c r="E312" s="328" t="n"/>
      <c r="F312" s="328" t="n"/>
      <c r="G312" s="329" t="n"/>
      <c r="H312" s="329" t="n"/>
      <c r="I312" s="330" t="n"/>
      <c r="J312" s="330" t="n"/>
      <c r="K312" s="330" t="n"/>
      <c r="L312" s="330" t="n"/>
      <c r="M312" s="330" t="n"/>
      <c r="N312" s="331">
        <f>IF(A312="","",IF(ISERROR(MATCH($F312,CL,0)),"Unknown",INDIRECT("'C'!$A$"&amp;MATCH($F312,CL,0)+1)))</f>
        <v/>
      </c>
      <c r="O312" s="331" t="inlineStr"/>
      <c r="P312" s="332" t="n"/>
      <c r="Q312" s="333">
        <f>A312&amp;B312</f>
        <v/>
      </c>
      <c r="R312" s="333">
        <f>OR(ISBLANK(B312),ISBLANK(C312))</f>
        <v/>
      </c>
      <c r="S312" s="333">
        <f>IF(R312,"",A312&amp;"+")</f>
        <v/>
      </c>
    </row>
    <row r="313" ht="20.1" customFormat="1" customHeight="1" s="333">
      <c r="A313" s="296" t="n"/>
      <c r="B313" s="328" t="n"/>
      <c r="C313" s="328" t="n"/>
      <c r="D313" s="328" t="n"/>
      <c r="E313" s="328" t="n"/>
      <c r="F313" s="328" t="n"/>
      <c r="G313" s="329" t="n"/>
      <c r="H313" s="329" t="n"/>
      <c r="I313" s="330" t="n"/>
      <c r="J313" s="330" t="n"/>
      <c r="K313" s="330" t="n"/>
      <c r="L313" s="330" t="n"/>
      <c r="M313" s="330" t="n"/>
      <c r="N313" s="331">
        <f>IF(A313="","",IF(ISERROR(MATCH($F313,CL,0)),"Unknown",INDIRECT("'C'!$A$"&amp;MATCH($F313,CL,0)+1)))</f>
        <v/>
      </c>
      <c r="O313" s="331" t="inlineStr"/>
      <c r="P313" s="332" t="n"/>
      <c r="Q313" s="333">
        <f>A313&amp;B313</f>
        <v/>
      </c>
      <c r="R313" s="333">
        <f>OR(ISBLANK(B313),ISBLANK(C313))</f>
        <v/>
      </c>
      <c r="S313" s="333">
        <f>IF(R313,"",A313&amp;"+")</f>
        <v/>
      </c>
    </row>
    <row r="314" ht="20.1" customFormat="1" customHeight="1" s="333">
      <c r="A314" s="296" t="n"/>
      <c r="B314" s="328" t="n"/>
      <c r="C314" s="328" t="n"/>
      <c r="D314" s="328" t="n"/>
      <c r="E314" s="328" t="n"/>
      <c r="F314" s="328" t="n"/>
      <c r="G314" s="329" t="n"/>
      <c r="H314" s="329" t="n"/>
      <c r="I314" s="330" t="n"/>
      <c r="J314" s="330" t="n"/>
      <c r="K314" s="330" t="n"/>
      <c r="L314" s="330" t="n"/>
      <c r="M314" s="330" t="n"/>
      <c r="N314" s="331">
        <f>IF(A314="","",IF(ISERROR(MATCH($F314,CL,0)),"Unknown",INDIRECT("'C'!$A$"&amp;MATCH($F314,CL,0)+1)))</f>
        <v/>
      </c>
      <c r="O314" s="331" t="inlineStr"/>
      <c r="P314" s="332" t="n"/>
      <c r="Q314" s="333">
        <f>A314&amp;B314</f>
        <v/>
      </c>
      <c r="R314" s="333">
        <f>OR(ISBLANK(B314),ISBLANK(C314))</f>
        <v/>
      </c>
      <c r="S314" s="333">
        <f>IF(R314,"",A314&amp;"+")</f>
        <v/>
      </c>
    </row>
    <row r="315" ht="20.1" customFormat="1" customHeight="1" s="333">
      <c r="A315" s="296" t="n"/>
      <c r="B315" s="328" t="n"/>
      <c r="C315" s="328" t="n"/>
      <c r="D315" s="328" t="n"/>
      <c r="E315" s="328" t="n"/>
      <c r="F315" s="328" t="n"/>
      <c r="G315" s="329" t="n"/>
      <c r="H315" s="329" t="n"/>
      <c r="I315" s="330" t="n"/>
      <c r="J315" s="330" t="n"/>
      <c r="K315" s="330" t="n"/>
      <c r="L315" s="330" t="n"/>
      <c r="M315" s="330" t="n"/>
      <c r="N315" s="331">
        <f>IF(A315="","",IF(ISERROR(MATCH($F315,CL,0)),"Unknown",INDIRECT("'C'!$A$"&amp;MATCH($F315,CL,0)+1)))</f>
        <v/>
      </c>
      <c r="O315" s="331" t="inlineStr"/>
      <c r="P315" s="332" t="n"/>
      <c r="Q315" s="333">
        <f>A315&amp;B315</f>
        <v/>
      </c>
      <c r="R315" s="333">
        <f>OR(ISBLANK(B315),ISBLANK(C315))</f>
        <v/>
      </c>
      <c r="S315" s="333">
        <f>IF(R315,"",A315&amp;"+")</f>
        <v/>
      </c>
    </row>
    <row r="316" ht="20.1" customFormat="1" customHeight="1" s="333">
      <c r="A316" s="296" t="n"/>
      <c r="B316" s="328" t="n"/>
      <c r="C316" s="328" t="n"/>
      <c r="D316" s="328" t="n"/>
      <c r="E316" s="328" t="n"/>
      <c r="F316" s="328" t="n"/>
      <c r="G316" s="329" t="n"/>
      <c r="H316" s="329" t="n"/>
      <c r="I316" s="330" t="n"/>
      <c r="J316" s="330" t="n"/>
      <c r="K316" s="330" t="n"/>
      <c r="L316" s="330" t="n"/>
      <c r="M316" s="330" t="n"/>
      <c r="N316" s="331">
        <f>IF(A316="","",IF(ISERROR(MATCH($F316,CL,0)),"Unknown",INDIRECT("'C'!$A$"&amp;MATCH($F316,CL,0)+1)))</f>
        <v/>
      </c>
      <c r="O316" s="331" t="inlineStr"/>
      <c r="P316" s="332" t="n"/>
      <c r="Q316" s="333">
        <f>A316&amp;B316</f>
        <v/>
      </c>
      <c r="R316" s="333">
        <f>OR(ISBLANK(B316),ISBLANK(C316))</f>
        <v/>
      </c>
      <c r="S316" s="333">
        <f>IF(R316,"",A316&amp;"+")</f>
        <v/>
      </c>
    </row>
    <row r="317" ht="20.1" customFormat="1" customHeight="1" s="333">
      <c r="A317" s="296" t="n"/>
      <c r="B317" s="328" t="n"/>
      <c r="C317" s="328" t="n"/>
      <c r="D317" s="328" t="n"/>
      <c r="E317" s="328" t="n"/>
      <c r="F317" s="328" t="n"/>
      <c r="G317" s="329" t="n"/>
      <c r="H317" s="329" t="n"/>
      <c r="I317" s="330" t="n"/>
      <c r="J317" s="330" t="n"/>
      <c r="K317" s="330" t="n"/>
      <c r="L317" s="330" t="n"/>
      <c r="M317" s="330" t="n"/>
      <c r="N317" s="331">
        <f>IF(A317="","",IF(ISERROR(MATCH($F317,CL,0)),"Unknown",INDIRECT("'C'!$A$"&amp;MATCH($F317,CL,0)+1)))</f>
        <v/>
      </c>
      <c r="O317" s="331" t="inlineStr"/>
      <c r="P317" s="332" t="n"/>
      <c r="Q317" s="333">
        <f>A317&amp;B317</f>
        <v/>
      </c>
      <c r="R317" s="333">
        <f>OR(ISBLANK(B317),ISBLANK(C317))</f>
        <v/>
      </c>
      <c r="S317" s="333">
        <f>IF(R317,"",A317&amp;"+")</f>
        <v/>
      </c>
    </row>
    <row r="318" ht="20.1" customFormat="1" customHeight="1" s="333">
      <c r="A318" s="296" t="n"/>
      <c r="B318" s="328" t="n"/>
      <c r="C318" s="328" t="n"/>
      <c r="D318" s="328" t="n"/>
      <c r="E318" s="328" t="n"/>
      <c r="F318" s="328" t="n"/>
      <c r="G318" s="329" t="n"/>
      <c r="H318" s="329" t="n"/>
      <c r="I318" s="330" t="n"/>
      <c r="J318" s="330" t="n"/>
      <c r="K318" s="330" t="n"/>
      <c r="L318" s="330" t="n"/>
      <c r="M318" s="330" t="n"/>
      <c r="N318" s="331">
        <f>IF(A318="","",IF(ISERROR(MATCH($F318,CL,0)),"Unknown",INDIRECT("'C'!$A$"&amp;MATCH($F318,CL,0)+1)))</f>
        <v/>
      </c>
      <c r="O318" s="331" t="inlineStr"/>
      <c r="P318" s="332" t="n"/>
      <c r="Q318" s="333">
        <f>A318&amp;B318</f>
        <v/>
      </c>
      <c r="R318" s="333">
        <f>OR(ISBLANK(B318),ISBLANK(C318))</f>
        <v/>
      </c>
      <c r="S318" s="333">
        <f>IF(R318,"",A318&amp;"+")</f>
        <v/>
      </c>
    </row>
    <row r="319" ht="20.1" customFormat="1" customHeight="1" s="333">
      <c r="A319" s="296" t="n"/>
      <c r="B319" s="328" t="n"/>
      <c r="C319" s="328" t="n"/>
      <c r="D319" s="328" t="n"/>
      <c r="E319" s="328" t="n"/>
      <c r="F319" s="328" t="n"/>
      <c r="G319" s="329" t="n"/>
      <c r="H319" s="329" t="n"/>
      <c r="I319" s="330" t="n"/>
      <c r="J319" s="330" t="n"/>
      <c r="K319" s="330" t="n"/>
      <c r="L319" s="330" t="n"/>
      <c r="M319" s="330" t="n"/>
      <c r="N319" s="331">
        <f>IF(A319="","",IF(ISERROR(MATCH($F319,CL,0)),"Unknown",INDIRECT("'C'!$A$"&amp;MATCH($F319,CL,0)+1)))</f>
        <v/>
      </c>
      <c r="O319" s="331" t="inlineStr"/>
      <c r="P319" s="332" t="n"/>
      <c r="Q319" s="333">
        <f>A319&amp;B319</f>
        <v/>
      </c>
      <c r="R319" s="333">
        <f>OR(ISBLANK(B319),ISBLANK(C319))</f>
        <v/>
      </c>
      <c r="S319" s="333">
        <f>IF(R319,"",A319&amp;"+")</f>
        <v/>
      </c>
    </row>
    <row r="320" ht="20.1" customFormat="1" customHeight="1" s="333">
      <c r="A320" s="296" t="n"/>
      <c r="B320" s="328" t="n"/>
      <c r="C320" s="328" t="n"/>
      <c r="D320" s="328" t="n"/>
      <c r="E320" s="328" t="n"/>
      <c r="F320" s="328" t="n"/>
      <c r="G320" s="329" t="n"/>
      <c r="H320" s="329" t="n"/>
      <c r="I320" s="330" t="n"/>
      <c r="J320" s="330" t="n"/>
      <c r="K320" s="330" t="n"/>
      <c r="L320" s="330" t="n"/>
      <c r="M320" s="330" t="n"/>
      <c r="N320" s="331">
        <f>IF(A320="","",IF(ISERROR(MATCH($F320,CL,0)),"Unknown",INDIRECT("'C'!$A$"&amp;MATCH($F320,CL,0)+1)))</f>
        <v/>
      </c>
      <c r="O320" s="331" t="inlineStr"/>
      <c r="P320" s="332" t="n"/>
      <c r="Q320" s="333">
        <f>A320&amp;B320</f>
        <v/>
      </c>
      <c r="R320" s="333">
        <f>OR(ISBLANK(B320),ISBLANK(C320))</f>
        <v/>
      </c>
      <c r="S320" s="333">
        <f>IF(R320,"",A320&amp;"+")</f>
        <v/>
      </c>
    </row>
    <row r="321" ht="20.1" customFormat="1" customHeight="1" s="333">
      <c r="A321" s="296" t="n"/>
      <c r="B321" s="328" t="n"/>
      <c r="C321" s="328" t="n"/>
      <c r="D321" s="328" t="n"/>
      <c r="E321" s="328" t="n"/>
      <c r="F321" s="328" t="n"/>
      <c r="G321" s="329" t="n"/>
      <c r="H321" s="329" t="n"/>
      <c r="I321" s="330" t="n"/>
      <c r="J321" s="330" t="n"/>
      <c r="K321" s="330" t="n"/>
      <c r="L321" s="330" t="n"/>
      <c r="M321" s="330" t="n"/>
      <c r="N321" s="331">
        <f>IF(A321="","",IF(ISERROR(MATCH($F321,CL,0)),"Unknown",INDIRECT("'C'!$A$"&amp;MATCH($F321,CL,0)+1)))</f>
        <v/>
      </c>
      <c r="O321" s="331" t="inlineStr"/>
      <c r="P321" s="332" t="n"/>
      <c r="Q321" s="333">
        <f>A321&amp;B321</f>
        <v/>
      </c>
      <c r="R321" s="333">
        <f>OR(ISBLANK(B321),ISBLANK(C321))</f>
        <v/>
      </c>
      <c r="S321" s="333">
        <f>IF(R321,"",A321&amp;"+")</f>
        <v/>
      </c>
    </row>
    <row r="322" ht="20.1" customFormat="1" customHeight="1" s="333">
      <c r="A322" s="296" t="n"/>
      <c r="B322" s="328" t="n"/>
      <c r="C322" s="328" t="n"/>
      <c r="D322" s="328" t="n"/>
      <c r="E322" s="328" t="n"/>
      <c r="F322" s="328" t="n"/>
      <c r="G322" s="329" t="n"/>
      <c r="H322" s="329" t="n"/>
      <c r="I322" s="330" t="n"/>
      <c r="J322" s="330" t="n"/>
      <c r="K322" s="330" t="n"/>
      <c r="L322" s="330" t="n"/>
      <c r="M322" s="330" t="n"/>
      <c r="N322" s="331">
        <f>IF(A322="","",IF(ISERROR(MATCH($F322,CL,0)),"Unknown",INDIRECT("'C'!$A$"&amp;MATCH($F322,CL,0)+1)))</f>
        <v/>
      </c>
      <c r="O322" s="331" t="inlineStr"/>
      <c r="P322" s="332" t="n"/>
      <c r="Q322" s="333">
        <f>A322&amp;B322</f>
        <v/>
      </c>
      <c r="R322" s="333">
        <f>OR(ISBLANK(B322),ISBLANK(C322))</f>
        <v/>
      </c>
      <c r="S322" s="333">
        <f>IF(R322,"",A322&amp;"+")</f>
        <v/>
      </c>
    </row>
    <row r="323" ht="20.1" customFormat="1" customHeight="1" s="333">
      <c r="A323" s="296" t="n"/>
      <c r="B323" s="328" t="n"/>
      <c r="C323" s="328" t="n"/>
      <c r="D323" s="328" t="n"/>
      <c r="E323" s="328" t="n"/>
      <c r="F323" s="328" t="n"/>
      <c r="G323" s="329" t="n"/>
      <c r="H323" s="329" t="n"/>
      <c r="I323" s="330" t="n"/>
      <c r="J323" s="330" t="n"/>
      <c r="K323" s="330" t="n"/>
      <c r="L323" s="330" t="n"/>
      <c r="M323" s="330" t="n"/>
      <c r="N323" s="331">
        <f>IF(A323="","",IF(ISERROR(MATCH($F323,CL,0)),"Unknown",INDIRECT("'C'!$A$"&amp;MATCH($F323,CL,0)+1)))</f>
        <v/>
      </c>
      <c r="O323" s="331" t="inlineStr"/>
      <c r="P323" s="332" t="n"/>
      <c r="Q323" s="333">
        <f>A323&amp;B323</f>
        <v/>
      </c>
      <c r="R323" s="333">
        <f>OR(ISBLANK(B323),ISBLANK(C323))</f>
        <v/>
      </c>
      <c r="S323" s="333">
        <f>IF(R323,"",A323&amp;"+")</f>
        <v/>
      </c>
    </row>
    <row r="324" ht="20.1" customFormat="1" customHeight="1" s="333">
      <c r="A324" s="296" t="n"/>
      <c r="B324" s="328" t="n"/>
      <c r="C324" s="328" t="n"/>
      <c r="D324" s="328" t="n"/>
      <c r="E324" s="328" t="n"/>
      <c r="F324" s="328" t="n"/>
      <c r="G324" s="329" t="n"/>
      <c r="H324" s="329" t="n"/>
      <c r="I324" s="330" t="n"/>
      <c r="J324" s="330" t="n"/>
      <c r="K324" s="330" t="n"/>
      <c r="L324" s="330" t="n"/>
      <c r="M324" s="330" t="n"/>
      <c r="N324" s="331">
        <f>IF(A324="","",IF(ISERROR(MATCH($F324,CL,0)),"Unknown",INDIRECT("'C'!$A$"&amp;MATCH($F324,CL,0)+1)))</f>
        <v/>
      </c>
      <c r="O324" s="331" t="inlineStr"/>
      <c r="P324" s="332" t="n"/>
      <c r="Q324" s="333">
        <f>A324&amp;B324</f>
        <v/>
      </c>
      <c r="R324" s="333">
        <f>OR(ISBLANK(B324),ISBLANK(C324))</f>
        <v/>
      </c>
      <c r="S324" s="333">
        <f>IF(R324,"",A324&amp;"+")</f>
        <v/>
      </c>
    </row>
    <row r="325" ht="20.1" customFormat="1" customHeight="1" s="333">
      <c r="A325" s="296" t="n"/>
      <c r="B325" s="328" t="n"/>
      <c r="C325" s="328" t="n"/>
      <c r="D325" s="328" t="n"/>
      <c r="E325" s="328" t="n"/>
      <c r="F325" s="328" t="n"/>
      <c r="G325" s="329" t="n"/>
      <c r="H325" s="329" t="n"/>
      <c r="I325" s="330" t="n"/>
      <c r="J325" s="330" t="n"/>
      <c r="K325" s="330" t="n"/>
      <c r="L325" s="330" t="n"/>
      <c r="M325" s="330" t="n"/>
      <c r="N325" s="331">
        <f>IF(A325="","",IF(ISERROR(MATCH($F325,CL,0)),"Unknown",INDIRECT("'C'!$A$"&amp;MATCH($F325,CL,0)+1)))</f>
        <v/>
      </c>
      <c r="O325" s="331" t="inlineStr"/>
      <c r="P325" s="332" t="n"/>
      <c r="Q325" s="333">
        <f>A325&amp;B325</f>
        <v/>
      </c>
      <c r="R325" s="333">
        <f>OR(ISBLANK(B325),ISBLANK(C325))</f>
        <v/>
      </c>
      <c r="S325" s="333">
        <f>IF(R325,"",A325&amp;"+")</f>
        <v/>
      </c>
    </row>
    <row r="326" ht="20.1" customFormat="1" customHeight="1" s="333">
      <c r="A326" s="296" t="n"/>
      <c r="B326" s="328" t="n"/>
      <c r="C326" s="328" t="n"/>
      <c r="D326" s="328" t="n"/>
      <c r="E326" s="328" t="n"/>
      <c r="F326" s="328" t="n"/>
      <c r="G326" s="329" t="n"/>
      <c r="H326" s="329" t="n"/>
      <c r="I326" s="330" t="n"/>
      <c r="J326" s="330" t="n"/>
      <c r="K326" s="330" t="n"/>
      <c r="L326" s="330" t="n"/>
      <c r="M326" s="330" t="n"/>
      <c r="N326" s="331">
        <f>IF(A326="","",IF(ISERROR(MATCH($F326,CL,0)),"Unknown",INDIRECT("'C'!$A$"&amp;MATCH($F326,CL,0)+1)))</f>
        <v/>
      </c>
      <c r="O326" s="331" t="inlineStr"/>
      <c r="P326" s="332" t="n"/>
      <c r="Q326" s="333">
        <f>A326&amp;B326</f>
        <v/>
      </c>
      <c r="R326" s="333">
        <f>OR(ISBLANK(B326),ISBLANK(C326))</f>
        <v/>
      </c>
      <c r="S326" s="333">
        <f>IF(R326,"",A326&amp;"+")</f>
        <v/>
      </c>
    </row>
    <row r="327" ht="20.1" customFormat="1" customHeight="1" s="333">
      <c r="A327" s="296" t="n"/>
      <c r="B327" s="328" t="n"/>
      <c r="C327" s="328" t="n"/>
      <c r="D327" s="328" t="n"/>
      <c r="E327" s="328" t="n"/>
      <c r="F327" s="328" t="n"/>
      <c r="G327" s="329" t="n"/>
      <c r="H327" s="329" t="n"/>
      <c r="I327" s="330" t="n"/>
      <c r="J327" s="330" t="n"/>
      <c r="K327" s="330" t="n"/>
      <c r="L327" s="330" t="n"/>
      <c r="M327" s="330" t="n"/>
      <c r="N327" s="331">
        <f>IF(A327="","",IF(ISERROR(MATCH($F327,CL,0)),"Unknown",INDIRECT("'C'!$A$"&amp;MATCH($F327,CL,0)+1)))</f>
        <v/>
      </c>
      <c r="O327" s="331" t="inlineStr"/>
      <c r="P327" s="332" t="n"/>
      <c r="Q327" s="333">
        <f>A327&amp;B327</f>
        <v/>
      </c>
      <c r="R327" s="333">
        <f>OR(ISBLANK(B327),ISBLANK(C327))</f>
        <v/>
      </c>
      <c r="S327" s="333">
        <f>IF(R327,"",A327&amp;"+")</f>
        <v/>
      </c>
    </row>
    <row r="328" ht="20.1" customFormat="1" customHeight="1" s="333">
      <c r="A328" s="296" t="n"/>
      <c r="B328" s="328" t="n"/>
      <c r="C328" s="328" t="n"/>
      <c r="D328" s="328" t="n"/>
      <c r="E328" s="328" t="n"/>
      <c r="F328" s="328" t="n"/>
      <c r="G328" s="329" t="n"/>
      <c r="H328" s="329" t="n"/>
      <c r="I328" s="330" t="n"/>
      <c r="J328" s="330" t="n"/>
      <c r="K328" s="330" t="n"/>
      <c r="L328" s="330" t="n"/>
      <c r="M328" s="330" t="n"/>
      <c r="N328" s="331">
        <f>IF(A328="","",IF(ISERROR(MATCH($F328,CL,0)),"Unknown",INDIRECT("'C'!$A$"&amp;MATCH($F328,CL,0)+1)))</f>
        <v/>
      </c>
      <c r="O328" s="331" t="inlineStr"/>
      <c r="P328" s="332" t="n"/>
      <c r="Q328" s="333">
        <f>A328&amp;B328</f>
        <v/>
      </c>
      <c r="R328" s="333">
        <f>OR(ISBLANK(B328),ISBLANK(C328))</f>
        <v/>
      </c>
      <c r="S328" s="333">
        <f>IF(R328,"",A328&amp;"+")</f>
        <v/>
      </c>
    </row>
    <row r="329" ht="20.1" customFormat="1" customHeight="1" s="333">
      <c r="A329" s="296" t="n"/>
      <c r="B329" s="328" t="n"/>
      <c r="C329" s="328" t="n"/>
      <c r="D329" s="328" t="n"/>
      <c r="E329" s="328" t="n"/>
      <c r="F329" s="328" t="n"/>
      <c r="G329" s="329" t="n"/>
      <c r="H329" s="329" t="n"/>
      <c r="I329" s="330" t="n"/>
      <c r="J329" s="330" t="n"/>
      <c r="K329" s="330" t="n"/>
      <c r="L329" s="330" t="n"/>
      <c r="M329" s="330" t="n"/>
      <c r="N329" s="331">
        <f>IF(A329="","",IF(ISERROR(MATCH($F329,CL,0)),"Unknown",INDIRECT("'C'!$A$"&amp;MATCH($F329,CL,0)+1)))</f>
        <v/>
      </c>
      <c r="O329" s="331" t="inlineStr"/>
      <c r="P329" s="332" t="n"/>
      <c r="Q329" s="333">
        <f>A329&amp;B329</f>
        <v/>
      </c>
      <c r="R329" s="333">
        <f>OR(ISBLANK(B329),ISBLANK(C329))</f>
        <v/>
      </c>
      <c r="S329" s="333">
        <f>IF(R329,"",A329&amp;"+")</f>
        <v/>
      </c>
    </row>
    <row r="330" ht="20.1" customFormat="1" customHeight="1" s="333">
      <c r="A330" s="296" t="n"/>
      <c r="B330" s="328" t="n"/>
      <c r="C330" s="328" t="n"/>
      <c r="D330" s="328" t="n"/>
      <c r="E330" s="328" t="n"/>
      <c r="F330" s="328" t="n"/>
      <c r="G330" s="329" t="n"/>
      <c r="H330" s="329" t="n"/>
      <c r="I330" s="330" t="n"/>
      <c r="J330" s="330" t="n"/>
      <c r="K330" s="330" t="n"/>
      <c r="L330" s="330" t="n"/>
      <c r="M330" s="330" t="n"/>
      <c r="N330" s="331">
        <f>IF(A330="","",IF(ISERROR(MATCH($F330,CL,0)),"Unknown",INDIRECT("'C'!$A$"&amp;MATCH($F330,CL,0)+1)))</f>
        <v/>
      </c>
      <c r="O330" s="331" t="inlineStr"/>
      <c r="P330" s="332" t="n"/>
      <c r="Q330" s="333">
        <f>A330&amp;B330</f>
        <v/>
      </c>
      <c r="R330" s="333">
        <f>OR(ISBLANK(B330),ISBLANK(C330))</f>
        <v/>
      </c>
      <c r="S330" s="333">
        <f>IF(R330,"",A330&amp;"+")</f>
        <v/>
      </c>
    </row>
    <row r="331" ht="20.1" customFormat="1" customHeight="1" s="333">
      <c r="A331" s="296" t="n"/>
      <c r="B331" s="328" t="n"/>
      <c r="C331" s="328" t="n"/>
      <c r="D331" s="328" t="n"/>
      <c r="E331" s="328" t="n"/>
      <c r="F331" s="328" t="n"/>
      <c r="G331" s="329" t="n"/>
      <c r="H331" s="329" t="n"/>
      <c r="I331" s="330" t="n"/>
      <c r="J331" s="330" t="n"/>
      <c r="K331" s="330" t="n"/>
      <c r="L331" s="330" t="n"/>
      <c r="M331" s="330" t="n"/>
      <c r="N331" s="331">
        <f>IF(A331="","",IF(ISERROR(MATCH($F331,CL,0)),"Unknown",INDIRECT("'C'!$A$"&amp;MATCH($F331,CL,0)+1)))</f>
        <v/>
      </c>
      <c r="O331" s="331" t="inlineStr"/>
      <c r="P331" s="332" t="n"/>
      <c r="Q331" s="333">
        <f>A331&amp;B331</f>
        <v/>
      </c>
      <c r="R331" s="333">
        <f>OR(ISBLANK(B331),ISBLANK(C331))</f>
        <v/>
      </c>
      <c r="S331" s="333">
        <f>IF(R331,"",A331&amp;"+")</f>
        <v/>
      </c>
    </row>
    <row r="332" ht="20.1" customFormat="1" customHeight="1" s="333">
      <c r="A332" s="296" t="n"/>
      <c r="B332" s="328" t="n"/>
      <c r="C332" s="328" t="n"/>
      <c r="D332" s="328" t="n"/>
      <c r="E332" s="328" t="n"/>
      <c r="F332" s="328" t="n"/>
      <c r="G332" s="329" t="n"/>
      <c r="H332" s="329" t="n"/>
      <c r="I332" s="330" t="n"/>
      <c r="J332" s="330" t="n"/>
      <c r="K332" s="330" t="n"/>
      <c r="L332" s="330" t="n"/>
      <c r="M332" s="330" t="n"/>
      <c r="N332" s="331">
        <f>IF(A332="","",IF(ISERROR(MATCH($F332,CL,0)),"Unknown",INDIRECT("'C'!$A$"&amp;MATCH($F332,CL,0)+1)))</f>
        <v/>
      </c>
      <c r="O332" s="331" t="inlineStr"/>
      <c r="P332" s="332" t="n"/>
      <c r="Q332" s="333">
        <f>A332&amp;B332</f>
        <v/>
      </c>
      <c r="R332" s="333">
        <f>OR(ISBLANK(B332),ISBLANK(C332))</f>
        <v/>
      </c>
      <c r="S332" s="333">
        <f>IF(R332,"",A332&amp;"+")</f>
        <v/>
      </c>
    </row>
    <row r="333" ht="20.1" customFormat="1" customHeight="1" s="333">
      <c r="A333" s="296" t="n"/>
      <c r="B333" s="328" t="n"/>
      <c r="C333" s="328" t="n"/>
      <c r="D333" s="328" t="n"/>
      <c r="E333" s="328" t="n"/>
      <c r="F333" s="328" t="n"/>
      <c r="G333" s="329" t="n"/>
      <c r="H333" s="329" t="n"/>
      <c r="I333" s="330" t="n"/>
      <c r="J333" s="330" t="n"/>
      <c r="K333" s="330" t="n"/>
      <c r="L333" s="330" t="n"/>
      <c r="M333" s="330" t="n"/>
      <c r="N333" s="331">
        <f>IF(A333="","",IF(ISERROR(MATCH($F333,CL,0)),"Unknown",INDIRECT("'C'!$A$"&amp;MATCH($F333,CL,0)+1)))</f>
        <v/>
      </c>
      <c r="O333" s="331" t="inlineStr"/>
      <c r="P333" s="332" t="n"/>
      <c r="Q333" s="333">
        <f>A333&amp;B333</f>
        <v/>
      </c>
      <c r="R333" s="333">
        <f>OR(ISBLANK(B333),ISBLANK(C333))</f>
        <v/>
      </c>
      <c r="S333" s="333">
        <f>IF(R333,"",A333&amp;"+")</f>
        <v/>
      </c>
    </row>
    <row r="334" ht="20.1" customFormat="1" customHeight="1" s="333">
      <c r="A334" s="296" t="n"/>
      <c r="B334" s="328" t="n"/>
      <c r="C334" s="328" t="n"/>
      <c r="D334" s="328" t="n"/>
      <c r="E334" s="328" t="n"/>
      <c r="F334" s="328" t="n"/>
      <c r="G334" s="329" t="n"/>
      <c r="H334" s="329" t="n"/>
      <c r="I334" s="330" t="n"/>
      <c r="J334" s="330" t="n"/>
      <c r="K334" s="330" t="n"/>
      <c r="L334" s="330" t="n"/>
      <c r="M334" s="330" t="n"/>
      <c r="N334" s="331">
        <f>IF(A334="","",IF(ISERROR(MATCH($F334,CL,0)),"Unknown",INDIRECT("'C'!$A$"&amp;MATCH($F334,CL,0)+1)))</f>
        <v/>
      </c>
      <c r="O334" s="331" t="inlineStr"/>
      <c r="P334" s="332" t="n"/>
      <c r="Q334" s="333">
        <f>A334&amp;B334</f>
        <v/>
      </c>
      <c r="R334" s="333">
        <f>OR(ISBLANK(B334),ISBLANK(C334))</f>
        <v/>
      </c>
      <c r="S334" s="333">
        <f>IF(R334,"",A334&amp;"+")</f>
        <v/>
      </c>
    </row>
    <row r="335" ht="20.1" customFormat="1" customHeight="1" s="333">
      <c r="A335" s="296" t="n"/>
      <c r="B335" s="328" t="n"/>
      <c r="C335" s="328" t="n"/>
      <c r="D335" s="328" t="n"/>
      <c r="E335" s="328" t="n"/>
      <c r="F335" s="328" t="n"/>
      <c r="G335" s="329" t="n"/>
      <c r="H335" s="329" t="n"/>
      <c r="I335" s="330" t="n"/>
      <c r="J335" s="330" t="n"/>
      <c r="K335" s="330" t="n"/>
      <c r="L335" s="330" t="n"/>
      <c r="M335" s="330" t="n"/>
      <c r="N335" s="331">
        <f>IF(A335="","",IF(ISERROR(MATCH($F335,CL,0)),"Unknown",INDIRECT("'C'!$A$"&amp;MATCH($F335,CL,0)+1)))</f>
        <v/>
      </c>
      <c r="O335" s="331" t="inlineStr"/>
      <c r="P335" s="332" t="n"/>
      <c r="Q335" s="333">
        <f>A335&amp;B335</f>
        <v/>
      </c>
      <c r="R335" s="333">
        <f>OR(ISBLANK(B335),ISBLANK(C335))</f>
        <v/>
      </c>
      <c r="S335" s="333">
        <f>IF(R335,"",A335&amp;"+")</f>
        <v/>
      </c>
    </row>
    <row r="336" ht="20.1" customFormat="1" customHeight="1" s="333">
      <c r="A336" s="296" t="n"/>
      <c r="B336" s="328" t="n"/>
      <c r="C336" s="328" t="n"/>
      <c r="D336" s="328" t="n"/>
      <c r="E336" s="328" t="n"/>
      <c r="F336" s="328" t="n"/>
      <c r="G336" s="329" t="n"/>
      <c r="H336" s="329" t="n"/>
      <c r="I336" s="330" t="n"/>
      <c r="J336" s="330" t="n"/>
      <c r="K336" s="330" t="n"/>
      <c r="L336" s="330" t="n"/>
      <c r="M336" s="330" t="n"/>
      <c r="N336" s="331">
        <f>IF(A336="","",IF(ISERROR(MATCH($F336,CL,0)),"Unknown",INDIRECT("'C'!$A$"&amp;MATCH($F336,CL,0)+1)))</f>
        <v/>
      </c>
      <c r="O336" s="331" t="inlineStr"/>
      <c r="P336" s="332" t="n"/>
      <c r="Q336" s="333">
        <f>A336&amp;B336</f>
        <v/>
      </c>
      <c r="R336" s="333">
        <f>OR(ISBLANK(B336),ISBLANK(C336))</f>
        <v/>
      </c>
      <c r="S336" s="333">
        <f>IF(R336,"",A336&amp;"+")</f>
        <v/>
      </c>
    </row>
    <row r="337" ht="20.1" customFormat="1" customHeight="1" s="333">
      <c r="A337" s="296" t="n"/>
      <c r="B337" s="328" t="n"/>
      <c r="C337" s="328" t="n"/>
      <c r="D337" s="328" t="n"/>
      <c r="E337" s="328" t="n"/>
      <c r="F337" s="328" t="n"/>
      <c r="G337" s="329" t="n"/>
      <c r="H337" s="329" t="n"/>
      <c r="I337" s="330" t="n"/>
      <c r="J337" s="330" t="n"/>
      <c r="K337" s="330" t="n"/>
      <c r="L337" s="330" t="n"/>
      <c r="M337" s="330" t="n"/>
      <c r="N337" s="331">
        <f>IF(A337="","",IF(ISERROR(MATCH($F337,CL,0)),"Unknown",INDIRECT("'C'!$A$"&amp;MATCH($F337,CL,0)+1)))</f>
        <v/>
      </c>
      <c r="O337" s="331" t="inlineStr"/>
      <c r="P337" s="332" t="n"/>
      <c r="Q337" s="333">
        <f>A337&amp;B337</f>
        <v/>
      </c>
      <c r="R337" s="333">
        <f>OR(ISBLANK(B337),ISBLANK(C337))</f>
        <v/>
      </c>
      <c r="S337" s="333">
        <f>IF(R337,"",A337&amp;"+")</f>
        <v/>
      </c>
    </row>
    <row r="338" ht="20.1" customFormat="1" customHeight="1" s="333">
      <c r="A338" s="296" t="n"/>
      <c r="B338" s="328" t="n"/>
      <c r="C338" s="328" t="n"/>
      <c r="D338" s="328" t="n"/>
      <c r="E338" s="328" t="n"/>
      <c r="F338" s="328" t="n"/>
      <c r="G338" s="329" t="n"/>
      <c r="H338" s="329" t="n"/>
      <c r="I338" s="330" t="n"/>
      <c r="J338" s="330" t="n"/>
      <c r="K338" s="330" t="n"/>
      <c r="L338" s="330" t="n"/>
      <c r="M338" s="330" t="n"/>
      <c r="N338" s="331">
        <f>IF(A338="","",IF(ISERROR(MATCH($F338,CL,0)),"Unknown",INDIRECT("'C'!$A$"&amp;MATCH($F338,CL,0)+1)))</f>
        <v/>
      </c>
      <c r="O338" s="331" t="inlineStr"/>
      <c r="P338" s="332" t="n"/>
      <c r="Q338" s="333">
        <f>A338&amp;B338</f>
        <v/>
      </c>
      <c r="R338" s="333">
        <f>OR(ISBLANK(B338),ISBLANK(C338))</f>
        <v/>
      </c>
      <c r="S338" s="333">
        <f>IF(R338,"",A338&amp;"+")</f>
        <v/>
      </c>
    </row>
    <row r="339" ht="20.1" customFormat="1" customHeight="1" s="333">
      <c r="A339" s="296" t="n"/>
      <c r="B339" s="328" t="n"/>
      <c r="C339" s="328" t="n"/>
      <c r="D339" s="328" t="n"/>
      <c r="E339" s="328" t="n"/>
      <c r="F339" s="328" t="n"/>
      <c r="G339" s="329" t="n"/>
      <c r="H339" s="329" t="n"/>
      <c r="I339" s="330" t="n"/>
      <c r="J339" s="330" t="n"/>
      <c r="K339" s="330" t="n"/>
      <c r="L339" s="330" t="n"/>
      <c r="M339" s="330" t="n"/>
      <c r="N339" s="331">
        <f>IF(A339="","",IF(ISERROR(MATCH($F339,CL,0)),"Unknown",INDIRECT("'C'!$A$"&amp;MATCH($F339,CL,0)+1)))</f>
        <v/>
      </c>
      <c r="O339" s="331" t="inlineStr"/>
      <c r="P339" s="332" t="n"/>
      <c r="Q339" s="333">
        <f>A339&amp;B339</f>
        <v/>
      </c>
      <c r="R339" s="333">
        <f>OR(ISBLANK(B339),ISBLANK(C339))</f>
        <v/>
      </c>
      <c r="S339" s="333">
        <f>IF(R339,"",A339&amp;"+")</f>
        <v/>
      </c>
    </row>
    <row r="340" ht="20.1" customFormat="1" customHeight="1" s="333">
      <c r="A340" s="296" t="n"/>
      <c r="B340" s="328" t="n"/>
      <c r="C340" s="328" t="n"/>
      <c r="D340" s="328" t="n"/>
      <c r="E340" s="328" t="n"/>
      <c r="F340" s="328" t="n"/>
      <c r="G340" s="329" t="n"/>
      <c r="H340" s="329" t="n"/>
      <c r="I340" s="330" t="n"/>
      <c r="J340" s="330" t="n"/>
      <c r="K340" s="330" t="n"/>
      <c r="L340" s="330" t="n"/>
      <c r="M340" s="330" t="n"/>
      <c r="N340" s="331">
        <f>IF(A340="","",IF(ISERROR(MATCH($F340,CL,0)),"Unknown",INDIRECT("'C'!$A$"&amp;MATCH($F340,CL,0)+1)))</f>
        <v/>
      </c>
      <c r="O340" s="331" t="inlineStr"/>
      <c r="P340" s="332" t="n"/>
      <c r="Q340" s="333">
        <f>A340&amp;B340</f>
        <v/>
      </c>
      <c r="R340" s="333">
        <f>OR(ISBLANK(B340),ISBLANK(C340))</f>
        <v/>
      </c>
      <c r="S340" s="333">
        <f>IF(R340,"",A340&amp;"+")</f>
        <v/>
      </c>
    </row>
    <row r="341" ht="20.1" customFormat="1" customHeight="1" s="333">
      <c r="A341" s="296" t="n"/>
      <c r="B341" s="328" t="n"/>
      <c r="C341" s="328" t="n"/>
      <c r="D341" s="328" t="n"/>
      <c r="E341" s="328" t="n"/>
      <c r="F341" s="328" t="n"/>
      <c r="G341" s="329" t="n"/>
      <c r="H341" s="329" t="n"/>
      <c r="I341" s="330" t="n"/>
      <c r="J341" s="330" t="n"/>
      <c r="K341" s="330" t="n"/>
      <c r="L341" s="330" t="n"/>
      <c r="M341" s="330" t="n"/>
      <c r="N341" s="331">
        <f>IF(A341="","",IF(ISERROR(MATCH($F341,CL,0)),"Unknown",INDIRECT("'C'!$A$"&amp;MATCH($F341,CL,0)+1)))</f>
        <v/>
      </c>
      <c r="O341" s="331" t="inlineStr"/>
      <c r="P341" s="332" t="n"/>
      <c r="Q341" s="333">
        <f>A341&amp;B341</f>
        <v/>
      </c>
      <c r="R341" s="333">
        <f>OR(ISBLANK(B341),ISBLANK(C341))</f>
        <v/>
      </c>
      <c r="S341" s="333">
        <f>IF(R341,"",A341&amp;"+")</f>
        <v/>
      </c>
    </row>
    <row r="342" ht="20.1" customFormat="1" customHeight="1" s="333">
      <c r="A342" s="296" t="n"/>
      <c r="B342" s="328" t="n"/>
      <c r="C342" s="328" t="n"/>
      <c r="D342" s="328" t="n"/>
      <c r="E342" s="328" t="n"/>
      <c r="F342" s="328" t="n"/>
      <c r="G342" s="329" t="n"/>
      <c r="H342" s="329" t="n"/>
      <c r="I342" s="330" t="n"/>
      <c r="J342" s="330" t="n"/>
      <c r="K342" s="330" t="n"/>
      <c r="L342" s="330" t="n"/>
      <c r="M342" s="330" t="n"/>
      <c r="N342" s="331">
        <f>IF(A342="","",IF(ISERROR(MATCH($F342,CL,0)),"Unknown",INDIRECT("'C'!$A$"&amp;MATCH($F342,CL,0)+1)))</f>
        <v/>
      </c>
      <c r="O342" s="331" t="inlineStr"/>
      <c r="P342" s="332" t="n"/>
      <c r="Q342" s="333">
        <f>A342&amp;B342</f>
        <v/>
      </c>
      <c r="R342" s="333">
        <f>OR(ISBLANK(B342),ISBLANK(C342))</f>
        <v/>
      </c>
      <c r="S342" s="333">
        <f>IF(R342,"",A342&amp;"+")</f>
        <v/>
      </c>
    </row>
    <row r="343" ht="20.1" customFormat="1" customHeight="1" s="333">
      <c r="A343" s="296" t="n"/>
      <c r="B343" s="328" t="n"/>
      <c r="C343" s="328" t="n"/>
      <c r="D343" s="328" t="n"/>
      <c r="E343" s="328" t="n"/>
      <c r="F343" s="328" t="n"/>
      <c r="G343" s="329" t="n"/>
      <c r="H343" s="329" t="n"/>
      <c r="I343" s="330" t="n"/>
      <c r="J343" s="330" t="n"/>
      <c r="K343" s="330" t="n"/>
      <c r="L343" s="330" t="n"/>
      <c r="M343" s="330" t="n"/>
      <c r="N343" s="331">
        <f>IF(A343="","",IF(ISERROR(MATCH($F343,CL,0)),"Unknown",INDIRECT("'C'!$A$"&amp;MATCH($F343,CL,0)+1)))</f>
        <v/>
      </c>
      <c r="O343" s="331" t="inlineStr"/>
      <c r="P343" s="332" t="n"/>
      <c r="Q343" s="333">
        <f>A343&amp;B343</f>
        <v/>
      </c>
      <c r="R343" s="333">
        <f>OR(ISBLANK(B343),ISBLANK(C343))</f>
        <v/>
      </c>
      <c r="S343" s="333">
        <f>IF(R343,"",A343&amp;"+")</f>
        <v/>
      </c>
    </row>
    <row r="344" ht="20.1" customFormat="1" customHeight="1" s="333">
      <c r="A344" s="296" t="n"/>
      <c r="B344" s="328" t="n"/>
      <c r="C344" s="328" t="n"/>
      <c r="D344" s="328" t="n"/>
      <c r="E344" s="328" t="n"/>
      <c r="F344" s="328" t="n"/>
      <c r="G344" s="329" t="n"/>
      <c r="H344" s="329" t="n"/>
      <c r="I344" s="330" t="n"/>
      <c r="J344" s="330" t="n"/>
      <c r="K344" s="330" t="n"/>
      <c r="L344" s="330" t="n"/>
      <c r="M344" s="330" t="n"/>
      <c r="N344" s="331">
        <f>IF(A344="","",IF(ISERROR(MATCH($F344,CL,0)),"Unknown",INDIRECT("'C'!$A$"&amp;MATCH($F344,CL,0)+1)))</f>
        <v/>
      </c>
      <c r="O344" s="331" t="inlineStr"/>
      <c r="P344" s="332" t="n"/>
      <c r="Q344" s="333">
        <f>A344&amp;B344</f>
        <v/>
      </c>
      <c r="R344" s="333">
        <f>OR(ISBLANK(B344),ISBLANK(C344))</f>
        <v/>
      </c>
      <c r="S344" s="333">
        <f>IF(R344,"",A344&amp;"+")</f>
        <v/>
      </c>
    </row>
    <row r="345" ht="20.1" customFormat="1" customHeight="1" s="333">
      <c r="A345" s="296" t="n"/>
      <c r="B345" s="328" t="n"/>
      <c r="C345" s="328" t="n"/>
      <c r="D345" s="328" t="n"/>
      <c r="E345" s="328" t="n"/>
      <c r="F345" s="328" t="n"/>
      <c r="G345" s="329" t="n"/>
      <c r="H345" s="329" t="n"/>
      <c r="I345" s="330" t="n"/>
      <c r="J345" s="330" t="n"/>
      <c r="K345" s="330" t="n"/>
      <c r="L345" s="330" t="n"/>
      <c r="M345" s="330" t="n"/>
      <c r="N345" s="331">
        <f>IF(A345="","",IF(ISERROR(MATCH($F345,CL,0)),"Unknown",INDIRECT("'C'!$A$"&amp;MATCH($F345,CL,0)+1)))</f>
        <v/>
      </c>
      <c r="O345" s="331" t="inlineStr"/>
      <c r="P345" s="332" t="n"/>
      <c r="Q345" s="333">
        <f>A345&amp;B345</f>
        <v/>
      </c>
      <c r="R345" s="333">
        <f>OR(ISBLANK(B345),ISBLANK(C345))</f>
        <v/>
      </c>
      <c r="S345" s="333">
        <f>IF(R345,"",A345&amp;"+")</f>
        <v/>
      </c>
    </row>
    <row r="346" ht="20.1" customFormat="1" customHeight="1" s="333">
      <c r="A346" s="296" t="n"/>
      <c r="B346" s="328" t="n"/>
      <c r="C346" s="328" t="n"/>
      <c r="D346" s="328" t="n"/>
      <c r="E346" s="328" t="n"/>
      <c r="F346" s="328" t="n"/>
      <c r="G346" s="329" t="n"/>
      <c r="H346" s="329" t="n"/>
      <c r="I346" s="330" t="n"/>
      <c r="J346" s="330" t="n"/>
      <c r="K346" s="330" t="n"/>
      <c r="L346" s="330" t="n"/>
      <c r="M346" s="330" t="n"/>
      <c r="N346" s="331">
        <f>IF(A346="","",IF(ISERROR(MATCH($F346,CL,0)),"Unknown",INDIRECT("'C'!$A$"&amp;MATCH($F346,CL,0)+1)))</f>
        <v/>
      </c>
      <c r="O346" s="331" t="inlineStr"/>
      <c r="P346" s="332" t="n"/>
      <c r="Q346" s="333">
        <f>A346&amp;B346</f>
        <v/>
      </c>
      <c r="R346" s="333">
        <f>OR(ISBLANK(B346),ISBLANK(C346))</f>
        <v/>
      </c>
      <c r="S346" s="333">
        <f>IF(R346,"",A346&amp;"+")</f>
        <v/>
      </c>
    </row>
    <row r="347" ht="20.1" customFormat="1" customHeight="1" s="333">
      <c r="A347" s="296" t="n"/>
      <c r="B347" s="328" t="n"/>
      <c r="C347" s="328" t="n"/>
      <c r="D347" s="328" t="n"/>
      <c r="E347" s="328" t="n"/>
      <c r="F347" s="328" t="n"/>
      <c r="G347" s="329" t="n"/>
      <c r="H347" s="329" t="n"/>
      <c r="I347" s="330" t="n"/>
      <c r="J347" s="330" t="n"/>
      <c r="K347" s="330" t="n"/>
      <c r="L347" s="330" t="n"/>
      <c r="M347" s="330" t="n"/>
      <c r="N347" s="331">
        <f>IF(A347="","",IF(ISERROR(MATCH($F347,CL,0)),"Unknown",INDIRECT("'C'!$A$"&amp;MATCH($F347,CL,0)+1)))</f>
        <v/>
      </c>
      <c r="O347" s="331" t="inlineStr"/>
      <c r="P347" s="332" t="n"/>
      <c r="Q347" s="333">
        <f>A347&amp;B347</f>
        <v/>
      </c>
      <c r="R347" s="333">
        <f>OR(ISBLANK(B347),ISBLANK(C347))</f>
        <v/>
      </c>
      <c r="S347" s="333">
        <f>IF(R347,"",A347&amp;"+")</f>
        <v/>
      </c>
    </row>
    <row r="348" ht="20.1" customFormat="1" customHeight="1" s="333">
      <c r="A348" s="296" t="n"/>
      <c r="B348" s="328" t="n"/>
      <c r="C348" s="328" t="n"/>
      <c r="D348" s="328" t="n"/>
      <c r="E348" s="328" t="n"/>
      <c r="F348" s="328" t="n"/>
      <c r="G348" s="329" t="n"/>
      <c r="H348" s="329" t="n"/>
      <c r="I348" s="330" t="n"/>
      <c r="J348" s="330" t="n"/>
      <c r="K348" s="330" t="n"/>
      <c r="L348" s="330" t="n"/>
      <c r="M348" s="330" t="n"/>
      <c r="N348" s="331">
        <f>IF(A348="","",IF(ISERROR(MATCH($F348,CL,0)),"Unknown",INDIRECT("'C'!$A$"&amp;MATCH($F348,CL,0)+1)))</f>
        <v/>
      </c>
      <c r="O348" s="331" t="inlineStr"/>
      <c r="P348" s="332" t="n"/>
      <c r="Q348" s="333">
        <f>A348&amp;B348</f>
        <v/>
      </c>
      <c r="R348" s="333">
        <f>OR(ISBLANK(B348),ISBLANK(C348))</f>
        <v/>
      </c>
      <c r="S348" s="333">
        <f>IF(R348,"",A348&amp;"+")</f>
        <v/>
      </c>
    </row>
    <row r="349" ht="20.1" customFormat="1" customHeight="1" s="333">
      <c r="A349" s="296" t="n"/>
      <c r="B349" s="328" t="n"/>
      <c r="C349" s="328" t="n"/>
      <c r="D349" s="328" t="n"/>
      <c r="E349" s="328" t="n"/>
      <c r="F349" s="328" t="n"/>
      <c r="G349" s="329" t="n"/>
      <c r="H349" s="329" t="n"/>
      <c r="I349" s="330" t="n"/>
      <c r="J349" s="330" t="n"/>
      <c r="K349" s="330" t="n"/>
      <c r="L349" s="330" t="n"/>
      <c r="M349" s="330" t="n"/>
      <c r="N349" s="331">
        <f>IF(A349="","",IF(ISERROR(MATCH($F349,CL,0)),"Unknown",INDIRECT("'C'!$A$"&amp;MATCH($F349,CL,0)+1)))</f>
        <v/>
      </c>
      <c r="O349" s="331" t="inlineStr"/>
      <c r="P349" s="332" t="n"/>
      <c r="Q349" s="333">
        <f>A349&amp;B349</f>
        <v/>
      </c>
      <c r="R349" s="333">
        <f>OR(ISBLANK(B349),ISBLANK(C349))</f>
        <v/>
      </c>
      <c r="S349" s="333">
        <f>IF(R349,"",A349&amp;"+")</f>
        <v/>
      </c>
    </row>
    <row r="350" ht="20.1" customFormat="1" customHeight="1" s="333">
      <c r="A350" s="296" t="n"/>
      <c r="B350" s="328" t="n"/>
      <c r="C350" s="328" t="n"/>
      <c r="D350" s="328" t="n"/>
      <c r="E350" s="328" t="n"/>
      <c r="F350" s="328" t="n"/>
      <c r="G350" s="329" t="n"/>
      <c r="H350" s="329" t="n"/>
      <c r="I350" s="330" t="n"/>
      <c r="J350" s="330" t="n"/>
      <c r="K350" s="330" t="n"/>
      <c r="L350" s="330" t="n"/>
      <c r="M350" s="330" t="n"/>
      <c r="N350" s="331">
        <f>IF(A350="","",IF(ISERROR(MATCH($F350,CL,0)),"Unknown",INDIRECT("'C'!$A$"&amp;MATCH($F350,CL,0)+1)))</f>
        <v/>
      </c>
      <c r="O350" s="331" t="inlineStr"/>
      <c r="P350" s="332" t="n"/>
      <c r="Q350" s="333">
        <f>A350&amp;B350</f>
        <v/>
      </c>
      <c r="R350" s="333">
        <f>OR(ISBLANK(B350),ISBLANK(C350))</f>
        <v/>
      </c>
      <c r="S350" s="333">
        <f>IF(R350,"",A350&amp;"+")</f>
        <v/>
      </c>
    </row>
    <row r="351" ht="20.1" customFormat="1" customHeight="1" s="333">
      <c r="A351" s="296" t="n"/>
      <c r="B351" s="328" t="n"/>
      <c r="C351" s="328" t="n"/>
      <c r="D351" s="328" t="n"/>
      <c r="E351" s="328" t="n"/>
      <c r="F351" s="328" t="n"/>
      <c r="G351" s="329" t="n"/>
      <c r="H351" s="329" t="n"/>
      <c r="I351" s="330" t="n"/>
      <c r="J351" s="330" t="n"/>
      <c r="K351" s="330" t="n"/>
      <c r="L351" s="330" t="n"/>
      <c r="M351" s="330" t="n"/>
      <c r="N351" s="331">
        <f>IF(A351="","",IF(ISERROR(MATCH($F351,CL,0)),"Unknown",INDIRECT("'C'!$A$"&amp;MATCH($F351,CL,0)+1)))</f>
        <v/>
      </c>
      <c r="O351" s="331" t="inlineStr"/>
      <c r="P351" s="332" t="n"/>
      <c r="Q351" s="333">
        <f>A351&amp;B351</f>
        <v/>
      </c>
      <c r="R351" s="333">
        <f>OR(ISBLANK(B351),ISBLANK(C351))</f>
        <v/>
      </c>
      <c r="S351" s="333">
        <f>IF(R351,"",A351&amp;"+")</f>
        <v/>
      </c>
    </row>
    <row r="352" ht="20.1" customFormat="1" customHeight="1" s="333">
      <c r="A352" s="296" t="n"/>
      <c r="B352" s="328" t="n"/>
      <c r="C352" s="328" t="n"/>
      <c r="D352" s="328" t="n"/>
      <c r="E352" s="328" t="n"/>
      <c r="F352" s="328" t="n"/>
      <c r="G352" s="329" t="n"/>
      <c r="H352" s="329" t="n"/>
      <c r="I352" s="330" t="n"/>
      <c r="J352" s="330" t="n"/>
      <c r="K352" s="330" t="n"/>
      <c r="L352" s="330" t="n"/>
      <c r="M352" s="330" t="n"/>
      <c r="N352" s="331">
        <f>IF(A352="","",IF(ISERROR(MATCH($F352,CL,0)),"Unknown",INDIRECT("'C'!$A$"&amp;MATCH($F352,CL,0)+1)))</f>
        <v/>
      </c>
      <c r="O352" s="331" t="inlineStr"/>
      <c r="P352" s="332" t="n"/>
      <c r="Q352" s="333">
        <f>A352&amp;B352</f>
        <v/>
      </c>
      <c r="R352" s="333">
        <f>OR(ISBLANK(B352),ISBLANK(C352))</f>
        <v/>
      </c>
      <c r="S352" s="333">
        <f>IF(R352,"",A352&amp;"+")</f>
        <v/>
      </c>
    </row>
    <row r="353" ht="20.1" customFormat="1" customHeight="1" s="333">
      <c r="A353" s="296" t="n"/>
      <c r="B353" s="328" t="n"/>
      <c r="C353" s="328" t="n"/>
      <c r="D353" s="328" t="n"/>
      <c r="E353" s="328" t="n"/>
      <c r="F353" s="328" t="n"/>
      <c r="G353" s="329" t="n"/>
      <c r="H353" s="329" t="n"/>
      <c r="I353" s="330" t="n"/>
      <c r="J353" s="330" t="n"/>
      <c r="K353" s="330" t="n"/>
      <c r="L353" s="330" t="n"/>
      <c r="M353" s="330" t="n"/>
      <c r="N353" s="331">
        <f>IF(A353="","",IF(ISERROR(MATCH($F353,CL,0)),"Unknown",INDIRECT("'C'!$A$"&amp;MATCH($F353,CL,0)+1)))</f>
        <v/>
      </c>
      <c r="O353" s="331" t="inlineStr"/>
      <c r="P353" s="332" t="n"/>
      <c r="Q353" s="333">
        <f>A353&amp;B353</f>
        <v/>
      </c>
      <c r="R353" s="333">
        <f>OR(ISBLANK(B353),ISBLANK(C353))</f>
        <v/>
      </c>
      <c r="S353" s="333">
        <f>IF(R353,"",A353&amp;"+")</f>
        <v/>
      </c>
    </row>
    <row r="354" ht="20.1" customFormat="1" customHeight="1" s="333">
      <c r="A354" s="296" t="n"/>
      <c r="B354" s="328" t="n"/>
      <c r="C354" s="328" t="n"/>
      <c r="D354" s="328" t="n"/>
      <c r="E354" s="328" t="n"/>
      <c r="F354" s="328" t="n"/>
      <c r="G354" s="329" t="n"/>
      <c r="H354" s="329" t="n"/>
      <c r="I354" s="330" t="n"/>
      <c r="J354" s="330" t="n"/>
      <c r="K354" s="330" t="n"/>
      <c r="L354" s="330" t="n"/>
      <c r="M354" s="330" t="n"/>
      <c r="N354" s="331">
        <f>IF(A354="","",IF(ISERROR(MATCH($F354,CL,0)),"Unknown",INDIRECT("'C'!$A$"&amp;MATCH($F354,CL,0)+1)))</f>
        <v/>
      </c>
      <c r="O354" s="331" t="inlineStr"/>
      <c r="P354" s="332" t="n"/>
      <c r="Q354" s="333">
        <f>A354&amp;B354</f>
        <v/>
      </c>
      <c r="R354" s="333">
        <f>OR(ISBLANK(B354),ISBLANK(C354))</f>
        <v/>
      </c>
      <c r="S354" s="333">
        <f>IF(R354,"",A354&amp;"+")</f>
        <v/>
      </c>
    </row>
    <row r="355" ht="20.1" customFormat="1" customHeight="1" s="333">
      <c r="A355" s="296" t="n"/>
      <c r="B355" s="328" t="n"/>
      <c r="C355" s="328" t="n"/>
      <c r="D355" s="328" t="n"/>
      <c r="E355" s="328" t="n"/>
      <c r="F355" s="328" t="n"/>
      <c r="G355" s="329" t="n"/>
      <c r="H355" s="329" t="n"/>
      <c r="I355" s="330" t="n"/>
      <c r="J355" s="330" t="n"/>
      <c r="K355" s="330" t="n"/>
      <c r="L355" s="330" t="n"/>
      <c r="M355" s="330" t="n"/>
      <c r="N355" s="331">
        <f>IF(A355="","",IF(ISERROR(MATCH($F355,CL,0)),"Unknown",INDIRECT("'C'!$A$"&amp;MATCH($F355,CL,0)+1)))</f>
        <v/>
      </c>
      <c r="O355" s="331" t="inlineStr"/>
      <c r="P355" s="332" t="n"/>
      <c r="Q355" s="333">
        <f>A355&amp;B355</f>
        <v/>
      </c>
      <c r="R355" s="333">
        <f>OR(ISBLANK(B355),ISBLANK(C355))</f>
        <v/>
      </c>
      <c r="S355" s="333">
        <f>IF(R355,"",A355&amp;"+")</f>
        <v/>
      </c>
    </row>
    <row r="356" ht="20.1" customFormat="1" customHeight="1" s="333">
      <c r="A356" s="296" t="n"/>
      <c r="B356" s="328" t="n"/>
      <c r="C356" s="328" t="n"/>
      <c r="D356" s="328" t="n"/>
      <c r="E356" s="328" t="n"/>
      <c r="F356" s="328" t="n"/>
      <c r="G356" s="329" t="n"/>
      <c r="H356" s="329" t="n"/>
      <c r="I356" s="330" t="n"/>
      <c r="J356" s="330" t="n"/>
      <c r="K356" s="330" t="n"/>
      <c r="L356" s="330" t="n"/>
      <c r="M356" s="330" t="n"/>
      <c r="N356" s="331">
        <f>IF(A356="","",IF(ISERROR(MATCH($F356,CL,0)),"Unknown",INDIRECT("'C'!$A$"&amp;MATCH($F356,CL,0)+1)))</f>
        <v/>
      </c>
      <c r="O356" s="331" t="inlineStr"/>
      <c r="P356" s="332" t="n"/>
      <c r="Q356" s="333">
        <f>A356&amp;B356</f>
        <v/>
      </c>
      <c r="R356" s="333">
        <f>OR(ISBLANK(B356),ISBLANK(C356))</f>
        <v/>
      </c>
      <c r="S356" s="333">
        <f>IF(R356,"",A356&amp;"+")</f>
        <v/>
      </c>
    </row>
    <row r="357" ht="20.1" customFormat="1" customHeight="1" s="333">
      <c r="A357" s="296" t="n"/>
      <c r="B357" s="328" t="n"/>
      <c r="C357" s="328" t="n"/>
      <c r="D357" s="328" t="n"/>
      <c r="E357" s="328" t="n"/>
      <c r="F357" s="328" t="n"/>
      <c r="G357" s="329" t="n"/>
      <c r="H357" s="329" t="n"/>
      <c r="I357" s="330" t="n"/>
      <c r="J357" s="330" t="n"/>
      <c r="K357" s="330" t="n"/>
      <c r="L357" s="330" t="n"/>
      <c r="M357" s="330" t="n"/>
      <c r="N357" s="331">
        <f>IF(A357="","",IF(ISERROR(MATCH($F357,CL,0)),"Unknown",INDIRECT("'C'!$A$"&amp;MATCH($F357,CL,0)+1)))</f>
        <v/>
      </c>
      <c r="O357" s="331" t="inlineStr"/>
      <c r="P357" s="332" t="n"/>
      <c r="Q357" s="333">
        <f>A357&amp;B357</f>
        <v/>
      </c>
      <c r="R357" s="333">
        <f>OR(ISBLANK(B357),ISBLANK(C357))</f>
        <v/>
      </c>
      <c r="S357" s="333">
        <f>IF(R357,"",A357&amp;"+")</f>
        <v/>
      </c>
    </row>
    <row r="358" ht="20.1" customFormat="1" customHeight="1" s="333">
      <c r="A358" s="296" t="n"/>
      <c r="B358" s="328" t="n"/>
      <c r="C358" s="328" t="n"/>
      <c r="D358" s="328" t="n"/>
      <c r="E358" s="328" t="n"/>
      <c r="F358" s="328" t="n"/>
      <c r="G358" s="329" t="n"/>
      <c r="H358" s="329" t="n"/>
      <c r="I358" s="330" t="n"/>
      <c r="J358" s="330" t="n"/>
      <c r="K358" s="330" t="n"/>
      <c r="L358" s="330" t="n"/>
      <c r="M358" s="330" t="n"/>
      <c r="N358" s="331">
        <f>IF(A358="","",IF(ISERROR(MATCH($F358,CL,0)),"Unknown",INDIRECT("'C'!$A$"&amp;MATCH($F358,CL,0)+1)))</f>
        <v/>
      </c>
      <c r="O358" s="331" t="inlineStr"/>
      <c r="P358" s="332" t="n"/>
      <c r="Q358" s="333">
        <f>A358&amp;B358</f>
        <v/>
      </c>
      <c r="R358" s="333">
        <f>OR(ISBLANK(B358),ISBLANK(C358))</f>
        <v/>
      </c>
      <c r="S358" s="333">
        <f>IF(R358,"",A358&amp;"+")</f>
        <v/>
      </c>
    </row>
    <row r="359" ht="20.1" customFormat="1" customHeight="1" s="333">
      <c r="A359" s="296" t="n"/>
      <c r="B359" s="328" t="n"/>
      <c r="C359" s="328" t="n"/>
      <c r="D359" s="328" t="n"/>
      <c r="E359" s="328" t="n"/>
      <c r="F359" s="328" t="n"/>
      <c r="G359" s="329" t="n"/>
      <c r="H359" s="329" t="n"/>
      <c r="I359" s="330" t="n"/>
      <c r="J359" s="330" t="n"/>
      <c r="K359" s="330" t="n"/>
      <c r="L359" s="330" t="n"/>
      <c r="M359" s="330" t="n"/>
      <c r="N359" s="331">
        <f>IF(A359="","",IF(ISERROR(MATCH($F359,CL,0)),"Unknown",INDIRECT("'C'!$A$"&amp;MATCH($F359,CL,0)+1)))</f>
        <v/>
      </c>
      <c r="O359" s="331" t="inlineStr"/>
      <c r="P359" s="332" t="n"/>
      <c r="Q359" s="333">
        <f>A359&amp;B359</f>
        <v/>
      </c>
      <c r="R359" s="333">
        <f>OR(ISBLANK(B359),ISBLANK(C359))</f>
        <v/>
      </c>
      <c r="S359" s="333">
        <f>IF(R359,"",A359&amp;"+")</f>
        <v/>
      </c>
    </row>
    <row r="360" ht="20.1" customFormat="1" customHeight="1" s="333">
      <c r="A360" s="296" t="n"/>
      <c r="B360" s="328" t="n"/>
      <c r="C360" s="328" t="n"/>
      <c r="D360" s="328" t="n"/>
      <c r="E360" s="328" t="n"/>
      <c r="F360" s="328" t="n"/>
      <c r="G360" s="329" t="n"/>
      <c r="H360" s="329" t="n"/>
      <c r="I360" s="330" t="n"/>
      <c r="J360" s="330" t="n"/>
      <c r="K360" s="330" t="n"/>
      <c r="L360" s="330" t="n"/>
      <c r="M360" s="330" t="n"/>
      <c r="N360" s="331">
        <f>IF(A360="","",IF(ISERROR(MATCH($F360,CL,0)),"Unknown",INDIRECT("'C'!$A$"&amp;MATCH($F360,CL,0)+1)))</f>
        <v/>
      </c>
      <c r="O360" s="331" t="inlineStr"/>
      <c r="P360" s="332" t="n"/>
      <c r="Q360" s="333">
        <f>A360&amp;B360</f>
        <v/>
      </c>
      <c r="R360" s="333">
        <f>OR(ISBLANK(B360),ISBLANK(C360))</f>
        <v/>
      </c>
      <c r="S360" s="333">
        <f>IF(R360,"",A360&amp;"+")</f>
        <v/>
      </c>
    </row>
    <row r="361" ht="20.1" customFormat="1" customHeight="1" s="333">
      <c r="A361" s="296" t="n"/>
      <c r="B361" s="328" t="n"/>
      <c r="C361" s="328" t="n"/>
      <c r="D361" s="328" t="n"/>
      <c r="E361" s="328" t="n"/>
      <c r="F361" s="328" t="n"/>
      <c r="G361" s="329" t="n"/>
      <c r="H361" s="329" t="n"/>
      <c r="I361" s="330" t="n"/>
      <c r="J361" s="330" t="n"/>
      <c r="K361" s="330" t="n"/>
      <c r="L361" s="330" t="n"/>
      <c r="M361" s="330" t="n"/>
      <c r="N361" s="331">
        <f>IF(A361="","",IF(ISERROR(MATCH($F361,CL,0)),"Unknown",INDIRECT("'C'!$A$"&amp;MATCH($F361,CL,0)+1)))</f>
        <v/>
      </c>
      <c r="O361" s="331" t="inlineStr"/>
      <c r="P361" s="332" t="n"/>
      <c r="Q361" s="333">
        <f>A361&amp;B361</f>
        <v/>
      </c>
      <c r="R361" s="333">
        <f>OR(ISBLANK(B361),ISBLANK(C361))</f>
        <v/>
      </c>
      <c r="S361" s="333">
        <f>IF(R361,"",A361&amp;"+")</f>
        <v/>
      </c>
    </row>
    <row r="362" ht="20.1" customFormat="1" customHeight="1" s="333">
      <c r="A362" s="296" t="n"/>
      <c r="B362" s="328" t="n"/>
      <c r="C362" s="328" t="n"/>
      <c r="D362" s="328" t="n"/>
      <c r="E362" s="328" t="n"/>
      <c r="F362" s="328" t="n"/>
      <c r="G362" s="329" t="n"/>
      <c r="H362" s="329" t="n"/>
      <c r="I362" s="330" t="n"/>
      <c r="J362" s="330" t="n"/>
      <c r="K362" s="330" t="n"/>
      <c r="L362" s="330" t="n"/>
      <c r="M362" s="330" t="n"/>
      <c r="N362" s="331">
        <f>IF(A362="","",IF(ISERROR(MATCH($F362,CL,0)),"Unknown",INDIRECT("'C'!$A$"&amp;MATCH($F362,CL,0)+1)))</f>
        <v/>
      </c>
      <c r="O362" s="331" t="inlineStr"/>
      <c r="P362" s="332" t="n"/>
      <c r="Q362" s="333">
        <f>A362&amp;B362</f>
        <v/>
      </c>
      <c r="R362" s="333">
        <f>OR(ISBLANK(B362),ISBLANK(C362))</f>
        <v/>
      </c>
      <c r="S362" s="333">
        <f>IF(R362,"",A362&amp;"+")</f>
        <v/>
      </c>
    </row>
    <row r="363" ht="20.1" customFormat="1" customHeight="1" s="333">
      <c r="A363" s="296" t="n"/>
      <c r="B363" s="328" t="n"/>
      <c r="C363" s="328" t="n"/>
      <c r="D363" s="328" t="n"/>
      <c r="E363" s="328" t="n"/>
      <c r="F363" s="328" t="n"/>
      <c r="G363" s="329" t="n"/>
      <c r="H363" s="329" t="n"/>
      <c r="I363" s="330" t="n"/>
      <c r="J363" s="330" t="n"/>
      <c r="K363" s="330" t="n"/>
      <c r="L363" s="330" t="n"/>
      <c r="M363" s="330" t="n"/>
      <c r="N363" s="331">
        <f>IF(A363="","",IF(ISERROR(MATCH($F363,CL,0)),"Unknown",INDIRECT("'C'!$A$"&amp;MATCH($F363,CL,0)+1)))</f>
        <v/>
      </c>
      <c r="O363" s="331" t="inlineStr"/>
      <c r="P363" s="332" t="n"/>
      <c r="Q363" s="333">
        <f>A363&amp;B363</f>
        <v/>
      </c>
      <c r="R363" s="333">
        <f>OR(ISBLANK(B363),ISBLANK(C363))</f>
        <v/>
      </c>
      <c r="S363" s="333">
        <f>IF(R363,"",A363&amp;"+")</f>
        <v/>
      </c>
    </row>
    <row r="364" ht="20.1" customFormat="1" customHeight="1" s="333">
      <c r="A364" s="296" t="n"/>
      <c r="B364" s="328" t="n"/>
      <c r="C364" s="328" t="n"/>
      <c r="D364" s="328" t="n"/>
      <c r="E364" s="328" t="n"/>
      <c r="F364" s="328" t="n"/>
      <c r="G364" s="329" t="n"/>
      <c r="H364" s="329" t="n"/>
      <c r="I364" s="330" t="n"/>
      <c r="J364" s="330" t="n"/>
      <c r="K364" s="330" t="n"/>
      <c r="L364" s="330" t="n"/>
      <c r="M364" s="330" t="n"/>
      <c r="N364" s="331">
        <f>IF(A364="","",IF(ISERROR(MATCH($F364,CL,0)),"Unknown",INDIRECT("'C'!$A$"&amp;MATCH($F364,CL,0)+1)))</f>
        <v/>
      </c>
      <c r="O364" s="331" t="inlineStr"/>
      <c r="P364" s="332" t="n"/>
      <c r="Q364" s="333">
        <f>A364&amp;B364</f>
        <v/>
      </c>
      <c r="R364" s="333">
        <f>OR(ISBLANK(B364),ISBLANK(C364))</f>
        <v/>
      </c>
      <c r="S364" s="333">
        <f>IF(R364,"",A364&amp;"+")</f>
        <v/>
      </c>
    </row>
    <row r="365" ht="20.1" customFormat="1" customHeight="1" s="333">
      <c r="A365" s="296" t="n"/>
      <c r="B365" s="328" t="n"/>
      <c r="C365" s="328" t="n"/>
      <c r="D365" s="328" t="n"/>
      <c r="E365" s="328" t="n"/>
      <c r="F365" s="328" t="n"/>
      <c r="G365" s="329" t="n"/>
      <c r="H365" s="329" t="n"/>
      <c r="I365" s="330" t="n"/>
      <c r="J365" s="330" t="n"/>
      <c r="K365" s="330" t="n"/>
      <c r="L365" s="330" t="n"/>
      <c r="M365" s="330" t="n"/>
      <c r="N365" s="331">
        <f>IF(A365="","",IF(ISERROR(MATCH($F365,CL,0)),"Unknown",INDIRECT("'C'!$A$"&amp;MATCH($F365,CL,0)+1)))</f>
        <v/>
      </c>
      <c r="O365" s="331" t="inlineStr"/>
      <c r="P365" s="332" t="n"/>
      <c r="Q365" s="333">
        <f>A365&amp;B365</f>
        <v/>
      </c>
      <c r="R365" s="333">
        <f>OR(ISBLANK(B365),ISBLANK(C365))</f>
        <v/>
      </c>
      <c r="S365" s="333">
        <f>IF(R365,"",A365&amp;"+")</f>
        <v/>
      </c>
    </row>
    <row r="366" ht="20.1" customFormat="1" customHeight="1" s="333">
      <c r="A366" s="296" t="n"/>
      <c r="B366" s="328" t="n"/>
      <c r="C366" s="328" t="n"/>
      <c r="D366" s="328" t="n"/>
      <c r="E366" s="328" t="n"/>
      <c r="F366" s="328" t="n"/>
      <c r="G366" s="329" t="n"/>
      <c r="H366" s="329" t="n"/>
      <c r="I366" s="330" t="n"/>
      <c r="J366" s="330" t="n"/>
      <c r="K366" s="330" t="n"/>
      <c r="L366" s="330" t="n"/>
      <c r="M366" s="330" t="n"/>
      <c r="N366" s="331">
        <f>IF(A366="","",IF(ISERROR(MATCH($F366,CL,0)),"Unknown",INDIRECT("'C'!$A$"&amp;MATCH($F366,CL,0)+1)))</f>
        <v/>
      </c>
      <c r="O366" s="331" t="inlineStr"/>
      <c r="P366" s="332" t="n"/>
      <c r="Q366" s="333">
        <f>A366&amp;B366</f>
        <v/>
      </c>
      <c r="R366" s="333">
        <f>OR(ISBLANK(B366),ISBLANK(C366))</f>
        <v/>
      </c>
      <c r="S366" s="333">
        <f>IF(R366,"",A366&amp;"+")</f>
        <v/>
      </c>
    </row>
    <row r="367" ht="20.1" customFormat="1" customHeight="1" s="333">
      <c r="A367" s="296" t="n"/>
      <c r="B367" s="328" t="n"/>
      <c r="C367" s="328" t="n"/>
      <c r="D367" s="328" t="n"/>
      <c r="E367" s="328" t="n"/>
      <c r="F367" s="328" t="n"/>
      <c r="G367" s="329" t="n"/>
      <c r="H367" s="329" t="n"/>
      <c r="I367" s="330" t="n"/>
      <c r="J367" s="330" t="n"/>
      <c r="K367" s="330" t="n"/>
      <c r="L367" s="330" t="n"/>
      <c r="M367" s="330" t="n"/>
      <c r="N367" s="331">
        <f>IF(A367="","",IF(ISERROR(MATCH($F367,CL,0)),"Unknown",INDIRECT("'C'!$A$"&amp;MATCH($F367,CL,0)+1)))</f>
        <v/>
      </c>
      <c r="O367" s="331" t="inlineStr"/>
      <c r="P367" s="332" t="n"/>
      <c r="Q367" s="333">
        <f>A367&amp;B367</f>
        <v/>
      </c>
      <c r="R367" s="333">
        <f>OR(ISBLANK(B367),ISBLANK(C367))</f>
        <v/>
      </c>
      <c r="S367" s="333">
        <f>IF(R367,"",A367&amp;"+")</f>
        <v/>
      </c>
    </row>
    <row r="368" ht="20.1" customFormat="1" customHeight="1" s="333">
      <c r="A368" s="296" t="n"/>
      <c r="B368" s="328" t="n"/>
      <c r="C368" s="328" t="n"/>
      <c r="D368" s="328" t="n"/>
      <c r="E368" s="328" t="n"/>
      <c r="F368" s="328" t="n"/>
      <c r="G368" s="329" t="n"/>
      <c r="H368" s="329" t="n"/>
      <c r="I368" s="330" t="n"/>
      <c r="J368" s="330" t="n"/>
      <c r="K368" s="330" t="n"/>
      <c r="L368" s="330" t="n"/>
      <c r="M368" s="330" t="n"/>
      <c r="N368" s="331">
        <f>IF(A368="","",IF(ISERROR(MATCH($F368,CL,0)),"Unknown",INDIRECT("'C'!$A$"&amp;MATCH($F368,CL,0)+1)))</f>
        <v/>
      </c>
      <c r="O368" s="331" t="inlineStr"/>
      <c r="P368" s="332" t="n"/>
      <c r="Q368" s="333">
        <f>A368&amp;B368</f>
        <v/>
      </c>
      <c r="R368" s="333">
        <f>OR(ISBLANK(B368),ISBLANK(C368))</f>
        <v/>
      </c>
      <c r="S368" s="333">
        <f>IF(R368,"",A368&amp;"+")</f>
        <v/>
      </c>
    </row>
    <row r="369" ht="20.1" customFormat="1" customHeight="1" s="333">
      <c r="A369" s="296" t="n"/>
      <c r="B369" s="328" t="n"/>
      <c r="C369" s="328" t="n"/>
      <c r="D369" s="328" t="n"/>
      <c r="E369" s="328" t="n"/>
      <c r="F369" s="328" t="n"/>
      <c r="G369" s="329" t="n"/>
      <c r="H369" s="329" t="n"/>
      <c r="I369" s="330" t="n"/>
      <c r="J369" s="330" t="n"/>
      <c r="K369" s="330" t="n"/>
      <c r="L369" s="330" t="n"/>
      <c r="M369" s="330" t="n"/>
      <c r="N369" s="331">
        <f>IF(A369="","",IF(ISERROR(MATCH($F369,CL,0)),"Unknown",INDIRECT("'C'!$A$"&amp;MATCH($F369,CL,0)+1)))</f>
        <v/>
      </c>
      <c r="O369" s="331" t="inlineStr"/>
      <c r="P369" s="332" t="n"/>
      <c r="Q369" s="333">
        <f>A369&amp;B369</f>
        <v/>
      </c>
      <c r="R369" s="333">
        <f>OR(ISBLANK(B369),ISBLANK(C369))</f>
        <v/>
      </c>
      <c r="S369" s="333">
        <f>IF(R369,"",A369&amp;"+")</f>
        <v/>
      </c>
    </row>
    <row r="370" ht="20.1" customFormat="1" customHeight="1" s="333">
      <c r="A370" s="296" t="n"/>
      <c r="B370" s="328" t="n"/>
      <c r="C370" s="328" t="n"/>
      <c r="D370" s="328" t="n"/>
      <c r="E370" s="328" t="n"/>
      <c r="F370" s="328" t="n"/>
      <c r="G370" s="329" t="n"/>
      <c r="H370" s="329" t="n"/>
      <c r="I370" s="330" t="n"/>
      <c r="J370" s="330" t="n"/>
      <c r="K370" s="330" t="n"/>
      <c r="L370" s="330" t="n"/>
      <c r="M370" s="330" t="n"/>
      <c r="N370" s="331">
        <f>IF(A370="","",IF(ISERROR(MATCH($F370,CL,0)),"Unknown",INDIRECT("'C'!$A$"&amp;MATCH($F370,CL,0)+1)))</f>
        <v/>
      </c>
      <c r="O370" s="331" t="inlineStr"/>
      <c r="P370" s="332" t="n"/>
      <c r="Q370" s="333">
        <f>A370&amp;B370</f>
        <v/>
      </c>
      <c r="R370" s="333">
        <f>OR(ISBLANK(B370),ISBLANK(C370))</f>
        <v/>
      </c>
      <c r="S370" s="333">
        <f>IF(R370,"",A370&amp;"+")</f>
        <v/>
      </c>
    </row>
    <row r="371" ht="20.1" customFormat="1" customHeight="1" s="333">
      <c r="A371" s="296" t="n"/>
      <c r="B371" s="328" t="n"/>
      <c r="C371" s="328" t="n"/>
      <c r="D371" s="328" t="n"/>
      <c r="E371" s="328" t="n"/>
      <c r="F371" s="328" t="n"/>
      <c r="G371" s="329" t="n"/>
      <c r="H371" s="329" t="n"/>
      <c r="I371" s="330" t="n"/>
      <c r="J371" s="330" t="n"/>
      <c r="K371" s="330" t="n"/>
      <c r="L371" s="330" t="n"/>
      <c r="M371" s="330" t="n"/>
      <c r="N371" s="331">
        <f>IF(A371="","",IF(ISERROR(MATCH($F371,CL,0)),"Unknown",INDIRECT("'C'!$A$"&amp;MATCH($F371,CL,0)+1)))</f>
        <v/>
      </c>
      <c r="O371" s="331" t="inlineStr"/>
      <c r="P371" s="332" t="n"/>
      <c r="Q371" s="333">
        <f>A371&amp;B371</f>
        <v/>
      </c>
      <c r="R371" s="333">
        <f>OR(ISBLANK(B371),ISBLANK(C371))</f>
        <v/>
      </c>
      <c r="S371" s="333">
        <f>IF(R371,"",A371&amp;"+")</f>
        <v/>
      </c>
    </row>
    <row r="372" ht="20.1" customFormat="1" customHeight="1" s="333">
      <c r="A372" s="296" t="n"/>
      <c r="B372" s="328" t="n"/>
      <c r="C372" s="328" t="n"/>
      <c r="D372" s="328" t="n"/>
      <c r="E372" s="328" t="n"/>
      <c r="F372" s="328" t="n"/>
      <c r="G372" s="329" t="n"/>
      <c r="H372" s="329" t="n"/>
      <c r="I372" s="330" t="n"/>
      <c r="J372" s="330" t="n"/>
      <c r="K372" s="330" t="n"/>
      <c r="L372" s="330" t="n"/>
      <c r="M372" s="330" t="n"/>
      <c r="N372" s="331">
        <f>IF(A372="","",IF(ISERROR(MATCH($F372,CL,0)),"Unknown",INDIRECT("'C'!$A$"&amp;MATCH($F372,CL,0)+1)))</f>
        <v/>
      </c>
      <c r="O372" s="331" t="inlineStr"/>
      <c r="P372" s="332" t="n"/>
      <c r="Q372" s="333">
        <f>A372&amp;B372</f>
        <v/>
      </c>
      <c r="R372" s="333">
        <f>OR(ISBLANK(B372),ISBLANK(C372))</f>
        <v/>
      </c>
      <c r="S372" s="333">
        <f>IF(R372,"",A372&amp;"+")</f>
        <v/>
      </c>
    </row>
    <row r="373" ht="20.1" customFormat="1" customHeight="1" s="333">
      <c r="A373" s="296" t="n"/>
      <c r="B373" s="328" t="n"/>
      <c r="C373" s="328" t="n"/>
      <c r="D373" s="328" t="n"/>
      <c r="E373" s="328" t="n"/>
      <c r="F373" s="328" t="n"/>
      <c r="G373" s="329" t="n"/>
      <c r="H373" s="329" t="n"/>
      <c r="I373" s="330" t="n"/>
      <c r="J373" s="330" t="n"/>
      <c r="K373" s="330" t="n"/>
      <c r="L373" s="330" t="n"/>
      <c r="M373" s="330" t="n"/>
      <c r="N373" s="331">
        <f>IF(A373="","",IF(ISERROR(MATCH($F373,CL,0)),"Unknown",INDIRECT("'C'!$A$"&amp;MATCH($F373,CL,0)+1)))</f>
        <v/>
      </c>
      <c r="O373" s="331" t="inlineStr"/>
      <c r="P373" s="332" t="n"/>
      <c r="Q373" s="333">
        <f>A373&amp;B373</f>
        <v/>
      </c>
      <c r="R373" s="333">
        <f>OR(ISBLANK(B373),ISBLANK(C373))</f>
        <v/>
      </c>
      <c r="S373" s="333">
        <f>IF(R373,"",A373&amp;"+")</f>
        <v/>
      </c>
    </row>
    <row r="374" ht="20.1" customFormat="1" customHeight="1" s="333">
      <c r="A374" s="296" t="n"/>
      <c r="B374" s="328" t="n"/>
      <c r="C374" s="328" t="n"/>
      <c r="D374" s="328" t="n"/>
      <c r="E374" s="328" t="n"/>
      <c r="F374" s="328" t="n"/>
      <c r="G374" s="329" t="n"/>
      <c r="H374" s="329" t="n"/>
      <c r="I374" s="330" t="n"/>
      <c r="J374" s="330" t="n"/>
      <c r="K374" s="330" t="n"/>
      <c r="L374" s="330" t="n"/>
      <c r="M374" s="330" t="n"/>
      <c r="N374" s="331">
        <f>IF(A374="","",IF(ISERROR(MATCH($F374,CL,0)),"Unknown",INDIRECT("'C'!$A$"&amp;MATCH($F374,CL,0)+1)))</f>
        <v/>
      </c>
      <c r="O374" s="331" t="inlineStr"/>
      <c r="P374" s="332" t="n"/>
      <c r="Q374" s="333">
        <f>A374&amp;B374</f>
        <v/>
      </c>
      <c r="R374" s="333">
        <f>OR(ISBLANK(B374),ISBLANK(C374))</f>
        <v/>
      </c>
      <c r="S374" s="333">
        <f>IF(R374,"",A374&amp;"+")</f>
        <v/>
      </c>
    </row>
    <row r="375" ht="20.1" customFormat="1" customHeight="1" s="333">
      <c r="A375" s="296" t="n"/>
      <c r="B375" s="328" t="n"/>
      <c r="C375" s="328" t="n"/>
      <c r="D375" s="328" t="n"/>
      <c r="E375" s="328" t="n"/>
      <c r="F375" s="328" t="n"/>
      <c r="G375" s="329" t="n"/>
      <c r="H375" s="329" t="n"/>
      <c r="I375" s="330" t="n"/>
      <c r="J375" s="330" t="n"/>
      <c r="K375" s="330" t="n"/>
      <c r="L375" s="330" t="n"/>
      <c r="M375" s="330" t="n"/>
      <c r="N375" s="331">
        <f>IF(A375="","",IF(ISERROR(MATCH($F375,CL,0)),"Unknown",INDIRECT("'C'!$A$"&amp;MATCH($F375,CL,0)+1)))</f>
        <v/>
      </c>
      <c r="O375" s="331" t="inlineStr"/>
      <c r="P375" s="332" t="n"/>
      <c r="Q375" s="333">
        <f>A375&amp;B375</f>
        <v/>
      </c>
      <c r="R375" s="333">
        <f>OR(ISBLANK(B375),ISBLANK(C375))</f>
        <v/>
      </c>
      <c r="S375" s="333">
        <f>IF(R375,"",A375&amp;"+")</f>
        <v/>
      </c>
    </row>
    <row r="376" ht="20.1" customFormat="1" customHeight="1" s="333">
      <c r="A376" s="296" t="n"/>
      <c r="B376" s="328" t="n"/>
      <c r="C376" s="328" t="n"/>
      <c r="D376" s="328" t="n"/>
      <c r="E376" s="328" t="n"/>
      <c r="F376" s="328" t="n"/>
      <c r="G376" s="329" t="n"/>
      <c r="H376" s="329" t="n"/>
      <c r="I376" s="330" t="n"/>
      <c r="J376" s="330" t="n"/>
      <c r="K376" s="330" t="n"/>
      <c r="L376" s="330" t="n"/>
      <c r="M376" s="330" t="n"/>
      <c r="N376" s="331">
        <f>IF(A376="","",IF(ISERROR(MATCH($F376,CL,0)),"Unknown",INDIRECT("'C'!$A$"&amp;MATCH($F376,CL,0)+1)))</f>
        <v/>
      </c>
      <c r="O376" s="331" t="inlineStr"/>
      <c r="P376" s="332" t="n"/>
      <c r="Q376" s="333">
        <f>A376&amp;B376</f>
        <v/>
      </c>
      <c r="R376" s="333">
        <f>OR(ISBLANK(B376),ISBLANK(C376))</f>
        <v/>
      </c>
      <c r="S376" s="333">
        <f>IF(R376,"",A376&amp;"+")</f>
        <v/>
      </c>
    </row>
    <row r="377" ht="20.1" customFormat="1" customHeight="1" s="333">
      <c r="A377" s="296" t="n"/>
      <c r="B377" s="328" t="n"/>
      <c r="C377" s="328" t="n"/>
      <c r="D377" s="328" t="n"/>
      <c r="E377" s="328" t="n"/>
      <c r="F377" s="328" t="n"/>
      <c r="G377" s="329" t="n"/>
      <c r="H377" s="329" t="n"/>
      <c r="I377" s="330" t="n"/>
      <c r="J377" s="330" t="n"/>
      <c r="K377" s="330" t="n"/>
      <c r="L377" s="330" t="n"/>
      <c r="M377" s="330" t="n"/>
      <c r="N377" s="331">
        <f>IF(A377="","",IF(ISERROR(MATCH($F377,CL,0)),"Unknown",INDIRECT("'C'!$A$"&amp;MATCH($F377,CL,0)+1)))</f>
        <v/>
      </c>
      <c r="O377" s="331" t="inlineStr"/>
      <c r="P377" s="332" t="n"/>
      <c r="Q377" s="333">
        <f>A377&amp;B377</f>
        <v/>
      </c>
      <c r="R377" s="333">
        <f>OR(ISBLANK(B377),ISBLANK(C377))</f>
        <v/>
      </c>
      <c r="S377" s="333">
        <f>IF(R377,"",A377&amp;"+")</f>
        <v/>
      </c>
    </row>
    <row r="378" ht="20.1" customFormat="1" customHeight="1" s="333">
      <c r="A378" s="296" t="n"/>
      <c r="B378" s="328" t="n"/>
      <c r="C378" s="328" t="n"/>
      <c r="D378" s="328" t="n"/>
      <c r="E378" s="328" t="n"/>
      <c r="F378" s="328" t="n"/>
      <c r="G378" s="329" t="n"/>
      <c r="H378" s="329" t="n"/>
      <c r="I378" s="330" t="n"/>
      <c r="J378" s="330" t="n"/>
      <c r="K378" s="330" t="n"/>
      <c r="L378" s="330" t="n"/>
      <c r="M378" s="330" t="n"/>
      <c r="N378" s="331">
        <f>IF(A378="","",IF(ISERROR(MATCH($F378,CL,0)),"Unknown",INDIRECT("'C'!$A$"&amp;MATCH($F378,CL,0)+1)))</f>
        <v/>
      </c>
      <c r="O378" s="331" t="inlineStr"/>
      <c r="P378" s="332" t="n"/>
      <c r="Q378" s="333">
        <f>A378&amp;B378</f>
        <v/>
      </c>
      <c r="R378" s="333">
        <f>OR(ISBLANK(B378),ISBLANK(C378))</f>
        <v/>
      </c>
      <c r="S378" s="333">
        <f>IF(R378,"",A378&amp;"+")</f>
        <v/>
      </c>
    </row>
    <row r="379" ht="20.1" customFormat="1" customHeight="1" s="333">
      <c r="A379" s="296" t="n"/>
      <c r="B379" s="328" t="n"/>
      <c r="C379" s="328" t="n"/>
      <c r="D379" s="328" t="n"/>
      <c r="E379" s="328" t="n"/>
      <c r="F379" s="328" t="n"/>
      <c r="G379" s="329" t="n"/>
      <c r="H379" s="329" t="n"/>
      <c r="I379" s="330" t="n"/>
      <c r="J379" s="330" t="n"/>
      <c r="K379" s="330" t="n"/>
      <c r="L379" s="330" t="n"/>
      <c r="M379" s="330" t="n"/>
      <c r="N379" s="331">
        <f>IF(A379="","",IF(ISERROR(MATCH($F379,CL,0)),"Unknown",INDIRECT("'C'!$A$"&amp;MATCH($F379,CL,0)+1)))</f>
        <v/>
      </c>
      <c r="O379" s="331" t="inlineStr"/>
      <c r="P379" s="332" t="n"/>
      <c r="Q379" s="333">
        <f>A379&amp;B379</f>
        <v/>
      </c>
      <c r="R379" s="333">
        <f>OR(ISBLANK(B379),ISBLANK(C379))</f>
        <v/>
      </c>
      <c r="S379" s="333">
        <f>IF(R379,"",A379&amp;"+")</f>
        <v/>
      </c>
    </row>
    <row r="380" ht="20.1" customFormat="1" customHeight="1" s="333">
      <c r="A380" s="296" t="n"/>
      <c r="B380" s="328" t="n"/>
      <c r="C380" s="328" t="n"/>
      <c r="D380" s="328" t="n"/>
      <c r="E380" s="328" t="n"/>
      <c r="F380" s="328" t="n"/>
      <c r="G380" s="329" t="n"/>
      <c r="H380" s="329" t="n"/>
      <c r="I380" s="330" t="n"/>
      <c r="J380" s="330" t="n"/>
      <c r="K380" s="330" t="n"/>
      <c r="L380" s="330" t="n"/>
      <c r="M380" s="330" t="n"/>
      <c r="N380" s="331">
        <f>IF(A380="","",IF(ISERROR(MATCH($F380,CL,0)),"Unknown",INDIRECT("'C'!$A$"&amp;MATCH($F380,CL,0)+1)))</f>
        <v/>
      </c>
      <c r="O380" s="331" t="inlineStr"/>
      <c r="P380" s="332" t="n"/>
      <c r="Q380" s="333">
        <f>A380&amp;B380</f>
        <v/>
      </c>
      <c r="R380" s="333">
        <f>OR(ISBLANK(B380),ISBLANK(C380))</f>
        <v/>
      </c>
      <c r="S380" s="333">
        <f>IF(R380,"",A380&amp;"+")</f>
        <v/>
      </c>
    </row>
    <row r="381" ht="20.1" customFormat="1" customHeight="1" s="333">
      <c r="A381" s="296" t="n"/>
      <c r="B381" s="328" t="n"/>
      <c r="C381" s="328" t="n"/>
      <c r="D381" s="328" t="n"/>
      <c r="E381" s="328" t="n"/>
      <c r="F381" s="328" t="n"/>
      <c r="G381" s="329" t="n"/>
      <c r="H381" s="329" t="n"/>
      <c r="I381" s="330" t="n"/>
      <c r="J381" s="330" t="n"/>
      <c r="K381" s="330" t="n"/>
      <c r="L381" s="330" t="n"/>
      <c r="M381" s="330" t="n"/>
      <c r="N381" s="331">
        <f>IF(A381="","",IF(ISERROR(MATCH($F381,CL,0)),"Unknown",INDIRECT("'C'!$A$"&amp;MATCH($F381,CL,0)+1)))</f>
        <v/>
      </c>
      <c r="O381" s="331" t="inlineStr"/>
      <c r="P381" s="332" t="n"/>
      <c r="Q381" s="333">
        <f>A381&amp;B381</f>
        <v/>
      </c>
      <c r="R381" s="333">
        <f>OR(ISBLANK(B381),ISBLANK(C381))</f>
        <v/>
      </c>
      <c r="S381" s="333">
        <f>IF(R381,"",A381&amp;"+")</f>
        <v/>
      </c>
    </row>
    <row r="382" ht="20.1" customFormat="1" customHeight="1" s="333">
      <c r="A382" s="296" t="n"/>
      <c r="B382" s="328" t="n"/>
      <c r="C382" s="328" t="n"/>
      <c r="D382" s="328" t="n"/>
      <c r="E382" s="328" t="n"/>
      <c r="F382" s="328" t="n"/>
      <c r="G382" s="329" t="n"/>
      <c r="H382" s="329" t="n"/>
      <c r="I382" s="330" t="n"/>
      <c r="J382" s="330" t="n"/>
      <c r="K382" s="330" t="n"/>
      <c r="L382" s="330" t="n"/>
      <c r="M382" s="330" t="n"/>
      <c r="N382" s="331">
        <f>IF(A382="","",IF(ISERROR(MATCH($F382,CL,0)),"Unknown",INDIRECT("'C'!$A$"&amp;MATCH($F382,CL,0)+1)))</f>
        <v/>
      </c>
      <c r="O382" s="331" t="inlineStr"/>
      <c r="P382" s="332" t="n"/>
      <c r="Q382" s="333">
        <f>A382&amp;B382</f>
        <v/>
      </c>
      <c r="R382" s="333">
        <f>OR(ISBLANK(B382),ISBLANK(C382))</f>
        <v/>
      </c>
      <c r="S382" s="333">
        <f>IF(R382,"",A382&amp;"+")</f>
        <v/>
      </c>
    </row>
    <row r="383" ht="20.1" customFormat="1" customHeight="1" s="333">
      <c r="A383" s="296" t="n"/>
      <c r="B383" s="328" t="n"/>
      <c r="C383" s="328" t="n"/>
      <c r="D383" s="328" t="n"/>
      <c r="E383" s="328" t="n"/>
      <c r="F383" s="328" t="n"/>
      <c r="G383" s="329" t="n"/>
      <c r="H383" s="329" t="n"/>
      <c r="I383" s="330" t="n"/>
      <c r="J383" s="330" t="n"/>
      <c r="K383" s="330" t="n"/>
      <c r="L383" s="330" t="n"/>
      <c r="M383" s="330" t="n"/>
      <c r="N383" s="331">
        <f>IF(A383="","",IF(ISERROR(MATCH($F383,CL,0)),"Unknown",INDIRECT("'C'!$A$"&amp;MATCH($F383,CL,0)+1)))</f>
        <v/>
      </c>
      <c r="O383" s="331" t="inlineStr"/>
      <c r="P383" s="332" t="n"/>
      <c r="Q383" s="333">
        <f>A383&amp;B383</f>
        <v/>
      </c>
      <c r="R383" s="333">
        <f>OR(ISBLANK(B383),ISBLANK(C383))</f>
        <v/>
      </c>
      <c r="S383" s="333">
        <f>IF(R383,"",A383&amp;"+")</f>
        <v/>
      </c>
    </row>
    <row r="384" ht="20.1" customFormat="1" customHeight="1" s="333">
      <c r="A384" s="296" t="n"/>
      <c r="B384" s="328" t="n"/>
      <c r="C384" s="328" t="n"/>
      <c r="D384" s="328" t="n"/>
      <c r="E384" s="328" t="n"/>
      <c r="F384" s="328" t="n"/>
      <c r="G384" s="329" t="n"/>
      <c r="H384" s="329" t="n"/>
      <c r="I384" s="330" t="n"/>
      <c r="J384" s="330" t="n"/>
      <c r="K384" s="330" t="n"/>
      <c r="L384" s="330" t="n"/>
      <c r="M384" s="330" t="n"/>
      <c r="N384" s="331">
        <f>IF(A384="","",IF(ISERROR(MATCH($F384,CL,0)),"Unknown",INDIRECT("'C'!$A$"&amp;MATCH($F384,CL,0)+1)))</f>
        <v/>
      </c>
      <c r="O384" s="331" t="inlineStr"/>
      <c r="P384" s="332" t="n"/>
      <c r="Q384" s="333">
        <f>A384&amp;B384</f>
        <v/>
      </c>
      <c r="R384" s="333">
        <f>OR(ISBLANK(B384),ISBLANK(C384))</f>
        <v/>
      </c>
      <c r="S384" s="333">
        <f>IF(R384,"",A384&amp;"+")</f>
        <v/>
      </c>
    </row>
    <row r="385" ht="20.1" customFormat="1" customHeight="1" s="333">
      <c r="A385" s="296" t="n"/>
      <c r="B385" s="328" t="n"/>
      <c r="C385" s="328" t="n"/>
      <c r="D385" s="328" t="n"/>
      <c r="E385" s="328" t="n"/>
      <c r="F385" s="328" t="n"/>
      <c r="G385" s="329" t="n"/>
      <c r="H385" s="329" t="n"/>
      <c r="I385" s="330" t="n"/>
      <c r="J385" s="330" t="n"/>
      <c r="K385" s="330" t="n"/>
      <c r="L385" s="330" t="n"/>
      <c r="M385" s="330" t="n"/>
      <c r="N385" s="331">
        <f>IF(A385="","",IF(ISERROR(MATCH($F385,CL,0)),"Unknown",INDIRECT("'C'!$A$"&amp;MATCH($F385,CL,0)+1)))</f>
        <v/>
      </c>
      <c r="O385" s="331" t="inlineStr"/>
      <c r="P385" s="332" t="n"/>
      <c r="Q385" s="333">
        <f>A385&amp;B385</f>
        <v/>
      </c>
      <c r="R385" s="333">
        <f>OR(ISBLANK(B385),ISBLANK(C385))</f>
        <v/>
      </c>
      <c r="S385" s="333">
        <f>IF(R385,"",A385&amp;"+")</f>
        <v/>
      </c>
    </row>
    <row r="386" ht="20.1" customFormat="1" customHeight="1" s="333">
      <c r="A386" s="296" t="n"/>
      <c r="B386" s="328" t="n"/>
      <c r="C386" s="328" t="n"/>
      <c r="D386" s="328" t="n"/>
      <c r="E386" s="328" t="n"/>
      <c r="F386" s="328" t="n"/>
      <c r="G386" s="329" t="n"/>
      <c r="H386" s="329" t="n"/>
      <c r="I386" s="330" t="n"/>
      <c r="J386" s="330" t="n"/>
      <c r="K386" s="330" t="n"/>
      <c r="L386" s="330" t="n"/>
      <c r="M386" s="330" t="n"/>
      <c r="N386" s="331">
        <f>IF(A386="","",IF(ISERROR(MATCH($F386,CL,0)),"Unknown",INDIRECT("'C'!$A$"&amp;MATCH($F386,CL,0)+1)))</f>
        <v/>
      </c>
      <c r="O386" s="331" t="inlineStr"/>
      <c r="P386" s="332" t="n"/>
      <c r="Q386" s="333">
        <f>A386&amp;B386</f>
        <v/>
      </c>
      <c r="R386" s="333">
        <f>OR(ISBLANK(B386),ISBLANK(C386))</f>
        <v/>
      </c>
      <c r="S386" s="333">
        <f>IF(R386,"",A386&amp;"+")</f>
        <v/>
      </c>
    </row>
    <row r="387" ht="20.1" customFormat="1" customHeight="1" s="333">
      <c r="A387" s="296" t="n"/>
      <c r="B387" s="328" t="n"/>
      <c r="C387" s="328" t="n"/>
      <c r="D387" s="328" t="n"/>
      <c r="E387" s="328" t="n"/>
      <c r="F387" s="328" t="n"/>
      <c r="G387" s="329" t="n"/>
      <c r="H387" s="329" t="n"/>
      <c r="I387" s="330" t="n"/>
      <c r="J387" s="330" t="n"/>
      <c r="K387" s="330" t="n"/>
      <c r="L387" s="330" t="n"/>
      <c r="M387" s="330" t="n"/>
      <c r="N387" s="331">
        <f>IF(A387="","",IF(ISERROR(MATCH($F387,CL,0)),"Unknown",INDIRECT("'C'!$A$"&amp;MATCH($F387,CL,0)+1)))</f>
        <v/>
      </c>
      <c r="O387" s="331" t="inlineStr"/>
      <c r="P387" s="332" t="n"/>
      <c r="Q387" s="333">
        <f>A387&amp;B387</f>
        <v/>
      </c>
      <c r="R387" s="333">
        <f>OR(ISBLANK(B387),ISBLANK(C387))</f>
        <v/>
      </c>
      <c r="S387" s="333">
        <f>IF(R387,"",A387&amp;"+")</f>
        <v/>
      </c>
    </row>
    <row r="388" ht="20.1" customFormat="1" customHeight="1" s="333">
      <c r="A388" s="296" t="n"/>
      <c r="B388" s="328" t="n"/>
      <c r="C388" s="328" t="n"/>
      <c r="D388" s="328" t="n"/>
      <c r="E388" s="328" t="n"/>
      <c r="F388" s="328" t="n"/>
      <c r="G388" s="329" t="n"/>
      <c r="H388" s="329" t="n"/>
      <c r="I388" s="330" t="n"/>
      <c r="J388" s="330" t="n"/>
      <c r="K388" s="330" t="n"/>
      <c r="L388" s="330" t="n"/>
      <c r="M388" s="330" t="n"/>
      <c r="N388" s="331">
        <f>IF(A388="","",IF(ISERROR(MATCH($F388,CL,0)),"Unknown",INDIRECT("'C'!$A$"&amp;MATCH($F388,CL,0)+1)))</f>
        <v/>
      </c>
      <c r="O388" s="331" t="inlineStr"/>
      <c r="P388" s="332" t="n"/>
      <c r="Q388" s="333">
        <f>A388&amp;B388</f>
        <v/>
      </c>
      <c r="R388" s="333">
        <f>OR(ISBLANK(B388),ISBLANK(C388))</f>
        <v/>
      </c>
      <c r="S388" s="333">
        <f>IF(R388,"",A388&amp;"+")</f>
        <v/>
      </c>
    </row>
    <row r="389" ht="20.1" customFormat="1" customHeight="1" s="333">
      <c r="A389" s="296" t="n"/>
      <c r="B389" s="328" t="n"/>
      <c r="C389" s="328" t="n"/>
      <c r="D389" s="328" t="n"/>
      <c r="E389" s="328" t="n"/>
      <c r="F389" s="328" t="n"/>
      <c r="G389" s="329" t="n"/>
      <c r="H389" s="329" t="n"/>
      <c r="I389" s="330" t="n"/>
      <c r="J389" s="330" t="n"/>
      <c r="K389" s="330" t="n"/>
      <c r="L389" s="330" t="n"/>
      <c r="M389" s="330" t="n"/>
      <c r="N389" s="331">
        <f>IF(A389="","",IF(ISERROR(MATCH($F389,CL,0)),"Unknown",INDIRECT("'C'!$A$"&amp;MATCH($F389,CL,0)+1)))</f>
        <v/>
      </c>
      <c r="O389" s="331" t="inlineStr"/>
      <c r="P389" s="332" t="n"/>
      <c r="Q389" s="333">
        <f>A389&amp;B389</f>
        <v/>
      </c>
      <c r="R389" s="333">
        <f>OR(ISBLANK(B389),ISBLANK(C389))</f>
        <v/>
      </c>
      <c r="S389" s="333">
        <f>IF(R389,"",A389&amp;"+")</f>
        <v/>
      </c>
    </row>
    <row r="390" ht="20.1" customFormat="1" customHeight="1" s="333">
      <c r="A390" s="296" t="n"/>
      <c r="B390" s="328" t="n"/>
      <c r="C390" s="328" t="n"/>
      <c r="D390" s="328" t="n"/>
      <c r="E390" s="328" t="n"/>
      <c r="F390" s="328" t="n"/>
      <c r="G390" s="329" t="n"/>
      <c r="H390" s="329" t="n"/>
      <c r="I390" s="330" t="n"/>
      <c r="J390" s="330" t="n"/>
      <c r="K390" s="330" t="n"/>
      <c r="L390" s="330" t="n"/>
      <c r="M390" s="330" t="n"/>
      <c r="N390" s="331">
        <f>IF(A390="","",IF(ISERROR(MATCH($F390,CL,0)),"Unknown",INDIRECT("'C'!$A$"&amp;MATCH($F390,CL,0)+1)))</f>
        <v/>
      </c>
      <c r="O390" s="331" t="inlineStr"/>
      <c r="P390" s="332" t="n"/>
      <c r="Q390" s="333">
        <f>A390&amp;B390</f>
        <v/>
      </c>
      <c r="R390" s="333">
        <f>OR(ISBLANK(B390),ISBLANK(C390))</f>
        <v/>
      </c>
      <c r="S390" s="333">
        <f>IF(R390,"",A390&amp;"+")</f>
        <v/>
      </c>
    </row>
    <row r="391" ht="20.1" customFormat="1" customHeight="1" s="333">
      <c r="A391" s="296" t="n"/>
      <c r="B391" s="328" t="n"/>
      <c r="C391" s="328" t="n"/>
      <c r="D391" s="328" t="n"/>
      <c r="E391" s="328" t="n"/>
      <c r="F391" s="328" t="n"/>
      <c r="G391" s="329" t="n"/>
      <c r="H391" s="329" t="n"/>
      <c r="I391" s="330" t="n"/>
      <c r="J391" s="330" t="n"/>
      <c r="K391" s="330" t="n"/>
      <c r="L391" s="330" t="n"/>
      <c r="M391" s="330" t="n"/>
      <c r="N391" s="331">
        <f>IF(A391="","",IF(ISERROR(MATCH($F391,CL,0)),"Unknown",INDIRECT("'C'!$A$"&amp;MATCH($F391,CL,0)+1)))</f>
        <v/>
      </c>
      <c r="O391" s="331" t="inlineStr"/>
      <c r="P391" s="332" t="n"/>
      <c r="Q391" s="333">
        <f>A391&amp;B391</f>
        <v/>
      </c>
      <c r="R391" s="333">
        <f>OR(ISBLANK(B391),ISBLANK(C391))</f>
        <v/>
      </c>
      <c r="S391" s="333">
        <f>IF(R391,"",A391&amp;"+")</f>
        <v/>
      </c>
    </row>
    <row r="392" ht="20.1" customFormat="1" customHeight="1" s="333">
      <c r="A392" s="296" t="n"/>
      <c r="B392" s="328" t="n"/>
      <c r="C392" s="328" t="n"/>
      <c r="D392" s="328" t="n"/>
      <c r="E392" s="328" t="n"/>
      <c r="F392" s="328" t="n"/>
      <c r="G392" s="329" t="n"/>
      <c r="H392" s="329" t="n"/>
      <c r="I392" s="330" t="n"/>
      <c r="J392" s="330" t="n"/>
      <c r="K392" s="330" t="n"/>
      <c r="L392" s="330" t="n"/>
      <c r="M392" s="330" t="n"/>
      <c r="N392" s="331">
        <f>IF(A392="","",IF(ISERROR(MATCH($F392,CL,0)),"Unknown",INDIRECT("'C'!$A$"&amp;MATCH($F392,CL,0)+1)))</f>
        <v/>
      </c>
      <c r="O392" s="331" t="inlineStr"/>
      <c r="P392" s="332" t="n"/>
      <c r="Q392" s="333">
        <f>A392&amp;B392</f>
        <v/>
      </c>
      <c r="R392" s="333">
        <f>OR(ISBLANK(B392),ISBLANK(C392))</f>
        <v/>
      </c>
      <c r="S392" s="333">
        <f>IF(R392,"",A392&amp;"+")</f>
        <v/>
      </c>
    </row>
    <row r="393" ht="20.1" customFormat="1" customHeight="1" s="333">
      <c r="A393" s="296" t="n"/>
      <c r="B393" s="328" t="n"/>
      <c r="C393" s="328" t="n"/>
      <c r="D393" s="328" t="n"/>
      <c r="E393" s="328" t="n"/>
      <c r="F393" s="328" t="n"/>
      <c r="G393" s="329" t="n"/>
      <c r="H393" s="329" t="n"/>
      <c r="I393" s="330" t="n"/>
      <c r="J393" s="330" t="n"/>
      <c r="K393" s="330" t="n"/>
      <c r="L393" s="330" t="n"/>
      <c r="M393" s="330" t="n"/>
      <c r="N393" s="331">
        <f>IF(A393="","",IF(ISERROR(MATCH($F393,CL,0)),"Unknown",INDIRECT("'C'!$A$"&amp;MATCH($F393,CL,0)+1)))</f>
        <v/>
      </c>
      <c r="O393" s="331" t="inlineStr"/>
      <c r="P393" s="332" t="n"/>
      <c r="Q393" s="333">
        <f>A393&amp;B393</f>
        <v/>
      </c>
      <c r="R393" s="333">
        <f>OR(ISBLANK(B393),ISBLANK(C393))</f>
        <v/>
      </c>
      <c r="S393" s="333">
        <f>IF(R393,"",A393&amp;"+")</f>
        <v/>
      </c>
    </row>
    <row r="394" ht="20.1" customFormat="1" customHeight="1" s="333">
      <c r="A394" s="296" t="n"/>
      <c r="B394" s="328" t="n"/>
      <c r="C394" s="328" t="n"/>
      <c r="D394" s="328" t="n"/>
      <c r="E394" s="328" t="n"/>
      <c r="F394" s="328" t="n"/>
      <c r="G394" s="329" t="n"/>
      <c r="H394" s="329" t="n"/>
      <c r="I394" s="330" t="n"/>
      <c r="J394" s="330" t="n"/>
      <c r="K394" s="330" t="n"/>
      <c r="L394" s="330" t="n"/>
      <c r="M394" s="330" t="n"/>
      <c r="N394" s="331">
        <f>IF(A394="","",IF(ISERROR(MATCH($F394,CL,0)),"Unknown",INDIRECT("'C'!$A$"&amp;MATCH($F394,CL,0)+1)))</f>
        <v/>
      </c>
      <c r="O394" s="331" t="inlineStr"/>
      <c r="P394" s="332" t="n"/>
      <c r="Q394" s="333">
        <f>A394&amp;B394</f>
        <v/>
      </c>
      <c r="R394" s="333">
        <f>OR(ISBLANK(B394),ISBLANK(C394))</f>
        <v/>
      </c>
      <c r="S394" s="333">
        <f>IF(R394,"",A394&amp;"+")</f>
        <v/>
      </c>
    </row>
    <row r="395" ht="20.1" customFormat="1" customHeight="1" s="333">
      <c r="A395" s="296" t="n"/>
      <c r="B395" s="328" t="n"/>
      <c r="C395" s="328" t="n"/>
      <c r="D395" s="328" t="n"/>
      <c r="E395" s="328" t="n"/>
      <c r="F395" s="328" t="n"/>
      <c r="G395" s="329" t="n"/>
      <c r="H395" s="329" t="n"/>
      <c r="I395" s="330" t="n"/>
      <c r="J395" s="330" t="n"/>
      <c r="K395" s="330" t="n"/>
      <c r="L395" s="330" t="n"/>
      <c r="M395" s="330" t="n"/>
      <c r="N395" s="331">
        <f>IF(A395="","",IF(ISERROR(MATCH($F395,CL,0)),"Unknown",INDIRECT("'C'!$A$"&amp;MATCH($F395,CL,0)+1)))</f>
        <v/>
      </c>
      <c r="O395" s="331" t="inlineStr"/>
      <c r="P395" s="332" t="n"/>
      <c r="Q395" s="333">
        <f>A395&amp;B395</f>
        <v/>
      </c>
      <c r="R395" s="333">
        <f>OR(ISBLANK(B395),ISBLANK(C395))</f>
        <v/>
      </c>
      <c r="S395" s="333">
        <f>IF(R395,"",A395&amp;"+")</f>
        <v/>
      </c>
    </row>
    <row r="396" ht="20.1" customFormat="1" customHeight="1" s="333">
      <c r="A396" s="296" t="n"/>
      <c r="B396" s="328" t="n"/>
      <c r="C396" s="328" t="n"/>
      <c r="D396" s="328" t="n"/>
      <c r="E396" s="328" t="n"/>
      <c r="F396" s="328" t="n"/>
      <c r="G396" s="329" t="n"/>
      <c r="H396" s="329" t="n"/>
      <c r="I396" s="330" t="n"/>
      <c r="J396" s="330" t="n"/>
      <c r="K396" s="330" t="n"/>
      <c r="L396" s="330" t="n"/>
      <c r="M396" s="330" t="n"/>
      <c r="N396" s="331">
        <f>IF(A396="","",IF(ISERROR(MATCH($F396,CL,0)),"Unknown",INDIRECT("'C'!$A$"&amp;MATCH($F396,CL,0)+1)))</f>
        <v/>
      </c>
      <c r="O396" s="331" t="inlineStr"/>
      <c r="P396" s="332" t="n"/>
      <c r="Q396" s="333">
        <f>A396&amp;B396</f>
        <v/>
      </c>
      <c r="R396" s="333">
        <f>OR(ISBLANK(B396),ISBLANK(C396))</f>
        <v/>
      </c>
      <c r="S396" s="333">
        <f>IF(R396,"",A396&amp;"+")</f>
        <v/>
      </c>
    </row>
    <row r="397" ht="20.1" customFormat="1" customHeight="1" s="333">
      <c r="A397" s="296" t="n"/>
      <c r="B397" s="328" t="n"/>
      <c r="C397" s="328" t="n"/>
      <c r="D397" s="328" t="n"/>
      <c r="E397" s="328" t="n"/>
      <c r="F397" s="328" t="n"/>
      <c r="G397" s="329" t="n"/>
      <c r="H397" s="329" t="n"/>
      <c r="I397" s="330" t="n"/>
      <c r="J397" s="330" t="n"/>
      <c r="K397" s="330" t="n"/>
      <c r="L397" s="330" t="n"/>
      <c r="M397" s="330" t="n"/>
      <c r="N397" s="331">
        <f>IF(A397="","",IF(ISERROR(MATCH($F397,CL,0)),"Unknown",INDIRECT("'C'!$A$"&amp;MATCH($F397,CL,0)+1)))</f>
        <v/>
      </c>
      <c r="O397" s="331" t="inlineStr"/>
      <c r="P397" s="332" t="n"/>
      <c r="Q397" s="333">
        <f>A397&amp;B397</f>
        <v/>
      </c>
      <c r="R397" s="333">
        <f>OR(ISBLANK(B397),ISBLANK(C397))</f>
        <v/>
      </c>
      <c r="S397" s="333">
        <f>IF(R397,"",A397&amp;"+")</f>
        <v/>
      </c>
    </row>
    <row r="398" ht="20.1" customFormat="1" customHeight="1" s="333">
      <c r="A398" s="296" t="n"/>
      <c r="B398" s="328" t="n"/>
      <c r="C398" s="328" t="n"/>
      <c r="D398" s="328" t="n"/>
      <c r="E398" s="328" t="n"/>
      <c r="F398" s="328" t="n"/>
      <c r="G398" s="329" t="n"/>
      <c r="H398" s="329" t="n"/>
      <c r="I398" s="330" t="n"/>
      <c r="J398" s="330" t="n"/>
      <c r="K398" s="330" t="n"/>
      <c r="L398" s="330" t="n"/>
      <c r="M398" s="330" t="n"/>
      <c r="N398" s="331">
        <f>IF(A398="","",IF(ISERROR(MATCH($F398,CL,0)),"Unknown",INDIRECT("'C'!$A$"&amp;MATCH($F398,CL,0)+1)))</f>
        <v/>
      </c>
      <c r="O398" s="331" t="inlineStr"/>
      <c r="P398" s="332" t="n"/>
      <c r="Q398" s="333">
        <f>A398&amp;B398</f>
        <v/>
      </c>
      <c r="R398" s="333">
        <f>OR(ISBLANK(B398),ISBLANK(C398))</f>
        <v/>
      </c>
      <c r="S398" s="333">
        <f>IF(R398,"",A398&amp;"+")</f>
        <v/>
      </c>
    </row>
    <row r="399" ht="20.1" customFormat="1" customHeight="1" s="333">
      <c r="A399" s="296" t="n"/>
      <c r="B399" s="328" t="n"/>
      <c r="C399" s="328" t="n"/>
      <c r="D399" s="328" t="n"/>
      <c r="E399" s="328" t="n"/>
      <c r="F399" s="328" t="n"/>
      <c r="G399" s="329" t="n"/>
      <c r="H399" s="329" t="n"/>
      <c r="I399" s="330" t="n"/>
      <c r="J399" s="330" t="n"/>
      <c r="K399" s="330" t="n"/>
      <c r="L399" s="330" t="n"/>
      <c r="M399" s="330" t="n"/>
      <c r="N399" s="331">
        <f>IF(A399="","",IF(ISERROR(MATCH($F399,CL,0)),"Unknown",INDIRECT("'C'!$A$"&amp;MATCH($F399,CL,0)+1)))</f>
        <v/>
      </c>
      <c r="O399" s="331" t="inlineStr"/>
      <c r="P399" s="332" t="n"/>
      <c r="Q399" s="333">
        <f>A399&amp;B399</f>
        <v/>
      </c>
      <c r="R399" s="333">
        <f>OR(ISBLANK(B399),ISBLANK(C399))</f>
        <v/>
      </c>
      <c r="S399" s="333">
        <f>IF(R399,"",A399&amp;"+")</f>
        <v/>
      </c>
    </row>
    <row r="400" ht="20.1" customFormat="1" customHeight="1" s="333">
      <c r="A400" s="296" t="n"/>
      <c r="B400" s="328" t="n"/>
      <c r="C400" s="328" t="n"/>
      <c r="D400" s="328" t="n"/>
      <c r="E400" s="328" t="n"/>
      <c r="F400" s="328" t="n"/>
      <c r="G400" s="329" t="n"/>
      <c r="H400" s="329" t="n"/>
      <c r="I400" s="330" t="n"/>
      <c r="J400" s="330" t="n"/>
      <c r="K400" s="330" t="n"/>
      <c r="L400" s="330" t="n"/>
      <c r="M400" s="330" t="n"/>
      <c r="N400" s="331">
        <f>IF(A400="","",IF(ISERROR(MATCH($F400,CL,0)),"Unknown",INDIRECT("'C'!$A$"&amp;MATCH($F400,CL,0)+1)))</f>
        <v/>
      </c>
      <c r="O400" s="331" t="inlineStr"/>
      <c r="P400" s="332" t="n"/>
      <c r="Q400" s="333">
        <f>A400&amp;B400</f>
        <v/>
      </c>
      <c r="R400" s="333">
        <f>OR(ISBLANK(B400),ISBLANK(C400))</f>
        <v/>
      </c>
      <c r="S400" s="333">
        <f>IF(R400,"",A400&amp;"+")</f>
        <v/>
      </c>
    </row>
    <row r="401" ht="20.1" customFormat="1" customHeight="1" s="333">
      <c r="A401" s="296" t="n"/>
      <c r="B401" s="328" t="n"/>
      <c r="C401" s="328" t="n"/>
      <c r="D401" s="328" t="n"/>
      <c r="E401" s="328" t="n"/>
      <c r="F401" s="328" t="n"/>
      <c r="G401" s="329" t="n"/>
      <c r="H401" s="329" t="n"/>
      <c r="I401" s="330" t="n"/>
      <c r="J401" s="330" t="n"/>
      <c r="K401" s="330" t="n"/>
      <c r="L401" s="330" t="n"/>
      <c r="M401" s="330" t="n"/>
      <c r="N401" s="331">
        <f>IF(A401="","",IF(ISERROR(MATCH($F401,CL,0)),"Unknown",INDIRECT("'C'!$A$"&amp;MATCH($F401,CL,0)+1)))</f>
        <v/>
      </c>
      <c r="O401" s="331" t="inlineStr"/>
      <c r="P401" s="332" t="n"/>
      <c r="Q401" s="333">
        <f>A401&amp;B401</f>
        <v/>
      </c>
      <c r="R401" s="333">
        <f>OR(ISBLANK(B401),ISBLANK(C401))</f>
        <v/>
      </c>
      <c r="S401" s="333">
        <f>IF(R401,"",A401&amp;"+")</f>
        <v/>
      </c>
    </row>
    <row r="402" ht="20.1" customFormat="1" customHeight="1" s="333">
      <c r="A402" s="296" t="n"/>
      <c r="B402" s="328" t="n"/>
      <c r="C402" s="328" t="n"/>
      <c r="D402" s="328" t="n"/>
      <c r="E402" s="328" t="n"/>
      <c r="F402" s="328" t="n"/>
      <c r="G402" s="329" t="n"/>
      <c r="H402" s="329" t="n"/>
      <c r="I402" s="330" t="n"/>
      <c r="J402" s="330" t="n"/>
      <c r="K402" s="330" t="n"/>
      <c r="L402" s="330" t="n"/>
      <c r="M402" s="330" t="n"/>
      <c r="N402" s="331">
        <f>IF(A402="","",IF(ISERROR(MATCH($F402,CL,0)),"Unknown",INDIRECT("'C'!$A$"&amp;MATCH($F402,CL,0)+1)))</f>
        <v/>
      </c>
      <c r="O402" s="331" t="inlineStr"/>
      <c r="P402" s="332" t="n"/>
      <c r="Q402" s="333">
        <f>A402&amp;B402</f>
        <v/>
      </c>
      <c r="R402" s="333">
        <f>OR(ISBLANK(B402),ISBLANK(C402))</f>
        <v/>
      </c>
      <c r="S402" s="333">
        <f>IF(R402,"",A402&amp;"+")</f>
        <v/>
      </c>
    </row>
    <row r="403" ht="20.1" customFormat="1" customHeight="1" s="333">
      <c r="A403" s="296" t="n"/>
      <c r="B403" s="328" t="n"/>
      <c r="C403" s="328" t="n"/>
      <c r="D403" s="328" t="n"/>
      <c r="E403" s="328" t="n"/>
      <c r="F403" s="328" t="n"/>
      <c r="G403" s="329" t="n"/>
      <c r="H403" s="329" t="n"/>
      <c r="I403" s="330" t="n"/>
      <c r="J403" s="330" t="n"/>
      <c r="K403" s="330" t="n"/>
      <c r="L403" s="330" t="n"/>
      <c r="M403" s="330" t="n"/>
      <c r="N403" s="331">
        <f>IF(A403="","",IF(ISERROR(MATCH($F403,CL,0)),"Unknown",INDIRECT("'C'!$A$"&amp;MATCH($F403,CL,0)+1)))</f>
        <v/>
      </c>
      <c r="O403" s="331" t="inlineStr"/>
      <c r="P403" s="332" t="n"/>
      <c r="Q403" s="333">
        <f>A403&amp;B403</f>
        <v/>
      </c>
      <c r="R403" s="333">
        <f>OR(ISBLANK(B403),ISBLANK(C403))</f>
        <v/>
      </c>
      <c r="S403" s="333">
        <f>IF(R403,"",A403&amp;"+")</f>
        <v/>
      </c>
    </row>
    <row r="404" ht="20.1" customFormat="1" customHeight="1" s="333">
      <c r="A404" s="296" t="n"/>
      <c r="B404" s="328" t="n"/>
      <c r="C404" s="328" t="n"/>
      <c r="D404" s="328" t="n"/>
      <c r="E404" s="328" t="n"/>
      <c r="F404" s="328" t="n"/>
      <c r="G404" s="329" t="n"/>
      <c r="H404" s="329" t="n"/>
      <c r="I404" s="330" t="n"/>
      <c r="J404" s="330" t="n"/>
      <c r="K404" s="330" t="n"/>
      <c r="L404" s="330" t="n"/>
      <c r="M404" s="330" t="n"/>
      <c r="N404" s="331">
        <f>IF(A404="","",IF(ISERROR(MATCH($F404,CL,0)),"Unknown",INDIRECT("'C'!$A$"&amp;MATCH($F404,CL,0)+1)))</f>
        <v/>
      </c>
      <c r="O404" s="331" t="inlineStr"/>
      <c r="P404" s="332" t="n"/>
      <c r="Q404" s="333">
        <f>A404&amp;B404</f>
        <v/>
      </c>
      <c r="R404" s="333">
        <f>OR(ISBLANK(B404),ISBLANK(C404))</f>
        <v/>
      </c>
      <c r="S404" s="333">
        <f>IF(R404,"",A404&amp;"+")</f>
        <v/>
      </c>
    </row>
    <row r="405" ht="20.1" customFormat="1" customHeight="1" s="333">
      <c r="A405" s="296" t="n"/>
      <c r="B405" s="328" t="n"/>
      <c r="C405" s="328" t="n"/>
      <c r="D405" s="328" t="n"/>
      <c r="E405" s="328" t="n"/>
      <c r="F405" s="328" t="n"/>
      <c r="G405" s="329" t="n"/>
      <c r="H405" s="329" t="n"/>
      <c r="I405" s="330" t="n"/>
      <c r="J405" s="330" t="n"/>
      <c r="K405" s="330" t="n"/>
      <c r="L405" s="330" t="n"/>
      <c r="M405" s="330" t="n"/>
      <c r="N405" s="331">
        <f>IF(A405="","",IF(ISERROR(MATCH($F405,CL,0)),"Unknown",INDIRECT("'C'!$A$"&amp;MATCH($F405,CL,0)+1)))</f>
        <v/>
      </c>
      <c r="O405" s="331" t="inlineStr"/>
      <c r="P405" s="332" t="n"/>
      <c r="Q405" s="333">
        <f>A405&amp;B405</f>
        <v/>
      </c>
      <c r="R405" s="333">
        <f>OR(ISBLANK(B405),ISBLANK(C405))</f>
        <v/>
      </c>
      <c r="S405" s="333">
        <f>IF(R405,"",A405&amp;"+")</f>
        <v/>
      </c>
    </row>
    <row r="406" ht="20.1" customFormat="1" customHeight="1" s="333">
      <c r="A406" s="296" t="n"/>
      <c r="B406" s="328" t="n"/>
      <c r="C406" s="328" t="n"/>
      <c r="D406" s="328" t="n"/>
      <c r="E406" s="328" t="n"/>
      <c r="F406" s="328" t="n"/>
      <c r="G406" s="329" t="n"/>
      <c r="H406" s="329" t="n"/>
      <c r="I406" s="330" t="n"/>
      <c r="J406" s="330" t="n"/>
      <c r="K406" s="330" t="n"/>
      <c r="L406" s="330" t="n"/>
      <c r="M406" s="330" t="n"/>
      <c r="N406" s="331">
        <f>IF(A406="","",IF(ISERROR(MATCH($F406,CL,0)),"Unknown",INDIRECT("'C'!$A$"&amp;MATCH($F406,CL,0)+1)))</f>
        <v/>
      </c>
      <c r="O406" s="331" t="inlineStr"/>
      <c r="P406" s="332" t="n"/>
      <c r="Q406" s="333">
        <f>A406&amp;B406</f>
        <v/>
      </c>
      <c r="R406" s="333">
        <f>OR(ISBLANK(B406),ISBLANK(C406))</f>
        <v/>
      </c>
      <c r="S406" s="333">
        <f>IF(R406,"",A406&amp;"+")</f>
        <v/>
      </c>
    </row>
    <row r="407" ht="20.1" customFormat="1" customHeight="1" s="333">
      <c r="A407" s="296" t="n"/>
      <c r="B407" s="328" t="n"/>
      <c r="C407" s="328" t="n"/>
      <c r="D407" s="328" t="n"/>
      <c r="E407" s="328" t="n"/>
      <c r="F407" s="328" t="n"/>
      <c r="G407" s="329" t="n"/>
      <c r="H407" s="329" t="n"/>
      <c r="I407" s="330" t="n"/>
      <c r="J407" s="330" t="n"/>
      <c r="K407" s="330" t="n"/>
      <c r="L407" s="330" t="n"/>
      <c r="M407" s="330" t="n"/>
      <c r="N407" s="331">
        <f>IF(A407="","",IF(ISERROR(MATCH($F407,CL,0)),"Unknown",INDIRECT("'C'!$A$"&amp;MATCH($F407,CL,0)+1)))</f>
        <v/>
      </c>
      <c r="O407" s="331" t="inlineStr"/>
      <c r="P407" s="332" t="n"/>
      <c r="Q407" s="333">
        <f>A407&amp;B407</f>
        <v/>
      </c>
      <c r="R407" s="333">
        <f>OR(ISBLANK(B407),ISBLANK(C407))</f>
        <v/>
      </c>
      <c r="S407" s="333">
        <f>IF(R407,"",A407&amp;"+")</f>
        <v/>
      </c>
    </row>
    <row r="408" ht="20.1" customFormat="1" customHeight="1" s="333">
      <c r="A408" s="296" t="n"/>
      <c r="B408" s="328" t="n"/>
      <c r="C408" s="328" t="n"/>
      <c r="D408" s="328" t="n"/>
      <c r="E408" s="328" t="n"/>
      <c r="F408" s="328" t="n"/>
      <c r="G408" s="329" t="n"/>
      <c r="H408" s="329" t="n"/>
      <c r="I408" s="330" t="n"/>
      <c r="J408" s="330" t="n"/>
      <c r="K408" s="330" t="n"/>
      <c r="L408" s="330" t="n"/>
      <c r="M408" s="330" t="n"/>
      <c r="N408" s="331">
        <f>IF(A408="","",IF(ISERROR(MATCH($F408,CL,0)),"Unknown",INDIRECT("'C'!$A$"&amp;MATCH($F408,CL,0)+1)))</f>
        <v/>
      </c>
      <c r="O408" s="331" t="inlineStr"/>
      <c r="P408" s="332" t="n"/>
      <c r="Q408" s="333">
        <f>A408&amp;B408</f>
        <v/>
      </c>
      <c r="R408" s="333">
        <f>OR(ISBLANK(B408),ISBLANK(C408))</f>
        <v/>
      </c>
      <c r="S408" s="333">
        <f>IF(R408,"",A408&amp;"+")</f>
        <v/>
      </c>
    </row>
    <row r="409" ht="20.1" customFormat="1" customHeight="1" s="333">
      <c r="A409" s="296" t="n"/>
      <c r="B409" s="328" t="n"/>
      <c r="C409" s="328" t="n"/>
      <c r="D409" s="328" t="n"/>
      <c r="E409" s="328" t="n"/>
      <c r="F409" s="328" t="n"/>
      <c r="G409" s="329" t="n"/>
      <c r="H409" s="329" t="n"/>
      <c r="I409" s="330" t="n"/>
      <c r="J409" s="330" t="n"/>
      <c r="K409" s="330" t="n"/>
      <c r="L409" s="330" t="n"/>
      <c r="M409" s="330" t="n"/>
      <c r="N409" s="331">
        <f>IF(A409="","",IF(ISERROR(MATCH($F409,CL,0)),"Unknown",INDIRECT("'C'!$A$"&amp;MATCH($F409,CL,0)+1)))</f>
        <v/>
      </c>
      <c r="O409" s="331" t="inlineStr"/>
      <c r="P409" s="332" t="n"/>
      <c r="Q409" s="333">
        <f>A409&amp;B409</f>
        <v/>
      </c>
      <c r="R409" s="333">
        <f>OR(ISBLANK(B409),ISBLANK(C409))</f>
        <v/>
      </c>
      <c r="S409" s="333">
        <f>IF(R409,"",A409&amp;"+")</f>
        <v/>
      </c>
    </row>
    <row r="410" ht="20.1" customFormat="1" customHeight="1" s="333">
      <c r="A410" s="296" t="n"/>
      <c r="B410" s="328" t="n"/>
      <c r="C410" s="328" t="n"/>
      <c r="D410" s="328" t="n"/>
      <c r="E410" s="328" t="n"/>
      <c r="F410" s="328" t="n"/>
      <c r="G410" s="329" t="n"/>
      <c r="H410" s="329" t="n"/>
      <c r="I410" s="330" t="n"/>
      <c r="J410" s="330" t="n"/>
      <c r="K410" s="330" t="n"/>
      <c r="L410" s="330" t="n"/>
      <c r="M410" s="330" t="n"/>
      <c r="N410" s="331">
        <f>IF(A410="","",IF(ISERROR(MATCH($F410,CL,0)),"Unknown",INDIRECT("'C'!$A$"&amp;MATCH($F410,CL,0)+1)))</f>
        <v/>
      </c>
      <c r="O410" s="331" t="inlineStr"/>
      <c r="P410" s="332" t="n"/>
      <c r="Q410" s="333">
        <f>A410&amp;B410</f>
        <v/>
      </c>
      <c r="R410" s="333">
        <f>OR(ISBLANK(B410),ISBLANK(C410))</f>
        <v/>
      </c>
      <c r="S410" s="333">
        <f>IF(R410,"",A410&amp;"+")</f>
        <v/>
      </c>
    </row>
    <row r="411" ht="20.1" customFormat="1" customHeight="1" s="333">
      <c r="A411" s="296" t="n"/>
      <c r="B411" s="328" t="n"/>
      <c r="C411" s="328" t="n"/>
      <c r="D411" s="328" t="n"/>
      <c r="E411" s="328" t="n"/>
      <c r="F411" s="328" t="n"/>
      <c r="G411" s="329" t="n"/>
      <c r="H411" s="329" t="n"/>
      <c r="I411" s="330" t="n"/>
      <c r="J411" s="330" t="n"/>
      <c r="K411" s="330" t="n"/>
      <c r="L411" s="330" t="n"/>
      <c r="M411" s="330" t="n"/>
      <c r="N411" s="331">
        <f>IF(A411="","",IF(ISERROR(MATCH($F411,CL,0)),"Unknown",INDIRECT("'C'!$A$"&amp;MATCH($F411,CL,0)+1)))</f>
        <v/>
      </c>
      <c r="O411" s="331" t="inlineStr"/>
      <c r="P411" s="332" t="n"/>
      <c r="Q411" s="333">
        <f>A411&amp;B411</f>
        <v/>
      </c>
      <c r="R411" s="333">
        <f>OR(ISBLANK(B411),ISBLANK(C411))</f>
        <v/>
      </c>
      <c r="S411" s="333">
        <f>IF(R411,"",A411&amp;"+")</f>
        <v/>
      </c>
    </row>
    <row r="412" ht="20.1" customFormat="1" customHeight="1" s="333">
      <c r="A412" s="296" t="n"/>
      <c r="B412" s="328" t="n"/>
      <c r="C412" s="328" t="n"/>
      <c r="D412" s="328" t="n"/>
      <c r="E412" s="328" t="n"/>
      <c r="F412" s="328" t="n"/>
      <c r="G412" s="329" t="n"/>
      <c r="H412" s="329" t="n"/>
      <c r="I412" s="330" t="n"/>
      <c r="J412" s="330" t="n"/>
      <c r="K412" s="330" t="n"/>
      <c r="L412" s="330" t="n"/>
      <c r="M412" s="330" t="n"/>
      <c r="N412" s="331">
        <f>IF(A412="","",IF(ISERROR(MATCH($F412,CL,0)),"Unknown",INDIRECT("'C'!$A$"&amp;MATCH($F412,CL,0)+1)))</f>
        <v/>
      </c>
      <c r="O412" s="331" t="inlineStr"/>
      <c r="P412" s="332" t="n"/>
      <c r="Q412" s="333">
        <f>A412&amp;B412</f>
        <v/>
      </c>
      <c r="R412" s="333">
        <f>OR(ISBLANK(B412),ISBLANK(C412))</f>
        <v/>
      </c>
      <c r="S412" s="333">
        <f>IF(R412,"",A412&amp;"+")</f>
        <v/>
      </c>
    </row>
    <row r="413" ht="20.1" customFormat="1" customHeight="1" s="333">
      <c r="A413" s="296" t="n"/>
      <c r="B413" s="328" t="n"/>
      <c r="C413" s="328" t="n"/>
      <c r="D413" s="328" t="n"/>
      <c r="E413" s="328" t="n"/>
      <c r="F413" s="328" t="n"/>
      <c r="G413" s="329" t="n"/>
      <c r="H413" s="329" t="n"/>
      <c r="I413" s="330" t="n"/>
      <c r="J413" s="330" t="n"/>
      <c r="K413" s="330" t="n"/>
      <c r="L413" s="330" t="n"/>
      <c r="M413" s="330" t="n"/>
      <c r="N413" s="331">
        <f>IF(A413="","",IF(ISERROR(MATCH($F413,CL,0)),"Unknown",INDIRECT("'C'!$A$"&amp;MATCH($F413,CL,0)+1)))</f>
        <v/>
      </c>
      <c r="O413" s="331" t="inlineStr"/>
      <c r="P413" s="332" t="n"/>
      <c r="Q413" s="333">
        <f>A413&amp;B413</f>
        <v/>
      </c>
      <c r="R413" s="333">
        <f>OR(ISBLANK(B413),ISBLANK(C413))</f>
        <v/>
      </c>
      <c r="S413" s="333">
        <f>IF(R413,"",A413&amp;"+")</f>
        <v/>
      </c>
    </row>
    <row r="414" ht="20.1" customFormat="1" customHeight="1" s="333">
      <c r="A414" s="296" t="n"/>
      <c r="B414" s="328" t="n"/>
      <c r="C414" s="328" t="n"/>
      <c r="D414" s="328" t="n"/>
      <c r="E414" s="328" t="n"/>
      <c r="F414" s="328" t="n"/>
      <c r="G414" s="329" t="n"/>
      <c r="H414" s="329" t="n"/>
      <c r="I414" s="330" t="n"/>
      <c r="J414" s="330" t="n"/>
      <c r="K414" s="330" t="n"/>
      <c r="L414" s="330" t="n"/>
      <c r="M414" s="330" t="n"/>
      <c r="N414" s="331">
        <f>IF(A414="","",IF(ISERROR(MATCH($F414,CL,0)),"Unknown",INDIRECT("'C'!$A$"&amp;MATCH($F414,CL,0)+1)))</f>
        <v/>
      </c>
      <c r="O414" s="331" t="inlineStr"/>
      <c r="P414" s="332" t="n"/>
      <c r="Q414" s="333">
        <f>A414&amp;B414</f>
        <v/>
      </c>
      <c r="R414" s="333">
        <f>OR(ISBLANK(B414),ISBLANK(C414))</f>
        <v/>
      </c>
      <c r="S414" s="333">
        <f>IF(R414,"",A414&amp;"+")</f>
        <v/>
      </c>
    </row>
    <row r="415" ht="20.1" customFormat="1" customHeight="1" s="333">
      <c r="A415" s="296" t="n"/>
      <c r="B415" s="328" t="n"/>
      <c r="C415" s="328" t="n"/>
      <c r="D415" s="328" t="n"/>
      <c r="E415" s="328" t="n"/>
      <c r="F415" s="328" t="n"/>
      <c r="G415" s="329" t="n"/>
      <c r="H415" s="329" t="n"/>
      <c r="I415" s="330" t="n"/>
      <c r="J415" s="330" t="n"/>
      <c r="K415" s="330" t="n"/>
      <c r="L415" s="330" t="n"/>
      <c r="M415" s="330" t="n"/>
      <c r="N415" s="331">
        <f>IF(A415="","",IF(ISERROR(MATCH($F415,CL,0)),"Unknown",INDIRECT("'C'!$A$"&amp;MATCH($F415,CL,0)+1)))</f>
        <v/>
      </c>
      <c r="O415" s="331" t="inlineStr"/>
      <c r="P415" s="332" t="n"/>
      <c r="Q415" s="333">
        <f>A415&amp;B415</f>
        <v/>
      </c>
      <c r="R415" s="333">
        <f>OR(ISBLANK(B415),ISBLANK(C415))</f>
        <v/>
      </c>
      <c r="S415" s="333">
        <f>IF(R415,"",A415&amp;"+")</f>
        <v/>
      </c>
    </row>
    <row r="416" ht="20.1" customFormat="1" customHeight="1" s="333">
      <c r="A416" s="296" t="n"/>
      <c r="B416" s="328" t="n"/>
      <c r="C416" s="328" t="n"/>
      <c r="D416" s="328" t="n"/>
      <c r="E416" s="328" t="n"/>
      <c r="F416" s="328" t="n"/>
      <c r="G416" s="329" t="n"/>
      <c r="H416" s="329" t="n"/>
      <c r="I416" s="330" t="n"/>
      <c r="J416" s="330" t="n"/>
      <c r="K416" s="330" t="n"/>
      <c r="L416" s="330" t="n"/>
      <c r="M416" s="330" t="n"/>
      <c r="N416" s="331">
        <f>IF(A416="","",IF(ISERROR(MATCH($F416,CL,0)),"Unknown",INDIRECT("'C'!$A$"&amp;MATCH($F416,CL,0)+1)))</f>
        <v/>
      </c>
      <c r="O416" s="331" t="inlineStr"/>
      <c r="P416" s="332" t="n"/>
      <c r="Q416" s="333">
        <f>A416&amp;B416</f>
        <v/>
      </c>
      <c r="R416" s="333">
        <f>OR(ISBLANK(B416),ISBLANK(C416))</f>
        <v/>
      </c>
      <c r="S416" s="333">
        <f>IF(R416,"",A416&amp;"+")</f>
        <v/>
      </c>
    </row>
    <row r="417" ht="20.1" customFormat="1" customHeight="1" s="333">
      <c r="A417" s="296" t="n"/>
      <c r="B417" s="328" t="n"/>
      <c r="C417" s="328" t="n"/>
      <c r="D417" s="328" t="n"/>
      <c r="E417" s="328" t="n"/>
      <c r="F417" s="328" t="n"/>
      <c r="G417" s="329" t="n"/>
      <c r="H417" s="329" t="n"/>
      <c r="I417" s="330" t="n"/>
      <c r="J417" s="330" t="n"/>
      <c r="K417" s="330" t="n"/>
      <c r="L417" s="330" t="n"/>
      <c r="M417" s="330" t="n"/>
      <c r="N417" s="331">
        <f>IF(A417="","",IF(ISERROR(MATCH($F417,CL,0)),"Unknown",INDIRECT("'C'!$A$"&amp;MATCH($F417,CL,0)+1)))</f>
        <v/>
      </c>
      <c r="O417" s="331" t="inlineStr"/>
      <c r="P417" s="332" t="n"/>
      <c r="Q417" s="333">
        <f>A417&amp;B417</f>
        <v/>
      </c>
      <c r="R417" s="333">
        <f>OR(ISBLANK(B417),ISBLANK(C417))</f>
        <v/>
      </c>
      <c r="S417" s="333">
        <f>IF(R417,"",A417&amp;"+")</f>
        <v/>
      </c>
    </row>
    <row r="418" ht="20.1" customFormat="1" customHeight="1" s="333">
      <c r="A418" s="296" t="n"/>
      <c r="B418" s="328" t="n"/>
      <c r="C418" s="328" t="n"/>
      <c r="D418" s="328" t="n"/>
      <c r="E418" s="328" t="n"/>
      <c r="F418" s="328" t="n"/>
      <c r="G418" s="329" t="n"/>
      <c r="H418" s="329" t="n"/>
      <c r="I418" s="330" t="n"/>
      <c r="J418" s="330" t="n"/>
      <c r="K418" s="330" t="n"/>
      <c r="L418" s="330" t="n"/>
      <c r="M418" s="330" t="n"/>
      <c r="N418" s="331">
        <f>IF(A418="","",IF(ISERROR(MATCH($F418,CL,0)),"Unknown",INDIRECT("'C'!$A$"&amp;MATCH($F418,CL,0)+1)))</f>
        <v/>
      </c>
      <c r="O418" s="331" t="inlineStr"/>
      <c r="P418" s="332" t="n"/>
      <c r="Q418" s="333">
        <f>A418&amp;B418</f>
        <v/>
      </c>
      <c r="R418" s="333">
        <f>OR(ISBLANK(B418),ISBLANK(C418))</f>
        <v/>
      </c>
      <c r="S418" s="333">
        <f>IF(R418,"",A418&amp;"+")</f>
        <v/>
      </c>
    </row>
    <row r="419" ht="20.1" customFormat="1" customHeight="1" s="333">
      <c r="A419" s="296" t="n"/>
      <c r="B419" s="328" t="n"/>
      <c r="C419" s="328" t="n"/>
      <c r="D419" s="328" t="n"/>
      <c r="E419" s="328" t="n"/>
      <c r="F419" s="328" t="n"/>
      <c r="G419" s="329" t="n"/>
      <c r="H419" s="329" t="n"/>
      <c r="I419" s="330" t="n"/>
      <c r="J419" s="330" t="n"/>
      <c r="K419" s="330" t="n"/>
      <c r="L419" s="330" t="n"/>
      <c r="M419" s="330" t="n"/>
      <c r="N419" s="331">
        <f>IF(A419="","",IF(ISERROR(MATCH($F419,CL,0)),"Unknown",INDIRECT("'C'!$A$"&amp;MATCH($F419,CL,0)+1)))</f>
        <v/>
      </c>
      <c r="O419" s="331" t="inlineStr"/>
      <c r="P419" s="332" t="n"/>
      <c r="Q419" s="333">
        <f>A419&amp;B419</f>
        <v/>
      </c>
      <c r="R419" s="333">
        <f>OR(ISBLANK(B419),ISBLANK(C419))</f>
        <v/>
      </c>
      <c r="S419" s="333">
        <f>IF(R419,"",A419&amp;"+")</f>
        <v/>
      </c>
    </row>
    <row r="420" ht="20.1" customFormat="1" customHeight="1" s="333">
      <c r="A420" s="296" t="n"/>
      <c r="B420" s="328" t="n"/>
      <c r="C420" s="328" t="n"/>
      <c r="D420" s="328" t="n"/>
      <c r="E420" s="328" t="n"/>
      <c r="F420" s="328" t="n"/>
      <c r="G420" s="329" t="n"/>
      <c r="H420" s="329" t="n"/>
      <c r="I420" s="330" t="n"/>
      <c r="J420" s="330" t="n"/>
      <c r="K420" s="330" t="n"/>
      <c r="L420" s="330" t="n"/>
      <c r="M420" s="330" t="n"/>
      <c r="N420" s="331">
        <f>IF(A420="","",IF(ISERROR(MATCH($F420,CL,0)),"Unknown",INDIRECT("'C'!$A$"&amp;MATCH($F420,CL,0)+1)))</f>
        <v/>
      </c>
      <c r="O420" s="331" t="inlineStr"/>
      <c r="P420" s="332" t="n"/>
      <c r="Q420" s="333">
        <f>A420&amp;B420</f>
        <v/>
      </c>
      <c r="R420" s="333">
        <f>OR(ISBLANK(B420),ISBLANK(C420))</f>
        <v/>
      </c>
      <c r="S420" s="333">
        <f>IF(R420,"",A420&amp;"+")</f>
        <v/>
      </c>
    </row>
    <row r="421" ht="20.1" customFormat="1" customHeight="1" s="333">
      <c r="A421" s="296" t="n"/>
      <c r="B421" s="328" t="n"/>
      <c r="C421" s="328" t="n"/>
      <c r="D421" s="328" t="n"/>
      <c r="E421" s="328" t="n"/>
      <c r="F421" s="328" t="n"/>
      <c r="G421" s="329" t="n"/>
      <c r="H421" s="329" t="n"/>
      <c r="I421" s="330" t="n"/>
      <c r="J421" s="330" t="n"/>
      <c r="K421" s="330" t="n"/>
      <c r="L421" s="330" t="n"/>
      <c r="M421" s="330" t="n"/>
      <c r="N421" s="331">
        <f>IF(A421="","",IF(ISERROR(MATCH($F421,CL,0)),"Unknown",INDIRECT("'C'!$A$"&amp;MATCH($F421,CL,0)+1)))</f>
        <v/>
      </c>
      <c r="O421" s="331" t="inlineStr"/>
      <c r="P421" s="332" t="n"/>
      <c r="Q421" s="333">
        <f>A421&amp;B421</f>
        <v/>
      </c>
      <c r="R421" s="333">
        <f>OR(ISBLANK(B421),ISBLANK(C421))</f>
        <v/>
      </c>
      <c r="S421" s="333">
        <f>IF(R421,"",A421&amp;"+")</f>
        <v/>
      </c>
    </row>
    <row r="422" ht="20.1" customFormat="1" customHeight="1" s="333">
      <c r="A422" s="296" t="n"/>
      <c r="B422" s="328" t="n"/>
      <c r="C422" s="328" t="n"/>
      <c r="D422" s="328" t="n"/>
      <c r="E422" s="328" t="n"/>
      <c r="F422" s="328" t="n"/>
      <c r="G422" s="329" t="n"/>
      <c r="H422" s="329" t="n"/>
      <c r="I422" s="330" t="n"/>
      <c r="J422" s="330" t="n"/>
      <c r="K422" s="330" t="n"/>
      <c r="L422" s="330" t="n"/>
      <c r="M422" s="330" t="n"/>
      <c r="N422" s="331">
        <f>IF(A422="","",IF(ISERROR(MATCH($F422,CL,0)),"Unknown",INDIRECT("'C'!$A$"&amp;MATCH($F422,CL,0)+1)))</f>
        <v/>
      </c>
      <c r="O422" s="331" t="inlineStr"/>
      <c r="P422" s="332" t="n"/>
      <c r="Q422" s="333">
        <f>A422&amp;B422</f>
        <v/>
      </c>
      <c r="R422" s="333">
        <f>OR(ISBLANK(B422),ISBLANK(C422))</f>
        <v/>
      </c>
      <c r="S422" s="333">
        <f>IF(R422,"",A422&amp;"+")</f>
        <v/>
      </c>
    </row>
    <row r="423" ht="20.1" customFormat="1" customHeight="1" s="333">
      <c r="A423" s="296" t="n"/>
      <c r="B423" s="328" t="n"/>
      <c r="C423" s="328" t="n"/>
      <c r="D423" s="328" t="n"/>
      <c r="E423" s="328" t="n"/>
      <c r="F423" s="328" t="n"/>
      <c r="G423" s="329" t="n"/>
      <c r="H423" s="329" t="n"/>
      <c r="I423" s="330" t="n"/>
      <c r="J423" s="330" t="n"/>
      <c r="K423" s="330" t="n"/>
      <c r="L423" s="330" t="n"/>
      <c r="M423" s="330" t="n"/>
      <c r="N423" s="331">
        <f>IF(A423="","",IF(ISERROR(MATCH($F423,CL,0)),"Unknown",INDIRECT("'C'!$A$"&amp;MATCH($F423,CL,0)+1)))</f>
        <v/>
      </c>
      <c r="O423" s="331" t="inlineStr"/>
      <c r="P423" s="332" t="n"/>
      <c r="Q423" s="333">
        <f>A423&amp;B423</f>
        <v/>
      </c>
      <c r="R423" s="333">
        <f>OR(ISBLANK(B423),ISBLANK(C423))</f>
        <v/>
      </c>
      <c r="S423" s="333">
        <f>IF(R423,"",A423&amp;"+")</f>
        <v/>
      </c>
    </row>
    <row r="424" ht="20.1" customFormat="1" customHeight="1" s="333">
      <c r="A424" s="296" t="n"/>
      <c r="B424" s="328" t="n"/>
      <c r="C424" s="328" t="n"/>
      <c r="D424" s="328" t="n"/>
      <c r="E424" s="328" t="n"/>
      <c r="F424" s="328" t="n"/>
      <c r="G424" s="329" t="n"/>
      <c r="H424" s="329" t="n"/>
      <c r="I424" s="330" t="n"/>
      <c r="J424" s="330" t="n"/>
      <c r="K424" s="330" t="n"/>
      <c r="L424" s="330" t="n"/>
      <c r="M424" s="330" t="n"/>
      <c r="N424" s="331">
        <f>IF(A424="","",IF(ISERROR(MATCH($F424,CL,0)),"Unknown",INDIRECT("'C'!$A$"&amp;MATCH($F424,CL,0)+1)))</f>
        <v/>
      </c>
      <c r="O424" s="331" t="inlineStr"/>
      <c r="P424" s="332" t="n"/>
      <c r="Q424" s="333">
        <f>A424&amp;B424</f>
        <v/>
      </c>
      <c r="R424" s="333">
        <f>OR(ISBLANK(B424),ISBLANK(C424))</f>
        <v/>
      </c>
      <c r="S424" s="333">
        <f>IF(R424,"",A424&amp;"+")</f>
        <v/>
      </c>
    </row>
    <row r="425" ht="20.1" customFormat="1" customHeight="1" s="333">
      <c r="A425" s="296" t="n"/>
      <c r="B425" s="328" t="n"/>
      <c r="C425" s="328" t="n"/>
      <c r="D425" s="328" t="n"/>
      <c r="E425" s="328" t="n"/>
      <c r="F425" s="328" t="n"/>
      <c r="G425" s="329" t="n"/>
      <c r="H425" s="329" t="n"/>
      <c r="I425" s="330" t="n"/>
      <c r="J425" s="330" t="n"/>
      <c r="K425" s="330" t="n"/>
      <c r="L425" s="330" t="n"/>
      <c r="M425" s="330" t="n"/>
      <c r="N425" s="331">
        <f>IF(A425="","",IF(ISERROR(MATCH($F425,CL,0)),"Unknown",INDIRECT("'C'!$A$"&amp;MATCH($F425,CL,0)+1)))</f>
        <v/>
      </c>
      <c r="O425" s="331" t="inlineStr"/>
      <c r="P425" s="332" t="n"/>
      <c r="Q425" s="333">
        <f>A425&amp;B425</f>
        <v/>
      </c>
      <c r="R425" s="333">
        <f>OR(ISBLANK(B425),ISBLANK(C425))</f>
        <v/>
      </c>
      <c r="S425" s="333">
        <f>IF(R425,"",A425&amp;"+")</f>
        <v/>
      </c>
    </row>
    <row r="426" ht="20.1" customFormat="1" customHeight="1" s="333">
      <c r="A426" s="296" t="n"/>
      <c r="B426" s="328" t="n"/>
      <c r="C426" s="328" t="n"/>
      <c r="D426" s="328" t="n"/>
      <c r="E426" s="328" t="n"/>
      <c r="F426" s="328" t="n"/>
      <c r="G426" s="329" t="n"/>
      <c r="H426" s="329" t="n"/>
      <c r="I426" s="330" t="n"/>
      <c r="J426" s="330" t="n"/>
      <c r="K426" s="330" t="n"/>
      <c r="L426" s="330" t="n"/>
      <c r="M426" s="330" t="n"/>
      <c r="N426" s="331">
        <f>IF(A426="","",IF(ISERROR(MATCH($F426,CL,0)),"Unknown",INDIRECT("'C'!$A$"&amp;MATCH($F426,CL,0)+1)))</f>
        <v/>
      </c>
      <c r="O426" s="331" t="inlineStr"/>
      <c r="P426" s="332" t="n"/>
      <c r="Q426" s="333">
        <f>A426&amp;B426</f>
        <v/>
      </c>
      <c r="R426" s="333">
        <f>OR(ISBLANK(B426),ISBLANK(C426))</f>
        <v/>
      </c>
      <c r="S426" s="333">
        <f>IF(R426,"",A426&amp;"+")</f>
        <v/>
      </c>
    </row>
    <row r="427" ht="20.1" customFormat="1" customHeight="1" s="333">
      <c r="A427" s="296" t="n"/>
      <c r="B427" s="328" t="n"/>
      <c r="C427" s="328" t="n"/>
      <c r="D427" s="328" t="n"/>
      <c r="E427" s="328" t="n"/>
      <c r="F427" s="328" t="n"/>
      <c r="G427" s="329" t="n"/>
      <c r="H427" s="329" t="n"/>
      <c r="I427" s="330" t="n"/>
      <c r="J427" s="330" t="n"/>
      <c r="K427" s="330" t="n"/>
      <c r="L427" s="330" t="n"/>
      <c r="M427" s="330" t="n"/>
      <c r="N427" s="331">
        <f>IF(A427="","",IF(ISERROR(MATCH($F427,CL,0)),"Unknown",INDIRECT("'C'!$A$"&amp;MATCH($F427,CL,0)+1)))</f>
        <v/>
      </c>
      <c r="O427" s="331" t="inlineStr"/>
      <c r="P427" s="332" t="n"/>
      <c r="Q427" s="333">
        <f>A427&amp;B427</f>
        <v/>
      </c>
      <c r="R427" s="333">
        <f>OR(ISBLANK(B427),ISBLANK(C427))</f>
        <v/>
      </c>
      <c r="S427" s="333">
        <f>IF(R427,"",A427&amp;"+")</f>
        <v/>
      </c>
    </row>
    <row r="428" ht="20.1" customFormat="1" customHeight="1" s="333">
      <c r="A428" s="296" t="n"/>
      <c r="B428" s="328" t="n"/>
      <c r="C428" s="328" t="n"/>
      <c r="D428" s="328" t="n"/>
      <c r="E428" s="328" t="n"/>
      <c r="F428" s="328" t="n"/>
      <c r="G428" s="329" t="n"/>
      <c r="H428" s="329" t="n"/>
      <c r="I428" s="330" t="n"/>
      <c r="J428" s="330" t="n"/>
      <c r="K428" s="330" t="n"/>
      <c r="L428" s="330" t="n"/>
      <c r="M428" s="330" t="n"/>
      <c r="N428" s="331">
        <f>IF(A428="","",IF(ISERROR(MATCH($F428,CL,0)),"Unknown",INDIRECT("'C'!$A$"&amp;MATCH($F428,CL,0)+1)))</f>
        <v/>
      </c>
      <c r="O428" s="331" t="inlineStr"/>
      <c r="P428" s="332" t="n"/>
      <c r="Q428" s="333">
        <f>A428&amp;B428</f>
        <v/>
      </c>
      <c r="R428" s="333">
        <f>OR(ISBLANK(B428),ISBLANK(C428))</f>
        <v/>
      </c>
      <c r="S428" s="333">
        <f>IF(R428,"",A428&amp;"+")</f>
        <v/>
      </c>
    </row>
    <row r="429" ht="20.1" customFormat="1" customHeight="1" s="333">
      <c r="A429" s="296" t="n"/>
      <c r="B429" s="328" t="n"/>
      <c r="C429" s="328" t="n"/>
      <c r="D429" s="328" t="n"/>
      <c r="E429" s="328" t="n"/>
      <c r="F429" s="328" t="n"/>
      <c r="G429" s="329" t="n"/>
      <c r="H429" s="329" t="n"/>
      <c r="I429" s="330" t="n"/>
      <c r="J429" s="330" t="n"/>
      <c r="K429" s="330" t="n"/>
      <c r="L429" s="330" t="n"/>
      <c r="M429" s="330" t="n"/>
      <c r="N429" s="331">
        <f>IF(A429="","",IF(ISERROR(MATCH($F429,CL,0)),"Unknown",INDIRECT("'C'!$A$"&amp;MATCH($F429,CL,0)+1)))</f>
        <v/>
      </c>
      <c r="O429" s="331" t="inlineStr"/>
      <c r="P429" s="332" t="n"/>
      <c r="Q429" s="333">
        <f>A429&amp;B429</f>
        <v/>
      </c>
      <c r="R429" s="333">
        <f>OR(ISBLANK(B429),ISBLANK(C429))</f>
        <v/>
      </c>
      <c r="S429" s="333">
        <f>IF(R429,"",A429&amp;"+")</f>
        <v/>
      </c>
    </row>
    <row r="430" ht="20.1" customFormat="1" customHeight="1" s="333">
      <c r="A430" s="296" t="n"/>
      <c r="B430" s="328" t="n"/>
      <c r="C430" s="328" t="n"/>
      <c r="D430" s="328" t="n"/>
      <c r="E430" s="328" t="n"/>
      <c r="F430" s="328" t="n"/>
      <c r="G430" s="329" t="n"/>
      <c r="H430" s="329" t="n"/>
      <c r="I430" s="330" t="n"/>
      <c r="J430" s="330" t="n"/>
      <c r="K430" s="330" t="n"/>
      <c r="L430" s="330" t="n"/>
      <c r="M430" s="330" t="n"/>
      <c r="N430" s="331">
        <f>IF(A430="","",IF(ISERROR(MATCH($F430,CL,0)),"Unknown",INDIRECT("'C'!$A$"&amp;MATCH($F430,CL,0)+1)))</f>
        <v/>
      </c>
      <c r="O430" s="331" t="inlineStr"/>
      <c r="P430" s="332" t="n"/>
      <c r="Q430" s="333">
        <f>A430&amp;B430</f>
        <v/>
      </c>
      <c r="R430" s="333">
        <f>OR(ISBLANK(B430),ISBLANK(C430))</f>
        <v/>
      </c>
      <c r="S430" s="333">
        <f>IF(R430,"",A430&amp;"+")</f>
        <v/>
      </c>
    </row>
    <row r="431" ht="20.1" customFormat="1" customHeight="1" s="333">
      <c r="A431" s="296" t="n"/>
      <c r="B431" s="328" t="n"/>
      <c r="C431" s="328" t="n"/>
      <c r="D431" s="328" t="n"/>
      <c r="E431" s="328" t="n"/>
      <c r="F431" s="328" t="n"/>
      <c r="G431" s="329" t="n"/>
      <c r="H431" s="329" t="n"/>
      <c r="I431" s="330" t="n"/>
      <c r="J431" s="330" t="n"/>
      <c r="K431" s="330" t="n"/>
      <c r="L431" s="330" t="n"/>
      <c r="M431" s="330" t="n"/>
      <c r="N431" s="331">
        <f>IF(A431="","",IF(ISERROR(MATCH($F431,CL,0)),"Unknown",INDIRECT("'C'!$A$"&amp;MATCH($F431,CL,0)+1)))</f>
        <v/>
      </c>
      <c r="O431" s="331" t="inlineStr"/>
      <c r="P431" s="332" t="n"/>
      <c r="Q431" s="333">
        <f>A431&amp;B431</f>
        <v/>
      </c>
      <c r="R431" s="333">
        <f>OR(ISBLANK(B431),ISBLANK(C431))</f>
        <v/>
      </c>
      <c r="S431" s="333">
        <f>IF(R431,"",A431&amp;"+")</f>
        <v/>
      </c>
    </row>
    <row r="432" ht="20.1" customFormat="1" customHeight="1" s="333">
      <c r="A432" s="296" t="n"/>
      <c r="B432" s="328" t="n"/>
      <c r="C432" s="328" t="n"/>
      <c r="D432" s="328" t="n"/>
      <c r="E432" s="328" t="n"/>
      <c r="F432" s="328" t="n"/>
      <c r="G432" s="329" t="n"/>
      <c r="H432" s="329" t="n"/>
      <c r="I432" s="330" t="n"/>
      <c r="J432" s="330" t="n"/>
      <c r="K432" s="330" t="n"/>
      <c r="L432" s="330" t="n"/>
      <c r="M432" s="330" t="n"/>
      <c r="N432" s="331">
        <f>IF(A432="","",IF(ISERROR(MATCH($F432,CL,0)),"Unknown",INDIRECT("'C'!$A$"&amp;MATCH($F432,CL,0)+1)))</f>
        <v/>
      </c>
      <c r="O432" s="331" t="inlineStr"/>
      <c r="P432" s="332" t="n"/>
      <c r="Q432" s="333">
        <f>A432&amp;B432</f>
        <v/>
      </c>
      <c r="R432" s="333">
        <f>OR(ISBLANK(B432),ISBLANK(C432))</f>
        <v/>
      </c>
      <c r="S432" s="333">
        <f>IF(R432,"",A432&amp;"+")</f>
        <v/>
      </c>
    </row>
    <row r="433" ht="20.1" customFormat="1" customHeight="1" s="333">
      <c r="A433" s="296" t="n"/>
      <c r="B433" s="328" t="n"/>
      <c r="C433" s="328" t="n"/>
      <c r="D433" s="328" t="n"/>
      <c r="E433" s="328" t="n"/>
      <c r="F433" s="328" t="n"/>
      <c r="G433" s="329" t="n"/>
      <c r="H433" s="329" t="n"/>
      <c r="I433" s="330" t="n"/>
      <c r="J433" s="330" t="n"/>
      <c r="K433" s="330" t="n"/>
      <c r="L433" s="330" t="n"/>
      <c r="M433" s="330" t="n"/>
      <c r="N433" s="331">
        <f>IF(A433="","",IF(ISERROR(MATCH($F433,CL,0)),"Unknown",INDIRECT("'C'!$A$"&amp;MATCH($F433,CL,0)+1)))</f>
        <v/>
      </c>
      <c r="O433" s="331" t="inlineStr"/>
      <c r="P433" s="332" t="n"/>
      <c r="Q433" s="333">
        <f>A433&amp;B433</f>
        <v/>
      </c>
      <c r="R433" s="333">
        <f>OR(ISBLANK(B433),ISBLANK(C433))</f>
        <v/>
      </c>
      <c r="S433" s="333">
        <f>IF(R433,"",A433&amp;"+")</f>
        <v/>
      </c>
    </row>
    <row r="434" ht="20.1" customFormat="1" customHeight="1" s="333">
      <c r="A434" s="296" t="n"/>
      <c r="B434" s="328" t="n"/>
      <c r="C434" s="328" t="n"/>
      <c r="D434" s="328" t="n"/>
      <c r="E434" s="328" t="n"/>
      <c r="F434" s="328" t="n"/>
      <c r="G434" s="329" t="n"/>
      <c r="H434" s="329" t="n"/>
      <c r="I434" s="330" t="n"/>
      <c r="J434" s="330" t="n"/>
      <c r="K434" s="330" t="n"/>
      <c r="L434" s="330" t="n"/>
      <c r="M434" s="330" t="n"/>
      <c r="N434" s="331">
        <f>IF(A434="","",IF(ISERROR(MATCH($F434,CL,0)),"Unknown",INDIRECT("'C'!$A$"&amp;MATCH($F434,CL,0)+1)))</f>
        <v/>
      </c>
      <c r="O434" s="331" t="inlineStr"/>
      <c r="P434" s="332" t="n"/>
      <c r="Q434" s="333">
        <f>A434&amp;B434</f>
        <v/>
      </c>
      <c r="R434" s="333">
        <f>OR(ISBLANK(B434),ISBLANK(C434))</f>
        <v/>
      </c>
      <c r="S434" s="333">
        <f>IF(R434,"",A434&amp;"+")</f>
        <v/>
      </c>
    </row>
    <row r="435" ht="20.1" customFormat="1" customHeight="1" s="333">
      <c r="A435" s="296" t="n"/>
      <c r="B435" s="328" t="n"/>
      <c r="C435" s="328" t="n"/>
      <c r="D435" s="328" t="n"/>
      <c r="E435" s="328" t="n"/>
      <c r="F435" s="328" t="n"/>
      <c r="G435" s="329" t="n"/>
      <c r="H435" s="329" t="n"/>
      <c r="I435" s="330" t="n"/>
      <c r="J435" s="330" t="n"/>
      <c r="K435" s="330" t="n"/>
      <c r="L435" s="330" t="n"/>
      <c r="M435" s="330" t="n"/>
      <c r="N435" s="331">
        <f>IF(A435="","",IF(ISERROR(MATCH($F435,CL,0)),"Unknown",INDIRECT("'C'!$A$"&amp;MATCH($F435,CL,0)+1)))</f>
        <v/>
      </c>
      <c r="O435" s="331" t="inlineStr"/>
      <c r="P435" s="332" t="n"/>
      <c r="Q435" s="333">
        <f>A435&amp;B435</f>
        <v/>
      </c>
      <c r="R435" s="333">
        <f>OR(ISBLANK(B435),ISBLANK(C435))</f>
        <v/>
      </c>
      <c r="S435" s="333">
        <f>IF(R435,"",A435&amp;"+")</f>
        <v/>
      </c>
    </row>
    <row r="436" ht="20.1" customFormat="1" customHeight="1" s="333">
      <c r="A436" s="296" t="n"/>
      <c r="B436" s="328" t="n"/>
      <c r="C436" s="328" t="n"/>
      <c r="D436" s="328" t="n"/>
      <c r="E436" s="328" t="n"/>
      <c r="F436" s="328" t="n"/>
      <c r="G436" s="329" t="n"/>
      <c r="H436" s="329" t="n"/>
      <c r="I436" s="330" t="n"/>
      <c r="J436" s="330" t="n"/>
      <c r="K436" s="330" t="n"/>
      <c r="L436" s="330" t="n"/>
      <c r="M436" s="330" t="n"/>
      <c r="N436" s="331">
        <f>IF(A436="","",IF(ISERROR(MATCH($F436,CL,0)),"Unknown",INDIRECT("'C'!$A$"&amp;MATCH($F436,CL,0)+1)))</f>
        <v/>
      </c>
      <c r="O436" s="331" t="inlineStr"/>
      <c r="P436" s="332" t="n"/>
      <c r="Q436" s="333">
        <f>A436&amp;B436</f>
        <v/>
      </c>
      <c r="R436" s="333">
        <f>OR(ISBLANK(B436),ISBLANK(C436))</f>
        <v/>
      </c>
      <c r="S436" s="333">
        <f>IF(R436,"",A436&amp;"+")</f>
        <v/>
      </c>
    </row>
    <row r="437" ht="20.1" customFormat="1" customHeight="1" s="333">
      <c r="A437" s="296" t="n"/>
      <c r="B437" s="328" t="n"/>
      <c r="C437" s="328" t="n"/>
      <c r="D437" s="328" t="n"/>
      <c r="E437" s="328" t="n"/>
      <c r="F437" s="328" t="n"/>
      <c r="G437" s="329" t="n"/>
      <c r="H437" s="329" t="n"/>
      <c r="I437" s="330" t="n"/>
      <c r="J437" s="330" t="n"/>
      <c r="K437" s="330" t="n"/>
      <c r="L437" s="330" t="n"/>
      <c r="M437" s="330" t="n"/>
      <c r="N437" s="331">
        <f>IF(A437="","",IF(ISERROR(MATCH($F437,CL,0)),"Unknown",INDIRECT("'C'!$A$"&amp;MATCH($F437,CL,0)+1)))</f>
        <v/>
      </c>
      <c r="O437" s="331" t="inlineStr"/>
      <c r="P437" s="332" t="n"/>
      <c r="Q437" s="333">
        <f>A437&amp;B437</f>
        <v/>
      </c>
      <c r="R437" s="333">
        <f>OR(ISBLANK(B437),ISBLANK(C437))</f>
        <v/>
      </c>
      <c r="S437" s="333">
        <f>IF(R437,"",A437&amp;"+")</f>
        <v/>
      </c>
    </row>
    <row r="438" ht="20.1" customFormat="1" customHeight="1" s="333">
      <c r="A438" s="296" t="n"/>
      <c r="B438" s="328" t="n"/>
      <c r="C438" s="328" t="n"/>
      <c r="D438" s="328" t="n"/>
      <c r="E438" s="328" t="n"/>
      <c r="F438" s="328" t="n"/>
      <c r="G438" s="329" t="n"/>
      <c r="H438" s="329" t="n"/>
      <c r="I438" s="330" t="n"/>
      <c r="J438" s="330" t="n"/>
      <c r="K438" s="330" t="n"/>
      <c r="L438" s="330" t="n"/>
      <c r="M438" s="330" t="n"/>
      <c r="N438" s="331">
        <f>IF(A438="","",IF(ISERROR(MATCH($F438,CL,0)),"Unknown",INDIRECT("'C'!$A$"&amp;MATCH($F438,CL,0)+1)))</f>
        <v/>
      </c>
      <c r="O438" s="331" t="inlineStr"/>
      <c r="P438" s="332" t="n"/>
      <c r="Q438" s="333">
        <f>A438&amp;B438</f>
        <v/>
      </c>
      <c r="R438" s="333">
        <f>OR(ISBLANK(B438),ISBLANK(C438))</f>
        <v/>
      </c>
      <c r="S438" s="333">
        <f>IF(R438,"",A438&amp;"+")</f>
        <v/>
      </c>
    </row>
    <row r="439" ht="20.1" customFormat="1" customHeight="1" s="333">
      <c r="A439" s="296" t="n"/>
      <c r="B439" s="328" t="n"/>
      <c r="C439" s="328" t="n"/>
      <c r="D439" s="328" t="n"/>
      <c r="E439" s="328" t="n"/>
      <c r="F439" s="328" t="n"/>
      <c r="G439" s="329" t="n"/>
      <c r="H439" s="329" t="n"/>
      <c r="I439" s="330" t="n"/>
      <c r="J439" s="330" t="n"/>
      <c r="K439" s="330" t="n"/>
      <c r="L439" s="330" t="n"/>
      <c r="M439" s="330" t="n"/>
      <c r="N439" s="331">
        <f>IF(A439="","",IF(ISERROR(MATCH($F439,CL,0)),"Unknown",INDIRECT("'C'!$A$"&amp;MATCH($F439,CL,0)+1)))</f>
        <v/>
      </c>
      <c r="O439" s="331" t="inlineStr"/>
      <c r="P439" s="332" t="n"/>
      <c r="Q439" s="333">
        <f>A439&amp;B439</f>
        <v/>
      </c>
      <c r="R439" s="333">
        <f>OR(ISBLANK(B439),ISBLANK(C439))</f>
        <v/>
      </c>
      <c r="S439" s="333">
        <f>IF(R439,"",A439&amp;"+")</f>
        <v/>
      </c>
    </row>
    <row r="440" ht="20.1" customFormat="1" customHeight="1" s="333">
      <c r="A440" s="296" t="n"/>
      <c r="B440" s="328" t="n"/>
      <c r="C440" s="328" t="n"/>
      <c r="D440" s="328" t="n"/>
      <c r="E440" s="328" t="n"/>
      <c r="F440" s="328" t="n"/>
      <c r="G440" s="329" t="n"/>
      <c r="H440" s="329" t="n"/>
      <c r="I440" s="330" t="n"/>
      <c r="J440" s="330" t="n"/>
      <c r="K440" s="330" t="n"/>
      <c r="L440" s="330" t="n"/>
      <c r="M440" s="330" t="n"/>
      <c r="N440" s="331">
        <f>IF(A440="","",IF(ISERROR(MATCH($F440,CL,0)),"Unknown",INDIRECT("'C'!$A$"&amp;MATCH($F440,CL,0)+1)))</f>
        <v/>
      </c>
      <c r="O440" s="331" t="inlineStr"/>
      <c r="P440" s="332" t="n"/>
      <c r="Q440" s="333">
        <f>A440&amp;B440</f>
        <v/>
      </c>
      <c r="R440" s="333">
        <f>OR(ISBLANK(B440),ISBLANK(C440))</f>
        <v/>
      </c>
      <c r="S440" s="333">
        <f>IF(R440,"",A440&amp;"+")</f>
        <v/>
      </c>
    </row>
    <row r="441" ht="20.1" customFormat="1" customHeight="1" s="333">
      <c r="A441" s="296" t="n"/>
      <c r="B441" s="328" t="n"/>
      <c r="C441" s="328" t="n"/>
      <c r="D441" s="328" t="n"/>
      <c r="E441" s="328" t="n"/>
      <c r="F441" s="328" t="n"/>
      <c r="G441" s="329" t="n"/>
      <c r="H441" s="329" t="n"/>
      <c r="I441" s="330" t="n"/>
      <c r="J441" s="330" t="n"/>
      <c r="K441" s="330" t="n"/>
      <c r="L441" s="330" t="n"/>
      <c r="M441" s="330" t="n"/>
      <c r="N441" s="331">
        <f>IF(A441="","",IF(ISERROR(MATCH($F441,CL,0)),"Unknown",INDIRECT("'C'!$A$"&amp;MATCH($F441,CL,0)+1)))</f>
        <v/>
      </c>
      <c r="O441" s="331" t="inlineStr"/>
      <c r="P441" s="332" t="n"/>
      <c r="Q441" s="333">
        <f>A441&amp;B441</f>
        <v/>
      </c>
      <c r="R441" s="333">
        <f>OR(ISBLANK(B441),ISBLANK(C441))</f>
        <v/>
      </c>
      <c r="S441" s="333">
        <f>IF(R441,"",A441&amp;"+")</f>
        <v/>
      </c>
    </row>
    <row r="442" ht="20.1" customFormat="1" customHeight="1" s="333">
      <c r="A442" s="296" t="n"/>
      <c r="B442" s="328" t="n"/>
      <c r="C442" s="328" t="n"/>
      <c r="D442" s="328" t="n"/>
      <c r="E442" s="328" t="n"/>
      <c r="F442" s="328" t="n"/>
      <c r="G442" s="329" t="n"/>
      <c r="H442" s="329" t="n"/>
      <c r="I442" s="330" t="n"/>
      <c r="J442" s="330" t="n"/>
      <c r="K442" s="330" t="n"/>
      <c r="L442" s="330" t="n"/>
      <c r="M442" s="330" t="n"/>
      <c r="N442" s="331">
        <f>IF(A442="","",IF(ISERROR(MATCH($F442,CL,0)),"Unknown",INDIRECT("'C'!$A$"&amp;MATCH($F442,CL,0)+1)))</f>
        <v/>
      </c>
      <c r="O442" s="331" t="inlineStr"/>
      <c r="P442" s="332" t="n"/>
      <c r="Q442" s="333">
        <f>A442&amp;B442</f>
        <v/>
      </c>
      <c r="R442" s="333">
        <f>OR(ISBLANK(B442),ISBLANK(C442))</f>
        <v/>
      </c>
      <c r="S442" s="333">
        <f>IF(R442,"",A442&amp;"+")</f>
        <v/>
      </c>
    </row>
    <row r="443" ht="20.1" customFormat="1" customHeight="1" s="333">
      <c r="A443" s="296" t="n"/>
      <c r="B443" s="328" t="n"/>
      <c r="C443" s="328" t="n"/>
      <c r="D443" s="328" t="n"/>
      <c r="E443" s="328" t="n"/>
      <c r="F443" s="328" t="n"/>
      <c r="G443" s="329" t="n"/>
      <c r="H443" s="329" t="n"/>
      <c r="I443" s="330" t="n"/>
      <c r="J443" s="330" t="n"/>
      <c r="K443" s="330" t="n"/>
      <c r="L443" s="330" t="n"/>
      <c r="M443" s="330" t="n"/>
      <c r="N443" s="331">
        <f>IF(A443="","",IF(ISERROR(MATCH($F443,CL,0)),"Unknown",INDIRECT("'C'!$A$"&amp;MATCH($F443,CL,0)+1)))</f>
        <v/>
      </c>
      <c r="O443" s="331" t="inlineStr"/>
      <c r="P443" s="332" t="n"/>
      <c r="Q443" s="333">
        <f>A443&amp;B443</f>
        <v/>
      </c>
      <c r="R443" s="333">
        <f>OR(ISBLANK(B443),ISBLANK(C443))</f>
        <v/>
      </c>
      <c r="S443" s="333">
        <f>IF(R443,"",A443&amp;"+")</f>
        <v/>
      </c>
    </row>
    <row r="444" ht="20.1" customFormat="1" customHeight="1" s="333">
      <c r="A444" s="296" t="n"/>
      <c r="B444" s="328" t="n"/>
      <c r="C444" s="328" t="n"/>
      <c r="D444" s="328" t="n"/>
      <c r="E444" s="328" t="n"/>
      <c r="F444" s="328" t="n"/>
      <c r="G444" s="329" t="n"/>
      <c r="H444" s="329" t="n"/>
      <c r="I444" s="330" t="n"/>
      <c r="J444" s="330" t="n"/>
      <c r="K444" s="330" t="n"/>
      <c r="L444" s="330" t="n"/>
      <c r="M444" s="330" t="n"/>
      <c r="N444" s="331">
        <f>IF(A444="","",IF(ISERROR(MATCH($F444,CL,0)),"Unknown",INDIRECT("'C'!$A$"&amp;MATCH($F444,CL,0)+1)))</f>
        <v/>
      </c>
      <c r="O444" s="331" t="inlineStr"/>
      <c r="P444" s="332" t="n"/>
      <c r="Q444" s="333">
        <f>A444&amp;B444</f>
        <v/>
      </c>
      <c r="R444" s="333">
        <f>OR(ISBLANK(B444),ISBLANK(C444))</f>
        <v/>
      </c>
      <c r="S444" s="333">
        <f>IF(R444,"",A444&amp;"+")</f>
        <v/>
      </c>
    </row>
    <row r="445" ht="20.1" customFormat="1" customHeight="1" s="333">
      <c r="A445" s="296" t="n"/>
      <c r="B445" s="328" t="n"/>
      <c r="C445" s="328" t="n"/>
      <c r="D445" s="328" t="n"/>
      <c r="E445" s="328" t="n"/>
      <c r="F445" s="328" t="n"/>
      <c r="G445" s="329" t="n"/>
      <c r="H445" s="329" t="n"/>
      <c r="I445" s="330" t="n"/>
      <c r="J445" s="330" t="n"/>
      <c r="K445" s="330" t="n"/>
      <c r="L445" s="330" t="n"/>
      <c r="M445" s="330" t="n"/>
      <c r="N445" s="331">
        <f>IF(A445="","",IF(ISERROR(MATCH($F445,CL,0)),"Unknown",INDIRECT("'C'!$A$"&amp;MATCH($F445,CL,0)+1)))</f>
        <v/>
      </c>
      <c r="O445" s="331" t="inlineStr"/>
      <c r="P445" s="332" t="n"/>
      <c r="Q445" s="333">
        <f>A445&amp;B445</f>
        <v/>
      </c>
      <c r="R445" s="333">
        <f>OR(ISBLANK(B445),ISBLANK(C445))</f>
        <v/>
      </c>
      <c r="S445" s="333">
        <f>IF(R445,"",A445&amp;"+")</f>
        <v/>
      </c>
    </row>
    <row r="446" ht="20.1" customFormat="1" customHeight="1" s="333">
      <c r="A446" s="296" t="n"/>
      <c r="B446" s="328" t="n"/>
      <c r="C446" s="328" t="n"/>
      <c r="D446" s="328" t="n"/>
      <c r="E446" s="328" t="n"/>
      <c r="F446" s="328" t="n"/>
      <c r="G446" s="329" t="n"/>
      <c r="H446" s="329" t="n"/>
      <c r="I446" s="330" t="n"/>
      <c r="J446" s="330" t="n"/>
      <c r="K446" s="330" t="n"/>
      <c r="L446" s="330" t="n"/>
      <c r="M446" s="330" t="n"/>
      <c r="N446" s="331">
        <f>IF(A446="","",IF(ISERROR(MATCH($F446,CL,0)),"Unknown",INDIRECT("'C'!$A$"&amp;MATCH($F446,CL,0)+1)))</f>
        <v/>
      </c>
      <c r="O446" s="331" t="inlineStr"/>
      <c r="P446" s="332" t="n"/>
      <c r="Q446" s="333">
        <f>A446&amp;B446</f>
        <v/>
      </c>
      <c r="R446" s="333">
        <f>OR(ISBLANK(B446),ISBLANK(C446))</f>
        <v/>
      </c>
      <c r="S446" s="333">
        <f>IF(R446,"",A446&amp;"+")</f>
        <v/>
      </c>
    </row>
    <row r="447" ht="20.1" customFormat="1" customHeight="1" s="333">
      <c r="A447" s="296" t="n"/>
      <c r="B447" s="328" t="n"/>
      <c r="C447" s="328" t="n"/>
      <c r="D447" s="328" t="n"/>
      <c r="E447" s="328" t="n"/>
      <c r="F447" s="328" t="n"/>
      <c r="G447" s="329" t="n"/>
      <c r="H447" s="329" t="n"/>
      <c r="I447" s="330" t="n"/>
      <c r="J447" s="330" t="n"/>
      <c r="K447" s="330" t="n"/>
      <c r="L447" s="330" t="n"/>
      <c r="M447" s="330" t="n"/>
      <c r="N447" s="331">
        <f>IF(A447="","",IF(ISERROR(MATCH($F447,CL,0)),"Unknown",INDIRECT("'C'!$A$"&amp;MATCH($F447,CL,0)+1)))</f>
        <v/>
      </c>
      <c r="O447" s="331" t="inlineStr"/>
      <c r="P447" s="332" t="n"/>
      <c r="Q447" s="333">
        <f>A447&amp;B447</f>
        <v/>
      </c>
      <c r="R447" s="333">
        <f>OR(ISBLANK(B447),ISBLANK(C447))</f>
        <v/>
      </c>
      <c r="S447" s="333">
        <f>IF(R447,"",A447&amp;"+")</f>
        <v/>
      </c>
    </row>
    <row r="448" ht="20.1" customFormat="1" customHeight="1" s="333">
      <c r="A448" s="296" t="n"/>
      <c r="B448" s="328" t="n"/>
      <c r="C448" s="328" t="n"/>
      <c r="D448" s="328" t="n"/>
      <c r="E448" s="328" t="n"/>
      <c r="F448" s="328" t="n"/>
      <c r="G448" s="329" t="n"/>
      <c r="H448" s="329" t="n"/>
      <c r="I448" s="330" t="n"/>
      <c r="J448" s="330" t="n"/>
      <c r="K448" s="330" t="n"/>
      <c r="L448" s="330" t="n"/>
      <c r="M448" s="330" t="n"/>
      <c r="N448" s="331">
        <f>IF(A448="","",IF(ISERROR(MATCH($F448,CL,0)),"Unknown",INDIRECT("'C'!$A$"&amp;MATCH($F448,CL,0)+1)))</f>
        <v/>
      </c>
      <c r="O448" s="331" t="inlineStr"/>
      <c r="P448" s="332" t="n"/>
      <c r="Q448" s="333">
        <f>A448&amp;B448</f>
        <v/>
      </c>
      <c r="R448" s="333">
        <f>OR(ISBLANK(B448),ISBLANK(C448))</f>
        <v/>
      </c>
      <c r="S448" s="333">
        <f>IF(R448,"",A448&amp;"+")</f>
        <v/>
      </c>
    </row>
    <row r="449" ht="20.1" customFormat="1" customHeight="1" s="333">
      <c r="A449" s="296" t="n"/>
      <c r="B449" s="328" t="n"/>
      <c r="C449" s="328" t="n"/>
      <c r="D449" s="328" t="n"/>
      <c r="E449" s="328" t="n"/>
      <c r="F449" s="328" t="n"/>
      <c r="G449" s="329" t="n"/>
      <c r="H449" s="329" t="n"/>
      <c r="I449" s="330" t="n"/>
      <c r="J449" s="330" t="n"/>
      <c r="K449" s="330" t="n"/>
      <c r="L449" s="330" t="n"/>
      <c r="M449" s="330" t="n"/>
      <c r="N449" s="331">
        <f>IF(A449="","",IF(ISERROR(MATCH($F449,CL,0)),"Unknown",INDIRECT("'C'!$A$"&amp;MATCH($F449,CL,0)+1)))</f>
        <v/>
      </c>
      <c r="O449" s="331" t="inlineStr"/>
      <c r="P449" s="332" t="n"/>
      <c r="Q449" s="333">
        <f>A449&amp;B449</f>
        <v/>
      </c>
      <c r="R449" s="333">
        <f>OR(ISBLANK(B449),ISBLANK(C449))</f>
        <v/>
      </c>
      <c r="S449" s="333">
        <f>IF(R449,"",A449&amp;"+")</f>
        <v/>
      </c>
    </row>
    <row r="450" ht="20.1" customFormat="1" customHeight="1" s="333">
      <c r="A450" s="296" t="n"/>
      <c r="B450" s="328" t="n"/>
      <c r="C450" s="328" t="n"/>
      <c r="D450" s="328" t="n"/>
      <c r="E450" s="328" t="n"/>
      <c r="F450" s="328" t="n"/>
      <c r="G450" s="329" t="n"/>
      <c r="H450" s="329" t="n"/>
      <c r="I450" s="330" t="n"/>
      <c r="J450" s="330" t="n"/>
      <c r="K450" s="330" t="n"/>
      <c r="L450" s="330" t="n"/>
      <c r="M450" s="330" t="n"/>
      <c r="N450" s="331">
        <f>IF(A450="","",IF(ISERROR(MATCH($F450,CL,0)),"Unknown",INDIRECT("'C'!$A$"&amp;MATCH($F450,CL,0)+1)))</f>
        <v/>
      </c>
      <c r="O450" s="331" t="inlineStr"/>
      <c r="P450" s="332" t="n"/>
      <c r="Q450" s="333">
        <f>A450&amp;B450</f>
        <v/>
      </c>
      <c r="R450" s="333">
        <f>OR(ISBLANK(B450),ISBLANK(C450))</f>
        <v/>
      </c>
      <c r="S450" s="333">
        <f>IF(R450,"",A450&amp;"+")</f>
        <v/>
      </c>
    </row>
    <row r="451" ht="20.1" customFormat="1" customHeight="1" s="333">
      <c r="A451" s="296" t="n"/>
      <c r="B451" s="328" t="n"/>
      <c r="C451" s="328" t="n"/>
      <c r="D451" s="328" t="n"/>
      <c r="E451" s="328" t="n"/>
      <c r="F451" s="328" t="n"/>
      <c r="G451" s="329" t="n"/>
      <c r="H451" s="329" t="n"/>
      <c r="I451" s="330" t="n"/>
      <c r="J451" s="330" t="n"/>
      <c r="K451" s="330" t="n"/>
      <c r="L451" s="330" t="n"/>
      <c r="M451" s="330" t="n"/>
      <c r="N451" s="331">
        <f>IF(A451="","",IF(ISERROR(MATCH($F451,CL,0)),"Unknown",INDIRECT("'C'!$A$"&amp;MATCH($F451,CL,0)+1)))</f>
        <v/>
      </c>
      <c r="O451" s="331" t="inlineStr"/>
      <c r="P451" s="332" t="n"/>
      <c r="Q451" s="333">
        <f>A451&amp;B451</f>
        <v/>
      </c>
      <c r="R451" s="333">
        <f>OR(ISBLANK(B451),ISBLANK(C451))</f>
        <v/>
      </c>
      <c r="S451" s="333">
        <f>IF(R451,"",A451&amp;"+")</f>
        <v/>
      </c>
    </row>
    <row r="452" ht="20.1" customFormat="1" customHeight="1" s="333">
      <c r="A452" s="296" t="n"/>
      <c r="B452" s="328" t="n"/>
      <c r="C452" s="328" t="n"/>
      <c r="D452" s="328" t="n"/>
      <c r="E452" s="328" t="n"/>
      <c r="F452" s="328" t="n"/>
      <c r="G452" s="329" t="n"/>
      <c r="H452" s="329" t="n"/>
      <c r="I452" s="330" t="n"/>
      <c r="J452" s="330" t="n"/>
      <c r="K452" s="330" t="n"/>
      <c r="L452" s="330" t="n"/>
      <c r="M452" s="330" t="n"/>
      <c r="N452" s="331">
        <f>IF(A452="","",IF(ISERROR(MATCH($F452,CL,0)),"Unknown",INDIRECT("'C'!$A$"&amp;MATCH($F452,CL,0)+1)))</f>
        <v/>
      </c>
      <c r="O452" s="331" t="inlineStr"/>
      <c r="P452" s="332" t="n"/>
      <c r="Q452" s="333">
        <f>A452&amp;B452</f>
        <v/>
      </c>
      <c r="R452" s="333">
        <f>OR(ISBLANK(B452),ISBLANK(C452))</f>
        <v/>
      </c>
      <c r="S452" s="333">
        <f>IF(R452,"",A452&amp;"+")</f>
        <v/>
      </c>
    </row>
    <row r="453" ht="20.1" customFormat="1" customHeight="1" s="333">
      <c r="A453" s="296" t="n"/>
      <c r="B453" s="328" t="n"/>
      <c r="C453" s="328" t="n"/>
      <c r="D453" s="328" t="n"/>
      <c r="E453" s="328" t="n"/>
      <c r="F453" s="328" t="n"/>
      <c r="G453" s="329" t="n"/>
      <c r="H453" s="329" t="n"/>
      <c r="I453" s="330" t="n"/>
      <c r="J453" s="330" t="n"/>
      <c r="K453" s="330" t="n"/>
      <c r="L453" s="330" t="n"/>
      <c r="M453" s="330" t="n"/>
      <c r="N453" s="331">
        <f>IF(A453="","",IF(ISERROR(MATCH($F453,CL,0)),"Unknown",INDIRECT("'C'!$A$"&amp;MATCH($F453,CL,0)+1)))</f>
        <v/>
      </c>
      <c r="O453" s="331" t="inlineStr"/>
      <c r="P453" s="332" t="n"/>
      <c r="Q453" s="333">
        <f>A453&amp;B453</f>
        <v/>
      </c>
      <c r="R453" s="333">
        <f>OR(ISBLANK(B453),ISBLANK(C453))</f>
        <v/>
      </c>
      <c r="S453" s="333">
        <f>IF(R453,"",A453&amp;"+")</f>
        <v/>
      </c>
    </row>
    <row r="454" ht="20.1" customFormat="1" customHeight="1" s="333">
      <c r="A454" s="296" t="n"/>
      <c r="B454" s="328" t="n"/>
      <c r="C454" s="328" t="n"/>
      <c r="D454" s="328" t="n"/>
      <c r="E454" s="328" t="n"/>
      <c r="F454" s="328" t="n"/>
      <c r="G454" s="329" t="n"/>
      <c r="H454" s="329" t="n"/>
      <c r="I454" s="330" t="n"/>
      <c r="J454" s="330" t="n"/>
      <c r="K454" s="330" t="n"/>
      <c r="L454" s="330" t="n"/>
      <c r="M454" s="330" t="n"/>
      <c r="N454" s="331">
        <f>IF(A454="","",IF(ISERROR(MATCH($F454,CL,0)),"Unknown",INDIRECT("'C'!$A$"&amp;MATCH($F454,CL,0)+1)))</f>
        <v/>
      </c>
      <c r="O454" s="331" t="inlineStr"/>
      <c r="P454" s="332" t="n"/>
      <c r="Q454" s="333">
        <f>A454&amp;B454</f>
        <v/>
      </c>
      <c r="R454" s="333">
        <f>OR(ISBLANK(B454),ISBLANK(C454))</f>
        <v/>
      </c>
      <c r="S454" s="333">
        <f>IF(R454,"",A454&amp;"+")</f>
        <v/>
      </c>
    </row>
    <row r="455" ht="20.1" customFormat="1" customHeight="1" s="333">
      <c r="A455" s="296" t="n"/>
      <c r="B455" s="328" t="n"/>
      <c r="C455" s="328" t="n"/>
      <c r="D455" s="328" t="n"/>
      <c r="E455" s="328" t="n"/>
      <c r="F455" s="328" t="n"/>
      <c r="G455" s="329" t="n"/>
      <c r="H455" s="329" t="n"/>
      <c r="I455" s="330" t="n"/>
      <c r="J455" s="330" t="n"/>
      <c r="K455" s="330" t="n"/>
      <c r="L455" s="330" t="n"/>
      <c r="M455" s="330" t="n"/>
      <c r="N455" s="331">
        <f>IF(A455="","",IF(ISERROR(MATCH($F455,CL,0)),"Unknown",INDIRECT("'C'!$A$"&amp;MATCH($F455,CL,0)+1)))</f>
        <v/>
      </c>
      <c r="O455" s="331" t="inlineStr"/>
      <c r="P455" s="332" t="n"/>
      <c r="Q455" s="333">
        <f>A455&amp;B455</f>
        <v/>
      </c>
      <c r="R455" s="333">
        <f>OR(ISBLANK(B455),ISBLANK(C455))</f>
        <v/>
      </c>
      <c r="S455" s="333">
        <f>IF(R455,"",A455&amp;"+")</f>
        <v/>
      </c>
    </row>
    <row r="456" ht="20.1" customFormat="1" customHeight="1" s="333">
      <c r="A456" s="296" t="n"/>
      <c r="B456" s="328" t="n"/>
      <c r="C456" s="328" t="n"/>
      <c r="D456" s="328" t="n"/>
      <c r="E456" s="328" t="n"/>
      <c r="F456" s="328" t="n"/>
      <c r="G456" s="329" t="n"/>
      <c r="H456" s="329" t="n"/>
      <c r="I456" s="330" t="n"/>
      <c r="J456" s="330" t="n"/>
      <c r="K456" s="330" t="n"/>
      <c r="L456" s="330" t="n"/>
      <c r="M456" s="330" t="n"/>
      <c r="N456" s="331">
        <f>IF(A456="","",IF(ISERROR(MATCH($F456,CL,0)),"Unknown",INDIRECT("'C'!$A$"&amp;MATCH($F456,CL,0)+1)))</f>
        <v/>
      </c>
      <c r="O456" s="331" t="inlineStr"/>
      <c r="P456" s="332" t="n"/>
      <c r="Q456" s="333">
        <f>A456&amp;B456</f>
        <v/>
      </c>
      <c r="R456" s="333">
        <f>OR(ISBLANK(B456),ISBLANK(C456))</f>
        <v/>
      </c>
      <c r="S456" s="333">
        <f>IF(R456,"",A456&amp;"+")</f>
        <v/>
      </c>
    </row>
    <row r="457" ht="20.1" customFormat="1" customHeight="1" s="333">
      <c r="A457" s="296" t="n"/>
      <c r="B457" s="328" t="n"/>
      <c r="C457" s="328" t="n"/>
      <c r="D457" s="328" t="n"/>
      <c r="E457" s="328" t="n"/>
      <c r="F457" s="328" t="n"/>
      <c r="G457" s="329" t="n"/>
      <c r="H457" s="329" t="n"/>
      <c r="I457" s="330" t="n"/>
      <c r="J457" s="330" t="n"/>
      <c r="K457" s="330" t="n"/>
      <c r="L457" s="330" t="n"/>
      <c r="M457" s="330" t="n"/>
      <c r="N457" s="331">
        <f>IF(A457="","",IF(ISERROR(MATCH($F457,CL,0)),"Unknown",INDIRECT("'C'!$A$"&amp;MATCH($F457,CL,0)+1)))</f>
        <v/>
      </c>
      <c r="O457" s="331" t="inlineStr"/>
      <c r="P457" s="332" t="n"/>
      <c r="Q457" s="333">
        <f>A457&amp;B457</f>
        <v/>
      </c>
      <c r="R457" s="333">
        <f>OR(ISBLANK(B457),ISBLANK(C457))</f>
        <v/>
      </c>
      <c r="S457" s="333">
        <f>IF(R457,"",A457&amp;"+")</f>
        <v/>
      </c>
    </row>
    <row r="458" ht="20.1" customFormat="1" customHeight="1" s="333">
      <c r="A458" s="296" t="n"/>
      <c r="B458" s="328" t="n"/>
      <c r="C458" s="328" t="n"/>
      <c r="D458" s="328" t="n"/>
      <c r="E458" s="328" t="n"/>
      <c r="F458" s="328" t="n"/>
      <c r="G458" s="329" t="n"/>
      <c r="H458" s="329" t="n"/>
      <c r="I458" s="330" t="n"/>
      <c r="J458" s="330" t="n"/>
      <c r="K458" s="330" t="n"/>
      <c r="L458" s="330" t="n"/>
      <c r="M458" s="330" t="n"/>
      <c r="N458" s="331">
        <f>IF(A458="","",IF(ISERROR(MATCH($F458,CL,0)),"Unknown",INDIRECT("'C'!$A$"&amp;MATCH($F458,CL,0)+1)))</f>
        <v/>
      </c>
      <c r="O458" s="331" t="inlineStr"/>
      <c r="P458" s="332" t="n"/>
      <c r="Q458" s="333">
        <f>A458&amp;B458</f>
        <v/>
      </c>
      <c r="R458" s="333">
        <f>OR(ISBLANK(B458),ISBLANK(C458))</f>
        <v/>
      </c>
      <c r="S458" s="333">
        <f>IF(R458,"",A458&amp;"+")</f>
        <v/>
      </c>
    </row>
    <row r="459" ht="20.1" customFormat="1" customHeight="1" s="333">
      <c r="A459" s="296" t="n"/>
      <c r="B459" s="328" t="n"/>
      <c r="C459" s="328" t="n"/>
      <c r="D459" s="328" t="n"/>
      <c r="E459" s="328" t="n"/>
      <c r="F459" s="328" t="n"/>
      <c r="G459" s="329" t="n"/>
      <c r="H459" s="329" t="n"/>
      <c r="I459" s="330" t="n"/>
      <c r="J459" s="330" t="n"/>
      <c r="K459" s="330" t="n"/>
      <c r="L459" s="330" t="n"/>
      <c r="M459" s="330" t="n"/>
      <c r="N459" s="331">
        <f>IF(A459="","",IF(ISERROR(MATCH($F459,CL,0)),"Unknown",INDIRECT("'C'!$A$"&amp;MATCH($F459,CL,0)+1)))</f>
        <v/>
      </c>
      <c r="O459" s="331" t="inlineStr"/>
      <c r="P459" s="332" t="n"/>
      <c r="Q459" s="333">
        <f>A459&amp;B459</f>
        <v/>
      </c>
      <c r="R459" s="333">
        <f>OR(ISBLANK(B459),ISBLANK(C459))</f>
        <v/>
      </c>
      <c r="S459" s="333">
        <f>IF(R459,"",A459&amp;"+")</f>
        <v/>
      </c>
    </row>
    <row r="460" ht="20.1" customFormat="1" customHeight="1" s="333">
      <c r="A460" s="296" t="n"/>
      <c r="B460" s="328" t="n"/>
      <c r="C460" s="328" t="n"/>
      <c r="D460" s="328" t="n"/>
      <c r="E460" s="328" t="n"/>
      <c r="F460" s="328" t="n"/>
      <c r="G460" s="329" t="n"/>
      <c r="H460" s="329" t="n"/>
      <c r="I460" s="330" t="n"/>
      <c r="J460" s="330" t="n"/>
      <c r="K460" s="330" t="n"/>
      <c r="L460" s="330" t="n"/>
      <c r="M460" s="330" t="n"/>
      <c r="N460" s="331">
        <f>IF(A460="","",IF(ISERROR(MATCH($F460,CL,0)),"Unknown",INDIRECT("'C'!$A$"&amp;MATCH($F460,CL,0)+1)))</f>
        <v/>
      </c>
      <c r="O460" s="331" t="inlineStr"/>
      <c r="P460" s="332" t="n"/>
      <c r="Q460" s="333">
        <f>A460&amp;B460</f>
        <v/>
      </c>
      <c r="R460" s="333">
        <f>OR(ISBLANK(B460),ISBLANK(C460))</f>
        <v/>
      </c>
      <c r="S460" s="333">
        <f>IF(R460,"",A460&amp;"+")</f>
        <v/>
      </c>
    </row>
    <row r="461" ht="20.1" customFormat="1" customHeight="1" s="333">
      <c r="A461" s="296" t="n"/>
      <c r="B461" s="328" t="n"/>
      <c r="C461" s="328" t="n"/>
      <c r="D461" s="328" t="n"/>
      <c r="E461" s="328" t="n"/>
      <c r="F461" s="328" t="n"/>
      <c r="G461" s="329" t="n"/>
      <c r="H461" s="329" t="n"/>
      <c r="I461" s="330" t="n"/>
      <c r="J461" s="330" t="n"/>
      <c r="K461" s="330" t="n"/>
      <c r="L461" s="330" t="n"/>
      <c r="M461" s="330" t="n"/>
      <c r="N461" s="331">
        <f>IF(A461="","",IF(ISERROR(MATCH($F461,CL,0)),"Unknown",INDIRECT("'C'!$A$"&amp;MATCH($F461,CL,0)+1)))</f>
        <v/>
      </c>
      <c r="O461" s="331" t="inlineStr"/>
      <c r="P461" s="332" t="n"/>
      <c r="Q461" s="333">
        <f>A461&amp;B461</f>
        <v/>
      </c>
      <c r="R461" s="333">
        <f>OR(ISBLANK(B461),ISBLANK(C461))</f>
        <v/>
      </c>
      <c r="S461" s="333">
        <f>IF(R461,"",A461&amp;"+")</f>
        <v/>
      </c>
    </row>
    <row r="462" ht="20.1" customFormat="1" customHeight="1" s="333">
      <c r="A462" s="296" t="n"/>
      <c r="B462" s="328" t="n"/>
      <c r="C462" s="328" t="n"/>
      <c r="D462" s="328" t="n"/>
      <c r="E462" s="328" t="n"/>
      <c r="F462" s="328" t="n"/>
      <c r="G462" s="329" t="n"/>
      <c r="H462" s="329" t="n"/>
      <c r="I462" s="330" t="n"/>
      <c r="J462" s="330" t="n"/>
      <c r="K462" s="330" t="n"/>
      <c r="L462" s="330" t="n"/>
      <c r="M462" s="330" t="n"/>
      <c r="N462" s="331">
        <f>IF(A462="","",IF(ISERROR(MATCH($F462,CL,0)),"Unknown",INDIRECT("'C'!$A$"&amp;MATCH($F462,CL,0)+1)))</f>
        <v/>
      </c>
      <c r="O462" s="331" t="inlineStr"/>
      <c r="P462" s="332" t="n"/>
      <c r="Q462" s="333">
        <f>A462&amp;B462</f>
        <v/>
      </c>
      <c r="R462" s="333">
        <f>OR(ISBLANK(B462),ISBLANK(C462))</f>
        <v/>
      </c>
      <c r="S462" s="333">
        <f>IF(R462,"",A462&amp;"+")</f>
        <v/>
      </c>
    </row>
    <row r="463" ht="20.1" customFormat="1" customHeight="1" s="333">
      <c r="A463" s="296" t="n"/>
      <c r="B463" s="328" t="n"/>
      <c r="C463" s="328" t="n"/>
      <c r="D463" s="328" t="n"/>
      <c r="E463" s="328" t="n"/>
      <c r="F463" s="328" t="n"/>
      <c r="G463" s="329" t="n"/>
      <c r="H463" s="329" t="n"/>
      <c r="I463" s="330" t="n"/>
      <c r="J463" s="330" t="n"/>
      <c r="K463" s="330" t="n"/>
      <c r="L463" s="330" t="n"/>
      <c r="M463" s="330" t="n"/>
      <c r="N463" s="331">
        <f>IF(A463="","",IF(ISERROR(MATCH($F463,CL,0)),"Unknown",INDIRECT("'C'!$A$"&amp;MATCH($F463,CL,0)+1)))</f>
        <v/>
      </c>
      <c r="O463" s="331" t="inlineStr"/>
      <c r="P463" s="332" t="n"/>
      <c r="Q463" s="333">
        <f>A463&amp;B463</f>
        <v/>
      </c>
      <c r="R463" s="333">
        <f>OR(ISBLANK(B463),ISBLANK(C463))</f>
        <v/>
      </c>
      <c r="S463" s="333">
        <f>IF(R463,"",A463&amp;"+")</f>
        <v/>
      </c>
    </row>
    <row r="464" ht="20.1" customFormat="1" customHeight="1" s="333">
      <c r="A464" s="296" t="n"/>
      <c r="B464" s="328" t="n"/>
      <c r="C464" s="328" t="n"/>
      <c r="D464" s="328" t="n"/>
      <c r="E464" s="328" t="n"/>
      <c r="F464" s="328" t="n"/>
      <c r="G464" s="329" t="n"/>
      <c r="H464" s="329" t="n"/>
      <c r="I464" s="330" t="n"/>
      <c r="J464" s="330" t="n"/>
      <c r="K464" s="330" t="n"/>
      <c r="L464" s="330" t="n"/>
      <c r="M464" s="330" t="n"/>
      <c r="N464" s="331">
        <f>IF(A464="","",IF(ISERROR(MATCH($F464,CL,0)),"Unknown",INDIRECT("'C'!$A$"&amp;MATCH($F464,CL,0)+1)))</f>
        <v/>
      </c>
      <c r="O464" s="331" t="inlineStr"/>
      <c r="P464" s="332" t="n"/>
      <c r="Q464" s="333">
        <f>A464&amp;B464</f>
        <v/>
      </c>
      <c r="R464" s="333">
        <f>OR(ISBLANK(B464),ISBLANK(C464))</f>
        <v/>
      </c>
      <c r="S464" s="333">
        <f>IF(R464,"",A464&amp;"+")</f>
        <v/>
      </c>
    </row>
    <row r="465" ht="20.1" customFormat="1" customHeight="1" s="333">
      <c r="A465" s="296" t="n"/>
      <c r="B465" s="328" t="n"/>
      <c r="C465" s="328" t="n"/>
      <c r="D465" s="328" t="n"/>
      <c r="E465" s="328" t="n"/>
      <c r="F465" s="328" t="n"/>
      <c r="G465" s="329" t="n"/>
      <c r="H465" s="329" t="n"/>
      <c r="I465" s="330" t="n"/>
      <c r="J465" s="330" t="n"/>
      <c r="K465" s="330" t="n"/>
      <c r="L465" s="330" t="n"/>
      <c r="M465" s="330" t="n"/>
      <c r="N465" s="331">
        <f>IF(A465="","",IF(ISERROR(MATCH($F465,CL,0)),"Unknown",INDIRECT("'C'!$A$"&amp;MATCH($F465,CL,0)+1)))</f>
        <v/>
      </c>
      <c r="O465" s="331" t="inlineStr"/>
      <c r="P465" s="332" t="n"/>
      <c r="Q465" s="333">
        <f>A465&amp;B465</f>
        <v/>
      </c>
      <c r="R465" s="333">
        <f>OR(ISBLANK(B465),ISBLANK(C465))</f>
        <v/>
      </c>
      <c r="S465" s="333">
        <f>IF(R465,"",A465&amp;"+")</f>
        <v/>
      </c>
    </row>
    <row r="466" ht="20.1" customFormat="1" customHeight="1" s="333">
      <c r="A466" s="296" t="n"/>
      <c r="B466" s="328" t="n"/>
      <c r="C466" s="328" t="n"/>
      <c r="D466" s="328" t="n"/>
      <c r="E466" s="328" t="n"/>
      <c r="F466" s="328" t="n"/>
      <c r="G466" s="329" t="n"/>
      <c r="H466" s="329" t="n"/>
      <c r="I466" s="330" t="n"/>
      <c r="J466" s="330" t="n"/>
      <c r="K466" s="330" t="n"/>
      <c r="L466" s="330" t="n"/>
      <c r="M466" s="330" t="n"/>
      <c r="N466" s="331">
        <f>IF(A466="","",IF(ISERROR(MATCH($F466,CL,0)),"Unknown",INDIRECT("'C'!$A$"&amp;MATCH($F466,CL,0)+1)))</f>
        <v/>
      </c>
      <c r="O466" s="331" t="inlineStr"/>
      <c r="P466" s="332" t="n"/>
      <c r="Q466" s="333">
        <f>A466&amp;B466</f>
        <v/>
      </c>
      <c r="R466" s="333">
        <f>OR(ISBLANK(B466),ISBLANK(C466))</f>
        <v/>
      </c>
      <c r="S466" s="333">
        <f>IF(R466,"",A466&amp;"+")</f>
        <v/>
      </c>
    </row>
    <row r="467" ht="20.1" customFormat="1" customHeight="1" s="333">
      <c r="A467" s="296" t="n"/>
      <c r="B467" s="328" t="n"/>
      <c r="C467" s="328" t="n"/>
      <c r="D467" s="328" t="n"/>
      <c r="E467" s="328" t="n"/>
      <c r="F467" s="328" t="n"/>
      <c r="G467" s="329" t="n"/>
      <c r="H467" s="329" t="n"/>
      <c r="I467" s="330" t="n"/>
      <c r="J467" s="330" t="n"/>
      <c r="K467" s="330" t="n"/>
      <c r="L467" s="330" t="n"/>
      <c r="M467" s="330" t="n"/>
      <c r="N467" s="331">
        <f>IF(A467="","",IF(ISERROR(MATCH($F467,CL,0)),"Unknown",INDIRECT("'C'!$A$"&amp;MATCH($F467,CL,0)+1)))</f>
        <v/>
      </c>
      <c r="O467" s="331" t="inlineStr"/>
      <c r="P467" s="332" t="n"/>
      <c r="Q467" s="333">
        <f>A467&amp;B467</f>
        <v/>
      </c>
      <c r="R467" s="333">
        <f>OR(ISBLANK(B467),ISBLANK(C467))</f>
        <v/>
      </c>
      <c r="S467" s="333">
        <f>IF(R467,"",A467&amp;"+")</f>
        <v/>
      </c>
    </row>
    <row r="468" ht="20.1" customFormat="1" customHeight="1" s="333">
      <c r="A468" s="296" t="n"/>
      <c r="B468" s="328" t="n"/>
      <c r="C468" s="328" t="n"/>
      <c r="D468" s="328" t="n"/>
      <c r="E468" s="328" t="n"/>
      <c r="F468" s="328" t="n"/>
      <c r="G468" s="329" t="n"/>
      <c r="H468" s="329" t="n"/>
      <c r="I468" s="330" t="n"/>
      <c r="J468" s="330" t="n"/>
      <c r="K468" s="330" t="n"/>
      <c r="L468" s="330" t="n"/>
      <c r="M468" s="330" t="n"/>
      <c r="N468" s="331">
        <f>IF(A468="","",IF(ISERROR(MATCH($F468,CL,0)),"Unknown",INDIRECT("'C'!$A$"&amp;MATCH($F468,CL,0)+1)))</f>
        <v/>
      </c>
      <c r="O468" s="331" t="inlineStr"/>
      <c r="P468" s="332" t="n"/>
      <c r="Q468" s="333">
        <f>A468&amp;B468</f>
        <v/>
      </c>
      <c r="R468" s="333">
        <f>OR(ISBLANK(B468),ISBLANK(C468))</f>
        <v/>
      </c>
      <c r="S468" s="333">
        <f>IF(R468,"",A468&amp;"+")</f>
        <v/>
      </c>
    </row>
    <row r="469" ht="20.1" customFormat="1" customHeight="1" s="333">
      <c r="A469" s="296" t="n"/>
      <c r="B469" s="328" t="n"/>
      <c r="C469" s="328" t="n"/>
      <c r="D469" s="328" t="n"/>
      <c r="E469" s="328" t="n"/>
      <c r="F469" s="328" t="n"/>
      <c r="G469" s="329" t="n"/>
      <c r="H469" s="329" t="n"/>
      <c r="I469" s="330" t="n"/>
      <c r="J469" s="330" t="n"/>
      <c r="K469" s="330" t="n"/>
      <c r="L469" s="330" t="n"/>
      <c r="M469" s="330" t="n"/>
      <c r="N469" s="331">
        <f>IF(A469="","",IF(ISERROR(MATCH($F469,CL,0)),"Unknown",INDIRECT("'C'!$A$"&amp;MATCH($F469,CL,0)+1)))</f>
        <v/>
      </c>
      <c r="O469" s="331" t="inlineStr"/>
      <c r="P469" s="332" t="n"/>
      <c r="Q469" s="333">
        <f>A469&amp;B469</f>
        <v/>
      </c>
      <c r="R469" s="333">
        <f>OR(ISBLANK(B469),ISBLANK(C469))</f>
        <v/>
      </c>
      <c r="S469" s="333">
        <f>IF(R469,"",A469&amp;"+")</f>
        <v/>
      </c>
    </row>
    <row r="470" ht="20.1" customFormat="1" customHeight="1" s="333">
      <c r="A470" s="296" t="n"/>
      <c r="B470" s="328" t="n"/>
      <c r="C470" s="328" t="n"/>
      <c r="D470" s="328" t="n"/>
      <c r="E470" s="328" t="n"/>
      <c r="F470" s="328" t="n"/>
      <c r="G470" s="329" t="n"/>
      <c r="H470" s="329" t="n"/>
      <c r="I470" s="330" t="n"/>
      <c r="J470" s="330" t="n"/>
      <c r="K470" s="330" t="n"/>
      <c r="L470" s="330" t="n"/>
      <c r="M470" s="330" t="n"/>
      <c r="N470" s="331">
        <f>IF(A470="","",IF(ISERROR(MATCH($F470,CL,0)),"Unknown",INDIRECT("'C'!$A$"&amp;MATCH($F470,CL,0)+1)))</f>
        <v/>
      </c>
      <c r="O470" s="331" t="inlineStr"/>
      <c r="P470" s="332" t="n"/>
      <c r="Q470" s="333">
        <f>A470&amp;B470</f>
        <v/>
      </c>
      <c r="R470" s="333">
        <f>OR(ISBLANK(B470),ISBLANK(C470))</f>
        <v/>
      </c>
      <c r="S470" s="333">
        <f>IF(R470,"",A470&amp;"+")</f>
        <v/>
      </c>
    </row>
    <row r="471" ht="20.1" customFormat="1" customHeight="1" s="333">
      <c r="A471" s="296" t="n"/>
      <c r="B471" s="328" t="n"/>
      <c r="C471" s="328" t="n"/>
      <c r="D471" s="328" t="n"/>
      <c r="E471" s="328" t="n"/>
      <c r="F471" s="328" t="n"/>
      <c r="G471" s="329" t="n"/>
      <c r="H471" s="329" t="n"/>
      <c r="I471" s="330" t="n"/>
      <c r="J471" s="330" t="n"/>
      <c r="K471" s="330" t="n"/>
      <c r="L471" s="330" t="n"/>
      <c r="M471" s="330" t="n"/>
      <c r="N471" s="331">
        <f>IF(A471="","",IF(ISERROR(MATCH($F471,CL,0)),"Unknown",INDIRECT("'C'!$A$"&amp;MATCH($F471,CL,0)+1)))</f>
        <v/>
      </c>
      <c r="O471" s="331" t="inlineStr"/>
      <c r="P471" s="332" t="n"/>
      <c r="Q471" s="333">
        <f>A471&amp;B471</f>
        <v/>
      </c>
      <c r="R471" s="333">
        <f>OR(ISBLANK(B471),ISBLANK(C471))</f>
        <v/>
      </c>
      <c r="S471" s="333">
        <f>IF(R471,"",A471&amp;"+")</f>
        <v/>
      </c>
    </row>
    <row r="472" ht="20.1" customFormat="1" customHeight="1" s="333">
      <c r="A472" s="296" t="n"/>
      <c r="B472" s="328" t="n"/>
      <c r="C472" s="328" t="n"/>
      <c r="D472" s="328" t="n"/>
      <c r="E472" s="328" t="n"/>
      <c r="F472" s="328" t="n"/>
      <c r="G472" s="329" t="n"/>
      <c r="H472" s="329" t="n"/>
      <c r="I472" s="330" t="n"/>
      <c r="J472" s="330" t="n"/>
      <c r="K472" s="330" t="n"/>
      <c r="L472" s="330" t="n"/>
      <c r="M472" s="330" t="n"/>
      <c r="N472" s="331">
        <f>IF(A472="","",IF(ISERROR(MATCH($F472,CL,0)),"Unknown",INDIRECT("'C'!$A$"&amp;MATCH($F472,CL,0)+1)))</f>
        <v/>
      </c>
      <c r="O472" s="331" t="inlineStr"/>
      <c r="P472" s="332" t="n"/>
      <c r="Q472" s="333">
        <f>A472&amp;B472</f>
        <v/>
      </c>
      <c r="R472" s="333">
        <f>OR(ISBLANK(B472),ISBLANK(C472))</f>
        <v/>
      </c>
      <c r="S472" s="333">
        <f>IF(R472,"",A472&amp;"+")</f>
        <v/>
      </c>
    </row>
    <row r="473" ht="20.1" customFormat="1" customHeight="1" s="333">
      <c r="A473" s="296" t="n"/>
      <c r="B473" s="328" t="n"/>
      <c r="C473" s="328" t="n"/>
      <c r="D473" s="328" t="n"/>
      <c r="E473" s="328" t="n"/>
      <c r="F473" s="328" t="n"/>
      <c r="G473" s="329" t="n"/>
      <c r="H473" s="329" t="n"/>
      <c r="I473" s="330" t="n"/>
      <c r="J473" s="330" t="n"/>
      <c r="K473" s="330" t="n"/>
      <c r="L473" s="330" t="n"/>
      <c r="M473" s="330" t="n"/>
      <c r="N473" s="331">
        <f>IF(A473="","",IF(ISERROR(MATCH($F473,CL,0)),"Unknown",INDIRECT("'C'!$A$"&amp;MATCH($F473,CL,0)+1)))</f>
        <v/>
      </c>
      <c r="O473" s="331" t="inlineStr"/>
      <c r="P473" s="332" t="n"/>
      <c r="Q473" s="333">
        <f>A473&amp;B473</f>
        <v/>
      </c>
      <c r="R473" s="333">
        <f>OR(ISBLANK(B473),ISBLANK(C473))</f>
        <v/>
      </c>
      <c r="S473" s="333">
        <f>IF(R473,"",A473&amp;"+")</f>
        <v/>
      </c>
    </row>
    <row r="474" ht="20.1" customFormat="1" customHeight="1" s="333">
      <c r="A474" s="296" t="n"/>
      <c r="B474" s="328" t="n"/>
      <c r="C474" s="328" t="n"/>
      <c r="D474" s="328" t="n"/>
      <c r="E474" s="328" t="n"/>
      <c r="F474" s="328" t="n"/>
      <c r="G474" s="329" t="n"/>
      <c r="H474" s="329" t="n"/>
      <c r="I474" s="330" t="n"/>
      <c r="J474" s="330" t="n"/>
      <c r="K474" s="330" t="n"/>
      <c r="L474" s="330" t="n"/>
      <c r="M474" s="330" t="n"/>
      <c r="N474" s="331">
        <f>IF(A474="","",IF(ISERROR(MATCH($F474,CL,0)),"Unknown",INDIRECT("'C'!$A$"&amp;MATCH($F474,CL,0)+1)))</f>
        <v/>
      </c>
      <c r="O474" s="331" t="inlineStr"/>
      <c r="P474" s="332" t="n"/>
      <c r="Q474" s="333">
        <f>A474&amp;B474</f>
        <v/>
      </c>
      <c r="R474" s="333">
        <f>OR(ISBLANK(B474),ISBLANK(C474))</f>
        <v/>
      </c>
      <c r="S474" s="333">
        <f>IF(R474,"",A474&amp;"+")</f>
        <v/>
      </c>
    </row>
    <row r="475" ht="20.1" customFormat="1" customHeight="1" s="333">
      <c r="A475" s="296" t="n"/>
      <c r="B475" s="328" t="n"/>
      <c r="C475" s="328" t="n"/>
      <c r="D475" s="328" t="n"/>
      <c r="E475" s="328" t="n"/>
      <c r="F475" s="328" t="n"/>
      <c r="G475" s="329" t="n"/>
      <c r="H475" s="329" t="n"/>
      <c r="I475" s="330" t="n"/>
      <c r="J475" s="330" t="n"/>
      <c r="K475" s="330" t="n"/>
      <c r="L475" s="330" t="n"/>
      <c r="M475" s="330" t="n"/>
      <c r="N475" s="331">
        <f>IF(A475="","",IF(ISERROR(MATCH($F475,CL,0)),"Unknown",INDIRECT("'C'!$A$"&amp;MATCH($F475,CL,0)+1)))</f>
        <v/>
      </c>
      <c r="O475" s="331" t="inlineStr"/>
      <c r="P475" s="332" t="n"/>
      <c r="Q475" s="333">
        <f>A475&amp;B475</f>
        <v/>
      </c>
      <c r="R475" s="333">
        <f>OR(ISBLANK(B475),ISBLANK(C475))</f>
        <v/>
      </c>
      <c r="S475" s="333">
        <f>IF(R475,"",A475&amp;"+")</f>
        <v/>
      </c>
    </row>
    <row r="476" ht="20.1" customFormat="1" customHeight="1" s="333">
      <c r="A476" s="296" t="n"/>
      <c r="B476" s="328" t="n"/>
      <c r="C476" s="328" t="n"/>
      <c r="D476" s="328" t="n"/>
      <c r="E476" s="328" t="n"/>
      <c r="F476" s="328" t="n"/>
      <c r="G476" s="329" t="n"/>
      <c r="H476" s="329" t="n"/>
      <c r="I476" s="330" t="n"/>
      <c r="J476" s="330" t="n"/>
      <c r="K476" s="330" t="n"/>
      <c r="L476" s="330" t="n"/>
      <c r="M476" s="330" t="n"/>
      <c r="N476" s="331">
        <f>IF(A476="","",IF(ISERROR(MATCH($F476,CL,0)),"Unknown",INDIRECT("'C'!$A$"&amp;MATCH($F476,CL,0)+1)))</f>
        <v/>
      </c>
      <c r="O476" s="331" t="inlineStr"/>
      <c r="P476" s="332" t="n"/>
      <c r="Q476" s="333">
        <f>A476&amp;B476</f>
        <v/>
      </c>
      <c r="R476" s="333">
        <f>OR(ISBLANK(B476),ISBLANK(C476))</f>
        <v/>
      </c>
      <c r="S476" s="333">
        <f>IF(R476,"",A476&amp;"+")</f>
        <v/>
      </c>
    </row>
    <row r="477" ht="20.1" customFormat="1" customHeight="1" s="333">
      <c r="A477" s="296" t="n"/>
      <c r="B477" s="328" t="n"/>
      <c r="C477" s="328" t="n"/>
      <c r="D477" s="328" t="n"/>
      <c r="E477" s="328" t="n"/>
      <c r="F477" s="328" t="n"/>
      <c r="G477" s="329" t="n"/>
      <c r="H477" s="329" t="n"/>
      <c r="I477" s="330" t="n"/>
      <c r="J477" s="330" t="n"/>
      <c r="K477" s="330" t="n"/>
      <c r="L477" s="330" t="n"/>
      <c r="M477" s="330" t="n"/>
      <c r="N477" s="331">
        <f>IF(A477="","",IF(ISERROR(MATCH($F477,CL,0)),"Unknown",INDIRECT("'C'!$A$"&amp;MATCH($F477,CL,0)+1)))</f>
        <v/>
      </c>
      <c r="O477" s="331" t="inlineStr"/>
      <c r="P477" s="332" t="n"/>
      <c r="Q477" s="333">
        <f>A477&amp;B477</f>
        <v/>
      </c>
      <c r="R477" s="333">
        <f>OR(ISBLANK(B477),ISBLANK(C477))</f>
        <v/>
      </c>
      <c r="S477" s="333">
        <f>IF(R477,"",A477&amp;"+")</f>
        <v/>
      </c>
    </row>
    <row r="478" ht="20.1" customFormat="1" customHeight="1" s="333">
      <c r="A478" s="296" t="n"/>
      <c r="B478" s="328" t="n"/>
      <c r="C478" s="328" t="n"/>
      <c r="D478" s="328" t="n"/>
      <c r="E478" s="328" t="n"/>
      <c r="F478" s="328" t="n"/>
      <c r="G478" s="329" t="n"/>
      <c r="H478" s="329" t="n"/>
      <c r="I478" s="330" t="n"/>
      <c r="J478" s="330" t="n"/>
      <c r="K478" s="330" t="n"/>
      <c r="L478" s="330" t="n"/>
      <c r="M478" s="330" t="n"/>
      <c r="N478" s="331">
        <f>IF(A478="","",IF(ISERROR(MATCH($F478,CL,0)),"Unknown",INDIRECT("'C'!$A$"&amp;MATCH($F478,CL,0)+1)))</f>
        <v/>
      </c>
      <c r="O478" s="331" t="inlineStr"/>
      <c r="P478" s="332" t="n"/>
      <c r="Q478" s="333">
        <f>A478&amp;B478</f>
        <v/>
      </c>
      <c r="R478" s="333">
        <f>OR(ISBLANK(B478),ISBLANK(C478))</f>
        <v/>
      </c>
      <c r="S478" s="333">
        <f>IF(R478,"",A478&amp;"+")</f>
        <v/>
      </c>
    </row>
    <row r="479" ht="20.1" customFormat="1" customHeight="1" s="333">
      <c r="A479" s="296" t="n"/>
      <c r="B479" s="328" t="n"/>
      <c r="C479" s="328" t="n"/>
      <c r="D479" s="328" t="n"/>
      <c r="E479" s="328" t="n"/>
      <c r="F479" s="328" t="n"/>
      <c r="G479" s="329" t="n"/>
      <c r="H479" s="329" t="n"/>
      <c r="I479" s="330" t="n"/>
      <c r="J479" s="330" t="n"/>
      <c r="K479" s="330" t="n"/>
      <c r="L479" s="330" t="n"/>
      <c r="M479" s="330" t="n"/>
      <c r="N479" s="331">
        <f>IF(A479="","",IF(ISERROR(MATCH($F479,CL,0)),"Unknown",INDIRECT("'C'!$A$"&amp;MATCH($F479,CL,0)+1)))</f>
        <v/>
      </c>
      <c r="O479" s="331" t="inlineStr"/>
      <c r="P479" s="332" t="n"/>
      <c r="Q479" s="333">
        <f>A479&amp;B479</f>
        <v/>
      </c>
      <c r="R479" s="333">
        <f>OR(ISBLANK(B479),ISBLANK(C479))</f>
        <v/>
      </c>
      <c r="S479" s="333">
        <f>IF(R479,"",A479&amp;"+")</f>
        <v/>
      </c>
    </row>
    <row r="480" ht="20.1" customFormat="1" customHeight="1" s="333">
      <c r="A480" s="296" t="n"/>
      <c r="B480" s="328" t="n"/>
      <c r="C480" s="328" t="n"/>
      <c r="D480" s="328" t="n"/>
      <c r="E480" s="328" t="n"/>
      <c r="F480" s="328" t="n"/>
      <c r="G480" s="329" t="n"/>
      <c r="H480" s="329" t="n"/>
      <c r="I480" s="330" t="n"/>
      <c r="J480" s="330" t="n"/>
      <c r="K480" s="330" t="n"/>
      <c r="L480" s="330" t="n"/>
      <c r="M480" s="330" t="n"/>
      <c r="N480" s="331">
        <f>IF(A480="","",IF(ISERROR(MATCH($F480,CL,0)),"Unknown",INDIRECT("'C'!$A$"&amp;MATCH($F480,CL,0)+1)))</f>
        <v/>
      </c>
      <c r="O480" s="331" t="inlineStr"/>
      <c r="P480" s="332" t="n"/>
      <c r="Q480" s="333">
        <f>A480&amp;B480</f>
        <v/>
      </c>
      <c r="R480" s="333">
        <f>OR(ISBLANK(B480),ISBLANK(C480))</f>
        <v/>
      </c>
      <c r="S480" s="333">
        <f>IF(R480,"",A480&amp;"+")</f>
        <v/>
      </c>
    </row>
    <row r="481" ht="20.1" customFormat="1" customHeight="1" s="333">
      <c r="A481" s="296" t="n"/>
      <c r="B481" s="328" t="n"/>
      <c r="C481" s="328" t="n"/>
      <c r="D481" s="328" t="n"/>
      <c r="E481" s="328" t="n"/>
      <c r="F481" s="328" t="n"/>
      <c r="G481" s="329" t="n"/>
      <c r="H481" s="329" t="n"/>
      <c r="I481" s="330" t="n"/>
      <c r="J481" s="330" t="n"/>
      <c r="K481" s="330" t="n"/>
      <c r="L481" s="330" t="n"/>
      <c r="M481" s="330" t="n"/>
      <c r="N481" s="331">
        <f>IF(A481="","",IF(ISERROR(MATCH($F481,CL,0)),"Unknown",INDIRECT("'C'!$A$"&amp;MATCH($F481,CL,0)+1)))</f>
        <v/>
      </c>
      <c r="O481" s="331" t="inlineStr"/>
      <c r="P481" s="332" t="n"/>
      <c r="Q481" s="333">
        <f>A481&amp;B481</f>
        <v/>
      </c>
      <c r="R481" s="333">
        <f>OR(ISBLANK(B481),ISBLANK(C481))</f>
        <v/>
      </c>
      <c r="S481" s="333">
        <f>IF(R481,"",A481&amp;"+")</f>
        <v/>
      </c>
    </row>
    <row r="482" ht="20.1" customFormat="1" customHeight="1" s="333">
      <c r="A482" s="296" t="n"/>
      <c r="B482" s="328" t="n"/>
      <c r="C482" s="328" t="n"/>
      <c r="D482" s="328" t="n"/>
      <c r="E482" s="328" t="n"/>
      <c r="F482" s="328" t="n"/>
      <c r="G482" s="329" t="n"/>
      <c r="H482" s="329" t="n"/>
      <c r="I482" s="330" t="n"/>
      <c r="J482" s="330" t="n"/>
      <c r="K482" s="330" t="n"/>
      <c r="L482" s="330" t="n"/>
      <c r="M482" s="330" t="n"/>
      <c r="N482" s="331">
        <f>IF(A482="","",IF(ISERROR(MATCH($F482,CL,0)),"Unknown",INDIRECT("'C'!$A$"&amp;MATCH($F482,CL,0)+1)))</f>
        <v/>
      </c>
      <c r="O482" s="331" t="inlineStr"/>
      <c r="P482" s="332" t="n"/>
      <c r="Q482" s="333">
        <f>A482&amp;B482</f>
        <v/>
      </c>
      <c r="R482" s="333">
        <f>OR(ISBLANK(B482),ISBLANK(C482))</f>
        <v/>
      </c>
      <c r="S482" s="333">
        <f>IF(R482,"",A482&amp;"+")</f>
        <v/>
      </c>
    </row>
    <row r="483" ht="20.1" customFormat="1" customHeight="1" s="333">
      <c r="A483" s="296" t="n"/>
      <c r="B483" s="328" t="n"/>
      <c r="C483" s="328" t="n"/>
      <c r="D483" s="328" t="n"/>
      <c r="E483" s="328" t="n"/>
      <c r="F483" s="328" t="n"/>
      <c r="G483" s="329" t="n"/>
      <c r="H483" s="329" t="n"/>
      <c r="I483" s="330" t="n"/>
      <c r="J483" s="330" t="n"/>
      <c r="K483" s="330" t="n"/>
      <c r="L483" s="330" t="n"/>
      <c r="M483" s="330" t="n"/>
      <c r="N483" s="331">
        <f>IF(A483="","",IF(ISERROR(MATCH($F483,CL,0)),"Unknown",INDIRECT("'C'!$A$"&amp;MATCH($F483,CL,0)+1)))</f>
        <v/>
      </c>
      <c r="O483" s="331" t="inlineStr"/>
      <c r="P483" s="332" t="n"/>
      <c r="Q483" s="333">
        <f>A483&amp;B483</f>
        <v/>
      </c>
      <c r="R483" s="333">
        <f>OR(ISBLANK(B483),ISBLANK(C483))</f>
        <v/>
      </c>
      <c r="S483" s="333">
        <f>IF(R483,"",A483&amp;"+")</f>
        <v/>
      </c>
    </row>
    <row r="484" ht="20.1" customFormat="1" customHeight="1" s="333">
      <c r="A484" s="296" t="n"/>
      <c r="B484" s="328" t="n"/>
      <c r="C484" s="328" t="n"/>
      <c r="D484" s="328" t="n"/>
      <c r="E484" s="328" t="n"/>
      <c r="F484" s="328" t="n"/>
      <c r="G484" s="329" t="n"/>
      <c r="H484" s="329" t="n"/>
      <c r="I484" s="330" t="n"/>
      <c r="J484" s="330" t="n"/>
      <c r="K484" s="330" t="n"/>
      <c r="L484" s="330" t="n"/>
      <c r="M484" s="330" t="n"/>
      <c r="N484" s="331">
        <f>IF(A484="","",IF(ISERROR(MATCH($F484,CL,0)),"Unknown",INDIRECT("'C'!$A$"&amp;MATCH($F484,CL,0)+1)))</f>
        <v/>
      </c>
      <c r="O484" s="331" t="inlineStr"/>
      <c r="P484" s="332" t="n"/>
      <c r="Q484" s="333">
        <f>A484&amp;B484</f>
        <v/>
      </c>
      <c r="R484" s="333">
        <f>OR(ISBLANK(B484),ISBLANK(C484))</f>
        <v/>
      </c>
      <c r="S484" s="333">
        <f>IF(R484,"",A484&amp;"+")</f>
        <v/>
      </c>
    </row>
    <row r="485" ht="20.1" customFormat="1" customHeight="1" s="333">
      <c r="A485" s="296" t="n"/>
      <c r="B485" s="328" t="n"/>
      <c r="C485" s="328" t="n"/>
      <c r="D485" s="328" t="n"/>
      <c r="E485" s="328" t="n"/>
      <c r="F485" s="328" t="n"/>
      <c r="G485" s="329" t="n"/>
      <c r="H485" s="329" t="n"/>
      <c r="I485" s="330" t="n"/>
      <c r="J485" s="330" t="n"/>
      <c r="K485" s="330" t="n"/>
      <c r="L485" s="330" t="n"/>
      <c r="M485" s="330" t="n"/>
      <c r="N485" s="331">
        <f>IF(A485="","",IF(ISERROR(MATCH($F485,CL,0)),"Unknown",INDIRECT("'C'!$A$"&amp;MATCH($F485,CL,0)+1)))</f>
        <v/>
      </c>
      <c r="O485" s="331" t="inlineStr"/>
      <c r="P485" s="332" t="n"/>
      <c r="Q485" s="333">
        <f>A485&amp;B485</f>
        <v/>
      </c>
      <c r="R485" s="333">
        <f>OR(ISBLANK(B485),ISBLANK(C485))</f>
        <v/>
      </c>
      <c r="S485" s="333">
        <f>IF(R485,"",A485&amp;"+")</f>
        <v/>
      </c>
    </row>
    <row r="486" ht="20.1" customFormat="1" customHeight="1" s="333">
      <c r="A486" s="296" t="n"/>
      <c r="B486" s="328" t="n"/>
      <c r="C486" s="328" t="n"/>
      <c r="D486" s="328" t="n"/>
      <c r="E486" s="328" t="n"/>
      <c r="F486" s="328" t="n"/>
      <c r="G486" s="329" t="n"/>
      <c r="H486" s="329" t="n"/>
      <c r="I486" s="330" t="n"/>
      <c r="J486" s="330" t="n"/>
      <c r="K486" s="330" t="n"/>
      <c r="L486" s="330" t="n"/>
      <c r="M486" s="330" t="n"/>
      <c r="N486" s="331">
        <f>IF(A486="","",IF(ISERROR(MATCH($F486,CL,0)),"Unknown",INDIRECT("'C'!$A$"&amp;MATCH($F486,CL,0)+1)))</f>
        <v/>
      </c>
      <c r="O486" s="331" t="inlineStr"/>
      <c r="P486" s="332" t="n"/>
      <c r="Q486" s="333">
        <f>A486&amp;B486</f>
        <v/>
      </c>
      <c r="R486" s="333">
        <f>OR(ISBLANK(B486),ISBLANK(C486))</f>
        <v/>
      </c>
      <c r="S486" s="333">
        <f>IF(R486,"",A486&amp;"+")</f>
        <v/>
      </c>
    </row>
    <row r="487" ht="20.1" customFormat="1" customHeight="1" s="333">
      <c r="A487" s="296" t="n"/>
      <c r="B487" s="328" t="n"/>
      <c r="C487" s="328" t="n"/>
      <c r="D487" s="328" t="n"/>
      <c r="E487" s="328" t="n"/>
      <c r="F487" s="328" t="n"/>
      <c r="G487" s="329" t="n"/>
      <c r="H487" s="329" t="n"/>
      <c r="I487" s="330" t="n"/>
      <c r="J487" s="330" t="n"/>
      <c r="K487" s="330" t="n"/>
      <c r="L487" s="330" t="n"/>
      <c r="M487" s="330" t="n"/>
      <c r="N487" s="331">
        <f>IF(A487="","",IF(ISERROR(MATCH($F487,CL,0)),"Unknown",INDIRECT("'C'!$A$"&amp;MATCH($F487,CL,0)+1)))</f>
        <v/>
      </c>
      <c r="O487" s="331" t="inlineStr"/>
      <c r="P487" s="332" t="n"/>
      <c r="Q487" s="333">
        <f>A487&amp;B487</f>
        <v/>
      </c>
      <c r="R487" s="333">
        <f>OR(ISBLANK(B487),ISBLANK(C487))</f>
        <v/>
      </c>
      <c r="S487" s="333">
        <f>IF(R487,"",A487&amp;"+")</f>
        <v/>
      </c>
    </row>
    <row r="488" ht="20.1" customFormat="1" customHeight="1" s="333">
      <c r="A488" s="296" t="n"/>
      <c r="B488" s="328" t="n"/>
      <c r="C488" s="328" t="n"/>
      <c r="D488" s="328" t="n"/>
      <c r="E488" s="328" t="n"/>
      <c r="F488" s="328" t="n"/>
      <c r="G488" s="329" t="n"/>
      <c r="H488" s="329" t="n"/>
      <c r="I488" s="330" t="n"/>
      <c r="J488" s="330" t="n"/>
      <c r="K488" s="330" t="n"/>
      <c r="L488" s="330" t="n"/>
      <c r="M488" s="330" t="n"/>
      <c r="N488" s="331">
        <f>IF(A488="","",IF(ISERROR(MATCH($F488,CL,0)),"Unknown",INDIRECT("'C'!$A$"&amp;MATCH($F488,CL,0)+1)))</f>
        <v/>
      </c>
      <c r="O488" s="331" t="inlineStr"/>
      <c r="P488" s="332" t="n"/>
      <c r="Q488" s="333">
        <f>A488&amp;B488</f>
        <v/>
      </c>
      <c r="R488" s="333">
        <f>OR(ISBLANK(B488),ISBLANK(C488))</f>
        <v/>
      </c>
      <c r="S488" s="333">
        <f>IF(R488,"",A488&amp;"+")</f>
        <v/>
      </c>
    </row>
    <row r="489" ht="20.1" customFormat="1" customHeight="1" s="333">
      <c r="A489" s="296" t="n"/>
      <c r="B489" s="328" t="n"/>
      <c r="C489" s="328" t="n"/>
      <c r="D489" s="328" t="n"/>
      <c r="E489" s="328" t="n"/>
      <c r="F489" s="328" t="n"/>
      <c r="G489" s="329" t="n"/>
      <c r="H489" s="329" t="n"/>
      <c r="I489" s="330" t="n"/>
      <c r="J489" s="330" t="n"/>
      <c r="K489" s="330" t="n"/>
      <c r="L489" s="330" t="n"/>
      <c r="M489" s="330" t="n"/>
      <c r="N489" s="331">
        <f>IF(A489="","",IF(ISERROR(MATCH($F489,CL,0)),"Unknown",INDIRECT("'C'!$A$"&amp;MATCH($F489,CL,0)+1)))</f>
        <v/>
      </c>
      <c r="O489" s="331" t="inlineStr"/>
      <c r="P489" s="332" t="n"/>
      <c r="Q489" s="333">
        <f>A489&amp;B489</f>
        <v/>
      </c>
      <c r="R489" s="333">
        <f>OR(ISBLANK(B489),ISBLANK(C489))</f>
        <v/>
      </c>
      <c r="S489" s="333">
        <f>IF(R489,"",A489&amp;"+")</f>
        <v/>
      </c>
    </row>
    <row r="490" ht="20.1" customFormat="1" customHeight="1" s="333">
      <c r="A490" s="296" t="n"/>
      <c r="B490" s="328" t="n"/>
      <c r="C490" s="328" t="n"/>
      <c r="D490" s="328" t="n"/>
      <c r="E490" s="328" t="n"/>
      <c r="F490" s="328" t="n"/>
      <c r="G490" s="329" t="n"/>
      <c r="H490" s="329" t="n"/>
      <c r="I490" s="330" t="n"/>
      <c r="J490" s="330" t="n"/>
      <c r="K490" s="330" t="n"/>
      <c r="L490" s="330" t="n"/>
      <c r="M490" s="330" t="n"/>
      <c r="N490" s="331">
        <f>IF(A490="","",IF(ISERROR(MATCH($F490,CL,0)),"Unknown",INDIRECT("'C'!$A$"&amp;MATCH($F490,CL,0)+1)))</f>
        <v/>
      </c>
      <c r="O490" s="331" t="inlineStr"/>
      <c r="P490" s="332" t="n"/>
      <c r="Q490" s="333">
        <f>A490&amp;B490</f>
        <v/>
      </c>
      <c r="R490" s="333">
        <f>OR(ISBLANK(B490),ISBLANK(C490))</f>
        <v/>
      </c>
      <c r="S490" s="333">
        <f>IF(R490,"",A490&amp;"+")</f>
        <v/>
      </c>
    </row>
    <row r="491" ht="20.1" customFormat="1" customHeight="1" s="333">
      <c r="A491" s="296" t="n"/>
      <c r="B491" s="328" t="n"/>
      <c r="C491" s="328" t="n"/>
      <c r="D491" s="328" t="n"/>
      <c r="E491" s="328" t="n"/>
      <c r="F491" s="328" t="n"/>
      <c r="G491" s="329" t="n"/>
      <c r="H491" s="329" t="n"/>
      <c r="I491" s="330" t="n"/>
      <c r="J491" s="330" t="n"/>
      <c r="K491" s="330" t="n"/>
      <c r="L491" s="330" t="n"/>
      <c r="M491" s="330" t="n"/>
      <c r="N491" s="331">
        <f>IF(A491="","",IF(ISERROR(MATCH($F491,CL,0)),"Unknown",INDIRECT("'C'!$A$"&amp;MATCH($F491,CL,0)+1)))</f>
        <v/>
      </c>
      <c r="O491" s="331" t="inlineStr"/>
      <c r="P491" s="332" t="n"/>
      <c r="Q491" s="333">
        <f>A491&amp;B491</f>
        <v/>
      </c>
      <c r="R491" s="333">
        <f>OR(ISBLANK(B491),ISBLANK(C491))</f>
        <v/>
      </c>
      <c r="S491" s="333">
        <f>IF(R491,"",A491&amp;"+")</f>
        <v/>
      </c>
    </row>
    <row r="492" ht="20.1" customFormat="1" customHeight="1" s="333">
      <c r="A492" s="296" t="n"/>
      <c r="B492" s="328" t="n"/>
      <c r="C492" s="328" t="n"/>
      <c r="D492" s="328" t="n"/>
      <c r="E492" s="328" t="n"/>
      <c r="F492" s="328" t="n"/>
      <c r="G492" s="329" t="n"/>
      <c r="H492" s="329" t="n"/>
      <c r="I492" s="330" t="n"/>
      <c r="J492" s="330" t="n"/>
      <c r="K492" s="330" t="n"/>
      <c r="L492" s="330" t="n"/>
      <c r="M492" s="330" t="n"/>
      <c r="N492" s="331">
        <f>IF(A492="","",IF(ISERROR(MATCH($F492,CL,0)),"Unknown",INDIRECT("'C'!$A$"&amp;MATCH($F492,CL,0)+1)))</f>
        <v/>
      </c>
      <c r="O492" s="331" t="inlineStr"/>
      <c r="P492" s="332" t="n"/>
      <c r="Q492" s="333">
        <f>A492&amp;B492</f>
        <v/>
      </c>
      <c r="R492" s="333">
        <f>OR(ISBLANK(B492),ISBLANK(C492))</f>
        <v/>
      </c>
      <c r="S492" s="333">
        <f>IF(R492,"",A492&amp;"+")</f>
        <v/>
      </c>
    </row>
    <row r="493" ht="20.1" customFormat="1" customHeight="1" s="333">
      <c r="A493" s="296" t="n"/>
      <c r="B493" s="328" t="n"/>
      <c r="C493" s="328" t="n"/>
      <c r="D493" s="328" t="n"/>
      <c r="E493" s="328" t="n"/>
      <c r="F493" s="328" t="n"/>
      <c r="G493" s="329" t="n"/>
      <c r="H493" s="329" t="n"/>
      <c r="I493" s="330" t="n"/>
      <c r="J493" s="330" t="n"/>
      <c r="K493" s="330" t="n"/>
      <c r="L493" s="330" t="n"/>
      <c r="M493" s="330" t="n"/>
      <c r="N493" s="331">
        <f>IF(A493="","",IF(ISERROR(MATCH($F493,CL,0)),"Unknown",INDIRECT("'C'!$A$"&amp;MATCH($F493,CL,0)+1)))</f>
        <v/>
      </c>
      <c r="O493" s="331" t="inlineStr"/>
      <c r="P493" s="332" t="n"/>
      <c r="Q493" s="333">
        <f>A493&amp;B493</f>
        <v/>
      </c>
      <c r="R493" s="333">
        <f>OR(ISBLANK(B493),ISBLANK(C493))</f>
        <v/>
      </c>
      <c r="S493" s="333">
        <f>IF(R493,"",A493&amp;"+")</f>
        <v/>
      </c>
    </row>
    <row r="494" ht="20.1" customFormat="1" customHeight="1" s="333">
      <c r="A494" s="296" t="n"/>
      <c r="B494" s="328" t="n"/>
      <c r="C494" s="328" t="n"/>
      <c r="D494" s="328" t="n"/>
      <c r="E494" s="328" t="n"/>
      <c r="F494" s="328" t="n"/>
      <c r="G494" s="329" t="n"/>
      <c r="H494" s="329" t="n"/>
      <c r="I494" s="330" t="n"/>
      <c r="J494" s="330" t="n"/>
      <c r="K494" s="330" t="n"/>
      <c r="L494" s="330" t="n"/>
      <c r="M494" s="330" t="n"/>
      <c r="N494" s="331">
        <f>IF(A494="","",IF(ISERROR(MATCH($F494,CL,0)),"Unknown",INDIRECT("'C'!$A$"&amp;MATCH($F494,CL,0)+1)))</f>
        <v/>
      </c>
      <c r="O494" s="331" t="inlineStr"/>
      <c r="P494" s="332" t="n"/>
      <c r="Q494" s="333">
        <f>A494&amp;B494</f>
        <v/>
      </c>
      <c r="R494" s="333">
        <f>OR(ISBLANK(B494),ISBLANK(C494))</f>
        <v/>
      </c>
      <c r="S494" s="333">
        <f>IF(R494,"",A494&amp;"+")</f>
        <v/>
      </c>
    </row>
    <row r="495" ht="20.1" customFormat="1" customHeight="1" s="333">
      <c r="A495" s="296" t="n"/>
      <c r="B495" s="328" t="n"/>
      <c r="C495" s="328" t="n"/>
      <c r="D495" s="328" t="n"/>
      <c r="E495" s="328" t="n"/>
      <c r="F495" s="328" t="n"/>
      <c r="G495" s="329" t="n"/>
      <c r="H495" s="329" t="n"/>
      <c r="I495" s="330" t="n"/>
      <c r="J495" s="330" t="n"/>
      <c r="K495" s="330" t="n"/>
      <c r="L495" s="330" t="n"/>
      <c r="M495" s="330" t="n"/>
      <c r="N495" s="331">
        <f>IF(A495="","",IF(ISERROR(MATCH($F495,CL,0)),"Unknown",INDIRECT("'C'!$A$"&amp;MATCH($F495,CL,0)+1)))</f>
        <v/>
      </c>
      <c r="O495" s="331" t="inlineStr"/>
      <c r="P495" s="332" t="n"/>
      <c r="Q495" s="333">
        <f>A495&amp;B495</f>
        <v/>
      </c>
      <c r="R495" s="333">
        <f>OR(ISBLANK(B495),ISBLANK(C495))</f>
        <v/>
      </c>
      <c r="S495" s="333">
        <f>IF(R495,"",A495&amp;"+")</f>
        <v/>
      </c>
    </row>
    <row r="496" ht="20.1" customFormat="1" customHeight="1" s="333">
      <c r="A496" s="296" t="n"/>
      <c r="B496" s="328" t="n"/>
      <c r="C496" s="328" t="n"/>
      <c r="D496" s="328" t="n"/>
      <c r="E496" s="328" t="n"/>
      <c r="F496" s="328" t="n"/>
      <c r="G496" s="329" t="n"/>
      <c r="H496" s="329" t="n"/>
      <c r="I496" s="330" t="n"/>
      <c r="J496" s="330" t="n"/>
      <c r="K496" s="330" t="n"/>
      <c r="L496" s="330" t="n"/>
      <c r="M496" s="330" t="n"/>
      <c r="N496" s="331">
        <f>IF(A496="","",IF(ISERROR(MATCH($F496,CL,0)),"Unknown",INDIRECT("'C'!$A$"&amp;MATCH($F496,CL,0)+1)))</f>
        <v/>
      </c>
      <c r="O496" s="331" t="inlineStr"/>
      <c r="P496" s="332" t="n"/>
      <c r="Q496" s="333">
        <f>A496&amp;B496</f>
        <v/>
      </c>
      <c r="R496" s="333">
        <f>OR(ISBLANK(B496),ISBLANK(C496))</f>
        <v/>
      </c>
      <c r="S496" s="333">
        <f>IF(R496,"",A496&amp;"+")</f>
        <v/>
      </c>
    </row>
    <row r="497" ht="20.1" customFormat="1" customHeight="1" s="333">
      <c r="A497" s="296" t="n"/>
      <c r="B497" s="328" t="n"/>
      <c r="C497" s="328" t="n"/>
      <c r="D497" s="328" t="n"/>
      <c r="E497" s="328" t="n"/>
      <c r="F497" s="328" t="n"/>
      <c r="G497" s="329" t="n"/>
      <c r="H497" s="329" t="n"/>
      <c r="I497" s="330" t="n"/>
      <c r="J497" s="330" t="n"/>
      <c r="K497" s="330" t="n"/>
      <c r="L497" s="330" t="n"/>
      <c r="M497" s="330" t="n"/>
      <c r="N497" s="331">
        <f>IF(A497="","",IF(ISERROR(MATCH($F497,CL,0)),"Unknown",INDIRECT("'C'!$A$"&amp;MATCH($F497,CL,0)+1)))</f>
        <v/>
      </c>
      <c r="O497" s="331" t="inlineStr"/>
      <c r="P497" s="332" t="n"/>
      <c r="Q497" s="333">
        <f>A497&amp;B497</f>
        <v/>
      </c>
      <c r="R497" s="333">
        <f>OR(ISBLANK(B497),ISBLANK(C497))</f>
        <v/>
      </c>
      <c r="S497" s="333">
        <f>IF(R497,"",A497&amp;"+")</f>
        <v/>
      </c>
    </row>
    <row r="498" ht="20.1" customFormat="1" customHeight="1" s="333">
      <c r="A498" s="296" t="n"/>
      <c r="B498" s="328" t="n"/>
      <c r="C498" s="328" t="n"/>
      <c r="D498" s="328" t="n"/>
      <c r="E498" s="328" t="n"/>
      <c r="F498" s="328" t="n"/>
      <c r="G498" s="329" t="n"/>
      <c r="H498" s="329" t="n"/>
      <c r="I498" s="330" t="n"/>
      <c r="J498" s="330" t="n"/>
      <c r="K498" s="330" t="n"/>
      <c r="L498" s="330" t="n"/>
      <c r="M498" s="330" t="n"/>
      <c r="N498" s="331">
        <f>IF(A498="","",IF(ISERROR(MATCH($F498,CL,0)),"Unknown",INDIRECT("'C'!$A$"&amp;MATCH($F498,CL,0)+1)))</f>
        <v/>
      </c>
      <c r="O498" s="331" t="inlineStr"/>
      <c r="P498" s="332" t="n"/>
      <c r="Q498" s="333">
        <f>A498&amp;B498</f>
        <v/>
      </c>
      <c r="R498" s="333">
        <f>OR(ISBLANK(B498),ISBLANK(C498))</f>
        <v/>
      </c>
      <c r="S498" s="333">
        <f>IF(R498,"",A498&amp;"+")</f>
        <v/>
      </c>
    </row>
    <row r="499" ht="20.1" customFormat="1" customHeight="1" s="333">
      <c r="A499" s="296" t="n"/>
      <c r="B499" s="328" t="n"/>
      <c r="C499" s="328" t="n"/>
      <c r="D499" s="328" t="n"/>
      <c r="E499" s="328" t="n"/>
      <c r="F499" s="328" t="n"/>
      <c r="G499" s="329" t="n"/>
      <c r="H499" s="329" t="n"/>
      <c r="I499" s="330" t="n"/>
      <c r="J499" s="330" t="n"/>
      <c r="K499" s="330" t="n"/>
      <c r="L499" s="330" t="n"/>
      <c r="M499" s="330" t="n"/>
      <c r="N499" s="331">
        <f>IF(A499="","",IF(ISERROR(MATCH($F499,CL,0)),"Unknown",INDIRECT("'C'!$A$"&amp;MATCH($F499,CL,0)+1)))</f>
        <v/>
      </c>
      <c r="O499" s="331" t="inlineStr"/>
      <c r="P499" s="332" t="n"/>
      <c r="Q499" s="333">
        <f>A499&amp;B499</f>
        <v/>
      </c>
      <c r="R499" s="333">
        <f>OR(ISBLANK(B499),ISBLANK(C499))</f>
        <v/>
      </c>
      <c r="S499" s="333">
        <f>IF(R499,"",A499&amp;"+")</f>
        <v/>
      </c>
    </row>
    <row r="500" ht="20.1" customFormat="1" customHeight="1" s="333">
      <c r="A500" s="296" t="n"/>
      <c r="B500" s="328" t="n"/>
      <c r="C500" s="328" t="n"/>
      <c r="D500" s="328" t="n"/>
      <c r="E500" s="328" t="n"/>
      <c r="F500" s="328" t="n"/>
      <c r="G500" s="329" t="n"/>
      <c r="H500" s="329" t="n"/>
      <c r="I500" s="330" t="n"/>
      <c r="J500" s="330" t="n"/>
      <c r="K500" s="330" t="n"/>
      <c r="L500" s="330" t="n"/>
      <c r="M500" s="330" t="n"/>
      <c r="N500" s="331">
        <f>IF(A500="","",IF(ISERROR(MATCH($F500,CL,0)),"Unknown",INDIRECT("'C'!$A$"&amp;MATCH($F500,CL,0)+1)))</f>
        <v/>
      </c>
      <c r="O500" s="331" t="inlineStr"/>
      <c r="P500" s="332" t="n"/>
      <c r="Q500" s="333">
        <f>A500&amp;B500</f>
        <v/>
      </c>
      <c r="R500" s="333">
        <f>OR(ISBLANK(B500),ISBLANK(C500))</f>
        <v/>
      </c>
      <c r="S500" s="333">
        <f>IF(R500,"",A500&amp;"+")</f>
        <v/>
      </c>
    </row>
    <row r="501" ht="20.1" customFormat="1" customHeight="1" s="333">
      <c r="A501" s="296" t="n"/>
      <c r="B501" s="328" t="n"/>
      <c r="C501" s="328" t="n"/>
      <c r="D501" s="328" t="n"/>
      <c r="E501" s="328" t="n"/>
      <c r="F501" s="328" t="n"/>
      <c r="G501" s="329" t="n"/>
      <c r="H501" s="329" t="n"/>
      <c r="I501" s="330" t="n"/>
      <c r="J501" s="330" t="n"/>
      <c r="K501" s="330" t="n"/>
      <c r="L501" s="330" t="n"/>
      <c r="M501" s="330" t="n"/>
      <c r="N501" s="331">
        <f>IF(A501="","",IF(ISERROR(MATCH($F501,CL,0)),"Unknown",INDIRECT("'C'!$A$"&amp;MATCH($F501,CL,0)+1)))</f>
        <v/>
      </c>
      <c r="O501" s="331" t="inlineStr"/>
      <c r="P501" s="332" t="n"/>
      <c r="Q501" s="333">
        <f>A501&amp;B501</f>
        <v/>
      </c>
      <c r="R501" s="333">
        <f>OR(ISBLANK(B501),ISBLANK(C501))</f>
        <v/>
      </c>
      <c r="S501" s="333">
        <f>IF(R501,"",A501&amp;"+")</f>
        <v/>
      </c>
    </row>
    <row r="502" ht="20.1" customFormat="1" customHeight="1" s="333">
      <c r="A502" s="296" t="n"/>
      <c r="B502" s="328" t="n"/>
      <c r="C502" s="328" t="n"/>
      <c r="D502" s="328" t="n"/>
      <c r="E502" s="328" t="n"/>
      <c r="F502" s="328" t="n"/>
      <c r="G502" s="329" t="n"/>
      <c r="H502" s="329" t="n"/>
      <c r="I502" s="330" t="n"/>
      <c r="J502" s="330" t="n"/>
      <c r="K502" s="330" t="n"/>
      <c r="L502" s="330" t="n"/>
      <c r="M502" s="330" t="n"/>
      <c r="N502" s="331">
        <f>IF(A502="","",IF(ISERROR(MATCH($F502,CL,0)),"Unknown",INDIRECT("'C'!$A$"&amp;MATCH($F502,CL,0)+1)))</f>
        <v/>
      </c>
      <c r="O502" s="331" t="inlineStr"/>
      <c r="P502" s="332" t="n"/>
      <c r="Q502" s="333">
        <f>A502&amp;B502</f>
        <v/>
      </c>
      <c r="R502" s="333">
        <f>OR(ISBLANK(B502),ISBLANK(C502))</f>
        <v/>
      </c>
      <c r="S502" s="333">
        <f>IF(R502,"",A502&amp;"+")</f>
        <v/>
      </c>
    </row>
    <row r="503" ht="20.1" customFormat="1" customHeight="1" s="333">
      <c r="A503" s="296" t="n"/>
      <c r="B503" s="328" t="n"/>
      <c r="C503" s="328" t="n"/>
      <c r="D503" s="328" t="n"/>
      <c r="E503" s="328" t="n"/>
      <c r="F503" s="328" t="n"/>
      <c r="G503" s="329" t="n"/>
      <c r="H503" s="329" t="n"/>
      <c r="I503" s="330" t="n"/>
      <c r="J503" s="330" t="n"/>
      <c r="K503" s="330" t="n"/>
      <c r="L503" s="330" t="n"/>
      <c r="M503" s="330" t="n"/>
      <c r="N503" s="331">
        <f>IF(A503="","",IF(ISERROR(MATCH($F503,CL,0)),"Unknown",INDIRECT("'C'!$A$"&amp;MATCH($F503,CL,0)+1)))</f>
        <v/>
      </c>
      <c r="O503" s="331" t="inlineStr"/>
      <c r="P503" s="332" t="n"/>
      <c r="Q503" s="333">
        <f>A503&amp;B503</f>
        <v/>
      </c>
      <c r="R503" s="333">
        <f>OR(ISBLANK(B503),ISBLANK(C503))</f>
        <v/>
      </c>
      <c r="S503" s="333">
        <f>IF(R503,"",A503&amp;"+")</f>
        <v/>
      </c>
    </row>
    <row r="504" ht="20.1" customFormat="1" customHeight="1" s="333">
      <c r="A504" s="296" t="n"/>
      <c r="B504" s="328" t="n"/>
      <c r="C504" s="328" t="n"/>
      <c r="D504" s="328" t="n"/>
      <c r="E504" s="328" t="n"/>
      <c r="F504" s="328" t="n"/>
      <c r="G504" s="329" t="n"/>
      <c r="H504" s="329" t="n"/>
      <c r="I504" s="330" t="n"/>
      <c r="J504" s="330" t="n"/>
      <c r="K504" s="330" t="n"/>
      <c r="L504" s="330" t="n"/>
      <c r="M504" s="330" t="n"/>
      <c r="N504" s="331">
        <f>IF(A504="","",IF(ISERROR(MATCH($F504,CL,0)),"Unknown",INDIRECT("'C'!$A$"&amp;MATCH($F504,CL,0)+1)))</f>
        <v/>
      </c>
      <c r="O504" s="331" t="inlineStr"/>
      <c r="P504" s="332" t="n"/>
      <c r="Q504" s="333">
        <f>A504&amp;B504</f>
        <v/>
      </c>
      <c r="R504" s="333">
        <f>OR(ISBLANK(B504),ISBLANK(C504))</f>
        <v/>
      </c>
      <c r="S504" s="333">
        <f>IF(R504,"",A504&amp;"+")</f>
        <v/>
      </c>
    </row>
    <row r="505" ht="20.1" customFormat="1" customHeight="1" s="333">
      <c r="A505" s="296" t="n"/>
      <c r="B505" s="328" t="n"/>
      <c r="C505" s="328" t="n"/>
      <c r="D505" s="328" t="n"/>
      <c r="E505" s="328" t="n"/>
      <c r="F505" s="328" t="n"/>
      <c r="G505" s="329" t="n"/>
      <c r="H505" s="329" t="n"/>
      <c r="I505" s="330" t="n"/>
      <c r="J505" s="330" t="n"/>
      <c r="K505" s="330" t="n"/>
      <c r="L505" s="330" t="n"/>
      <c r="M505" s="330" t="n"/>
      <c r="N505" s="331">
        <f>IF(A505="","",IF(ISERROR(MATCH($F505,CL,0)),"Unknown",INDIRECT("'C'!$A$"&amp;MATCH($F505,CL,0)+1)))</f>
        <v/>
      </c>
      <c r="O505" s="331" t="inlineStr"/>
      <c r="P505" s="332" t="n"/>
      <c r="Q505" s="333">
        <f>A505&amp;B505</f>
        <v/>
      </c>
      <c r="R505" s="333">
        <f>OR(ISBLANK(B505),ISBLANK(C505))</f>
        <v/>
      </c>
      <c r="S505" s="333">
        <f>IF(R505,"",A505&amp;"+")</f>
        <v/>
      </c>
    </row>
    <row r="506" ht="20.1" customFormat="1" customHeight="1" s="333">
      <c r="A506" s="296" t="n"/>
      <c r="B506" s="328" t="n"/>
      <c r="C506" s="328" t="n"/>
      <c r="D506" s="328" t="n"/>
      <c r="E506" s="328" t="n"/>
      <c r="F506" s="328" t="n"/>
      <c r="G506" s="329" t="n"/>
      <c r="H506" s="329" t="n"/>
      <c r="I506" s="330" t="n"/>
      <c r="J506" s="330" t="n"/>
      <c r="K506" s="330" t="n"/>
      <c r="L506" s="330" t="n"/>
      <c r="M506" s="330" t="n"/>
      <c r="N506" s="331">
        <f>IF(A506="","",IF(ISERROR(MATCH($F506,CL,0)),"Unknown",INDIRECT("'C'!$A$"&amp;MATCH($F506,CL,0)+1)))</f>
        <v/>
      </c>
      <c r="O506" s="331" t="inlineStr"/>
      <c r="P506" s="332" t="n"/>
      <c r="Q506" s="333">
        <f>A506&amp;B506</f>
        <v/>
      </c>
      <c r="R506" s="333">
        <f>OR(ISBLANK(B506),ISBLANK(C506))</f>
        <v/>
      </c>
      <c r="S506" s="333">
        <f>IF(R506,"",A506&amp;"+")</f>
        <v/>
      </c>
    </row>
    <row r="507" ht="20.1" customFormat="1" customHeight="1" s="333">
      <c r="A507" s="296" t="n"/>
      <c r="B507" s="328" t="n"/>
      <c r="C507" s="328" t="n"/>
      <c r="D507" s="328" t="n"/>
      <c r="E507" s="328" t="n"/>
      <c r="F507" s="328" t="n"/>
      <c r="G507" s="329" t="n"/>
      <c r="H507" s="329" t="n"/>
      <c r="I507" s="330" t="n"/>
      <c r="J507" s="330" t="n"/>
      <c r="K507" s="330" t="n"/>
      <c r="L507" s="330" t="n"/>
      <c r="M507" s="330" t="n"/>
      <c r="N507" s="331">
        <f>IF(A507="","",IF(ISERROR(MATCH($F507,CL,0)),"Unknown",INDIRECT("'C'!$A$"&amp;MATCH($F507,CL,0)+1)))</f>
        <v/>
      </c>
      <c r="O507" s="331" t="inlineStr"/>
      <c r="P507" s="332" t="n"/>
      <c r="Q507" s="333">
        <f>A507&amp;B507</f>
        <v/>
      </c>
      <c r="R507" s="333">
        <f>OR(ISBLANK(B507),ISBLANK(C507))</f>
        <v/>
      </c>
      <c r="S507" s="333">
        <f>IF(R507,"",A507&amp;"+")</f>
        <v/>
      </c>
    </row>
    <row r="508" ht="20.1" customFormat="1" customHeight="1" s="333">
      <c r="A508" s="296" t="n"/>
      <c r="B508" s="328" t="n"/>
      <c r="C508" s="328" t="n"/>
      <c r="D508" s="328" t="n"/>
      <c r="E508" s="328" t="n"/>
      <c r="F508" s="328" t="n"/>
      <c r="G508" s="329" t="n"/>
      <c r="H508" s="329" t="n"/>
      <c r="I508" s="330" t="n"/>
      <c r="J508" s="330" t="n"/>
      <c r="K508" s="330" t="n"/>
      <c r="L508" s="330" t="n"/>
      <c r="M508" s="330" t="n"/>
      <c r="N508" s="331">
        <f>IF(A508="","",IF(ISERROR(MATCH($F508,CL,0)),"Unknown",INDIRECT("'C'!$A$"&amp;MATCH($F508,CL,0)+1)))</f>
        <v/>
      </c>
      <c r="O508" s="331" t="inlineStr"/>
      <c r="P508" s="332" t="n"/>
      <c r="Q508" s="333">
        <f>A508&amp;B508</f>
        <v/>
      </c>
      <c r="R508" s="333">
        <f>OR(ISBLANK(B508),ISBLANK(C508))</f>
        <v/>
      </c>
      <c r="S508" s="333">
        <f>IF(R508,"",A508&amp;"+")</f>
        <v/>
      </c>
    </row>
    <row r="509" ht="20.1" customFormat="1" customHeight="1" s="333">
      <c r="A509" s="296" t="n"/>
      <c r="B509" s="328" t="n"/>
      <c r="C509" s="328" t="n"/>
      <c r="D509" s="328" t="n"/>
      <c r="E509" s="328" t="n"/>
      <c r="F509" s="328" t="n"/>
      <c r="G509" s="329" t="n"/>
      <c r="H509" s="329" t="n"/>
      <c r="I509" s="330" t="n"/>
      <c r="J509" s="330" t="n"/>
      <c r="K509" s="330" t="n"/>
      <c r="L509" s="330" t="n"/>
      <c r="M509" s="330" t="n"/>
      <c r="N509" s="331">
        <f>IF(A509="","",IF(ISERROR(MATCH($F509,CL,0)),"Unknown",INDIRECT("'C'!$A$"&amp;MATCH($F509,CL,0)+1)))</f>
        <v/>
      </c>
      <c r="O509" s="331" t="inlineStr"/>
      <c r="P509" s="332" t="n"/>
      <c r="Q509" s="333">
        <f>A509&amp;B509</f>
        <v/>
      </c>
      <c r="R509" s="333">
        <f>OR(ISBLANK(B509),ISBLANK(C509))</f>
        <v/>
      </c>
      <c r="S509" s="333">
        <f>IF(R509,"",A509&amp;"+")</f>
        <v/>
      </c>
    </row>
    <row r="510" ht="20.1" customFormat="1" customHeight="1" s="333">
      <c r="A510" s="296" t="n"/>
      <c r="B510" s="328" t="n"/>
      <c r="C510" s="328" t="n"/>
      <c r="D510" s="328" t="n"/>
      <c r="E510" s="328" t="n"/>
      <c r="F510" s="328" t="n"/>
      <c r="G510" s="329" t="n"/>
      <c r="H510" s="329" t="n"/>
      <c r="I510" s="330" t="n"/>
      <c r="J510" s="330" t="n"/>
      <c r="K510" s="330" t="n"/>
      <c r="L510" s="330" t="n"/>
      <c r="M510" s="330" t="n"/>
      <c r="N510" s="331">
        <f>IF(A510="","",IF(ISERROR(MATCH($F510,CL,0)),"Unknown",INDIRECT("'C'!$A$"&amp;MATCH($F510,CL,0)+1)))</f>
        <v/>
      </c>
      <c r="O510" s="331" t="inlineStr"/>
      <c r="P510" s="332" t="n"/>
      <c r="Q510" s="333">
        <f>A510&amp;B510</f>
        <v/>
      </c>
      <c r="R510" s="333">
        <f>OR(ISBLANK(B510),ISBLANK(C510))</f>
        <v/>
      </c>
      <c r="S510" s="333">
        <f>IF(R510,"",A510&amp;"+")</f>
        <v/>
      </c>
    </row>
    <row r="511" ht="20.1" customFormat="1" customHeight="1" s="333">
      <c r="A511" s="296" t="n"/>
      <c r="B511" s="328" t="n"/>
      <c r="C511" s="328" t="n"/>
      <c r="D511" s="328" t="n"/>
      <c r="E511" s="328" t="n"/>
      <c r="F511" s="328" t="n"/>
      <c r="G511" s="329" t="n"/>
      <c r="H511" s="329" t="n"/>
      <c r="I511" s="330" t="n"/>
      <c r="J511" s="330" t="n"/>
      <c r="K511" s="330" t="n"/>
      <c r="L511" s="330" t="n"/>
      <c r="M511" s="330" t="n"/>
      <c r="N511" s="331">
        <f>IF(A511="","",IF(ISERROR(MATCH($F511,CL,0)),"Unknown",INDIRECT("'C'!$A$"&amp;MATCH($F511,CL,0)+1)))</f>
        <v/>
      </c>
      <c r="O511" s="331" t="inlineStr"/>
      <c r="P511" s="332" t="n"/>
      <c r="Q511" s="333">
        <f>A511&amp;B511</f>
        <v/>
      </c>
      <c r="R511" s="333">
        <f>OR(ISBLANK(B511),ISBLANK(C511))</f>
        <v/>
      </c>
      <c r="S511" s="333">
        <f>IF(R511,"",A511&amp;"+")</f>
        <v/>
      </c>
    </row>
    <row r="512" ht="20.1" customFormat="1" customHeight="1" s="333">
      <c r="A512" s="296" t="n"/>
      <c r="B512" s="328" t="n"/>
      <c r="C512" s="328" t="n"/>
      <c r="D512" s="328" t="n"/>
      <c r="E512" s="328" t="n"/>
      <c r="F512" s="328" t="n"/>
      <c r="G512" s="329" t="n"/>
      <c r="H512" s="329" t="n"/>
      <c r="I512" s="330" t="n"/>
      <c r="J512" s="330" t="n"/>
      <c r="K512" s="330" t="n"/>
      <c r="L512" s="330" t="n"/>
      <c r="M512" s="330" t="n"/>
      <c r="N512" s="331">
        <f>IF(A512="","",IF(ISERROR(MATCH($F512,CL,0)),"Unknown",INDIRECT("'C'!$A$"&amp;MATCH($F512,CL,0)+1)))</f>
        <v/>
      </c>
      <c r="O512" s="331" t="inlineStr"/>
      <c r="P512" s="332" t="n"/>
      <c r="Q512" s="333">
        <f>A512&amp;B512</f>
        <v/>
      </c>
      <c r="R512" s="333">
        <f>OR(ISBLANK(B512),ISBLANK(C512))</f>
        <v/>
      </c>
      <c r="S512" s="333">
        <f>IF(R512,"",A512&amp;"+")</f>
        <v/>
      </c>
    </row>
    <row r="513" ht="20.1" customFormat="1" customHeight="1" s="333">
      <c r="A513" s="296" t="n"/>
      <c r="B513" s="328" t="n"/>
      <c r="C513" s="328" t="n"/>
      <c r="D513" s="328" t="n"/>
      <c r="E513" s="328" t="n"/>
      <c r="F513" s="328" t="n"/>
      <c r="G513" s="329" t="n"/>
      <c r="H513" s="329" t="n"/>
      <c r="I513" s="330" t="n"/>
      <c r="J513" s="330" t="n"/>
      <c r="K513" s="330" t="n"/>
      <c r="L513" s="330" t="n"/>
      <c r="M513" s="330" t="n"/>
      <c r="N513" s="331">
        <f>IF(A513="","",IF(ISERROR(MATCH($F513,CL,0)),"Unknown",INDIRECT("'C'!$A$"&amp;MATCH($F513,CL,0)+1)))</f>
        <v/>
      </c>
      <c r="O513" s="331" t="inlineStr"/>
      <c r="P513" s="332" t="n"/>
      <c r="Q513" s="333">
        <f>A513&amp;B513</f>
        <v/>
      </c>
      <c r="R513" s="333">
        <f>OR(ISBLANK(B513),ISBLANK(C513))</f>
        <v/>
      </c>
      <c r="S513" s="333">
        <f>IF(R513,"",A513&amp;"+")</f>
        <v/>
      </c>
    </row>
    <row r="514" ht="20.1" customFormat="1" customHeight="1" s="333">
      <c r="A514" s="296" t="n"/>
      <c r="B514" s="328" t="n"/>
      <c r="C514" s="328" t="n"/>
      <c r="D514" s="328" t="n"/>
      <c r="E514" s="328" t="n"/>
      <c r="F514" s="328" t="n"/>
      <c r="G514" s="329" t="n"/>
      <c r="H514" s="329" t="n"/>
      <c r="I514" s="330" t="n"/>
      <c r="J514" s="330" t="n"/>
      <c r="K514" s="330" t="n"/>
      <c r="L514" s="330" t="n"/>
      <c r="M514" s="330" t="n"/>
      <c r="N514" s="331">
        <f>IF(A514="","",IF(ISERROR(MATCH($F514,CL,0)),"Unknown",INDIRECT("'C'!$A$"&amp;MATCH($F514,CL,0)+1)))</f>
        <v/>
      </c>
      <c r="O514" s="331" t="inlineStr"/>
      <c r="P514" s="332" t="n"/>
      <c r="Q514" s="333">
        <f>A514&amp;B514</f>
        <v/>
      </c>
      <c r="R514" s="333">
        <f>OR(ISBLANK(B514),ISBLANK(C514))</f>
        <v/>
      </c>
      <c r="S514" s="333">
        <f>IF(R514,"",A514&amp;"+")</f>
        <v/>
      </c>
    </row>
    <row r="515" ht="20.1" customFormat="1" customHeight="1" s="333">
      <c r="A515" s="296" t="n"/>
      <c r="B515" s="328" t="n"/>
      <c r="C515" s="328" t="n"/>
      <c r="D515" s="328" t="n"/>
      <c r="E515" s="328" t="n"/>
      <c r="F515" s="328" t="n"/>
      <c r="G515" s="329" t="n"/>
      <c r="H515" s="329" t="n"/>
      <c r="I515" s="330" t="n"/>
      <c r="J515" s="330" t="n"/>
      <c r="K515" s="330" t="n"/>
      <c r="L515" s="330" t="n"/>
      <c r="M515" s="330" t="n"/>
      <c r="N515" s="331">
        <f>IF(A515="","",IF(ISERROR(MATCH($F515,CL,0)),"Unknown",INDIRECT("'C'!$A$"&amp;MATCH($F515,CL,0)+1)))</f>
        <v/>
      </c>
      <c r="O515" s="331" t="inlineStr"/>
      <c r="P515" s="332" t="n"/>
      <c r="Q515" s="333">
        <f>A515&amp;B515</f>
        <v/>
      </c>
      <c r="R515" s="333">
        <f>OR(ISBLANK(B515),ISBLANK(C515))</f>
        <v/>
      </c>
      <c r="S515" s="333">
        <f>IF(R515,"",A515&amp;"+")</f>
        <v/>
      </c>
    </row>
    <row r="516" ht="20.1" customFormat="1" customHeight="1" s="333">
      <c r="A516" s="296" t="n"/>
      <c r="B516" s="328" t="n"/>
      <c r="C516" s="328" t="n"/>
      <c r="D516" s="328" t="n"/>
      <c r="E516" s="328" t="n"/>
      <c r="F516" s="328" t="n"/>
      <c r="G516" s="329" t="n"/>
      <c r="H516" s="329" t="n"/>
      <c r="I516" s="330" t="n"/>
      <c r="J516" s="330" t="n"/>
      <c r="K516" s="330" t="n"/>
      <c r="L516" s="330" t="n"/>
      <c r="M516" s="330" t="n"/>
      <c r="N516" s="331">
        <f>IF(A516="","",IF(ISERROR(MATCH($F516,CL,0)),"Unknown",INDIRECT("'C'!$A$"&amp;MATCH($F516,CL,0)+1)))</f>
        <v/>
      </c>
      <c r="O516" s="331" t="inlineStr"/>
      <c r="P516" s="332" t="n"/>
      <c r="Q516" s="333">
        <f>A516&amp;B516</f>
        <v/>
      </c>
      <c r="R516" s="333">
        <f>OR(ISBLANK(B516),ISBLANK(C516))</f>
        <v/>
      </c>
      <c r="S516" s="333">
        <f>IF(R516,"",A516&amp;"+")</f>
        <v/>
      </c>
    </row>
    <row r="517" ht="20.1" customFormat="1" customHeight="1" s="333">
      <c r="A517" s="296" t="n"/>
      <c r="B517" s="328" t="n"/>
      <c r="C517" s="328" t="n"/>
      <c r="D517" s="328" t="n"/>
      <c r="E517" s="328" t="n"/>
      <c r="F517" s="328" t="n"/>
      <c r="G517" s="329" t="n"/>
      <c r="H517" s="329" t="n"/>
      <c r="I517" s="330" t="n"/>
      <c r="J517" s="330" t="n"/>
      <c r="K517" s="330" t="n"/>
      <c r="L517" s="330" t="n"/>
      <c r="M517" s="330" t="n"/>
      <c r="N517" s="331">
        <f>IF(A517="","",IF(ISERROR(MATCH($F517,CL,0)),"Unknown",INDIRECT("'C'!$A$"&amp;MATCH($F517,CL,0)+1)))</f>
        <v/>
      </c>
      <c r="O517" s="331" t="inlineStr"/>
      <c r="P517" s="332" t="n"/>
      <c r="Q517" s="333">
        <f>A517&amp;B517</f>
        <v/>
      </c>
      <c r="R517" s="333">
        <f>OR(ISBLANK(B517),ISBLANK(C517))</f>
        <v/>
      </c>
      <c r="S517" s="333">
        <f>IF(R517,"",A517&amp;"+")</f>
        <v/>
      </c>
    </row>
    <row r="518" ht="20.1" customFormat="1" customHeight="1" s="333">
      <c r="A518" s="296" t="n"/>
      <c r="B518" s="328" t="n"/>
      <c r="C518" s="328" t="n"/>
      <c r="D518" s="328" t="n"/>
      <c r="E518" s="328" t="n"/>
      <c r="F518" s="328" t="n"/>
      <c r="G518" s="329" t="n"/>
      <c r="H518" s="329" t="n"/>
      <c r="I518" s="330" t="n"/>
      <c r="J518" s="330" t="n"/>
      <c r="K518" s="330" t="n"/>
      <c r="L518" s="330" t="n"/>
      <c r="M518" s="330" t="n"/>
      <c r="N518" s="331">
        <f>IF(A518="","",IF(ISERROR(MATCH($F518,CL,0)),"Unknown",INDIRECT("'C'!$A$"&amp;MATCH($F518,CL,0)+1)))</f>
        <v/>
      </c>
      <c r="O518" s="331" t="inlineStr"/>
      <c r="P518" s="332" t="n"/>
      <c r="Q518" s="333">
        <f>A518&amp;B518</f>
        <v/>
      </c>
      <c r="R518" s="333">
        <f>OR(ISBLANK(B518),ISBLANK(C518))</f>
        <v/>
      </c>
      <c r="S518" s="333">
        <f>IF(R518,"",A518&amp;"+")</f>
        <v/>
      </c>
    </row>
    <row r="519" ht="20.1" customFormat="1" customHeight="1" s="333">
      <c r="A519" s="296" t="n"/>
      <c r="B519" s="328" t="n"/>
      <c r="C519" s="328" t="n"/>
      <c r="D519" s="328" t="n"/>
      <c r="E519" s="328" t="n"/>
      <c r="F519" s="328" t="n"/>
      <c r="G519" s="329" t="n"/>
      <c r="H519" s="329" t="n"/>
      <c r="I519" s="330" t="n"/>
      <c r="J519" s="330" t="n"/>
      <c r="K519" s="330" t="n"/>
      <c r="L519" s="330" t="n"/>
      <c r="M519" s="330" t="n"/>
      <c r="N519" s="331">
        <f>IF(A519="","",IF(ISERROR(MATCH($F519,CL,0)),"Unknown",INDIRECT("'C'!$A$"&amp;MATCH($F519,CL,0)+1)))</f>
        <v/>
      </c>
      <c r="O519" s="331" t="inlineStr"/>
      <c r="P519" s="332" t="n"/>
      <c r="Q519" s="333">
        <f>A519&amp;B519</f>
        <v/>
      </c>
      <c r="R519" s="333">
        <f>OR(ISBLANK(B519),ISBLANK(C519))</f>
        <v/>
      </c>
      <c r="S519" s="333">
        <f>IF(R519,"",A519&amp;"+")</f>
        <v/>
      </c>
    </row>
    <row r="520" ht="20.1" customFormat="1" customHeight="1" s="333">
      <c r="A520" s="296" t="n"/>
      <c r="B520" s="328" t="n"/>
      <c r="C520" s="328" t="n"/>
      <c r="D520" s="328" t="n"/>
      <c r="E520" s="328" t="n"/>
      <c r="F520" s="328" t="n"/>
      <c r="G520" s="329" t="n"/>
      <c r="H520" s="329" t="n"/>
      <c r="I520" s="330" t="n"/>
      <c r="J520" s="330" t="n"/>
      <c r="K520" s="330" t="n"/>
      <c r="L520" s="330" t="n"/>
      <c r="M520" s="330" t="n"/>
      <c r="N520" s="331">
        <f>IF(A520="","",IF(ISERROR(MATCH($F520,CL,0)),"Unknown",INDIRECT("'C'!$A$"&amp;MATCH($F520,CL,0)+1)))</f>
        <v/>
      </c>
      <c r="O520" s="331" t="inlineStr"/>
      <c r="P520" s="332" t="n"/>
      <c r="Q520" s="333">
        <f>A520&amp;B520</f>
        <v/>
      </c>
      <c r="R520" s="333">
        <f>OR(ISBLANK(B520),ISBLANK(C520))</f>
        <v/>
      </c>
      <c r="S520" s="333">
        <f>IF(R520,"",A520&amp;"+")</f>
        <v/>
      </c>
    </row>
    <row r="521" ht="20.1" customFormat="1" customHeight="1" s="333">
      <c r="A521" s="296" t="n"/>
      <c r="B521" s="328" t="n"/>
      <c r="C521" s="328" t="n"/>
      <c r="D521" s="328" t="n"/>
      <c r="E521" s="328" t="n"/>
      <c r="F521" s="328" t="n"/>
      <c r="G521" s="329" t="n"/>
      <c r="H521" s="329" t="n"/>
      <c r="I521" s="330" t="n"/>
      <c r="J521" s="330" t="n"/>
      <c r="K521" s="330" t="n"/>
      <c r="L521" s="330" t="n"/>
      <c r="M521" s="330" t="n"/>
      <c r="N521" s="331">
        <f>IF(A521="","",IF(ISERROR(MATCH($F521,CL,0)),"Unknown",INDIRECT("'C'!$A$"&amp;MATCH($F521,CL,0)+1)))</f>
        <v/>
      </c>
      <c r="O521" s="331" t="inlineStr"/>
      <c r="P521" s="332" t="n"/>
      <c r="Q521" s="333">
        <f>A521&amp;B521</f>
        <v/>
      </c>
      <c r="R521" s="333">
        <f>OR(ISBLANK(B521),ISBLANK(C521))</f>
        <v/>
      </c>
      <c r="S521" s="333">
        <f>IF(R521,"",A521&amp;"+")</f>
        <v/>
      </c>
    </row>
    <row r="522" ht="20.1" customFormat="1" customHeight="1" s="333">
      <c r="A522" s="296" t="n"/>
      <c r="B522" s="328" t="n"/>
      <c r="C522" s="328" t="n"/>
      <c r="D522" s="328" t="n"/>
      <c r="E522" s="328" t="n"/>
      <c r="F522" s="328" t="n"/>
      <c r="G522" s="329" t="n"/>
      <c r="H522" s="329" t="n"/>
      <c r="I522" s="330" t="n"/>
      <c r="J522" s="330" t="n"/>
      <c r="K522" s="330" t="n"/>
      <c r="L522" s="330" t="n"/>
      <c r="M522" s="330" t="n"/>
      <c r="N522" s="331">
        <f>IF(A522="","",IF(ISERROR(MATCH($F522,CL,0)),"Unknown",INDIRECT("'C'!$A$"&amp;MATCH($F522,CL,0)+1)))</f>
        <v/>
      </c>
      <c r="O522" s="331" t="inlineStr"/>
      <c r="P522" s="332" t="n"/>
      <c r="Q522" s="333">
        <f>A522&amp;B522</f>
        <v/>
      </c>
      <c r="R522" s="333">
        <f>OR(ISBLANK(B522),ISBLANK(C522))</f>
        <v/>
      </c>
      <c r="S522" s="333">
        <f>IF(R522,"",A522&amp;"+")</f>
        <v/>
      </c>
    </row>
    <row r="523" ht="20.1" customFormat="1" customHeight="1" s="333">
      <c r="A523" s="296" t="n"/>
      <c r="B523" s="328" t="n"/>
      <c r="C523" s="328" t="n"/>
      <c r="D523" s="328" t="n"/>
      <c r="E523" s="328" t="n"/>
      <c r="F523" s="328" t="n"/>
      <c r="G523" s="329" t="n"/>
      <c r="H523" s="329" t="n"/>
      <c r="I523" s="330" t="n"/>
      <c r="J523" s="330" t="n"/>
      <c r="K523" s="330" t="n"/>
      <c r="L523" s="330" t="n"/>
      <c r="M523" s="330" t="n"/>
      <c r="N523" s="331">
        <f>IF(A523="","",IF(ISERROR(MATCH($F523,CL,0)),"Unknown",INDIRECT("'C'!$A$"&amp;MATCH($F523,CL,0)+1)))</f>
        <v/>
      </c>
      <c r="O523" s="331" t="inlineStr"/>
      <c r="P523" s="332" t="n"/>
      <c r="Q523" s="333">
        <f>A523&amp;B523</f>
        <v/>
      </c>
      <c r="R523" s="333">
        <f>OR(ISBLANK(B523),ISBLANK(C523))</f>
        <v/>
      </c>
      <c r="S523" s="333">
        <f>IF(R523,"",A523&amp;"+")</f>
        <v/>
      </c>
    </row>
    <row r="524" ht="20.1" customFormat="1" customHeight="1" s="333">
      <c r="A524" s="296" t="n"/>
      <c r="B524" s="328" t="n"/>
      <c r="C524" s="328" t="n"/>
      <c r="D524" s="328" t="n"/>
      <c r="E524" s="328" t="n"/>
      <c r="F524" s="328" t="n"/>
      <c r="G524" s="329" t="n"/>
      <c r="H524" s="329" t="n"/>
      <c r="I524" s="330" t="n"/>
      <c r="J524" s="330" t="n"/>
      <c r="K524" s="330" t="n"/>
      <c r="L524" s="330" t="n"/>
      <c r="M524" s="330" t="n"/>
      <c r="N524" s="331">
        <f>IF(A524="","",IF(ISERROR(MATCH($F524,CL,0)),"Unknown",INDIRECT("'C'!$A$"&amp;MATCH($F524,CL,0)+1)))</f>
        <v/>
      </c>
      <c r="O524" s="331" t="inlineStr"/>
      <c r="P524" s="332" t="n"/>
      <c r="Q524" s="333">
        <f>A524&amp;B524</f>
        <v/>
      </c>
      <c r="R524" s="333">
        <f>OR(ISBLANK(B524),ISBLANK(C524))</f>
        <v/>
      </c>
      <c r="S524" s="333">
        <f>IF(R524,"",A524&amp;"+")</f>
        <v/>
      </c>
    </row>
    <row r="525" ht="20.1" customFormat="1" customHeight="1" s="333">
      <c r="A525" s="296" t="n"/>
      <c r="B525" s="328" t="n"/>
      <c r="C525" s="328" t="n"/>
      <c r="D525" s="328" t="n"/>
      <c r="E525" s="328" t="n"/>
      <c r="F525" s="328" t="n"/>
      <c r="G525" s="329" t="n"/>
      <c r="H525" s="329" t="n"/>
      <c r="I525" s="330" t="n"/>
      <c r="J525" s="330" t="n"/>
      <c r="K525" s="330" t="n"/>
      <c r="L525" s="330" t="n"/>
      <c r="M525" s="330" t="n"/>
      <c r="N525" s="331">
        <f>IF(A525="","",IF(ISERROR(MATCH($F525,CL,0)),"Unknown",INDIRECT("'C'!$A$"&amp;MATCH($F525,CL,0)+1)))</f>
        <v/>
      </c>
      <c r="O525" s="331" t="inlineStr"/>
      <c r="P525" s="332" t="n"/>
      <c r="Q525" s="333">
        <f>A525&amp;B525</f>
        <v/>
      </c>
      <c r="R525" s="333">
        <f>OR(ISBLANK(B525),ISBLANK(C525))</f>
        <v/>
      </c>
      <c r="S525" s="333">
        <f>IF(R525,"",A525&amp;"+")</f>
        <v/>
      </c>
    </row>
    <row r="526" ht="20.1" customFormat="1" customHeight="1" s="333">
      <c r="A526" s="296" t="n"/>
      <c r="B526" s="328" t="n"/>
      <c r="C526" s="328" t="n"/>
      <c r="D526" s="328" t="n"/>
      <c r="E526" s="328" t="n"/>
      <c r="F526" s="328" t="n"/>
      <c r="G526" s="329" t="n"/>
      <c r="H526" s="329" t="n"/>
      <c r="I526" s="330" t="n"/>
      <c r="J526" s="330" t="n"/>
      <c r="K526" s="330" t="n"/>
      <c r="L526" s="330" t="n"/>
      <c r="M526" s="330" t="n"/>
      <c r="N526" s="331">
        <f>IF(A526="","",IF(ISERROR(MATCH($F526,CL,0)),"Unknown",INDIRECT("'C'!$A$"&amp;MATCH($F526,CL,0)+1)))</f>
        <v/>
      </c>
      <c r="O526" s="331" t="inlineStr"/>
      <c r="P526" s="332" t="n"/>
      <c r="Q526" s="333">
        <f>A526&amp;B526</f>
        <v/>
      </c>
      <c r="R526" s="333">
        <f>OR(ISBLANK(B526),ISBLANK(C526))</f>
        <v/>
      </c>
      <c r="S526" s="333">
        <f>IF(R526,"",A526&amp;"+")</f>
        <v/>
      </c>
    </row>
    <row r="527" ht="20.1" customFormat="1" customHeight="1" s="333">
      <c r="A527" s="296" t="n"/>
      <c r="B527" s="328" t="n"/>
      <c r="C527" s="328" t="n"/>
      <c r="D527" s="328" t="n"/>
      <c r="E527" s="328" t="n"/>
      <c r="F527" s="328" t="n"/>
      <c r="G527" s="329" t="n"/>
      <c r="H527" s="329" t="n"/>
      <c r="I527" s="330" t="n"/>
      <c r="J527" s="330" t="n"/>
      <c r="K527" s="330" t="n"/>
      <c r="L527" s="330" t="n"/>
      <c r="M527" s="330" t="n"/>
      <c r="N527" s="331">
        <f>IF(A527="","",IF(ISERROR(MATCH($F527,CL,0)),"Unknown",INDIRECT("'C'!$A$"&amp;MATCH($F527,CL,0)+1)))</f>
        <v/>
      </c>
      <c r="O527" s="331" t="inlineStr"/>
      <c r="P527" s="332" t="n"/>
      <c r="Q527" s="333">
        <f>A527&amp;B527</f>
        <v/>
      </c>
      <c r="R527" s="333">
        <f>OR(ISBLANK(B527),ISBLANK(C527))</f>
        <v/>
      </c>
      <c r="S527" s="333">
        <f>IF(R527,"",A527&amp;"+")</f>
        <v/>
      </c>
    </row>
    <row r="528" ht="20.1" customFormat="1" customHeight="1" s="333">
      <c r="A528" s="296" t="n"/>
      <c r="B528" s="328" t="n"/>
      <c r="C528" s="328" t="n"/>
      <c r="D528" s="328" t="n"/>
      <c r="E528" s="328" t="n"/>
      <c r="F528" s="328" t="n"/>
      <c r="G528" s="329" t="n"/>
      <c r="H528" s="329" t="n"/>
      <c r="I528" s="330" t="n"/>
      <c r="J528" s="330" t="n"/>
      <c r="K528" s="330" t="n"/>
      <c r="L528" s="330" t="n"/>
      <c r="M528" s="330" t="n"/>
      <c r="N528" s="331">
        <f>IF(A528="","",IF(ISERROR(MATCH($F528,CL,0)),"Unknown",INDIRECT("'C'!$A$"&amp;MATCH($F528,CL,0)+1)))</f>
        <v/>
      </c>
      <c r="O528" s="331" t="inlineStr"/>
      <c r="P528" s="332" t="n"/>
      <c r="Q528" s="333">
        <f>A528&amp;B528</f>
        <v/>
      </c>
      <c r="R528" s="333">
        <f>OR(ISBLANK(B528),ISBLANK(C528))</f>
        <v/>
      </c>
      <c r="S528" s="333">
        <f>IF(R528,"",A528&amp;"+")</f>
        <v/>
      </c>
    </row>
    <row r="529" ht="20.1" customFormat="1" customHeight="1" s="333">
      <c r="A529" s="296" t="n"/>
      <c r="B529" s="328" t="n"/>
      <c r="C529" s="328" t="n"/>
      <c r="D529" s="328" t="n"/>
      <c r="E529" s="328" t="n"/>
      <c r="F529" s="328" t="n"/>
      <c r="G529" s="329" t="n"/>
      <c r="H529" s="329" t="n"/>
      <c r="I529" s="330" t="n"/>
      <c r="J529" s="330" t="n"/>
      <c r="K529" s="330" t="n"/>
      <c r="L529" s="330" t="n"/>
      <c r="M529" s="330" t="n"/>
      <c r="N529" s="331">
        <f>IF(A529="","",IF(ISERROR(MATCH($F529,CL,0)),"Unknown",INDIRECT("'C'!$A$"&amp;MATCH($F529,CL,0)+1)))</f>
        <v/>
      </c>
      <c r="O529" s="331" t="inlineStr"/>
      <c r="P529" s="332" t="n"/>
      <c r="Q529" s="333">
        <f>A529&amp;B529</f>
        <v/>
      </c>
      <c r="R529" s="333">
        <f>OR(ISBLANK(B529),ISBLANK(C529))</f>
        <v/>
      </c>
      <c r="S529" s="333">
        <f>IF(R529,"",A529&amp;"+")</f>
        <v/>
      </c>
    </row>
    <row r="530" ht="20.1" customFormat="1" customHeight="1" s="333">
      <c r="A530" s="296" t="n"/>
      <c r="B530" s="328" t="n"/>
      <c r="C530" s="328" t="n"/>
      <c r="D530" s="328" t="n"/>
      <c r="E530" s="328" t="n"/>
      <c r="F530" s="328" t="n"/>
      <c r="G530" s="329" t="n"/>
      <c r="H530" s="329" t="n"/>
      <c r="I530" s="330" t="n"/>
      <c r="J530" s="330" t="n"/>
      <c r="K530" s="330" t="n"/>
      <c r="L530" s="330" t="n"/>
      <c r="M530" s="330" t="n"/>
      <c r="N530" s="331">
        <f>IF(A530="","",IF(ISERROR(MATCH($F530,CL,0)),"Unknown",INDIRECT("'C'!$A$"&amp;MATCH($F530,CL,0)+1)))</f>
        <v/>
      </c>
      <c r="O530" s="331" t="inlineStr"/>
      <c r="P530" s="332" t="n"/>
      <c r="Q530" s="333">
        <f>A530&amp;B530</f>
        <v/>
      </c>
      <c r="R530" s="333">
        <f>OR(ISBLANK(B530),ISBLANK(C530))</f>
        <v/>
      </c>
      <c r="S530" s="333">
        <f>IF(R530,"",A530&amp;"+")</f>
        <v/>
      </c>
    </row>
    <row r="531" ht="20.1" customFormat="1" customHeight="1" s="333">
      <c r="A531" s="296" t="n"/>
      <c r="B531" s="328" t="n"/>
      <c r="C531" s="328" t="n"/>
      <c r="D531" s="328" t="n"/>
      <c r="E531" s="328" t="n"/>
      <c r="F531" s="328" t="n"/>
      <c r="G531" s="329" t="n"/>
      <c r="H531" s="329" t="n"/>
      <c r="I531" s="330" t="n"/>
      <c r="J531" s="330" t="n"/>
      <c r="K531" s="330" t="n"/>
      <c r="L531" s="330" t="n"/>
      <c r="M531" s="330" t="n"/>
      <c r="N531" s="331">
        <f>IF(A531="","",IF(ISERROR(MATCH($F531,CL,0)),"Unknown",INDIRECT("'C'!$A$"&amp;MATCH($F531,CL,0)+1)))</f>
        <v/>
      </c>
      <c r="O531" s="331" t="inlineStr"/>
      <c r="P531" s="332" t="n"/>
      <c r="Q531" s="333">
        <f>A531&amp;B531</f>
        <v/>
      </c>
      <c r="R531" s="333">
        <f>OR(ISBLANK(B531),ISBLANK(C531))</f>
        <v/>
      </c>
      <c r="S531" s="333">
        <f>IF(R531,"",A531&amp;"+")</f>
        <v/>
      </c>
    </row>
    <row r="532" ht="20.1" customFormat="1" customHeight="1" s="333">
      <c r="A532" s="296" t="n"/>
      <c r="B532" s="328" t="n"/>
      <c r="C532" s="328" t="n"/>
      <c r="D532" s="328" t="n"/>
      <c r="E532" s="328" t="n"/>
      <c r="F532" s="328" t="n"/>
      <c r="G532" s="329" t="n"/>
      <c r="H532" s="329" t="n"/>
      <c r="I532" s="330" t="n"/>
      <c r="J532" s="330" t="n"/>
      <c r="K532" s="330" t="n"/>
      <c r="L532" s="330" t="n"/>
      <c r="M532" s="330" t="n"/>
      <c r="N532" s="331">
        <f>IF(A532="","",IF(ISERROR(MATCH($F532,CL,0)),"Unknown",INDIRECT("'C'!$A$"&amp;MATCH($F532,CL,0)+1)))</f>
        <v/>
      </c>
      <c r="O532" s="331" t="inlineStr"/>
      <c r="P532" s="332" t="n"/>
      <c r="Q532" s="333">
        <f>A532&amp;B532</f>
        <v/>
      </c>
      <c r="R532" s="333">
        <f>OR(ISBLANK(B532),ISBLANK(C532))</f>
        <v/>
      </c>
      <c r="S532" s="333">
        <f>IF(R532,"",A532&amp;"+")</f>
        <v/>
      </c>
    </row>
    <row r="533" ht="20.1" customFormat="1" customHeight="1" s="333">
      <c r="A533" s="296" t="n"/>
      <c r="B533" s="328" t="n"/>
      <c r="C533" s="328" t="n"/>
      <c r="D533" s="328" t="n"/>
      <c r="E533" s="328" t="n"/>
      <c r="F533" s="328" t="n"/>
      <c r="G533" s="329" t="n"/>
      <c r="H533" s="329" t="n"/>
      <c r="I533" s="330" t="n"/>
      <c r="J533" s="330" t="n"/>
      <c r="K533" s="330" t="n"/>
      <c r="L533" s="330" t="n"/>
      <c r="M533" s="330" t="n"/>
      <c r="N533" s="331">
        <f>IF(A533="","",IF(ISERROR(MATCH($F533,CL,0)),"Unknown",INDIRECT("'C'!$A$"&amp;MATCH($F533,CL,0)+1)))</f>
        <v/>
      </c>
      <c r="O533" s="331" t="inlineStr"/>
      <c r="P533" s="332" t="n"/>
      <c r="Q533" s="333">
        <f>A533&amp;B533</f>
        <v/>
      </c>
      <c r="R533" s="333">
        <f>OR(ISBLANK(B533),ISBLANK(C533))</f>
        <v/>
      </c>
      <c r="S533" s="333">
        <f>IF(R533,"",A533&amp;"+")</f>
        <v/>
      </c>
    </row>
    <row r="534" ht="20.1" customFormat="1" customHeight="1" s="333">
      <c r="A534" s="296" t="n"/>
      <c r="B534" s="328" t="n"/>
      <c r="C534" s="328" t="n"/>
      <c r="D534" s="328" t="n"/>
      <c r="E534" s="328" t="n"/>
      <c r="F534" s="328" t="n"/>
      <c r="G534" s="329" t="n"/>
      <c r="H534" s="329" t="n"/>
      <c r="I534" s="330" t="n"/>
      <c r="J534" s="330" t="n"/>
      <c r="K534" s="330" t="n"/>
      <c r="L534" s="330" t="n"/>
      <c r="M534" s="330" t="n"/>
      <c r="N534" s="331">
        <f>IF(A534="","",IF(ISERROR(MATCH($F534,CL,0)),"Unknown",INDIRECT("'C'!$A$"&amp;MATCH($F534,CL,0)+1)))</f>
        <v/>
      </c>
      <c r="O534" s="331" t="inlineStr"/>
      <c r="P534" s="332" t="n"/>
      <c r="Q534" s="333">
        <f>A534&amp;B534</f>
        <v/>
      </c>
      <c r="R534" s="333">
        <f>OR(ISBLANK(B534),ISBLANK(C534))</f>
        <v/>
      </c>
      <c r="S534" s="333">
        <f>IF(R534,"",A534&amp;"+")</f>
        <v/>
      </c>
    </row>
    <row r="535" ht="20.1" customFormat="1" customHeight="1" s="333">
      <c r="A535" s="296" t="n"/>
      <c r="B535" s="328" t="n"/>
      <c r="C535" s="328" t="n"/>
      <c r="D535" s="328" t="n"/>
      <c r="E535" s="328" t="n"/>
      <c r="F535" s="328" t="n"/>
      <c r="G535" s="329" t="n"/>
      <c r="H535" s="329" t="n"/>
      <c r="I535" s="330" t="n"/>
      <c r="J535" s="330" t="n"/>
      <c r="K535" s="330" t="n"/>
      <c r="L535" s="330" t="n"/>
      <c r="M535" s="330" t="n"/>
      <c r="N535" s="331">
        <f>IF(A535="","",IF(ISERROR(MATCH($F535,CL,0)),"Unknown",INDIRECT("'C'!$A$"&amp;MATCH($F535,CL,0)+1)))</f>
        <v/>
      </c>
      <c r="O535" s="331" t="inlineStr"/>
      <c r="P535" s="332" t="n"/>
      <c r="Q535" s="333">
        <f>A535&amp;B535</f>
        <v/>
      </c>
      <c r="R535" s="333">
        <f>OR(ISBLANK(B535),ISBLANK(C535))</f>
        <v/>
      </c>
      <c r="S535" s="333">
        <f>IF(R535,"",A535&amp;"+")</f>
        <v/>
      </c>
    </row>
    <row r="536" ht="20.1" customFormat="1" customHeight="1" s="333">
      <c r="A536" s="296" t="n"/>
      <c r="B536" s="328" t="n"/>
      <c r="C536" s="328" t="n"/>
      <c r="D536" s="328" t="n"/>
      <c r="E536" s="328" t="n"/>
      <c r="F536" s="328" t="n"/>
      <c r="G536" s="329" t="n"/>
      <c r="H536" s="329" t="n"/>
      <c r="I536" s="330" t="n"/>
      <c r="J536" s="330" t="n"/>
      <c r="K536" s="330" t="n"/>
      <c r="L536" s="330" t="n"/>
      <c r="M536" s="330" t="n"/>
      <c r="N536" s="331">
        <f>IF(A536="","",IF(ISERROR(MATCH($F536,CL,0)),"Unknown",INDIRECT("'C'!$A$"&amp;MATCH($F536,CL,0)+1)))</f>
        <v/>
      </c>
      <c r="O536" s="331" t="inlineStr"/>
      <c r="P536" s="332" t="n"/>
      <c r="Q536" s="333">
        <f>A536&amp;B536</f>
        <v/>
      </c>
      <c r="R536" s="333">
        <f>OR(ISBLANK(B536),ISBLANK(C536))</f>
        <v/>
      </c>
      <c r="S536" s="333">
        <f>IF(R536,"",A536&amp;"+")</f>
        <v/>
      </c>
    </row>
    <row r="537" ht="20.1" customFormat="1" customHeight="1" s="333">
      <c r="A537" s="296" t="n"/>
      <c r="B537" s="328" t="n"/>
      <c r="C537" s="328" t="n"/>
      <c r="D537" s="328" t="n"/>
      <c r="E537" s="328" t="n"/>
      <c r="F537" s="328" t="n"/>
      <c r="G537" s="329" t="n"/>
      <c r="H537" s="329" t="n"/>
      <c r="I537" s="330" t="n"/>
      <c r="J537" s="330" t="n"/>
      <c r="K537" s="330" t="n"/>
      <c r="L537" s="330" t="n"/>
      <c r="M537" s="330" t="n"/>
      <c r="N537" s="331">
        <f>IF(A537="","",IF(ISERROR(MATCH($F537,CL,0)),"Unknown",INDIRECT("'C'!$A$"&amp;MATCH($F537,CL,0)+1)))</f>
        <v/>
      </c>
      <c r="O537" s="331" t="inlineStr"/>
      <c r="P537" s="332" t="n"/>
      <c r="Q537" s="333">
        <f>A537&amp;B537</f>
        <v/>
      </c>
      <c r="R537" s="333">
        <f>OR(ISBLANK(B537),ISBLANK(C537))</f>
        <v/>
      </c>
      <c r="S537" s="333">
        <f>IF(R537,"",A537&amp;"+")</f>
        <v/>
      </c>
    </row>
    <row r="538" ht="20.1" customFormat="1" customHeight="1" s="333">
      <c r="A538" s="296" t="n"/>
      <c r="B538" s="328" t="n"/>
      <c r="C538" s="328" t="n"/>
      <c r="D538" s="328" t="n"/>
      <c r="E538" s="328" t="n"/>
      <c r="F538" s="328" t="n"/>
      <c r="G538" s="329" t="n"/>
      <c r="H538" s="329" t="n"/>
      <c r="I538" s="330" t="n"/>
      <c r="J538" s="330" t="n"/>
      <c r="K538" s="330" t="n"/>
      <c r="L538" s="330" t="n"/>
      <c r="M538" s="330" t="n"/>
      <c r="N538" s="331">
        <f>IF(A538="","",IF(ISERROR(MATCH($F538,CL,0)),"Unknown",INDIRECT("'C'!$A$"&amp;MATCH($F538,CL,0)+1)))</f>
        <v/>
      </c>
      <c r="O538" s="331" t="inlineStr"/>
      <c r="P538" s="332" t="n"/>
      <c r="Q538" s="333">
        <f>A538&amp;B538</f>
        <v/>
      </c>
      <c r="R538" s="333">
        <f>OR(ISBLANK(B538),ISBLANK(C538))</f>
        <v/>
      </c>
      <c r="S538" s="333">
        <f>IF(R538,"",A538&amp;"+")</f>
        <v/>
      </c>
    </row>
    <row r="539" ht="20.1" customFormat="1" customHeight="1" s="333">
      <c r="A539" s="296" t="n"/>
      <c r="B539" s="328" t="n"/>
      <c r="C539" s="328" t="n"/>
      <c r="D539" s="328" t="n"/>
      <c r="E539" s="328" t="n"/>
      <c r="F539" s="328" t="n"/>
      <c r="G539" s="329" t="n"/>
      <c r="H539" s="329" t="n"/>
      <c r="I539" s="330" t="n"/>
      <c r="J539" s="330" t="n"/>
      <c r="K539" s="330" t="n"/>
      <c r="L539" s="330" t="n"/>
      <c r="M539" s="330" t="n"/>
      <c r="N539" s="331">
        <f>IF(A539="","",IF(ISERROR(MATCH($F539,CL,0)),"Unknown",INDIRECT("'C'!$A$"&amp;MATCH($F539,CL,0)+1)))</f>
        <v/>
      </c>
      <c r="O539" s="331" t="inlineStr"/>
      <c r="P539" s="332" t="n"/>
      <c r="Q539" s="333">
        <f>A539&amp;B539</f>
        <v/>
      </c>
      <c r="R539" s="333">
        <f>OR(ISBLANK(B539),ISBLANK(C539))</f>
        <v/>
      </c>
      <c r="S539" s="333">
        <f>IF(R539,"",A539&amp;"+")</f>
        <v/>
      </c>
    </row>
    <row r="540" ht="20.1" customFormat="1" customHeight="1" s="333">
      <c r="A540" s="296" t="n"/>
      <c r="B540" s="328" t="n"/>
      <c r="C540" s="328" t="n"/>
      <c r="D540" s="328" t="n"/>
      <c r="E540" s="328" t="n"/>
      <c r="F540" s="328" t="n"/>
      <c r="G540" s="329" t="n"/>
      <c r="H540" s="329" t="n"/>
      <c r="I540" s="330" t="n"/>
      <c r="J540" s="330" t="n"/>
      <c r="K540" s="330" t="n"/>
      <c r="L540" s="330" t="n"/>
      <c r="M540" s="330" t="n"/>
      <c r="N540" s="331">
        <f>IF(A540="","",IF(ISERROR(MATCH($F540,CL,0)),"Unknown",INDIRECT("'C'!$A$"&amp;MATCH($F540,CL,0)+1)))</f>
        <v/>
      </c>
      <c r="O540" s="331" t="inlineStr"/>
      <c r="P540" s="332" t="n"/>
      <c r="Q540" s="333">
        <f>A540&amp;B540</f>
        <v/>
      </c>
      <c r="R540" s="333">
        <f>OR(ISBLANK(B540),ISBLANK(C540))</f>
        <v/>
      </c>
      <c r="S540" s="333">
        <f>IF(R540,"",A540&amp;"+")</f>
        <v/>
      </c>
    </row>
    <row r="541" ht="20.1" customFormat="1" customHeight="1" s="333">
      <c r="A541" s="296" t="n"/>
      <c r="B541" s="328" t="n"/>
      <c r="C541" s="328" t="n"/>
      <c r="D541" s="328" t="n"/>
      <c r="E541" s="328" t="n"/>
      <c r="F541" s="328" t="n"/>
      <c r="G541" s="329" t="n"/>
      <c r="H541" s="329" t="n"/>
      <c r="I541" s="330" t="n"/>
      <c r="J541" s="330" t="n"/>
      <c r="K541" s="330" t="n"/>
      <c r="L541" s="330" t="n"/>
      <c r="M541" s="330" t="n"/>
      <c r="N541" s="331">
        <f>IF(A541="","",IF(ISERROR(MATCH($F541,CL,0)),"Unknown",INDIRECT("'C'!$A$"&amp;MATCH($F541,CL,0)+1)))</f>
        <v/>
      </c>
      <c r="O541" s="331" t="inlineStr"/>
      <c r="P541" s="332" t="n"/>
      <c r="Q541" s="333">
        <f>A541&amp;B541</f>
        <v/>
      </c>
      <c r="R541" s="333">
        <f>OR(ISBLANK(B541),ISBLANK(C541))</f>
        <v/>
      </c>
      <c r="S541" s="333">
        <f>IF(R541,"",A541&amp;"+")</f>
        <v/>
      </c>
    </row>
    <row r="542" ht="20.1" customFormat="1" customHeight="1" s="333">
      <c r="A542" s="296" t="n"/>
      <c r="B542" s="328" t="n"/>
      <c r="C542" s="328" t="n"/>
      <c r="D542" s="328" t="n"/>
      <c r="E542" s="328" t="n"/>
      <c r="F542" s="328" t="n"/>
      <c r="G542" s="329" t="n"/>
      <c r="H542" s="329" t="n"/>
      <c r="I542" s="330" t="n"/>
      <c r="J542" s="330" t="n"/>
      <c r="K542" s="330" t="n"/>
      <c r="L542" s="330" t="n"/>
      <c r="M542" s="330" t="n"/>
      <c r="N542" s="331">
        <f>IF(A542="","",IF(ISERROR(MATCH($F542,CL,0)),"Unknown",INDIRECT("'C'!$A$"&amp;MATCH($F542,CL,0)+1)))</f>
        <v/>
      </c>
      <c r="O542" s="331" t="inlineStr"/>
      <c r="P542" s="332" t="n"/>
      <c r="Q542" s="333">
        <f>A542&amp;B542</f>
        <v/>
      </c>
      <c r="R542" s="333">
        <f>OR(ISBLANK(B542),ISBLANK(C542))</f>
        <v/>
      </c>
      <c r="S542" s="333">
        <f>IF(R542,"",A542&amp;"+")</f>
        <v/>
      </c>
    </row>
    <row r="543" ht="20.1" customFormat="1" customHeight="1" s="333">
      <c r="A543" s="296" t="n"/>
      <c r="B543" s="328" t="n"/>
      <c r="C543" s="328" t="n"/>
      <c r="D543" s="328" t="n"/>
      <c r="E543" s="328" t="n"/>
      <c r="F543" s="328" t="n"/>
      <c r="G543" s="329" t="n"/>
      <c r="H543" s="329" t="n"/>
      <c r="I543" s="330" t="n"/>
      <c r="J543" s="330" t="n"/>
      <c r="K543" s="330" t="n"/>
      <c r="L543" s="330" t="n"/>
      <c r="M543" s="330" t="n"/>
      <c r="N543" s="331">
        <f>IF(A543="","",IF(ISERROR(MATCH($F543,CL,0)),"Unknown",INDIRECT("'C'!$A$"&amp;MATCH($F543,CL,0)+1)))</f>
        <v/>
      </c>
      <c r="O543" s="331" t="inlineStr"/>
      <c r="P543" s="332" t="n"/>
      <c r="Q543" s="333">
        <f>A543&amp;B543</f>
        <v/>
      </c>
      <c r="R543" s="333">
        <f>OR(ISBLANK(B543),ISBLANK(C543))</f>
        <v/>
      </c>
      <c r="S543" s="333">
        <f>IF(R543,"",A543&amp;"+")</f>
        <v/>
      </c>
    </row>
    <row r="544" ht="20.1" customFormat="1" customHeight="1" s="333">
      <c r="A544" s="296" t="n"/>
      <c r="B544" s="328" t="n"/>
      <c r="C544" s="328" t="n"/>
      <c r="D544" s="328" t="n"/>
      <c r="E544" s="328" t="n"/>
      <c r="F544" s="328" t="n"/>
      <c r="G544" s="329" t="n"/>
      <c r="H544" s="329" t="n"/>
      <c r="I544" s="330" t="n"/>
      <c r="J544" s="330" t="n"/>
      <c r="K544" s="330" t="n"/>
      <c r="L544" s="330" t="n"/>
      <c r="M544" s="330" t="n"/>
      <c r="N544" s="331">
        <f>IF(A544="","",IF(ISERROR(MATCH($F544,CL,0)),"Unknown",INDIRECT("'C'!$A$"&amp;MATCH($F544,CL,0)+1)))</f>
        <v/>
      </c>
      <c r="O544" s="331" t="inlineStr"/>
      <c r="P544" s="332" t="n"/>
      <c r="Q544" s="333">
        <f>A544&amp;B544</f>
        <v/>
      </c>
      <c r="R544" s="333">
        <f>OR(ISBLANK(B544),ISBLANK(C544))</f>
        <v/>
      </c>
      <c r="S544" s="333">
        <f>IF(R544,"",A544&amp;"+")</f>
        <v/>
      </c>
    </row>
    <row r="545" ht="20.1" customFormat="1" customHeight="1" s="333">
      <c r="A545" s="296" t="n"/>
      <c r="B545" s="328" t="n"/>
      <c r="C545" s="328" t="n"/>
      <c r="D545" s="328" t="n"/>
      <c r="E545" s="328" t="n"/>
      <c r="F545" s="328" t="n"/>
      <c r="G545" s="329" t="n"/>
      <c r="H545" s="329" t="n"/>
      <c r="I545" s="330" t="n"/>
      <c r="J545" s="330" t="n"/>
      <c r="K545" s="330" t="n"/>
      <c r="L545" s="330" t="n"/>
      <c r="M545" s="330" t="n"/>
      <c r="N545" s="331">
        <f>IF(A545="","",IF(ISERROR(MATCH($F545,CL,0)),"Unknown",INDIRECT("'C'!$A$"&amp;MATCH($F545,CL,0)+1)))</f>
        <v/>
      </c>
      <c r="O545" s="331" t="inlineStr"/>
      <c r="P545" s="332" t="n"/>
      <c r="Q545" s="333">
        <f>A545&amp;B545</f>
        <v/>
      </c>
      <c r="R545" s="333">
        <f>OR(ISBLANK(B545),ISBLANK(C545))</f>
        <v/>
      </c>
      <c r="S545" s="333">
        <f>IF(R545,"",A545&amp;"+")</f>
        <v/>
      </c>
    </row>
    <row r="546" ht="20.1" customFormat="1" customHeight="1" s="333">
      <c r="A546" s="296" t="n"/>
      <c r="B546" s="328" t="n"/>
      <c r="C546" s="328" t="n"/>
      <c r="D546" s="328" t="n"/>
      <c r="E546" s="328" t="n"/>
      <c r="F546" s="328" t="n"/>
      <c r="G546" s="329" t="n"/>
      <c r="H546" s="329" t="n"/>
      <c r="I546" s="330" t="n"/>
      <c r="J546" s="330" t="n"/>
      <c r="K546" s="330" t="n"/>
      <c r="L546" s="330" t="n"/>
      <c r="M546" s="330" t="n"/>
      <c r="N546" s="331">
        <f>IF(A546="","",IF(ISERROR(MATCH($F546,CL,0)),"Unknown",INDIRECT("'C'!$A$"&amp;MATCH($F546,CL,0)+1)))</f>
        <v/>
      </c>
      <c r="O546" s="331" t="inlineStr"/>
      <c r="P546" s="332" t="n"/>
      <c r="Q546" s="333">
        <f>A546&amp;B546</f>
        <v/>
      </c>
      <c r="R546" s="333">
        <f>OR(ISBLANK(B546),ISBLANK(C546))</f>
        <v/>
      </c>
      <c r="S546" s="333">
        <f>IF(R546,"",A546&amp;"+")</f>
        <v/>
      </c>
    </row>
    <row r="547" ht="20.1" customFormat="1" customHeight="1" s="333">
      <c r="A547" s="296" t="n"/>
      <c r="B547" s="328" t="n"/>
      <c r="C547" s="328" t="n"/>
      <c r="D547" s="328" t="n"/>
      <c r="E547" s="328" t="n"/>
      <c r="F547" s="328" t="n"/>
      <c r="G547" s="329" t="n"/>
      <c r="H547" s="329" t="n"/>
      <c r="I547" s="330" t="n"/>
      <c r="J547" s="330" t="n"/>
      <c r="K547" s="330" t="n"/>
      <c r="L547" s="330" t="n"/>
      <c r="M547" s="330" t="n"/>
      <c r="N547" s="331">
        <f>IF(A547="","",IF(ISERROR(MATCH($F547,CL,0)),"Unknown",INDIRECT("'C'!$A$"&amp;MATCH($F547,CL,0)+1)))</f>
        <v/>
      </c>
      <c r="O547" s="331" t="inlineStr"/>
      <c r="P547" s="332" t="n"/>
      <c r="Q547" s="333">
        <f>A547&amp;B547</f>
        <v/>
      </c>
      <c r="R547" s="333">
        <f>OR(ISBLANK(B547),ISBLANK(C547))</f>
        <v/>
      </c>
      <c r="S547" s="333">
        <f>IF(R547,"",A547&amp;"+")</f>
        <v/>
      </c>
    </row>
    <row r="548" ht="20.1" customFormat="1" customHeight="1" s="333">
      <c r="A548" s="296" t="n"/>
      <c r="B548" s="328" t="n"/>
      <c r="C548" s="328" t="n"/>
      <c r="D548" s="328" t="n"/>
      <c r="E548" s="328" t="n"/>
      <c r="F548" s="328" t="n"/>
      <c r="G548" s="329" t="n"/>
      <c r="H548" s="329" t="n"/>
      <c r="I548" s="330" t="n"/>
      <c r="J548" s="330" t="n"/>
      <c r="K548" s="330" t="n"/>
      <c r="L548" s="330" t="n"/>
      <c r="M548" s="330" t="n"/>
      <c r="N548" s="331">
        <f>IF(A548="","",IF(ISERROR(MATCH($F548,CL,0)),"Unknown",INDIRECT("'C'!$A$"&amp;MATCH($F548,CL,0)+1)))</f>
        <v/>
      </c>
      <c r="O548" s="331" t="inlineStr"/>
      <c r="P548" s="332" t="n"/>
      <c r="Q548" s="333">
        <f>A548&amp;B548</f>
        <v/>
      </c>
      <c r="R548" s="333">
        <f>OR(ISBLANK(B548),ISBLANK(C548))</f>
        <v/>
      </c>
      <c r="S548" s="333">
        <f>IF(R548,"",A548&amp;"+")</f>
        <v/>
      </c>
    </row>
    <row r="549" ht="20.1" customFormat="1" customHeight="1" s="333">
      <c r="A549" s="296" t="n"/>
      <c r="B549" s="328" t="n"/>
      <c r="C549" s="328" t="n"/>
      <c r="D549" s="328" t="n"/>
      <c r="E549" s="328" t="n"/>
      <c r="F549" s="328" t="n"/>
      <c r="G549" s="329" t="n"/>
      <c r="H549" s="329" t="n"/>
      <c r="I549" s="330" t="n"/>
      <c r="J549" s="330" t="n"/>
      <c r="K549" s="330" t="n"/>
      <c r="L549" s="330" t="n"/>
      <c r="M549" s="330" t="n"/>
      <c r="N549" s="331">
        <f>IF(A549="","",IF(ISERROR(MATCH($F549,CL,0)),"Unknown",INDIRECT("'C'!$A$"&amp;MATCH($F549,CL,0)+1)))</f>
        <v/>
      </c>
      <c r="O549" s="331" t="inlineStr"/>
      <c r="P549" s="332" t="n"/>
      <c r="Q549" s="333">
        <f>A549&amp;B549</f>
        <v/>
      </c>
      <c r="R549" s="333">
        <f>OR(ISBLANK(B549),ISBLANK(C549))</f>
        <v/>
      </c>
      <c r="S549" s="333">
        <f>IF(R549,"",A549&amp;"+")</f>
        <v/>
      </c>
    </row>
    <row r="550" ht="20.1" customFormat="1" customHeight="1" s="333">
      <c r="A550" s="296" t="n"/>
      <c r="B550" s="328" t="n"/>
      <c r="C550" s="328" t="n"/>
      <c r="D550" s="328" t="n"/>
      <c r="E550" s="328" t="n"/>
      <c r="F550" s="328" t="n"/>
      <c r="G550" s="329" t="n"/>
      <c r="H550" s="329" t="n"/>
      <c r="I550" s="330" t="n"/>
      <c r="J550" s="330" t="n"/>
      <c r="K550" s="330" t="n"/>
      <c r="L550" s="330" t="n"/>
      <c r="M550" s="330" t="n"/>
      <c r="N550" s="331">
        <f>IF(A550="","",IF(ISERROR(MATCH($F550,CL,0)),"Unknown",INDIRECT("'C'!$A$"&amp;MATCH($F550,CL,0)+1)))</f>
        <v/>
      </c>
      <c r="O550" s="331" t="inlineStr"/>
      <c r="P550" s="332" t="n"/>
      <c r="Q550" s="333">
        <f>A550&amp;B550</f>
        <v/>
      </c>
      <c r="R550" s="333">
        <f>OR(ISBLANK(B550),ISBLANK(C550))</f>
        <v/>
      </c>
      <c r="S550" s="333">
        <f>IF(R550,"",A550&amp;"+")</f>
        <v/>
      </c>
    </row>
    <row r="551" ht="20.1" customFormat="1" customHeight="1" s="333">
      <c r="A551" s="296" t="n"/>
      <c r="B551" s="328" t="n"/>
      <c r="C551" s="328" t="n"/>
      <c r="D551" s="328" t="n"/>
      <c r="E551" s="328" t="n"/>
      <c r="F551" s="328" t="n"/>
      <c r="G551" s="329" t="n"/>
      <c r="H551" s="329" t="n"/>
      <c r="I551" s="330" t="n"/>
      <c r="J551" s="330" t="n"/>
      <c r="K551" s="330" t="n"/>
      <c r="L551" s="330" t="n"/>
      <c r="M551" s="330" t="n"/>
      <c r="N551" s="331">
        <f>IF(A551="","",IF(ISERROR(MATCH($F551,CL,0)),"Unknown",INDIRECT("'C'!$A$"&amp;MATCH($F551,CL,0)+1)))</f>
        <v/>
      </c>
      <c r="O551" s="331" t="inlineStr"/>
      <c r="P551" s="332" t="n"/>
      <c r="Q551" s="333">
        <f>A551&amp;B551</f>
        <v/>
      </c>
      <c r="R551" s="333">
        <f>OR(ISBLANK(B551),ISBLANK(C551))</f>
        <v/>
      </c>
      <c r="S551" s="333">
        <f>IF(R551,"",A551&amp;"+")</f>
        <v/>
      </c>
    </row>
    <row r="552" ht="20.1" customFormat="1" customHeight="1" s="333">
      <c r="A552" s="296" t="n"/>
      <c r="B552" s="328" t="n"/>
      <c r="C552" s="328" t="n"/>
      <c r="D552" s="328" t="n"/>
      <c r="E552" s="328" t="n"/>
      <c r="F552" s="328" t="n"/>
      <c r="G552" s="329" t="n"/>
      <c r="H552" s="329" t="n"/>
      <c r="I552" s="330" t="n"/>
      <c r="J552" s="330" t="n"/>
      <c r="K552" s="330" t="n"/>
      <c r="L552" s="330" t="n"/>
      <c r="M552" s="330" t="n"/>
      <c r="N552" s="331">
        <f>IF(A552="","",IF(ISERROR(MATCH($F552,CL,0)),"Unknown",INDIRECT("'C'!$A$"&amp;MATCH($F552,CL,0)+1)))</f>
        <v/>
      </c>
      <c r="O552" s="331" t="inlineStr"/>
      <c r="P552" s="332" t="n"/>
      <c r="Q552" s="333">
        <f>A552&amp;B552</f>
        <v/>
      </c>
      <c r="R552" s="333">
        <f>OR(ISBLANK(B552),ISBLANK(C552))</f>
        <v/>
      </c>
      <c r="S552" s="333">
        <f>IF(R552,"",A552&amp;"+")</f>
        <v/>
      </c>
    </row>
    <row r="553" ht="20.1" customFormat="1" customHeight="1" s="333">
      <c r="A553" s="296" t="n"/>
      <c r="B553" s="328" t="n"/>
      <c r="C553" s="328" t="n"/>
      <c r="D553" s="328" t="n"/>
      <c r="E553" s="328" t="n"/>
      <c r="F553" s="328" t="n"/>
      <c r="G553" s="329" t="n"/>
      <c r="H553" s="329" t="n"/>
      <c r="I553" s="330" t="n"/>
      <c r="J553" s="330" t="n"/>
      <c r="K553" s="330" t="n"/>
      <c r="L553" s="330" t="n"/>
      <c r="M553" s="330" t="n"/>
      <c r="N553" s="331">
        <f>IF(A553="","",IF(ISERROR(MATCH($F553,CL,0)),"Unknown",INDIRECT("'C'!$A$"&amp;MATCH($F553,CL,0)+1)))</f>
        <v/>
      </c>
      <c r="O553" s="331" t="inlineStr"/>
      <c r="P553" s="332" t="n"/>
      <c r="Q553" s="333">
        <f>A553&amp;B553</f>
        <v/>
      </c>
      <c r="R553" s="333">
        <f>OR(ISBLANK(B553),ISBLANK(C553))</f>
        <v/>
      </c>
      <c r="S553" s="333">
        <f>IF(R553,"",A553&amp;"+")</f>
        <v/>
      </c>
    </row>
    <row r="554" ht="20.1" customFormat="1" customHeight="1" s="333">
      <c r="A554" s="296" t="n"/>
      <c r="B554" s="328" t="n"/>
      <c r="C554" s="328" t="n"/>
      <c r="D554" s="328" t="n"/>
      <c r="E554" s="328" t="n"/>
      <c r="F554" s="328" t="n"/>
      <c r="G554" s="329" t="n"/>
      <c r="H554" s="329" t="n"/>
      <c r="I554" s="330" t="n"/>
      <c r="J554" s="330" t="n"/>
      <c r="K554" s="330" t="n"/>
      <c r="L554" s="330" t="n"/>
      <c r="M554" s="330" t="n"/>
      <c r="N554" s="331">
        <f>IF(A554="","",IF(ISERROR(MATCH($F554,CL,0)),"Unknown",INDIRECT("'C'!$A$"&amp;MATCH($F554,CL,0)+1)))</f>
        <v/>
      </c>
      <c r="O554" s="331" t="inlineStr"/>
      <c r="P554" s="332" t="n"/>
      <c r="Q554" s="333">
        <f>A554&amp;B554</f>
        <v/>
      </c>
      <c r="R554" s="333">
        <f>OR(ISBLANK(B554),ISBLANK(C554))</f>
        <v/>
      </c>
      <c r="S554" s="333">
        <f>IF(R554,"",A554&amp;"+")</f>
        <v/>
      </c>
    </row>
    <row r="555" ht="20.1" customFormat="1" customHeight="1" s="333">
      <c r="A555" s="296" t="n"/>
      <c r="B555" s="328" t="n"/>
      <c r="C555" s="328" t="n"/>
      <c r="D555" s="328" t="n"/>
      <c r="E555" s="328" t="n"/>
      <c r="F555" s="328" t="n"/>
      <c r="G555" s="329" t="n"/>
      <c r="H555" s="329" t="n"/>
      <c r="I555" s="330" t="n"/>
      <c r="J555" s="330" t="n"/>
      <c r="K555" s="330" t="n"/>
      <c r="L555" s="330" t="n"/>
      <c r="M555" s="330" t="n"/>
      <c r="N555" s="331">
        <f>IF(A555="","",IF(ISERROR(MATCH($F555,CL,0)),"Unknown",INDIRECT("'C'!$A$"&amp;MATCH($F555,CL,0)+1)))</f>
        <v/>
      </c>
      <c r="O555" s="331" t="inlineStr"/>
      <c r="P555" s="332" t="n"/>
      <c r="Q555" s="333">
        <f>A555&amp;B555</f>
        <v/>
      </c>
      <c r="R555" s="333">
        <f>OR(ISBLANK(B555),ISBLANK(C555))</f>
        <v/>
      </c>
      <c r="S555" s="333">
        <f>IF(R555,"",A555&amp;"+")</f>
        <v/>
      </c>
    </row>
    <row r="556" ht="20.1" customFormat="1" customHeight="1" s="333">
      <c r="A556" s="296" t="n"/>
      <c r="B556" s="328" t="n"/>
      <c r="C556" s="328" t="n"/>
      <c r="D556" s="328" t="n"/>
      <c r="E556" s="328" t="n"/>
      <c r="F556" s="328" t="n"/>
      <c r="G556" s="329" t="n"/>
      <c r="H556" s="329" t="n"/>
      <c r="I556" s="330" t="n"/>
      <c r="J556" s="330" t="n"/>
      <c r="K556" s="330" t="n"/>
      <c r="L556" s="330" t="n"/>
      <c r="M556" s="330" t="n"/>
      <c r="N556" s="331">
        <f>IF(A556="","",IF(ISERROR(MATCH($F556,CL,0)),"Unknown",INDIRECT("'C'!$A$"&amp;MATCH($F556,CL,0)+1)))</f>
        <v/>
      </c>
      <c r="O556" s="331" t="inlineStr"/>
      <c r="P556" s="332" t="n"/>
      <c r="Q556" s="333">
        <f>A556&amp;B556</f>
        <v/>
      </c>
      <c r="R556" s="333">
        <f>OR(ISBLANK(B556),ISBLANK(C556))</f>
        <v/>
      </c>
      <c r="S556" s="333">
        <f>IF(R556,"",A556&amp;"+")</f>
        <v/>
      </c>
    </row>
    <row r="557" ht="20.1" customFormat="1" customHeight="1" s="333">
      <c r="A557" s="296" t="n"/>
      <c r="B557" s="328" t="n"/>
      <c r="C557" s="328" t="n"/>
      <c r="D557" s="328" t="n"/>
      <c r="E557" s="328" t="n"/>
      <c r="F557" s="328" t="n"/>
      <c r="G557" s="329" t="n"/>
      <c r="H557" s="329" t="n"/>
      <c r="I557" s="330" t="n"/>
      <c r="J557" s="330" t="n"/>
      <c r="K557" s="330" t="n"/>
      <c r="L557" s="330" t="n"/>
      <c r="M557" s="330" t="n"/>
      <c r="N557" s="331">
        <f>IF(A557="","",IF(ISERROR(MATCH($F557,CL,0)),"Unknown",INDIRECT("'C'!$A$"&amp;MATCH($F557,CL,0)+1)))</f>
        <v/>
      </c>
      <c r="O557" s="331" t="inlineStr"/>
      <c r="P557" s="332" t="n"/>
      <c r="Q557" s="333">
        <f>A557&amp;B557</f>
        <v/>
      </c>
      <c r="R557" s="333">
        <f>OR(ISBLANK(B557),ISBLANK(C557))</f>
        <v/>
      </c>
      <c r="S557" s="333">
        <f>IF(R557,"",A557&amp;"+")</f>
        <v/>
      </c>
    </row>
    <row r="558" ht="20.1" customFormat="1" customHeight="1" s="333">
      <c r="A558" s="296" t="n"/>
      <c r="B558" s="328" t="n"/>
      <c r="C558" s="328" t="n"/>
      <c r="D558" s="328" t="n"/>
      <c r="E558" s="328" t="n"/>
      <c r="F558" s="328" t="n"/>
      <c r="G558" s="329" t="n"/>
      <c r="H558" s="329" t="n"/>
      <c r="I558" s="330" t="n"/>
      <c r="J558" s="330" t="n"/>
      <c r="K558" s="330" t="n"/>
      <c r="L558" s="330" t="n"/>
      <c r="M558" s="330" t="n"/>
      <c r="N558" s="331">
        <f>IF(A558="","",IF(ISERROR(MATCH($F558,CL,0)),"Unknown",INDIRECT("'C'!$A$"&amp;MATCH($F558,CL,0)+1)))</f>
        <v/>
      </c>
      <c r="O558" s="331" t="inlineStr"/>
      <c r="P558" s="332" t="n"/>
      <c r="Q558" s="333">
        <f>A558&amp;B558</f>
        <v/>
      </c>
      <c r="R558" s="333">
        <f>OR(ISBLANK(B558),ISBLANK(C558))</f>
        <v/>
      </c>
      <c r="S558" s="333">
        <f>IF(R558,"",A558&amp;"+")</f>
        <v/>
      </c>
    </row>
    <row r="559" ht="20.1" customFormat="1" customHeight="1" s="333">
      <c r="A559" s="296" t="n"/>
      <c r="B559" s="328" t="n"/>
      <c r="C559" s="328" t="n"/>
      <c r="D559" s="328" t="n"/>
      <c r="E559" s="328" t="n"/>
      <c r="F559" s="328" t="n"/>
      <c r="G559" s="329" t="n"/>
      <c r="H559" s="329" t="n"/>
      <c r="I559" s="330" t="n"/>
      <c r="J559" s="330" t="n"/>
      <c r="K559" s="330" t="n"/>
      <c r="L559" s="330" t="n"/>
      <c r="M559" s="330" t="n"/>
      <c r="N559" s="331">
        <f>IF(A559="","",IF(ISERROR(MATCH($F559,CL,0)),"Unknown",INDIRECT("'C'!$A$"&amp;MATCH($F559,CL,0)+1)))</f>
        <v/>
      </c>
      <c r="O559" s="331" t="inlineStr"/>
      <c r="P559" s="332" t="n"/>
      <c r="Q559" s="333">
        <f>A559&amp;B559</f>
        <v/>
      </c>
      <c r="R559" s="333">
        <f>OR(ISBLANK(B559),ISBLANK(C559))</f>
        <v/>
      </c>
      <c r="S559" s="333">
        <f>IF(R559,"",A559&amp;"+")</f>
        <v/>
      </c>
    </row>
    <row r="560" ht="20.1" customFormat="1" customHeight="1" s="333">
      <c r="A560" s="296" t="n"/>
      <c r="B560" s="328" t="n"/>
      <c r="C560" s="328" t="n"/>
      <c r="D560" s="328" t="n"/>
      <c r="E560" s="328" t="n"/>
      <c r="F560" s="328" t="n"/>
      <c r="G560" s="329" t="n"/>
      <c r="H560" s="329" t="n"/>
      <c r="I560" s="330" t="n"/>
      <c r="J560" s="330" t="n"/>
      <c r="K560" s="330" t="n"/>
      <c r="L560" s="330" t="n"/>
      <c r="M560" s="330" t="n"/>
      <c r="N560" s="331">
        <f>IF(A560="","",IF(ISERROR(MATCH($F560,CL,0)),"Unknown",INDIRECT("'C'!$A$"&amp;MATCH($F560,CL,0)+1)))</f>
        <v/>
      </c>
      <c r="O560" s="331" t="inlineStr"/>
      <c r="P560" s="332" t="n"/>
      <c r="Q560" s="333">
        <f>A560&amp;B560</f>
        <v/>
      </c>
      <c r="R560" s="333">
        <f>OR(ISBLANK(B560),ISBLANK(C560))</f>
        <v/>
      </c>
      <c r="S560" s="333">
        <f>IF(R560,"",A560&amp;"+")</f>
        <v/>
      </c>
    </row>
    <row r="561" ht="20.1" customFormat="1" customHeight="1" s="333">
      <c r="A561" s="296" t="n"/>
      <c r="B561" s="328" t="n"/>
      <c r="C561" s="328" t="n"/>
      <c r="D561" s="328" t="n"/>
      <c r="E561" s="328" t="n"/>
      <c r="F561" s="328" t="n"/>
      <c r="G561" s="329" t="n"/>
      <c r="H561" s="329" t="n"/>
      <c r="I561" s="330" t="n"/>
      <c r="J561" s="330" t="n"/>
      <c r="K561" s="330" t="n"/>
      <c r="L561" s="330" t="n"/>
      <c r="M561" s="330" t="n"/>
      <c r="N561" s="331">
        <f>IF(A561="","",IF(ISERROR(MATCH($F561,CL,0)),"Unknown",INDIRECT("'C'!$A$"&amp;MATCH($F561,CL,0)+1)))</f>
        <v/>
      </c>
      <c r="O561" s="331" t="inlineStr"/>
      <c r="P561" s="332" t="n"/>
      <c r="Q561" s="333">
        <f>A561&amp;B561</f>
        <v/>
      </c>
      <c r="R561" s="333">
        <f>OR(ISBLANK(B561),ISBLANK(C561))</f>
        <v/>
      </c>
      <c r="S561" s="333">
        <f>IF(R561,"",A561&amp;"+")</f>
        <v/>
      </c>
    </row>
    <row r="562" ht="20.1" customFormat="1" customHeight="1" s="333">
      <c r="A562" s="296" t="n"/>
      <c r="B562" s="328" t="n"/>
      <c r="C562" s="328" t="n"/>
      <c r="D562" s="328" t="n"/>
      <c r="E562" s="328" t="n"/>
      <c r="F562" s="328" t="n"/>
      <c r="G562" s="329" t="n"/>
      <c r="H562" s="329" t="n"/>
      <c r="I562" s="330" t="n"/>
      <c r="J562" s="330" t="n"/>
      <c r="K562" s="330" t="n"/>
      <c r="L562" s="330" t="n"/>
      <c r="M562" s="330" t="n"/>
      <c r="N562" s="331">
        <f>IF(A562="","",IF(ISERROR(MATCH($F562,CL,0)),"Unknown",INDIRECT("'C'!$A$"&amp;MATCH($F562,CL,0)+1)))</f>
        <v/>
      </c>
      <c r="O562" s="331" t="inlineStr"/>
      <c r="P562" s="332" t="n"/>
      <c r="Q562" s="333">
        <f>A562&amp;B562</f>
        <v/>
      </c>
      <c r="R562" s="333">
        <f>OR(ISBLANK(B562),ISBLANK(C562))</f>
        <v/>
      </c>
      <c r="S562" s="333">
        <f>IF(R562,"",A562&amp;"+")</f>
        <v/>
      </c>
    </row>
    <row r="563" ht="20.1" customFormat="1" customHeight="1" s="333">
      <c r="A563" s="296" t="n"/>
      <c r="B563" s="328" t="n"/>
      <c r="C563" s="328" t="n"/>
      <c r="D563" s="328" t="n"/>
      <c r="E563" s="328" t="n"/>
      <c r="F563" s="328" t="n"/>
      <c r="G563" s="329" t="n"/>
      <c r="H563" s="329" t="n"/>
      <c r="I563" s="330" t="n"/>
      <c r="J563" s="330" t="n"/>
      <c r="K563" s="330" t="n"/>
      <c r="L563" s="330" t="n"/>
      <c r="M563" s="330" t="n"/>
      <c r="N563" s="331">
        <f>IF(A563="","",IF(ISERROR(MATCH($F563,CL,0)),"Unknown",INDIRECT("'C'!$A$"&amp;MATCH($F563,CL,0)+1)))</f>
        <v/>
      </c>
      <c r="O563" s="331" t="inlineStr"/>
      <c r="P563" s="332" t="n"/>
      <c r="Q563" s="333">
        <f>A563&amp;B563</f>
        <v/>
      </c>
      <c r="R563" s="333">
        <f>OR(ISBLANK(B563),ISBLANK(C563))</f>
        <v/>
      </c>
      <c r="S563" s="333">
        <f>IF(R563,"",A563&amp;"+")</f>
        <v/>
      </c>
    </row>
    <row r="564" ht="20.1" customFormat="1" customHeight="1" s="333">
      <c r="A564" s="296" t="n"/>
      <c r="B564" s="328" t="n"/>
      <c r="C564" s="328" t="n"/>
      <c r="D564" s="328" t="n"/>
      <c r="E564" s="328" t="n"/>
      <c r="F564" s="328" t="n"/>
      <c r="G564" s="329" t="n"/>
      <c r="H564" s="329" t="n"/>
      <c r="I564" s="330" t="n"/>
      <c r="J564" s="330" t="n"/>
      <c r="K564" s="330" t="n"/>
      <c r="L564" s="330" t="n"/>
      <c r="M564" s="330" t="n"/>
      <c r="N564" s="331">
        <f>IF(A564="","",IF(ISERROR(MATCH($F564,CL,0)),"Unknown",INDIRECT("'C'!$A$"&amp;MATCH($F564,CL,0)+1)))</f>
        <v/>
      </c>
      <c r="O564" s="331" t="inlineStr"/>
      <c r="P564" s="332" t="n"/>
      <c r="Q564" s="333">
        <f>A564&amp;B564</f>
        <v/>
      </c>
      <c r="R564" s="333">
        <f>OR(ISBLANK(B564),ISBLANK(C564))</f>
        <v/>
      </c>
      <c r="S564" s="333">
        <f>IF(R564,"",A564&amp;"+")</f>
        <v/>
      </c>
    </row>
    <row r="565" ht="20.1" customFormat="1" customHeight="1" s="333">
      <c r="A565" s="296" t="n"/>
      <c r="B565" s="328" t="n"/>
      <c r="C565" s="328" t="n"/>
      <c r="D565" s="328" t="n"/>
      <c r="E565" s="328" t="n"/>
      <c r="F565" s="328" t="n"/>
      <c r="G565" s="329" t="n"/>
      <c r="H565" s="329" t="n"/>
      <c r="I565" s="330" t="n"/>
      <c r="J565" s="330" t="n"/>
      <c r="K565" s="330" t="n"/>
      <c r="L565" s="330" t="n"/>
      <c r="M565" s="330" t="n"/>
      <c r="N565" s="331">
        <f>IF(A565="","",IF(ISERROR(MATCH($F565,CL,0)),"Unknown",INDIRECT("'C'!$A$"&amp;MATCH($F565,CL,0)+1)))</f>
        <v/>
      </c>
      <c r="O565" s="331" t="inlineStr"/>
      <c r="P565" s="332" t="n"/>
      <c r="Q565" s="333">
        <f>A565&amp;B565</f>
        <v/>
      </c>
      <c r="R565" s="333">
        <f>OR(ISBLANK(B565),ISBLANK(C565))</f>
        <v/>
      </c>
      <c r="S565" s="333">
        <f>IF(R565,"",A565&amp;"+")</f>
        <v/>
      </c>
    </row>
    <row r="566" ht="20.1" customFormat="1" customHeight="1" s="333">
      <c r="A566" s="296" t="n"/>
      <c r="B566" s="328" t="n"/>
      <c r="C566" s="328" t="n"/>
      <c r="D566" s="328" t="n"/>
      <c r="E566" s="328" t="n"/>
      <c r="F566" s="328" t="n"/>
      <c r="G566" s="329" t="n"/>
      <c r="H566" s="329" t="n"/>
      <c r="I566" s="330" t="n"/>
      <c r="J566" s="330" t="n"/>
      <c r="K566" s="330" t="n"/>
      <c r="L566" s="330" t="n"/>
      <c r="M566" s="330" t="n"/>
      <c r="N566" s="331">
        <f>IF(A566="","",IF(ISERROR(MATCH($F566,CL,0)),"Unknown",INDIRECT("'C'!$A$"&amp;MATCH($F566,CL,0)+1)))</f>
        <v/>
      </c>
      <c r="O566" s="331" t="inlineStr"/>
      <c r="P566" s="332" t="n"/>
      <c r="Q566" s="333">
        <f>A566&amp;B566</f>
        <v/>
      </c>
      <c r="R566" s="333">
        <f>OR(ISBLANK(B566),ISBLANK(C566))</f>
        <v/>
      </c>
      <c r="S566" s="333">
        <f>IF(R566,"",A566&amp;"+")</f>
        <v/>
      </c>
    </row>
    <row r="567" ht="20.1" customFormat="1" customHeight="1" s="333">
      <c r="A567" s="296" t="n"/>
      <c r="B567" s="328" t="n"/>
      <c r="C567" s="328" t="n"/>
      <c r="D567" s="328" t="n"/>
      <c r="E567" s="328" t="n"/>
      <c r="F567" s="328" t="n"/>
      <c r="G567" s="329" t="n"/>
      <c r="H567" s="329" t="n"/>
      <c r="I567" s="330" t="n"/>
      <c r="J567" s="330" t="n"/>
      <c r="K567" s="330" t="n"/>
      <c r="L567" s="330" t="n"/>
      <c r="M567" s="330" t="n"/>
      <c r="N567" s="331">
        <f>IF(A567="","",IF(ISERROR(MATCH($F567,CL,0)),"Unknown",INDIRECT("'C'!$A$"&amp;MATCH($F567,CL,0)+1)))</f>
        <v/>
      </c>
      <c r="O567" s="331" t="inlineStr"/>
      <c r="P567" s="332" t="n"/>
      <c r="Q567" s="333">
        <f>A567&amp;B567</f>
        <v/>
      </c>
      <c r="R567" s="333">
        <f>OR(ISBLANK(B567),ISBLANK(C567))</f>
        <v/>
      </c>
      <c r="S567" s="333">
        <f>IF(R567,"",A567&amp;"+")</f>
        <v/>
      </c>
    </row>
    <row r="568" ht="20.1" customFormat="1" customHeight="1" s="333">
      <c r="A568" s="296" t="n"/>
      <c r="B568" s="328" t="n"/>
      <c r="C568" s="328" t="n"/>
      <c r="D568" s="328" t="n"/>
      <c r="E568" s="328" t="n"/>
      <c r="F568" s="328" t="n"/>
      <c r="G568" s="329" t="n"/>
      <c r="H568" s="329" t="n"/>
      <c r="I568" s="330" t="n"/>
      <c r="J568" s="330" t="n"/>
      <c r="K568" s="330" t="n"/>
      <c r="L568" s="330" t="n"/>
      <c r="M568" s="330" t="n"/>
      <c r="N568" s="331">
        <f>IF(A568="","",IF(ISERROR(MATCH($F568,CL,0)),"Unknown",INDIRECT("'C'!$A$"&amp;MATCH($F568,CL,0)+1)))</f>
        <v/>
      </c>
      <c r="O568" s="331" t="inlineStr"/>
      <c r="P568" s="332" t="n"/>
      <c r="Q568" s="333">
        <f>A568&amp;B568</f>
        <v/>
      </c>
      <c r="R568" s="333">
        <f>OR(ISBLANK(B568),ISBLANK(C568))</f>
        <v/>
      </c>
      <c r="S568" s="333">
        <f>IF(R568,"",A568&amp;"+")</f>
        <v/>
      </c>
    </row>
    <row r="569" ht="20.1" customFormat="1" customHeight="1" s="333">
      <c r="A569" s="296" t="n"/>
      <c r="B569" s="328" t="n"/>
      <c r="C569" s="328" t="n"/>
      <c r="D569" s="328" t="n"/>
      <c r="E569" s="328" t="n"/>
      <c r="F569" s="328" t="n"/>
      <c r="G569" s="329" t="n"/>
      <c r="H569" s="329" t="n"/>
      <c r="I569" s="330" t="n"/>
      <c r="J569" s="330" t="n"/>
      <c r="K569" s="330" t="n"/>
      <c r="L569" s="330" t="n"/>
      <c r="M569" s="330" t="n"/>
      <c r="N569" s="331">
        <f>IF(A569="","",IF(ISERROR(MATCH($F569,CL,0)),"Unknown",INDIRECT("'C'!$A$"&amp;MATCH($F569,CL,0)+1)))</f>
        <v/>
      </c>
      <c r="O569" s="331" t="inlineStr"/>
      <c r="P569" s="332" t="n"/>
      <c r="Q569" s="333">
        <f>A569&amp;B569</f>
        <v/>
      </c>
      <c r="R569" s="333">
        <f>OR(ISBLANK(B569),ISBLANK(C569))</f>
        <v/>
      </c>
      <c r="S569" s="333">
        <f>IF(R569,"",A569&amp;"+")</f>
        <v/>
      </c>
    </row>
    <row r="570" ht="20.1" customFormat="1" customHeight="1" s="333">
      <c r="A570" s="296" t="n"/>
      <c r="B570" s="328" t="n"/>
      <c r="C570" s="328" t="n"/>
      <c r="D570" s="328" t="n"/>
      <c r="E570" s="328" t="n"/>
      <c r="F570" s="328" t="n"/>
      <c r="G570" s="329" t="n"/>
      <c r="H570" s="329" t="n"/>
      <c r="I570" s="330" t="n"/>
      <c r="J570" s="330" t="n"/>
      <c r="K570" s="330" t="n"/>
      <c r="L570" s="330" t="n"/>
      <c r="M570" s="330" t="n"/>
      <c r="N570" s="331">
        <f>IF(A570="","",IF(ISERROR(MATCH($F570,CL,0)),"Unknown",INDIRECT("'C'!$A$"&amp;MATCH($F570,CL,0)+1)))</f>
        <v/>
      </c>
      <c r="O570" s="331" t="inlineStr"/>
      <c r="P570" s="332" t="n"/>
      <c r="Q570" s="333">
        <f>A570&amp;B570</f>
        <v/>
      </c>
      <c r="R570" s="333">
        <f>OR(ISBLANK(B570),ISBLANK(C570))</f>
        <v/>
      </c>
      <c r="S570" s="333">
        <f>IF(R570,"",A570&amp;"+")</f>
        <v/>
      </c>
    </row>
    <row r="571" ht="20.1" customFormat="1" customHeight="1" s="333">
      <c r="A571" s="296" t="n"/>
      <c r="B571" s="328" t="n"/>
      <c r="C571" s="328" t="n"/>
      <c r="D571" s="328" t="n"/>
      <c r="E571" s="328" t="n"/>
      <c r="F571" s="328" t="n"/>
      <c r="G571" s="329" t="n"/>
      <c r="H571" s="329" t="n"/>
      <c r="I571" s="330" t="n"/>
      <c r="J571" s="330" t="n"/>
      <c r="K571" s="330" t="n"/>
      <c r="L571" s="330" t="n"/>
      <c r="M571" s="330" t="n"/>
      <c r="N571" s="331">
        <f>IF(A571="","",IF(ISERROR(MATCH($F571,CL,0)),"Unknown",INDIRECT("'C'!$A$"&amp;MATCH($F571,CL,0)+1)))</f>
        <v/>
      </c>
      <c r="O571" s="331" t="inlineStr"/>
      <c r="P571" s="332" t="n"/>
      <c r="Q571" s="333">
        <f>A571&amp;B571</f>
        <v/>
      </c>
      <c r="R571" s="333">
        <f>OR(ISBLANK(B571),ISBLANK(C571))</f>
        <v/>
      </c>
      <c r="S571" s="333">
        <f>IF(R571,"",A571&amp;"+")</f>
        <v/>
      </c>
    </row>
    <row r="572" ht="20.1" customFormat="1" customHeight="1" s="333">
      <c r="A572" s="296" t="n"/>
      <c r="B572" s="328" t="n"/>
      <c r="C572" s="328" t="n"/>
      <c r="D572" s="328" t="n"/>
      <c r="E572" s="328" t="n"/>
      <c r="F572" s="328" t="n"/>
      <c r="G572" s="329" t="n"/>
      <c r="H572" s="329" t="n"/>
      <c r="I572" s="330" t="n"/>
      <c r="J572" s="330" t="n"/>
      <c r="K572" s="330" t="n"/>
      <c r="L572" s="330" t="n"/>
      <c r="M572" s="330" t="n"/>
      <c r="N572" s="331">
        <f>IF(A572="","",IF(ISERROR(MATCH($F572,CL,0)),"Unknown",INDIRECT("'C'!$A$"&amp;MATCH($F572,CL,0)+1)))</f>
        <v/>
      </c>
      <c r="O572" s="331" t="inlineStr"/>
      <c r="P572" s="332" t="n"/>
      <c r="Q572" s="333">
        <f>A572&amp;B572</f>
        <v/>
      </c>
      <c r="R572" s="333">
        <f>OR(ISBLANK(B572),ISBLANK(C572))</f>
        <v/>
      </c>
      <c r="S572" s="333">
        <f>IF(R572,"",A572&amp;"+")</f>
        <v/>
      </c>
    </row>
    <row r="573" ht="20.1" customFormat="1" customHeight="1" s="333">
      <c r="A573" s="296" t="n"/>
      <c r="B573" s="328" t="n"/>
      <c r="C573" s="328" t="n"/>
      <c r="D573" s="328" t="n"/>
      <c r="E573" s="328" t="n"/>
      <c r="F573" s="328" t="n"/>
      <c r="G573" s="329" t="n"/>
      <c r="H573" s="329" t="n"/>
      <c r="I573" s="330" t="n"/>
      <c r="J573" s="330" t="n"/>
      <c r="K573" s="330" t="n"/>
      <c r="L573" s="330" t="n"/>
      <c r="M573" s="330" t="n"/>
      <c r="N573" s="331">
        <f>IF(A573="","",IF(ISERROR(MATCH($F573,CL,0)),"Unknown",INDIRECT("'C'!$A$"&amp;MATCH($F573,CL,0)+1)))</f>
        <v/>
      </c>
      <c r="O573" s="331" t="inlineStr"/>
      <c r="P573" s="332" t="n"/>
      <c r="Q573" s="333">
        <f>A573&amp;B573</f>
        <v/>
      </c>
      <c r="R573" s="333">
        <f>OR(ISBLANK(B573),ISBLANK(C573))</f>
        <v/>
      </c>
      <c r="S573" s="333">
        <f>IF(R573,"",A573&amp;"+")</f>
        <v/>
      </c>
    </row>
    <row r="574" ht="20.1" customFormat="1" customHeight="1" s="333">
      <c r="A574" s="296" t="n"/>
      <c r="B574" s="328" t="n"/>
      <c r="C574" s="328" t="n"/>
      <c r="D574" s="328" t="n"/>
      <c r="E574" s="328" t="n"/>
      <c r="F574" s="328" t="n"/>
      <c r="G574" s="329" t="n"/>
      <c r="H574" s="329" t="n"/>
      <c r="I574" s="330" t="n"/>
      <c r="J574" s="330" t="n"/>
      <c r="K574" s="330" t="n"/>
      <c r="L574" s="330" t="n"/>
      <c r="M574" s="330" t="n"/>
      <c r="N574" s="331">
        <f>IF(A574="","",IF(ISERROR(MATCH($F574,CL,0)),"Unknown",INDIRECT("'C'!$A$"&amp;MATCH($F574,CL,0)+1)))</f>
        <v/>
      </c>
      <c r="O574" s="331" t="inlineStr"/>
      <c r="P574" s="332" t="n"/>
      <c r="Q574" s="333">
        <f>A574&amp;B574</f>
        <v/>
      </c>
      <c r="R574" s="333">
        <f>OR(ISBLANK(B574),ISBLANK(C574))</f>
        <v/>
      </c>
      <c r="S574" s="333">
        <f>IF(R574,"",A574&amp;"+")</f>
        <v/>
      </c>
    </row>
    <row r="575" ht="20.1" customFormat="1" customHeight="1" s="333">
      <c r="A575" s="296" t="n"/>
      <c r="B575" s="328" t="n"/>
      <c r="C575" s="328" t="n"/>
      <c r="D575" s="328" t="n"/>
      <c r="E575" s="328" t="n"/>
      <c r="F575" s="328" t="n"/>
      <c r="G575" s="329" t="n"/>
      <c r="H575" s="329" t="n"/>
      <c r="I575" s="330" t="n"/>
      <c r="J575" s="330" t="n"/>
      <c r="K575" s="330" t="n"/>
      <c r="L575" s="330" t="n"/>
      <c r="M575" s="330" t="n"/>
      <c r="N575" s="331">
        <f>IF(A575="","",IF(ISERROR(MATCH($F575,CL,0)),"Unknown",INDIRECT("'C'!$A$"&amp;MATCH($F575,CL,0)+1)))</f>
        <v/>
      </c>
      <c r="O575" s="331" t="inlineStr"/>
      <c r="P575" s="332" t="n"/>
      <c r="Q575" s="333">
        <f>A575&amp;B575</f>
        <v/>
      </c>
      <c r="R575" s="333">
        <f>OR(ISBLANK(B575),ISBLANK(C575))</f>
        <v/>
      </c>
      <c r="S575" s="333">
        <f>IF(R575,"",A575&amp;"+")</f>
        <v/>
      </c>
    </row>
    <row r="576" ht="20.1" customFormat="1" customHeight="1" s="333">
      <c r="A576" s="296" t="n"/>
      <c r="B576" s="328" t="n"/>
      <c r="C576" s="328" t="n"/>
      <c r="D576" s="328" t="n"/>
      <c r="E576" s="328" t="n"/>
      <c r="F576" s="328" t="n"/>
      <c r="G576" s="329" t="n"/>
      <c r="H576" s="329" t="n"/>
      <c r="I576" s="330" t="n"/>
      <c r="J576" s="330" t="n"/>
      <c r="K576" s="330" t="n"/>
      <c r="L576" s="330" t="n"/>
      <c r="M576" s="330" t="n"/>
      <c r="N576" s="331">
        <f>IF(A576="","",IF(ISERROR(MATCH($F576,CL,0)),"Unknown",INDIRECT("'C'!$A$"&amp;MATCH($F576,CL,0)+1)))</f>
        <v/>
      </c>
      <c r="O576" s="331" t="inlineStr"/>
      <c r="P576" s="332" t="n"/>
      <c r="Q576" s="333">
        <f>A576&amp;B576</f>
        <v/>
      </c>
      <c r="R576" s="333">
        <f>OR(ISBLANK(B576),ISBLANK(C576))</f>
        <v/>
      </c>
      <c r="S576" s="333">
        <f>IF(R576,"",A576&amp;"+")</f>
        <v/>
      </c>
    </row>
    <row r="577" ht="20.1" customFormat="1" customHeight="1" s="333">
      <c r="A577" s="296" t="n"/>
      <c r="B577" s="328" t="n"/>
      <c r="C577" s="328" t="n"/>
      <c r="D577" s="328" t="n"/>
      <c r="E577" s="328" t="n"/>
      <c r="F577" s="328" t="n"/>
      <c r="G577" s="329" t="n"/>
      <c r="H577" s="329" t="n"/>
      <c r="I577" s="330" t="n"/>
      <c r="J577" s="330" t="n"/>
      <c r="K577" s="330" t="n"/>
      <c r="L577" s="330" t="n"/>
      <c r="M577" s="330" t="n"/>
      <c r="N577" s="331">
        <f>IF(A577="","",IF(ISERROR(MATCH($F577,CL,0)),"Unknown",INDIRECT("'C'!$A$"&amp;MATCH($F577,CL,0)+1)))</f>
        <v/>
      </c>
      <c r="O577" s="331" t="inlineStr"/>
      <c r="P577" s="332" t="n"/>
      <c r="Q577" s="333">
        <f>A577&amp;B577</f>
        <v/>
      </c>
      <c r="R577" s="333">
        <f>OR(ISBLANK(B577),ISBLANK(C577))</f>
        <v/>
      </c>
      <c r="S577" s="333">
        <f>IF(R577,"",A577&amp;"+")</f>
        <v/>
      </c>
    </row>
    <row r="578" ht="20.1" customFormat="1" customHeight="1" s="333">
      <c r="A578" s="296" t="n"/>
      <c r="B578" s="328" t="n"/>
      <c r="C578" s="328" t="n"/>
      <c r="D578" s="328" t="n"/>
      <c r="E578" s="328" t="n"/>
      <c r="F578" s="328" t="n"/>
      <c r="G578" s="329" t="n"/>
      <c r="H578" s="329" t="n"/>
      <c r="I578" s="330" t="n"/>
      <c r="J578" s="330" t="n"/>
      <c r="K578" s="330" t="n"/>
      <c r="L578" s="330" t="n"/>
      <c r="M578" s="330" t="n"/>
      <c r="N578" s="331">
        <f>IF(A578="","",IF(ISERROR(MATCH($F578,CL,0)),"Unknown",INDIRECT("'C'!$A$"&amp;MATCH($F578,CL,0)+1)))</f>
        <v/>
      </c>
      <c r="O578" s="331" t="inlineStr"/>
      <c r="P578" s="332" t="n"/>
      <c r="Q578" s="333">
        <f>A578&amp;B578</f>
        <v/>
      </c>
      <c r="R578" s="333">
        <f>OR(ISBLANK(B578),ISBLANK(C578))</f>
        <v/>
      </c>
      <c r="S578" s="333">
        <f>IF(R578,"",A578&amp;"+")</f>
        <v/>
      </c>
    </row>
    <row r="579" ht="20.1" customFormat="1" customHeight="1" s="333">
      <c r="A579" s="296" t="n"/>
      <c r="B579" s="328" t="n"/>
      <c r="C579" s="328" t="n"/>
      <c r="D579" s="328" t="n"/>
      <c r="E579" s="328" t="n"/>
      <c r="F579" s="328" t="n"/>
      <c r="G579" s="329" t="n"/>
      <c r="H579" s="329" t="n"/>
      <c r="I579" s="330" t="n"/>
      <c r="J579" s="330" t="n"/>
      <c r="K579" s="330" t="n"/>
      <c r="L579" s="330" t="n"/>
      <c r="M579" s="330" t="n"/>
      <c r="N579" s="331">
        <f>IF(A579="","",IF(ISERROR(MATCH($F579,CL,0)),"Unknown",INDIRECT("'C'!$A$"&amp;MATCH($F579,CL,0)+1)))</f>
        <v/>
      </c>
      <c r="O579" s="331" t="inlineStr"/>
      <c r="P579" s="332" t="n"/>
      <c r="Q579" s="333">
        <f>A579&amp;B579</f>
        <v/>
      </c>
      <c r="R579" s="333">
        <f>OR(ISBLANK(B579),ISBLANK(C579))</f>
        <v/>
      </c>
      <c r="S579" s="333">
        <f>IF(R579,"",A579&amp;"+")</f>
        <v/>
      </c>
    </row>
    <row r="580" ht="20.1" customFormat="1" customHeight="1" s="333">
      <c r="A580" s="296" t="n"/>
      <c r="B580" s="328" t="n"/>
      <c r="C580" s="328" t="n"/>
      <c r="D580" s="328" t="n"/>
      <c r="E580" s="328" t="n"/>
      <c r="F580" s="328" t="n"/>
      <c r="G580" s="329" t="n"/>
      <c r="H580" s="329" t="n"/>
      <c r="I580" s="330" t="n"/>
      <c r="J580" s="330" t="n"/>
      <c r="K580" s="330" t="n"/>
      <c r="L580" s="330" t="n"/>
      <c r="M580" s="330" t="n"/>
      <c r="N580" s="331">
        <f>IF(A580="","",IF(ISERROR(MATCH($F580,CL,0)),"Unknown",INDIRECT("'C'!$A$"&amp;MATCH($F580,CL,0)+1)))</f>
        <v/>
      </c>
      <c r="O580" s="331" t="inlineStr"/>
      <c r="P580" s="332" t="n"/>
      <c r="Q580" s="333">
        <f>A580&amp;B580</f>
        <v/>
      </c>
      <c r="R580" s="333">
        <f>OR(ISBLANK(B580),ISBLANK(C580))</f>
        <v/>
      </c>
      <c r="S580" s="333">
        <f>IF(R580,"",A580&amp;"+")</f>
        <v/>
      </c>
    </row>
    <row r="581" ht="20.1" customFormat="1" customHeight="1" s="333">
      <c r="A581" s="296" t="n"/>
      <c r="B581" s="328" t="n"/>
      <c r="C581" s="328" t="n"/>
      <c r="D581" s="328" t="n"/>
      <c r="E581" s="328" t="n"/>
      <c r="F581" s="328" t="n"/>
      <c r="G581" s="329" t="n"/>
      <c r="H581" s="329" t="n"/>
      <c r="I581" s="330" t="n"/>
      <c r="J581" s="330" t="n"/>
      <c r="K581" s="330" t="n"/>
      <c r="L581" s="330" t="n"/>
      <c r="M581" s="330" t="n"/>
      <c r="N581" s="331">
        <f>IF(A581="","",IF(ISERROR(MATCH($F581,CL,0)),"Unknown",INDIRECT("'C'!$A$"&amp;MATCH($F581,CL,0)+1)))</f>
        <v/>
      </c>
      <c r="O581" s="331" t="inlineStr"/>
      <c r="P581" s="332" t="n"/>
      <c r="Q581" s="333">
        <f>A581&amp;B581</f>
        <v/>
      </c>
      <c r="R581" s="333">
        <f>OR(ISBLANK(B581),ISBLANK(C581))</f>
        <v/>
      </c>
      <c r="S581" s="333">
        <f>IF(R581,"",A581&amp;"+")</f>
        <v/>
      </c>
    </row>
    <row r="582" ht="20.1" customFormat="1" customHeight="1" s="333">
      <c r="A582" s="296" t="n"/>
      <c r="B582" s="328" t="n"/>
      <c r="C582" s="328" t="n"/>
      <c r="D582" s="328" t="n"/>
      <c r="E582" s="328" t="n"/>
      <c r="F582" s="328" t="n"/>
      <c r="G582" s="329" t="n"/>
      <c r="H582" s="329" t="n"/>
      <c r="I582" s="330" t="n"/>
      <c r="J582" s="330" t="n"/>
      <c r="K582" s="330" t="n"/>
      <c r="L582" s="330" t="n"/>
      <c r="M582" s="330" t="n"/>
      <c r="N582" s="331">
        <f>IF(A582="","",IF(ISERROR(MATCH($F582,CL,0)),"Unknown",INDIRECT("'C'!$A$"&amp;MATCH($F582,CL,0)+1)))</f>
        <v/>
      </c>
      <c r="O582" s="331" t="inlineStr"/>
      <c r="P582" s="332" t="n"/>
      <c r="Q582" s="333">
        <f>A582&amp;B582</f>
        <v/>
      </c>
      <c r="R582" s="333">
        <f>OR(ISBLANK(B582),ISBLANK(C582))</f>
        <v/>
      </c>
      <c r="S582" s="333">
        <f>IF(R582,"",A582&amp;"+")</f>
        <v/>
      </c>
    </row>
    <row r="583" ht="20.1" customFormat="1" customHeight="1" s="333">
      <c r="A583" s="296" t="n"/>
      <c r="B583" s="328" t="n"/>
      <c r="C583" s="328" t="n"/>
      <c r="D583" s="328" t="n"/>
      <c r="E583" s="328" t="n"/>
      <c r="F583" s="328" t="n"/>
      <c r="G583" s="329" t="n"/>
      <c r="H583" s="329" t="n"/>
      <c r="I583" s="330" t="n"/>
      <c r="J583" s="330" t="n"/>
      <c r="K583" s="330" t="n"/>
      <c r="L583" s="330" t="n"/>
      <c r="M583" s="330" t="n"/>
      <c r="N583" s="331">
        <f>IF(A583="","",IF(ISERROR(MATCH($F583,CL,0)),"Unknown",INDIRECT("'C'!$A$"&amp;MATCH($F583,CL,0)+1)))</f>
        <v/>
      </c>
      <c r="O583" s="331" t="inlineStr"/>
      <c r="P583" s="332" t="n"/>
      <c r="Q583" s="333">
        <f>A583&amp;B583</f>
        <v/>
      </c>
      <c r="R583" s="333">
        <f>OR(ISBLANK(B583),ISBLANK(C583))</f>
        <v/>
      </c>
      <c r="S583" s="333">
        <f>IF(R583,"",A583&amp;"+")</f>
        <v/>
      </c>
    </row>
    <row r="584" ht="20.1" customFormat="1" customHeight="1" s="333">
      <c r="A584" s="296" t="n"/>
      <c r="B584" s="328" t="n"/>
      <c r="C584" s="328" t="n"/>
      <c r="D584" s="328" t="n"/>
      <c r="E584" s="328" t="n"/>
      <c r="F584" s="328" t="n"/>
      <c r="G584" s="329" t="n"/>
      <c r="H584" s="329" t="n"/>
      <c r="I584" s="330" t="n"/>
      <c r="J584" s="330" t="n"/>
      <c r="K584" s="330" t="n"/>
      <c r="L584" s="330" t="n"/>
      <c r="M584" s="330" t="n"/>
      <c r="N584" s="331">
        <f>IF(A584="","",IF(ISERROR(MATCH($F584,CL,0)),"Unknown",INDIRECT("'C'!$A$"&amp;MATCH($F584,CL,0)+1)))</f>
        <v/>
      </c>
      <c r="O584" s="331" t="inlineStr"/>
      <c r="P584" s="332" t="n"/>
      <c r="Q584" s="333">
        <f>A584&amp;B584</f>
        <v/>
      </c>
      <c r="R584" s="333">
        <f>OR(ISBLANK(B584),ISBLANK(C584))</f>
        <v/>
      </c>
      <c r="S584" s="333">
        <f>IF(R584,"",A584&amp;"+")</f>
        <v/>
      </c>
    </row>
    <row r="585" ht="20.1" customFormat="1" customHeight="1" s="333">
      <c r="A585" s="296" t="n"/>
      <c r="B585" s="328" t="n"/>
      <c r="C585" s="328" t="n"/>
      <c r="D585" s="328" t="n"/>
      <c r="E585" s="328" t="n"/>
      <c r="F585" s="328" t="n"/>
      <c r="G585" s="329" t="n"/>
      <c r="H585" s="329" t="n"/>
      <c r="I585" s="330" t="n"/>
      <c r="J585" s="330" t="n"/>
      <c r="K585" s="330" t="n"/>
      <c r="L585" s="330" t="n"/>
      <c r="M585" s="330" t="n"/>
      <c r="N585" s="331">
        <f>IF(A585="","",IF(ISERROR(MATCH($F585,CL,0)),"Unknown",INDIRECT("'C'!$A$"&amp;MATCH($F585,CL,0)+1)))</f>
        <v/>
      </c>
      <c r="O585" s="331" t="inlineStr"/>
      <c r="P585" s="332" t="n"/>
      <c r="Q585" s="333">
        <f>A585&amp;B585</f>
        <v/>
      </c>
      <c r="R585" s="333">
        <f>OR(ISBLANK(B585),ISBLANK(C585))</f>
        <v/>
      </c>
      <c r="S585" s="333">
        <f>IF(R585,"",A585&amp;"+")</f>
        <v/>
      </c>
    </row>
    <row r="586" ht="20.1" customFormat="1" customHeight="1" s="333">
      <c r="A586" s="296" t="n"/>
      <c r="B586" s="328" t="n"/>
      <c r="C586" s="328" t="n"/>
      <c r="D586" s="328" t="n"/>
      <c r="E586" s="328" t="n"/>
      <c r="F586" s="328" t="n"/>
      <c r="G586" s="329" t="n"/>
      <c r="H586" s="329" t="n"/>
      <c r="I586" s="330" t="n"/>
      <c r="J586" s="330" t="n"/>
      <c r="K586" s="330" t="n"/>
      <c r="L586" s="330" t="n"/>
      <c r="M586" s="330" t="n"/>
      <c r="N586" s="331">
        <f>IF(A586="","",IF(ISERROR(MATCH($F586,CL,0)),"Unknown",INDIRECT("'C'!$A$"&amp;MATCH($F586,CL,0)+1)))</f>
        <v/>
      </c>
      <c r="O586" s="331" t="inlineStr"/>
      <c r="P586" s="332" t="n"/>
      <c r="Q586" s="333">
        <f>A586&amp;B586</f>
        <v/>
      </c>
      <c r="R586" s="333">
        <f>OR(ISBLANK(B586),ISBLANK(C586))</f>
        <v/>
      </c>
      <c r="S586" s="333">
        <f>IF(R586,"",A586&amp;"+")</f>
        <v/>
      </c>
    </row>
    <row r="587" ht="20.1" customFormat="1" customHeight="1" s="333">
      <c r="A587" s="296" t="n"/>
      <c r="B587" s="328" t="n"/>
      <c r="C587" s="328" t="n"/>
      <c r="D587" s="328" t="n"/>
      <c r="E587" s="328" t="n"/>
      <c r="F587" s="328" t="n"/>
      <c r="G587" s="329" t="n"/>
      <c r="H587" s="329" t="n"/>
      <c r="I587" s="330" t="n"/>
      <c r="J587" s="330" t="n"/>
      <c r="K587" s="330" t="n"/>
      <c r="L587" s="330" t="n"/>
      <c r="M587" s="330" t="n"/>
      <c r="N587" s="331">
        <f>IF(A587="","",IF(ISERROR(MATCH($F587,CL,0)),"Unknown",INDIRECT("'C'!$A$"&amp;MATCH($F587,CL,0)+1)))</f>
        <v/>
      </c>
      <c r="O587" s="331" t="inlineStr"/>
      <c r="P587" s="332" t="n"/>
      <c r="Q587" s="333">
        <f>A587&amp;B587</f>
        <v/>
      </c>
      <c r="R587" s="333">
        <f>OR(ISBLANK(B587),ISBLANK(C587))</f>
        <v/>
      </c>
      <c r="S587" s="333">
        <f>IF(R587,"",A587&amp;"+")</f>
        <v/>
      </c>
    </row>
    <row r="588" ht="20.1" customFormat="1" customHeight="1" s="333">
      <c r="A588" s="296" t="n"/>
      <c r="B588" s="328" t="n"/>
      <c r="C588" s="328" t="n"/>
      <c r="D588" s="328" t="n"/>
      <c r="E588" s="328" t="n"/>
      <c r="F588" s="328" t="n"/>
      <c r="G588" s="329" t="n"/>
      <c r="H588" s="329" t="n"/>
      <c r="I588" s="330" t="n"/>
      <c r="J588" s="330" t="n"/>
      <c r="K588" s="330" t="n"/>
      <c r="L588" s="330" t="n"/>
      <c r="M588" s="330" t="n"/>
      <c r="N588" s="331">
        <f>IF(A588="","",IF(ISERROR(MATCH($F588,CL,0)),"Unknown",INDIRECT("'C'!$A$"&amp;MATCH($F588,CL,0)+1)))</f>
        <v/>
      </c>
      <c r="O588" s="331" t="inlineStr"/>
      <c r="P588" s="332" t="n"/>
      <c r="Q588" s="333">
        <f>A588&amp;B588</f>
        <v/>
      </c>
      <c r="R588" s="333">
        <f>OR(ISBLANK(B588),ISBLANK(C588))</f>
        <v/>
      </c>
      <c r="S588" s="333">
        <f>IF(R588,"",A588&amp;"+")</f>
        <v/>
      </c>
    </row>
    <row r="589" ht="20.1" customFormat="1" customHeight="1" s="333">
      <c r="A589" s="296" t="n"/>
      <c r="B589" s="328" t="n"/>
      <c r="C589" s="328" t="n"/>
      <c r="D589" s="328" t="n"/>
      <c r="E589" s="328" t="n"/>
      <c r="F589" s="328" t="n"/>
      <c r="G589" s="329" t="n"/>
      <c r="H589" s="329" t="n"/>
      <c r="I589" s="330" t="n"/>
      <c r="J589" s="330" t="n"/>
      <c r="K589" s="330" t="n"/>
      <c r="L589" s="330" t="n"/>
      <c r="M589" s="330" t="n"/>
      <c r="N589" s="331">
        <f>IF(A589="","",IF(ISERROR(MATCH($F589,CL,0)),"Unknown",INDIRECT("'C'!$A$"&amp;MATCH($F589,CL,0)+1)))</f>
        <v/>
      </c>
      <c r="O589" s="331" t="inlineStr"/>
      <c r="P589" s="332" t="n"/>
      <c r="Q589" s="333">
        <f>A589&amp;B589</f>
        <v/>
      </c>
      <c r="R589" s="333">
        <f>OR(ISBLANK(B589),ISBLANK(C589))</f>
        <v/>
      </c>
      <c r="S589" s="333">
        <f>IF(R589,"",A589&amp;"+")</f>
        <v/>
      </c>
    </row>
    <row r="590" ht="20.1" customFormat="1" customHeight="1" s="333">
      <c r="A590" s="296" t="n"/>
      <c r="B590" s="328" t="n"/>
      <c r="C590" s="328" t="n"/>
      <c r="D590" s="328" t="n"/>
      <c r="E590" s="328" t="n"/>
      <c r="F590" s="328" t="n"/>
      <c r="G590" s="329" t="n"/>
      <c r="H590" s="329" t="n"/>
      <c r="I590" s="330" t="n"/>
      <c r="J590" s="330" t="n"/>
      <c r="K590" s="330" t="n"/>
      <c r="L590" s="330" t="n"/>
      <c r="M590" s="330" t="n"/>
      <c r="N590" s="331">
        <f>IF(A590="","",IF(ISERROR(MATCH($F590,CL,0)),"Unknown",INDIRECT("'C'!$A$"&amp;MATCH($F590,CL,0)+1)))</f>
        <v/>
      </c>
      <c r="O590" s="331" t="inlineStr"/>
      <c r="P590" s="332" t="n"/>
      <c r="Q590" s="333">
        <f>A590&amp;B590</f>
        <v/>
      </c>
      <c r="R590" s="333">
        <f>OR(ISBLANK(B590),ISBLANK(C590))</f>
        <v/>
      </c>
      <c r="S590" s="333">
        <f>IF(R590,"",A590&amp;"+")</f>
        <v/>
      </c>
    </row>
    <row r="591" ht="20.1" customFormat="1" customHeight="1" s="333">
      <c r="A591" s="296" t="n"/>
      <c r="B591" s="328" t="n"/>
      <c r="C591" s="328" t="n"/>
      <c r="D591" s="328" t="n"/>
      <c r="E591" s="328" t="n"/>
      <c r="F591" s="328" t="n"/>
      <c r="G591" s="329" t="n"/>
      <c r="H591" s="329" t="n"/>
      <c r="I591" s="330" t="n"/>
      <c r="J591" s="330" t="n"/>
      <c r="K591" s="330" t="n"/>
      <c r="L591" s="330" t="n"/>
      <c r="M591" s="330" t="n"/>
      <c r="N591" s="331">
        <f>IF(A591="","",IF(ISERROR(MATCH($F591,CL,0)),"Unknown",INDIRECT("'C'!$A$"&amp;MATCH($F591,CL,0)+1)))</f>
        <v/>
      </c>
      <c r="O591" s="331" t="inlineStr"/>
      <c r="P591" s="332" t="n"/>
      <c r="Q591" s="333">
        <f>A591&amp;B591</f>
        <v/>
      </c>
      <c r="R591" s="333">
        <f>OR(ISBLANK(B591),ISBLANK(C591))</f>
        <v/>
      </c>
      <c r="S591" s="333">
        <f>IF(R591,"",A591&amp;"+")</f>
        <v/>
      </c>
    </row>
    <row r="592" ht="20.1" customFormat="1" customHeight="1" s="333">
      <c r="A592" s="296" t="n"/>
      <c r="B592" s="328" t="n"/>
      <c r="C592" s="328" t="n"/>
      <c r="D592" s="328" t="n"/>
      <c r="E592" s="328" t="n"/>
      <c r="F592" s="328" t="n"/>
      <c r="G592" s="329" t="n"/>
      <c r="H592" s="329" t="n"/>
      <c r="I592" s="330" t="n"/>
      <c r="J592" s="330" t="n"/>
      <c r="K592" s="330" t="n"/>
      <c r="L592" s="330" t="n"/>
      <c r="M592" s="330" t="n"/>
      <c r="N592" s="331">
        <f>IF(A592="","",IF(ISERROR(MATCH($F592,CL,0)),"Unknown",INDIRECT("'C'!$A$"&amp;MATCH($F592,CL,0)+1)))</f>
        <v/>
      </c>
      <c r="O592" s="331" t="inlineStr"/>
      <c r="P592" s="332" t="n"/>
      <c r="Q592" s="333">
        <f>A592&amp;B592</f>
        <v/>
      </c>
      <c r="R592" s="333">
        <f>OR(ISBLANK(B592),ISBLANK(C592))</f>
        <v/>
      </c>
      <c r="S592" s="333">
        <f>IF(R592,"",A592&amp;"+")</f>
        <v/>
      </c>
    </row>
    <row r="593" ht="20.1" customFormat="1" customHeight="1" s="333">
      <c r="A593" s="296" t="n"/>
      <c r="B593" s="328" t="n"/>
      <c r="C593" s="328" t="n"/>
      <c r="D593" s="328" t="n"/>
      <c r="E593" s="328" t="n"/>
      <c r="F593" s="328" t="n"/>
      <c r="G593" s="329" t="n"/>
      <c r="H593" s="329" t="n"/>
      <c r="I593" s="330" t="n"/>
      <c r="J593" s="330" t="n"/>
      <c r="K593" s="330" t="n"/>
      <c r="L593" s="330" t="n"/>
      <c r="M593" s="330" t="n"/>
      <c r="N593" s="331">
        <f>IF(A593="","",IF(ISERROR(MATCH($F593,CL,0)),"Unknown",INDIRECT("'C'!$A$"&amp;MATCH($F593,CL,0)+1)))</f>
        <v/>
      </c>
      <c r="O593" s="331" t="inlineStr"/>
      <c r="P593" s="332" t="n"/>
      <c r="Q593" s="333">
        <f>A593&amp;B593</f>
        <v/>
      </c>
      <c r="R593" s="333">
        <f>OR(ISBLANK(B593),ISBLANK(C593))</f>
        <v/>
      </c>
      <c r="S593" s="333">
        <f>IF(R593,"",A593&amp;"+")</f>
        <v/>
      </c>
    </row>
    <row r="594" ht="20.1" customFormat="1" customHeight="1" s="333">
      <c r="A594" s="296" t="n"/>
      <c r="B594" s="328" t="n"/>
      <c r="C594" s="328" t="n"/>
      <c r="D594" s="328" t="n"/>
      <c r="E594" s="328" t="n"/>
      <c r="F594" s="328" t="n"/>
      <c r="G594" s="329" t="n"/>
      <c r="H594" s="329" t="n"/>
      <c r="I594" s="330" t="n"/>
      <c r="J594" s="330" t="n"/>
      <c r="K594" s="330" t="n"/>
      <c r="L594" s="330" t="n"/>
      <c r="M594" s="330" t="n"/>
      <c r="N594" s="331">
        <f>IF(A594="","",IF(ISERROR(MATCH($F594,CL,0)),"Unknown",INDIRECT("'C'!$A$"&amp;MATCH($F594,CL,0)+1)))</f>
        <v/>
      </c>
      <c r="O594" s="331" t="inlineStr"/>
      <c r="P594" s="332" t="n"/>
      <c r="Q594" s="333">
        <f>A594&amp;B594</f>
        <v/>
      </c>
      <c r="R594" s="333">
        <f>OR(ISBLANK(B594),ISBLANK(C594))</f>
        <v/>
      </c>
      <c r="S594" s="333">
        <f>IF(R594,"",A594&amp;"+")</f>
        <v/>
      </c>
    </row>
    <row r="595" ht="20.1" customFormat="1" customHeight="1" s="333">
      <c r="A595" s="296" t="n"/>
      <c r="B595" s="328" t="n"/>
      <c r="C595" s="328" t="n"/>
      <c r="D595" s="328" t="n"/>
      <c r="E595" s="328" t="n"/>
      <c r="F595" s="328" t="n"/>
      <c r="G595" s="329" t="n"/>
      <c r="H595" s="329" t="n"/>
      <c r="I595" s="330" t="n"/>
      <c r="J595" s="330" t="n"/>
      <c r="K595" s="330" t="n"/>
      <c r="L595" s="330" t="n"/>
      <c r="M595" s="330" t="n"/>
      <c r="N595" s="331">
        <f>IF(A595="","",IF(ISERROR(MATCH($F595,CL,0)),"Unknown",INDIRECT("'C'!$A$"&amp;MATCH($F595,CL,0)+1)))</f>
        <v/>
      </c>
      <c r="O595" s="331" t="inlineStr"/>
      <c r="P595" s="332" t="n"/>
      <c r="Q595" s="333">
        <f>A595&amp;B595</f>
        <v/>
      </c>
      <c r="R595" s="333">
        <f>OR(ISBLANK(B595),ISBLANK(C595))</f>
        <v/>
      </c>
      <c r="S595" s="333">
        <f>IF(R595,"",A595&amp;"+")</f>
        <v/>
      </c>
    </row>
    <row r="596" ht="20.1" customFormat="1" customHeight="1" s="333">
      <c r="A596" s="296" t="n"/>
      <c r="B596" s="328" t="n"/>
      <c r="C596" s="328" t="n"/>
      <c r="D596" s="328" t="n"/>
      <c r="E596" s="328" t="n"/>
      <c r="F596" s="328" t="n"/>
      <c r="G596" s="329" t="n"/>
      <c r="H596" s="329" t="n"/>
      <c r="I596" s="330" t="n"/>
      <c r="J596" s="330" t="n"/>
      <c r="K596" s="330" t="n"/>
      <c r="L596" s="330" t="n"/>
      <c r="M596" s="330" t="n"/>
      <c r="N596" s="331">
        <f>IF(A596="","",IF(ISERROR(MATCH($F596,CL,0)),"Unknown",INDIRECT("'C'!$A$"&amp;MATCH($F596,CL,0)+1)))</f>
        <v/>
      </c>
      <c r="O596" s="331" t="inlineStr"/>
      <c r="P596" s="332" t="n"/>
      <c r="Q596" s="333">
        <f>A596&amp;B596</f>
        <v/>
      </c>
      <c r="R596" s="333">
        <f>OR(ISBLANK(B596),ISBLANK(C596))</f>
        <v/>
      </c>
      <c r="S596" s="333">
        <f>IF(R596,"",A596&amp;"+")</f>
        <v/>
      </c>
    </row>
    <row r="597" ht="20.1" customFormat="1" customHeight="1" s="333">
      <c r="A597" s="296" t="n"/>
      <c r="B597" s="328" t="n"/>
      <c r="C597" s="328" t="n"/>
      <c r="D597" s="328" t="n"/>
      <c r="E597" s="328" t="n"/>
      <c r="F597" s="328" t="n"/>
      <c r="G597" s="329" t="n"/>
      <c r="H597" s="329" t="n"/>
      <c r="I597" s="330" t="n"/>
      <c r="J597" s="330" t="n"/>
      <c r="K597" s="330" t="n"/>
      <c r="L597" s="330" t="n"/>
      <c r="M597" s="330" t="n"/>
      <c r="N597" s="331">
        <f>IF(A597="","",IF(ISERROR(MATCH($F597,CL,0)),"Unknown",INDIRECT("'C'!$A$"&amp;MATCH($F597,CL,0)+1)))</f>
        <v/>
      </c>
      <c r="O597" s="331" t="inlineStr"/>
      <c r="P597" s="332" t="n"/>
      <c r="Q597" s="333">
        <f>A597&amp;B597</f>
        <v/>
      </c>
      <c r="R597" s="333">
        <f>OR(ISBLANK(B597),ISBLANK(C597))</f>
        <v/>
      </c>
      <c r="S597" s="333">
        <f>IF(R597,"",A597&amp;"+")</f>
        <v/>
      </c>
    </row>
    <row r="598" ht="20.1" customFormat="1" customHeight="1" s="333">
      <c r="A598" s="296" t="n"/>
      <c r="B598" s="328" t="n"/>
      <c r="C598" s="328" t="n"/>
      <c r="D598" s="328" t="n"/>
      <c r="E598" s="328" t="n"/>
      <c r="F598" s="328" t="n"/>
      <c r="G598" s="329" t="n"/>
      <c r="H598" s="329" t="n"/>
      <c r="I598" s="330" t="n"/>
      <c r="J598" s="330" t="n"/>
      <c r="K598" s="330" t="n"/>
      <c r="L598" s="330" t="n"/>
      <c r="M598" s="330" t="n"/>
      <c r="N598" s="331">
        <f>IF(A598="","",IF(ISERROR(MATCH($F598,CL,0)),"Unknown",INDIRECT("'C'!$A$"&amp;MATCH($F598,CL,0)+1)))</f>
        <v/>
      </c>
      <c r="O598" s="331" t="inlineStr"/>
      <c r="P598" s="332" t="n"/>
      <c r="Q598" s="333">
        <f>A598&amp;B598</f>
        <v/>
      </c>
      <c r="R598" s="333">
        <f>OR(ISBLANK(B598),ISBLANK(C598))</f>
        <v/>
      </c>
      <c r="S598" s="333">
        <f>IF(R598,"",A598&amp;"+")</f>
        <v/>
      </c>
    </row>
    <row r="599" ht="20.1" customFormat="1" customHeight="1" s="333">
      <c r="A599" s="296" t="n"/>
      <c r="B599" s="328" t="n"/>
      <c r="C599" s="328" t="n"/>
      <c r="D599" s="328" t="n"/>
      <c r="E599" s="328" t="n"/>
      <c r="F599" s="328" t="n"/>
      <c r="G599" s="329" t="n"/>
      <c r="H599" s="329" t="n"/>
      <c r="I599" s="330" t="n"/>
      <c r="J599" s="330" t="n"/>
      <c r="K599" s="330" t="n"/>
      <c r="L599" s="330" t="n"/>
      <c r="M599" s="330" t="n"/>
      <c r="N599" s="331">
        <f>IF(A599="","",IF(ISERROR(MATCH($F599,CL,0)),"Unknown",INDIRECT("'C'!$A$"&amp;MATCH($F599,CL,0)+1)))</f>
        <v/>
      </c>
      <c r="O599" s="331" t="inlineStr"/>
      <c r="P599" s="332" t="n"/>
      <c r="Q599" s="333">
        <f>A599&amp;B599</f>
        <v/>
      </c>
      <c r="R599" s="333">
        <f>OR(ISBLANK(B599),ISBLANK(C599))</f>
        <v/>
      </c>
      <c r="S599" s="333">
        <f>IF(R599,"",A599&amp;"+")</f>
        <v/>
      </c>
    </row>
    <row r="600" ht="20.1" customFormat="1" customHeight="1" s="333">
      <c r="A600" s="296" t="n"/>
      <c r="B600" s="328" t="n"/>
      <c r="C600" s="328" t="n"/>
      <c r="D600" s="328" t="n"/>
      <c r="E600" s="328" t="n"/>
      <c r="F600" s="328" t="n"/>
      <c r="G600" s="329" t="n"/>
      <c r="H600" s="329" t="n"/>
      <c r="I600" s="330" t="n"/>
      <c r="J600" s="330" t="n"/>
      <c r="K600" s="330" t="n"/>
      <c r="L600" s="330" t="n"/>
      <c r="M600" s="330" t="n"/>
      <c r="N600" s="331">
        <f>IF(A600="","",IF(ISERROR(MATCH($F600,CL,0)),"Unknown",INDIRECT("'C'!$A$"&amp;MATCH($F600,CL,0)+1)))</f>
        <v/>
      </c>
      <c r="O600" s="331" t="inlineStr"/>
      <c r="P600" s="332" t="n"/>
      <c r="Q600" s="333">
        <f>A600&amp;B600</f>
        <v/>
      </c>
      <c r="R600" s="333">
        <f>OR(ISBLANK(B600),ISBLANK(C600))</f>
        <v/>
      </c>
      <c r="S600" s="333">
        <f>IF(R600,"",A600&amp;"+")</f>
        <v/>
      </c>
    </row>
    <row r="601" ht="20.1" customFormat="1" customHeight="1" s="333">
      <c r="A601" s="296" t="n"/>
      <c r="B601" s="328" t="n"/>
      <c r="C601" s="328" t="n"/>
      <c r="D601" s="328" t="n"/>
      <c r="E601" s="328" t="n"/>
      <c r="F601" s="328" t="n"/>
      <c r="G601" s="329" t="n"/>
      <c r="H601" s="329" t="n"/>
      <c r="I601" s="330" t="n"/>
      <c r="J601" s="330" t="n"/>
      <c r="K601" s="330" t="n"/>
      <c r="L601" s="330" t="n"/>
      <c r="M601" s="330" t="n"/>
      <c r="N601" s="331">
        <f>IF(A601="","",IF(ISERROR(MATCH($F601,CL,0)),"Unknown",INDIRECT("'C'!$A$"&amp;MATCH($F601,CL,0)+1)))</f>
        <v/>
      </c>
      <c r="O601" s="331" t="inlineStr"/>
      <c r="P601" s="332" t="n"/>
      <c r="Q601" s="333">
        <f>A601&amp;B601</f>
        <v/>
      </c>
      <c r="R601" s="333">
        <f>OR(ISBLANK(B601),ISBLANK(C601))</f>
        <v/>
      </c>
      <c r="S601" s="333">
        <f>IF(R601,"",A601&amp;"+")</f>
        <v/>
      </c>
    </row>
    <row r="602" ht="20.1" customFormat="1" customHeight="1" s="333">
      <c r="A602" s="296" t="n"/>
      <c r="B602" s="328" t="n"/>
      <c r="C602" s="328" t="n"/>
      <c r="D602" s="328" t="n"/>
      <c r="E602" s="328" t="n"/>
      <c r="F602" s="328" t="n"/>
      <c r="G602" s="329" t="n"/>
      <c r="H602" s="329" t="n"/>
      <c r="I602" s="330" t="n"/>
      <c r="J602" s="330" t="n"/>
      <c r="K602" s="330" t="n"/>
      <c r="L602" s="330" t="n"/>
      <c r="M602" s="330" t="n"/>
      <c r="N602" s="331">
        <f>IF(A602="","",IF(ISERROR(MATCH($F602,CL,0)),"Unknown",INDIRECT("'C'!$A$"&amp;MATCH($F602,CL,0)+1)))</f>
        <v/>
      </c>
      <c r="O602" s="331" t="inlineStr"/>
      <c r="P602" s="332" t="n"/>
      <c r="Q602" s="333">
        <f>A602&amp;B602</f>
        <v/>
      </c>
      <c r="R602" s="333">
        <f>OR(ISBLANK(B602),ISBLANK(C602))</f>
        <v/>
      </c>
      <c r="S602" s="333">
        <f>IF(R602,"",A602&amp;"+")</f>
        <v/>
      </c>
    </row>
    <row r="603" ht="20.1" customFormat="1" customHeight="1" s="333">
      <c r="A603" s="296" t="n"/>
      <c r="B603" s="328" t="n"/>
      <c r="C603" s="328" t="n"/>
      <c r="D603" s="328" t="n"/>
      <c r="E603" s="328" t="n"/>
      <c r="F603" s="328" t="n"/>
      <c r="G603" s="329" t="n"/>
      <c r="H603" s="329" t="n"/>
      <c r="I603" s="330" t="n"/>
      <c r="J603" s="330" t="n"/>
      <c r="K603" s="330" t="n"/>
      <c r="L603" s="330" t="n"/>
      <c r="M603" s="330" t="n"/>
      <c r="N603" s="331">
        <f>IF(A603="","",IF(ISERROR(MATCH($F603,CL,0)),"Unknown",INDIRECT("'C'!$A$"&amp;MATCH($F603,CL,0)+1)))</f>
        <v/>
      </c>
      <c r="O603" s="331" t="inlineStr"/>
      <c r="P603" s="332" t="n"/>
      <c r="Q603" s="333">
        <f>A603&amp;B603</f>
        <v/>
      </c>
      <c r="R603" s="333">
        <f>OR(ISBLANK(B603),ISBLANK(C603))</f>
        <v/>
      </c>
      <c r="S603" s="333">
        <f>IF(R603,"",A603&amp;"+")</f>
        <v/>
      </c>
    </row>
    <row r="604" ht="20.1" customFormat="1" customHeight="1" s="333">
      <c r="A604" s="296" t="n"/>
      <c r="B604" s="328" t="n"/>
      <c r="C604" s="328" t="n"/>
      <c r="D604" s="328" t="n"/>
      <c r="E604" s="328" t="n"/>
      <c r="F604" s="328" t="n"/>
      <c r="G604" s="329" t="n"/>
      <c r="H604" s="329" t="n"/>
      <c r="I604" s="330" t="n"/>
      <c r="J604" s="330" t="n"/>
      <c r="K604" s="330" t="n"/>
      <c r="L604" s="330" t="n"/>
      <c r="M604" s="330" t="n"/>
      <c r="N604" s="331">
        <f>IF(A604="","",IF(ISERROR(MATCH($F604,CL,0)),"Unknown",INDIRECT("'C'!$A$"&amp;MATCH($F604,CL,0)+1)))</f>
        <v/>
      </c>
      <c r="O604" s="331" t="inlineStr"/>
      <c r="P604" s="332" t="n"/>
      <c r="Q604" s="333">
        <f>A604&amp;B604</f>
        <v/>
      </c>
      <c r="R604" s="333">
        <f>OR(ISBLANK(B604),ISBLANK(C604))</f>
        <v/>
      </c>
      <c r="S604" s="333">
        <f>IF(R604,"",A604&amp;"+")</f>
        <v/>
      </c>
    </row>
    <row r="605" ht="20.1" customFormat="1" customHeight="1" s="333">
      <c r="A605" s="296" t="n"/>
      <c r="B605" s="328" t="n"/>
      <c r="C605" s="328" t="n"/>
      <c r="D605" s="328" t="n"/>
      <c r="E605" s="328" t="n"/>
      <c r="F605" s="328" t="n"/>
      <c r="G605" s="329" t="n"/>
      <c r="H605" s="329" t="n"/>
      <c r="I605" s="330" t="n"/>
      <c r="J605" s="330" t="n"/>
      <c r="K605" s="330" t="n"/>
      <c r="L605" s="330" t="n"/>
      <c r="M605" s="330" t="n"/>
      <c r="N605" s="331">
        <f>IF(A605="","",IF(ISERROR(MATCH($F605,CL,0)),"Unknown",INDIRECT("'C'!$A$"&amp;MATCH($F605,CL,0)+1)))</f>
        <v/>
      </c>
      <c r="O605" s="331" t="inlineStr"/>
      <c r="P605" s="332" t="n"/>
      <c r="Q605" s="333">
        <f>A605&amp;B605</f>
        <v/>
      </c>
      <c r="R605" s="333">
        <f>OR(ISBLANK(B605),ISBLANK(C605))</f>
        <v/>
      </c>
      <c r="S605" s="333">
        <f>IF(R605,"",A605&amp;"+")</f>
        <v/>
      </c>
    </row>
    <row r="606" ht="20.1" customFormat="1" customHeight="1" s="333">
      <c r="A606" s="296" t="n"/>
      <c r="B606" s="328" t="n"/>
      <c r="C606" s="328" t="n"/>
      <c r="D606" s="328" t="n"/>
      <c r="E606" s="328" t="n"/>
      <c r="F606" s="328" t="n"/>
      <c r="G606" s="329" t="n"/>
      <c r="H606" s="329" t="n"/>
      <c r="I606" s="330" t="n"/>
      <c r="J606" s="330" t="n"/>
      <c r="K606" s="330" t="n"/>
      <c r="L606" s="330" t="n"/>
      <c r="M606" s="330" t="n"/>
      <c r="N606" s="331">
        <f>IF(A606="","",IF(ISERROR(MATCH($F606,CL,0)),"Unknown",INDIRECT("'C'!$A$"&amp;MATCH($F606,CL,0)+1)))</f>
        <v/>
      </c>
      <c r="O606" s="331" t="inlineStr"/>
      <c r="P606" s="332" t="n"/>
      <c r="Q606" s="333">
        <f>A606&amp;B606</f>
        <v/>
      </c>
      <c r="R606" s="333">
        <f>OR(ISBLANK(B606),ISBLANK(C606))</f>
        <v/>
      </c>
      <c r="S606" s="333">
        <f>IF(R606,"",A606&amp;"+")</f>
        <v/>
      </c>
    </row>
    <row r="607" ht="20.1" customFormat="1" customHeight="1" s="333">
      <c r="A607" s="296" t="n"/>
      <c r="B607" s="328" t="n"/>
      <c r="C607" s="328" t="n"/>
      <c r="D607" s="328" t="n"/>
      <c r="E607" s="328" t="n"/>
      <c r="F607" s="328" t="n"/>
      <c r="G607" s="329" t="n"/>
      <c r="H607" s="329" t="n"/>
      <c r="I607" s="330" t="n"/>
      <c r="J607" s="330" t="n"/>
      <c r="K607" s="330" t="n"/>
      <c r="L607" s="330" t="n"/>
      <c r="M607" s="330" t="n"/>
      <c r="N607" s="331">
        <f>IF(A607="","",IF(ISERROR(MATCH($F607,CL,0)),"Unknown",INDIRECT("'C'!$A$"&amp;MATCH($F607,CL,0)+1)))</f>
        <v/>
      </c>
      <c r="O607" s="331" t="inlineStr"/>
      <c r="P607" s="332" t="n"/>
      <c r="Q607" s="333">
        <f>A607&amp;B607</f>
        <v/>
      </c>
      <c r="R607" s="333">
        <f>OR(ISBLANK(B607),ISBLANK(C607))</f>
        <v/>
      </c>
      <c r="S607" s="333">
        <f>IF(R607,"",A607&amp;"+")</f>
        <v/>
      </c>
    </row>
    <row r="608" ht="20.1" customFormat="1" customHeight="1" s="333">
      <c r="A608" s="296" t="n"/>
      <c r="B608" s="328" t="n"/>
      <c r="C608" s="328" t="n"/>
      <c r="D608" s="328" t="n"/>
      <c r="E608" s="328" t="n"/>
      <c r="F608" s="328" t="n"/>
      <c r="G608" s="329" t="n"/>
      <c r="H608" s="329" t="n"/>
      <c r="I608" s="330" t="n"/>
      <c r="J608" s="330" t="n"/>
      <c r="K608" s="330" t="n"/>
      <c r="L608" s="330" t="n"/>
      <c r="M608" s="330" t="n"/>
      <c r="N608" s="331">
        <f>IF(A608="","",IF(ISERROR(MATCH($F608,CL,0)),"Unknown",INDIRECT("'C'!$A$"&amp;MATCH($F608,CL,0)+1)))</f>
        <v/>
      </c>
      <c r="O608" s="331" t="inlineStr"/>
      <c r="P608" s="332" t="n"/>
      <c r="Q608" s="333">
        <f>A608&amp;B608</f>
        <v/>
      </c>
      <c r="R608" s="333">
        <f>OR(ISBLANK(B608),ISBLANK(C608))</f>
        <v/>
      </c>
      <c r="S608" s="333">
        <f>IF(R608,"",A608&amp;"+")</f>
        <v/>
      </c>
    </row>
    <row r="609" ht="20.1" customFormat="1" customHeight="1" s="333">
      <c r="A609" s="296" t="n"/>
      <c r="B609" s="328" t="n"/>
      <c r="C609" s="328" t="n"/>
      <c r="D609" s="328" t="n"/>
      <c r="E609" s="328" t="n"/>
      <c r="F609" s="328" t="n"/>
      <c r="G609" s="329" t="n"/>
      <c r="H609" s="329" t="n"/>
      <c r="I609" s="330" t="n"/>
      <c r="J609" s="330" t="n"/>
      <c r="K609" s="330" t="n"/>
      <c r="L609" s="330" t="n"/>
      <c r="M609" s="330" t="n"/>
      <c r="N609" s="331">
        <f>IF(A609="","",IF(ISERROR(MATCH($F609,CL,0)),"Unknown",INDIRECT("'C'!$A$"&amp;MATCH($F609,CL,0)+1)))</f>
        <v/>
      </c>
      <c r="O609" s="331" t="inlineStr"/>
      <c r="P609" s="332" t="n"/>
      <c r="Q609" s="333">
        <f>A609&amp;B609</f>
        <v/>
      </c>
      <c r="R609" s="333">
        <f>OR(ISBLANK(B609),ISBLANK(C609))</f>
        <v/>
      </c>
      <c r="S609" s="333">
        <f>IF(R609,"",A609&amp;"+")</f>
        <v/>
      </c>
    </row>
    <row r="610" ht="20.1" customFormat="1" customHeight="1" s="333">
      <c r="A610" s="296" t="n"/>
      <c r="B610" s="328" t="n"/>
      <c r="C610" s="328" t="n"/>
      <c r="D610" s="328" t="n"/>
      <c r="E610" s="328" t="n"/>
      <c r="F610" s="328" t="n"/>
      <c r="G610" s="329" t="n"/>
      <c r="H610" s="329" t="n"/>
      <c r="I610" s="330" t="n"/>
      <c r="J610" s="330" t="n"/>
      <c r="K610" s="330" t="n"/>
      <c r="L610" s="330" t="n"/>
      <c r="M610" s="330" t="n"/>
      <c r="N610" s="331">
        <f>IF(A610="","",IF(ISERROR(MATCH($F610,CL,0)),"Unknown",INDIRECT("'C'!$A$"&amp;MATCH($F610,CL,0)+1)))</f>
        <v/>
      </c>
      <c r="O610" s="331" t="inlineStr"/>
      <c r="P610" s="332" t="n"/>
      <c r="Q610" s="333">
        <f>A610&amp;B610</f>
        <v/>
      </c>
      <c r="R610" s="333">
        <f>OR(ISBLANK(B610),ISBLANK(C610))</f>
        <v/>
      </c>
      <c r="S610" s="333">
        <f>IF(R610,"",A610&amp;"+")</f>
        <v/>
      </c>
    </row>
    <row r="611" ht="20.1" customFormat="1" customHeight="1" s="333">
      <c r="A611" s="296" t="n"/>
      <c r="B611" s="328" t="n"/>
      <c r="C611" s="328" t="n"/>
      <c r="D611" s="328" t="n"/>
      <c r="E611" s="328" t="n"/>
      <c r="F611" s="328" t="n"/>
      <c r="G611" s="329" t="n"/>
      <c r="H611" s="329" t="n"/>
      <c r="I611" s="330" t="n"/>
      <c r="J611" s="330" t="n"/>
      <c r="K611" s="330" t="n"/>
      <c r="L611" s="330" t="n"/>
      <c r="M611" s="330" t="n"/>
      <c r="N611" s="331">
        <f>IF(A611="","",IF(ISERROR(MATCH($F611,CL,0)),"Unknown",INDIRECT("'C'!$A$"&amp;MATCH($F611,CL,0)+1)))</f>
        <v/>
      </c>
      <c r="O611" s="331" t="inlineStr"/>
      <c r="P611" s="332" t="n"/>
      <c r="Q611" s="333">
        <f>A611&amp;B611</f>
        <v/>
      </c>
      <c r="R611" s="333">
        <f>OR(ISBLANK(B611),ISBLANK(C611))</f>
        <v/>
      </c>
      <c r="S611" s="333">
        <f>IF(R611,"",A611&amp;"+")</f>
        <v/>
      </c>
    </row>
    <row r="612" ht="20.1" customFormat="1" customHeight="1" s="333">
      <c r="A612" s="296" t="n"/>
      <c r="B612" s="328" t="n"/>
      <c r="C612" s="328" t="n"/>
      <c r="D612" s="328" t="n"/>
      <c r="E612" s="328" t="n"/>
      <c r="F612" s="328" t="n"/>
      <c r="G612" s="329" t="n"/>
      <c r="H612" s="329" t="n"/>
      <c r="I612" s="330" t="n"/>
      <c r="J612" s="330" t="n"/>
      <c r="K612" s="330" t="n"/>
      <c r="L612" s="330" t="n"/>
      <c r="M612" s="330" t="n"/>
      <c r="N612" s="331">
        <f>IF(A612="","",IF(ISERROR(MATCH($F612,CL,0)),"Unknown",INDIRECT("'C'!$A$"&amp;MATCH($F612,CL,0)+1)))</f>
        <v/>
      </c>
      <c r="O612" s="331" t="inlineStr"/>
      <c r="P612" s="332" t="n"/>
      <c r="Q612" s="333">
        <f>A612&amp;B612</f>
        <v/>
      </c>
      <c r="R612" s="333">
        <f>OR(ISBLANK(B612),ISBLANK(C612))</f>
        <v/>
      </c>
      <c r="S612" s="333">
        <f>IF(R612,"",A612&amp;"+")</f>
        <v/>
      </c>
    </row>
    <row r="613" ht="20.1" customFormat="1" customHeight="1" s="333">
      <c r="A613" s="296" t="n"/>
      <c r="B613" s="328" t="n"/>
      <c r="C613" s="328" t="n"/>
      <c r="D613" s="328" t="n"/>
      <c r="E613" s="328" t="n"/>
      <c r="F613" s="328" t="n"/>
      <c r="G613" s="329" t="n"/>
      <c r="H613" s="329" t="n"/>
      <c r="I613" s="330" t="n"/>
      <c r="J613" s="330" t="n"/>
      <c r="K613" s="330" t="n"/>
      <c r="L613" s="330" t="n"/>
      <c r="M613" s="330" t="n"/>
      <c r="N613" s="331">
        <f>IF(A613="","",IF(ISERROR(MATCH($F613,CL,0)),"Unknown",INDIRECT("'C'!$A$"&amp;MATCH($F613,CL,0)+1)))</f>
        <v/>
      </c>
      <c r="O613" s="331" t="inlineStr"/>
      <c r="P613" s="332" t="n"/>
      <c r="Q613" s="333">
        <f>A613&amp;B613</f>
        <v/>
      </c>
      <c r="R613" s="333">
        <f>OR(ISBLANK(B613),ISBLANK(C613))</f>
        <v/>
      </c>
      <c r="S613" s="333">
        <f>IF(R613,"",A613&amp;"+")</f>
        <v/>
      </c>
    </row>
    <row r="614" ht="20.1" customFormat="1" customHeight="1" s="333">
      <c r="A614" s="296" t="n"/>
      <c r="B614" s="328" t="n"/>
      <c r="C614" s="328" t="n"/>
      <c r="D614" s="328" t="n"/>
      <c r="E614" s="328" t="n"/>
      <c r="F614" s="328" t="n"/>
      <c r="G614" s="329" t="n"/>
      <c r="H614" s="329" t="n"/>
      <c r="I614" s="330" t="n"/>
      <c r="J614" s="330" t="n"/>
      <c r="K614" s="330" t="n"/>
      <c r="L614" s="330" t="n"/>
      <c r="M614" s="330" t="n"/>
      <c r="N614" s="331">
        <f>IF(A614="","",IF(ISERROR(MATCH($F614,CL,0)),"Unknown",INDIRECT("'C'!$A$"&amp;MATCH($F614,CL,0)+1)))</f>
        <v/>
      </c>
      <c r="O614" s="331" t="inlineStr"/>
      <c r="P614" s="332" t="n"/>
      <c r="Q614" s="333">
        <f>A614&amp;B614</f>
        <v/>
      </c>
      <c r="R614" s="333">
        <f>OR(ISBLANK(B614),ISBLANK(C614))</f>
        <v/>
      </c>
      <c r="S614" s="333">
        <f>IF(R614,"",A614&amp;"+")</f>
        <v/>
      </c>
    </row>
    <row r="615" ht="20.1" customFormat="1" customHeight="1" s="333">
      <c r="A615" s="296" t="n"/>
      <c r="B615" s="328" t="n"/>
      <c r="C615" s="328" t="n"/>
      <c r="D615" s="328" t="n"/>
      <c r="E615" s="328" t="n"/>
      <c r="F615" s="328" t="n"/>
      <c r="G615" s="329" t="n"/>
      <c r="H615" s="329" t="n"/>
      <c r="I615" s="330" t="n"/>
      <c r="J615" s="330" t="n"/>
      <c r="K615" s="330" t="n"/>
      <c r="L615" s="330" t="n"/>
      <c r="M615" s="330" t="n"/>
      <c r="N615" s="331">
        <f>IF(A615="","",IF(ISERROR(MATCH($F615,CL,0)),"Unknown",INDIRECT("'C'!$A$"&amp;MATCH($F615,CL,0)+1)))</f>
        <v/>
      </c>
      <c r="O615" s="331" t="inlineStr"/>
      <c r="P615" s="332" t="n"/>
      <c r="Q615" s="333">
        <f>A615&amp;B615</f>
        <v/>
      </c>
      <c r="R615" s="333">
        <f>OR(ISBLANK(B615),ISBLANK(C615))</f>
        <v/>
      </c>
      <c r="S615" s="333">
        <f>IF(R615,"",A615&amp;"+")</f>
        <v/>
      </c>
    </row>
    <row r="616" ht="20.1" customFormat="1" customHeight="1" s="333">
      <c r="A616" s="296" t="n"/>
      <c r="B616" s="328" t="n"/>
      <c r="C616" s="328" t="n"/>
      <c r="D616" s="328" t="n"/>
      <c r="E616" s="328" t="n"/>
      <c r="F616" s="328" t="n"/>
      <c r="G616" s="329" t="n"/>
      <c r="H616" s="329" t="n"/>
      <c r="I616" s="330" t="n"/>
      <c r="J616" s="330" t="n"/>
      <c r="K616" s="330" t="n"/>
      <c r="L616" s="330" t="n"/>
      <c r="M616" s="330" t="n"/>
      <c r="N616" s="331">
        <f>IF(A616="","",IF(ISERROR(MATCH($F616,CL,0)),"Unknown",INDIRECT("'C'!$A$"&amp;MATCH($F616,CL,0)+1)))</f>
        <v/>
      </c>
      <c r="O616" s="331" t="inlineStr"/>
      <c r="P616" s="332" t="n"/>
      <c r="Q616" s="333">
        <f>A616&amp;B616</f>
        <v/>
      </c>
      <c r="R616" s="333">
        <f>OR(ISBLANK(B616),ISBLANK(C616))</f>
        <v/>
      </c>
      <c r="S616" s="333">
        <f>IF(R616,"",A616&amp;"+")</f>
        <v/>
      </c>
    </row>
    <row r="617" ht="20.1" customFormat="1" customHeight="1" s="333">
      <c r="A617" s="296" t="n"/>
      <c r="B617" s="328" t="n"/>
      <c r="C617" s="328" t="n"/>
      <c r="D617" s="328" t="n"/>
      <c r="E617" s="328" t="n"/>
      <c r="F617" s="328" t="n"/>
      <c r="G617" s="329" t="n"/>
      <c r="H617" s="329" t="n"/>
      <c r="I617" s="330" t="n"/>
      <c r="J617" s="330" t="n"/>
      <c r="K617" s="330" t="n"/>
      <c r="L617" s="330" t="n"/>
      <c r="M617" s="330" t="n"/>
      <c r="N617" s="331">
        <f>IF(A617="","",IF(ISERROR(MATCH($F617,CL,0)),"Unknown",INDIRECT("'C'!$A$"&amp;MATCH($F617,CL,0)+1)))</f>
        <v/>
      </c>
      <c r="O617" s="331" t="inlineStr"/>
      <c r="P617" s="332" t="n"/>
      <c r="Q617" s="333">
        <f>A617&amp;B617</f>
        <v/>
      </c>
      <c r="R617" s="333">
        <f>OR(ISBLANK(B617),ISBLANK(C617))</f>
        <v/>
      </c>
      <c r="S617" s="333">
        <f>IF(R617,"",A617&amp;"+")</f>
        <v/>
      </c>
    </row>
    <row r="618" ht="20.1" customFormat="1" customHeight="1" s="333">
      <c r="A618" s="296" t="n"/>
      <c r="B618" s="328" t="n"/>
      <c r="C618" s="328" t="n"/>
      <c r="D618" s="328" t="n"/>
      <c r="E618" s="328" t="n"/>
      <c r="F618" s="328" t="n"/>
      <c r="G618" s="329" t="n"/>
      <c r="H618" s="329" t="n"/>
      <c r="I618" s="330" t="n"/>
      <c r="J618" s="330" t="n"/>
      <c r="K618" s="330" t="n"/>
      <c r="L618" s="330" t="n"/>
      <c r="M618" s="330" t="n"/>
      <c r="N618" s="331">
        <f>IF(A618="","",IF(ISERROR(MATCH($F618,CL,0)),"Unknown",INDIRECT("'C'!$A$"&amp;MATCH($F618,CL,0)+1)))</f>
        <v/>
      </c>
      <c r="O618" s="331" t="inlineStr"/>
      <c r="P618" s="332" t="n"/>
      <c r="Q618" s="333">
        <f>A618&amp;B618</f>
        <v/>
      </c>
      <c r="R618" s="333">
        <f>OR(ISBLANK(B618),ISBLANK(C618))</f>
        <v/>
      </c>
      <c r="S618" s="333">
        <f>IF(R618,"",A618&amp;"+")</f>
        <v/>
      </c>
    </row>
    <row r="619" ht="20.1" customFormat="1" customHeight="1" s="333">
      <c r="A619" s="296" t="n"/>
      <c r="B619" s="328" t="n"/>
      <c r="C619" s="328" t="n"/>
      <c r="D619" s="328" t="n"/>
      <c r="E619" s="328" t="n"/>
      <c r="F619" s="328" t="n"/>
      <c r="G619" s="329" t="n"/>
      <c r="H619" s="329" t="n"/>
      <c r="I619" s="330" t="n"/>
      <c r="J619" s="330" t="n"/>
      <c r="K619" s="330" t="n"/>
      <c r="L619" s="330" t="n"/>
      <c r="M619" s="330" t="n"/>
      <c r="N619" s="331">
        <f>IF(A619="","",IF(ISERROR(MATCH($F619,CL,0)),"Unknown",INDIRECT("'C'!$A$"&amp;MATCH($F619,CL,0)+1)))</f>
        <v/>
      </c>
      <c r="O619" s="331" t="inlineStr"/>
      <c r="P619" s="332" t="n"/>
      <c r="Q619" s="333">
        <f>A619&amp;B619</f>
        <v/>
      </c>
      <c r="R619" s="333">
        <f>OR(ISBLANK(B619),ISBLANK(C619))</f>
        <v/>
      </c>
      <c r="S619" s="333">
        <f>IF(R619,"",A619&amp;"+")</f>
        <v/>
      </c>
    </row>
    <row r="620" ht="20.1" customFormat="1" customHeight="1" s="333">
      <c r="A620" s="296" t="n"/>
      <c r="B620" s="328" t="n"/>
      <c r="C620" s="328" t="n"/>
      <c r="D620" s="328" t="n"/>
      <c r="E620" s="328" t="n"/>
      <c r="F620" s="328" t="n"/>
      <c r="G620" s="329" t="n"/>
      <c r="H620" s="329" t="n"/>
      <c r="I620" s="330" t="n"/>
      <c r="J620" s="330" t="n"/>
      <c r="K620" s="330" t="n"/>
      <c r="L620" s="330" t="n"/>
      <c r="M620" s="330" t="n"/>
      <c r="N620" s="331">
        <f>IF(A620="","",IF(ISERROR(MATCH($F620,CL,0)),"Unknown",INDIRECT("'C'!$A$"&amp;MATCH($F620,CL,0)+1)))</f>
        <v/>
      </c>
      <c r="O620" s="331" t="inlineStr"/>
      <c r="P620" s="332" t="n"/>
      <c r="Q620" s="333">
        <f>A620&amp;B620</f>
        <v/>
      </c>
      <c r="R620" s="333">
        <f>OR(ISBLANK(B620),ISBLANK(C620))</f>
        <v/>
      </c>
      <c r="S620" s="333">
        <f>IF(R620,"",A620&amp;"+")</f>
        <v/>
      </c>
    </row>
    <row r="621" ht="20.1" customFormat="1" customHeight="1" s="333">
      <c r="A621" s="296" t="n"/>
      <c r="B621" s="328" t="n"/>
      <c r="C621" s="328" t="n"/>
      <c r="D621" s="328" t="n"/>
      <c r="E621" s="328" t="n"/>
      <c r="F621" s="328" t="n"/>
      <c r="G621" s="329" t="n"/>
      <c r="H621" s="329" t="n"/>
      <c r="I621" s="330" t="n"/>
      <c r="J621" s="330" t="n"/>
      <c r="K621" s="330" t="n"/>
      <c r="L621" s="330" t="n"/>
      <c r="M621" s="330" t="n"/>
      <c r="N621" s="331">
        <f>IF(A621="","",IF(ISERROR(MATCH($F621,CL,0)),"Unknown",INDIRECT("'C'!$A$"&amp;MATCH($F621,CL,0)+1)))</f>
        <v/>
      </c>
      <c r="O621" s="331" t="inlineStr"/>
      <c r="P621" s="332" t="n"/>
      <c r="Q621" s="333">
        <f>A621&amp;B621</f>
        <v/>
      </c>
      <c r="R621" s="333">
        <f>OR(ISBLANK(B621),ISBLANK(C621))</f>
        <v/>
      </c>
      <c r="S621" s="333">
        <f>IF(R621,"",A621&amp;"+")</f>
        <v/>
      </c>
    </row>
    <row r="622" ht="20.1" customFormat="1" customHeight="1" s="333">
      <c r="A622" s="296" t="n"/>
      <c r="B622" s="328" t="n"/>
      <c r="C622" s="328" t="n"/>
      <c r="D622" s="328" t="n"/>
      <c r="E622" s="328" t="n"/>
      <c r="F622" s="328" t="n"/>
      <c r="G622" s="329" t="n"/>
      <c r="H622" s="329" t="n"/>
      <c r="I622" s="330" t="n"/>
      <c r="J622" s="330" t="n"/>
      <c r="K622" s="330" t="n"/>
      <c r="L622" s="330" t="n"/>
      <c r="M622" s="330" t="n"/>
      <c r="N622" s="331">
        <f>IF(A622="","",IF(ISERROR(MATCH($F622,CL,0)),"Unknown",INDIRECT("'C'!$A$"&amp;MATCH($F622,CL,0)+1)))</f>
        <v/>
      </c>
      <c r="O622" s="331" t="inlineStr"/>
      <c r="P622" s="332" t="n"/>
      <c r="Q622" s="333">
        <f>A622&amp;B622</f>
        <v/>
      </c>
      <c r="R622" s="333">
        <f>OR(ISBLANK(B622),ISBLANK(C622))</f>
        <v/>
      </c>
      <c r="S622" s="333">
        <f>IF(R622,"",A622&amp;"+")</f>
        <v/>
      </c>
    </row>
    <row r="623" ht="20.1" customFormat="1" customHeight="1" s="333">
      <c r="A623" s="296" t="n"/>
      <c r="B623" s="328" t="n"/>
      <c r="C623" s="328" t="n"/>
      <c r="D623" s="328" t="n"/>
      <c r="E623" s="328" t="n"/>
      <c r="F623" s="328" t="n"/>
      <c r="G623" s="329" t="n"/>
      <c r="H623" s="329" t="n"/>
      <c r="I623" s="330" t="n"/>
      <c r="J623" s="330" t="n"/>
      <c r="K623" s="330" t="n"/>
      <c r="L623" s="330" t="n"/>
      <c r="M623" s="330" t="n"/>
      <c r="N623" s="331">
        <f>IF(A623="","",IF(ISERROR(MATCH($F623,CL,0)),"Unknown",INDIRECT("'C'!$A$"&amp;MATCH($F623,CL,0)+1)))</f>
        <v/>
      </c>
      <c r="O623" s="331" t="inlineStr"/>
      <c r="P623" s="332" t="n"/>
      <c r="Q623" s="333">
        <f>A623&amp;B623</f>
        <v/>
      </c>
      <c r="R623" s="333">
        <f>OR(ISBLANK(B623),ISBLANK(C623))</f>
        <v/>
      </c>
      <c r="S623" s="333">
        <f>IF(R623,"",A623&amp;"+")</f>
        <v/>
      </c>
    </row>
    <row r="624" ht="20.1" customFormat="1" customHeight="1" s="333">
      <c r="A624" s="296" t="n"/>
      <c r="B624" s="328" t="n"/>
      <c r="C624" s="328" t="n"/>
      <c r="D624" s="328" t="n"/>
      <c r="E624" s="328" t="n"/>
      <c r="F624" s="328" t="n"/>
      <c r="G624" s="329" t="n"/>
      <c r="H624" s="329" t="n"/>
      <c r="I624" s="330" t="n"/>
      <c r="J624" s="330" t="n"/>
      <c r="K624" s="330" t="n"/>
      <c r="L624" s="330" t="n"/>
      <c r="M624" s="330" t="n"/>
      <c r="N624" s="331">
        <f>IF(A624="","",IF(ISERROR(MATCH($F624,CL,0)),"Unknown",INDIRECT("'C'!$A$"&amp;MATCH($F624,CL,0)+1)))</f>
        <v/>
      </c>
      <c r="O624" s="331" t="inlineStr"/>
      <c r="P624" s="332" t="n"/>
      <c r="Q624" s="333">
        <f>A624&amp;B624</f>
        <v/>
      </c>
      <c r="R624" s="333">
        <f>OR(ISBLANK(B624),ISBLANK(C624))</f>
        <v/>
      </c>
      <c r="S624" s="333">
        <f>IF(R624,"",A624&amp;"+")</f>
        <v/>
      </c>
    </row>
    <row r="625" ht="20.1" customFormat="1" customHeight="1" s="333">
      <c r="A625" s="296" t="n"/>
      <c r="B625" s="328" t="n"/>
      <c r="C625" s="328" t="n"/>
      <c r="D625" s="328" t="n"/>
      <c r="E625" s="328" t="n"/>
      <c r="F625" s="328" t="n"/>
      <c r="G625" s="329" t="n"/>
      <c r="H625" s="329" t="n"/>
      <c r="I625" s="330" t="n"/>
      <c r="J625" s="330" t="n"/>
      <c r="K625" s="330" t="n"/>
      <c r="L625" s="330" t="n"/>
      <c r="M625" s="330" t="n"/>
      <c r="N625" s="331">
        <f>IF(A625="","",IF(ISERROR(MATCH($F625,CL,0)),"Unknown",INDIRECT("'C'!$A$"&amp;MATCH($F625,CL,0)+1)))</f>
        <v/>
      </c>
      <c r="O625" s="331" t="inlineStr"/>
      <c r="P625" s="332" t="n"/>
      <c r="Q625" s="333">
        <f>A625&amp;B625</f>
        <v/>
      </c>
      <c r="R625" s="333">
        <f>OR(ISBLANK(B625),ISBLANK(C625))</f>
        <v/>
      </c>
      <c r="S625" s="333">
        <f>IF(R625,"",A625&amp;"+")</f>
        <v/>
      </c>
    </row>
    <row r="626" ht="20.1" customFormat="1" customHeight="1" s="333">
      <c r="A626" s="296" t="n"/>
      <c r="B626" s="328" t="n"/>
      <c r="C626" s="328" t="n"/>
      <c r="D626" s="328" t="n"/>
      <c r="E626" s="328" t="n"/>
      <c r="F626" s="328" t="n"/>
      <c r="G626" s="329" t="n"/>
      <c r="H626" s="329" t="n"/>
      <c r="I626" s="330" t="n"/>
      <c r="J626" s="330" t="n"/>
      <c r="K626" s="330" t="n"/>
      <c r="L626" s="330" t="n"/>
      <c r="M626" s="330" t="n"/>
      <c r="N626" s="331">
        <f>IF(A626="","",IF(ISERROR(MATCH($F626,CL,0)),"Unknown",INDIRECT("'C'!$A$"&amp;MATCH($F626,CL,0)+1)))</f>
        <v/>
      </c>
      <c r="O626" s="331" t="inlineStr"/>
      <c r="P626" s="332" t="n"/>
      <c r="Q626" s="333">
        <f>A626&amp;B626</f>
        <v/>
      </c>
      <c r="R626" s="333">
        <f>OR(ISBLANK(B626),ISBLANK(C626))</f>
        <v/>
      </c>
      <c r="S626" s="333">
        <f>IF(R626,"",A626&amp;"+")</f>
        <v/>
      </c>
    </row>
    <row r="627" ht="20.1" customFormat="1" customHeight="1" s="333">
      <c r="A627" s="296" t="n"/>
      <c r="B627" s="328" t="n"/>
      <c r="C627" s="328" t="n"/>
      <c r="D627" s="328" t="n"/>
      <c r="E627" s="328" t="n"/>
      <c r="F627" s="328" t="n"/>
      <c r="G627" s="329" t="n"/>
      <c r="H627" s="329" t="n"/>
      <c r="I627" s="330" t="n"/>
      <c r="J627" s="330" t="n"/>
      <c r="K627" s="330" t="n"/>
      <c r="L627" s="330" t="n"/>
      <c r="M627" s="330" t="n"/>
      <c r="N627" s="331">
        <f>IF(A627="","",IF(ISERROR(MATCH($F627,CL,0)),"Unknown",INDIRECT("'C'!$A$"&amp;MATCH($F627,CL,0)+1)))</f>
        <v/>
      </c>
      <c r="O627" s="331" t="inlineStr"/>
      <c r="P627" s="332" t="n"/>
      <c r="Q627" s="333">
        <f>A627&amp;B627</f>
        <v/>
      </c>
      <c r="R627" s="333">
        <f>OR(ISBLANK(B627),ISBLANK(C627))</f>
        <v/>
      </c>
      <c r="S627" s="333">
        <f>IF(R627,"",A627&amp;"+")</f>
        <v/>
      </c>
    </row>
    <row r="628" ht="20.1" customFormat="1" customHeight="1" s="333">
      <c r="A628" s="296" t="n"/>
      <c r="B628" s="328" t="n"/>
      <c r="C628" s="328" t="n"/>
      <c r="D628" s="328" t="n"/>
      <c r="E628" s="328" t="n"/>
      <c r="F628" s="328" t="n"/>
      <c r="G628" s="329" t="n"/>
      <c r="H628" s="329" t="n"/>
      <c r="I628" s="330" t="n"/>
      <c r="J628" s="330" t="n"/>
      <c r="K628" s="330" t="n"/>
      <c r="L628" s="330" t="n"/>
      <c r="M628" s="330" t="n"/>
      <c r="N628" s="331">
        <f>IF(A628="","",IF(ISERROR(MATCH($F628,CL,0)),"Unknown",INDIRECT("'C'!$A$"&amp;MATCH($F628,CL,0)+1)))</f>
        <v/>
      </c>
      <c r="O628" s="331" t="inlineStr"/>
      <c r="P628" s="332" t="n"/>
      <c r="Q628" s="333">
        <f>A628&amp;B628</f>
        <v/>
      </c>
      <c r="R628" s="333">
        <f>OR(ISBLANK(B628),ISBLANK(C628))</f>
        <v/>
      </c>
      <c r="S628" s="333">
        <f>IF(R628,"",A628&amp;"+")</f>
        <v/>
      </c>
    </row>
    <row r="629" ht="20.1" customFormat="1" customHeight="1" s="333">
      <c r="A629" s="296" t="n"/>
      <c r="B629" s="328" t="n"/>
      <c r="C629" s="328" t="n"/>
      <c r="D629" s="328" t="n"/>
      <c r="E629" s="328" t="n"/>
      <c r="F629" s="328" t="n"/>
      <c r="G629" s="329" t="n"/>
      <c r="H629" s="329" t="n"/>
      <c r="I629" s="330" t="n"/>
      <c r="J629" s="330" t="n"/>
      <c r="K629" s="330" t="n"/>
      <c r="L629" s="330" t="n"/>
      <c r="M629" s="330" t="n"/>
      <c r="N629" s="331">
        <f>IF(A629="","",IF(ISERROR(MATCH($F629,CL,0)),"Unknown",INDIRECT("'C'!$A$"&amp;MATCH($F629,CL,0)+1)))</f>
        <v/>
      </c>
      <c r="O629" s="331" t="inlineStr"/>
      <c r="P629" s="332" t="n"/>
      <c r="Q629" s="333">
        <f>A629&amp;B629</f>
        <v/>
      </c>
      <c r="R629" s="333">
        <f>OR(ISBLANK(B629),ISBLANK(C629))</f>
        <v/>
      </c>
      <c r="S629" s="333">
        <f>IF(R629,"",A629&amp;"+")</f>
        <v/>
      </c>
    </row>
    <row r="630" ht="20.1" customFormat="1" customHeight="1" s="333">
      <c r="A630" s="296" t="n"/>
      <c r="B630" s="328" t="n"/>
      <c r="C630" s="328" t="n"/>
      <c r="D630" s="328" t="n"/>
      <c r="E630" s="328" t="n"/>
      <c r="F630" s="328" t="n"/>
      <c r="G630" s="329" t="n"/>
      <c r="H630" s="329" t="n"/>
      <c r="I630" s="330" t="n"/>
      <c r="J630" s="330" t="n"/>
      <c r="K630" s="330" t="n"/>
      <c r="L630" s="330" t="n"/>
      <c r="M630" s="330" t="n"/>
      <c r="N630" s="331">
        <f>IF(A630="","",IF(ISERROR(MATCH($F630,CL,0)),"Unknown",INDIRECT("'C'!$A$"&amp;MATCH($F630,CL,0)+1)))</f>
        <v/>
      </c>
      <c r="O630" s="331" t="inlineStr"/>
      <c r="P630" s="332" t="n"/>
      <c r="Q630" s="333">
        <f>A630&amp;B630</f>
        <v/>
      </c>
      <c r="R630" s="333">
        <f>OR(ISBLANK(B630),ISBLANK(C630))</f>
        <v/>
      </c>
      <c r="S630" s="333">
        <f>IF(R630,"",A630&amp;"+")</f>
        <v/>
      </c>
    </row>
    <row r="631" ht="20.1" customFormat="1" customHeight="1" s="333">
      <c r="A631" s="296" t="n"/>
      <c r="B631" s="328" t="n"/>
      <c r="C631" s="328" t="n"/>
      <c r="D631" s="328" t="n"/>
      <c r="E631" s="328" t="n"/>
      <c r="F631" s="328" t="n"/>
      <c r="G631" s="329" t="n"/>
      <c r="H631" s="329" t="n"/>
      <c r="I631" s="330" t="n"/>
      <c r="J631" s="330" t="n"/>
      <c r="K631" s="330" t="n"/>
      <c r="L631" s="330" t="n"/>
      <c r="M631" s="330" t="n"/>
      <c r="N631" s="331">
        <f>IF(A631="","",IF(ISERROR(MATCH($F631,CL,0)),"Unknown",INDIRECT("'C'!$A$"&amp;MATCH($F631,CL,0)+1)))</f>
        <v/>
      </c>
      <c r="O631" s="331" t="inlineStr"/>
      <c r="P631" s="332" t="n"/>
      <c r="Q631" s="333">
        <f>A631&amp;B631</f>
        <v/>
      </c>
      <c r="R631" s="333">
        <f>OR(ISBLANK(B631),ISBLANK(C631))</f>
        <v/>
      </c>
      <c r="S631" s="333">
        <f>IF(R631,"",A631&amp;"+")</f>
        <v/>
      </c>
    </row>
    <row r="632" ht="20.1" customFormat="1" customHeight="1" s="333">
      <c r="A632" s="296" t="n"/>
      <c r="B632" s="328" t="n"/>
      <c r="C632" s="328" t="n"/>
      <c r="D632" s="328" t="n"/>
      <c r="E632" s="328" t="n"/>
      <c r="F632" s="328" t="n"/>
      <c r="G632" s="329" t="n"/>
      <c r="H632" s="329" t="n"/>
      <c r="I632" s="330" t="n"/>
      <c r="J632" s="330" t="n"/>
      <c r="K632" s="330" t="n"/>
      <c r="L632" s="330" t="n"/>
      <c r="M632" s="330" t="n"/>
      <c r="N632" s="331">
        <f>IF(A632="","",IF(ISERROR(MATCH($F632,CL,0)),"Unknown",INDIRECT("'C'!$A$"&amp;MATCH($F632,CL,0)+1)))</f>
        <v/>
      </c>
      <c r="O632" s="331" t="inlineStr"/>
      <c r="P632" s="332" t="n"/>
      <c r="Q632" s="333">
        <f>A632&amp;B632</f>
        <v/>
      </c>
      <c r="R632" s="333">
        <f>OR(ISBLANK(B632),ISBLANK(C632))</f>
        <v/>
      </c>
      <c r="S632" s="333">
        <f>IF(R632,"",A632&amp;"+")</f>
        <v/>
      </c>
    </row>
    <row r="633" ht="20.1" customFormat="1" customHeight="1" s="333">
      <c r="A633" s="296" t="n"/>
      <c r="B633" s="328" t="n"/>
      <c r="C633" s="328" t="n"/>
      <c r="D633" s="328" t="n"/>
      <c r="E633" s="328" t="n"/>
      <c r="F633" s="328" t="n"/>
      <c r="G633" s="329" t="n"/>
      <c r="H633" s="329" t="n"/>
      <c r="I633" s="330" t="n"/>
      <c r="J633" s="330" t="n"/>
      <c r="K633" s="330" t="n"/>
      <c r="L633" s="330" t="n"/>
      <c r="M633" s="330" t="n"/>
      <c r="N633" s="331">
        <f>IF(A633="","",IF(ISERROR(MATCH($F633,CL,0)),"Unknown",INDIRECT("'C'!$A$"&amp;MATCH($F633,CL,0)+1)))</f>
        <v/>
      </c>
      <c r="O633" s="331" t="inlineStr"/>
      <c r="P633" s="332" t="n"/>
      <c r="Q633" s="333">
        <f>A633&amp;B633</f>
        <v/>
      </c>
      <c r="R633" s="333">
        <f>OR(ISBLANK(B633),ISBLANK(C633))</f>
        <v/>
      </c>
      <c r="S633" s="333">
        <f>IF(R633,"",A633&amp;"+")</f>
        <v/>
      </c>
    </row>
    <row r="634" ht="20.1" customFormat="1" customHeight="1" s="333">
      <c r="A634" s="296" t="n"/>
      <c r="B634" s="328" t="n"/>
      <c r="C634" s="328" t="n"/>
      <c r="D634" s="328" t="n"/>
      <c r="E634" s="328" t="n"/>
      <c r="F634" s="328" t="n"/>
      <c r="G634" s="329" t="n"/>
      <c r="H634" s="329" t="n"/>
      <c r="I634" s="330" t="n"/>
      <c r="J634" s="330" t="n"/>
      <c r="K634" s="330" t="n"/>
      <c r="L634" s="330" t="n"/>
      <c r="M634" s="330" t="n"/>
      <c r="N634" s="331">
        <f>IF(A634="","",IF(ISERROR(MATCH($F634,CL,0)),"Unknown",INDIRECT("'C'!$A$"&amp;MATCH($F634,CL,0)+1)))</f>
        <v/>
      </c>
      <c r="O634" s="331" t="inlineStr"/>
      <c r="P634" s="332" t="n"/>
      <c r="Q634" s="333">
        <f>A634&amp;B634</f>
        <v/>
      </c>
      <c r="R634" s="333">
        <f>OR(ISBLANK(B634),ISBLANK(C634))</f>
        <v/>
      </c>
      <c r="S634" s="333">
        <f>IF(R634,"",A634&amp;"+")</f>
        <v/>
      </c>
    </row>
    <row r="635" ht="20.1" customFormat="1" customHeight="1" s="333">
      <c r="A635" s="296" t="n"/>
      <c r="B635" s="328" t="n"/>
      <c r="C635" s="328" t="n"/>
      <c r="D635" s="328" t="n"/>
      <c r="E635" s="328" t="n"/>
      <c r="F635" s="328" t="n"/>
      <c r="G635" s="329" t="n"/>
      <c r="H635" s="329" t="n"/>
      <c r="I635" s="330" t="n"/>
      <c r="J635" s="330" t="n"/>
      <c r="K635" s="330" t="n"/>
      <c r="L635" s="330" t="n"/>
      <c r="M635" s="330" t="n"/>
      <c r="N635" s="331">
        <f>IF(A635="","",IF(ISERROR(MATCH($F635,CL,0)),"Unknown",INDIRECT("'C'!$A$"&amp;MATCH($F635,CL,0)+1)))</f>
        <v/>
      </c>
      <c r="O635" s="331" t="inlineStr"/>
      <c r="P635" s="332" t="n"/>
      <c r="Q635" s="333">
        <f>A635&amp;B635</f>
        <v/>
      </c>
      <c r="R635" s="333">
        <f>OR(ISBLANK(B635),ISBLANK(C635))</f>
        <v/>
      </c>
      <c r="S635" s="333">
        <f>IF(R635,"",A635&amp;"+")</f>
        <v/>
      </c>
    </row>
    <row r="636" ht="20.1" customFormat="1" customHeight="1" s="333">
      <c r="A636" s="296" t="n"/>
      <c r="B636" s="328" t="n"/>
      <c r="C636" s="328" t="n"/>
      <c r="D636" s="328" t="n"/>
      <c r="E636" s="328" t="n"/>
      <c r="F636" s="328" t="n"/>
      <c r="G636" s="329" t="n"/>
      <c r="H636" s="329" t="n"/>
      <c r="I636" s="330" t="n"/>
      <c r="J636" s="330" t="n"/>
      <c r="K636" s="330" t="n"/>
      <c r="L636" s="330" t="n"/>
      <c r="M636" s="330" t="n"/>
      <c r="N636" s="331">
        <f>IF(A636="","",IF(ISERROR(MATCH($F636,CL,0)),"Unknown",INDIRECT("'C'!$A$"&amp;MATCH($F636,CL,0)+1)))</f>
        <v/>
      </c>
      <c r="O636" s="331" t="inlineStr"/>
      <c r="P636" s="332" t="n"/>
      <c r="Q636" s="333">
        <f>A636&amp;B636</f>
        <v/>
      </c>
      <c r="R636" s="333">
        <f>OR(ISBLANK(B636),ISBLANK(C636))</f>
        <v/>
      </c>
      <c r="S636" s="333">
        <f>IF(R636,"",A636&amp;"+")</f>
        <v/>
      </c>
    </row>
    <row r="637" ht="20.1" customFormat="1" customHeight="1" s="333">
      <c r="A637" s="296" t="n"/>
      <c r="B637" s="328" t="n"/>
      <c r="C637" s="328" t="n"/>
      <c r="D637" s="328" t="n"/>
      <c r="E637" s="328" t="n"/>
      <c r="F637" s="328" t="n"/>
      <c r="G637" s="329" t="n"/>
      <c r="H637" s="329" t="n"/>
      <c r="I637" s="330" t="n"/>
      <c r="J637" s="330" t="n"/>
      <c r="K637" s="330" t="n"/>
      <c r="L637" s="330" t="n"/>
      <c r="M637" s="330" t="n"/>
      <c r="N637" s="331">
        <f>IF(A637="","",IF(ISERROR(MATCH($F637,CL,0)),"Unknown",INDIRECT("'C'!$A$"&amp;MATCH($F637,CL,0)+1)))</f>
        <v/>
      </c>
      <c r="O637" s="331" t="inlineStr"/>
      <c r="P637" s="332" t="n"/>
      <c r="Q637" s="333">
        <f>A637&amp;B637</f>
        <v/>
      </c>
      <c r="R637" s="333">
        <f>OR(ISBLANK(B637),ISBLANK(C637))</f>
        <v/>
      </c>
      <c r="S637" s="333">
        <f>IF(R637,"",A637&amp;"+")</f>
        <v/>
      </c>
    </row>
    <row r="638" ht="20.1" customFormat="1" customHeight="1" s="333">
      <c r="A638" s="296" t="n"/>
      <c r="B638" s="328" t="n"/>
      <c r="C638" s="328" t="n"/>
      <c r="D638" s="328" t="n"/>
      <c r="E638" s="328" t="n"/>
      <c r="F638" s="328" t="n"/>
      <c r="G638" s="329" t="n"/>
      <c r="H638" s="329" t="n"/>
      <c r="I638" s="330" t="n"/>
      <c r="J638" s="330" t="n"/>
      <c r="K638" s="330" t="n"/>
      <c r="L638" s="330" t="n"/>
      <c r="M638" s="330" t="n"/>
      <c r="N638" s="331">
        <f>IF(A638="","",IF(ISERROR(MATCH($F638,CL,0)),"Unknown",INDIRECT("'C'!$A$"&amp;MATCH($F638,CL,0)+1)))</f>
        <v/>
      </c>
      <c r="O638" s="331" t="inlineStr"/>
      <c r="P638" s="332" t="n"/>
      <c r="Q638" s="333">
        <f>A638&amp;B638</f>
        <v/>
      </c>
      <c r="R638" s="333">
        <f>OR(ISBLANK(B638),ISBLANK(C638))</f>
        <v/>
      </c>
      <c r="S638" s="333">
        <f>IF(R638,"",A638&amp;"+")</f>
        <v/>
      </c>
    </row>
    <row r="639" ht="20.1" customFormat="1" customHeight="1" s="333">
      <c r="A639" s="296" t="n"/>
      <c r="B639" s="328" t="n"/>
      <c r="C639" s="328" t="n"/>
      <c r="D639" s="328" t="n"/>
      <c r="E639" s="328" t="n"/>
      <c r="F639" s="328" t="n"/>
      <c r="G639" s="329" t="n"/>
      <c r="H639" s="329" t="n"/>
      <c r="I639" s="330" t="n"/>
      <c r="J639" s="330" t="n"/>
      <c r="K639" s="330" t="n"/>
      <c r="L639" s="330" t="n"/>
      <c r="M639" s="330" t="n"/>
      <c r="N639" s="331">
        <f>IF(A639="","",IF(ISERROR(MATCH($F639,CL,0)),"Unknown",INDIRECT("'C'!$A$"&amp;MATCH($F639,CL,0)+1)))</f>
        <v/>
      </c>
      <c r="O639" s="331" t="inlineStr"/>
      <c r="P639" s="332" t="n"/>
      <c r="Q639" s="333">
        <f>A639&amp;B639</f>
        <v/>
      </c>
      <c r="R639" s="333">
        <f>OR(ISBLANK(B639),ISBLANK(C639))</f>
        <v/>
      </c>
      <c r="S639" s="333">
        <f>IF(R639,"",A639&amp;"+")</f>
        <v/>
      </c>
    </row>
    <row r="640" ht="20.1" customFormat="1" customHeight="1" s="333">
      <c r="A640" s="296" t="n"/>
      <c r="B640" s="328" t="n"/>
      <c r="C640" s="328" t="n"/>
      <c r="D640" s="328" t="n"/>
      <c r="E640" s="328" t="n"/>
      <c r="F640" s="328" t="n"/>
      <c r="G640" s="329" t="n"/>
      <c r="H640" s="329" t="n"/>
      <c r="I640" s="330" t="n"/>
      <c r="J640" s="330" t="n"/>
      <c r="K640" s="330" t="n"/>
      <c r="L640" s="330" t="n"/>
      <c r="M640" s="330" t="n"/>
      <c r="N640" s="331">
        <f>IF(A640="","",IF(ISERROR(MATCH($F640,CL,0)),"Unknown",INDIRECT("'C'!$A$"&amp;MATCH($F640,CL,0)+1)))</f>
        <v/>
      </c>
      <c r="O640" s="331" t="inlineStr"/>
      <c r="P640" s="332" t="n"/>
      <c r="Q640" s="333">
        <f>A640&amp;B640</f>
        <v/>
      </c>
      <c r="R640" s="333">
        <f>OR(ISBLANK(B640),ISBLANK(C640))</f>
        <v/>
      </c>
      <c r="S640" s="333">
        <f>IF(R640,"",A640&amp;"+")</f>
        <v/>
      </c>
    </row>
    <row r="641" ht="20.1" customFormat="1" customHeight="1" s="333">
      <c r="A641" s="296" t="n"/>
      <c r="B641" s="328" t="n"/>
      <c r="C641" s="328" t="n"/>
      <c r="D641" s="328" t="n"/>
      <c r="E641" s="328" t="n"/>
      <c r="F641" s="328" t="n"/>
      <c r="G641" s="329" t="n"/>
      <c r="H641" s="329" t="n"/>
      <c r="I641" s="330" t="n"/>
      <c r="J641" s="330" t="n"/>
      <c r="K641" s="330" t="n"/>
      <c r="L641" s="330" t="n"/>
      <c r="M641" s="330" t="n"/>
      <c r="N641" s="331">
        <f>IF(A641="","",IF(ISERROR(MATCH($F641,CL,0)),"Unknown",INDIRECT("'C'!$A$"&amp;MATCH($F641,CL,0)+1)))</f>
        <v/>
      </c>
      <c r="O641" s="331" t="inlineStr"/>
      <c r="P641" s="332" t="n"/>
      <c r="Q641" s="333">
        <f>A641&amp;B641</f>
        <v/>
      </c>
      <c r="R641" s="333">
        <f>OR(ISBLANK(B641),ISBLANK(C641))</f>
        <v/>
      </c>
      <c r="S641" s="333">
        <f>IF(R641,"",A641&amp;"+")</f>
        <v/>
      </c>
    </row>
    <row r="642" ht="20.1" customFormat="1" customHeight="1" s="333">
      <c r="A642" s="296" t="n"/>
      <c r="B642" s="328" t="n"/>
      <c r="C642" s="328" t="n"/>
      <c r="D642" s="328" t="n"/>
      <c r="E642" s="328" t="n"/>
      <c r="F642" s="328" t="n"/>
      <c r="G642" s="329" t="n"/>
      <c r="H642" s="329" t="n"/>
      <c r="I642" s="330" t="n"/>
      <c r="J642" s="330" t="n"/>
      <c r="K642" s="330" t="n"/>
      <c r="L642" s="330" t="n"/>
      <c r="M642" s="330" t="n"/>
      <c r="N642" s="331">
        <f>IF(A642="","",IF(ISERROR(MATCH($F642,CL,0)),"Unknown",INDIRECT("'C'!$A$"&amp;MATCH($F642,CL,0)+1)))</f>
        <v/>
      </c>
      <c r="O642" s="331" t="inlineStr"/>
      <c r="P642" s="332" t="n"/>
      <c r="Q642" s="333">
        <f>A642&amp;B642</f>
        <v/>
      </c>
      <c r="R642" s="333">
        <f>OR(ISBLANK(B642),ISBLANK(C642))</f>
        <v/>
      </c>
      <c r="S642" s="333">
        <f>IF(R642,"",A642&amp;"+")</f>
        <v/>
      </c>
    </row>
    <row r="643" ht="20.1" customFormat="1" customHeight="1" s="333">
      <c r="A643" s="296" t="n"/>
      <c r="B643" s="328" t="n"/>
      <c r="C643" s="328" t="n"/>
      <c r="D643" s="328" t="n"/>
      <c r="E643" s="328" t="n"/>
      <c r="F643" s="328" t="n"/>
      <c r="G643" s="329" t="n"/>
      <c r="H643" s="329" t="n"/>
      <c r="I643" s="330" t="n"/>
      <c r="J643" s="330" t="n"/>
      <c r="K643" s="330" t="n"/>
      <c r="L643" s="330" t="n"/>
      <c r="M643" s="330" t="n"/>
      <c r="N643" s="331">
        <f>IF(A643="","",IF(ISERROR(MATCH($F643,CL,0)),"Unknown",INDIRECT("'C'!$A$"&amp;MATCH($F643,CL,0)+1)))</f>
        <v/>
      </c>
      <c r="O643" s="331" t="inlineStr"/>
      <c r="P643" s="332" t="n"/>
      <c r="Q643" s="333">
        <f>A643&amp;B643</f>
        <v/>
      </c>
      <c r="R643" s="333">
        <f>OR(ISBLANK(B643),ISBLANK(C643))</f>
        <v/>
      </c>
      <c r="S643" s="333">
        <f>IF(R643,"",A643&amp;"+")</f>
        <v/>
      </c>
    </row>
    <row r="644" ht="20.1" customFormat="1" customHeight="1" s="333">
      <c r="A644" s="296" t="n"/>
      <c r="B644" s="328" t="n"/>
      <c r="C644" s="328" t="n"/>
      <c r="D644" s="328" t="n"/>
      <c r="E644" s="328" t="n"/>
      <c r="F644" s="328" t="n"/>
      <c r="G644" s="329" t="n"/>
      <c r="H644" s="329" t="n"/>
      <c r="I644" s="330" t="n"/>
      <c r="J644" s="330" t="n"/>
      <c r="K644" s="330" t="n"/>
      <c r="L644" s="330" t="n"/>
      <c r="M644" s="330" t="n"/>
      <c r="N644" s="331">
        <f>IF(A644="","",IF(ISERROR(MATCH($F644,CL,0)),"Unknown",INDIRECT("'C'!$A$"&amp;MATCH($F644,CL,0)+1)))</f>
        <v/>
      </c>
      <c r="O644" s="331" t="inlineStr"/>
      <c r="P644" s="332" t="n"/>
      <c r="Q644" s="333">
        <f>A644&amp;B644</f>
        <v/>
      </c>
      <c r="R644" s="333">
        <f>OR(ISBLANK(B644),ISBLANK(C644))</f>
        <v/>
      </c>
      <c r="S644" s="333">
        <f>IF(R644,"",A644&amp;"+")</f>
        <v/>
      </c>
    </row>
    <row r="645" ht="20.1" customFormat="1" customHeight="1" s="333">
      <c r="A645" s="296" t="n"/>
      <c r="B645" s="328" t="n"/>
      <c r="C645" s="328" t="n"/>
      <c r="D645" s="328" t="n"/>
      <c r="E645" s="328" t="n"/>
      <c r="F645" s="328" t="n"/>
      <c r="G645" s="329" t="n"/>
      <c r="H645" s="329" t="n"/>
      <c r="I645" s="330" t="n"/>
      <c r="J645" s="330" t="n"/>
      <c r="K645" s="330" t="n"/>
      <c r="L645" s="330" t="n"/>
      <c r="M645" s="330" t="n"/>
      <c r="N645" s="331">
        <f>IF(A645="","",IF(ISERROR(MATCH($F645,CL,0)),"Unknown",INDIRECT("'C'!$A$"&amp;MATCH($F645,CL,0)+1)))</f>
        <v/>
      </c>
      <c r="O645" s="331" t="inlineStr"/>
      <c r="P645" s="332" t="n"/>
      <c r="Q645" s="333">
        <f>A645&amp;B645</f>
        <v/>
      </c>
      <c r="R645" s="333">
        <f>OR(ISBLANK(B645),ISBLANK(C645))</f>
        <v/>
      </c>
      <c r="S645" s="333">
        <f>IF(R645,"",A645&amp;"+")</f>
        <v/>
      </c>
    </row>
    <row r="646" ht="20.1" customFormat="1" customHeight="1" s="333">
      <c r="A646" s="296" t="n"/>
      <c r="B646" s="328" t="n"/>
      <c r="C646" s="328" t="n"/>
      <c r="D646" s="328" t="n"/>
      <c r="E646" s="328" t="n"/>
      <c r="F646" s="328" t="n"/>
      <c r="G646" s="329" t="n"/>
      <c r="H646" s="329" t="n"/>
      <c r="I646" s="330" t="n"/>
      <c r="J646" s="330" t="n"/>
      <c r="K646" s="330" t="n"/>
      <c r="L646" s="330" t="n"/>
      <c r="M646" s="330" t="n"/>
      <c r="N646" s="331">
        <f>IF(A646="","",IF(ISERROR(MATCH($F646,CL,0)),"Unknown",INDIRECT("'C'!$A$"&amp;MATCH($F646,CL,0)+1)))</f>
        <v/>
      </c>
      <c r="O646" s="331" t="inlineStr"/>
      <c r="P646" s="332" t="n"/>
      <c r="Q646" s="333">
        <f>A646&amp;B646</f>
        <v/>
      </c>
      <c r="R646" s="333">
        <f>OR(ISBLANK(B646),ISBLANK(C646))</f>
        <v/>
      </c>
      <c r="S646" s="333">
        <f>IF(R646,"",A646&amp;"+")</f>
        <v/>
      </c>
    </row>
    <row r="647" ht="20.1" customFormat="1" customHeight="1" s="333">
      <c r="A647" s="296" t="n"/>
      <c r="B647" s="328" t="n"/>
      <c r="C647" s="328" t="n"/>
      <c r="D647" s="328" t="n"/>
      <c r="E647" s="328" t="n"/>
      <c r="F647" s="328" t="n"/>
      <c r="G647" s="329" t="n"/>
      <c r="H647" s="329" t="n"/>
      <c r="I647" s="330" t="n"/>
      <c r="J647" s="330" t="n"/>
      <c r="K647" s="330" t="n"/>
      <c r="L647" s="330" t="n"/>
      <c r="M647" s="330" t="n"/>
      <c r="N647" s="331">
        <f>IF(A647="","",IF(ISERROR(MATCH($F647,CL,0)),"Unknown",INDIRECT("'C'!$A$"&amp;MATCH($F647,CL,0)+1)))</f>
        <v/>
      </c>
      <c r="O647" s="331" t="inlineStr"/>
      <c r="P647" s="332" t="n"/>
      <c r="Q647" s="333">
        <f>A647&amp;B647</f>
        <v/>
      </c>
      <c r="R647" s="333">
        <f>OR(ISBLANK(B647),ISBLANK(C647))</f>
        <v/>
      </c>
      <c r="S647" s="333">
        <f>IF(R647,"",A647&amp;"+")</f>
        <v/>
      </c>
    </row>
    <row r="648" ht="20.1" customFormat="1" customHeight="1" s="333">
      <c r="A648" s="296" t="n"/>
      <c r="B648" s="328" t="n"/>
      <c r="C648" s="328" t="n"/>
      <c r="D648" s="328" t="n"/>
      <c r="E648" s="328" t="n"/>
      <c r="F648" s="328" t="n"/>
      <c r="G648" s="329" t="n"/>
      <c r="H648" s="329" t="n"/>
      <c r="I648" s="330" t="n"/>
      <c r="J648" s="330" t="n"/>
      <c r="K648" s="330" t="n"/>
      <c r="L648" s="330" t="n"/>
      <c r="M648" s="330" t="n"/>
      <c r="N648" s="331">
        <f>IF(A648="","",IF(ISERROR(MATCH($F648,CL,0)),"Unknown",INDIRECT("'C'!$A$"&amp;MATCH($F648,CL,0)+1)))</f>
        <v/>
      </c>
      <c r="O648" s="331" t="inlineStr"/>
      <c r="P648" s="332" t="n"/>
      <c r="Q648" s="333">
        <f>A648&amp;B648</f>
        <v/>
      </c>
      <c r="R648" s="333">
        <f>OR(ISBLANK(B648),ISBLANK(C648))</f>
        <v/>
      </c>
      <c r="S648" s="333">
        <f>IF(R648,"",A648&amp;"+")</f>
        <v/>
      </c>
    </row>
    <row r="649" ht="20.1" customFormat="1" customHeight="1" s="333">
      <c r="A649" s="296" t="n"/>
      <c r="B649" s="328" t="n"/>
      <c r="C649" s="328" t="n"/>
      <c r="D649" s="328" t="n"/>
      <c r="E649" s="328" t="n"/>
      <c r="F649" s="328" t="n"/>
      <c r="G649" s="329" t="n"/>
      <c r="H649" s="329" t="n"/>
      <c r="I649" s="330" t="n"/>
      <c r="J649" s="330" t="n"/>
      <c r="K649" s="330" t="n"/>
      <c r="L649" s="330" t="n"/>
      <c r="M649" s="330" t="n"/>
      <c r="N649" s="331">
        <f>IF(A649="","",IF(ISERROR(MATCH($F649,CL,0)),"Unknown",INDIRECT("'C'!$A$"&amp;MATCH($F649,CL,0)+1)))</f>
        <v/>
      </c>
      <c r="O649" s="331" t="inlineStr"/>
      <c r="P649" s="332" t="n"/>
      <c r="Q649" s="333">
        <f>A649&amp;B649</f>
        <v/>
      </c>
      <c r="R649" s="333">
        <f>OR(ISBLANK(B649),ISBLANK(C649))</f>
        <v/>
      </c>
      <c r="S649" s="333">
        <f>IF(R649,"",A649&amp;"+")</f>
        <v/>
      </c>
    </row>
    <row r="650" ht="20.1" customFormat="1" customHeight="1" s="333">
      <c r="A650" s="296" t="n"/>
      <c r="B650" s="328" t="n"/>
      <c r="C650" s="328" t="n"/>
      <c r="D650" s="328" t="n"/>
      <c r="E650" s="328" t="n"/>
      <c r="F650" s="328" t="n"/>
      <c r="G650" s="329" t="n"/>
      <c r="H650" s="329" t="n"/>
      <c r="I650" s="330" t="n"/>
      <c r="J650" s="330" t="n"/>
      <c r="K650" s="330" t="n"/>
      <c r="L650" s="330" t="n"/>
      <c r="M650" s="330" t="n"/>
      <c r="N650" s="331">
        <f>IF(A650="","",IF(ISERROR(MATCH($F650,CL,0)),"Unknown",INDIRECT("'C'!$A$"&amp;MATCH($F650,CL,0)+1)))</f>
        <v/>
      </c>
      <c r="O650" s="331" t="inlineStr"/>
      <c r="P650" s="332" t="n"/>
      <c r="Q650" s="333">
        <f>A650&amp;B650</f>
        <v/>
      </c>
      <c r="R650" s="333">
        <f>OR(ISBLANK(B650),ISBLANK(C650))</f>
        <v/>
      </c>
      <c r="S650" s="333">
        <f>IF(R650,"",A650&amp;"+")</f>
        <v/>
      </c>
    </row>
    <row r="651" ht="20.1" customFormat="1" customHeight="1" s="333">
      <c r="A651" s="296" t="n"/>
      <c r="B651" s="328" t="n"/>
      <c r="C651" s="328" t="n"/>
      <c r="D651" s="328" t="n"/>
      <c r="E651" s="328" t="n"/>
      <c r="F651" s="328" t="n"/>
      <c r="G651" s="329" t="n"/>
      <c r="H651" s="329" t="n"/>
      <c r="I651" s="330" t="n"/>
      <c r="J651" s="330" t="n"/>
      <c r="K651" s="330" t="n"/>
      <c r="L651" s="330" t="n"/>
      <c r="M651" s="330" t="n"/>
      <c r="N651" s="331">
        <f>IF(A651="","",IF(ISERROR(MATCH($F651,CL,0)),"Unknown",INDIRECT("'C'!$A$"&amp;MATCH($F651,CL,0)+1)))</f>
        <v/>
      </c>
      <c r="O651" s="331" t="inlineStr"/>
      <c r="P651" s="332" t="n"/>
      <c r="Q651" s="333">
        <f>A651&amp;B651</f>
        <v/>
      </c>
      <c r="R651" s="333">
        <f>OR(ISBLANK(B651),ISBLANK(C651))</f>
        <v/>
      </c>
      <c r="S651" s="333">
        <f>IF(R651,"",A651&amp;"+")</f>
        <v/>
      </c>
    </row>
    <row r="652" ht="20.1" customFormat="1" customHeight="1" s="333">
      <c r="A652" s="296" t="n"/>
      <c r="B652" s="328" t="n"/>
      <c r="C652" s="328" t="n"/>
      <c r="D652" s="328" t="n"/>
      <c r="E652" s="328" t="n"/>
      <c r="F652" s="328" t="n"/>
      <c r="G652" s="329" t="n"/>
      <c r="H652" s="329" t="n"/>
      <c r="I652" s="330" t="n"/>
      <c r="J652" s="330" t="n"/>
      <c r="K652" s="330" t="n"/>
      <c r="L652" s="330" t="n"/>
      <c r="M652" s="330" t="n"/>
      <c r="N652" s="331">
        <f>IF(A652="","",IF(ISERROR(MATCH($F652,CL,0)),"Unknown",INDIRECT("'C'!$A$"&amp;MATCH($F652,CL,0)+1)))</f>
        <v/>
      </c>
      <c r="O652" s="331" t="inlineStr"/>
      <c r="P652" s="332" t="n"/>
      <c r="Q652" s="333">
        <f>A652&amp;B652</f>
        <v/>
      </c>
      <c r="R652" s="333">
        <f>OR(ISBLANK(B652),ISBLANK(C652))</f>
        <v/>
      </c>
      <c r="S652" s="333">
        <f>IF(R652,"",A652&amp;"+")</f>
        <v/>
      </c>
    </row>
    <row r="653" ht="20.1" customFormat="1" customHeight="1" s="333">
      <c r="A653" s="296" t="n"/>
      <c r="B653" s="328" t="n"/>
      <c r="C653" s="328" t="n"/>
      <c r="D653" s="328" t="n"/>
      <c r="E653" s="328" t="n"/>
      <c r="F653" s="328" t="n"/>
      <c r="G653" s="329" t="n"/>
      <c r="H653" s="329" t="n"/>
      <c r="I653" s="330" t="n"/>
      <c r="J653" s="330" t="n"/>
      <c r="K653" s="330" t="n"/>
      <c r="L653" s="330" t="n"/>
      <c r="M653" s="330" t="n"/>
      <c r="N653" s="331">
        <f>IF(A653="","",IF(ISERROR(MATCH($F653,CL,0)),"Unknown",INDIRECT("'C'!$A$"&amp;MATCH($F653,CL,0)+1)))</f>
        <v/>
      </c>
      <c r="O653" s="331" t="inlineStr"/>
      <c r="P653" s="332" t="n"/>
      <c r="Q653" s="333">
        <f>A653&amp;B653</f>
        <v/>
      </c>
      <c r="R653" s="333">
        <f>OR(ISBLANK(B653),ISBLANK(C653))</f>
        <v/>
      </c>
      <c r="S653" s="333">
        <f>IF(R653,"",A653&amp;"+")</f>
        <v/>
      </c>
    </row>
    <row r="654" ht="20.1" customFormat="1" customHeight="1" s="333">
      <c r="A654" s="296" t="n"/>
      <c r="B654" s="328" t="n"/>
      <c r="C654" s="328" t="n"/>
      <c r="D654" s="328" t="n"/>
      <c r="E654" s="328" t="n"/>
      <c r="F654" s="328" t="n"/>
      <c r="G654" s="329" t="n"/>
      <c r="H654" s="329" t="n"/>
      <c r="I654" s="330" t="n"/>
      <c r="J654" s="330" t="n"/>
      <c r="K654" s="330" t="n"/>
      <c r="L654" s="330" t="n"/>
      <c r="M654" s="330" t="n"/>
      <c r="N654" s="331">
        <f>IF(A654="","",IF(ISERROR(MATCH($F654,CL,0)),"Unknown",INDIRECT("'C'!$A$"&amp;MATCH($F654,CL,0)+1)))</f>
        <v/>
      </c>
      <c r="O654" s="331" t="inlineStr"/>
      <c r="P654" s="332" t="n"/>
      <c r="Q654" s="333">
        <f>A654&amp;B654</f>
        <v/>
      </c>
      <c r="R654" s="333">
        <f>OR(ISBLANK(B654),ISBLANK(C654))</f>
        <v/>
      </c>
      <c r="S654" s="333">
        <f>IF(R654,"",A654&amp;"+")</f>
        <v/>
      </c>
    </row>
    <row r="655" ht="20.1" customFormat="1" customHeight="1" s="333">
      <c r="A655" s="296" t="n"/>
      <c r="B655" s="328" t="n"/>
      <c r="C655" s="328" t="n"/>
      <c r="D655" s="328" t="n"/>
      <c r="E655" s="328" t="n"/>
      <c r="F655" s="328" t="n"/>
      <c r="G655" s="329" t="n"/>
      <c r="H655" s="329" t="n"/>
      <c r="I655" s="330" t="n"/>
      <c r="J655" s="330" t="n"/>
      <c r="K655" s="330" t="n"/>
      <c r="L655" s="330" t="n"/>
      <c r="M655" s="330" t="n"/>
      <c r="N655" s="331">
        <f>IF(A655="","",IF(ISERROR(MATCH($F655,CL,0)),"Unknown",INDIRECT("'C'!$A$"&amp;MATCH($F655,CL,0)+1)))</f>
        <v/>
      </c>
      <c r="O655" s="331" t="inlineStr"/>
      <c r="P655" s="332" t="n"/>
      <c r="Q655" s="333">
        <f>A655&amp;B655</f>
        <v/>
      </c>
      <c r="R655" s="333">
        <f>OR(ISBLANK(B655),ISBLANK(C655))</f>
        <v/>
      </c>
      <c r="S655" s="333">
        <f>IF(R655,"",A655&amp;"+")</f>
        <v/>
      </c>
    </row>
    <row r="656" ht="20.1" customFormat="1" customHeight="1" s="333">
      <c r="A656" s="296" t="n"/>
      <c r="B656" s="328" t="n"/>
      <c r="C656" s="328" t="n"/>
      <c r="D656" s="328" t="n"/>
      <c r="E656" s="328" t="n"/>
      <c r="F656" s="328" t="n"/>
      <c r="G656" s="329" t="n"/>
      <c r="H656" s="329" t="n"/>
      <c r="I656" s="330" t="n"/>
      <c r="J656" s="330" t="n"/>
      <c r="K656" s="330" t="n"/>
      <c r="L656" s="330" t="n"/>
      <c r="M656" s="330" t="n"/>
      <c r="N656" s="331">
        <f>IF(A656="","",IF(ISERROR(MATCH($F656,CL,0)),"Unknown",INDIRECT("'C'!$A$"&amp;MATCH($F656,CL,0)+1)))</f>
        <v/>
      </c>
      <c r="O656" s="331" t="inlineStr"/>
      <c r="P656" s="332" t="n"/>
      <c r="Q656" s="333">
        <f>A656&amp;B656</f>
        <v/>
      </c>
      <c r="R656" s="333">
        <f>OR(ISBLANK(B656),ISBLANK(C656))</f>
        <v/>
      </c>
      <c r="S656" s="333">
        <f>IF(R656,"",A656&amp;"+")</f>
        <v/>
      </c>
    </row>
    <row r="657" ht="20.1" customFormat="1" customHeight="1" s="333">
      <c r="A657" s="296" t="n"/>
      <c r="B657" s="328" t="n"/>
      <c r="C657" s="328" t="n"/>
      <c r="D657" s="328" t="n"/>
      <c r="E657" s="328" t="n"/>
      <c r="F657" s="328" t="n"/>
      <c r="G657" s="329" t="n"/>
      <c r="H657" s="329" t="n"/>
      <c r="I657" s="330" t="n"/>
      <c r="J657" s="330" t="n"/>
      <c r="K657" s="330" t="n"/>
      <c r="L657" s="330" t="n"/>
      <c r="M657" s="330" t="n"/>
      <c r="N657" s="331">
        <f>IF(A657="","",IF(ISERROR(MATCH($F657,CL,0)),"Unknown",INDIRECT("'C'!$A$"&amp;MATCH($F657,CL,0)+1)))</f>
        <v/>
      </c>
      <c r="O657" s="331" t="inlineStr"/>
      <c r="P657" s="332" t="n"/>
      <c r="Q657" s="333">
        <f>A657&amp;B657</f>
        <v/>
      </c>
      <c r="R657" s="333">
        <f>OR(ISBLANK(B657),ISBLANK(C657))</f>
        <v/>
      </c>
      <c r="S657" s="333">
        <f>IF(R657,"",A657&amp;"+")</f>
        <v/>
      </c>
    </row>
    <row r="658" ht="20.1" customFormat="1" customHeight="1" s="333">
      <c r="A658" s="296" t="n"/>
      <c r="B658" s="328" t="n"/>
      <c r="C658" s="328" t="n"/>
      <c r="D658" s="328" t="n"/>
      <c r="E658" s="328" t="n"/>
      <c r="F658" s="328" t="n"/>
      <c r="G658" s="329" t="n"/>
      <c r="H658" s="329" t="n"/>
      <c r="I658" s="330" t="n"/>
      <c r="J658" s="330" t="n"/>
      <c r="K658" s="330" t="n"/>
      <c r="L658" s="330" t="n"/>
      <c r="M658" s="330" t="n"/>
      <c r="N658" s="331">
        <f>IF(A658="","",IF(ISERROR(MATCH($F658,CL,0)),"Unknown",INDIRECT("'C'!$A$"&amp;MATCH($F658,CL,0)+1)))</f>
        <v/>
      </c>
      <c r="O658" s="331" t="inlineStr"/>
      <c r="P658" s="332" t="n"/>
      <c r="Q658" s="333">
        <f>A658&amp;B658</f>
        <v/>
      </c>
      <c r="R658" s="333">
        <f>OR(ISBLANK(B658),ISBLANK(C658))</f>
        <v/>
      </c>
      <c r="S658" s="333">
        <f>IF(R658,"",A658&amp;"+")</f>
        <v/>
      </c>
    </row>
    <row r="659" ht="20.1" customFormat="1" customHeight="1" s="333">
      <c r="A659" s="296" t="n"/>
      <c r="B659" s="328" t="n"/>
      <c r="C659" s="328" t="n"/>
      <c r="D659" s="328" t="n"/>
      <c r="E659" s="328" t="n"/>
      <c r="F659" s="328" t="n"/>
      <c r="G659" s="329" t="n"/>
      <c r="H659" s="329" t="n"/>
      <c r="I659" s="330" t="n"/>
      <c r="J659" s="330" t="n"/>
      <c r="K659" s="330" t="n"/>
      <c r="L659" s="330" t="n"/>
      <c r="M659" s="330" t="n"/>
      <c r="N659" s="331">
        <f>IF(A659="","",IF(ISERROR(MATCH($F659,CL,0)),"Unknown",INDIRECT("'C'!$A$"&amp;MATCH($F659,CL,0)+1)))</f>
        <v/>
      </c>
      <c r="O659" s="331" t="inlineStr"/>
      <c r="P659" s="332" t="n"/>
      <c r="Q659" s="333">
        <f>A659&amp;B659</f>
        <v/>
      </c>
      <c r="R659" s="333">
        <f>OR(ISBLANK(B659),ISBLANK(C659))</f>
        <v/>
      </c>
      <c r="S659" s="333">
        <f>IF(R659,"",A659&amp;"+")</f>
        <v/>
      </c>
    </row>
    <row r="660" ht="20.1" customFormat="1" customHeight="1" s="333">
      <c r="A660" s="296" t="n"/>
      <c r="B660" s="328" t="n"/>
      <c r="C660" s="328" t="n"/>
      <c r="D660" s="328" t="n"/>
      <c r="E660" s="328" t="n"/>
      <c r="F660" s="328" t="n"/>
      <c r="G660" s="329" t="n"/>
      <c r="H660" s="329" t="n"/>
      <c r="I660" s="330" t="n"/>
      <c r="J660" s="330" t="n"/>
      <c r="K660" s="330" t="n"/>
      <c r="L660" s="330" t="n"/>
      <c r="M660" s="330" t="n"/>
      <c r="N660" s="331">
        <f>IF(A660="","",IF(ISERROR(MATCH($F660,CL,0)),"Unknown",INDIRECT("'C'!$A$"&amp;MATCH($F660,CL,0)+1)))</f>
        <v/>
      </c>
      <c r="O660" s="331" t="inlineStr"/>
      <c r="P660" s="332" t="n"/>
      <c r="Q660" s="333">
        <f>A660&amp;B660</f>
        <v/>
      </c>
      <c r="R660" s="333">
        <f>OR(ISBLANK(B660),ISBLANK(C660))</f>
        <v/>
      </c>
      <c r="S660" s="333">
        <f>IF(R660,"",A660&amp;"+")</f>
        <v/>
      </c>
    </row>
    <row r="661" ht="20.1" customFormat="1" customHeight="1" s="333">
      <c r="A661" s="296" t="n"/>
      <c r="B661" s="328" t="n"/>
      <c r="C661" s="328" t="n"/>
      <c r="D661" s="328" t="n"/>
      <c r="E661" s="328" t="n"/>
      <c r="F661" s="328" t="n"/>
      <c r="G661" s="329" t="n"/>
      <c r="H661" s="329" t="n"/>
      <c r="I661" s="330" t="n"/>
      <c r="J661" s="330" t="n"/>
      <c r="K661" s="330" t="n"/>
      <c r="L661" s="330" t="n"/>
      <c r="M661" s="330" t="n"/>
      <c r="N661" s="331">
        <f>IF(A661="","",IF(ISERROR(MATCH($F661,CL,0)),"Unknown",INDIRECT("'C'!$A$"&amp;MATCH($F661,CL,0)+1)))</f>
        <v/>
      </c>
      <c r="O661" s="331" t="inlineStr"/>
      <c r="P661" s="332" t="n"/>
      <c r="Q661" s="333">
        <f>A661&amp;B661</f>
        <v/>
      </c>
      <c r="R661" s="333">
        <f>OR(ISBLANK(B661),ISBLANK(C661))</f>
        <v/>
      </c>
      <c r="S661" s="333">
        <f>IF(R661,"",A661&amp;"+")</f>
        <v/>
      </c>
    </row>
    <row r="662" ht="20.1" customFormat="1" customHeight="1" s="333">
      <c r="A662" s="296" t="n"/>
      <c r="B662" s="328" t="n"/>
      <c r="C662" s="328" t="n"/>
      <c r="D662" s="328" t="n"/>
      <c r="E662" s="328" t="n"/>
      <c r="F662" s="328" t="n"/>
      <c r="G662" s="329" t="n"/>
      <c r="H662" s="329" t="n"/>
      <c r="I662" s="330" t="n"/>
      <c r="J662" s="330" t="n"/>
      <c r="K662" s="330" t="n"/>
      <c r="L662" s="330" t="n"/>
      <c r="M662" s="330" t="n"/>
      <c r="N662" s="331">
        <f>IF(A662="","",IF(ISERROR(MATCH($F662,CL,0)),"Unknown",INDIRECT("'C'!$A$"&amp;MATCH($F662,CL,0)+1)))</f>
        <v/>
      </c>
      <c r="O662" s="331" t="inlineStr"/>
      <c r="P662" s="332" t="n"/>
      <c r="Q662" s="333">
        <f>A662&amp;B662</f>
        <v/>
      </c>
      <c r="R662" s="333">
        <f>OR(ISBLANK(B662),ISBLANK(C662))</f>
        <v/>
      </c>
      <c r="S662" s="333">
        <f>IF(R662,"",A662&amp;"+")</f>
        <v/>
      </c>
    </row>
    <row r="663" ht="20.1" customFormat="1" customHeight="1" s="333">
      <c r="A663" s="296" t="n"/>
      <c r="B663" s="328" t="n"/>
      <c r="C663" s="328" t="n"/>
      <c r="D663" s="328" t="n"/>
      <c r="E663" s="328" t="n"/>
      <c r="F663" s="328" t="n"/>
      <c r="G663" s="329" t="n"/>
      <c r="H663" s="329" t="n"/>
      <c r="I663" s="330" t="n"/>
      <c r="J663" s="330" t="n"/>
      <c r="K663" s="330" t="n"/>
      <c r="L663" s="330" t="n"/>
      <c r="M663" s="330" t="n"/>
      <c r="N663" s="331">
        <f>IF(A663="","",IF(ISERROR(MATCH($F663,CL,0)),"Unknown",INDIRECT("'C'!$A$"&amp;MATCH($F663,CL,0)+1)))</f>
        <v/>
      </c>
      <c r="O663" s="331" t="inlineStr"/>
      <c r="P663" s="332" t="n"/>
      <c r="Q663" s="333">
        <f>A663&amp;B663</f>
        <v/>
      </c>
      <c r="R663" s="333">
        <f>OR(ISBLANK(B663),ISBLANK(C663))</f>
        <v/>
      </c>
      <c r="S663" s="333">
        <f>IF(R663,"",A663&amp;"+")</f>
        <v/>
      </c>
    </row>
    <row r="664" ht="20.1" customFormat="1" customHeight="1" s="333">
      <c r="A664" s="296" t="n"/>
      <c r="B664" s="328" t="n"/>
      <c r="C664" s="328" t="n"/>
      <c r="D664" s="328" t="n"/>
      <c r="E664" s="328" t="n"/>
      <c r="F664" s="328" t="n"/>
      <c r="G664" s="329" t="n"/>
      <c r="H664" s="329" t="n"/>
      <c r="I664" s="330" t="n"/>
      <c r="J664" s="330" t="n"/>
      <c r="K664" s="330" t="n"/>
      <c r="L664" s="330" t="n"/>
      <c r="M664" s="330" t="n"/>
      <c r="N664" s="331">
        <f>IF(A664="","",IF(ISERROR(MATCH($F664,CL,0)),"Unknown",INDIRECT("'C'!$A$"&amp;MATCH($F664,CL,0)+1)))</f>
        <v/>
      </c>
      <c r="O664" s="331" t="inlineStr"/>
      <c r="P664" s="332" t="n"/>
      <c r="Q664" s="333">
        <f>A664&amp;B664</f>
        <v/>
      </c>
      <c r="R664" s="333">
        <f>OR(ISBLANK(B664),ISBLANK(C664))</f>
        <v/>
      </c>
      <c r="S664" s="333">
        <f>IF(R664,"",A664&amp;"+")</f>
        <v/>
      </c>
    </row>
    <row r="665" ht="20.1" customFormat="1" customHeight="1" s="333">
      <c r="A665" s="296" t="n"/>
      <c r="B665" s="328" t="n"/>
      <c r="C665" s="328" t="n"/>
      <c r="D665" s="328" t="n"/>
      <c r="E665" s="328" t="n"/>
      <c r="F665" s="328" t="n"/>
      <c r="G665" s="329" t="n"/>
      <c r="H665" s="329" t="n"/>
      <c r="I665" s="330" t="n"/>
      <c r="J665" s="330" t="n"/>
      <c r="K665" s="330" t="n"/>
      <c r="L665" s="330" t="n"/>
      <c r="M665" s="330" t="n"/>
      <c r="N665" s="331">
        <f>IF(A665="","",IF(ISERROR(MATCH($F665,CL,0)),"Unknown",INDIRECT("'C'!$A$"&amp;MATCH($F665,CL,0)+1)))</f>
        <v/>
      </c>
      <c r="O665" s="331" t="inlineStr"/>
      <c r="P665" s="332" t="n"/>
      <c r="Q665" s="333">
        <f>A665&amp;B665</f>
        <v/>
      </c>
      <c r="R665" s="333">
        <f>OR(ISBLANK(B665),ISBLANK(C665))</f>
        <v/>
      </c>
      <c r="S665" s="333">
        <f>IF(R665,"",A665&amp;"+")</f>
        <v/>
      </c>
    </row>
    <row r="666" ht="20.1" customFormat="1" customHeight="1" s="333">
      <c r="A666" s="296" t="n"/>
      <c r="B666" s="328" t="n"/>
      <c r="C666" s="328" t="n"/>
      <c r="D666" s="328" t="n"/>
      <c r="E666" s="328" t="n"/>
      <c r="F666" s="328" t="n"/>
      <c r="G666" s="329" t="n"/>
      <c r="H666" s="329" t="n"/>
      <c r="I666" s="330" t="n"/>
      <c r="J666" s="330" t="n"/>
      <c r="K666" s="330" t="n"/>
      <c r="L666" s="330" t="n"/>
      <c r="M666" s="330" t="n"/>
      <c r="N666" s="331">
        <f>IF(A666="","",IF(ISERROR(MATCH($F666,CL,0)),"Unknown",INDIRECT("'C'!$A$"&amp;MATCH($F666,CL,0)+1)))</f>
        <v/>
      </c>
      <c r="O666" s="331" t="inlineStr"/>
      <c r="P666" s="332" t="n"/>
      <c r="Q666" s="333">
        <f>A666&amp;B666</f>
        <v/>
      </c>
      <c r="R666" s="333">
        <f>OR(ISBLANK(B666),ISBLANK(C666))</f>
        <v/>
      </c>
      <c r="S666" s="333">
        <f>IF(R666,"",A666&amp;"+")</f>
        <v/>
      </c>
    </row>
    <row r="667" ht="20.1" customFormat="1" customHeight="1" s="333">
      <c r="A667" s="296" t="n"/>
      <c r="B667" s="328" t="n"/>
      <c r="C667" s="328" t="n"/>
      <c r="D667" s="328" t="n"/>
      <c r="E667" s="328" t="n"/>
      <c r="F667" s="328" t="n"/>
      <c r="G667" s="329" t="n"/>
      <c r="H667" s="329" t="n"/>
      <c r="I667" s="330" t="n"/>
      <c r="J667" s="330" t="n"/>
      <c r="K667" s="330" t="n"/>
      <c r="L667" s="330" t="n"/>
      <c r="M667" s="330" t="n"/>
      <c r="N667" s="331">
        <f>IF(A667="","",IF(ISERROR(MATCH($F667,CL,0)),"Unknown",INDIRECT("'C'!$A$"&amp;MATCH($F667,CL,0)+1)))</f>
        <v/>
      </c>
      <c r="O667" s="331" t="inlineStr"/>
      <c r="P667" s="332" t="n"/>
      <c r="Q667" s="333">
        <f>A667&amp;B667</f>
        <v/>
      </c>
      <c r="R667" s="333">
        <f>OR(ISBLANK(B667),ISBLANK(C667))</f>
        <v/>
      </c>
      <c r="S667" s="333">
        <f>IF(R667,"",A667&amp;"+")</f>
        <v/>
      </c>
    </row>
    <row r="668" ht="20.1" customFormat="1" customHeight="1" s="333">
      <c r="A668" s="296" t="n"/>
      <c r="B668" s="328" t="n"/>
      <c r="C668" s="328" t="n"/>
      <c r="D668" s="328" t="n"/>
      <c r="E668" s="328" t="n"/>
      <c r="F668" s="328" t="n"/>
      <c r="G668" s="329" t="n"/>
      <c r="H668" s="329" t="n"/>
      <c r="I668" s="330" t="n"/>
      <c r="J668" s="330" t="n"/>
      <c r="K668" s="330" t="n"/>
      <c r="L668" s="330" t="n"/>
      <c r="M668" s="330" t="n"/>
      <c r="N668" s="331">
        <f>IF(A668="","",IF(ISERROR(MATCH($F668,CL,0)),"Unknown",INDIRECT("'C'!$A$"&amp;MATCH($F668,CL,0)+1)))</f>
        <v/>
      </c>
      <c r="O668" s="331" t="inlineStr"/>
      <c r="P668" s="332" t="n"/>
      <c r="Q668" s="333">
        <f>A668&amp;B668</f>
        <v/>
      </c>
      <c r="R668" s="333">
        <f>OR(ISBLANK(B668),ISBLANK(C668))</f>
        <v/>
      </c>
      <c r="S668" s="333">
        <f>IF(R668,"",A668&amp;"+")</f>
        <v/>
      </c>
    </row>
    <row r="669" ht="20.1" customFormat="1" customHeight="1" s="333">
      <c r="A669" s="296" t="n"/>
      <c r="B669" s="328" t="n"/>
      <c r="C669" s="328" t="n"/>
      <c r="D669" s="328" t="n"/>
      <c r="E669" s="328" t="n"/>
      <c r="F669" s="328" t="n"/>
      <c r="G669" s="329" t="n"/>
      <c r="H669" s="329" t="n"/>
      <c r="I669" s="330" t="n"/>
      <c r="J669" s="330" t="n"/>
      <c r="K669" s="330" t="n"/>
      <c r="L669" s="330" t="n"/>
      <c r="M669" s="330" t="n"/>
      <c r="N669" s="331">
        <f>IF(A669="","",IF(ISERROR(MATCH($F669,CL,0)),"Unknown",INDIRECT("'C'!$A$"&amp;MATCH($F669,CL,0)+1)))</f>
        <v/>
      </c>
      <c r="O669" s="331" t="inlineStr"/>
      <c r="P669" s="332" t="n"/>
      <c r="Q669" s="333">
        <f>A669&amp;B669</f>
        <v/>
      </c>
      <c r="R669" s="333">
        <f>OR(ISBLANK(B669),ISBLANK(C669))</f>
        <v/>
      </c>
      <c r="S669" s="333">
        <f>IF(R669,"",A669&amp;"+")</f>
        <v/>
      </c>
    </row>
    <row r="670" ht="20.1" customFormat="1" customHeight="1" s="333">
      <c r="A670" s="296" t="n"/>
      <c r="B670" s="328" t="n"/>
      <c r="C670" s="328" t="n"/>
      <c r="D670" s="328" t="n"/>
      <c r="E670" s="328" t="n"/>
      <c r="F670" s="328" t="n"/>
      <c r="G670" s="329" t="n"/>
      <c r="H670" s="329" t="n"/>
      <c r="I670" s="330" t="n"/>
      <c r="J670" s="330" t="n"/>
      <c r="K670" s="330" t="n"/>
      <c r="L670" s="330" t="n"/>
      <c r="M670" s="330" t="n"/>
      <c r="N670" s="331">
        <f>IF(A670="","",IF(ISERROR(MATCH($F670,CL,0)),"Unknown",INDIRECT("'C'!$A$"&amp;MATCH($F670,CL,0)+1)))</f>
        <v/>
      </c>
      <c r="O670" s="331" t="inlineStr"/>
      <c r="P670" s="332" t="n"/>
      <c r="Q670" s="333">
        <f>A670&amp;B670</f>
        <v/>
      </c>
      <c r="R670" s="333">
        <f>OR(ISBLANK(B670),ISBLANK(C670))</f>
        <v/>
      </c>
      <c r="S670" s="333">
        <f>IF(R670,"",A670&amp;"+")</f>
        <v/>
      </c>
    </row>
    <row r="671" ht="20.1" customFormat="1" customHeight="1" s="333">
      <c r="A671" s="296" t="n"/>
      <c r="B671" s="328" t="n"/>
      <c r="C671" s="328" t="n"/>
      <c r="D671" s="328" t="n"/>
      <c r="E671" s="328" t="n"/>
      <c r="F671" s="328" t="n"/>
      <c r="G671" s="329" t="n"/>
      <c r="H671" s="329" t="n"/>
      <c r="I671" s="330" t="n"/>
      <c r="J671" s="330" t="n"/>
      <c r="K671" s="330" t="n"/>
      <c r="L671" s="330" t="n"/>
      <c r="M671" s="330" t="n"/>
      <c r="N671" s="331">
        <f>IF(A671="","",IF(ISERROR(MATCH($F671,CL,0)),"Unknown",INDIRECT("'C'!$A$"&amp;MATCH($F671,CL,0)+1)))</f>
        <v/>
      </c>
      <c r="O671" s="331" t="inlineStr"/>
      <c r="P671" s="332" t="n"/>
      <c r="Q671" s="333">
        <f>A671&amp;B671</f>
        <v/>
      </c>
      <c r="R671" s="333">
        <f>OR(ISBLANK(B671),ISBLANK(C671))</f>
        <v/>
      </c>
      <c r="S671" s="333">
        <f>IF(R671,"",A671&amp;"+")</f>
        <v/>
      </c>
    </row>
    <row r="672" ht="20.1" customFormat="1" customHeight="1" s="333">
      <c r="A672" s="296" t="n"/>
      <c r="B672" s="328" t="n"/>
      <c r="C672" s="328" t="n"/>
      <c r="D672" s="328" t="n"/>
      <c r="E672" s="328" t="n"/>
      <c r="F672" s="328" t="n"/>
      <c r="G672" s="329" t="n"/>
      <c r="H672" s="329" t="n"/>
      <c r="I672" s="330" t="n"/>
      <c r="J672" s="330" t="n"/>
      <c r="K672" s="330" t="n"/>
      <c r="L672" s="330" t="n"/>
      <c r="M672" s="330" t="n"/>
      <c r="N672" s="331">
        <f>IF(A672="","",IF(ISERROR(MATCH($F672,CL,0)),"Unknown",INDIRECT("'C'!$A$"&amp;MATCH($F672,CL,0)+1)))</f>
        <v/>
      </c>
      <c r="O672" s="331" t="inlineStr"/>
      <c r="P672" s="332" t="n"/>
      <c r="Q672" s="333">
        <f>A672&amp;B672</f>
        <v/>
      </c>
      <c r="R672" s="333">
        <f>OR(ISBLANK(B672),ISBLANK(C672))</f>
        <v/>
      </c>
      <c r="S672" s="333">
        <f>IF(R672,"",A672&amp;"+")</f>
        <v/>
      </c>
    </row>
    <row r="673" ht="20.1" customFormat="1" customHeight="1" s="333">
      <c r="A673" s="296" t="n"/>
      <c r="B673" s="328" t="n"/>
      <c r="C673" s="328" t="n"/>
      <c r="D673" s="328" t="n"/>
      <c r="E673" s="328" t="n"/>
      <c r="F673" s="328" t="n"/>
      <c r="G673" s="329" t="n"/>
      <c r="H673" s="329" t="n"/>
      <c r="I673" s="330" t="n"/>
      <c r="J673" s="330" t="n"/>
      <c r="K673" s="330" t="n"/>
      <c r="L673" s="330" t="n"/>
      <c r="M673" s="330" t="n"/>
      <c r="N673" s="331">
        <f>IF(A673="","",IF(ISERROR(MATCH($F673,CL,0)),"Unknown",INDIRECT("'C'!$A$"&amp;MATCH($F673,CL,0)+1)))</f>
        <v/>
      </c>
      <c r="O673" s="331" t="inlineStr"/>
      <c r="P673" s="332" t="n"/>
      <c r="Q673" s="333">
        <f>A673&amp;B673</f>
        <v/>
      </c>
      <c r="R673" s="333">
        <f>OR(ISBLANK(B673),ISBLANK(C673))</f>
        <v/>
      </c>
      <c r="S673" s="333">
        <f>IF(R673,"",A673&amp;"+")</f>
        <v/>
      </c>
    </row>
    <row r="674" ht="20.1" customFormat="1" customHeight="1" s="333">
      <c r="A674" s="296" t="n"/>
      <c r="B674" s="328" t="n"/>
      <c r="C674" s="328" t="n"/>
      <c r="D674" s="328" t="n"/>
      <c r="E674" s="328" t="n"/>
      <c r="F674" s="328" t="n"/>
      <c r="G674" s="329" t="n"/>
      <c r="H674" s="329" t="n"/>
      <c r="I674" s="330" t="n"/>
      <c r="J674" s="330" t="n"/>
      <c r="K674" s="330" t="n"/>
      <c r="L674" s="330" t="n"/>
      <c r="M674" s="330" t="n"/>
      <c r="N674" s="331">
        <f>IF(A674="","",IF(ISERROR(MATCH($F674,CL,0)),"Unknown",INDIRECT("'C'!$A$"&amp;MATCH($F674,CL,0)+1)))</f>
        <v/>
      </c>
      <c r="O674" s="331" t="inlineStr"/>
      <c r="P674" s="332" t="n"/>
      <c r="Q674" s="333">
        <f>A674&amp;B674</f>
        <v/>
      </c>
      <c r="R674" s="333">
        <f>OR(ISBLANK(B674),ISBLANK(C674))</f>
        <v/>
      </c>
      <c r="S674" s="333">
        <f>IF(R674,"",A674&amp;"+")</f>
        <v/>
      </c>
    </row>
    <row r="675" ht="20.1" customFormat="1" customHeight="1" s="333">
      <c r="A675" s="296" t="n"/>
      <c r="B675" s="328" t="n"/>
      <c r="C675" s="328" t="n"/>
      <c r="D675" s="328" t="n"/>
      <c r="E675" s="328" t="n"/>
      <c r="F675" s="328" t="n"/>
      <c r="G675" s="329" t="n"/>
      <c r="H675" s="329" t="n"/>
      <c r="I675" s="330" t="n"/>
      <c r="J675" s="330" t="n"/>
      <c r="K675" s="330" t="n"/>
      <c r="L675" s="330" t="n"/>
      <c r="M675" s="330" t="n"/>
      <c r="N675" s="331">
        <f>IF(A675="","",IF(ISERROR(MATCH($F675,CL,0)),"Unknown",INDIRECT("'C'!$A$"&amp;MATCH($F675,CL,0)+1)))</f>
        <v/>
      </c>
      <c r="O675" s="331" t="inlineStr"/>
      <c r="P675" s="332" t="n"/>
      <c r="Q675" s="333">
        <f>A675&amp;B675</f>
        <v/>
      </c>
      <c r="R675" s="333">
        <f>OR(ISBLANK(B675),ISBLANK(C675))</f>
        <v/>
      </c>
      <c r="S675" s="333">
        <f>IF(R675,"",A675&amp;"+")</f>
        <v/>
      </c>
    </row>
    <row r="676" ht="20.1" customFormat="1" customHeight="1" s="333">
      <c r="A676" s="296" t="n"/>
      <c r="B676" s="328" t="n"/>
      <c r="C676" s="328" t="n"/>
      <c r="D676" s="328" t="n"/>
      <c r="E676" s="328" t="n"/>
      <c r="F676" s="328" t="n"/>
      <c r="G676" s="329" t="n"/>
      <c r="H676" s="329" t="n"/>
      <c r="I676" s="330" t="n"/>
      <c r="J676" s="330" t="n"/>
      <c r="K676" s="330" t="n"/>
      <c r="L676" s="330" t="n"/>
      <c r="M676" s="330" t="n"/>
      <c r="N676" s="331">
        <f>IF(A676="","",IF(ISERROR(MATCH($F676,CL,0)),"Unknown",INDIRECT("'C'!$A$"&amp;MATCH($F676,CL,0)+1)))</f>
        <v/>
      </c>
      <c r="O676" s="331" t="inlineStr"/>
      <c r="P676" s="332" t="n"/>
      <c r="Q676" s="333">
        <f>A676&amp;B676</f>
        <v/>
      </c>
      <c r="R676" s="333">
        <f>OR(ISBLANK(B676),ISBLANK(C676))</f>
        <v/>
      </c>
      <c r="S676" s="333">
        <f>IF(R676,"",A676&amp;"+")</f>
        <v/>
      </c>
    </row>
    <row r="677" ht="20.1" customFormat="1" customHeight="1" s="333">
      <c r="A677" s="296" t="n"/>
      <c r="B677" s="328" t="n"/>
      <c r="C677" s="328" t="n"/>
      <c r="D677" s="328" t="n"/>
      <c r="E677" s="328" t="n"/>
      <c r="F677" s="328" t="n"/>
      <c r="G677" s="329" t="n"/>
      <c r="H677" s="329" t="n"/>
      <c r="I677" s="330" t="n"/>
      <c r="J677" s="330" t="n"/>
      <c r="K677" s="330" t="n"/>
      <c r="L677" s="330" t="n"/>
      <c r="M677" s="330" t="n"/>
      <c r="N677" s="331">
        <f>IF(A677="","",IF(ISERROR(MATCH($F677,CL,0)),"Unknown",INDIRECT("'C'!$A$"&amp;MATCH($F677,CL,0)+1)))</f>
        <v/>
      </c>
      <c r="O677" s="331" t="inlineStr"/>
      <c r="P677" s="332" t="n"/>
      <c r="Q677" s="333">
        <f>A677&amp;B677</f>
        <v/>
      </c>
      <c r="R677" s="333">
        <f>OR(ISBLANK(B677),ISBLANK(C677))</f>
        <v/>
      </c>
      <c r="S677" s="333">
        <f>IF(R677,"",A677&amp;"+")</f>
        <v/>
      </c>
    </row>
    <row r="678" ht="20.1" customFormat="1" customHeight="1" s="333">
      <c r="A678" s="296" t="n"/>
      <c r="B678" s="328" t="n"/>
      <c r="C678" s="328" t="n"/>
      <c r="D678" s="328" t="n"/>
      <c r="E678" s="328" t="n"/>
      <c r="F678" s="328" t="n"/>
      <c r="G678" s="329" t="n"/>
      <c r="H678" s="329" t="n"/>
      <c r="I678" s="330" t="n"/>
      <c r="J678" s="330" t="n"/>
      <c r="K678" s="330" t="n"/>
      <c r="L678" s="330" t="n"/>
      <c r="M678" s="330" t="n"/>
      <c r="N678" s="331">
        <f>IF(A678="","",IF(ISERROR(MATCH($F678,CL,0)),"Unknown",INDIRECT("'C'!$A$"&amp;MATCH($F678,CL,0)+1)))</f>
        <v/>
      </c>
      <c r="O678" s="331" t="inlineStr"/>
      <c r="P678" s="332" t="n"/>
      <c r="Q678" s="333">
        <f>A678&amp;B678</f>
        <v/>
      </c>
      <c r="R678" s="333">
        <f>OR(ISBLANK(B678),ISBLANK(C678))</f>
        <v/>
      </c>
      <c r="S678" s="333">
        <f>IF(R678,"",A678&amp;"+")</f>
        <v/>
      </c>
    </row>
    <row r="679" ht="20.1" customFormat="1" customHeight="1" s="333">
      <c r="A679" s="296" t="n"/>
      <c r="B679" s="328" t="n"/>
      <c r="C679" s="328" t="n"/>
      <c r="D679" s="328" t="n"/>
      <c r="E679" s="328" t="n"/>
      <c r="F679" s="328" t="n"/>
      <c r="G679" s="329" t="n"/>
      <c r="H679" s="329" t="n"/>
      <c r="I679" s="330" t="n"/>
      <c r="J679" s="330" t="n"/>
      <c r="K679" s="330" t="n"/>
      <c r="L679" s="330" t="n"/>
      <c r="M679" s="330" t="n"/>
      <c r="N679" s="331">
        <f>IF(A679="","",IF(ISERROR(MATCH($F679,CL,0)),"Unknown",INDIRECT("'C'!$A$"&amp;MATCH($F679,CL,0)+1)))</f>
        <v/>
      </c>
      <c r="O679" s="331" t="inlineStr"/>
      <c r="P679" s="332" t="n"/>
      <c r="Q679" s="333">
        <f>A679&amp;B679</f>
        <v/>
      </c>
      <c r="R679" s="333">
        <f>OR(ISBLANK(B679),ISBLANK(C679))</f>
        <v/>
      </c>
      <c r="S679" s="333">
        <f>IF(R679,"",A679&amp;"+")</f>
        <v/>
      </c>
    </row>
    <row r="680" ht="20.1" customFormat="1" customHeight="1" s="333">
      <c r="A680" s="296" t="n"/>
      <c r="B680" s="328" t="n"/>
      <c r="C680" s="328" t="n"/>
      <c r="D680" s="328" t="n"/>
      <c r="E680" s="328" t="n"/>
      <c r="F680" s="328" t="n"/>
      <c r="G680" s="329" t="n"/>
      <c r="H680" s="329" t="n"/>
      <c r="I680" s="330" t="n"/>
      <c r="J680" s="330" t="n"/>
      <c r="K680" s="330" t="n"/>
      <c r="L680" s="330" t="n"/>
      <c r="M680" s="330" t="n"/>
      <c r="N680" s="331">
        <f>IF(A680="","",IF(ISERROR(MATCH($F680,CL,0)),"Unknown",INDIRECT("'C'!$A$"&amp;MATCH($F680,CL,0)+1)))</f>
        <v/>
      </c>
      <c r="O680" s="331" t="inlineStr"/>
      <c r="P680" s="332" t="n"/>
      <c r="Q680" s="333">
        <f>A680&amp;B680</f>
        <v/>
      </c>
      <c r="R680" s="333">
        <f>OR(ISBLANK(B680),ISBLANK(C680))</f>
        <v/>
      </c>
      <c r="S680" s="333">
        <f>IF(R680,"",A680&amp;"+")</f>
        <v/>
      </c>
    </row>
    <row r="681" ht="20.1" customFormat="1" customHeight="1" s="333">
      <c r="A681" s="296" t="n"/>
      <c r="B681" s="328" t="n"/>
      <c r="C681" s="328" t="n"/>
      <c r="D681" s="328" t="n"/>
      <c r="E681" s="328" t="n"/>
      <c r="F681" s="328" t="n"/>
      <c r="G681" s="329" t="n"/>
      <c r="H681" s="329" t="n"/>
      <c r="I681" s="330" t="n"/>
      <c r="J681" s="330" t="n"/>
      <c r="K681" s="330" t="n"/>
      <c r="L681" s="330" t="n"/>
      <c r="M681" s="330" t="n"/>
      <c r="N681" s="331">
        <f>IF(A681="","",IF(ISERROR(MATCH($F681,CL,0)),"Unknown",INDIRECT("'C'!$A$"&amp;MATCH($F681,CL,0)+1)))</f>
        <v/>
      </c>
      <c r="O681" s="331" t="inlineStr"/>
      <c r="P681" s="332" t="n"/>
      <c r="Q681" s="333">
        <f>A681&amp;B681</f>
        <v/>
      </c>
      <c r="R681" s="333">
        <f>OR(ISBLANK(B681),ISBLANK(C681))</f>
        <v/>
      </c>
      <c r="S681" s="333">
        <f>IF(R681,"",A681&amp;"+")</f>
        <v/>
      </c>
    </row>
    <row r="682" ht="20.1" customFormat="1" customHeight="1" s="333">
      <c r="A682" s="296" t="n"/>
      <c r="B682" s="328" t="n"/>
      <c r="C682" s="328" t="n"/>
      <c r="D682" s="328" t="n"/>
      <c r="E682" s="328" t="n"/>
      <c r="F682" s="328" t="n"/>
      <c r="G682" s="329" t="n"/>
      <c r="H682" s="329" t="n"/>
      <c r="I682" s="330" t="n"/>
      <c r="J682" s="330" t="n"/>
      <c r="K682" s="330" t="n"/>
      <c r="L682" s="330" t="n"/>
      <c r="M682" s="330" t="n"/>
      <c r="N682" s="331">
        <f>IF(A682="","",IF(ISERROR(MATCH($F682,CL,0)),"Unknown",INDIRECT("'C'!$A$"&amp;MATCH($F682,CL,0)+1)))</f>
        <v/>
      </c>
      <c r="O682" s="331" t="inlineStr"/>
      <c r="P682" s="332" t="n"/>
      <c r="Q682" s="333">
        <f>A682&amp;B682</f>
        <v/>
      </c>
      <c r="R682" s="333">
        <f>OR(ISBLANK(B682),ISBLANK(C682))</f>
        <v/>
      </c>
      <c r="S682" s="333">
        <f>IF(R682,"",A682&amp;"+")</f>
        <v/>
      </c>
    </row>
    <row r="683" ht="20.1" customFormat="1" customHeight="1" s="333">
      <c r="A683" s="296" t="n"/>
      <c r="B683" s="328" t="n"/>
      <c r="C683" s="328" t="n"/>
      <c r="D683" s="328" t="n"/>
      <c r="E683" s="328" t="n"/>
      <c r="F683" s="328" t="n"/>
      <c r="G683" s="329" t="n"/>
      <c r="H683" s="329" t="n"/>
      <c r="I683" s="330" t="n"/>
      <c r="J683" s="330" t="n"/>
      <c r="K683" s="330" t="n"/>
      <c r="L683" s="330" t="n"/>
      <c r="M683" s="330" t="n"/>
      <c r="N683" s="331">
        <f>IF(A683="","",IF(ISERROR(MATCH($F683,CL,0)),"Unknown",INDIRECT("'C'!$A$"&amp;MATCH($F683,CL,0)+1)))</f>
        <v/>
      </c>
      <c r="O683" s="331" t="inlineStr"/>
      <c r="P683" s="332" t="n"/>
      <c r="Q683" s="333">
        <f>A683&amp;B683</f>
        <v/>
      </c>
      <c r="R683" s="333">
        <f>OR(ISBLANK(B683),ISBLANK(C683))</f>
        <v/>
      </c>
      <c r="S683" s="333">
        <f>IF(R683,"",A683&amp;"+")</f>
        <v/>
      </c>
    </row>
    <row r="684" ht="20.1" customFormat="1" customHeight="1" s="333">
      <c r="A684" s="296" t="n"/>
      <c r="B684" s="328" t="n"/>
      <c r="C684" s="328" t="n"/>
      <c r="D684" s="328" t="n"/>
      <c r="E684" s="328" t="n"/>
      <c r="F684" s="328" t="n"/>
      <c r="G684" s="329" t="n"/>
      <c r="H684" s="329" t="n"/>
      <c r="I684" s="330" t="n"/>
      <c r="J684" s="330" t="n"/>
      <c r="K684" s="330" t="n"/>
      <c r="L684" s="330" t="n"/>
      <c r="M684" s="330" t="n"/>
      <c r="N684" s="331">
        <f>IF(A684="","",IF(ISERROR(MATCH($F684,CL,0)),"Unknown",INDIRECT("'C'!$A$"&amp;MATCH($F684,CL,0)+1)))</f>
        <v/>
      </c>
      <c r="O684" s="331" t="inlineStr"/>
      <c r="P684" s="332" t="n"/>
      <c r="Q684" s="333">
        <f>A684&amp;B684</f>
        <v/>
      </c>
      <c r="R684" s="333">
        <f>OR(ISBLANK(B684),ISBLANK(C684))</f>
        <v/>
      </c>
      <c r="S684" s="333">
        <f>IF(R684,"",A684&amp;"+")</f>
        <v/>
      </c>
    </row>
    <row r="685" ht="20.1" customFormat="1" customHeight="1" s="333">
      <c r="A685" s="296" t="n"/>
      <c r="B685" s="328" t="n"/>
      <c r="C685" s="328" t="n"/>
      <c r="D685" s="328" t="n"/>
      <c r="E685" s="328" t="n"/>
      <c r="F685" s="328" t="n"/>
      <c r="G685" s="329" t="n"/>
      <c r="H685" s="329" t="n"/>
      <c r="I685" s="330" t="n"/>
      <c r="J685" s="330" t="n"/>
      <c r="K685" s="330" t="n"/>
      <c r="L685" s="330" t="n"/>
      <c r="M685" s="330" t="n"/>
      <c r="N685" s="331">
        <f>IF(A685="","",IF(ISERROR(MATCH($F685,CL,0)),"Unknown",INDIRECT("'C'!$A$"&amp;MATCH($F685,CL,0)+1)))</f>
        <v/>
      </c>
      <c r="O685" s="331" t="inlineStr"/>
      <c r="P685" s="332" t="n"/>
      <c r="Q685" s="333">
        <f>A685&amp;B685</f>
        <v/>
      </c>
      <c r="R685" s="333">
        <f>OR(ISBLANK(B685),ISBLANK(C685))</f>
        <v/>
      </c>
      <c r="S685" s="333">
        <f>IF(R685,"",A685&amp;"+")</f>
        <v/>
      </c>
    </row>
    <row r="686" ht="20.1" customFormat="1" customHeight="1" s="333">
      <c r="A686" s="296" t="n"/>
      <c r="B686" s="328" t="n"/>
      <c r="C686" s="328" t="n"/>
      <c r="D686" s="328" t="n"/>
      <c r="E686" s="328" t="n"/>
      <c r="F686" s="328" t="n"/>
      <c r="G686" s="329" t="n"/>
      <c r="H686" s="329" t="n"/>
      <c r="I686" s="330" t="n"/>
      <c r="J686" s="330" t="n"/>
      <c r="K686" s="330" t="n"/>
      <c r="L686" s="330" t="n"/>
      <c r="M686" s="330" t="n"/>
      <c r="N686" s="331">
        <f>IF(A686="","",IF(ISERROR(MATCH($F686,CL,0)),"Unknown",INDIRECT("'C'!$A$"&amp;MATCH($F686,CL,0)+1)))</f>
        <v/>
      </c>
      <c r="O686" s="331" t="inlineStr"/>
      <c r="P686" s="332" t="n"/>
      <c r="Q686" s="333">
        <f>A686&amp;B686</f>
        <v/>
      </c>
      <c r="R686" s="333">
        <f>OR(ISBLANK(B686),ISBLANK(C686))</f>
        <v/>
      </c>
      <c r="S686" s="333">
        <f>IF(R686,"",A686&amp;"+")</f>
        <v/>
      </c>
    </row>
    <row r="687" ht="20.1" customFormat="1" customHeight="1" s="333">
      <c r="A687" s="296" t="n"/>
      <c r="B687" s="328" t="n"/>
      <c r="C687" s="328" t="n"/>
      <c r="D687" s="328" t="n"/>
      <c r="E687" s="328" t="n"/>
      <c r="F687" s="328" t="n"/>
      <c r="G687" s="329" t="n"/>
      <c r="H687" s="329" t="n"/>
      <c r="I687" s="330" t="n"/>
      <c r="J687" s="330" t="n"/>
      <c r="K687" s="330" t="n"/>
      <c r="L687" s="330" t="n"/>
      <c r="M687" s="330" t="n"/>
      <c r="N687" s="331">
        <f>IF(A687="","",IF(ISERROR(MATCH($F687,CL,0)),"Unknown",INDIRECT("'C'!$A$"&amp;MATCH($F687,CL,0)+1)))</f>
        <v/>
      </c>
      <c r="O687" s="331" t="inlineStr"/>
      <c r="P687" s="332" t="n"/>
      <c r="Q687" s="333">
        <f>A687&amp;B687</f>
        <v/>
      </c>
      <c r="R687" s="333">
        <f>OR(ISBLANK(B687),ISBLANK(C687))</f>
        <v/>
      </c>
      <c r="S687" s="333">
        <f>IF(R687,"",A687&amp;"+")</f>
        <v/>
      </c>
    </row>
    <row r="688" ht="20.1" customFormat="1" customHeight="1" s="333">
      <c r="A688" s="296" t="n"/>
      <c r="B688" s="328" t="n"/>
      <c r="C688" s="328" t="n"/>
      <c r="D688" s="328" t="n"/>
      <c r="E688" s="328" t="n"/>
      <c r="F688" s="328" t="n"/>
      <c r="G688" s="329" t="n"/>
      <c r="H688" s="329" t="n"/>
      <c r="I688" s="330" t="n"/>
      <c r="J688" s="330" t="n"/>
      <c r="K688" s="330" t="n"/>
      <c r="L688" s="330" t="n"/>
      <c r="M688" s="330" t="n"/>
      <c r="N688" s="331">
        <f>IF(A688="","",IF(ISERROR(MATCH($F688,CL,0)),"Unknown",INDIRECT("'C'!$A$"&amp;MATCH($F688,CL,0)+1)))</f>
        <v/>
      </c>
      <c r="O688" s="331" t="inlineStr"/>
      <c r="P688" s="332" t="n"/>
      <c r="Q688" s="333">
        <f>A688&amp;B688</f>
        <v/>
      </c>
      <c r="R688" s="333">
        <f>OR(ISBLANK(B688),ISBLANK(C688))</f>
        <v/>
      </c>
      <c r="S688" s="333">
        <f>IF(R688,"",A688&amp;"+")</f>
        <v/>
      </c>
    </row>
    <row r="689" ht="20.1" customFormat="1" customHeight="1" s="333">
      <c r="A689" s="296" t="n"/>
      <c r="B689" s="328" t="n"/>
      <c r="C689" s="328" t="n"/>
      <c r="D689" s="328" t="n"/>
      <c r="E689" s="328" t="n"/>
      <c r="F689" s="328" t="n"/>
      <c r="G689" s="329" t="n"/>
      <c r="H689" s="329" t="n"/>
      <c r="I689" s="330" t="n"/>
      <c r="J689" s="330" t="n"/>
      <c r="K689" s="330" t="n"/>
      <c r="L689" s="330" t="n"/>
      <c r="M689" s="330" t="n"/>
      <c r="N689" s="331">
        <f>IF(A689="","",IF(ISERROR(MATCH($F689,CL,0)),"Unknown",INDIRECT("'C'!$A$"&amp;MATCH($F689,CL,0)+1)))</f>
        <v/>
      </c>
      <c r="O689" s="331" t="inlineStr"/>
      <c r="P689" s="332" t="n"/>
      <c r="Q689" s="333">
        <f>A689&amp;B689</f>
        <v/>
      </c>
      <c r="R689" s="333">
        <f>OR(ISBLANK(B689),ISBLANK(C689))</f>
        <v/>
      </c>
      <c r="S689" s="333">
        <f>IF(R689,"",A689&amp;"+")</f>
        <v/>
      </c>
    </row>
    <row r="690" ht="20.1" customFormat="1" customHeight="1" s="333">
      <c r="A690" s="296" t="n"/>
      <c r="B690" s="328" t="n"/>
      <c r="C690" s="328" t="n"/>
      <c r="D690" s="328" t="n"/>
      <c r="E690" s="328" t="n"/>
      <c r="F690" s="328" t="n"/>
      <c r="G690" s="329" t="n"/>
      <c r="H690" s="329" t="n"/>
      <c r="I690" s="330" t="n"/>
      <c r="J690" s="330" t="n"/>
      <c r="K690" s="330" t="n"/>
      <c r="L690" s="330" t="n"/>
      <c r="M690" s="330" t="n"/>
      <c r="N690" s="331">
        <f>IF(A690="","",IF(ISERROR(MATCH($F690,CL,0)),"Unknown",INDIRECT("'C'!$A$"&amp;MATCH($F690,CL,0)+1)))</f>
        <v/>
      </c>
      <c r="O690" s="331" t="inlineStr"/>
      <c r="P690" s="332" t="n"/>
      <c r="Q690" s="333">
        <f>A690&amp;B690</f>
        <v/>
      </c>
      <c r="R690" s="333">
        <f>OR(ISBLANK(B690),ISBLANK(C690))</f>
        <v/>
      </c>
      <c r="S690" s="333">
        <f>IF(R690,"",A690&amp;"+")</f>
        <v/>
      </c>
    </row>
    <row r="691" ht="20.1" customFormat="1" customHeight="1" s="333">
      <c r="A691" s="296" t="n"/>
      <c r="B691" s="328" t="n"/>
      <c r="C691" s="328" t="n"/>
      <c r="D691" s="328" t="n"/>
      <c r="E691" s="328" t="n"/>
      <c r="F691" s="328" t="n"/>
      <c r="G691" s="329" t="n"/>
      <c r="H691" s="329" t="n"/>
      <c r="I691" s="330" t="n"/>
      <c r="J691" s="330" t="n"/>
      <c r="K691" s="330" t="n"/>
      <c r="L691" s="330" t="n"/>
      <c r="M691" s="330" t="n"/>
      <c r="N691" s="331">
        <f>IF(A691="","",IF(ISERROR(MATCH($F691,CL,0)),"Unknown",INDIRECT("'C'!$A$"&amp;MATCH($F691,CL,0)+1)))</f>
        <v/>
      </c>
      <c r="O691" s="331" t="inlineStr"/>
      <c r="P691" s="332" t="n"/>
      <c r="Q691" s="333">
        <f>A691&amp;B691</f>
        <v/>
      </c>
      <c r="R691" s="333">
        <f>OR(ISBLANK(B691),ISBLANK(C691))</f>
        <v/>
      </c>
      <c r="S691" s="333">
        <f>IF(R691,"",A691&amp;"+")</f>
        <v/>
      </c>
    </row>
    <row r="692" ht="20.1" customFormat="1" customHeight="1" s="333">
      <c r="A692" s="296" t="n"/>
      <c r="B692" s="328" t="n"/>
      <c r="C692" s="328" t="n"/>
      <c r="D692" s="328" t="n"/>
      <c r="E692" s="328" t="n"/>
      <c r="F692" s="328" t="n"/>
      <c r="G692" s="329" t="n"/>
      <c r="H692" s="329" t="n"/>
      <c r="I692" s="330" t="n"/>
      <c r="J692" s="330" t="n"/>
      <c r="K692" s="330" t="n"/>
      <c r="L692" s="330" t="n"/>
      <c r="M692" s="330" t="n"/>
      <c r="N692" s="331">
        <f>IF(A692="","",IF(ISERROR(MATCH($F692,CL,0)),"Unknown",INDIRECT("'C'!$A$"&amp;MATCH($F692,CL,0)+1)))</f>
        <v/>
      </c>
      <c r="O692" s="331" t="inlineStr"/>
      <c r="P692" s="332" t="n"/>
      <c r="Q692" s="333">
        <f>A692&amp;B692</f>
        <v/>
      </c>
      <c r="R692" s="333">
        <f>OR(ISBLANK(B692),ISBLANK(C692))</f>
        <v/>
      </c>
      <c r="S692" s="333">
        <f>IF(R692,"",A692&amp;"+")</f>
        <v/>
      </c>
    </row>
    <row r="693" ht="20.1" customFormat="1" customHeight="1" s="333">
      <c r="A693" s="296" t="n"/>
      <c r="B693" s="328" t="n"/>
      <c r="C693" s="328" t="n"/>
      <c r="D693" s="328" t="n"/>
      <c r="E693" s="328" t="n"/>
      <c r="F693" s="328" t="n"/>
      <c r="G693" s="329" t="n"/>
      <c r="H693" s="329" t="n"/>
      <c r="I693" s="330" t="n"/>
      <c r="J693" s="330" t="n"/>
      <c r="K693" s="330" t="n"/>
      <c r="L693" s="330" t="n"/>
      <c r="M693" s="330" t="n"/>
      <c r="N693" s="331">
        <f>IF(A693="","",IF(ISERROR(MATCH($F693,CL,0)),"Unknown",INDIRECT("'C'!$A$"&amp;MATCH($F693,CL,0)+1)))</f>
        <v/>
      </c>
      <c r="O693" s="331" t="inlineStr"/>
      <c r="P693" s="332" t="n"/>
      <c r="Q693" s="333">
        <f>A693&amp;B693</f>
        <v/>
      </c>
      <c r="R693" s="333">
        <f>OR(ISBLANK(B693),ISBLANK(C693))</f>
        <v/>
      </c>
      <c r="S693" s="333">
        <f>IF(R693,"",A693&amp;"+")</f>
        <v/>
      </c>
    </row>
    <row r="694" ht="20.1" customFormat="1" customHeight="1" s="333">
      <c r="A694" s="296" t="n"/>
      <c r="B694" s="328" t="n"/>
      <c r="C694" s="328" t="n"/>
      <c r="D694" s="328" t="n"/>
      <c r="E694" s="328" t="n"/>
      <c r="F694" s="328" t="n"/>
      <c r="G694" s="329" t="n"/>
      <c r="H694" s="329" t="n"/>
      <c r="I694" s="330" t="n"/>
      <c r="J694" s="330" t="n"/>
      <c r="K694" s="330" t="n"/>
      <c r="L694" s="330" t="n"/>
      <c r="M694" s="330" t="n"/>
      <c r="N694" s="331">
        <f>IF(A694="","",IF(ISERROR(MATCH($F694,CL,0)),"Unknown",INDIRECT("'C'!$A$"&amp;MATCH($F694,CL,0)+1)))</f>
        <v/>
      </c>
      <c r="O694" s="331" t="inlineStr"/>
      <c r="P694" s="332" t="n"/>
      <c r="Q694" s="333">
        <f>A694&amp;B694</f>
        <v/>
      </c>
      <c r="R694" s="333">
        <f>OR(ISBLANK(B694),ISBLANK(C694))</f>
        <v/>
      </c>
      <c r="S694" s="333">
        <f>IF(R694,"",A694&amp;"+")</f>
        <v/>
      </c>
    </row>
    <row r="695" ht="20.1" customFormat="1" customHeight="1" s="333">
      <c r="A695" s="296" t="n"/>
      <c r="B695" s="328" t="n"/>
      <c r="C695" s="328" t="n"/>
      <c r="D695" s="328" t="n"/>
      <c r="E695" s="328" t="n"/>
      <c r="F695" s="328" t="n"/>
      <c r="G695" s="329" t="n"/>
      <c r="H695" s="329" t="n"/>
      <c r="I695" s="330" t="n"/>
      <c r="J695" s="330" t="n"/>
      <c r="K695" s="330" t="n"/>
      <c r="L695" s="330" t="n"/>
      <c r="M695" s="330" t="n"/>
      <c r="N695" s="331">
        <f>IF(A695="","",IF(ISERROR(MATCH($F695,CL,0)),"Unknown",INDIRECT("'C'!$A$"&amp;MATCH($F695,CL,0)+1)))</f>
        <v/>
      </c>
      <c r="O695" s="331" t="inlineStr"/>
      <c r="P695" s="332" t="n"/>
      <c r="Q695" s="333">
        <f>A695&amp;B695</f>
        <v/>
      </c>
      <c r="R695" s="333">
        <f>OR(ISBLANK(B695),ISBLANK(C695))</f>
        <v/>
      </c>
      <c r="S695" s="333">
        <f>IF(R695,"",A695&amp;"+")</f>
        <v/>
      </c>
    </row>
    <row r="696" ht="20.1" customFormat="1" customHeight="1" s="333">
      <c r="A696" s="296" t="n"/>
      <c r="B696" s="328" t="n"/>
      <c r="C696" s="328" t="n"/>
      <c r="D696" s="328" t="n"/>
      <c r="E696" s="328" t="n"/>
      <c r="F696" s="328" t="n"/>
      <c r="G696" s="329" t="n"/>
      <c r="H696" s="329" t="n"/>
      <c r="I696" s="330" t="n"/>
      <c r="J696" s="330" t="n"/>
      <c r="K696" s="330" t="n"/>
      <c r="L696" s="330" t="n"/>
      <c r="M696" s="330" t="n"/>
      <c r="N696" s="331">
        <f>IF(A696="","",IF(ISERROR(MATCH($F696,CL,0)),"Unknown",INDIRECT("'C'!$A$"&amp;MATCH($F696,CL,0)+1)))</f>
        <v/>
      </c>
      <c r="O696" s="331" t="inlineStr"/>
      <c r="P696" s="332" t="n"/>
      <c r="Q696" s="333">
        <f>A696&amp;B696</f>
        <v/>
      </c>
      <c r="R696" s="333">
        <f>OR(ISBLANK(B696),ISBLANK(C696))</f>
        <v/>
      </c>
      <c r="S696" s="333">
        <f>IF(R696,"",A696&amp;"+")</f>
        <v/>
      </c>
    </row>
    <row r="697" ht="20.1" customFormat="1" customHeight="1" s="333">
      <c r="A697" s="296" t="n"/>
      <c r="B697" s="328" t="n"/>
      <c r="C697" s="328" t="n"/>
      <c r="D697" s="328" t="n"/>
      <c r="E697" s="328" t="n"/>
      <c r="F697" s="328" t="n"/>
      <c r="G697" s="329" t="n"/>
      <c r="H697" s="329" t="n"/>
      <c r="I697" s="330" t="n"/>
      <c r="J697" s="330" t="n"/>
      <c r="K697" s="330" t="n"/>
      <c r="L697" s="330" t="n"/>
      <c r="M697" s="330" t="n"/>
      <c r="N697" s="331">
        <f>IF(A697="","",IF(ISERROR(MATCH($F697,CL,0)),"Unknown",INDIRECT("'C'!$A$"&amp;MATCH($F697,CL,0)+1)))</f>
        <v/>
      </c>
      <c r="O697" s="331" t="inlineStr"/>
      <c r="P697" s="332" t="n"/>
      <c r="Q697" s="333">
        <f>A697&amp;B697</f>
        <v/>
      </c>
      <c r="R697" s="333">
        <f>OR(ISBLANK(B697),ISBLANK(C697))</f>
        <v/>
      </c>
      <c r="S697" s="333">
        <f>IF(R697,"",A697&amp;"+")</f>
        <v/>
      </c>
    </row>
    <row r="698" ht="20.1" customFormat="1" customHeight="1" s="333">
      <c r="A698" s="296" t="n"/>
      <c r="B698" s="328" t="n"/>
      <c r="C698" s="328" t="n"/>
      <c r="D698" s="328" t="n"/>
      <c r="E698" s="328" t="n"/>
      <c r="F698" s="328" t="n"/>
      <c r="G698" s="329" t="n"/>
      <c r="H698" s="329" t="n"/>
      <c r="I698" s="330" t="n"/>
      <c r="J698" s="330" t="n"/>
      <c r="K698" s="330" t="n"/>
      <c r="L698" s="330" t="n"/>
      <c r="M698" s="330" t="n"/>
      <c r="N698" s="331">
        <f>IF(A698="","",IF(ISERROR(MATCH($F698,CL,0)),"Unknown",INDIRECT("'C'!$A$"&amp;MATCH($F698,CL,0)+1)))</f>
        <v/>
      </c>
      <c r="O698" s="331" t="inlineStr"/>
      <c r="P698" s="332" t="n"/>
      <c r="Q698" s="333">
        <f>A698&amp;B698</f>
        <v/>
      </c>
      <c r="R698" s="333">
        <f>OR(ISBLANK(B698),ISBLANK(C698))</f>
        <v/>
      </c>
      <c r="S698" s="333">
        <f>IF(R698,"",A698&amp;"+")</f>
        <v/>
      </c>
    </row>
    <row r="699" ht="20.1" customFormat="1" customHeight="1" s="333">
      <c r="A699" s="296" t="n"/>
      <c r="B699" s="328" t="n"/>
      <c r="C699" s="328" t="n"/>
      <c r="D699" s="328" t="n"/>
      <c r="E699" s="328" t="n"/>
      <c r="F699" s="328" t="n"/>
      <c r="G699" s="329" t="n"/>
      <c r="H699" s="329" t="n"/>
      <c r="I699" s="330" t="n"/>
      <c r="J699" s="330" t="n"/>
      <c r="K699" s="330" t="n"/>
      <c r="L699" s="330" t="n"/>
      <c r="M699" s="330" t="n"/>
      <c r="N699" s="331">
        <f>IF(A699="","",IF(ISERROR(MATCH($F699,CL,0)),"Unknown",INDIRECT("'C'!$A$"&amp;MATCH($F699,CL,0)+1)))</f>
        <v/>
      </c>
      <c r="O699" s="331" t="inlineStr"/>
      <c r="P699" s="332" t="n"/>
      <c r="Q699" s="333">
        <f>A699&amp;B699</f>
        <v/>
      </c>
      <c r="R699" s="333">
        <f>OR(ISBLANK(B699),ISBLANK(C699))</f>
        <v/>
      </c>
      <c r="S699" s="333">
        <f>IF(R699,"",A699&amp;"+")</f>
        <v/>
      </c>
    </row>
    <row r="700" ht="20.1" customFormat="1" customHeight="1" s="333">
      <c r="A700" s="296" t="n"/>
      <c r="B700" s="328" t="n"/>
      <c r="C700" s="328" t="n"/>
      <c r="D700" s="328" t="n"/>
      <c r="E700" s="328" t="n"/>
      <c r="F700" s="328" t="n"/>
      <c r="G700" s="329" t="n"/>
      <c r="H700" s="329" t="n"/>
      <c r="I700" s="330" t="n"/>
      <c r="J700" s="330" t="n"/>
      <c r="K700" s="330" t="n"/>
      <c r="L700" s="330" t="n"/>
      <c r="M700" s="330" t="n"/>
      <c r="N700" s="331">
        <f>IF(A700="","",IF(ISERROR(MATCH($F700,CL,0)),"Unknown",INDIRECT("'C'!$A$"&amp;MATCH($F700,CL,0)+1)))</f>
        <v/>
      </c>
      <c r="O700" s="331" t="inlineStr"/>
      <c r="P700" s="332" t="n"/>
      <c r="Q700" s="333">
        <f>A700&amp;B700</f>
        <v/>
      </c>
      <c r="R700" s="333">
        <f>OR(ISBLANK(B700),ISBLANK(C700))</f>
        <v/>
      </c>
      <c r="S700" s="333">
        <f>IF(R700,"",A700&amp;"+")</f>
        <v/>
      </c>
    </row>
    <row r="701" ht="20.1" customFormat="1" customHeight="1" s="333">
      <c r="A701" s="296" t="n"/>
      <c r="B701" s="328" t="n"/>
      <c r="C701" s="328" t="n"/>
      <c r="D701" s="328" t="n"/>
      <c r="E701" s="328" t="n"/>
      <c r="F701" s="328" t="n"/>
      <c r="G701" s="329" t="n"/>
      <c r="H701" s="329" t="n"/>
      <c r="I701" s="330" t="n"/>
      <c r="J701" s="330" t="n"/>
      <c r="K701" s="330" t="n"/>
      <c r="L701" s="330" t="n"/>
      <c r="M701" s="330" t="n"/>
      <c r="N701" s="331">
        <f>IF(A701="","",IF(ISERROR(MATCH($F701,CL,0)),"Unknown",INDIRECT("'C'!$A$"&amp;MATCH($F701,CL,0)+1)))</f>
        <v/>
      </c>
      <c r="O701" s="331" t="inlineStr"/>
      <c r="P701" s="332" t="n"/>
      <c r="Q701" s="333">
        <f>A701&amp;B701</f>
        <v/>
      </c>
      <c r="R701" s="333">
        <f>OR(ISBLANK(B701),ISBLANK(C701))</f>
        <v/>
      </c>
      <c r="S701" s="333">
        <f>IF(R701,"",A701&amp;"+")</f>
        <v/>
      </c>
    </row>
    <row r="702" ht="20.1" customFormat="1" customHeight="1" s="333">
      <c r="A702" s="296" t="n"/>
      <c r="B702" s="328" t="n"/>
      <c r="C702" s="328" t="n"/>
      <c r="D702" s="328" t="n"/>
      <c r="E702" s="328" t="n"/>
      <c r="F702" s="328" t="n"/>
      <c r="G702" s="329" t="n"/>
      <c r="H702" s="329" t="n"/>
      <c r="I702" s="330" t="n"/>
      <c r="J702" s="330" t="n"/>
      <c r="K702" s="330" t="n"/>
      <c r="L702" s="330" t="n"/>
      <c r="M702" s="330" t="n"/>
      <c r="N702" s="331">
        <f>IF(A702="","",IF(ISERROR(MATCH($F702,CL,0)),"Unknown",INDIRECT("'C'!$A$"&amp;MATCH($F702,CL,0)+1)))</f>
        <v/>
      </c>
      <c r="O702" s="331" t="inlineStr"/>
      <c r="P702" s="332" t="n"/>
      <c r="Q702" s="333">
        <f>A702&amp;B702</f>
        <v/>
      </c>
      <c r="R702" s="333">
        <f>OR(ISBLANK(B702),ISBLANK(C702))</f>
        <v/>
      </c>
      <c r="S702" s="333">
        <f>IF(R702,"",A702&amp;"+")</f>
        <v/>
      </c>
    </row>
    <row r="703" ht="20.1" customFormat="1" customHeight="1" s="333">
      <c r="A703" s="296" t="n"/>
      <c r="B703" s="328" t="n"/>
      <c r="C703" s="328" t="n"/>
      <c r="D703" s="328" t="n"/>
      <c r="E703" s="328" t="n"/>
      <c r="F703" s="328" t="n"/>
      <c r="G703" s="329" t="n"/>
      <c r="H703" s="329" t="n"/>
      <c r="I703" s="330" t="n"/>
      <c r="J703" s="330" t="n"/>
      <c r="K703" s="330" t="n"/>
      <c r="L703" s="330" t="n"/>
      <c r="M703" s="330" t="n"/>
      <c r="N703" s="331">
        <f>IF(A703="","",IF(ISERROR(MATCH($F703,CL,0)),"Unknown",INDIRECT("'C'!$A$"&amp;MATCH($F703,CL,0)+1)))</f>
        <v/>
      </c>
      <c r="O703" s="331" t="inlineStr"/>
      <c r="P703" s="332" t="n"/>
      <c r="Q703" s="333">
        <f>A703&amp;B703</f>
        <v/>
      </c>
      <c r="R703" s="333">
        <f>OR(ISBLANK(B703),ISBLANK(C703))</f>
        <v/>
      </c>
      <c r="S703" s="333">
        <f>IF(R703,"",A703&amp;"+")</f>
        <v/>
      </c>
    </row>
    <row r="704" ht="20.1" customFormat="1" customHeight="1" s="333">
      <c r="A704" s="296" t="n"/>
      <c r="B704" s="328" t="n"/>
      <c r="C704" s="328" t="n"/>
      <c r="D704" s="328" t="n"/>
      <c r="E704" s="328" t="n"/>
      <c r="F704" s="328" t="n"/>
      <c r="G704" s="329" t="n"/>
      <c r="H704" s="329" t="n"/>
      <c r="I704" s="330" t="n"/>
      <c r="J704" s="330" t="n"/>
      <c r="K704" s="330" t="n"/>
      <c r="L704" s="330" t="n"/>
      <c r="M704" s="330" t="n"/>
      <c r="N704" s="331">
        <f>IF(A704="","",IF(ISERROR(MATCH($F704,CL,0)),"Unknown",INDIRECT("'C'!$A$"&amp;MATCH($F704,CL,0)+1)))</f>
        <v/>
      </c>
      <c r="O704" s="331" t="inlineStr"/>
      <c r="P704" s="332" t="n"/>
      <c r="Q704" s="333">
        <f>A704&amp;B704</f>
        <v/>
      </c>
      <c r="R704" s="333">
        <f>OR(ISBLANK(B704),ISBLANK(C704))</f>
        <v/>
      </c>
      <c r="S704" s="333">
        <f>IF(R704,"",A704&amp;"+")</f>
        <v/>
      </c>
    </row>
    <row r="705" ht="20.1" customFormat="1" customHeight="1" s="333">
      <c r="A705" s="296" t="n"/>
      <c r="B705" s="328" t="n"/>
      <c r="C705" s="328" t="n"/>
      <c r="D705" s="328" t="n"/>
      <c r="E705" s="328" t="n"/>
      <c r="F705" s="328" t="n"/>
      <c r="G705" s="329" t="n"/>
      <c r="H705" s="329" t="n"/>
      <c r="I705" s="330" t="n"/>
      <c r="J705" s="330" t="n"/>
      <c r="K705" s="330" t="n"/>
      <c r="L705" s="330" t="n"/>
      <c r="M705" s="330" t="n"/>
      <c r="N705" s="331">
        <f>IF(A705="","",IF(ISERROR(MATCH($F705,CL,0)),"Unknown",INDIRECT("'C'!$A$"&amp;MATCH($F705,CL,0)+1)))</f>
        <v/>
      </c>
      <c r="O705" s="331" t="inlineStr"/>
      <c r="P705" s="332" t="n"/>
      <c r="Q705" s="333">
        <f>A705&amp;B705</f>
        <v/>
      </c>
      <c r="R705" s="333">
        <f>OR(ISBLANK(B705),ISBLANK(C705))</f>
        <v/>
      </c>
      <c r="S705" s="333">
        <f>IF(R705,"",A705&amp;"+")</f>
        <v/>
      </c>
    </row>
    <row r="706" ht="20.1" customFormat="1" customHeight="1" s="333">
      <c r="A706" s="296" t="n"/>
      <c r="B706" s="328" t="n"/>
      <c r="C706" s="328" t="n"/>
      <c r="D706" s="328" t="n"/>
      <c r="E706" s="328" t="n"/>
      <c r="F706" s="328" t="n"/>
      <c r="G706" s="329" t="n"/>
      <c r="H706" s="329" t="n"/>
      <c r="I706" s="330" t="n"/>
      <c r="J706" s="330" t="n"/>
      <c r="K706" s="330" t="n"/>
      <c r="L706" s="330" t="n"/>
      <c r="M706" s="330" t="n"/>
      <c r="N706" s="331">
        <f>IF(A706="","",IF(ISERROR(MATCH($F706,CL,0)),"Unknown",INDIRECT("'C'!$A$"&amp;MATCH($F706,CL,0)+1)))</f>
        <v/>
      </c>
      <c r="O706" s="331" t="inlineStr"/>
      <c r="P706" s="332" t="n"/>
      <c r="Q706" s="333">
        <f>A706&amp;B706</f>
        <v/>
      </c>
      <c r="R706" s="333">
        <f>OR(ISBLANK(B706),ISBLANK(C706))</f>
        <v/>
      </c>
      <c r="S706" s="333">
        <f>IF(R706,"",A706&amp;"+")</f>
        <v/>
      </c>
    </row>
    <row r="707" ht="20.1" customFormat="1" customHeight="1" s="333">
      <c r="A707" s="296" t="n"/>
      <c r="B707" s="328" t="n"/>
      <c r="C707" s="328" t="n"/>
      <c r="D707" s="328" t="n"/>
      <c r="E707" s="328" t="n"/>
      <c r="F707" s="328" t="n"/>
      <c r="G707" s="329" t="n"/>
      <c r="H707" s="329" t="n"/>
      <c r="I707" s="330" t="n"/>
      <c r="J707" s="330" t="n"/>
      <c r="K707" s="330" t="n"/>
      <c r="L707" s="330" t="n"/>
      <c r="M707" s="330" t="n"/>
      <c r="N707" s="331">
        <f>IF(A707="","",IF(ISERROR(MATCH($F707,CL,0)),"Unknown",INDIRECT("'C'!$A$"&amp;MATCH($F707,CL,0)+1)))</f>
        <v/>
      </c>
      <c r="O707" s="331" t="inlineStr"/>
      <c r="P707" s="332" t="n"/>
      <c r="Q707" s="333">
        <f>A707&amp;B707</f>
        <v/>
      </c>
      <c r="R707" s="333">
        <f>OR(ISBLANK(B707),ISBLANK(C707))</f>
        <v/>
      </c>
      <c r="S707" s="333">
        <f>IF(R707,"",A707&amp;"+")</f>
        <v/>
      </c>
    </row>
    <row r="708" ht="20.1" customFormat="1" customHeight="1" s="333">
      <c r="A708" s="296" t="n"/>
      <c r="B708" s="328" t="n"/>
      <c r="C708" s="328" t="n"/>
      <c r="D708" s="328" t="n"/>
      <c r="E708" s="328" t="n"/>
      <c r="F708" s="328" t="n"/>
      <c r="G708" s="329" t="n"/>
      <c r="H708" s="329" t="n"/>
      <c r="I708" s="330" t="n"/>
      <c r="J708" s="330" t="n"/>
      <c r="K708" s="330" t="n"/>
      <c r="L708" s="330" t="n"/>
      <c r="M708" s="330" t="n"/>
      <c r="N708" s="331">
        <f>IF(A708="","",IF(ISERROR(MATCH($F708,CL,0)),"Unknown",INDIRECT("'C'!$A$"&amp;MATCH($F708,CL,0)+1)))</f>
        <v/>
      </c>
      <c r="O708" s="331" t="inlineStr"/>
      <c r="P708" s="332" t="n"/>
      <c r="Q708" s="333">
        <f>A708&amp;B708</f>
        <v/>
      </c>
      <c r="R708" s="333">
        <f>OR(ISBLANK(B708),ISBLANK(C708))</f>
        <v/>
      </c>
      <c r="S708" s="333">
        <f>IF(R708,"",A708&amp;"+")</f>
        <v/>
      </c>
    </row>
    <row r="709" ht="20.1" customFormat="1" customHeight="1" s="333">
      <c r="A709" s="296" t="n"/>
      <c r="B709" s="328" t="n"/>
      <c r="C709" s="328" t="n"/>
      <c r="D709" s="328" t="n"/>
      <c r="E709" s="328" t="n"/>
      <c r="F709" s="328" t="n"/>
      <c r="G709" s="329" t="n"/>
      <c r="H709" s="329" t="n"/>
      <c r="I709" s="330" t="n"/>
      <c r="J709" s="330" t="n"/>
      <c r="K709" s="330" t="n"/>
      <c r="L709" s="330" t="n"/>
      <c r="M709" s="330" t="n"/>
      <c r="N709" s="331">
        <f>IF(A709="","",IF(ISERROR(MATCH($F709,CL,0)),"Unknown",INDIRECT("'C'!$A$"&amp;MATCH($F709,CL,0)+1)))</f>
        <v/>
      </c>
      <c r="O709" s="331" t="inlineStr"/>
      <c r="P709" s="332" t="n"/>
      <c r="Q709" s="333">
        <f>A709&amp;B709</f>
        <v/>
      </c>
      <c r="R709" s="333">
        <f>OR(ISBLANK(B709),ISBLANK(C709))</f>
        <v/>
      </c>
      <c r="S709" s="333">
        <f>IF(R709,"",A709&amp;"+")</f>
        <v/>
      </c>
    </row>
    <row r="710" ht="20.1" customFormat="1" customHeight="1" s="333">
      <c r="A710" s="296" t="n"/>
      <c r="B710" s="328" t="n"/>
      <c r="C710" s="328" t="n"/>
      <c r="D710" s="328" t="n"/>
      <c r="E710" s="328" t="n"/>
      <c r="F710" s="328" t="n"/>
      <c r="G710" s="329" t="n"/>
      <c r="H710" s="329" t="n"/>
      <c r="I710" s="330" t="n"/>
      <c r="J710" s="330" t="n"/>
      <c r="K710" s="330" t="n"/>
      <c r="L710" s="330" t="n"/>
      <c r="M710" s="330" t="n"/>
      <c r="N710" s="331">
        <f>IF(A710="","",IF(ISERROR(MATCH($F710,CL,0)),"Unknown",INDIRECT("'C'!$A$"&amp;MATCH($F710,CL,0)+1)))</f>
        <v/>
      </c>
      <c r="O710" s="331" t="inlineStr"/>
      <c r="P710" s="332" t="n"/>
      <c r="Q710" s="333">
        <f>A710&amp;B710</f>
        <v/>
      </c>
      <c r="R710" s="333">
        <f>OR(ISBLANK(B710),ISBLANK(C710))</f>
        <v/>
      </c>
      <c r="S710" s="333">
        <f>IF(R710,"",A710&amp;"+")</f>
        <v/>
      </c>
    </row>
    <row r="711" ht="20.1" customFormat="1" customHeight="1" s="333">
      <c r="A711" s="296" t="n"/>
      <c r="B711" s="328" t="n"/>
      <c r="C711" s="328" t="n"/>
      <c r="D711" s="328" t="n"/>
      <c r="E711" s="328" t="n"/>
      <c r="F711" s="328" t="n"/>
      <c r="G711" s="329" t="n"/>
      <c r="H711" s="329" t="n"/>
      <c r="I711" s="330" t="n"/>
      <c r="J711" s="330" t="n"/>
      <c r="K711" s="330" t="n"/>
      <c r="L711" s="330" t="n"/>
      <c r="M711" s="330" t="n"/>
      <c r="N711" s="331">
        <f>IF(A711="","",IF(ISERROR(MATCH($F711,CL,0)),"Unknown",INDIRECT("'C'!$A$"&amp;MATCH($F711,CL,0)+1)))</f>
        <v/>
      </c>
      <c r="O711" s="331" t="inlineStr"/>
      <c r="P711" s="332" t="n"/>
      <c r="Q711" s="333">
        <f>A711&amp;B711</f>
        <v/>
      </c>
      <c r="R711" s="333">
        <f>OR(ISBLANK(B711),ISBLANK(C711))</f>
        <v/>
      </c>
      <c r="S711" s="333">
        <f>IF(R711,"",A711&amp;"+")</f>
        <v/>
      </c>
    </row>
    <row r="712" ht="20.1" customFormat="1" customHeight="1" s="333">
      <c r="A712" s="296" t="n"/>
      <c r="B712" s="328" t="n"/>
      <c r="C712" s="328" t="n"/>
      <c r="D712" s="328" t="n"/>
      <c r="E712" s="328" t="n"/>
      <c r="F712" s="328" t="n"/>
      <c r="G712" s="329" t="n"/>
      <c r="H712" s="329" t="n"/>
      <c r="I712" s="330" t="n"/>
      <c r="J712" s="330" t="n"/>
      <c r="K712" s="330" t="n"/>
      <c r="L712" s="330" t="n"/>
      <c r="M712" s="330" t="n"/>
      <c r="N712" s="331">
        <f>IF(A712="","",IF(ISERROR(MATCH($F712,CL,0)),"Unknown",INDIRECT("'C'!$A$"&amp;MATCH($F712,CL,0)+1)))</f>
        <v/>
      </c>
      <c r="O712" s="331" t="inlineStr"/>
      <c r="P712" s="332" t="n"/>
      <c r="Q712" s="333">
        <f>A712&amp;B712</f>
        <v/>
      </c>
      <c r="R712" s="333">
        <f>OR(ISBLANK(B712),ISBLANK(C712))</f>
        <v/>
      </c>
      <c r="S712" s="333">
        <f>IF(R712,"",A712&amp;"+")</f>
        <v/>
      </c>
    </row>
    <row r="713" ht="20.1" customFormat="1" customHeight="1" s="333">
      <c r="A713" s="296" t="n"/>
      <c r="B713" s="328" t="n"/>
      <c r="C713" s="328" t="n"/>
      <c r="D713" s="328" t="n"/>
      <c r="E713" s="328" t="n"/>
      <c r="F713" s="328" t="n"/>
      <c r="G713" s="329" t="n"/>
      <c r="H713" s="329" t="n"/>
      <c r="I713" s="330" t="n"/>
      <c r="J713" s="330" t="n"/>
      <c r="K713" s="330" t="n"/>
      <c r="L713" s="330" t="n"/>
      <c r="M713" s="330" t="n"/>
      <c r="N713" s="331">
        <f>IF(A713="","",IF(ISERROR(MATCH($F713,CL,0)),"Unknown",INDIRECT("'C'!$A$"&amp;MATCH($F713,CL,0)+1)))</f>
        <v/>
      </c>
      <c r="O713" s="331" t="inlineStr"/>
      <c r="P713" s="332" t="n"/>
      <c r="Q713" s="333">
        <f>A713&amp;B713</f>
        <v/>
      </c>
      <c r="R713" s="333">
        <f>OR(ISBLANK(B713),ISBLANK(C713))</f>
        <v/>
      </c>
      <c r="S713" s="333">
        <f>IF(R713,"",A713&amp;"+")</f>
        <v/>
      </c>
    </row>
    <row r="714" ht="20.1" customFormat="1" customHeight="1" s="333">
      <c r="A714" s="296" t="n"/>
      <c r="B714" s="328" t="n"/>
      <c r="C714" s="328" t="n"/>
      <c r="D714" s="328" t="n"/>
      <c r="E714" s="328" t="n"/>
      <c r="F714" s="328" t="n"/>
      <c r="G714" s="329" t="n"/>
      <c r="H714" s="329" t="n"/>
      <c r="I714" s="330" t="n"/>
      <c r="J714" s="330" t="n"/>
      <c r="K714" s="330" t="n"/>
      <c r="L714" s="330" t="n"/>
      <c r="M714" s="330" t="n"/>
      <c r="N714" s="331">
        <f>IF(A714="","",IF(ISERROR(MATCH($F714,CL,0)),"Unknown",INDIRECT("'C'!$A$"&amp;MATCH($F714,CL,0)+1)))</f>
        <v/>
      </c>
      <c r="O714" s="331" t="inlineStr"/>
      <c r="P714" s="332" t="n"/>
      <c r="Q714" s="333">
        <f>A714&amp;B714</f>
        <v/>
      </c>
      <c r="R714" s="333">
        <f>OR(ISBLANK(B714),ISBLANK(C714))</f>
        <v/>
      </c>
      <c r="S714" s="333">
        <f>IF(R714,"",A714&amp;"+")</f>
        <v/>
      </c>
    </row>
    <row r="715" ht="20.1" customFormat="1" customHeight="1" s="333">
      <c r="A715" s="296" t="n"/>
      <c r="B715" s="328" t="n"/>
      <c r="C715" s="328" t="n"/>
      <c r="D715" s="328" t="n"/>
      <c r="E715" s="328" t="n"/>
      <c r="F715" s="328" t="n"/>
      <c r="G715" s="329" t="n"/>
      <c r="H715" s="329" t="n"/>
      <c r="I715" s="330" t="n"/>
      <c r="J715" s="330" t="n"/>
      <c r="K715" s="330" t="n"/>
      <c r="L715" s="330" t="n"/>
      <c r="M715" s="330" t="n"/>
      <c r="N715" s="331">
        <f>IF(A715="","",IF(ISERROR(MATCH($F715,CL,0)),"Unknown",INDIRECT("'C'!$A$"&amp;MATCH($F715,CL,0)+1)))</f>
        <v/>
      </c>
      <c r="O715" s="331" t="inlineStr"/>
      <c r="P715" s="332" t="n"/>
      <c r="Q715" s="333">
        <f>A715&amp;B715</f>
        <v/>
      </c>
      <c r="R715" s="333">
        <f>OR(ISBLANK(B715),ISBLANK(C715))</f>
        <v/>
      </c>
      <c r="S715" s="333">
        <f>IF(R715,"",A715&amp;"+")</f>
        <v/>
      </c>
    </row>
    <row r="716" ht="20.1" customFormat="1" customHeight="1" s="333">
      <c r="A716" s="296" t="n"/>
      <c r="B716" s="328" t="n"/>
      <c r="C716" s="328" t="n"/>
      <c r="D716" s="328" t="n"/>
      <c r="E716" s="328" t="n"/>
      <c r="F716" s="328" t="n"/>
      <c r="G716" s="329" t="n"/>
      <c r="H716" s="329" t="n"/>
      <c r="I716" s="330" t="n"/>
      <c r="J716" s="330" t="n"/>
      <c r="K716" s="330" t="n"/>
      <c r="L716" s="330" t="n"/>
      <c r="M716" s="330" t="n"/>
      <c r="N716" s="331">
        <f>IF(A716="","",IF(ISERROR(MATCH($F716,CL,0)),"Unknown",INDIRECT("'C'!$A$"&amp;MATCH($F716,CL,0)+1)))</f>
        <v/>
      </c>
      <c r="O716" s="331" t="inlineStr"/>
      <c r="P716" s="332" t="n"/>
      <c r="Q716" s="333">
        <f>A716&amp;B716</f>
        <v/>
      </c>
      <c r="R716" s="333">
        <f>OR(ISBLANK(B716),ISBLANK(C716))</f>
        <v/>
      </c>
      <c r="S716" s="333">
        <f>IF(R716,"",A716&amp;"+")</f>
        <v/>
      </c>
    </row>
    <row r="717" ht="20.1" customFormat="1" customHeight="1" s="333">
      <c r="A717" s="296" t="n"/>
      <c r="B717" s="328" t="n"/>
      <c r="C717" s="328" t="n"/>
      <c r="D717" s="328" t="n"/>
      <c r="E717" s="328" t="n"/>
      <c r="F717" s="328" t="n"/>
      <c r="G717" s="329" t="n"/>
      <c r="H717" s="329" t="n"/>
      <c r="I717" s="330" t="n"/>
      <c r="J717" s="330" t="n"/>
      <c r="K717" s="330" t="n"/>
      <c r="L717" s="330" t="n"/>
      <c r="M717" s="330" t="n"/>
      <c r="N717" s="331">
        <f>IF(A717="","",IF(ISERROR(MATCH($F717,CL,0)),"Unknown",INDIRECT("'C'!$A$"&amp;MATCH($F717,CL,0)+1)))</f>
        <v/>
      </c>
      <c r="O717" s="331" t="inlineStr"/>
      <c r="P717" s="332" t="n"/>
      <c r="Q717" s="333">
        <f>A717&amp;B717</f>
        <v/>
      </c>
      <c r="R717" s="333">
        <f>OR(ISBLANK(B717),ISBLANK(C717))</f>
        <v/>
      </c>
      <c r="S717" s="333">
        <f>IF(R717,"",A717&amp;"+")</f>
        <v/>
      </c>
    </row>
    <row r="718" ht="20.1" customFormat="1" customHeight="1" s="333">
      <c r="A718" s="296" t="n"/>
      <c r="B718" s="328" t="n"/>
      <c r="C718" s="328" t="n"/>
      <c r="D718" s="328" t="n"/>
      <c r="E718" s="328" t="n"/>
      <c r="F718" s="328" t="n"/>
      <c r="G718" s="329" t="n"/>
      <c r="H718" s="329" t="n"/>
      <c r="I718" s="330" t="n"/>
      <c r="J718" s="330" t="n"/>
      <c r="K718" s="330" t="n"/>
      <c r="L718" s="330" t="n"/>
      <c r="M718" s="330" t="n"/>
      <c r="N718" s="331">
        <f>IF(A718="","",IF(ISERROR(MATCH($F718,CL,0)),"Unknown",INDIRECT("'C'!$A$"&amp;MATCH($F718,CL,0)+1)))</f>
        <v/>
      </c>
      <c r="O718" s="331" t="inlineStr"/>
      <c r="P718" s="332" t="n"/>
      <c r="Q718" s="333">
        <f>A718&amp;B718</f>
        <v/>
      </c>
      <c r="R718" s="333">
        <f>OR(ISBLANK(B718),ISBLANK(C718))</f>
        <v/>
      </c>
      <c r="S718" s="333">
        <f>IF(R718,"",A718&amp;"+")</f>
        <v/>
      </c>
    </row>
    <row r="719" ht="20.1" customFormat="1" customHeight="1" s="333">
      <c r="A719" s="296" t="n"/>
      <c r="B719" s="328" t="n"/>
      <c r="C719" s="328" t="n"/>
      <c r="D719" s="328" t="n"/>
      <c r="E719" s="328" t="n"/>
      <c r="F719" s="328" t="n"/>
      <c r="G719" s="329" t="n"/>
      <c r="H719" s="329" t="n"/>
      <c r="I719" s="330" t="n"/>
      <c r="J719" s="330" t="n"/>
      <c r="K719" s="330" t="n"/>
      <c r="L719" s="330" t="n"/>
      <c r="M719" s="330" t="n"/>
      <c r="N719" s="331">
        <f>IF(A719="","",IF(ISERROR(MATCH($F719,CL,0)),"Unknown",INDIRECT("'C'!$A$"&amp;MATCH($F719,CL,0)+1)))</f>
        <v/>
      </c>
      <c r="O719" s="331" t="inlineStr"/>
      <c r="P719" s="332" t="n"/>
      <c r="Q719" s="333">
        <f>A719&amp;B719</f>
        <v/>
      </c>
      <c r="R719" s="333">
        <f>OR(ISBLANK(B719),ISBLANK(C719))</f>
        <v/>
      </c>
      <c r="S719" s="333">
        <f>IF(R719,"",A719&amp;"+")</f>
        <v/>
      </c>
    </row>
    <row r="720" ht="20.1" customFormat="1" customHeight="1" s="333">
      <c r="A720" s="296" t="n"/>
      <c r="B720" s="328" t="n"/>
      <c r="C720" s="328" t="n"/>
      <c r="D720" s="328" t="n"/>
      <c r="E720" s="328" t="n"/>
      <c r="F720" s="328" t="n"/>
      <c r="G720" s="329" t="n"/>
      <c r="H720" s="329" t="n"/>
      <c r="I720" s="330" t="n"/>
      <c r="J720" s="330" t="n"/>
      <c r="K720" s="330" t="n"/>
      <c r="L720" s="330" t="n"/>
      <c r="M720" s="330" t="n"/>
      <c r="N720" s="331">
        <f>IF(A720="","",IF(ISERROR(MATCH($F720,CL,0)),"Unknown",INDIRECT("'C'!$A$"&amp;MATCH($F720,CL,0)+1)))</f>
        <v/>
      </c>
      <c r="O720" s="331" t="inlineStr"/>
      <c r="P720" s="332" t="n"/>
      <c r="Q720" s="333">
        <f>A720&amp;B720</f>
        <v/>
      </c>
      <c r="R720" s="333">
        <f>OR(ISBLANK(B720),ISBLANK(C720))</f>
        <v/>
      </c>
      <c r="S720" s="333">
        <f>IF(R720,"",A720&amp;"+")</f>
        <v/>
      </c>
    </row>
    <row r="721" ht="20.1" customFormat="1" customHeight="1" s="333">
      <c r="A721" s="296" t="n"/>
      <c r="B721" s="328" t="n"/>
      <c r="C721" s="328" t="n"/>
      <c r="D721" s="328" t="n"/>
      <c r="E721" s="328" t="n"/>
      <c r="F721" s="328" t="n"/>
      <c r="G721" s="329" t="n"/>
      <c r="H721" s="329" t="n"/>
      <c r="I721" s="330" t="n"/>
      <c r="J721" s="330" t="n"/>
      <c r="K721" s="330" t="n"/>
      <c r="L721" s="330" t="n"/>
      <c r="M721" s="330" t="n"/>
      <c r="N721" s="331">
        <f>IF(A721="","",IF(ISERROR(MATCH($F721,CL,0)),"Unknown",INDIRECT("'C'!$A$"&amp;MATCH($F721,CL,0)+1)))</f>
        <v/>
      </c>
      <c r="O721" s="331" t="inlineStr"/>
      <c r="P721" s="332" t="n"/>
      <c r="Q721" s="333">
        <f>A721&amp;B721</f>
        <v/>
      </c>
      <c r="R721" s="333">
        <f>OR(ISBLANK(B721),ISBLANK(C721))</f>
        <v/>
      </c>
      <c r="S721" s="333">
        <f>IF(R721,"",A721&amp;"+")</f>
        <v/>
      </c>
    </row>
    <row r="722" ht="20.1" customFormat="1" customHeight="1" s="333">
      <c r="A722" s="296" t="n"/>
      <c r="B722" s="328" t="n"/>
      <c r="C722" s="328" t="n"/>
      <c r="D722" s="328" t="n"/>
      <c r="E722" s="328" t="n"/>
      <c r="F722" s="328" t="n"/>
      <c r="G722" s="329" t="n"/>
      <c r="H722" s="329" t="n"/>
      <c r="I722" s="330" t="n"/>
      <c r="J722" s="330" t="n"/>
      <c r="K722" s="330" t="n"/>
      <c r="L722" s="330" t="n"/>
      <c r="M722" s="330" t="n"/>
      <c r="N722" s="331">
        <f>IF(A722="","",IF(ISERROR(MATCH($F722,CL,0)),"Unknown",INDIRECT("'C'!$A$"&amp;MATCH($F722,CL,0)+1)))</f>
        <v/>
      </c>
      <c r="O722" s="331" t="inlineStr"/>
      <c r="P722" s="332" t="n"/>
      <c r="Q722" s="333">
        <f>A722&amp;B722</f>
        <v/>
      </c>
      <c r="R722" s="333">
        <f>OR(ISBLANK(B722),ISBLANK(C722))</f>
        <v/>
      </c>
      <c r="S722" s="333">
        <f>IF(R722,"",A722&amp;"+")</f>
        <v/>
      </c>
    </row>
    <row r="723" ht="20.1" customFormat="1" customHeight="1" s="333">
      <c r="A723" s="296" t="n"/>
      <c r="B723" s="328" t="n"/>
      <c r="C723" s="328" t="n"/>
      <c r="D723" s="328" t="n"/>
      <c r="E723" s="328" t="n"/>
      <c r="F723" s="328" t="n"/>
      <c r="G723" s="329" t="n"/>
      <c r="H723" s="329" t="n"/>
      <c r="I723" s="330" t="n"/>
      <c r="J723" s="330" t="n"/>
      <c r="K723" s="330" t="n"/>
      <c r="L723" s="330" t="n"/>
      <c r="M723" s="330" t="n"/>
      <c r="N723" s="331">
        <f>IF(A723="","",IF(ISERROR(MATCH($F723,CL,0)),"Unknown",INDIRECT("'C'!$A$"&amp;MATCH($F723,CL,0)+1)))</f>
        <v/>
      </c>
      <c r="O723" s="331" t="inlineStr"/>
      <c r="P723" s="332" t="n"/>
      <c r="Q723" s="333">
        <f>A723&amp;B723</f>
        <v/>
      </c>
      <c r="R723" s="333">
        <f>OR(ISBLANK(B723),ISBLANK(C723))</f>
        <v/>
      </c>
      <c r="S723" s="333">
        <f>IF(R723,"",A723&amp;"+")</f>
        <v/>
      </c>
    </row>
    <row r="724" ht="20.1" customFormat="1" customHeight="1" s="333">
      <c r="A724" s="296" t="n"/>
      <c r="B724" s="328" t="n"/>
      <c r="C724" s="328" t="n"/>
      <c r="D724" s="328" t="n"/>
      <c r="E724" s="328" t="n"/>
      <c r="F724" s="328" t="n"/>
      <c r="G724" s="329" t="n"/>
      <c r="H724" s="329" t="n"/>
      <c r="I724" s="330" t="n"/>
      <c r="J724" s="330" t="n"/>
      <c r="K724" s="330" t="n"/>
      <c r="L724" s="330" t="n"/>
      <c r="M724" s="330" t="n"/>
      <c r="N724" s="331">
        <f>IF(A724="","",IF(ISERROR(MATCH($F724,CL,0)),"Unknown",INDIRECT("'C'!$A$"&amp;MATCH($F724,CL,0)+1)))</f>
        <v/>
      </c>
      <c r="O724" s="331" t="inlineStr"/>
      <c r="P724" s="332" t="n"/>
      <c r="Q724" s="333">
        <f>A724&amp;B724</f>
        <v/>
      </c>
      <c r="R724" s="333">
        <f>OR(ISBLANK(B724),ISBLANK(C724))</f>
        <v/>
      </c>
      <c r="S724" s="333">
        <f>IF(R724,"",A724&amp;"+")</f>
        <v/>
      </c>
    </row>
    <row r="725" ht="20.1" customFormat="1" customHeight="1" s="333">
      <c r="A725" s="296" t="n"/>
      <c r="B725" s="328" t="n"/>
      <c r="C725" s="328" t="n"/>
      <c r="D725" s="328" t="n"/>
      <c r="E725" s="328" t="n"/>
      <c r="F725" s="328" t="n"/>
      <c r="G725" s="329" t="n"/>
      <c r="H725" s="329" t="n"/>
      <c r="I725" s="330" t="n"/>
      <c r="J725" s="330" t="n"/>
      <c r="K725" s="330" t="n"/>
      <c r="L725" s="330" t="n"/>
      <c r="M725" s="330" t="n"/>
      <c r="N725" s="331">
        <f>IF(A725="","",IF(ISERROR(MATCH($F725,CL,0)),"Unknown",INDIRECT("'C'!$A$"&amp;MATCH($F725,CL,0)+1)))</f>
        <v/>
      </c>
      <c r="O725" s="331" t="inlineStr"/>
      <c r="P725" s="332" t="n"/>
      <c r="Q725" s="333">
        <f>A725&amp;B725</f>
        <v/>
      </c>
      <c r="R725" s="333">
        <f>OR(ISBLANK(B725),ISBLANK(C725))</f>
        <v/>
      </c>
      <c r="S725" s="333">
        <f>IF(R725,"",A725&amp;"+")</f>
        <v/>
      </c>
    </row>
    <row r="726" ht="20.1" customFormat="1" customHeight="1" s="333">
      <c r="A726" s="296" t="n"/>
      <c r="B726" s="328" t="n"/>
      <c r="C726" s="328" t="n"/>
      <c r="D726" s="328" t="n"/>
      <c r="E726" s="328" t="n"/>
      <c r="F726" s="328" t="n"/>
      <c r="G726" s="329" t="n"/>
      <c r="H726" s="329" t="n"/>
      <c r="I726" s="330" t="n"/>
      <c r="J726" s="330" t="n"/>
      <c r="K726" s="330" t="n"/>
      <c r="L726" s="330" t="n"/>
      <c r="M726" s="330" t="n"/>
      <c r="N726" s="331">
        <f>IF(A726="","",IF(ISERROR(MATCH($F726,CL,0)),"Unknown",INDIRECT("'C'!$A$"&amp;MATCH($F726,CL,0)+1)))</f>
        <v/>
      </c>
      <c r="O726" s="331" t="inlineStr"/>
      <c r="P726" s="332" t="n"/>
      <c r="Q726" s="333">
        <f>A726&amp;B726</f>
        <v/>
      </c>
      <c r="R726" s="333">
        <f>OR(ISBLANK(B726),ISBLANK(C726))</f>
        <v/>
      </c>
      <c r="S726" s="333">
        <f>IF(R726,"",A726&amp;"+")</f>
        <v/>
      </c>
    </row>
    <row r="727" ht="20.1" customFormat="1" customHeight="1" s="333">
      <c r="A727" s="296" t="n"/>
      <c r="B727" s="328" t="n"/>
      <c r="C727" s="328" t="n"/>
      <c r="D727" s="328" t="n"/>
      <c r="E727" s="328" t="n"/>
      <c r="F727" s="328" t="n"/>
      <c r="G727" s="329" t="n"/>
      <c r="H727" s="329" t="n"/>
      <c r="I727" s="330" t="n"/>
      <c r="J727" s="330" t="n"/>
      <c r="K727" s="330" t="n"/>
      <c r="L727" s="330" t="n"/>
      <c r="M727" s="330" t="n"/>
      <c r="N727" s="331">
        <f>IF(A727="","",IF(ISERROR(MATCH($F727,CL,0)),"Unknown",INDIRECT("'C'!$A$"&amp;MATCH($F727,CL,0)+1)))</f>
        <v/>
      </c>
      <c r="O727" s="331" t="inlineStr"/>
      <c r="P727" s="332" t="n"/>
      <c r="Q727" s="333">
        <f>A727&amp;B727</f>
        <v/>
      </c>
      <c r="R727" s="333">
        <f>OR(ISBLANK(B727),ISBLANK(C727))</f>
        <v/>
      </c>
      <c r="S727" s="333">
        <f>IF(R727,"",A727&amp;"+")</f>
        <v/>
      </c>
    </row>
    <row r="728" ht="20.1" customFormat="1" customHeight="1" s="333">
      <c r="A728" s="296" t="n"/>
      <c r="B728" s="328" t="n"/>
      <c r="C728" s="328" t="n"/>
      <c r="D728" s="328" t="n"/>
      <c r="E728" s="328" t="n"/>
      <c r="F728" s="328" t="n"/>
      <c r="G728" s="329" t="n"/>
      <c r="H728" s="329" t="n"/>
      <c r="I728" s="330" t="n"/>
      <c r="J728" s="330" t="n"/>
      <c r="K728" s="330" t="n"/>
      <c r="L728" s="330" t="n"/>
      <c r="M728" s="330" t="n"/>
      <c r="N728" s="331">
        <f>IF(A728="","",IF(ISERROR(MATCH($F728,CL,0)),"Unknown",INDIRECT("'C'!$A$"&amp;MATCH($F728,CL,0)+1)))</f>
        <v/>
      </c>
      <c r="O728" s="331" t="inlineStr"/>
      <c r="P728" s="332" t="n"/>
      <c r="Q728" s="333">
        <f>A728&amp;B728</f>
        <v/>
      </c>
      <c r="R728" s="333">
        <f>OR(ISBLANK(B728),ISBLANK(C728))</f>
        <v/>
      </c>
      <c r="S728" s="333">
        <f>IF(R728,"",A728&amp;"+")</f>
        <v/>
      </c>
    </row>
    <row r="729" ht="20.1" customFormat="1" customHeight="1" s="333">
      <c r="A729" s="296" t="n"/>
      <c r="B729" s="328" t="n"/>
      <c r="C729" s="328" t="n"/>
      <c r="D729" s="328" t="n"/>
      <c r="E729" s="328" t="n"/>
      <c r="F729" s="328" t="n"/>
      <c r="G729" s="329" t="n"/>
      <c r="H729" s="329" t="n"/>
      <c r="I729" s="330" t="n"/>
      <c r="J729" s="330" t="n"/>
      <c r="K729" s="330" t="n"/>
      <c r="L729" s="330" t="n"/>
      <c r="M729" s="330" t="n"/>
      <c r="N729" s="331">
        <f>IF(A729="","",IF(ISERROR(MATCH($F729,CL,0)),"Unknown",INDIRECT("'C'!$A$"&amp;MATCH($F729,CL,0)+1)))</f>
        <v/>
      </c>
      <c r="O729" s="331" t="inlineStr"/>
      <c r="P729" s="332" t="n"/>
      <c r="Q729" s="333">
        <f>A729&amp;B729</f>
        <v/>
      </c>
      <c r="R729" s="333">
        <f>OR(ISBLANK(B729),ISBLANK(C729))</f>
        <v/>
      </c>
      <c r="S729" s="333">
        <f>IF(R729,"",A729&amp;"+")</f>
        <v/>
      </c>
    </row>
    <row r="730" ht="20.1" customFormat="1" customHeight="1" s="333">
      <c r="A730" s="296" t="n"/>
      <c r="B730" s="328" t="n"/>
      <c r="C730" s="328" t="n"/>
      <c r="D730" s="328" t="n"/>
      <c r="E730" s="328" t="n"/>
      <c r="F730" s="328" t="n"/>
      <c r="G730" s="329" t="n"/>
      <c r="H730" s="329" t="n"/>
      <c r="I730" s="330" t="n"/>
      <c r="J730" s="330" t="n"/>
      <c r="K730" s="330" t="n"/>
      <c r="L730" s="330" t="n"/>
      <c r="M730" s="330" t="n"/>
      <c r="N730" s="331">
        <f>IF(A730="","",IF(ISERROR(MATCH($F730,CL,0)),"Unknown",INDIRECT("'C'!$A$"&amp;MATCH($F730,CL,0)+1)))</f>
        <v/>
      </c>
      <c r="O730" s="331" t="inlineStr"/>
      <c r="P730" s="332" t="n"/>
      <c r="Q730" s="333">
        <f>A730&amp;B730</f>
        <v/>
      </c>
      <c r="R730" s="333">
        <f>OR(ISBLANK(B730),ISBLANK(C730))</f>
        <v/>
      </c>
      <c r="S730" s="333">
        <f>IF(R730,"",A730&amp;"+")</f>
        <v/>
      </c>
    </row>
    <row r="731" ht="20.1" customFormat="1" customHeight="1" s="333">
      <c r="A731" s="296" t="n"/>
      <c r="B731" s="328" t="n"/>
      <c r="C731" s="328" t="n"/>
      <c r="D731" s="328" t="n"/>
      <c r="E731" s="328" t="n"/>
      <c r="F731" s="328" t="n"/>
      <c r="G731" s="329" t="n"/>
      <c r="H731" s="329" t="n"/>
      <c r="I731" s="330" t="n"/>
      <c r="J731" s="330" t="n"/>
      <c r="K731" s="330" t="n"/>
      <c r="L731" s="330" t="n"/>
      <c r="M731" s="330" t="n"/>
      <c r="N731" s="331">
        <f>IF(A731="","",IF(ISERROR(MATCH($F731,CL,0)),"Unknown",INDIRECT("'C'!$A$"&amp;MATCH($F731,CL,0)+1)))</f>
        <v/>
      </c>
      <c r="O731" s="331" t="inlineStr"/>
      <c r="P731" s="332" t="n"/>
      <c r="Q731" s="333">
        <f>A731&amp;B731</f>
        <v/>
      </c>
      <c r="R731" s="333">
        <f>OR(ISBLANK(B731),ISBLANK(C731))</f>
        <v/>
      </c>
      <c r="S731" s="333">
        <f>IF(R731,"",A731&amp;"+")</f>
        <v/>
      </c>
    </row>
    <row r="732" ht="20.1" customFormat="1" customHeight="1" s="333">
      <c r="A732" s="296" t="n"/>
      <c r="B732" s="328" t="n"/>
      <c r="C732" s="328" t="n"/>
      <c r="D732" s="328" t="n"/>
      <c r="E732" s="328" t="n"/>
      <c r="F732" s="328" t="n"/>
      <c r="G732" s="329" t="n"/>
      <c r="H732" s="329" t="n"/>
      <c r="I732" s="330" t="n"/>
      <c r="J732" s="330" t="n"/>
      <c r="K732" s="330" t="n"/>
      <c r="L732" s="330" t="n"/>
      <c r="M732" s="330" t="n"/>
      <c r="N732" s="331">
        <f>IF(A732="","",IF(ISERROR(MATCH($F732,CL,0)),"Unknown",INDIRECT("'C'!$A$"&amp;MATCH($F732,CL,0)+1)))</f>
        <v/>
      </c>
      <c r="O732" s="331" t="inlineStr"/>
      <c r="P732" s="332" t="n"/>
      <c r="Q732" s="333">
        <f>A732&amp;B732</f>
        <v/>
      </c>
      <c r="R732" s="333">
        <f>OR(ISBLANK(B732),ISBLANK(C732))</f>
        <v/>
      </c>
      <c r="S732" s="333">
        <f>IF(R732,"",A732&amp;"+")</f>
        <v/>
      </c>
    </row>
    <row r="733" ht="20.1" customFormat="1" customHeight="1" s="333">
      <c r="A733" s="296" t="n"/>
      <c r="B733" s="328" t="n"/>
      <c r="C733" s="328" t="n"/>
      <c r="D733" s="328" t="n"/>
      <c r="E733" s="328" t="n"/>
      <c r="F733" s="328" t="n"/>
      <c r="G733" s="329" t="n"/>
      <c r="H733" s="329" t="n"/>
      <c r="I733" s="330" t="n"/>
      <c r="J733" s="330" t="n"/>
      <c r="K733" s="330" t="n"/>
      <c r="L733" s="330" t="n"/>
      <c r="M733" s="330" t="n"/>
      <c r="N733" s="331">
        <f>IF(A733="","",IF(ISERROR(MATCH($F733,CL,0)),"Unknown",INDIRECT("'C'!$A$"&amp;MATCH($F733,CL,0)+1)))</f>
        <v/>
      </c>
      <c r="O733" s="331" t="inlineStr"/>
      <c r="P733" s="332" t="n"/>
      <c r="Q733" s="333">
        <f>A733&amp;B733</f>
        <v/>
      </c>
      <c r="R733" s="333">
        <f>OR(ISBLANK(B733),ISBLANK(C733))</f>
        <v/>
      </c>
      <c r="S733" s="333">
        <f>IF(R733,"",A733&amp;"+")</f>
        <v/>
      </c>
    </row>
    <row r="734" ht="20.1" customFormat="1" customHeight="1" s="333">
      <c r="A734" s="296" t="n"/>
      <c r="B734" s="328" t="n"/>
      <c r="C734" s="328" t="n"/>
      <c r="D734" s="328" t="n"/>
      <c r="E734" s="328" t="n"/>
      <c r="F734" s="328" t="n"/>
      <c r="G734" s="329" t="n"/>
      <c r="H734" s="329" t="n"/>
      <c r="I734" s="330" t="n"/>
      <c r="J734" s="330" t="n"/>
      <c r="K734" s="330" t="n"/>
      <c r="L734" s="330" t="n"/>
      <c r="M734" s="330" t="n"/>
      <c r="N734" s="331">
        <f>IF(A734="","",IF(ISERROR(MATCH($F734,CL,0)),"Unknown",INDIRECT("'C'!$A$"&amp;MATCH($F734,CL,0)+1)))</f>
        <v/>
      </c>
      <c r="O734" s="331" t="inlineStr"/>
      <c r="P734" s="332" t="n"/>
      <c r="Q734" s="333">
        <f>A734&amp;B734</f>
        <v/>
      </c>
      <c r="R734" s="333">
        <f>OR(ISBLANK(B734),ISBLANK(C734))</f>
        <v/>
      </c>
      <c r="S734" s="333">
        <f>IF(R734,"",A734&amp;"+")</f>
        <v/>
      </c>
    </row>
    <row r="735" ht="20.1" customFormat="1" customHeight="1" s="333">
      <c r="A735" s="296" t="n"/>
      <c r="B735" s="328" t="n"/>
      <c r="C735" s="328" t="n"/>
      <c r="D735" s="328" t="n"/>
      <c r="E735" s="328" t="n"/>
      <c r="F735" s="328" t="n"/>
      <c r="G735" s="329" t="n"/>
      <c r="H735" s="329" t="n"/>
      <c r="I735" s="330" t="n"/>
      <c r="J735" s="330" t="n"/>
      <c r="K735" s="330" t="n"/>
      <c r="L735" s="330" t="n"/>
      <c r="M735" s="330" t="n"/>
      <c r="N735" s="331">
        <f>IF(A735="","",IF(ISERROR(MATCH($F735,CL,0)),"Unknown",INDIRECT("'C'!$A$"&amp;MATCH($F735,CL,0)+1)))</f>
        <v/>
      </c>
      <c r="O735" s="331" t="inlineStr"/>
      <c r="P735" s="332" t="n"/>
      <c r="Q735" s="333">
        <f>A735&amp;B735</f>
        <v/>
      </c>
      <c r="R735" s="333">
        <f>OR(ISBLANK(B735),ISBLANK(C735))</f>
        <v/>
      </c>
      <c r="S735" s="333">
        <f>IF(R735,"",A735&amp;"+")</f>
        <v/>
      </c>
    </row>
    <row r="736" ht="20.1" customFormat="1" customHeight="1" s="333">
      <c r="A736" s="296" t="n"/>
      <c r="B736" s="328" t="n"/>
      <c r="C736" s="328" t="n"/>
      <c r="D736" s="328" t="n"/>
      <c r="E736" s="328" t="n"/>
      <c r="F736" s="328" t="n"/>
      <c r="G736" s="329" t="n"/>
      <c r="H736" s="329" t="n"/>
      <c r="I736" s="330" t="n"/>
      <c r="J736" s="330" t="n"/>
      <c r="K736" s="330" t="n"/>
      <c r="L736" s="330" t="n"/>
      <c r="M736" s="330" t="n"/>
      <c r="N736" s="331">
        <f>IF(A736="","",IF(ISERROR(MATCH($F736,CL,0)),"Unknown",INDIRECT("'C'!$A$"&amp;MATCH($F736,CL,0)+1)))</f>
        <v/>
      </c>
      <c r="O736" s="331" t="inlineStr"/>
      <c r="P736" s="332" t="n"/>
      <c r="Q736" s="333">
        <f>A736&amp;B736</f>
        <v/>
      </c>
      <c r="R736" s="333">
        <f>OR(ISBLANK(B736),ISBLANK(C736))</f>
        <v/>
      </c>
      <c r="S736" s="333">
        <f>IF(R736,"",A736&amp;"+")</f>
        <v/>
      </c>
    </row>
    <row r="737" ht="20.1" customFormat="1" customHeight="1" s="333">
      <c r="A737" s="296" t="n"/>
      <c r="B737" s="328" t="n"/>
      <c r="C737" s="328" t="n"/>
      <c r="D737" s="328" t="n"/>
      <c r="E737" s="328" t="n"/>
      <c r="F737" s="328" t="n"/>
      <c r="G737" s="329" t="n"/>
      <c r="H737" s="329" t="n"/>
      <c r="I737" s="330" t="n"/>
      <c r="J737" s="330" t="n"/>
      <c r="K737" s="330" t="n"/>
      <c r="L737" s="330" t="n"/>
      <c r="M737" s="330" t="n"/>
      <c r="N737" s="331">
        <f>IF(A737="","",IF(ISERROR(MATCH($F737,CL,0)),"Unknown",INDIRECT("'C'!$A$"&amp;MATCH($F737,CL,0)+1)))</f>
        <v/>
      </c>
      <c r="O737" s="331" t="inlineStr"/>
      <c r="P737" s="332" t="n"/>
      <c r="Q737" s="333">
        <f>A737&amp;B737</f>
        <v/>
      </c>
      <c r="R737" s="333">
        <f>OR(ISBLANK(B737),ISBLANK(C737))</f>
        <v/>
      </c>
      <c r="S737" s="333">
        <f>IF(R737,"",A737&amp;"+")</f>
        <v/>
      </c>
    </row>
    <row r="738" ht="20.1" customFormat="1" customHeight="1" s="333">
      <c r="A738" s="296" t="n"/>
      <c r="B738" s="328" t="n"/>
      <c r="C738" s="328" t="n"/>
      <c r="D738" s="328" t="n"/>
      <c r="E738" s="328" t="n"/>
      <c r="F738" s="328" t="n"/>
      <c r="G738" s="329" t="n"/>
      <c r="H738" s="329" t="n"/>
      <c r="I738" s="330" t="n"/>
      <c r="J738" s="330" t="n"/>
      <c r="K738" s="330" t="n"/>
      <c r="L738" s="330" t="n"/>
      <c r="M738" s="330" t="n"/>
      <c r="N738" s="331">
        <f>IF(A738="","",IF(ISERROR(MATCH($F738,CL,0)),"Unknown",INDIRECT("'C'!$A$"&amp;MATCH($F738,CL,0)+1)))</f>
        <v/>
      </c>
      <c r="O738" s="331" t="inlineStr"/>
      <c r="P738" s="332" t="n"/>
      <c r="Q738" s="333">
        <f>A738&amp;B738</f>
        <v/>
      </c>
      <c r="R738" s="333">
        <f>OR(ISBLANK(B738),ISBLANK(C738))</f>
        <v/>
      </c>
      <c r="S738" s="333">
        <f>IF(R738,"",A738&amp;"+")</f>
        <v/>
      </c>
    </row>
    <row r="739" ht="20.1" customFormat="1" customHeight="1" s="333">
      <c r="A739" s="296" t="n"/>
      <c r="B739" s="328" t="n"/>
      <c r="C739" s="328" t="n"/>
      <c r="D739" s="328" t="n"/>
      <c r="E739" s="328" t="n"/>
      <c r="F739" s="328" t="n"/>
      <c r="G739" s="329" t="n"/>
      <c r="H739" s="329" t="n"/>
      <c r="I739" s="330" t="n"/>
      <c r="J739" s="330" t="n"/>
      <c r="K739" s="330" t="n"/>
      <c r="L739" s="330" t="n"/>
      <c r="M739" s="330" t="n"/>
      <c r="N739" s="331">
        <f>IF(A739="","",IF(ISERROR(MATCH($F739,CL,0)),"Unknown",INDIRECT("'C'!$A$"&amp;MATCH($F739,CL,0)+1)))</f>
        <v/>
      </c>
      <c r="O739" s="331" t="inlineStr"/>
      <c r="P739" s="332" t="n"/>
      <c r="Q739" s="333">
        <f>A739&amp;B739</f>
        <v/>
      </c>
      <c r="R739" s="333">
        <f>OR(ISBLANK(B739),ISBLANK(C739))</f>
        <v/>
      </c>
      <c r="S739" s="333">
        <f>IF(R739,"",A739&amp;"+")</f>
        <v/>
      </c>
    </row>
    <row r="740" ht="20.1" customFormat="1" customHeight="1" s="333">
      <c r="A740" s="296" t="n"/>
      <c r="B740" s="328" t="n"/>
      <c r="C740" s="328" t="n"/>
      <c r="D740" s="328" t="n"/>
      <c r="E740" s="328" t="n"/>
      <c r="F740" s="328" t="n"/>
      <c r="G740" s="329" t="n"/>
      <c r="H740" s="329" t="n"/>
      <c r="I740" s="330" t="n"/>
      <c r="J740" s="330" t="n"/>
      <c r="K740" s="330" t="n"/>
      <c r="L740" s="330" t="n"/>
      <c r="M740" s="330" t="n"/>
      <c r="N740" s="331">
        <f>IF(A740="","",IF(ISERROR(MATCH($F740,CL,0)),"Unknown",INDIRECT("'C'!$A$"&amp;MATCH($F740,CL,0)+1)))</f>
        <v/>
      </c>
      <c r="O740" s="331" t="inlineStr"/>
      <c r="P740" s="332" t="n"/>
      <c r="Q740" s="333">
        <f>A740&amp;B740</f>
        <v/>
      </c>
      <c r="R740" s="333">
        <f>OR(ISBLANK(B740),ISBLANK(C740))</f>
        <v/>
      </c>
      <c r="S740" s="333">
        <f>IF(R740,"",A740&amp;"+")</f>
        <v/>
      </c>
    </row>
    <row r="741" ht="20.1" customFormat="1" customHeight="1" s="333">
      <c r="A741" s="296" t="n"/>
      <c r="B741" s="328" t="n"/>
      <c r="C741" s="328" t="n"/>
      <c r="D741" s="328" t="n"/>
      <c r="E741" s="328" t="n"/>
      <c r="F741" s="328" t="n"/>
      <c r="G741" s="329" t="n"/>
      <c r="H741" s="329" t="n"/>
      <c r="I741" s="330" t="n"/>
      <c r="J741" s="330" t="n"/>
      <c r="K741" s="330" t="n"/>
      <c r="L741" s="330" t="n"/>
      <c r="M741" s="330" t="n"/>
      <c r="N741" s="331">
        <f>IF(A741="","",IF(ISERROR(MATCH($F741,CL,0)),"Unknown",INDIRECT("'C'!$A$"&amp;MATCH($F741,CL,0)+1)))</f>
        <v/>
      </c>
      <c r="O741" s="331" t="inlineStr"/>
      <c r="P741" s="332" t="n"/>
      <c r="Q741" s="333">
        <f>A741&amp;B741</f>
        <v/>
      </c>
      <c r="R741" s="333">
        <f>OR(ISBLANK(B741),ISBLANK(C741))</f>
        <v/>
      </c>
      <c r="S741" s="333">
        <f>IF(R741,"",A741&amp;"+")</f>
        <v/>
      </c>
    </row>
    <row r="742" ht="20.1" customFormat="1" customHeight="1" s="333">
      <c r="A742" s="296" t="n"/>
      <c r="B742" s="328" t="n"/>
      <c r="C742" s="328" t="n"/>
      <c r="D742" s="328" t="n"/>
      <c r="E742" s="328" t="n"/>
      <c r="F742" s="328" t="n"/>
      <c r="G742" s="329" t="n"/>
      <c r="H742" s="329" t="n"/>
      <c r="I742" s="330" t="n"/>
      <c r="J742" s="330" t="n"/>
      <c r="K742" s="330" t="n"/>
      <c r="L742" s="330" t="n"/>
      <c r="M742" s="330" t="n"/>
      <c r="N742" s="331">
        <f>IF(A742="","",IF(ISERROR(MATCH($F742,CL,0)),"Unknown",INDIRECT("'C'!$A$"&amp;MATCH($F742,CL,0)+1)))</f>
        <v/>
      </c>
      <c r="O742" s="331" t="inlineStr"/>
      <c r="P742" s="332" t="n"/>
      <c r="Q742" s="333">
        <f>A742&amp;B742</f>
        <v/>
      </c>
      <c r="R742" s="333">
        <f>OR(ISBLANK(B742),ISBLANK(C742))</f>
        <v/>
      </c>
      <c r="S742" s="333">
        <f>IF(R742,"",A742&amp;"+")</f>
        <v/>
      </c>
    </row>
    <row r="743" ht="20.1" customFormat="1" customHeight="1" s="333">
      <c r="A743" s="296" t="n"/>
      <c r="B743" s="328" t="n"/>
      <c r="C743" s="328" t="n"/>
      <c r="D743" s="328" t="n"/>
      <c r="E743" s="328" t="n"/>
      <c r="F743" s="328" t="n"/>
      <c r="G743" s="329" t="n"/>
      <c r="H743" s="329" t="n"/>
      <c r="I743" s="330" t="n"/>
      <c r="J743" s="330" t="n"/>
      <c r="K743" s="330" t="n"/>
      <c r="L743" s="330" t="n"/>
      <c r="M743" s="330" t="n"/>
      <c r="N743" s="331">
        <f>IF(A743="","",IF(ISERROR(MATCH($F743,CL,0)),"Unknown",INDIRECT("'C'!$A$"&amp;MATCH($F743,CL,0)+1)))</f>
        <v/>
      </c>
      <c r="O743" s="331" t="inlineStr"/>
      <c r="P743" s="332" t="n"/>
      <c r="Q743" s="333">
        <f>A743&amp;B743</f>
        <v/>
      </c>
      <c r="R743" s="333">
        <f>OR(ISBLANK(B743),ISBLANK(C743))</f>
        <v/>
      </c>
      <c r="S743" s="333">
        <f>IF(R743,"",A743&amp;"+")</f>
        <v/>
      </c>
    </row>
    <row r="744" ht="20.1" customFormat="1" customHeight="1" s="333">
      <c r="A744" s="296" t="n"/>
      <c r="B744" s="328" t="n"/>
      <c r="C744" s="328" t="n"/>
      <c r="D744" s="328" t="n"/>
      <c r="E744" s="328" t="n"/>
      <c r="F744" s="328" t="n"/>
      <c r="G744" s="329" t="n"/>
      <c r="H744" s="329" t="n"/>
      <c r="I744" s="330" t="n"/>
      <c r="J744" s="330" t="n"/>
      <c r="K744" s="330" t="n"/>
      <c r="L744" s="330" t="n"/>
      <c r="M744" s="330" t="n"/>
      <c r="N744" s="331">
        <f>IF(A744="","",IF(ISERROR(MATCH($F744,CL,0)),"Unknown",INDIRECT("'C'!$A$"&amp;MATCH($F744,CL,0)+1)))</f>
        <v/>
      </c>
      <c r="O744" s="331" t="inlineStr"/>
      <c r="P744" s="332" t="n"/>
      <c r="Q744" s="333">
        <f>A744&amp;B744</f>
        <v/>
      </c>
      <c r="R744" s="333">
        <f>OR(ISBLANK(B744),ISBLANK(C744))</f>
        <v/>
      </c>
      <c r="S744" s="333">
        <f>IF(R744,"",A744&amp;"+")</f>
        <v/>
      </c>
    </row>
    <row r="745" ht="20.1" customFormat="1" customHeight="1" s="333">
      <c r="A745" s="296" t="n"/>
      <c r="B745" s="328" t="n"/>
      <c r="C745" s="328" t="n"/>
      <c r="D745" s="328" t="n"/>
      <c r="E745" s="328" t="n"/>
      <c r="F745" s="328" t="n"/>
      <c r="G745" s="329" t="n"/>
      <c r="H745" s="329" t="n"/>
      <c r="I745" s="330" t="n"/>
      <c r="J745" s="330" t="n"/>
      <c r="K745" s="330" t="n"/>
      <c r="L745" s="330" t="n"/>
      <c r="M745" s="330" t="n"/>
      <c r="N745" s="331">
        <f>IF(A745="","",IF(ISERROR(MATCH($F745,CL,0)),"Unknown",INDIRECT("'C'!$A$"&amp;MATCH($F745,CL,0)+1)))</f>
        <v/>
      </c>
      <c r="O745" s="331" t="inlineStr"/>
      <c r="P745" s="332" t="n"/>
      <c r="Q745" s="333">
        <f>A745&amp;B745</f>
        <v/>
      </c>
      <c r="R745" s="333">
        <f>OR(ISBLANK(B745),ISBLANK(C745))</f>
        <v/>
      </c>
      <c r="S745" s="333">
        <f>IF(R745,"",A745&amp;"+")</f>
        <v/>
      </c>
    </row>
    <row r="746" ht="20.1" customFormat="1" customHeight="1" s="333">
      <c r="A746" s="296" t="n"/>
      <c r="B746" s="328" t="n"/>
      <c r="C746" s="328" t="n"/>
      <c r="D746" s="328" t="n"/>
      <c r="E746" s="328" t="n"/>
      <c r="F746" s="328" t="n"/>
      <c r="G746" s="329" t="n"/>
      <c r="H746" s="329" t="n"/>
      <c r="I746" s="330" t="n"/>
      <c r="J746" s="330" t="n"/>
      <c r="K746" s="330" t="n"/>
      <c r="L746" s="330" t="n"/>
      <c r="M746" s="330" t="n"/>
      <c r="N746" s="331">
        <f>IF(A746="","",IF(ISERROR(MATCH($F746,CL,0)),"Unknown",INDIRECT("'C'!$A$"&amp;MATCH($F746,CL,0)+1)))</f>
        <v/>
      </c>
      <c r="O746" s="331" t="inlineStr"/>
      <c r="P746" s="332" t="n"/>
      <c r="Q746" s="333">
        <f>A746&amp;B746</f>
        <v/>
      </c>
      <c r="R746" s="333">
        <f>OR(ISBLANK(B746),ISBLANK(C746))</f>
        <v/>
      </c>
      <c r="S746" s="333">
        <f>IF(R746,"",A746&amp;"+")</f>
        <v/>
      </c>
    </row>
    <row r="747" ht="20.1" customFormat="1" customHeight="1" s="333">
      <c r="A747" s="296" t="n"/>
      <c r="B747" s="328" t="n"/>
      <c r="C747" s="328" t="n"/>
      <c r="D747" s="328" t="n"/>
      <c r="E747" s="328" t="n"/>
      <c r="F747" s="328" t="n"/>
      <c r="G747" s="329" t="n"/>
      <c r="H747" s="329" t="n"/>
      <c r="I747" s="330" t="n"/>
      <c r="J747" s="330" t="n"/>
      <c r="K747" s="330" t="n"/>
      <c r="L747" s="330" t="n"/>
      <c r="M747" s="330" t="n"/>
      <c r="N747" s="331">
        <f>IF(A747="","",IF(ISERROR(MATCH($F747,CL,0)),"Unknown",INDIRECT("'C'!$A$"&amp;MATCH($F747,CL,0)+1)))</f>
        <v/>
      </c>
      <c r="O747" s="331" t="inlineStr"/>
      <c r="P747" s="332" t="n"/>
      <c r="Q747" s="333">
        <f>A747&amp;B747</f>
        <v/>
      </c>
      <c r="R747" s="333">
        <f>OR(ISBLANK(B747),ISBLANK(C747))</f>
        <v/>
      </c>
      <c r="S747" s="333">
        <f>IF(R747,"",A747&amp;"+")</f>
        <v/>
      </c>
    </row>
    <row r="748" ht="20.1" customFormat="1" customHeight="1" s="333">
      <c r="A748" s="296" t="n"/>
      <c r="B748" s="328" t="n"/>
      <c r="C748" s="328" t="n"/>
      <c r="D748" s="328" t="n"/>
      <c r="E748" s="328" t="n"/>
      <c r="F748" s="328" t="n"/>
      <c r="G748" s="329" t="n"/>
      <c r="H748" s="329" t="n"/>
      <c r="I748" s="330" t="n"/>
      <c r="J748" s="330" t="n"/>
      <c r="K748" s="330" t="n"/>
      <c r="L748" s="330" t="n"/>
      <c r="M748" s="330" t="n"/>
      <c r="N748" s="331">
        <f>IF(A748="","",IF(ISERROR(MATCH($F748,CL,0)),"Unknown",INDIRECT("'C'!$A$"&amp;MATCH($F748,CL,0)+1)))</f>
        <v/>
      </c>
      <c r="O748" s="331" t="inlineStr"/>
      <c r="P748" s="332" t="n"/>
      <c r="Q748" s="333">
        <f>A748&amp;B748</f>
        <v/>
      </c>
      <c r="R748" s="333">
        <f>OR(ISBLANK(B748),ISBLANK(C748))</f>
        <v/>
      </c>
      <c r="S748" s="333">
        <f>IF(R748,"",A748&amp;"+")</f>
        <v/>
      </c>
    </row>
    <row r="749" ht="20.1" customFormat="1" customHeight="1" s="333">
      <c r="A749" s="296" t="n"/>
      <c r="B749" s="328" t="n"/>
      <c r="C749" s="328" t="n"/>
      <c r="D749" s="328" t="n"/>
      <c r="E749" s="328" t="n"/>
      <c r="F749" s="328" t="n"/>
      <c r="G749" s="329" t="n"/>
      <c r="H749" s="329" t="n"/>
      <c r="I749" s="330" t="n"/>
      <c r="J749" s="330" t="n"/>
      <c r="K749" s="330" t="n"/>
      <c r="L749" s="330" t="n"/>
      <c r="M749" s="330" t="n"/>
      <c r="N749" s="331">
        <f>IF(A749="","",IF(ISERROR(MATCH($F749,CL,0)),"Unknown",INDIRECT("'C'!$A$"&amp;MATCH($F749,CL,0)+1)))</f>
        <v/>
      </c>
      <c r="O749" s="331" t="inlineStr"/>
      <c r="P749" s="332" t="n"/>
      <c r="Q749" s="333">
        <f>A749&amp;B749</f>
        <v/>
      </c>
      <c r="R749" s="333">
        <f>OR(ISBLANK(B749),ISBLANK(C749))</f>
        <v/>
      </c>
      <c r="S749" s="333">
        <f>IF(R749,"",A749&amp;"+")</f>
        <v/>
      </c>
    </row>
    <row r="750" ht="20.1" customFormat="1" customHeight="1" s="333">
      <c r="A750" s="296" t="n"/>
      <c r="B750" s="328" t="n"/>
      <c r="C750" s="328" t="n"/>
      <c r="D750" s="328" t="n"/>
      <c r="E750" s="328" t="n"/>
      <c r="F750" s="328" t="n"/>
      <c r="G750" s="329" t="n"/>
      <c r="H750" s="329" t="n"/>
      <c r="I750" s="330" t="n"/>
      <c r="J750" s="330" t="n"/>
      <c r="K750" s="330" t="n"/>
      <c r="L750" s="330" t="n"/>
      <c r="M750" s="330" t="n"/>
      <c r="N750" s="331">
        <f>IF(A750="","",IF(ISERROR(MATCH($F750,CL,0)),"Unknown",INDIRECT("'C'!$A$"&amp;MATCH($F750,CL,0)+1)))</f>
        <v/>
      </c>
      <c r="O750" s="331" t="inlineStr"/>
      <c r="P750" s="332" t="n"/>
      <c r="Q750" s="333">
        <f>A750&amp;B750</f>
        <v/>
      </c>
      <c r="R750" s="333">
        <f>OR(ISBLANK(B750),ISBLANK(C750))</f>
        <v/>
      </c>
      <c r="S750" s="333">
        <f>IF(R750,"",A750&amp;"+")</f>
        <v/>
      </c>
    </row>
    <row r="751" ht="20.1" customFormat="1" customHeight="1" s="333">
      <c r="A751" s="296" t="n"/>
      <c r="B751" s="328" t="n"/>
      <c r="C751" s="328" t="n"/>
      <c r="D751" s="328" t="n"/>
      <c r="E751" s="328" t="n"/>
      <c r="F751" s="328" t="n"/>
      <c r="G751" s="329" t="n"/>
      <c r="H751" s="329" t="n"/>
      <c r="I751" s="330" t="n"/>
      <c r="J751" s="330" t="n"/>
      <c r="K751" s="330" t="n"/>
      <c r="L751" s="330" t="n"/>
      <c r="M751" s="330" t="n"/>
      <c r="N751" s="331">
        <f>IF(A751="","",IF(ISERROR(MATCH($F751,CL,0)),"Unknown",INDIRECT("'C'!$A$"&amp;MATCH($F751,CL,0)+1)))</f>
        <v/>
      </c>
      <c r="O751" s="331" t="inlineStr"/>
      <c r="P751" s="332" t="n"/>
      <c r="Q751" s="333">
        <f>A751&amp;B751</f>
        <v/>
      </c>
      <c r="R751" s="333">
        <f>OR(ISBLANK(B751),ISBLANK(C751))</f>
        <v/>
      </c>
      <c r="S751" s="333">
        <f>IF(R751,"",A751&amp;"+")</f>
        <v/>
      </c>
    </row>
    <row r="752" ht="20.1" customFormat="1" customHeight="1" s="333">
      <c r="A752" s="296" t="n"/>
      <c r="B752" s="328" t="n"/>
      <c r="C752" s="328" t="n"/>
      <c r="D752" s="328" t="n"/>
      <c r="E752" s="328" t="n"/>
      <c r="F752" s="328" t="n"/>
      <c r="G752" s="329" t="n"/>
      <c r="H752" s="329" t="n"/>
      <c r="I752" s="330" t="n"/>
      <c r="J752" s="330" t="n"/>
      <c r="K752" s="330" t="n"/>
      <c r="L752" s="330" t="n"/>
      <c r="M752" s="330" t="n"/>
      <c r="N752" s="331">
        <f>IF(A752="","",IF(ISERROR(MATCH($F752,CL,0)),"Unknown",INDIRECT("'C'!$A$"&amp;MATCH($F752,CL,0)+1)))</f>
        <v/>
      </c>
      <c r="O752" s="331" t="inlineStr"/>
      <c r="P752" s="332" t="n"/>
      <c r="Q752" s="333">
        <f>A752&amp;B752</f>
        <v/>
      </c>
      <c r="R752" s="333">
        <f>OR(ISBLANK(B752),ISBLANK(C752))</f>
        <v/>
      </c>
      <c r="S752" s="333">
        <f>IF(R752,"",A752&amp;"+")</f>
        <v/>
      </c>
    </row>
    <row r="753" ht="20.1" customFormat="1" customHeight="1" s="333">
      <c r="A753" s="296" t="n"/>
      <c r="B753" s="328" t="n"/>
      <c r="C753" s="328" t="n"/>
      <c r="D753" s="328" t="n"/>
      <c r="E753" s="328" t="n"/>
      <c r="F753" s="328" t="n"/>
      <c r="G753" s="329" t="n"/>
      <c r="H753" s="329" t="n"/>
      <c r="I753" s="330" t="n"/>
      <c r="J753" s="330" t="n"/>
      <c r="K753" s="330" t="n"/>
      <c r="L753" s="330" t="n"/>
      <c r="M753" s="330" t="n"/>
      <c r="N753" s="331">
        <f>IF(A753="","",IF(ISERROR(MATCH($F753,CL,0)),"Unknown",INDIRECT("'C'!$A$"&amp;MATCH($F753,CL,0)+1)))</f>
        <v/>
      </c>
      <c r="O753" s="331" t="inlineStr"/>
      <c r="P753" s="332" t="n"/>
      <c r="Q753" s="333">
        <f>A753&amp;B753</f>
        <v/>
      </c>
      <c r="R753" s="333">
        <f>OR(ISBLANK(B753),ISBLANK(C753))</f>
        <v/>
      </c>
      <c r="S753" s="333">
        <f>IF(R753,"",A753&amp;"+")</f>
        <v/>
      </c>
    </row>
    <row r="754" ht="20.1" customFormat="1" customHeight="1" s="333">
      <c r="A754" s="296" t="n"/>
      <c r="B754" s="328" t="n"/>
      <c r="C754" s="328" t="n"/>
      <c r="D754" s="328" t="n"/>
      <c r="E754" s="328" t="n"/>
      <c r="F754" s="328" t="n"/>
      <c r="G754" s="329" t="n"/>
      <c r="H754" s="329" t="n"/>
      <c r="I754" s="330" t="n"/>
      <c r="J754" s="330" t="n"/>
      <c r="K754" s="330" t="n"/>
      <c r="L754" s="330" t="n"/>
      <c r="M754" s="330" t="n"/>
      <c r="N754" s="331">
        <f>IF(A754="","",IF(ISERROR(MATCH($F754,CL,0)),"Unknown",INDIRECT("'C'!$A$"&amp;MATCH($F754,CL,0)+1)))</f>
        <v/>
      </c>
      <c r="O754" s="331" t="inlineStr"/>
      <c r="P754" s="332" t="n"/>
      <c r="Q754" s="333">
        <f>A754&amp;B754</f>
        <v/>
      </c>
      <c r="R754" s="333">
        <f>OR(ISBLANK(B754),ISBLANK(C754))</f>
        <v/>
      </c>
      <c r="S754" s="333">
        <f>IF(R754,"",A754&amp;"+")</f>
        <v/>
      </c>
    </row>
    <row r="755" ht="20.1" customFormat="1" customHeight="1" s="333">
      <c r="A755" s="296" t="n"/>
      <c r="B755" s="328" t="n"/>
      <c r="C755" s="328" t="n"/>
      <c r="D755" s="328" t="n"/>
      <c r="E755" s="328" t="n"/>
      <c r="F755" s="328" t="n"/>
      <c r="G755" s="329" t="n"/>
      <c r="H755" s="329" t="n"/>
      <c r="I755" s="330" t="n"/>
      <c r="J755" s="330" t="n"/>
      <c r="K755" s="330" t="n"/>
      <c r="L755" s="330" t="n"/>
      <c r="M755" s="330" t="n"/>
      <c r="N755" s="331">
        <f>IF(A755="","",IF(ISERROR(MATCH($F755,CL,0)),"Unknown",INDIRECT("'C'!$A$"&amp;MATCH($F755,CL,0)+1)))</f>
        <v/>
      </c>
      <c r="O755" s="331" t="inlineStr"/>
      <c r="P755" s="332" t="n"/>
      <c r="Q755" s="333">
        <f>A755&amp;B755</f>
        <v/>
      </c>
      <c r="R755" s="333">
        <f>OR(ISBLANK(B755),ISBLANK(C755))</f>
        <v/>
      </c>
      <c r="S755" s="333">
        <f>IF(R755,"",A755&amp;"+")</f>
        <v/>
      </c>
    </row>
    <row r="756" ht="20.1" customFormat="1" customHeight="1" s="333">
      <c r="A756" s="296" t="n"/>
      <c r="B756" s="328" t="n"/>
      <c r="C756" s="328" t="n"/>
      <c r="D756" s="328" t="n"/>
      <c r="E756" s="328" t="n"/>
      <c r="F756" s="328" t="n"/>
      <c r="G756" s="329" t="n"/>
      <c r="H756" s="329" t="n"/>
      <c r="I756" s="330" t="n"/>
      <c r="J756" s="330" t="n"/>
      <c r="K756" s="330" t="n"/>
      <c r="L756" s="330" t="n"/>
      <c r="M756" s="330" t="n"/>
      <c r="N756" s="331">
        <f>IF(A756="","",IF(ISERROR(MATCH($F756,CL,0)),"Unknown",INDIRECT("'C'!$A$"&amp;MATCH($F756,CL,0)+1)))</f>
        <v/>
      </c>
      <c r="O756" s="331" t="inlineStr"/>
      <c r="P756" s="332" t="n"/>
      <c r="Q756" s="333">
        <f>A756&amp;B756</f>
        <v/>
      </c>
      <c r="R756" s="333">
        <f>OR(ISBLANK(B756),ISBLANK(C756))</f>
        <v/>
      </c>
      <c r="S756" s="333">
        <f>IF(R756,"",A756&amp;"+")</f>
        <v/>
      </c>
    </row>
    <row r="757" ht="20.1" customFormat="1" customHeight="1" s="333">
      <c r="A757" s="296" t="n"/>
      <c r="B757" s="328" t="n"/>
      <c r="C757" s="328" t="n"/>
      <c r="D757" s="328" t="n"/>
      <c r="E757" s="328" t="n"/>
      <c r="F757" s="328" t="n"/>
      <c r="G757" s="329" t="n"/>
      <c r="H757" s="329" t="n"/>
      <c r="I757" s="330" t="n"/>
      <c r="J757" s="330" t="n"/>
      <c r="K757" s="330" t="n"/>
      <c r="L757" s="330" t="n"/>
      <c r="M757" s="330" t="n"/>
      <c r="N757" s="331">
        <f>IF(A757="","",IF(ISERROR(MATCH($F757,CL,0)),"Unknown",INDIRECT("'C'!$A$"&amp;MATCH($F757,CL,0)+1)))</f>
        <v/>
      </c>
      <c r="O757" s="331" t="inlineStr"/>
      <c r="P757" s="332" t="n"/>
      <c r="Q757" s="333">
        <f>A757&amp;B757</f>
        <v/>
      </c>
      <c r="R757" s="333">
        <f>OR(ISBLANK(B757),ISBLANK(C757))</f>
        <v/>
      </c>
      <c r="S757" s="333">
        <f>IF(R757,"",A757&amp;"+")</f>
        <v/>
      </c>
    </row>
    <row r="758" ht="20.1" customFormat="1" customHeight="1" s="333">
      <c r="A758" s="296" t="n"/>
      <c r="B758" s="328" t="n"/>
      <c r="C758" s="328" t="n"/>
      <c r="D758" s="328" t="n"/>
      <c r="E758" s="328" t="n"/>
      <c r="F758" s="328" t="n"/>
      <c r="G758" s="329" t="n"/>
      <c r="H758" s="329" t="n"/>
      <c r="I758" s="330" t="n"/>
      <c r="J758" s="330" t="n"/>
      <c r="K758" s="330" t="n"/>
      <c r="L758" s="330" t="n"/>
      <c r="M758" s="330" t="n"/>
      <c r="N758" s="331">
        <f>IF(A758="","",IF(ISERROR(MATCH($F758,CL,0)),"Unknown",INDIRECT("'C'!$A$"&amp;MATCH($F758,CL,0)+1)))</f>
        <v/>
      </c>
      <c r="O758" s="331" t="inlineStr"/>
      <c r="P758" s="332" t="n"/>
      <c r="Q758" s="333">
        <f>A758&amp;B758</f>
        <v/>
      </c>
      <c r="R758" s="333">
        <f>OR(ISBLANK(B758),ISBLANK(C758))</f>
        <v/>
      </c>
      <c r="S758" s="333">
        <f>IF(R758,"",A758&amp;"+")</f>
        <v/>
      </c>
    </row>
    <row r="759" ht="20.1" customFormat="1" customHeight="1" s="333">
      <c r="A759" s="296" t="n"/>
      <c r="B759" s="328" t="n"/>
      <c r="C759" s="328" t="n"/>
      <c r="D759" s="328" t="n"/>
      <c r="E759" s="328" t="n"/>
      <c r="F759" s="328" t="n"/>
      <c r="G759" s="329" t="n"/>
      <c r="H759" s="329" t="n"/>
      <c r="I759" s="330" t="n"/>
      <c r="J759" s="330" t="n"/>
      <c r="K759" s="330" t="n"/>
      <c r="L759" s="330" t="n"/>
      <c r="M759" s="330" t="n"/>
      <c r="N759" s="331">
        <f>IF(A759="","",IF(ISERROR(MATCH($F759,CL,0)),"Unknown",INDIRECT("'C'!$A$"&amp;MATCH($F759,CL,0)+1)))</f>
        <v/>
      </c>
      <c r="O759" s="331" t="inlineStr"/>
      <c r="P759" s="332" t="n"/>
      <c r="Q759" s="333">
        <f>A759&amp;B759</f>
        <v/>
      </c>
      <c r="R759" s="333">
        <f>OR(ISBLANK(B759),ISBLANK(C759))</f>
        <v/>
      </c>
      <c r="S759" s="333">
        <f>IF(R759,"",A759&amp;"+")</f>
        <v/>
      </c>
    </row>
    <row r="760" ht="20.1" customFormat="1" customHeight="1" s="333">
      <c r="A760" s="296" t="n"/>
      <c r="B760" s="328" t="n"/>
      <c r="C760" s="328" t="n"/>
      <c r="D760" s="328" t="n"/>
      <c r="E760" s="328" t="n"/>
      <c r="F760" s="328" t="n"/>
      <c r="G760" s="329" t="n"/>
      <c r="H760" s="329" t="n"/>
      <c r="I760" s="330" t="n"/>
      <c r="J760" s="330" t="n"/>
      <c r="K760" s="330" t="n"/>
      <c r="L760" s="330" t="n"/>
      <c r="M760" s="330" t="n"/>
      <c r="N760" s="331">
        <f>IF(A760="","",IF(ISERROR(MATCH($F760,CL,0)),"Unknown",INDIRECT("'C'!$A$"&amp;MATCH($F760,CL,0)+1)))</f>
        <v/>
      </c>
      <c r="O760" s="331" t="inlineStr"/>
      <c r="P760" s="332" t="n"/>
      <c r="Q760" s="333">
        <f>A760&amp;B760</f>
        <v/>
      </c>
      <c r="R760" s="333">
        <f>OR(ISBLANK(B760),ISBLANK(C760))</f>
        <v/>
      </c>
      <c r="S760" s="333">
        <f>IF(R760,"",A760&amp;"+")</f>
        <v/>
      </c>
    </row>
    <row r="761" ht="20.1" customFormat="1" customHeight="1" s="333">
      <c r="A761" s="296" t="n"/>
      <c r="B761" s="328" t="n"/>
      <c r="C761" s="328" t="n"/>
      <c r="D761" s="328" t="n"/>
      <c r="E761" s="328" t="n"/>
      <c r="F761" s="328" t="n"/>
      <c r="G761" s="329" t="n"/>
      <c r="H761" s="329" t="n"/>
      <c r="I761" s="330" t="n"/>
      <c r="J761" s="330" t="n"/>
      <c r="K761" s="330" t="n"/>
      <c r="L761" s="330" t="n"/>
      <c r="M761" s="330" t="n"/>
      <c r="N761" s="331">
        <f>IF(A761="","",IF(ISERROR(MATCH($F761,CL,0)),"Unknown",INDIRECT("'C'!$A$"&amp;MATCH($F761,CL,0)+1)))</f>
        <v/>
      </c>
      <c r="O761" s="331" t="inlineStr"/>
      <c r="P761" s="332" t="n"/>
      <c r="Q761" s="333">
        <f>A761&amp;B761</f>
        <v/>
      </c>
      <c r="R761" s="333">
        <f>OR(ISBLANK(B761),ISBLANK(C761))</f>
        <v/>
      </c>
      <c r="S761" s="333">
        <f>IF(R761,"",A761&amp;"+")</f>
        <v/>
      </c>
    </row>
    <row r="762" ht="20.1" customFormat="1" customHeight="1" s="333">
      <c r="A762" s="296" t="n"/>
      <c r="B762" s="328" t="n"/>
      <c r="C762" s="328" t="n"/>
      <c r="D762" s="328" t="n"/>
      <c r="E762" s="328" t="n"/>
      <c r="F762" s="328" t="n"/>
      <c r="G762" s="329" t="n"/>
      <c r="H762" s="329" t="n"/>
      <c r="I762" s="330" t="n"/>
      <c r="J762" s="330" t="n"/>
      <c r="K762" s="330" t="n"/>
      <c r="L762" s="330" t="n"/>
      <c r="M762" s="330" t="n"/>
      <c r="N762" s="331">
        <f>IF(A762="","",IF(ISERROR(MATCH($F762,CL,0)),"Unknown",INDIRECT("'C'!$A$"&amp;MATCH($F762,CL,0)+1)))</f>
        <v/>
      </c>
      <c r="O762" s="331" t="inlineStr"/>
      <c r="P762" s="332" t="n"/>
      <c r="Q762" s="333">
        <f>A762&amp;B762</f>
        <v/>
      </c>
      <c r="R762" s="333">
        <f>OR(ISBLANK(B762),ISBLANK(C762))</f>
        <v/>
      </c>
      <c r="S762" s="333">
        <f>IF(R762,"",A762&amp;"+")</f>
        <v/>
      </c>
    </row>
    <row r="763" ht="20.1" customFormat="1" customHeight="1" s="333">
      <c r="A763" s="296" t="n"/>
      <c r="B763" s="328" t="n"/>
      <c r="C763" s="328" t="n"/>
      <c r="D763" s="328" t="n"/>
      <c r="E763" s="328" t="n"/>
      <c r="F763" s="328" t="n"/>
      <c r="G763" s="329" t="n"/>
      <c r="H763" s="329" t="n"/>
      <c r="I763" s="330" t="n"/>
      <c r="J763" s="330" t="n"/>
      <c r="K763" s="330" t="n"/>
      <c r="L763" s="330" t="n"/>
      <c r="M763" s="330" t="n"/>
      <c r="N763" s="331">
        <f>IF(A763="","",IF(ISERROR(MATCH($F763,CL,0)),"Unknown",INDIRECT("'C'!$A$"&amp;MATCH($F763,CL,0)+1)))</f>
        <v/>
      </c>
      <c r="O763" s="331" t="inlineStr"/>
      <c r="P763" s="332" t="n"/>
      <c r="Q763" s="333">
        <f>A763&amp;B763</f>
        <v/>
      </c>
      <c r="R763" s="333">
        <f>OR(ISBLANK(B763),ISBLANK(C763))</f>
        <v/>
      </c>
      <c r="S763" s="333">
        <f>IF(R763,"",A763&amp;"+")</f>
        <v/>
      </c>
    </row>
    <row r="764" ht="20.1" customFormat="1" customHeight="1" s="333">
      <c r="A764" s="296" t="n"/>
      <c r="B764" s="328" t="n"/>
      <c r="C764" s="328" t="n"/>
      <c r="D764" s="328" t="n"/>
      <c r="E764" s="328" t="n"/>
      <c r="F764" s="328" t="n"/>
      <c r="G764" s="329" t="n"/>
      <c r="H764" s="329" t="n"/>
      <c r="I764" s="330" t="n"/>
      <c r="J764" s="330" t="n"/>
      <c r="K764" s="330" t="n"/>
      <c r="L764" s="330" t="n"/>
      <c r="M764" s="330" t="n"/>
      <c r="N764" s="331">
        <f>IF(A764="","",IF(ISERROR(MATCH($F764,CL,0)),"Unknown",INDIRECT("'C'!$A$"&amp;MATCH($F764,CL,0)+1)))</f>
        <v/>
      </c>
      <c r="O764" s="331" t="inlineStr"/>
      <c r="P764" s="332" t="n"/>
      <c r="Q764" s="333">
        <f>A764&amp;B764</f>
        <v/>
      </c>
      <c r="R764" s="333">
        <f>OR(ISBLANK(B764),ISBLANK(C764))</f>
        <v/>
      </c>
      <c r="S764" s="333">
        <f>IF(R764,"",A764&amp;"+")</f>
        <v/>
      </c>
    </row>
    <row r="765" ht="20.1" customFormat="1" customHeight="1" s="333">
      <c r="A765" s="296" t="n"/>
      <c r="B765" s="328" t="n"/>
      <c r="C765" s="328" t="n"/>
      <c r="D765" s="328" t="n"/>
      <c r="E765" s="328" t="n"/>
      <c r="F765" s="328" t="n"/>
      <c r="G765" s="329" t="n"/>
      <c r="H765" s="329" t="n"/>
      <c r="I765" s="330" t="n"/>
      <c r="J765" s="330" t="n"/>
      <c r="K765" s="330" t="n"/>
      <c r="L765" s="330" t="n"/>
      <c r="M765" s="330" t="n"/>
      <c r="N765" s="331">
        <f>IF(A765="","",IF(ISERROR(MATCH($F765,CL,0)),"Unknown",INDIRECT("'C'!$A$"&amp;MATCH($F765,CL,0)+1)))</f>
        <v/>
      </c>
      <c r="O765" s="331" t="inlineStr"/>
      <c r="P765" s="332" t="n"/>
      <c r="Q765" s="333">
        <f>A765&amp;B765</f>
        <v/>
      </c>
      <c r="R765" s="333">
        <f>OR(ISBLANK(B765),ISBLANK(C765))</f>
        <v/>
      </c>
      <c r="S765" s="333">
        <f>IF(R765,"",A765&amp;"+")</f>
        <v/>
      </c>
    </row>
    <row r="766" ht="20.1" customFormat="1" customHeight="1" s="333">
      <c r="A766" s="296" t="n"/>
      <c r="B766" s="328" t="n"/>
      <c r="C766" s="328" t="n"/>
      <c r="D766" s="328" t="n"/>
      <c r="E766" s="328" t="n"/>
      <c r="F766" s="328" t="n"/>
      <c r="G766" s="329" t="n"/>
      <c r="H766" s="329" t="n"/>
      <c r="I766" s="330" t="n"/>
      <c r="J766" s="330" t="n"/>
      <c r="K766" s="330" t="n"/>
      <c r="L766" s="330" t="n"/>
      <c r="M766" s="330" t="n"/>
      <c r="N766" s="331">
        <f>IF(A766="","",IF(ISERROR(MATCH($F766,CL,0)),"Unknown",INDIRECT("'C'!$A$"&amp;MATCH($F766,CL,0)+1)))</f>
        <v/>
      </c>
      <c r="O766" s="331" t="inlineStr"/>
      <c r="P766" s="332" t="n"/>
      <c r="Q766" s="333">
        <f>A766&amp;B766</f>
        <v/>
      </c>
      <c r="R766" s="333">
        <f>OR(ISBLANK(B766),ISBLANK(C766))</f>
        <v/>
      </c>
      <c r="S766" s="333">
        <f>IF(R766,"",A766&amp;"+")</f>
        <v/>
      </c>
    </row>
    <row r="767" ht="20.1" customFormat="1" customHeight="1" s="333">
      <c r="A767" s="296" t="n"/>
      <c r="B767" s="328" t="n"/>
      <c r="C767" s="328" t="n"/>
      <c r="D767" s="328" t="n"/>
      <c r="E767" s="328" t="n"/>
      <c r="F767" s="328" t="n"/>
      <c r="G767" s="329" t="n"/>
      <c r="H767" s="329" t="n"/>
      <c r="I767" s="330" t="n"/>
      <c r="J767" s="330" t="n"/>
      <c r="K767" s="330" t="n"/>
      <c r="L767" s="330" t="n"/>
      <c r="M767" s="330" t="n"/>
      <c r="N767" s="331">
        <f>IF(A767="","",IF(ISERROR(MATCH($F767,CL,0)),"Unknown",INDIRECT("'C'!$A$"&amp;MATCH($F767,CL,0)+1)))</f>
        <v/>
      </c>
      <c r="O767" s="331" t="inlineStr"/>
      <c r="P767" s="332" t="n"/>
      <c r="Q767" s="333">
        <f>A767&amp;B767</f>
        <v/>
      </c>
      <c r="R767" s="333">
        <f>OR(ISBLANK(B767),ISBLANK(C767))</f>
        <v/>
      </c>
      <c r="S767" s="333">
        <f>IF(R767,"",A767&amp;"+")</f>
        <v/>
      </c>
    </row>
    <row r="768" ht="20.1" customFormat="1" customHeight="1" s="333">
      <c r="A768" s="296" t="n"/>
      <c r="B768" s="328" t="n"/>
      <c r="C768" s="328" t="n"/>
      <c r="D768" s="328" t="n"/>
      <c r="E768" s="328" t="n"/>
      <c r="F768" s="328" t="n"/>
      <c r="G768" s="329" t="n"/>
      <c r="H768" s="329" t="n"/>
      <c r="I768" s="330" t="n"/>
      <c r="J768" s="330" t="n"/>
      <c r="K768" s="330" t="n"/>
      <c r="L768" s="330" t="n"/>
      <c r="M768" s="330" t="n"/>
      <c r="N768" s="331">
        <f>IF(A768="","",IF(ISERROR(MATCH($F768,CL,0)),"Unknown",INDIRECT("'C'!$A$"&amp;MATCH($F768,CL,0)+1)))</f>
        <v/>
      </c>
      <c r="O768" s="331" t="inlineStr"/>
      <c r="P768" s="332" t="n"/>
      <c r="Q768" s="333">
        <f>A768&amp;B768</f>
        <v/>
      </c>
      <c r="R768" s="333">
        <f>OR(ISBLANK(B768),ISBLANK(C768))</f>
        <v/>
      </c>
      <c r="S768" s="333">
        <f>IF(R768,"",A768&amp;"+")</f>
        <v/>
      </c>
    </row>
    <row r="769" ht="20.1" customFormat="1" customHeight="1" s="333">
      <c r="A769" s="296" t="n"/>
      <c r="B769" s="328" t="n"/>
      <c r="C769" s="328" t="n"/>
      <c r="D769" s="328" t="n"/>
      <c r="E769" s="328" t="n"/>
      <c r="F769" s="328" t="n"/>
      <c r="G769" s="329" t="n"/>
      <c r="H769" s="329" t="n"/>
      <c r="I769" s="330" t="n"/>
      <c r="J769" s="330" t="n"/>
      <c r="K769" s="330" t="n"/>
      <c r="L769" s="330" t="n"/>
      <c r="M769" s="330" t="n"/>
      <c r="N769" s="331">
        <f>IF(A769="","",IF(ISERROR(MATCH($F769,CL,0)),"Unknown",INDIRECT("'C'!$A$"&amp;MATCH($F769,CL,0)+1)))</f>
        <v/>
      </c>
      <c r="O769" s="331" t="inlineStr"/>
      <c r="P769" s="332" t="n"/>
      <c r="Q769" s="333">
        <f>A769&amp;B769</f>
        <v/>
      </c>
      <c r="R769" s="333">
        <f>OR(ISBLANK(B769),ISBLANK(C769))</f>
        <v/>
      </c>
      <c r="S769" s="333">
        <f>IF(R769,"",A769&amp;"+")</f>
        <v/>
      </c>
    </row>
    <row r="770" ht="20.1" customFormat="1" customHeight="1" s="333">
      <c r="A770" s="296" t="n"/>
      <c r="B770" s="328" t="n"/>
      <c r="C770" s="328" t="n"/>
      <c r="D770" s="328" t="n"/>
      <c r="E770" s="328" t="n"/>
      <c r="F770" s="328" t="n"/>
      <c r="G770" s="329" t="n"/>
      <c r="H770" s="329" t="n"/>
      <c r="I770" s="330" t="n"/>
      <c r="J770" s="330" t="n"/>
      <c r="K770" s="330" t="n"/>
      <c r="L770" s="330" t="n"/>
      <c r="M770" s="330" t="n"/>
      <c r="N770" s="331">
        <f>IF(A770="","",IF(ISERROR(MATCH($F770,CL,0)),"Unknown",INDIRECT("'C'!$A$"&amp;MATCH($F770,CL,0)+1)))</f>
        <v/>
      </c>
      <c r="O770" s="331" t="inlineStr"/>
      <c r="P770" s="332" t="n"/>
      <c r="Q770" s="333">
        <f>A770&amp;B770</f>
        <v/>
      </c>
      <c r="R770" s="333">
        <f>OR(ISBLANK(B770),ISBLANK(C770))</f>
        <v/>
      </c>
      <c r="S770" s="333">
        <f>IF(R770,"",A770&amp;"+")</f>
        <v/>
      </c>
    </row>
    <row r="771" ht="20.1" customFormat="1" customHeight="1" s="333">
      <c r="A771" s="296" t="n"/>
      <c r="B771" s="328" t="n"/>
      <c r="C771" s="328" t="n"/>
      <c r="D771" s="328" t="n"/>
      <c r="E771" s="328" t="n"/>
      <c r="F771" s="328" t="n"/>
      <c r="G771" s="329" t="n"/>
      <c r="H771" s="329" t="n"/>
      <c r="I771" s="330" t="n"/>
      <c r="J771" s="330" t="n"/>
      <c r="K771" s="330" t="n"/>
      <c r="L771" s="330" t="n"/>
      <c r="M771" s="330" t="n"/>
      <c r="N771" s="331">
        <f>IF(A771="","",IF(ISERROR(MATCH($F771,CL,0)),"Unknown",INDIRECT("'C'!$A$"&amp;MATCH($F771,CL,0)+1)))</f>
        <v/>
      </c>
      <c r="O771" s="331" t="inlineStr"/>
      <c r="P771" s="332" t="n"/>
      <c r="Q771" s="333">
        <f>A771&amp;B771</f>
        <v/>
      </c>
      <c r="R771" s="333">
        <f>OR(ISBLANK(B771),ISBLANK(C771))</f>
        <v/>
      </c>
      <c r="S771" s="333">
        <f>IF(R771,"",A771&amp;"+")</f>
        <v/>
      </c>
    </row>
    <row r="772" ht="20.1" customFormat="1" customHeight="1" s="333">
      <c r="A772" s="296" t="n"/>
      <c r="B772" s="328" t="n"/>
      <c r="C772" s="328" t="n"/>
      <c r="D772" s="328" t="n"/>
      <c r="E772" s="328" t="n"/>
      <c r="F772" s="328" t="n"/>
      <c r="G772" s="329" t="n"/>
      <c r="H772" s="329" t="n"/>
      <c r="I772" s="330" t="n"/>
      <c r="J772" s="330" t="n"/>
      <c r="K772" s="330" t="n"/>
      <c r="L772" s="330" t="n"/>
      <c r="M772" s="330" t="n"/>
      <c r="N772" s="331">
        <f>IF(A772="","",IF(ISERROR(MATCH($F772,CL,0)),"Unknown",INDIRECT("'C'!$A$"&amp;MATCH($F772,CL,0)+1)))</f>
        <v/>
      </c>
      <c r="O772" s="331" t="inlineStr"/>
      <c r="P772" s="332" t="n"/>
      <c r="Q772" s="333">
        <f>A772&amp;B772</f>
        <v/>
      </c>
      <c r="R772" s="333">
        <f>OR(ISBLANK(B772),ISBLANK(C772))</f>
        <v/>
      </c>
      <c r="S772" s="333">
        <f>IF(R772,"",A772&amp;"+")</f>
        <v/>
      </c>
    </row>
    <row r="773" ht="20.1" customFormat="1" customHeight="1" s="333">
      <c r="A773" s="296" t="n"/>
      <c r="B773" s="328" t="n"/>
      <c r="C773" s="328" t="n"/>
      <c r="D773" s="328" t="n"/>
      <c r="E773" s="328" t="n"/>
      <c r="F773" s="328" t="n"/>
      <c r="G773" s="329" t="n"/>
      <c r="H773" s="329" t="n"/>
      <c r="I773" s="330" t="n"/>
      <c r="J773" s="330" t="n"/>
      <c r="K773" s="330" t="n"/>
      <c r="L773" s="330" t="n"/>
      <c r="M773" s="330" t="n"/>
      <c r="N773" s="331">
        <f>IF(A773="","",IF(ISERROR(MATCH($F773,CL,0)),"Unknown",INDIRECT("'C'!$A$"&amp;MATCH($F773,CL,0)+1)))</f>
        <v/>
      </c>
      <c r="O773" s="331" t="inlineStr"/>
      <c r="P773" s="332" t="n"/>
      <c r="Q773" s="333">
        <f>A773&amp;B773</f>
        <v/>
      </c>
      <c r="R773" s="333">
        <f>OR(ISBLANK(B773),ISBLANK(C773))</f>
        <v/>
      </c>
      <c r="S773" s="333">
        <f>IF(R773,"",A773&amp;"+")</f>
        <v/>
      </c>
    </row>
    <row r="774" ht="20.1" customFormat="1" customHeight="1" s="333">
      <c r="A774" s="296" t="n"/>
      <c r="B774" s="328" t="n"/>
      <c r="C774" s="328" t="n"/>
      <c r="D774" s="328" t="n"/>
      <c r="E774" s="328" t="n"/>
      <c r="F774" s="328" t="n"/>
      <c r="G774" s="329" t="n"/>
      <c r="H774" s="329" t="n"/>
      <c r="I774" s="330" t="n"/>
      <c r="J774" s="330" t="n"/>
      <c r="K774" s="330" t="n"/>
      <c r="L774" s="330" t="n"/>
      <c r="M774" s="330" t="n"/>
      <c r="N774" s="331">
        <f>IF(A774="","",IF(ISERROR(MATCH($F774,CL,0)),"Unknown",INDIRECT("'C'!$A$"&amp;MATCH($F774,CL,0)+1)))</f>
        <v/>
      </c>
      <c r="O774" s="331" t="inlineStr"/>
      <c r="P774" s="332" t="n"/>
      <c r="Q774" s="333">
        <f>A774&amp;B774</f>
        <v/>
      </c>
      <c r="R774" s="333">
        <f>OR(ISBLANK(B774),ISBLANK(C774))</f>
        <v/>
      </c>
      <c r="S774" s="333">
        <f>IF(R774,"",A774&amp;"+")</f>
        <v/>
      </c>
    </row>
    <row r="775" ht="20.1" customFormat="1" customHeight="1" s="333">
      <c r="A775" s="296" t="n"/>
      <c r="B775" s="328" t="n"/>
      <c r="C775" s="328" t="n"/>
      <c r="D775" s="328" t="n"/>
      <c r="E775" s="328" t="n"/>
      <c r="F775" s="328" t="n"/>
      <c r="G775" s="329" t="n"/>
      <c r="H775" s="329" t="n"/>
      <c r="I775" s="330" t="n"/>
      <c r="J775" s="330" t="n"/>
      <c r="K775" s="330" t="n"/>
      <c r="L775" s="330" t="n"/>
      <c r="M775" s="330" t="n"/>
      <c r="N775" s="331">
        <f>IF(A775="","",IF(ISERROR(MATCH($F775,CL,0)),"Unknown",INDIRECT("'C'!$A$"&amp;MATCH($F775,CL,0)+1)))</f>
        <v/>
      </c>
      <c r="O775" s="331" t="inlineStr"/>
      <c r="P775" s="332" t="n"/>
      <c r="Q775" s="333">
        <f>A775&amp;B775</f>
        <v/>
      </c>
      <c r="R775" s="333">
        <f>OR(ISBLANK(B775),ISBLANK(C775))</f>
        <v/>
      </c>
      <c r="S775" s="333">
        <f>IF(R775,"",A775&amp;"+")</f>
        <v/>
      </c>
    </row>
    <row r="776" ht="20.1" customFormat="1" customHeight="1" s="333">
      <c r="A776" s="296" t="n"/>
      <c r="B776" s="328" t="n"/>
      <c r="C776" s="328" t="n"/>
      <c r="D776" s="328" t="n"/>
      <c r="E776" s="328" t="n"/>
      <c r="F776" s="328" t="n"/>
      <c r="G776" s="329" t="n"/>
      <c r="H776" s="329" t="n"/>
      <c r="I776" s="330" t="n"/>
      <c r="J776" s="330" t="n"/>
      <c r="K776" s="330" t="n"/>
      <c r="L776" s="330" t="n"/>
      <c r="M776" s="330" t="n"/>
      <c r="N776" s="331">
        <f>IF(A776="","",IF(ISERROR(MATCH($F776,CL,0)),"Unknown",INDIRECT("'C'!$A$"&amp;MATCH($F776,CL,0)+1)))</f>
        <v/>
      </c>
      <c r="O776" s="331" t="inlineStr"/>
      <c r="P776" s="332" t="n"/>
      <c r="Q776" s="333">
        <f>A776&amp;B776</f>
        <v/>
      </c>
      <c r="R776" s="333">
        <f>OR(ISBLANK(B776),ISBLANK(C776))</f>
        <v/>
      </c>
      <c r="S776" s="333">
        <f>IF(R776,"",A776&amp;"+")</f>
        <v/>
      </c>
    </row>
    <row r="777" ht="20.1" customFormat="1" customHeight="1" s="333">
      <c r="A777" s="296" t="n"/>
      <c r="B777" s="328" t="n"/>
      <c r="C777" s="328" t="n"/>
      <c r="D777" s="328" t="n"/>
      <c r="E777" s="328" t="n"/>
      <c r="F777" s="328" t="n"/>
      <c r="G777" s="329" t="n"/>
      <c r="H777" s="329" t="n"/>
      <c r="I777" s="330" t="n"/>
      <c r="J777" s="330" t="n"/>
      <c r="K777" s="330" t="n"/>
      <c r="L777" s="330" t="n"/>
      <c r="M777" s="330" t="n"/>
      <c r="N777" s="331">
        <f>IF(A777="","",IF(ISERROR(MATCH($F777,CL,0)),"Unknown",INDIRECT("'C'!$A$"&amp;MATCH($F777,CL,0)+1)))</f>
        <v/>
      </c>
      <c r="O777" s="331" t="inlineStr"/>
      <c r="P777" s="332" t="n"/>
      <c r="Q777" s="333">
        <f>A777&amp;B777</f>
        <v/>
      </c>
      <c r="R777" s="333">
        <f>OR(ISBLANK(B777),ISBLANK(C777))</f>
        <v/>
      </c>
      <c r="S777" s="333">
        <f>IF(R777,"",A777&amp;"+")</f>
        <v/>
      </c>
    </row>
    <row r="778" ht="20.1" customFormat="1" customHeight="1" s="333">
      <c r="A778" s="296" t="n"/>
      <c r="B778" s="328" t="n"/>
      <c r="C778" s="328" t="n"/>
      <c r="D778" s="328" t="n"/>
      <c r="E778" s="328" t="n"/>
      <c r="F778" s="328" t="n"/>
      <c r="G778" s="329" t="n"/>
      <c r="H778" s="329" t="n"/>
      <c r="I778" s="330" t="n"/>
      <c r="J778" s="330" t="n"/>
      <c r="K778" s="330" t="n"/>
      <c r="L778" s="330" t="n"/>
      <c r="M778" s="330" t="n"/>
      <c r="N778" s="331">
        <f>IF(A778="","",IF(ISERROR(MATCH($F778,CL,0)),"Unknown",INDIRECT("'C'!$A$"&amp;MATCH($F778,CL,0)+1)))</f>
        <v/>
      </c>
      <c r="O778" s="331" t="inlineStr"/>
      <c r="P778" s="332" t="n"/>
      <c r="Q778" s="333">
        <f>A778&amp;B778</f>
        <v/>
      </c>
      <c r="R778" s="333">
        <f>OR(ISBLANK(B778),ISBLANK(C778))</f>
        <v/>
      </c>
      <c r="S778" s="333">
        <f>IF(R778,"",A778&amp;"+")</f>
        <v/>
      </c>
    </row>
    <row r="779" ht="20.1" customFormat="1" customHeight="1" s="333">
      <c r="A779" s="296" t="n"/>
      <c r="B779" s="328" t="n"/>
      <c r="C779" s="328" t="n"/>
      <c r="D779" s="328" t="n"/>
      <c r="E779" s="328" t="n"/>
      <c r="F779" s="328" t="n"/>
      <c r="G779" s="329" t="n"/>
      <c r="H779" s="329" t="n"/>
      <c r="I779" s="330" t="n"/>
      <c r="J779" s="330" t="n"/>
      <c r="K779" s="330" t="n"/>
      <c r="L779" s="330" t="n"/>
      <c r="M779" s="330" t="n"/>
      <c r="N779" s="331">
        <f>IF(A779="","",IF(ISERROR(MATCH($F779,CL,0)),"Unknown",INDIRECT("'C'!$A$"&amp;MATCH($F779,CL,0)+1)))</f>
        <v/>
      </c>
      <c r="O779" s="331" t="inlineStr"/>
      <c r="P779" s="332" t="n"/>
      <c r="Q779" s="333">
        <f>A779&amp;B779</f>
        <v/>
      </c>
      <c r="R779" s="333">
        <f>OR(ISBLANK(B779),ISBLANK(C779))</f>
        <v/>
      </c>
      <c r="S779" s="333">
        <f>IF(R779,"",A779&amp;"+")</f>
        <v/>
      </c>
    </row>
    <row r="780" ht="20.1" customFormat="1" customHeight="1" s="333">
      <c r="A780" s="296" t="n"/>
      <c r="B780" s="328" t="n"/>
      <c r="C780" s="328" t="n"/>
      <c r="D780" s="328" t="n"/>
      <c r="E780" s="328" t="n"/>
      <c r="F780" s="328" t="n"/>
      <c r="G780" s="329" t="n"/>
      <c r="H780" s="329" t="n"/>
      <c r="I780" s="330" t="n"/>
      <c r="J780" s="330" t="n"/>
      <c r="K780" s="330" t="n"/>
      <c r="L780" s="330" t="n"/>
      <c r="M780" s="330" t="n"/>
      <c r="N780" s="331">
        <f>IF(A780="","",IF(ISERROR(MATCH($F780,CL,0)),"Unknown",INDIRECT("'C'!$A$"&amp;MATCH($F780,CL,0)+1)))</f>
        <v/>
      </c>
      <c r="O780" s="331" t="inlineStr"/>
      <c r="P780" s="332" t="n"/>
      <c r="Q780" s="333">
        <f>A780&amp;B780</f>
        <v/>
      </c>
      <c r="R780" s="333">
        <f>OR(ISBLANK(B780),ISBLANK(C780))</f>
        <v/>
      </c>
      <c r="S780" s="333">
        <f>IF(R780,"",A780&amp;"+")</f>
        <v/>
      </c>
    </row>
    <row r="781" ht="20.1" customFormat="1" customHeight="1" s="333">
      <c r="A781" s="296" t="n"/>
      <c r="B781" s="328" t="n"/>
      <c r="C781" s="328" t="n"/>
      <c r="D781" s="328" t="n"/>
      <c r="E781" s="328" t="n"/>
      <c r="F781" s="328" t="n"/>
      <c r="G781" s="329" t="n"/>
      <c r="H781" s="329" t="n"/>
      <c r="I781" s="330" t="n"/>
      <c r="J781" s="330" t="n"/>
      <c r="K781" s="330" t="n"/>
      <c r="L781" s="330" t="n"/>
      <c r="M781" s="330" t="n"/>
      <c r="N781" s="331">
        <f>IF(A781="","",IF(ISERROR(MATCH($F781,CL,0)),"Unknown",INDIRECT("'C'!$A$"&amp;MATCH($F781,CL,0)+1)))</f>
        <v/>
      </c>
      <c r="O781" s="331" t="inlineStr"/>
      <c r="P781" s="332" t="n"/>
      <c r="Q781" s="333">
        <f>A781&amp;B781</f>
        <v/>
      </c>
      <c r="R781" s="333">
        <f>OR(ISBLANK(B781),ISBLANK(C781))</f>
        <v/>
      </c>
      <c r="S781" s="333">
        <f>IF(R781,"",A781&amp;"+")</f>
        <v/>
      </c>
    </row>
    <row r="782" ht="20.1" customFormat="1" customHeight="1" s="333">
      <c r="A782" s="296" t="n"/>
      <c r="B782" s="328" t="n"/>
      <c r="C782" s="328" t="n"/>
      <c r="D782" s="328" t="n"/>
      <c r="E782" s="328" t="n"/>
      <c r="F782" s="328" t="n"/>
      <c r="G782" s="329" t="n"/>
      <c r="H782" s="329" t="n"/>
      <c r="I782" s="330" t="n"/>
      <c r="J782" s="330" t="n"/>
      <c r="K782" s="330" t="n"/>
      <c r="L782" s="330" t="n"/>
      <c r="M782" s="330" t="n"/>
      <c r="N782" s="331">
        <f>IF(A782="","",IF(ISERROR(MATCH($F782,CL,0)),"Unknown",INDIRECT("'C'!$A$"&amp;MATCH($F782,CL,0)+1)))</f>
        <v/>
      </c>
      <c r="O782" s="331" t="inlineStr"/>
      <c r="P782" s="332" t="n"/>
      <c r="Q782" s="333">
        <f>A782&amp;B782</f>
        <v/>
      </c>
      <c r="R782" s="333">
        <f>OR(ISBLANK(B782),ISBLANK(C782))</f>
        <v/>
      </c>
      <c r="S782" s="333">
        <f>IF(R782,"",A782&amp;"+")</f>
        <v/>
      </c>
    </row>
    <row r="783" ht="20.1" customFormat="1" customHeight="1" s="333">
      <c r="A783" s="296" t="n"/>
      <c r="B783" s="328" t="n"/>
      <c r="C783" s="328" t="n"/>
      <c r="D783" s="328" t="n"/>
      <c r="E783" s="328" t="n"/>
      <c r="F783" s="328" t="n"/>
      <c r="G783" s="329" t="n"/>
      <c r="H783" s="329" t="n"/>
      <c r="I783" s="330" t="n"/>
      <c r="J783" s="330" t="n"/>
      <c r="K783" s="330" t="n"/>
      <c r="L783" s="330" t="n"/>
      <c r="M783" s="330" t="n"/>
      <c r="N783" s="331">
        <f>IF(A783="","",IF(ISERROR(MATCH($F783,CL,0)),"Unknown",INDIRECT("'C'!$A$"&amp;MATCH($F783,CL,0)+1)))</f>
        <v/>
      </c>
      <c r="O783" s="331" t="inlineStr"/>
      <c r="P783" s="332" t="n"/>
      <c r="Q783" s="333">
        <f>A783&amp;B783</f>
        <v/>
      </c>
      <c r="R783" s="333">
        <f>OR(ISBLANK(B783),ISBLANK(C783))</f>
        <v/>
      </c>
      <c r="S783" s="333">
        <f>IF(R783,"",A783&amp;"+")</f>
        <v/>
      </c>
    </row>
    <row r="784" ht="20.1" customFormat="1" customHeight="1" s="333">
      <c r="A784" s="296" t="n"/>
      <c r="B784" s="328" t="n"/>
      <c r="C784" s="328" t="n"/>
      <c r="D784" s="328" t="n"/>
      <c r="E784" s="328" t="n"/>
      <c r="F784" s="328" t="n"/>
      <c r="G784" s="329" t="n"/>
      <c r="H784" s="329" t="n"/>
      <c r="I784" s="330" t="n"/>
      <c r="J784" s="330" t="n"/>
      <c r="K784" s="330" t="n"/>
      <c r="L784" s="330" t="n"/>
      <c r="M784" s="330" t="n"/>
      <c r="N784" s="331">
        <f>IF(A784="","",IF(ISERROR(MATCH($F784,CL,0)),"Unknown",INDIRECT("'C'!$A$"&amp;MATCH($F784,CL,0)+1)))</f>
        <v/>
      </c>
      <c r="O784" s="331" t="inlineStr"/>
      <c r="P784" s="332" t="n"/>
      <c r="Q784" s="333">
        <f>A784&amp;B784</f>
        <v/>
      </c>
      <c r="R784" s="333">
        <f>OR(ISBLANK(B784),ISBLANK(C784))</f>
        <v/>
      </c>
      <c r="S784" s="333">
        <f>IF(R784,"",A784&amp;"+")</f>
        <v/>
      </c>
    </row>
    <row r="785" ht="20.1" customFormat="1" customHeight="1" s="333">
      <c r="A785" s="296" t="n"/>
      <c r="B785" s="328" t="n"/>
      <c r="C785" s="328" t="n"/>
      <c r="D785" s="328" t="n"/>
      <c r="E785" s="328" t="n"/>
      <c r="F785" s="328" t="n"/>
      <c r="G785" s="329" t="n"/>
      <c r="H785" s="329" t="n"/>
      <c r="I785" s="330" t="n"/>
      <c r="J785" s="330" t="n"/>
      <c r="K785" s="330" t="n"/>
      <c r="L785" s="330" t="n"/>
      <c r="M785" s="330" t="n"/>
      <c r="N785" s="331">
        <f>IF(A785="","",IF(ISERROR(MATCH($F785,CL,0)),"Unknown",INDIRECT("'C'!$A$"&amp;MATCH($F785,CL,0)+1)))</f>
        <v/>
      </c>
      <c r="O785" s="331" t="inlineStr"/>
      <c r="P785" s="332" t="n"/>
      <c r="Q785" s="333">
        <f>A785&amp;B785</f>
        <v/>
      </c>
      <c r="R785" s="333">
        <f>OR(ISBLANK(B785),ISBLANK(C785))</f>
        <v/>
      </c>
      <c r="S785" s="333">
        <f>IF(R785,"",A785&amp;"+")</f>
        <v/>
      </c>
    </row>
    <row r="786" ht="20.1" customFormat="1" customHeight="1" s="333">
      <c r="A786" s="296" t="n"/>
      <c r="B786" s="328" t="n"/>
      <c r="C786" s="328" t="n"/>
      <c r="D786" s="328" t="n"/>
      <c r="E786" s="328" t="n"/>
      <c r="F786" s="328" t="n"/>
      <c r="G786" s="329" t="n"/>
      <c r="H786" s="329" t="n"/>
      <c r="I786" s="330" t="n"/>
      <c r="J786" s="330" t="n"/>
      <c r="K786" s="330" t="n"/>
      <c r="L786" s="330" t="n"/>
      <c r="M786" s="330" t="n"/>
      <c r="N786" s="331">
        <f>IF(A786="","",IF(ISERROR(MATCH($F786,CL,0)),"Unknown",INDIRECT("'C'!$A$"&amp;MATCH($F786,CL,0)+1)))</f>
        <v/>
      </c>
      <c r="O786" s="331" t="inlineStr"/>
      <c r="P786" s="332" t="n"/>
      <c r="Q786" s="333">
        <f>A786&amp;B786</f>
        <v/>
      </c>
      <c r="R786" s="333">
        <f>OR(ISBLANK(B786),ISBLANK(C786))</f>
        <v/>
      </c>
      <c r="S786" s="333">
        <f>IF(R786,"",A786&amp;"+")</f>
        <v/>
      </c>
    </row>
    <row r="787" ht="20.1" customFormat="1" customHeight="1" s="333">
      <c r="A787" s="296" t="n"/>
      <c r="B787" s="328" t="n"/>
      <c r="C787" s="328" t="n"/>
      <c r="D787" s="328" t="n"/>
      <c r="E787" s="328" t="n"/>
      <c r="F787" s="328" t="n"/>
      <c r="G787" s="329" t="n"/>
      <c r="H787" s="329" t="n"/>
      <c r="I787" s="330" t="n"/>
      <c r="J787" s="330" t="n"/>
      <c r="K787" s="330" t="n"/>
      <c r="L787" s="330" t="n"/>
      <c r="M787" s="330" t="n"/>
      <c r="N787" s="331">
        <f>IF(A787="","",IF(ISERROR(MATCH($F787,CL,0)),"Unknown",INDIRECT("'C'!$A$"&amp;MATCH($F787,CL,0)+1)))</f>
        <v/>
      </c>
      <c r="O787" s="331" t="inlineStr"/>
      <c r="P787" s="332" t="n"/>
      <c r="Q787" s="333">
        <f>A787&amp;B787</f>
        <v/>
      </c>
      <c r="R787" s="333">
        <f>OR(ISBLANK(B787),ISBLANK(C787))</f>
        <v/>
      </c>
      <c r="S787" s="333">
        <f>IF(R787,"",A787&amp;"+")</f>
        <v/>
      </c>
    </row>
    <row r="788" ht="20.1" customFormat="1" customHeight="1" s="333">
      <c r="A788" s="296" t="n"/>
      <c r="B788" s="328" t="n"/>
      <c r="C788" s="328" t="n"/>
      <c r="D788" s="328" t="n"/>
      <c r="E788" s="328" t="n"/>
      <c r="F788" s="328" t="n"/>
      <c r="G788" s="329" t="n"/>
      <c r="H788" s="329" t="n"/>
      <c r="I788" s="330" t="n"/>
      <c r="J788" s="330" t="n"/>
      <c r="K788" s="330" t="n"/>
      <c r="L788" s="330" t="n"/>
      <c r="M788" s="330" t="n"/>
      <c r="N788" s="331">
        <f>IF(A788="","",IF(ISERROR(MATCH($F788,CL,0)),"Unknown",INDIRECT("'C'!$A$"&amp;MATCH($F788,CL,0)+1)))</f>
        <v/>
      </c>
      <c r="O788" s="331" t="inlineStr"/>
      <c r="P788" s="332" t="n"/>
      <c r="Q788" s="333">
        <f>A788&amp;B788</f>
        <v/>
      </c>
      <c r="R788" s="333">
        <f>OR(ISBLANK(B788),ISBLANK(C788))</f>
        <v/>
      </c>
      <c r="S788" s="333">
        <f>IF(R788,"",A788&amp;"+")</f>
        <v/>
      </c>
    </row>
    <row r="789" ht="20.1" customFormat="1" customHeight="1" s="333">
      <c r="A789" s="296" t="n"/>
      <c r="B789" s="328" t="n"/>
      <c r="C789" s="328" t="n"/>
      <c r="D789" s="328" t="n"/>
      <c r="E789" s="328" t="n"/>
      <c r="F789" s="328" t="n"/>
      <c r="G789" s="329" t="n"/>
      <c r="H789" s="329" t="n"/>
      <c r="I789" s="330" t="n"/>
      <c r="J789" s="330" t="n"/>
      <c r="K789" s="330" t="n"/>
      <c r="L789" s="330" t="n"/>
      <c r="M789" s="330" t="n"/>
      <c r="N789" s="331">
        <f>IF(A789="","",IF(ISERROR(MATCH($F789,CL,0)),"Unknown",INDIRECT("'C'!$A$"&amp;MATCH($F789,CL,0)+1)))</f>
        <v/>
      </c>
      <c r="O789" s="331" t="inlineStr"/>
      <c r="P789" s="332" t="n"/>
      <c r="Q789" s="333">
        <f>A789&amp;B789</f>
        <v/>
      </c>
      <c r="R789" s="333">
        <f>OR(ISBLANK(B789),ISBLANK(C789))</f>
        <v/>
      </c>
      <c r="S789" s="333">
        <f>IF(R789,"",A789&amp;"+")</f>
        <v/>
      </c>
    </row>
    <row r="790" ht="20.1" customFormat="1" customHeight="1" s="333">
      <c r="A790" s="296" t="n"/>
      <c r="B790" s="328" t="n"/>
      <c r="C790" s="328" t="n"/>
      <c r="D790" s="328" t="n"/>
      <c r="E790" s="328" t="n"/>
      <c r="F790" s="328" t="n"/>
      <c r="G790" s="329" t="n"/>
      <c r="H790" s="329" t="n"/>
      <c r="I790" s="330" t="n"/>
      <c r="J790" s="330" t="n"/>
      <c r="K790" s="330" t="n"/>
      <c r="L790" s="330" t="n"/>
      <c r="M790" s="330" t="n"/>
      <c r="N790" s="331">
        <f>IF(A790="","",IF(ISERROR(MATCH($F790,CL,0)),"Unknown",INDIRECT("'C'!$A$"&amp;MATCH($F790,CL,0)+1)))</f>
        <v/>
      </c>
      <c r="O790" s="331" t="inlineStr"/>
      <c r="P790" s="332" t="n"/>
      <c r="Q790" s="333">
        <f>A790&amp;B790</f>
        <v/>
      </c>
      <c r="R790" s="333">
        <f>OR(ISBLANK(B790),ISBLANK(C790))</f>
        <v/>
      </c>
      <c r="S790" s="333">
        <f>IF(R790,"",A790&amp;"+")</f>
        <v/>
      </c>
    </row>
    <row r="791" ht="20.1" customFormat="1" customHeight="1" s="333">
      <c r="A791" s="296" t="n"/>
      <c r="B791" s="328" t="n"/>
      <c r="C791" s="328" t="n"/>
      <c r="D791" s="328" t="n"/>
      <c r="E791" s="328" t="n"/>
      <c r="F791" s="328" t="n"/>
      <c r="G791" s="329" t="n"/>
      <c r="H791" s="329" t="n"/>
      <c r="I791" s="330" t="n"/>
      <c r="J791" s="330" t="n"/>
      <c r="K791" s="330" t="n"/>
      <c r="L791" s="330" t="n"/>
      <c r="M791" s="330" t="n"/>
      <c r="N791" s="331">
        <f>IF(A791="","",IF(ISERROR(MATCH($F791,CL,0)),"Unknown",INDIRECT("'C'!$A$"&amp;MATCH($F791,CL,0)+1)))</f>
        <v/>
      </c>
      <c r="O791" s="331" t="inlineStr"/>
      <c r="P791" s="332" t="n"/>
      <c r="Q791" s="333">
        <f>A791&amp;B791</f>
        <v/>
      </c>
      <c r="R791" s="333">
        <f>OR(ISBLANK(B791),ISBLANK(C791))</f>
        <v/>
      </c>
      <c r="S791" s="333">
        <f>IF(R791,"",A791&amp;"+")</f>
        <v/>
      </c>
    </row>
    <row r="792" ht="20.1" customFormat="1" customHeight="1" s="333">
      <c r="A792" s="296" t="n"/>
      <c r="B792" s="328" t="n"/>
      <c r="C792" s="328" t="n"/>
      <c r="D792" s="328" t="n"/>
      <c r="E792" s="328" t="n"/>
      <c r="F792" s="328" t="n"/>
      <c r="G792" s="329" t="n"/>
      <c r="H792" s="329" t="n"/>
      <c r="I792" s="330" t="n"/>
      <c r="J792" s="330" t="n"/>
      <c r="K792" s="330" t="n"/>
      <c r="L792" s="330" t="n"/>
      <c r="M792" s="330" t="n"/>
      <c r="N792" s="331">
        <f>IF(A792="","",IF(ISERROR(MATCH($F792,CL,0)),"Unknown",INDIRECT("'C'!$A$"&amp;MATCH($F792,CL,0)+1)))</f>
        <v/>
      </c>
      <c r="O792" s="331" t="inlineStr"/>
      <c r="P792" s="332" t="n"/>
      <c r="Q792" s="333">
        <f>A792&amp;B792</f>
        <v/>
      </c>
      <c r="R792" s="333">
        <f>OR(ISBLANK(B792),ISBLANK(C792))</f>
        <v/>
      </c>
      <c r="S792" s="333">
        <f>IF(R792,"",A792&amp;"+")</f>
        <v/>
      </c>
    </row>
    <row r="793" ht="20.1" customFormat="1" customHeight="1" s="333">
      <c r="A793" s="296" t="n"/>
      <c r="B793" s="328" t="n"/>
      <c r="C793" s="328" t="n"/>
      <c r="D793" s="328" t="n"/>
      <c r="E793" s="328" t="n"/>
      <c r="F793" s="328" t="n"/>
      <c r="G793" s="329" t="n"/>
      <c r="H793" s="329" t="n"/>
      <c r="I793" s="330" t="n"/>
      <c r="J793" s="330" t="n"/>
      <c r="K793" s="330" t="n"/>
      <c r="L793" s="330" t="n"/>
      <c r="M793" s="330" t="n"/>
      <c r="N793" s="331">
        <f>IF(A793="","",IF(ISERROR(MATCH($F793,CL,0)),"Unknown",INDIRECT("'C'!$A$"&amp;MATCH($F793,CL,0)+1)))</f>
        <v/>
      </c>
      <c r="O793" s="331" t="inlineStr"/>
      <c r="P793" s="332" t="n"/>
      <c r="Q793" s="333">
        <f>A793&amp;B793</f>
        <v/>
      </c>
      <c r="R793" s="333">
        <f>OR(ISBLANK(B793),ISBLANK(C793))</f>
        <v/>
      </c>
      <c r="S793" s="333">
        <f>IF(R793,"",A793&amp;"+")</f>
        <v/>
      </c>
    </row>
    <row r="794" ht="20.1" customFormat="1" customHeight="1" s="333">
      <c r="A794" s="296" t="n"/>
      <c r="B794" s="328" t="n"/>
      <c r="C794" s="328" t="n"/>
      <c r="D794" s="328" t="n"/>
      <c r="E794" s="328" t="n"/>
      <c r="F794" s="328" t="n"/>
      <c r="G794" s="329" t="n"/>
      <c r="H794" s="329" t="n"/>
      <c r="I794" s="330" t="n"/>
      <c r="J794" s="330" t="n"/>
      <c r="K794" s="330" t="n"/>
      <c r="L794" s="330" t="n"/>
      <c r="M794" s="330" t="n"/>
      <c r="N794" s="331">
        <f>IF(A794="","",IF(ISERROR(MATCH($F794,CL,0)),"Unknown",INDIRECT("'C'!$A$"&amp;MATCH($F794,CL,0)+1)))</f>
        <v/>
      </c>
      <c r="O794" s="331" t="inlineStr"/>
      <c r="P794" s="332" t="n"/>
      <c r="Q794" s="333">
        <f>A794&amp;B794</f>
        <v/>
      </c>
      <c r="R794" s="333">
        <f>OR(ISBLANK(B794),ISBLANK(C794))</f>
        <v/>
      </c>
      <c r="S794" s="333">
        <f>IF(R794,"",A794&amp;"+")</f>
        <v/>
      </c>
    </row>
    <row r="795" ht="20.1" customFormat="1" customHeight="1" s="333">
      <c r="A795" s="296" t="n"/>
      <c r="B795" s="328" t="n"/>
      <c r="C795" s="328" t="n"/>
      <c r="D795" s="328" t="n"/>
      <c r="E795" s="328" t="n"/>
      <c r="F795" s="328" t="n"/>
      <c r="G795" s="329" t="n"/>
      <c r="H795" s="329" t="n"/>
      <c r="I795" s="330" t="n"/>
      <c r="J795" s="330" t="n"/>
      <c r="K795" s="330" t="n"/>
      <c r="L795" s="330" t="n"/>
      <c r="M795" s="330" t="n"/>
      <c r="N795" s="331">
        <f>IF(A795="","",IF(ISERROR(MATCH($F795,CL,0)),"Unknown",INDIRECT("'C'!$A$"&amp;MATCH($F795,CL,0)+1)))</f>
        <v/>
      </c>
      <c r="O795" s="331" t="inlineStr"/>
      <c r="P795" s="332" t="n"/>
      <c r="Q795" s="333">
        <f>A795&amp;B795</f>
        <v/>
      </c>
      <c r="R795" s="333">
        <f>OR(ISBLANK(B795),ISBLANK(C795))</f>
        <v/>
      </c>
      <c r="S795" s="333">
        <f>IF(R795,"",A795&amp;"+")</f>
        <v/>
      </c>
    </row>
    <row r="796" ht="20.1" customFormat="1" customHeight="1" s="333">
      <c r="A796" s="296" t="n"/>
      <c r="B796" s="328" t="n"/>
      <c r="C796" s="328" t="n"/>
      <c r="D796" s="328" t="n"/>
      <c r="E796" s="328" t="n"/>
      <c r="F796" s="328" t="n"/>
      <c r="G796" s="329" t="n"/>
      <c r="H796" s="329" t="n"/>
      <c r="I796" s="330" t="n"/>
      <c r="J796" s="330" t="n"/>
      <c r="K796" s="330" t="n"/>
      <c r="L796" s="330" t="n"/>
      <c r="M796" s="330" t="n"/>
      <c r="N796" s="331">
        <f>IF(A796="","",IF(ISERROR(MATCH($F796,CL,0)),"Unknown",INDIRECT("'C'!$A$"&amp;MATCH($F796,CL,0)+1)))</f>
        <v/>
      </c>
      <c r="O796" s="331" t="inlineStr"/>
      <c r="P796" s="332" t="n"/>
      <c r="Q796" s="333">
        <f>A796&amp;B796</f>
        <v/>
      </c>
      <c r="R796" s="333">
        <f>OR(ISBLANK(B796),ISBLANK(C796))</f>
        <v/>
      </c>
      <c r="S796" s="333">
        <f>IF(R796,"",A796&amp;"+")</f>
        <v/>
      </c>
    </row>
    <row r="797" ht="20.1" customFormat="1" customHeight="1" s="333">
      <c r="A797" s="296" t="n"/>
      <c r="B797" s="328" t="n"/>
      <c r="C797" s="328" t="n"/>
      <c r="D797" s="328" t="n"/>
      <c r="E797" s="328" t="n"/>
      <c r="F797" s="328" t="n"/>
      <c r="G797" s="329" t="n"/>
      <c r="H797" s="329" t="n"/>
      <c r="I797" s="330" t="n"/>
      <c r="J797" s="330" t="n"/>
      <c r="K797" s="330" t="n"/>
      <c r="L797" s="330" t="n"/>
      <c r="M797" s="330" t="n"/>
      <c r="N797" s="331">
        <f>IF(A797="","",IF(ISERROR(MATCH($F797,CL,0)),"Unknown",INDIRECT("'C'!$A$"&amp;MATCH($F797,CL,0)+1)))</f>
        <v/>
      </c>
      <c r="O797" s="331" t="inlineStr"/>
      <c r="P797" s="332" t="n"/>
      <c r="Q797" s="333">
        <f>A797&amp;B797</f>
        <v/>
      </c>
      <c r="R797" s="333">
        <f>OR(ISBLANK(B797),ISBLANK(C797))</f>
        <v/>
      </c>
      <c r="S797" s="333">
        <f>IF(R797,"",A797&amp;"+")</f>
        <v/>
      </c>
    </row>
    <row r="798" ht="20.1" customFormat="1" customHeight="1" s="333">
      <c r="A798" s="296" t="n"/>
      <c r="B798" s="328" t="n"/>
      <c r="C798" s="328" t="n"/>
      <c r="D798" s="328" t="n"/>
      <c r="E798" s="328" t="n"/>
      <c r="F798" s="328" t="n"/>
      <c r="G798" s="329" t="n"/>
      <c r="H798" s="329" t="n"/>
      <c r="I798" s="330" t="n"/>
      <c r="J798" s="330" t="n"/>
      <c r="K798" s="330" t="n"/>
      <c r="L798" s="330" t="n"/>
      <c r="M798" s="330" t="n"/>
      <c r="N798" s="331">
        <f>IF(A798="","",IF(ISERROR(MATCH($F798,CL,0)),"Unknown",INDIRECT("'C'!$A$"&amp;MATCH($F798,CL,0)+1)))</f>
        <v/>
      </c>
      <c r="O798" s="331" t="inlineStr"/>
      <c r="P798" s="332" t="n"/>
      <c r="Q798" s="333">
        <f>A798&amp;B798</f>
        <v/>
      </c>
      <c r="R798" s="333">
        <f>OR(ISBLANK(B798),ISBLANK(C798))</f>
        <v/>
      </c>
      <c r="S798" s="333">
        <f>IF(R798,"",A798&amp;"+")</f>
        <v/>
      </c>
    </row>
    <row r="799" ht="20.1" customFormat="1" customHeight="1" s="333">
      <c r="A799" s="296" t="n"/>
      <c r="B799" s="328" t="n"/>
      <c r="C799" s="328" t="n"/>
      <c r="D799" s="328" t="n"/>
      <c r="E799" s="328" t="n"/>
      <c r="F799" s="328" t="n"/>
      <c r="G799" s="329" t="n"/>
      <c r="H799" s="329" t="n"/>
      <c r="I799" s="330" t="n"/>
      <c r="J799" s="330" t="n"/>
      <c r="K799" s="330" t="n"/>
      <c r="L799" s="330" t="n"/>
      <c r="M799" s="330" t="n"/>
      <c r="N799" s="331">
        <f>IF(A799="","",IF(ISERROR(MATCH($F799,CL,0)),"Unknown",INDIRECT("'C'!$A$"&amp;MATCH($F799,CL,0)+1)))</f>
        <v/>
      </c>
      <c r="O799" s="331" t="inlineStr"/>
      <c r="P799" s="332" t="n"/>
      <c r="Q799" s="333">
        <f>A799&amp;B799</f>
        <v/>
      </c>
      <c r="R799" s="333">
        <f>OR(ISBLANK(B799),ISBLANK(C799))</f>
        <v/>
      </c>
      <c r="S799" s="333">
        <f>IF(R799,"",A799&amp;"+")</f>
        <v/>
      </c>
    </row>
    <row r="800" ht="20.1" customFormat="1" customHeight="1" s="333">
      <c r="A800" s="296" t="n"/>
      <c r="B800" s="328" t="n"/>
      <c r="C800" s="328" t="n"/>
      <c r="D800" s="328" t="n"/>
      <c r="E800" s="328" t="n"/>
      <c r="F800" s="328" t="n"/>
      <c r="G800" s="329" t="n"/>
      <c r="H800" s="329" t="n"/>
      <c r="I800" s="330" t="n"/>
      <c r="J800" s="330" t="n"/>
      <c r="K800" s="330" t="n"/>
      <c r="L800" s="330" t="n"/>
      <c r="M800" s="330" t="n"/>
      <c r="N800" s="331">
        <f>IF(A800="","",IF(ISERROR(MATCH($F800,CL,0)),"Unknown",INDIRECT("'C'!$A$"&amp;MATCH($F800,CL,0)+1)))</f>
        <v/>
      </c>
      <c r="O800" s="331" t="inlineStr"/>
      <c r="P800" s="332" t="n"/>
      <c r="Q800" s="333">
        <f>A800&amp;B800</f>
        <v/>
      </c>
      <c r="R800" s="333">
        <f>OR(ISBLANK(B800),ISBLANK(C800))</f>
        <v/>
      </c>
      <c r="S800" s="333">
        <f>IF(R800,"",A800&amp;"+")</f>
        <v/>
      </c>
    </row>
    <row r="801" ht="20.1" customFormat="1" customHeight="1" s="333">
      <c r="A801" s="296" t="n"/>
      <c r="B801" s="328" t="n"/>
      <c r="C801" s="328" t="n"/>
      <c r="D801" s="328" t="n"/>
      <c r="E801" s="328" t="n"/>
      <c r="F801" s="328" t="n"/>
      <c r="G801" s="329" t="n"/>
      <c r="H801" s="329" t="n"/>
      <c r="I801" s="330" t="n"/>
      <c r="J801" s="330" t="n"/>
      <c r="K801" s="330" t="n"/>
      <c r="L801" s="330" t="n"/>
      <c r="M801" s="330" t="n"/>
      <c r="N801" s="331">
        <f>IF(A801="","",IF(ISERROR(MATCH($F801,CL,0)),"Unknown",INDIRECT("'C'!$A$"&amp;MATCH($F801,CL,0)+1)))</f>
        <v/>
      </c>
      <c r="O801" s="331" t="inlineStr"/>
      <c r="P801" s="332" t="n"/>
      <c r="Q801" s="333">
        <f>A801&amp;B801</f>
        <v/>
      </c>
      <c r="R801" s="333">
        <f>OR(ISBLANK(B801),ISBLANK(C801))</f>
        <v/>
      </c>
      <c r="S801" s="333">
        <f>IF(R801,"",A801&amp;"+")</f>
        <v/>
      </c>
    </row>
    <row r="802" ht="20.1" customFormat="1" customHeight="1" s="333">
      <c r="A802" s="296" t="n"/>
      <c r="B802" s="328" t="n"/>
      <c r="C802" s="328" t="n"/>
      <c r="D802" s="328" t="n"/>
      <c r="E802" s="328" t="n"/>
      <c r="F802" s="328" t="n"/>
      <c r="G802" s="329" t="n"/>
      <c r="H802" s="329" t="n"/>
      <c r="I802" s="330" t="n"/>
      <c r="J802" s="330" t="n"/>
      <c r="K802" s="330" t="n"/>
      <c r="L802" s="330" t="n"/>
      <c r="M802" s="330" t="n"/>
      <c r="N802" s="331">
        <f>IF(A802="","",IF(ISERROR(MATCH($F802,CL,0)),"Unknown",INDIRECT("'C'!$A$"&amp;MATCH($F802,CL,0)+1)))</f>
        <v/>
      </c>
      <c r="O802" s="331" t="inlineStr"/>
      <c r="P802" s="332" t="n"/>
      <c r="Q802" s="333">
        <f>A802&amp;B802</f>
        <v/>
      </c>
      <c r="R802" s="333">
        <f>OR(ISBLANK(B802),ISBLANK(C802))</f>
        <v/>
      </c>
      <c r="S802" s="333">
        <f>IF(R802,"",A802&amp;"+")</f>
        <v/>
      </c>
    </row>
    <row r="803" ht="20.1" customFormat="1" customHeight="1" s="333">
      <c r="A803" s="296" t="n"/>
      <c r="B803" s="328" t="n"/>
      <c r="C803" s="328" t="n"/>
      <c r="D803" s="328" t="n"/>
      <c r="E803" s="328" t="n"/>
      <c r="F803" s="328" t="n"/>
      <c r="G803" s="329" t="n"/>
      <c r="H803" s="329" t="n"/>
      <c r="I803" s="330" t="n"/>
      <c r="J803" s="330" t="n"/>
      <c r="K803" s="330" t="n"/>
      <c r="L803" s="330" t="n"/>
      <c r="M803" s="330" t="n"/>
      <c r="N803" s="331">
        <f>IF(A803="","",IF(ISERROR(MATCH($F803,CL,0)),"Unknown",INDIRECT("'C'!$A$"&amp;MATCH($F803,CL,0)+1)))</f>
        <v/>
      </c>
      <c r="O803" s="331" t="inlineStr"/>
      <c r="P803" s="332" t="n"/>
      <c r="Q803" s="333">
        <f>A803&amp;B803</f>
        <v/>
      </c>
      <c r="R803" s="333">
        <f>OR(ISBLANK(B803),ISBLANK(C803))</f>
        <v/>
      </c>
      <c r="S803" s="333">
        <f>IF(R803,"",A803&amp;"+")</f>
        <v/>
      </c>
    </row>
    <row r="804" ht="20.1" customFormat="1" customHeight="1" s="333">
      <c r="A804" s="296" t="n"/>
      <c r="B804" s="328" t="n"/>
      <c r="C804" s="328" t="n"/>
      <c r="D804" s="328" t="n"/>
      <c r="E804" s="328" t="n"/>
      <c r="F804" s="328" t="n"/>
      <c r="G804" s="329" t="n"/>
      <c r="H804" s="329" t="n"/>
      <c r="I804" s="330" t="n"/>
      <c r="J804" s="330" t="n"/>
      <c r="K804" s="330" t="n"/>
      <c r="L804" s="330" t="n"/>
      <c r="M804" s="330" t="n"/>
      <c r="N804" s="331">
        <f>IF(A804="","",IF(ISERROR(MATCH($F804,CL,0)),"Unknown",INDIRECT("'C'!$A$"&amp;MATCH($F804,CL,0)+1)))</f>
        <v/>
      </c>
      <c r="O804" s="331" t="inlineStr"/>
      <c r="P804" s="332" t="n"/>
      <c r="Q804" s="333">
        <f>A804&amp;B804</f>
        <v/>
      </c>
      <c r="R804" s="333">
        <f>OR(ISBLANK(B804),ISBLANK(C804))</f>
        <v/>
      </c>
      <c r="S804" s="333">
        <f>IF(R804,"",A804&amp;"+")</f>
        <v/>
      </c>
    </row>
    <row r="805" ht="20.1" customFormat="1" customHeight="1" s="333">
      <c r="A805" s="296" t="n"/>
      <c r="B805" s="328" t="n"/>
      <c r="C805" s="328" t="n"/>
      <c r="D805" s="328" t="n"/>
      <c r="E805" s="328" t="n"/>
      <c r="F805" s="328" t="n"/>
      <c r="G805" s="329" t="n"/>
      <c r="H805" s="329" t="n"/>
      <c r="I805" s="330" t="n"/>
      <c r="J805" s="330" t="n"/>
      <c r="K805" s="330" t="n"/>
      <c r="L805" s="330" t="n"/>
      <c r="M805" s="330" t="n"/>
      <c r="N805" s="331">
        <f>IF(A805="","",IF(ISERROR(MATCH($F805,CL,0)),"Unknown",INDIRECT("'C'!$A$"&amp;MATCH($F805,CL,0)+1)))</f>
        <v/>
      </c>
      <c r="O805" s="331" t="inlineStr"/>
      <c r="P805" s="332" t="n"/>
      <c r="Q805" s="333">
        <f>A805&amp;B805</f>
        <v/>
      </c>
      <c r="R805" s="333">
        <f>OR(ISBLANK(B805),ISBLANK(C805))</f>
        <v/>
      </c>
      <c r="S805" s="333">
        <f>IF(R805,"",A805&amp;"+")</f>
        <v/>
      </c>
    </row>
    <row r="806" ht="20.1" customFormat="1" customHeight="1" s="333">
      <c r="A806" s="296" t="n"/>
      <c r="B806" s="328" t="n"/>
      <c r="C806" s="328" t="n"/>
      <c r="D806" s="328" t="n"/>
      <c r="E806" s="328" t="n"/>
      <c r="F806" s="328" t="n"/>
      <c r="G806" s="329" t="n"/>
      <c r="H806" s="329" t="n"/>
      <c r="I806" s="330" t="n"/>
      <c r="J806" s="330" t="n"/>
      <c r="K806" s="330" t="n"/>
      <c r="L806" s="330" t="n"/>
      <c r="M806" s="330" t="n"/>
      <c r="N806" s="331">
        <f>IF(A806="","",IF(ISERROR(MATCH($F806,CL,0)),"Unknown",INDIRECT("'C'!$A$"&amp;MATCH($F806,CL,0)+1)))</f>
        <v/>
      </c>
      <c r="O806" s="331" t="inlineStr"/>
      <c r="P806" s="332" t="n"/>
      <c r="Q806" s="333">
        <f>A806&amp;B806</f>
        <v/>
      </c>
      <c r="R806" s="333">
        <f>OR(ISBLANK(B806),ISBLANK(C806))</f>
        <v/>
      </c>
      <c r="S806" s="333">
        <f>IF(R806,"",A806&amp;"+")</f>
        <v/>
      </c>
    </row>
    <row r="807" ht="20.1" customFormat="1" customHeight="1" s="333">
      <c r="A807" s="296" t="n"/>
      <c r="B807" s="328" t="n"/>
      <c r="C807" s="328" t="n"/>
      <c r="D807" s="328" t="n"/>
      <c r="E807" s="328" t="n"/>
      <c r="F807" s="328" t="n"/>
      <c r="G807" s="329" t="n"/>
      <c r="H807" s="329" t="n"/>
      <c r="I807" s="330" t="n"/>
      <c r="J807" s="330" t="n"/>
      <c r="K807" s="330" t="n"/>
      <c r="L807" s="330" t="n"/>
      <c r="M807" s="330" t="n"/>
      <c r="N807" s="331">
        <f>IF(A807="","",IF(ISERROR(MATCH($F807,CL,0)),"Unknown",INDIRECT("'C'!$A$"&amp;MATCH($F807,CL,0)+1)))</f>
        <v/>
      </c>
      <c r="O807" s="331" t="inlineStr"/>
      <c r="P807" s="332" t="n"/>
      <c r="Q807" s="333">
        <f>A807&amp;B807</f>
        <v/>
      </c>
      <c r="R807" s="333">
        <f>OR(ISBLANK(B807),ISBLANK(C807))</f>
        <v/>
      </c>
      <c r="S807" s="333">
        <f>IF(R807,"",A807&amp;"+")</f>
        <v/>
      </c>
    </row>
    <row r="808" ht="20.1" customFormat="1" customHeight="1" s="333">
      <c r="A808" s="296" t="n"/>
      <c r="B808" s="328" t="n"/>
      <c r="C808" s="328" t="n"/>
      <c r="D808" s="328" t="n"/>
      <c r="E808" s="328" t="n"/>
      <c r="F808" s="328" t="n"/>
      <c r="G808" s="329" t="n"/>
      <c r="H808" s="329" t="n"/>
      <c r="I808" s="330" t="n"/>
      <c r="J808" s="330" t="n"/>
      <c r="K808" s="330" t="n"/>
      <c r="L808" s="330" t="n"/>
      <c r="M808" s="330" t="n"/>
      <c r="N808" s="331">
        <f>IF(A808="","",IF(ISERROR(MATCH($F808,CL,0)),"Unknown",INDIRECT("'C'!$A$"&amp;MATCH($F808,CL,0)+1)))</f>
        <v/>
      </c>
      <c r="O808" s="331" t="inlineStr"/>
      <c r="P808" s="332" t="n"/>
      <c r="Q808" s="333">
        <f>A808&amp;B808</f>
        <v/>
      </c>
      <c r="R808" s="333">
        <f>OR(ISBLANK(B808),ISBLANK(C808))</f>
        <v/>
      </c>
      <c r="S808" s="333">
        <f>IF(R808,"",A808&amp;"+")</f>
        <v/>
      </c>
    </row>
    <row r="809" ht="20.1" customFormat="1" customHeight="1" s="333">
      <c r="A809" s="296" t="n"/>
      <c r="B809" s="328" t="n"/>
      <c r="C809" s="328" t="n"/>
      <c r="D809" s="328" t="n"/>
      <c r="E809" s="328" t="n"/>
      <c r="F809" s="328" t="n"/>
      <c r="G809" s="329" t="n"/>
      <c r="H809" s="329" t="n"/>
      <c r="I809" s="330" t="n"/>
      <c r="J809" s="330" t="n"/>
      <c r="K809" s="330" t="n"/>
      <c r="L809" s="330" t="n"/>
      <c r="M809" s="330" t="n"/>
      <c r="N809" s="331">
        <f>IF(A809="","",IF(ISERROR(MATCH($F809,CL,0)),"Unknown",INDIRECT("'C'!$A$"&amp;MATCH($F809,CL,0)+1)))</f>
        <v/>
      </c>
      <c r="O809" s="331" t="inlineStr"/>
      <c r="P809" s="332" t="n"/>
      <c r="Q809" s="333">
        <f>A809&amp;B809</f>
        <v/>
      </c>
      <c r="R809" s="333">
        <f>OR(ISBLANK(B809),ISBLANK(C809))</f>
        <v/>
      </c>
      <c r="S809" s="333">
        <f>IF(R809,"",A809&amp;"+")</f>
        <v/>
      </c>
    </row>
    <row r="810" ht="20.1" customFormat="1" customHeight="1" s="333">
      <c r="A810" s="296" t="n"/>
      <c r="B810" s="328" t="n"/>
      <c r="C810" s="328" t="n"/>
      <c r="D810" s="328" t="n"/>
      <c r="E810" s="328" t="n"/>
      <c r="F810" s="328" t="n"/>
      <c r="G810" s="329" t="n"/>
      <c r="H810" s="329" t="n"/>
      <c r="I810" s="330" t="n"/>
      <c r="J810" s="330" t="n"/>
      <c r="K810" s="330" t="n"/>
      <c r="L810" s="330" t="n"/>
      <c r="M810" s="330" t="n"/>
      <c r="N810" s="331">
        <f>IF(A810="","",IF(ISERROR(MATCH($F810,CL,0)),"Unknown",INDIRECT("'C'!$A$"&amp;MATCH($F810,CL,0)+1)))</f>
        <v/>
      </c>
      <c r="O810" s="331" t="inlineStr"/>
      <c r="P810" s="332" t="n"/>
      <c r="Q810" s="333">
        <f>A810&amp;B810</f>
        <v/>
      </c>
      <c r="R810" s="333">
        <f>OR(ISBLANK(B810),ISBLANK(C810))</f>
        <v/>
      </c>
      <c r="S810" s="333">
        <f>IF(R810,"",A810&amp;"+")</f>
        <v/>
      </c>
    </row>
    <row r="811" ht="20.1" customFormat="1" customHeight="1" s="333">
      <c r="A811" s="296" t="n"/>
      <c r="B811" s="328" t="n"/>
      <c r="C811" s="328" t="n"/>
      <c r="D811" s="328" t="n"/>
      <c r="E811" s="328" t="n"/>
      <c r="F811" s="328" t="n"/>
      <c r="G811" s="329" t="n"/>
      <c r="H811" s="329" t="n"/>
      <c r="I811" s="330" t="n"/>
      <c r="J811" s="330" t="n"/>
      <c r="K811" s="330" t="n"/>
      <c r="L811" s="330" t="n"/>
      <c r="M811" s="330" t="n"/>
      <c r="N811" s="331">
        <f>IF(A811="","",IF(ISERROR(MATCH($F811,CL,0)),"Unknown",INDIRECT("'C'!$A$"&amp;MATCH($F811,CL,0)+1)))</f>
        <v/>
      </c>
      <c r="O811" s="331" t="inlineStr"/>
      <c r="P811" s="332" t="n"/>
      <c r="Q811" s="333">
        <f>A811&amp;B811</f>
        <v/>
      </c>
      <c r="R811" s="333">
        <f>OR(ISBLANK(B811),ISBLANK(C811))</f>
        <v/>
      </c>
      <c r="S811" s="333">
        <f>IF(R811,"",A811&amp;"+")</f>
        <v/>
      </c>
    </row>
    <row r="812" ht="20.1" customFormat="1" customHeight="1" s="333">
      <c r="A812" s="296" t="n"/>
      <c r="B812" s="328" t="n"/>
      <c r="C812" s="328" t="n"/>
      <c r="D812" s="328" t="n"/>
      <c r="E812" s="328" t="n"/>
      <c r="F812" s="328" t="n"/>
      <c r="G812" s="329" t="n"/>
      <c r="H812" s="329" t="n"/>
      <c r="I812" s="330" t="n"/>
      <c r="J812" s="330" t="n"/>
      <c r="K812" s="330" t="n"/>
      <c r="L812" s="330" t="n"/>
      <c r="M812" s="330" t="n"/>
      <c r="N812" s="331">
        <f>IF(A812="","",IF(ISERROR(MATCH($F812,CL,0)),"Unknown",INDIRECT("'C'!$A$"&amp;MATCH($F812,CL,0)+1)))</f>
        <v/>
      </c>
      <c r="O812" s="331" t="inlineStr"/>
      <c r="P812" s="332" t="n"/>
      <c r="Q812" s="333">
        <f>A812&amp;B812</f>
        <v/>
      </c>
      <c r="R812" s="333">
        <f>OR(ISBLANK(B812),ISBLANK(C812))</f>
        <v/>
      </c>
      <c r="S812" s="333">
        <f>IF(R812,"",A812&amp;"+")</f>
        <v/>
      </c>
    </row>
    <row r="813" ht="20.1" customFormat="1" customHeight="1" s="333">
      <c r="A813" s="296" t="n"/>
      <c r="B813" s="328" t="n"/>
      <c r="C813" s="328" t="n"/>
      <c r="D813" s="328" t="n"/>
      <c r="E813" s="328" t="n"/>
      <c r="F813" s="328" t="n"/>
      <c r="G813" s="329" t="n"/>
      <c r="H813" s="329" t="n"/>
      <c r="I813" s="330" t="n"/>
      <c r="J813" s="330" t="n"/>
      <c r="K813" s="330" t="n"/>
      <c r="L813" s="330" t="n"/>
      <c r="M813" s="330" t="n"/>
      <c r="N813" s="331">
        <f>IF(A813="","",IF(ISERROR(MATCH($F813,CL,0)),"Unknown",INDIRECT("'C'!$A$"&amp;MATCH($F813,CL,0)+1)))</f>
        <v/>
      </c>
      <c r="O813" s="331" t="inlineStr"/>
      <c r="P813" s="332" t="n"/>
      <c r="Q813" s="333">
        <f>A813&amp;B813</f>
        <v/>
      </c>
      <c r="R813" s="333">
        <f>OR(ISBLANK(B813),ISBLANK(C813))</f>
        <v/>
      </c>
      <c r="S813" s="333">
        <f>IF(R813,"",A813&amp;"+")</f>
        <v/>
      </c>
    </row>
    <row r="814" ht="20.1" customFormat="1" customHeight="1" s="333">
      <c r="A814" s="296" t="n"/>
      <c r="B814" s="328" t="n"/>
      <c r="C814" s="328" t="n"/>
      <c r="D814" s="328" t="n"/>
      <c r="E814" s="328" t="n"/>
      <c r="F814" s="328" t="n"/>
      <c r="G814" s="329" t="n"/>
      <c r="H814" s="329" t="n"/>
      <c r="I814" s="330" t="n"/>
      <c r="J814" s="330" t="n"/>
      <c r="K814" s="330" t="n"/>
      <c r="L814" s="330" t="n"/>
      <c r="M814" s="330" t="n"/>
      <c r="N814" s="331">
        <f>IF(A814="","",IF(ISERROR(MATCH($F814,CL,0)),"Unknown",INDIRECT("'C'!$A$"&amp;MATCH($F814,CL,0)+1)))</f>
        <v/>
      </c>
      <c r="O814" s="331" t="inlineStr"/>
      <c r="P814" s="332" t="n"/>
      <c r="Q814" s="333">
        <f>A814&amp;B814</f>
        <v/>
      </c>
      <c r="R814" s="333">
        <f>OR(ISBLANK(B814),ISBLANK(C814))</f>
        <v/>
      </c>
      <c r="S814" s="333">
        <f>IF(R814,"",A814&amp;"+")</f>
        <v/>
      </c>
    </row>
    <row r="815" ht="20.1" customFormat="1" customHeight="1" s="333">
      <c r="A815" s="296" t="n"/>
      <c r="B815" s="328" t="n"/>
      <c r="C815" s="328" t="n"/>
      <c r="D815" s="328" t="n"/>
      <c r="E815" s="328" t="n"/>
      <c r="F815" s="328" t="n"/>
      <c r="G815" s="329" t="n"/>
      <c r="H815" s="329" t="n"/>
      <c r="I815" s="330" t="n"/>
      <c r="J815" s="330" t="n"/>
      <c r="K815" s="330" t="n"/>
      <c r="L815" s="330" t="n"/>
      <c r="M815" s="330" t="n"/>
      <c r="N815" s="331">
        <f>IF(A815="","",IF(ISERROR(MATCH($F815,CL,0)),"Unknown",INDIRECT("'C'!$A$"&amp;MATCH($F815,CL,0)+1)))</f>
        <v/>
      </c>
      <c r="O815" s="331" t="inlineStr"/>
      <c r="P815" s="332" t="n"/>
      <c r="Q815" s="333">
        <f>A815&amp;B815</f>
        <v/>
      </c>
      <c r="R815" s="333">
        <f>OR(ISBLANK(B815),ISBLANK(C815))</f>
        <v/>
      </c>
      <c r="S815" s="333">
        <f>IF(R815,"",A815&amp;"+")</f>
        <v/>
      </c>
    </row>
    <row r="816" ht="20.1" customFormat="1" customHeight="1" s="333">
      <c r="A816" s="296" t="n"/>
      <c r="B816" s="328" t="n"/>
      <c r="C816" s="328" t="n"/>
      <c r="D816" s="328" t="n"/>
      <c r="E816" s="328" t="n"/>
      <c r="F816" s="328" t="n"/>
      <c r="G816" s="329" t="n"/>
      <c r="H816" s="329" t="n"/>
      <c r="I816" s="330" t="n"/>
      <c r="J816" s="330" t="n"/>
      <c r="K816" s="330" t="n"/>
      <c r="L816" s="330" t="n"/>
      <c r="M816" s="330" t="n"/>
      <c r="N816" s="331">
        <f>IF(A816="","",IF(ISERROR(MATCH($F816,CL,0)),"Unknown",INDIRECT("'C'!$A$"&amp;MATCH($F816,CL,0)+1)))</f>
        <v/>
      </c>
      <c r="O816" s="331" t="inlineStr"/>
      <c r="P816" s="332" t="n"/>
      <c r="Q816" s="333">
        <f>A816&amp;B816</f>
        <v/>
      </c>
      <c r="R816" s="333">
        <f>OR(ISBLANK(B816),ISBLANK(C816))</f>
        <v/>
      </c>
      <c r="S816" s="333">
        <f>IF(R816,"",A816&amp;"+")</f>
        <v/>
      </c>
    </row>
    <row r="817" ht="20.1" customFormat="1" customHeight="1" s="333">
      <c r="A817" s="296" t="n"/>
      <c r="B817" s="328" t="n"/>
      <c r="C817" s="328" t="n"/>
      <c r="D817" s="328" t="n"/>
      <c r="E817" s="328" t="n"/>
      <c r="F817" s="328" t="n"/>
      <c r="G817" s="329" t="n"/>
      <c r="H817" s="329" t="n"/>
      <c r="I817" s="330" t="n"/>
      <c r="J817" s="330" t="n"/>
      <c r="K817" s="330" t="n"/>
      <c r="L817" s="330" t="n"/>
      <c r="M817" s="330" t="n"/>
      <c r="N817" s="331">
        <f>IF(A817="","",IF(ISERROR(MATCH($F817,CL,0)),"Unknown",INDIRECT("'C'!$A$"&amp;MATCH($F817,CL,0)+1)))</f>
        <v/>
      </c>
      <c r="O817" s="331" t="inlineStr"/>
      <c r="P817" s="332" t="n"/>
      <c r="Q817" s="333">
        <f>A817&amp;B817</f>
        <v/>
      </c>
      <c r="R817" s="333">
        <f>OR(ISBLANK(B817),ISBLANK(C817))</f>
        <v/>
      </c>
      <c r="S817" s="333">
        <f>IF(R817,"",A817&amp;"+")</f>
        <v/>
      </c>
    </row>
    <row r="818" ht="20.1" customFormat="1" customHeight="1" s="333">
      <c r="A818" s="296" t="n"/>
      <c r="B818" s="328" t="n"/>
      <c r="C818" s="328" t="n"/>
      <c r="D818" s="328" t="n"/>
      <c r="E818" s="328" t="n"/>
      <c r="F818" s="328" t="n"/>
      <c r="G818" s="329" t="n"/>
      <c r="H818" s="329" t="n"/>
      <c r="I818" s="330" t="n"/>
      <c r="J818" s="330" t="n"/>
      <c r="K818" s="330" t="n"/>
      <c r="L818" s="330" t="n"/>
      <c r="M818" s="330" t="n"/>
      <c r="N818" s="331">
        <f>IF(A818="","",IF(ISERROR(MATCH($F818,CL,0)),"Unknown",INDIRECT("'C'!$A$"&amp;MATCH($F818,CL,0)+1)))</f>
        <v/>
      </c>
      <c r="O818" s="331" t="inlineStr"/>
      <c r="P818" s="332" t="n"/>
      <c r="Q818" s="333">
        <f>A818&amp;B818</f>
        <v/>
      </c>
      <c r="R818" s="333">
        <f>OR(ISBLANK(B818),ISBLANK(C818))</f>
        <v/>
      </c>
      <c r="S818" s="333">
        <f>IF(R818,"",A818&amp;"+")</f>
        <v/>
      </c>
    </row>
    <row r="819" ht="20.1" customFormat="1" customHeight="1" s="333">
      <c r="A819" s="296" t="n"/>
      <c r="B819" s="328" t="n"/>
      <c r="C819" s="328" t="n"/>
      <c r="D819" s="328" t="n"/>
      <c r="E819" s="328" t="n"/>
      <c r="F819" s="328" t="n"/>
      <c r="G819" s="329" t="n"/>
      <c r="H819" s="329" t="n"/>
      <c r="I819" s="330" t="n"/>
      <c r="J819" s="330" t="n"/>
      <c r="K819" s="330" t="n"/>
      <c r="L819" s="330" t="n"/>
      <c r="M819" s="330" t="n"/>
      <c r="N819" s="331">
        <f>IF(A819="","",IF(ISERROR(MATCH($F819,CL,0)),"Unknown",INDIRECT("'C'!$A$"&amp;MATCH($F819,CL,0)+1)))</f>
        <v/>
      </c>
      <c r="O819" s="331" t="inlineStr"/>
      <c r="P819" s="332" t="n"/>
      <c r="Q819" s="333">
        <f>A819&amp;B819</f>
        <v/>
      </c>
      <c r="R819" s="333">
        <f>OR(ISBLANK(B819),ISBLANK(C819))</f>
        <v/>
      </c>
      <c r="S819" s="333">
        <f>IF(R819,"",A819&amp;"+")</f>
        <v/>
      </c>
    </row>
    <row r="820" ht="20.1" customFormat="1" customHeight="1" s="333">
      <c r="A820" s="296" t="n"/>
      <c r="B820" s="328" t="n"/>
      <c r="C820" s="328" t="n"/>
      <c r="D820" s="328" t="n"/>
      <c r="E820" s="328" t="n"/>
      <c r="F820" s="328" t="n"/>
      <c r="G820" s="329" t="n"/>
      <c r="H820" s="329" t="n"/>
      <c r="I820" s="330" t="n"/>
      <c r="J820" s="330" t="n"/>
      <c r="K820" s="330" t="n"/>
      <c r="L820" s="330" t="n"/>
      <c r="M820" s="330" t="n"/>
      <c r="N820" s="331">
        <f>IF(A820="","",IF(ISERROR(MATCH($F820,CL,0)),"Unknown",INDIRECT("'C'!$A$"&amp;MATCH($F820,CL,0)+1)))</f>
        <v/>
      </c>
      <c r="O820" s="331" t="inlineStr"/>
      <c r="P820" s="332" t="n"/>
      <c r="Q820" s="333">
        <f>A820&amp;B820</f>
        <v/>
      </c>
      <c r="R820" s="333">
        <f>OR(ISBLANK(B820),ISBLANK(C820))</f>
        <v/>
      </c>
      <c r="S820" s="333">
        <f>IF(R820,"",A820&amp;"+")</f>
        <v/>
      </c>
    </row>
    <row r="821" ht="20.1" customFormat="1" customHeight="1" s="333">
      <c r="A821" s="296" t="n"/>
      <c r="B821" s="328" t="n"/>
      <c r="C821" s="328" t="n"/>
      <c r="D821" s="328" t="n"/>
      <c r="E821" s="328" t="n"/>
      <c r="F821" s="328" t="n"/>
      <c r="G821" s="329" t="n"/>
      <c r="H821" s="329" t="n"/>
      <c r="I821" s="330" t="n"/>
      <c r="J821" s="330" t="n"/>
      <c r="K821" s="330" t="n"/>
      <c r="L821" s="330" t="n"/>
      <c r="M821" s="330" t="n"/>
      <c r="N821" s="331">
        <f>IF(A821="","",IF(ISERROR(MATCH($F821,CL,0)),"Unknown",INDIRECT("'C'!$A$"&amp;MATCH($F821,CL,0)+1)))</f>
        <v/>
      </c>
      <c r="O821" s="331" t="inlineStr"/>
      <c r="P821" s="332" t="n"/>
      <c r="Q821" s="333">
        <f>A821&amp;B821</f>
        <v/>
      </c>
      <c r="R821" s="333">
        <f>OR(ISBLANK(B821),ISBLANK(C821))</f>
        <v/>
      </c>
      <c r="S821" s="333">
        <f>IF(R821,"",A821&amp;"+")</f>
        <v/>
      </c>
    </row>
    <row r="822" ht="20.1" customFormat="1" customHeight="1" s="333">
      <c r="A822" s="296" t="n"/>
      <c r="B822" s="328" t="n"/>
      <c r="C822" s="328" t="n"/>
      <c r="D822" s="328" t="n"/>
      <c r="E822" s="328" t="n"/>
      <c r="F822" s="328" t="n"/>
      <c r="G822" s="329" t="n"/>
      <c r="H822" s="329" t="n"/>
      <c r="I822" s="330" t="n"/>
      <c r="J822" s="330" t="n"/>
      <c r="K822" s="330" t="n"/>
      <c r="L822" s="330" t="n"/>
      <c r="M822" s="330" t="n"/>
      <c r="N822" s="331">
        <f>IF(A822="","",IF(ISERROR(MATCH($F822,CL,0)),"Unknown",INDIRECT("'C'!$A$"&amp;MATCH($F822,CL,0)+1)))</f>
        <v/>
      </c>
      <c r="O822" s="331" t="inlineStr"/>
      <c r="P822" s="332" t="n"/>
      <c r="Q822" s="333">
        <f>A822&amp;B822</f>
        <v/>
      </c>
      <c r="R822" s="333">
        <f>OR(ISBLANK(B822),ISBLANK(C822))</f>
        <v/>
      </c>
      <c r="S822" s="333">
        <f>IF(R822,"",A822&amp;"+")</f>
        <v/>
      </c>
    </row>
    <row r="823" ht="20.1" customFormat="1" customHeight="1" s="333">
      <c r="A823" s="296" t="n"/>
      <c r="B823" s="328" t="n"/>
      <c r="C823" s="328" t="n"/>
      <c r="D823" s="328" t="n"/>
      <c r="E823" s="328" t="n"/>
      <c r="F823" s="328" t="n"/>
      <c r="G823" s="329" t="n"/>
      <c r="H823" s="329" t="n"/>
      <c r="I823" s="330" t="n"/>
      <c r="J823" s="330" t="n"/>
      <c r="K823" s="330" t="n"/>
      <c r="L823" s="330" t="n"/>
      <c r="M823" s="330" t="n"/>
      <c r="N823" s="331">
        <f>IF(A823="","",IF(ISERROR(MATCH($F823,CL,0)),"Unknown",INDIRECT("'C'!$A$"&amp;MATCH($F823,CL,0)+1)))</f>
        <v/>
      </c>
      <c r="O823" s="331" t="inlineStr"/>
      <c r="P823" s="332" t="n"/>
      <c r="Q823" s="333">
        <f>A823&amp;B823</f>
        <v/>
      </c>
      <c r="R823" s="333">
        <f>OR(ISBLANK(B823),ISBLANK(C823))</f>
        <v/>
      </c>
      <c r="S823" s="333">
        <f>IF(R823,"",A823&amp;"+")</f>
        <v/>
      </c>
    </row>
    <row r="824" ht="20.1" customFormat="1" customHeight="1" s="333">
      <c r="A824" s="296" t="n"/>
      <c r="B824" s="328" t="n"/>
      <c r="C824" s="328" t="n"/>
      <c r="D824" s="328" t="n"/>
      <c r="E824" s="328" t="n"/>
      <c r="F824" s="328" t="n"/>
      <c r="G824" s="329" t="n"/>
      <c r="H824" s="329" t="n"/>
      <c r="I824" s="330" t="n"/>
      <c r="J824" s="330" t="n"/>
      <c r="K824" s="330" t="n"/>
      <c r="L824" s="330" t="n"/>
      <c r="M824" s="330" t="n"/>
      <c r="N824" s="331">
        <f>IF(A824="","",IF(ISERROR(MATCH($F824,CL,0)),"Unknown",INDIRECT("'C'!$A$"&amp;MATCH($F824,CL,0)+1)))</f>
        <v/>
      </c>
      <c r="O824" s="331" t="inlineStr"/>
      <c r="P824" s="332" t="n"/>
      <c r="Q824" s="333">
        <f>A824&amp;B824</f>
        <v/>
      </c>
      <c r="R824" s="333">
        <f>OR(ISBLANK(B824),ISBLANK(C824))</f>
        <v/>
      </c>
      <c r="S824" s="333">
        <f>IF(R824,"",A824&amp;"+")</f>
        <v/>
      </c>
    </row>
    <row r="825" ht="20.1" customFormat="1" customHeight="1" s="333">
      <c r="A825" s="296" t="n"/>
      <c r="B825" s="328" t="n"/>
      <c r="C825" s="328" t="n"/>
      <c r="D825" s="328" t="n"/>
      <c r="E825" s="328" t="n"/>
      <c r="F825" s="328" t="n"/>
      <c r="G825" s="329" t="n"/>
      <c r="H825" s="329" t="n"/>
      <c r="I825" s="330" t="n"/>
      <c r="J825" s="330" t="n"/>
      <c r="K825" s="330" t="n"/>
      <c r="L825" s="330" t="n"/>
      <c r="M825" s="330" t="n"/>
      <c r="N825" s="331">
        <f>IF(A825="","",IF(ISERROR(MATCH($F825,CL,0)),"Unknown",INDIRECT("'C'!$A$"&amp;MATCH($F825,CL,0)+1)))</f>
        <v/>
      </c>
      <c r="O825" s="331" t="inlineStr"/>
      <c r="P825" s="332" t="n"/>
      <c r="Q825" s="333">
        <f>A825&amp;B825</f>
        <v/>
      </c>
      <c r="R825" s="333">
        <f>OR(ISBLANK(B825),ISBLANK(C825))</f>
        <v/>
      </c>
      <c r="S825" s="333">
        <f>IF(R825,"",A825&amp;"+")</f>
        <v/>
      </c>
    </row>
    <row r="826" ht="20.1" customFormat="1" customHeight="1" s="333">
      <c r="A826" s="296" t="n"/>
      <c r="B826" s="328" t="n"/>
      <c r="C826" s="328" t="n"/>
      <c r="D826" s="328" t="n"/>
      <c r="E826" s="328" t="n"/>
      <c r="F826" s="328" t="n"/>
      <c r="G826" s="329" t="n"/>
      <c r="H826" s="329" t="n"/>
      <c r="I826" s="330" t="n"/>
      <c r="J826" s="330" t="n"/>
      <c r="K826" s="330" t="n"/>
      <c r="L826" s="330" t="n"/>
      <c r="M826" s="330" t="n"/>
      <c r="N826" s="331">
        <f>IF(A826="","",IF(ISERROR(MATCH($F826,CL,0)),"Unknown",INDIRECT("'C'!$A$"&amp;MATCH($F826,CL,0)+1)))</f>
        <v/>
      </c>
      <c r="O826" s="331" t="inlineStr"/>
      <c r="P826" s="332" t="n"/>
      <c r="Q826" s="333">
        <f>A826&amp;B826</f>
        <v/>
      </c>
      <c r="R826" s="333">
        <f>OR(ISBLANK(B826),ISBLANK(C826))</f>
        <v/>
      </c>
      <c r="S826" s="333">
        <f>IF(R826,"",A826&amp;"+")</f>
        <v/>
      </c>
    </row>
    <row r="827" ht="20.1" customFormat="1" customHeight="1" s="333">
      <c r="A827" s="296" t="n"/>
      <c r="B827" s="328" t="n"/>
      <c r="C827" s="328" t="n"/>
      <c r="D827" s="328" t="n"/>
      <c r="E827" s="328" t="n"/>
      <c r="F827" s="328" t="n"/>
      <c r="G827" s="329" t="n"/>
      <c r="H827" s="329" t="n"/>
      <c r="I827" s="330" t="n"/>
      <c r="J827" s="330" t="n"/>
      <c r="K827" s="330" t="n"/>
      <c r="L827" s="330" t="n"/>
      <c r="M827" s="330" t="n"/>
      <c r="N827" s="331">
        <f>IF(A827="","",IF(ISERROR(MATCH($F827,CL,0)),"Unknown",INDIRECT("'C'!$A$"&amp;MATCH($F827,CL,0)+1)))</f>
        <v/>
      </c>
      <c r="O827" s="331" t="inlineStr"/>
      <c r="P827" s="332" t="n"/>
      <c r="Q827" s="333">
        <f>A827&amp;B827</f>
        <v/>
      </c>
      <c r="R827" s="333">
        <f>OR(ISBLANK(B827),ISBLANK(C827))</f>
        <v/>
      </c>
      <c r="S827" s="333">
        <f>IF(R827,"",A827&amp;"+")</f>
        <v/>
      </c>
    </row>
    <row r="828" ht="20.1" customFormat="1" customHeight="1" s="333">
      <c r="A828" s="296" t="n"/>
      <c r="B828" s="328" t="n"/>
      <c r="C828" s="328" t="n"/>
      <c r="D828" s="328" t="n"/>
      <c r="E828" s="328" t="n"/>
      <c r="F828" s="328" t="n"/>
      <c r="G828" s="329" t="n"/>
      <c r="H828" s="329" t="n"/>
      <c r="I828" s="330" t="n"/>
      <c r="J828" s="330" t="n"/>
      <c r="K828" s="330" t="n"/>
      <c r="L828" s="330" t="n"/>
      <c r="M828" s="330" t="n"/>
      <c r="N828" s="331">
        <f>IF(A828="","",IF(ISERROR(MATCH($F828,CL,0)),"Unknown",INDIRECT("'C'!$A$"&amp;MATCH($F828,CL,0)+1)))</f>
        <v/>
      </c>
      <c r="O828" s="331" t="inlineStr"/>
      <c r="P828" s="332" t="n"/>
      <c r="Q828" s="333">
        <f>A828&amp;B828</f>
        <v/>
      </c>
      <c r="R828" s="333">
        <f>OR(ISBLANK(B828),ISBLANK(C828))</f>
        <v/>
      </c>
      <c r="S828" s="333">
        <f>IF(R828,"",A828&amp;"+")</f>
        <v/>
      </c>
    </row>
    <row r="829" ht="20.1" customFormat="1" customHeight="1" s="333">
      <c r="A829" s="296" t="n"/>
      <c r="B829" s="328" t="n"/>
      <c r="C829" s="328" t="n"/>
      <c r="D829" s="328" t="n"/>
      <c r="E829" s="328" t="n"/>
      <c r="F829" s="328" t="n"/>
      <c r="G829" s="329" t="n"/>
      <c r="H829" s="329" t="n"/>
      <c r="I829" s="330" t="n"/>
      <c r="J829" s="330" t="n"/>
      <c r="K829" s="330" t="n"/>
      <c r="L829" s="330" t="n"/>
      <c r="M829" s="330" t="n"/>
      <c r="N829" s="331">
        <f>IF(A829="","",IF(ISERROR(MATCH($F829,CL,0)),"Unknown",INDIRECT("'C'!$A$"&amp;MATCH($F829,CL,0)+1)))</f>
        <v/>
      </c>
      <c r="O829" s="331" t="inlineStr"/>
      <c r="P829" s="332" t="n"/>
      <c r="Q829" s="333">
        <f>A829&amp;B829</f>
        <v/>
      </c>
      <c r="R829" s="333">
        <f>OR(ISBLANK(B829),ISBLANK(C829))</f>
        <v/>
      </c>
      <c r="S829" s="333">
        <f>IF(R829,"",A829&amp;"+")</f>
        <v/>
      </c>
    </row>
    <row r="830" ht="20.1" customFormat="1" customHeight="1" s="333">
      <c r="A830" s="296" t="n"/>
      <c r="B830" s="328" t="n"/>
      <c r="C830" s="328" t="n"/>
      <c r="D830" s="328" t="n"/>
      <c r="E830" s="328" t="n"/>
      <c r="F830" s="328" t="n"/>
      <c r="G830" s="329" t="n"/>
      <c r="H830" s="329" t="n"/>
      <c r="I830" s="330" t="n"/>
      <c r="J830" s="330" t="n"/>
      <c r="K830" s="330" t="n"/>
      <c r="L830" s="330" t="n"/>
      <c r="M830" s="330" t="n"/>
      <c r="N830" s="331">
        <f>IF(A830="","",IF(ISERROR(MATCH($F830,CL,0)),"Unknown",INDIRECT("'C'!$A$"&amp;MATCH($F830,CL,0)+1)))</f>
        <v/>
      </c>
      <c r="O830" s="331" t="inlineStr"/>
      <c r="P830" s="332" t="n"/>
      <c r="Q830" s="333">
        <f>A830&amp;B830</f>
        <v/>
      </c>
      <c r="R830" s="333">
        <f>OR(ISBLANK(B830),ISBLANK(C830))</f>
        <v/>
      </c>
      <c r="S830" s="333">
        <f>IF(R830,"",A830&amp;"+")</f>
        <v/>
      </c>
    </row>
    <row r="831" ht="20.1" customFormat="1" customHeight="1" s="333">
      <c r="A831" s="296" t="n"/>
      <c r="B831" s="328" t="n"/>
      <c r="C831" s="328" t="n"/>
      <c r="D831" s="328" t="n"/>
      <c r="E831" s="328" t="n"/>
      <c r="F831" s="328" t="n"/>
      <c r="G831" s="329" t="n"/>
      <c r="H831" s="329" t="n"/>
      <c r="I831" s="330" t="n"/>
      <c r="J831" s="330" t="n"/>
      <c r="K831" s="330" t="n"/>
      <c r="L831" s="330" t="n"/>
      <c r="M831" s="330" t="n"/>
      <c r="N831" s="331">
        <f>IF(A831="","",IF(ISERROR(MATCH($F831,CL,0)),"Unknown",INDIRECT("'C'!$A$"&amp;MATCH($F831,CL,0)+1)))</f>
        <v/>
      </c>
      <c r="O831" s="331" t="inlineStr"/>
      <c r="P831" s="332" t="n"/>
      <c r="Q831" s="333">
        <f>A831&amp;B831</f>
        <v/>
      </c>
      <c r="R831" s="333">
        <f>OR(ISBLANK(B831),ISBLANK(C831))</f>
        <v/>
      </c>
      <c r="S831" s="333">
        <f>IF(R831,"",A831&amp;"+")</f>
        <v/>
      </c>
    </row>
    <row r="832" ht="20.1" customFormat="1" customHeight="1" s="333">
      <c r="A832" s="296" t="n"/>
      <c r="B832" s="328" t="n"/>
      <c r="C832" s="328" t="n"/>
      <c r="D832" s="328" t="n"/>
      <c r="E832" s="328" t="n"/>
      <c r="F832" s="328" t="n"/>
      <c r="G832" s="329" t="n"/>
      <c r="H832" s="329" t="n"/>
      <c r="I832" s="330" t="n"/>
      <c r="J832" s="330" t="n"/>
      <c r="K832" s="330" t="n"/>
      <c r="L832" s="330" t="n"/>
      <c r="M832" s="330" t="n"/>
      <c r="N832" s="331">
        <f>IF(A832="","",IF(ISERROR(MATCH($F832,CL,0)),"Unknown",INDIRECT("'C'!$A$"&amp;MATCH($F832,CL,0)+1)))</f>
        <v/>
      </c>
      <c r="O832" s="331" t="inlineStr"/>
      <c r="P832" s="332" t="n"/>
      <c r="Q832" s="333">
        <f>A832&amp;B832</f>
        <v/>
      </c>
      <c r="R832" s="333">
        <f>OR(ISBLANK(B832),ISBLANK(C832))</f>
        <v/>
      </c>
      <c r="S832" s="333">
        <f>IF(R832,"",A832&amp;"+")</f>
        <v/>
      </c>
    </row>
    <row r="833" ht="20.1" customFormat="1" customHeight="1" s="333">
      <c r="A833" s="296" t="n"/>
      <c r="B833" s="328" t="n"/>
      <c r="C833" s="328" t="n"/>
      <c r="D833" s="328" t="n"/>
      <c r="E833" s="328" t="n"/>
      <c r="F833" s="328" t="n"/>
      <c r="G833" s="329" t="n"/>
      <c r="H833" s="329" t="n"/>
      <c r="I833" s="330" t="n"/>
      <c r="J833" s="330" t="n"/>
      <c r="K833" s="330" t="n"/>
      <c r="L833" s="330" t="n"/>
      <c r="M833" s="330" t="n"/>
      <c r="N833" s="331">
        <f>IF(A833="","",IF(ISERROR(MATCH($F833,CL,0)),"Unknown",INDIRECT("'C'!$A$"&amp;MATCH($F833,CL,0)+1)))</f>
        <v/>
      </c>
      <c r="O833" s="331" t="inlineStr"/>
      <c r="P833" s="332" t="n"/>
      <c r="Q833" s="333">
        <f>A833&amp;B833</f>
        <v/>
      </c>
      <c r="R833" s="333">
        <f>OR(ISBLANK(B833),ISBLANK(C833))</f>
        <v/>
      </c>
      <c r="S833" s="333">
        <f>IF(R833,"",A833&amp;"+")</f>
        <v/>
      </c>
    </row>
    <row r="834" ht="20.1" customFormat="1" customHeight="1" s="333">
      <c r="A834" s="296" t="n"/>
      <c r="B834" s="328" t="n"/>
      <c r="C834" s="328" t="n"/>
      <c r="D834" s="328" t="n"/>
      <c r="E834" s="328" t="n"/>
      <c r="F834" s="328" t="n"/>
      <c r="G834" s="329" t="n"/>
      <c r="H834" s="329" t="n"/>
      <c r="I834" s="330" t="n"/>
      <c r="J834" s="330" t="n"/>
      <c r="K834" s="330" t="n"/>
      <c r="L834" s="330" t="n"/>
      <c r="M834" s="330" t="n"/>
      <c r="N834" s="331">
        <f>IF(A834="","",IF(ISERROR(MATCH($F834,CL,0)),"Unknown",INDIRECT("'C'!$A$"&amp;MATCH($F834,CL,0)+1)))</f>
        <v/>
      </c>
      <c r="O834" s="331" t="inlineStr"/>
      <c r="P834" s="332" t="n"/>
      <c r="Q834" s="333">
        <f>A834&amp;B834</f>
        <v/>
      </c>
      <c r="R834" s="333">
        <f>OR(ISBLANK(B834),ISBLANK(C834))</f>
        <v/>
      </c>
      <c r="S834" s="333">
        <f>IF(R834,"",A834&amp;"+")</f>
        <v/>
      </c>
    </row>
    <row r="835" ht="20.1" customFormat="1" customHeight="1" s="333">
      <c r="A835" s="296" t="n"/>
      <c r="B835" s="328" t="n"/>
      <c r="C835" s="328" t="n"/>
      <c r="D835" s="328" t="n"/>
      <c r="E835" s="328" t="n"/>
      <c r="F835" s="328" t="n"/>
      <c r="G835" s="329" t="n"/>
      <c r="H835" s="329" t="n"/>
      <c r="I835" s="330" t="n"/>
      <c r="J835" s="330" t="n"/>
      <c r="K835" s="330" t="n"/>
      <c r="L835" s="330" t="n"/>
      <c r="M835" s="330" t="n"/>
      <c r="N835" s="331">
        <f>IF(A835="","",IF(ISERROR(MATCH($F835,CL,0)),"Unknown",INDIRECT("'C'!$A$"&amp;MATCH($F835,CL,0)+1)))</f>
        <v/>
      </c>
      <c r="O835" s="331" t="inlineStr"/>
      <c r="P835" s="332" t="n"/>
      <c r="Q835" s="333">
        <f>A835&amp;B835</f>
        <v/>
      </c>
      <c r="R835" s="333">
        <f>OR(ISBLANK(B835),ISBLANK(C835))</f>
        <v/>
      </c>
      <c r="S835" s="333">
        <f>IF(R835,"",A835&amp;"+")</f>
        <v/>
      </c>
    </row>
    <row r="836" ht="20.1" customFormat="1" customHeight="1" s="333">
      <c r="A836" s="296" t="n"/>
      <c r="B836" s="328" t="n"/>
      <c r="C836" s="328" t="n"/>
      <c r="D836" s="328" t="n"/>
      <c r="E836" s="328" t="n"/>
      <c r="F836" s="328" t="n"/>
      <c r="G836" s="329" t="n"/>
      <c r="H836" s="329" t="n"/>
      <c r="I836" s="330" t="n"/>
      <c r="J836" s="330" t="n"/>
      <c r="K836" s="330" t="n"/>
      <c r="L836" s="330" t="n"/>
      <c r="M836" s="330" t="n"/>
      <c r="N836" s="331">
        <f>IF(A836="","",IF(ISERROR(MATCH($F836,CL,0)),"Unknown",INDIRECT("'C'!$A$"&amp;MATCH($F836,CL,0)+1)))</f>
        <v/>
      </c>
      <c r="O836" s="331" t="inlineStr"/>
      <c r="P836" s="332" t="n"/>
      <c r="Q836" s="333">
        <f>A836&amp;B836</f>
        <v/>
      </c>
      <c r="R836" s="333">
        <f>OR(ISBLANK(B836),ISBLANK(C836))</f>
        <v/>
      </c>
      <c r="S836" s="333">
        <f>IF(R836,"",A836&amp;"+")</f>
        <v/>
      </c>
    </row>
    <row r="837" ht="20.1" customFormat="1" customHeight="1" s="333">
      <c r="A837" s="296" t="n"/>
      <c r="B837" s="328" t="n"/>
      <c r="C837" s="328" t="n"/>
      <c r="D837" s="328" t="n"/>
      <c r="E837" s="328" t="n"/>
      <c r="F837" s="328" t="n"/>
      <c r="G837" s="329" t="n"/>
      <c r="H837" s="329" t="n"/>
      <c r="I837" s="330" t="n"/>
      <c r="J837" s="330" t="n"/>
      <c r="K837" s="330" t="n"/>
      <c r="L837" s="330" t="n"/>
      <c r="M837" s="330" t="n"/>
      <c r="N837" s="331">
        <f>IF(A837="","",IF(ISERROR(MATCH($F837,CL,0)),"Unknown",INDIRECT("'C'!$A$"&amp;MATCH($F837,CL,0)+1)))</f>
        <v/>
      </c>
      <c r="O837" s="331" t="inlineStr"/>
      <c r="P837" s="332" t="n"/>
      <c r="Q837" s="333">
        <f>A837&amp;B837</f>
        <v/>
      </c>
      <c r="R837" s="333">
        <f>OR(ISBLANK(B837),ISBLANK(C837))</f>
        <v/>
      </c>
      <c r="S837" s="333">
        <f>IF(R837,"",A837&amp;"+")</f>
        <v/>
      </c>
    </row>
    <row r="838" ht="20.1" customFormat="1" customHeight="1" s="333">
      <c r="A838" s="296" t="n"/>
      <c r="B838" s="328" t="n"/>
      <c r="C838" s="328" t="n"/>
      <c r="D838" s="328" t="n"/>
      <c r="E838" s="328" t="n"/>
      <c r="F838" s="328" t="n"/>
      <c r="G838" s="329" t="n"/>
      <c r="H838" s="329" t="n"/>
      <c r="I838" s="330" t="n"/>
      <c r="J838" s="330" t="n"/>
      <c r="K838" s="330" t="n"/>
      <c r="L838" s="330" t="n"/>
      <c r="M838" s="330" t="n"/>
      <c r="N838" s="331">
        <f>IF(A838="","",IF(ISERROR(MATCH($F838,CL,0)),"Unknown",INDIRECT("'C'!$A$"&amp;MATCH($F838,CL,0)+1)))</f>
        <v/>
      </c>
      <c r="O838" s="331" t="inlineStr"/>
      <c r="P838" s="332" t="n"/>
      <c r="Q838" s="333">
        <f>A838&amp;B838</f>
        <v/>
      </c>
      <c r="R838" s="333">
        <f>OR(ISBLANK(B838),ISBLANK(C838))</f>
        <v/>
      </c>
      <c r="S838" s="333">
        <f>IF(R838,"",A838&amp;"+")</f>
        <v/>
      </c>
    </row>
    <row r="839" ht="20.1" customFormat="1" customHeight="1" s="333">
      <c r="A839" s="296" t="n"/>
      <c r="B839" s="328" t="n"/>
      <c r="C839" s="328" t="n"/>
      <c r="D839" s="328" t="n"/>
      <c r="E839" s="328" t="n"/>
      <c r="F839" s="328" t="n"/>
      <c r="G839" s="329" t="n"/>
      <c r="H839" s="329" t="n"/>
      <c r="I839" s="330" t="n"/>
      <c r="J839" s="330" t="n"/>
      <c r="K839" s="330" t="n"/>
      <c r="L839" s="330" t="n"/>
      <c r="M839" s="330" t="n"/>
      <c r="N839" s="331">
        <f>IF(A839="","",IF(ISERROR(MATCH($F839,CL,0)),"Unknown",INDIRECT("'C'!$A$"&amp;MATCH($F839,CL,0)+1)))</f>
        <v/>
      </c>
      <c r="O839" s="331" t="inlineStr"/>
      <c r="P839" s="332" t="n"/>
      <c r="Q839" s="333">
        <f>A839&amp;B839</f>
        <v/>
      </c>
      <c r="R839" s="333">
        <f>OR(ISBLANK(B839),ISBLANK(C839))</f>
        <v/>
      </c>
      <c r="S839" s="333">
        <f>IF(R839,"",A839&amp;"+")</f>
        <v/>
      </c>
    </row>
    <row r="840" ht="20.1" customFormat="1" customHeight="1" s="333">
      <c r="A840" s="296" t="n"/>
      <c r="B840" s="328" t="n"/>
      <c r="C840" s="328" t="n"/>
      <c r="D840" s="328" t="n"/>
      <c r="E840" s="328" t="n"/>
      <c r="F840" s="328" t="n"/>
      <c r="G840" s="329" t="n"/>
      <c r="H840" s="329" t="n"/>
      <c r="I840" s="330" t="n"/>
      <c r="J840" s="330" t="n"/>
      <c r="K840" s="330" t="n"/>
      <c r="L840" s="330" t="n"/>
      <c r="M840" s="330" t="n"/>
      <c r="N840" s="331">
        <f>IF(A840="","",IF(ISERROR(MATCH($F840,CL,0)),"Unknown",INDIRECT("'C'!$A$"&amp;MATCH($F840,CL,0)+1)))</f>
        <v/>
      </c>
      <c r="O840" s="331" t="inlineStr"/>
      <c r="P840" s="332" t="n"/>
      <c r="Q840" s="333">
        <f>A840&amp;B840</f>
        <v/>
      </c>
      <c r="R840" s="333">
        <f>OR(ISBLANK(B840),ISBLANK(C840))</f>
        <v/>
      </c>
      <c r="S840" s="333">
        <f>IF(R840,"",A840&amp;"+")</f>
        <v/>
      </c>
    </row>
    <row r="841" ht="20.1" customFormat="1" customHeight="1" s="333">
      <c r="A841" s="296" t="n"/>
      <c r="B841" s="328" t="n"/>
      <c r="C841" s="328" t="n"/>
      <c r="D841" s="328" t="n"/>
      <c r="E841" s="328" t="n"/>
      <c r="F841" s="328" t="n"/>
      <c r="G841" s="329" t="n"/>
      <c r="H841" s="329" t="n"/>
      <c r="I841" s="330" t="n"/>
      <c r="J841" s="330" t="n"/>
      <c r="K841" s="330" t="n"/>
      <c r="L841" s="330" t="n"/>
      <c r="M841" s="330" t="n"/>
      <c r="N841" s="331">
        <f>IF(A841="","",IF(ISERROR(MATCH($F841,CL,0)),"Unknown",INDIRECT("'C'!$A$"&amp;MATCH($F841,CL,0)+1)))</f>
        <v/>
      </c>
      <c r="O841" s="331" t="inlineStr"/>
      <c r="P841" s="332" t="n"/>
      <c r="Q841" s="333">
        <f>A841&amp;B841</f>
        <v/>
      </c>
      <c r="R841" s="333">
        <f>OR(ISBLANK(B841),ISBLANK(C841))</f>
        <v/>
      </c>
      <c r="S841" s="333">
        <f>IF(R841,"",A841&amp;"+")</f>
        <v/>
      </c>
    </row>
    <row r="842" ht="20.1" customFormat="1" customHeight="1" s="333">
      <c r="A842" s="296" t="n"/>
      <c r="B842" s="328" t="n"/>
      <c r="C842" s="328" t="n"/>
      <c r="D842" s="328" t="n"/>
      <c r="E842" s="328" t="n"/>
      <c r="F842" s="328" t="n"/>
      <c r="G842" s="329" t="n"/>
      <c r="H842" s="329" t="n"/>
      <c r="I842" s="330" t="n"/>
      <c r="J842" s="330" t="n"/>
      <c r="K842" s="330" t="n"/>
      <c r="L842" s="330" t="n"/>
      <c r="M842" s="330" t="n"/>
      <c r="N842" s="331">
        <f>IF(A842="","",IF(ISERROR(MATCH($F842,CL,0)),"Unknown",INDIRECT("'C'!$A$"&amp;MATCH($F842,CL,0)+1)))</f>
        <v/>
      </c>
      <c r="O842" s="331" t="inlineStr"/>
      <c r="P842" s="332" t="n"/>
      <c r="Q842" s="333">
        <f>A842&amp;B842</f>
        <v/>
      </c>
      <c r="R842" s="333">
        <f>OR(ISBLANK(B842),ISBLANK(C842))</f>
        <v/>
      </c>
      <c r="S842" s="333">
        <f>IF(R842,"",A842&amp;"+")</f>
        <v/>
      </c>
    </row>
    <row r="843" ht="20.1" customFormat="1" customHeight="1" s="333">
      <c r="A843" s="296" t="n"/>
      <c r="B843" s="328" t="n"/>
      <c r="C843" s="328" t="n"/>
      <c r="D843" s="328" t="n"/>
      <c r="E843" s="328" t="n"/>
      <c r="F843" s="328" t="n"/>
      <c r="G843" s="329" t="n"/>
      <c r="H843" s="329" t="n"/>
      <c r="I843" s="330" t="n"/>
      <c r="J843" s="330" t="n"/>
      <c r="K843" s="330" t="n"/>
      <c r="L843" s="330" t="n"/>
      <c r="M843" s="330" t="n"/>
      <c r="N843" s="331">
        <f>IF(A843="","",IF(ISERROR(MATCH($F843,CL,0)),"Unknown",INDIRECT("'C'!$A$"&amp;MATCH($F843,CL,0)+1)))</f>
        <v/>
      </c>
      <c r="O843" s="331" t="inlineStr"/>
      <c r="P843" s="332" t="n"/>
      <c r="Q843" s="333">
        <f>A843&amp;B843</f>
        <v/>
      </c>
      <c r="R843" s="333">
        <f>OR(ISBLANK(B843),ISBLANK(C843))</f>
        <v/>
      </c>
      <c r="S843" s="333">
        <f>IF(R843,"",A843&amp;"+")</f>
        <v/>
      </c>
    </row>
    <row r="844" ht="20.1" customFormat="1" customHeight="1" s="333">
      <c r="A844" s="296" t="n"/>
      <c r="B844" s="328" t="n"/>
      <c r="C844" s="328" t="n"/>
      <c r="D844" s="328" t="n"/>
      <c r="E844" s="328" t="n"/>
      <c r="F844" s="328" t="n"/>
      <c r="G844" s="329" t="n"/>
      <c r="H844" s="329" t="n"/>
      <c r="I844" s="330" t="n"/>
      <c r="J844" s="330" t="n"/>
      <c r="K844" s="330" t="n"/>
      <c r="L844" s="330" t="n"/>
      <c r="M844" s="330" t="n"/>
      <c r="N844" s="331">
        <f>IF(A844="","",IF(ISERROR(MATCH($F844,CL,0)),"Unknown",INDIRECT("'C'!$A$"&amp;MATCH($F844,CL,0)+1)))</f>
        <v/>
      </c>
      <c r="O844" s="331" t="inlineStr"/>
      <c r="P844" s="332" t="n"/>
      <c r="Q844" s="333">
        <f>A844&amp;B844</f>
        <v/>
      </c>
      <c r="R844" s="333">
        <f>OR(ISBLANK(B844),ISBLANK(C844))</f>
        <v/>
      </c>
      <c r="S844" s="333">
        <f>IF(R844,"",A844&amp;"+")</f>
        <v/>
      </c>
    </row>
    <row r="845" ht="20.1" customFormat="1" customHeight="1" s="333">
      <c r="A845" s="296" t="n"/>
      <c r="B845" s="328" t="n"/>
      <c r="C845" s="328" t="n"/>
      <c r="D845" s="328" t="n"/>
      <c r="E845" s="328" t="n"/>
      <c r="F845" s="328" t="n"/>
      <c r="G845" s="329" t="n"/>
      <c r="H845" s="329" t="n"/>
      <c r="I845" s="330" t="n"/>
      <c r="J845" s="330" t="n"/>
      <c r="K845" s="330" t="n"/>
      <c r="L845" s="330" t="n"/>
      <c r="M845" s="330" t="n"/>
      <c r="N845" s="331">
        <f>IF(A845="","",IF(ISERROR(MATCH($F845,CL,0)),"Unknown",INDIRECT("'C'!$A$"&amp;MATCH($F845,CL,0)+1)))</f>
        <v/>
      </c>
      <c r="O845" s="331" t="inlineStr"/>
      <c r="P845" s="332" t="n"/>
      <c r="Q845" s="333">
        <f>A845&amp;B845</f>
        <v/>
      </c>
      <c r="R845" s="333">
        <f>OR(ISBLANK(B845),ISBLANK(C845))</f>
        <v/>
      </c>
      <c r="S845" s="333">
        <f>IF(R845,"",A845&amp;"+")</f>
        <v/>
      </c>
    </row>
    <row r="846" ht="20.1" customFormat="1" customHeight="1" s="333">
      <c r="A846" s="296" t="n"/>
      <c r="B846" s="328" t="n"/>
      <c r="C846" s="328" t="n"/>
      <c r="D846" s="328" t="n"/>
      <c r="E846" s="328" t="n"/>
      <c r="F846" s="328" t="n"/>
      <c r="G846" s="329" t="n"/>
      <c r="H846" s="329" t="n"/>
      <c r="I846" s="330" t="n"/>
      <c r="J846" s="330" t="n"/>
      <c r="K846" s="330" t="n"/>
      <c r="L846" s="330" t="n"/>
      <c r="M846" s="330" t="n"/>
      <c r="N846" s="331">
        <f>IF(A846="","",IF(ISERROR(MATCH($F846,CL,0)),"Unknown",INDIRECT("'C'!$A$"&amp;MATCH($F846,CL,0)+1)))</f>
        <v/>
      </c>
      <c r="O846" s="331" t="inlineStr"/>
      <c r="P846" s="332" t="n"/>
      <c r="Q846" s="333">
        <f>A846&amp;B846</f>
        <v/>
      </c>
      <c r="R846" s="333">
        <f>OR(ISBLANK(B846),ISBLANK(C846))</f>
        <v/>
      </c>
      <c r="S846" s="333">
        <f>IF(R846,"",A846&amp;"+")</f>
        <v/>
      </c>
    </row>
    <row r="847" ht="20.1" customFormat="1" customHeight="1" s="333">
      <c r="A847" s="296" t="n"/>
      <c r="B847" s="328" t="n"/>
      <c r="C847" s="328" t="n"/>
      <c r="D847" s="328" t="n"/>
      <c r="E847" s="328" t="n"/>
      <c r="F847" s="328" t="n"/>
      <c r="G847" s="329" t="n"/>
      <c r="H847" s="329" t="n"/>
      <c r="I847" s="330" t="n"/>
      <c r="J847" s="330" t="n"/>
      <c r="K847" s="330" t="n"/>
      <c r="L847" s="330" t="n"/>
      <c r="M847" s="330" t="n"/>
      <c r="N847" s="331">
        <f>IF(A847="","",IF(ISERROR(MATCH($F847,CL,0)),"Unknown",INDIRECT("'C'!$A$"&amp;MATCH($F847,CL,0)+1)))</f>
        <v/>
      </c>
      <c r="O847" s="331" t="inlineStr"/>
      <c r="P847" s="332" t="n"/>
      <c r="Q847" s="333">
        <f>A847&amp;B847</f>
        <v/>
      </c>
      <c r="R847" s="333">
        <f>OR(ISBLANK(B847),ISBLANK(C847))</f>
        <v/>
      </c>
      <c r="S847" s="333">
        <f>IF(R847,"",A847&amp;"+")</f>
        <v/>
      </c>
    </row>
    <row r="848" ht="20.1" customFormat="1" customHeight="1" s="333">
      <c r="A848" s="296" t="n"/>
      <c r="B848" s="328" t="n"/>
      <c r="C848" s="328" t="n"/>
      <c r="D848" s="328" t="n"/>
      <c r="E848" s="328" t="n"/>
      <c r="F848" s="328" t="n"/>
      <c r="G848" s="329" t="n"/>
      <c r="H848" s="329" t="n"/>
      <c r="I848" s="330" t="n"/>
      <c r="J848" s="330" t="n"/>
      <c r="K848" s="330" t="n"/>
      <c r="L848" s="330" t="n"/>
      <c r="M848" s="330" t="n"/>
      <c r="N848" s="331">
        <f>IF(A848="","",IF(ISERROR(MATCH($F848,CL,0)),"Unknown",INDIRECT("'C'!$A$"&amp;MATCH($F848,CL,0)+1)))</f>
        <v/>
      </c>
      <c r="O848" s="331" t="inlineStr"/>
      <c r="P848" s="332" t="n"/>
      <c r="Q848" s="333">
        <f>A848&amp;B848</f>
        <v/>
      </c>
      <c r="R848" s="333">
        <f>OR(ISBLANK(B848),ISBLANK(C848))</f>
        <v/>
      </c>
      <c r="S848" s="333">
        <f>IF(R848,"",A848&amp;"+")</f>
        <v/>
      </c>
    </row>
    <row r="849" ht="20.1" customFormat="1" customHeight="1" s="333">
      <c r="A849" s="296" t="n"/>
      <c r="B849" s="328" t="n"/>
      <c r="C849" s="328" t="n"/>
      <c r="D849" s="328" t="n"/>
      <c r="E849" s="328" t="n"/>
      <c r="F849" s="328" t="n"/>
      <c r="G849" s="329" t="n"/>
      <c r="H849" s="329" t="n"/>
      <c r="I849" s="330" t="n"/>
      <c r="J849" s="330" t="n"/>
      <c r="K849" s="330" t="n"/>
      <c r="L849" s="330" t="n"/>
      <c r="M849" s="330" t="n"/>
      <c r="N849" s="331">
        <f>IF(A849="","",IF(ISERROR(MATCH($F849,CL,0)),"Unknown",INDIRECT("'C'!$A$"&amp;MATCH($F849,CL,0)+1)))</f>
        <v/>
      </c>
      <c r="O849" s="331" t="inlineStr"/>
      <c r="P849" s="332" t="n"/>
      <c r="Q849" s="333">
        <f>A849&amp;B849</f>
        <v/>
      </c>
      <c r="R849" s="333">
        <f>OR(ISBLANK(B849),ISBLANK(C849))</f>
        <v/>
      </c>
      <c r="S849" s="333">
        <f>IF(R849,"",A849&amp;"+")</f>
        <v/>
      </c>
    </row>
    <row r="850" ht="20.1" customFormat="1" customHeight="1" s="333">
      <c r="A850" s="296" t="n"/>
      <c r="B850" s="328" t="n"/>
      <c r="C850" s="328" t="n"/>
      <c r="D850" s="328" t="n"/>
      <c r="E850" s="328" t="n"/>
      <c r="F850" s="328" t="n"/>
      <c r="G850" s="329" t="n"/>
      <c r="H850" s="329" t="n"/>
      <c r="I850" s="330" t="n"/>
      <c r="J850" s="330" t="n"/>
      <c r="K850" s="330" t="n"/>
      <c r="L850" s="330" t="n"/>
      <c r="M850" s="330" t="n"/>
      <c r="N850" s="331">
        <f>IF(A850="","",IF(ISERROR(MATCH($F850,CL,0)),"Unknown",INDIRECT("'C'!$A$"&amp;MATCH($F850,CL,0)+1)))</f>
        <v/>
      </c>
      <c r="O850" s="331" t="inlineStr"/>
      <c r="P850" s="332" t="n"/>
      <c r="Q850" s="333">
        <f>A850&amp;B850</f>
        <v/>
      </c>
      <c r="R850" s="333">
        <f>OR(ISBLANK(B850),ISBLANK(C850))</f>
        <v/>
      </c>
      <c r="S850" s="333">
        <f>IF(R850,"",A850&amp;"+")</f>
        <v/>
      </c>
    </row>
    <row r="851" ht="20.1" customFormat="1" customHeight="1" s="333">
      <c r="A851" s="296" t="n"/>
      <c r="B851" s="328" t="n"/>
      <c r="C851" s="328" t="n"/>
      <c r="D851" s="328" t="n"/>
      <c r="E851" s="328" t="n"/>
      <c r="F851" s="328" t="n"/>
      <c r="G851" s="329" t="n"/>
      <c r="H851" s="329" t="n"/>
      <c r="I851" s="330" t="n"/>
      <c r="J851" s="330" t="n"/>
      <c r="K851" s="330" t="n"/>
      <c r="L851" s="330" t="n"/>
      <c r="M851" s="330" t="n"/>
      <c r="N851" s="331">
        <f>IF(A851="","",IF(ISERROR(MATCH($F851,CL,0)),"Unknown",INDIRECT("'C'!$A$"&amp;MATCH($F851,CL,0)+1)))</f>
        <v/>
      </c>
      <c r="O851" s="331" t="inlineStr"/>
      <c r="P851" s="332" t="n"/>
      <c r="Q851" s="333">
        <f>A851&amp;B851</f>
        <v/>
      </c>
      <c r="R851" s="333">
        <f>OR(ISBLANK(B851),ISBLANK(C851))</f>
        <v/>
      </c>
      <c r="S851" s="333">
        <f>IF(R851,"",A851&amp;"+")</f>
        <v/>
      </c>
    </row>
    <row r="852" ht="20.1" customFormat="1" customHeight="1" s="333">
      <c r="A852" s="296" t="n"/>
      <c r="B852" s="328" t="n"/>
      <c r="C852" s="328" t="n"/>
      <c r="D852" s="328" t="n"/>
      <c r="E852" s="328" t="n"/>
      <c r="F852" s="328" t="n"/>
      <c r="G852" s="329" t="n"/>
      <c r="H852" s="329" t="n"/>
      <c r="I852" s="330" t="n"/>
      <c r="J852" s="330" t="n"/>
      <c r="K852" s="330" t="n"/>
      <c r="L852" s="330" t="n"/>
      <c r="M852" s="330" t="n"/>
      <c r="N852" s="331">
        <f>IF(A852="","",IF(ISERROR(MATCH($F852,CL,0)),"Unknown",INDIRECT("'C'!$A$"&amp;MATCH($F852,CL,0)+1)))</f>
        <v/>
      </c>
      <c r="O852" s="331" t="inlineStr"/>
      <c r="P852" s="332" t="n"/>
      <c r="Q852" s="333">
        <f>A852&amp;B852</f>
        <v/>
      </c>
      <c r="R852" s="333">
        <f>OR(ISBLANK(B852),ISBLANK(C852))</f>
        <v/>
      </c>
      <c r="S852" s="333">
        <f>IF(R852,"",A852&amp;"+")</f>
        <v/>
      </c>
    </row>
    <row r="853" ht="20.1" customFormat="1" customHeight="1" s="333">
      <c r="A853" s="296" t="n"/>
      <c r="B853" s="328" t="n"/>
      <c r="C853" s="328" t="n"/>
      <c r="D853" s="328" t="n"/>
      <c r="E853" s="328" t="n"/>
      <c r="F853" s="328" t="n"/>
      <c r="G853" s="329" t="n"/>
      <c r="H853" s="329" t="n"/>
      <c r="I853" s="330" t="n"/>
      <c r="J853" s="330" t="n"/>
      <c r="K853" s="330" t="n"/>
      <c r="L853" s="330" t="n"/>
      <c r="M853" s="330" t="n"/>
      <c r="N853" s="331">
        <f>IF(A853="","",IF(ISERROR(MATCH($F853,CL,0)),"Unknown",INDIRECT("'C'!$A$"&amp;MATCH($F853,CL,0)+1)))</f>
        <v/>
      </c>
      <c r="O853" s="331" t="inlineStr"/>
      <c r="P853" s="332" t="n"/>
      <c r="Q853" s="333">
        <f>A853&amp;B853</f>
        <v/>
      </c>
      <c r="R853" s="333">
        <f>OR(ISBLANK(B853),ISBLANK(C853))</f>
        <v/>
      </c>
      <c r="S853" s="333">
        <f>IF(R853,"",A853&amp;"+")</f>
        <v/>
      </c>
    </row>
    <row r="854" ht="20.1" customFormat="1" customHeight="1" s="333">
      <c r="A854" s="296" t="n"/>
      <c r="B854" s="328" t="n"/>
      <c r="C854" s="328" t="n"/>
      <c r="D854" s="328" t="n"/>
      <c r="E854" s="328" t="n"/>
      <c r="F854" s="328" t="n"/>
      <c r="G854" s="329" t="n"/>
      <c r="H854" s="329" t="n"/>
      <c r="I854" s="330" t="n"/>
      <c r="J854" s="330" t="n"/>
      <c r="K854" s="330" t="n"/>
      <c r="L854" s="330" t="n"/>
      <c r="M854" s="330" t="n"/>
      <c r="N854" s="331">
        <f>IF(A854="","",IF(ISERROR(MATCH($F854,CL,0)),"Unknown",INDIRECT("'C'!$A$"&amp;MATCH($F854,CL,0)+1)))</f>
        <v/>
      </c>
      <c r="O854" s="331" t="inlineStr"/>
      <c r="P854" s="332" t="n"/>
      <c r="Q854" s="333">
        <f>A854&amp;B854</f>
        <v/>
      </c>
      <c r="R854" s="333">
        <f>OR(ISBLANK(B854),ISBLANK(C854))</f>
        <v/>
      </c>
      <c r="S854" s="333">
        <f>IF(R854,"",A854&amp;"+")</f>
        <v/>
      </c>
    </row>
    <row r="855" ht="20.1" customFormat="1" customHeight="1" s="333">
      <c r="A855" s="296" t="n"/>
      <c r="B855" s="328" t="n"/>
      <c r="C855" s="328" t="n"/>
      <c r="D855" s="328" t="n"/>
      <c r="E855" s="328" t="n"/>
      <c r="F855" s="328" t="n"/>
      <c r="G855" s="329" t="n"/>
      <c r="H855" s="329" t="n"/>
      <c r="I855" s="330" t="n"/>
      <c r="J855" s="330" t="n"/>
      <c r="K855" s="330" t="n"/>
      <c r="L855" s="330" t="n"/>
      <c r="M855" s="330" t="n"/>
      <c r="N855" s="331">
        <f>IF(A855="","",IF(ISERROR(MATCH($F855,CL,0)),"Unknown",INDIRECT("'C'!$A$"&amp;MATCH($F855,CL,0)+1)))</f>
        <v/>
      </c>
      <c r="O855" s="331" t="inlineStr"/>
      <c r="P855" s="332" t="n"/>
      <c r="Q855" s="333">
        <f>A855&amp;B855</f>
        <v/>
      </c>
      <c r="R855" s="333">
        <f>OR(ISBLANK(B855),ISBLANK(C855))</f>
        <v/>
      </c>
      <c r="S855" s="333">
        <f>IF(R855,"",A855&amp;"+")</f>
        <v/>
      </c>
    </row>
    <row r="856" ht="20.1" customFormat="1" customHeight="1" s="333">
      <c r="A856" s="296" t="n"/>
      <c r="B856" s="328" t="n"/>
      <c r="C856" s="328" t="n"/>
      <c r="D856" s="328" t="n"/>
      <c r="E856" s="328" t="n"/>
      <c r="F856" s="328" t="n"/>
      <c r="G856" s="329" t="n"/>
      <c r="H856" s="329" t="n"/>
      <c r="I856" s="330" t="n"/>
      <c r="J856" s="330" t="n"/>
      <c r="K856" s="330" t="n"/>
      <c r="L856" s="330" t="n"/>
      <c r="M856" s="330" t="n"/>
      <c r="N856" s="331">
        <f>IF(A856="","",IF(ISERROR(MATCH($F856,CL,0)),"Unknown",INDIRECT("'C'!$A$"&amp;MATCH($F856,CL,0)+1)))</f>
        <v/>
      </c>
      <c r="O856" s="331" t="inlineStr"/>
      <c r="P856" s="332" t="n"/>
      <c r="Q856" s="333">
        <f>A856&amp;B856</f>
        <v/>
      </c>
      <c r="R856" s="333">
        <f>OR(ISBLANK(B856),ISBLANK(C856))</f>
        <v/>
      </c>
      <c r="S856" s="333">
        <f>IF(R856,"",A856&amp;"+")</f>
        <v/>
      </c>
    </row>
    <row r="857" ht="20.1" customFormat="1" customHeight="1" s="333">
      <c r="A857" s="296" t="n"/>
      <c r="B857" s="328" t="n"/>
      <c r="C857" s="328" t="n"/>
      <c r="D857" s="328" t="n"/>
      <c r="E857" s="328" t="n"/>
      <c r="F857" s="328" t="n"/>
      <c r="G857" s="329" t="n"/>
      <c r="H857" s="329" t="n"/>
      <c r="I857" s="330" t="n"/>
      <c r="J857" s="330" t="n"/>
      <c r="K857" s="330" t="n"/>
      <c r="L857" s="330" t="n"/>
      <c r="M857" s="330" t="n"/>
      <c r="N857" s="331">
        <f>IF(A857="","",IF(ISERROR(MATCH($F857,CL,0)),"Unknown",INDIRECT("'C'!$A$"&amp;MATCH($F857,CL,0)+1)))</f>
        <v/>
      </c>
      <c r="O857" s="331" t="inlineStr"/>
      <c r="P857" s="332" t="n"/>
      <c r="Q857" s="333">
        <f>A857&amp;B857</f>
        <v/>
      </c>
      <c r="R857" s="333">
        <f>OR(ISBLANK(B857),ISBLANK(C857))</f>
        <v/>
      </c>
      <c r="S857" s="333">
        <f>IF(R857,"",A857&amp;"+")</f>
        <v/>
      </c>
    </row>
    <row r="858" ht="20.1" customFormat="1" customHeight="1" s="333">
      <c r="A858" s="296" t="n"/>
      <c r="B858" s="328" t="n"/>
      <c r="C858" s="328" t="n"/>
      <c r="D858" s="328" t="n"/>
      <c r="E858" s="328" t="n"/>
      <c r="F858" s="328" t="n"/>
      <c r="G858" s="329" t="n"/>
      <c r="H858" s="329" t="n"/>
      <c r="I858" s="330" t="n"/>
      <c r="J858" s="330" t="n"/>
      <c r="K858" s="330" t="n"/>
      <c r="L858" s="330" t="n"/>
      <c r="M858" s="330" t="n"/>
      <c r="N858" s="331">
        <f>IF(A858="","",IF(ISERROR(MATCH($F858,CL,0)),"Unknown",INDIRECT("'C'!$A$"&amp;MATCH($F858,CL,0)+1)))</f>
        <v/>
      </c>
      <c r="O858" s="331" t="inlineStr"/>
      <c r="P858" s="332" t="n"/>
      <c r="Q858" s="333">
        <f>A858&amp;B858</f>
        <v/>
      </c>
      <c r="R858" s="333">
        <f>OR(ISBLANK(B858),ISBLANK(C858))</f>
        <v/>
      </c>
      <c r="S858" s="333">
        <f>IF(R858,"",A858&amp;"+")</f>
        <v/>
      </c>
    </row>
    <row r="859" ht="20.1" customFormat="1" customHeight="1" s="333">
      <c r="A859" s="296" t="n"/>
      <c r="B859" s="328" t="n"/>
      <c r="C859" s="328" t="n"/>
      <c r="D859" s="328" t="n"/>
      <c r="E859" s="328" t="n"/>
      <c r="F859" s="328" t="n"/>
      <c r="G859" s="329" t="n"/>
      <c r="H859" s="329" t="n"/>
      <c r="I859" s="330" t="n"/>
      <c r="J859" s="330" t="n"/>
      <c r="K859" s="330" t="n"/>
      <c r="L859" s="330" t="n"/>
      <c r="M859" s="330" t="n"/>
      <c r="N859" s="331">
        <f>IF(A859="","",IF(ISERROR(MATCH($F859,CL,0)),"Unknown",INDIRECT("'C'!$A$"&amp;MATCH($F859,CL,0)+1)))</f>
        <v/>
      </c>
      <c r="O859" s="331" t="inlineStr"/>
      <c r="P859" s="332" t="n"/>
      <c r="Q859" s="333">
        <f>A859&amp;B859</f>
        <v/>
      </c>
      <c r="R859" s="333">
        <f>OR(ISBLANK(B859),ISBLANK(C859))</f>
        <v/>
      </c>
      <c r="S859" s="333">
        <f>IF(R859,"",A859&amp;"+")</f>
        <v/>
      </c>
    </row>
    <row r="860" ht="20.1" customFormat="1" customHeight="1" s="333">
      <c r="A860" s="296" t="n"/>
      <c r="B860" s="328" t="n"/>
      <c r="C860" s="328" t="n"/>
      <c r="D860" s="328" t="n"/>
      <c r="E860" s="328" t="n"/>
      <c r="F860" s="328" t="n"/>
      <c r="G860" s="329" t="n"/>
      <c r="H860" s="329" t="n"/>
      <c r="I860" s="330" t="n"/>
      <c r="J860" s="330" t="n"/>
      <c r="K860" s="330" t="n"/>
      <c r="L860" s="330" t="n"/>
      <c r="M860" s="330" t="n"/>
      <c r="N860" s="331">
        <f>IF(A860="","",IF(ISERROR(MATCH($F860,CL,0)),"Unknown",INDIRECT("'C'!$A$"&amp;MATCH($F860,CL,0)+1)))</f>
        <v/>
      </c>
      <c r="O860" s="331" t="inlineStr"/>
      <c r="P860" s="332" t="n"/>
      <c r="Q860" s="333">
        <f>A860&amp;B860</f>
        <v/>
      </c>
      <c r="R860" s="333">
        <f>OR(ISBLANK(B860),ISBLANK(C860))</f>
        <v/>
      </c>
      <c r="S860" s="333">
        <f>IF(R860,"",A860&amp;"+")</f>
        <v/>
      </c>
    </row>
    <row r="861" ht="20.1" customFormat="1" customHeight="1" s="333">
      <c r="A861" s="296" t="n"/>
      <c r="B861" s="328" t="n"/>
      <c r="C861" s="328" t="n"/>
      <c r="D861" s="328" t="n"/>
      <c r="E861" s="328" t="n"/>
      <c r="F861" s="328" t="n"/>
      <c r="G861" s="329" t="n"/>
      <c r="H861" s="329" t="n"/>
      <c r="I861" s="330" t="n"/>
      <c r="J861" s="330" t="n"/>
      <c r="K861" s="330" t="n"/>
      <c r="L861" s="330" t="n"/>
      <c r="M861" s="330" t="n"/>
      <c r="N861" s="331">
        <f>IF(A861="","",IF(ISERROR(MATCH($F861,CL,0)),"Unknown",INDIRECT("'C'!$A$"&amp;MATCH($F861,CL,0)+1)))</f>
        <v/>
      </c>
      <c r="O861" s="331" t="inlineStr"/>
      <c r="P861" s="332" t="n"/>
      <c r="Q861" s="333">
        <f>A861&amp;B861</f>
        <v/>
      </c>
      <c r="R861" s="333">
        <f>OR(ISBLANK(B861),ISBLANK(C861))</f>
        <v/>
      </c>
      <c r="S861" s="333">
        <f>IF(R861,"",A861&amp;"+")</f>
        <v/>
      </c>
    </row>
    <row r="862" ht="20.1" customFormat="1" customHeight="1" s="333">
      <c r="A862" s="296" t="n"/>
      <c r="B862" s="328" t="n"/>
      <c r="C862" s="328" t="n"/>
      <c r="D862" s="328" t="n"/>
      <c r="E862" s="328" t="n"/>
      <c r="F862" s="328" t="n"/>
      <c r="G862" s="329" t="n"/>
      <c r="H862" s="329" t="n"/>
      <c r="I862" s="330" t="n"/>
      <c r="J862" s="330" t="n"/>
      <c r="K862" s="330" t="n"/>
      <c r="L862" s="330" t="n"/>
      <c r="M862" s="330" t="n"/>
      <c r="N862" s="331">
        <f>IF(A862="","",IF(ISERROR(MATCH($F862,CL,0)),"Unknown",INDIRECT("'C'!$A$"&amp;MATCH($F862,CL,0)+1)))</f>
        <v/>
      </c>
      <c r="O862" s="331" t="inlineStr"/>
      <c r="P862" s="332" t="n"/>
      <c r="Q862" s="333">
        <f>A862&amp;B862</f>
        <v/>
      </c>
      <c r="R862" s="333">
        <f>OR(ISBLANK(B862),ISBLANK(C862))</f>
        <v/>
      </c>
      <c r="S862" s="333">
        <f>IF(R862,"",A862&amp;"+")</f>
        <v/>
      </c>
    </row>
    <row r="863" ht="20.1" customFormat="1" customHeight="1" s="333">
      <c r="A863" s="296" t="n"/>
      <c r="B863" s="328" t="n"/>
      <c r="C863" s="328" t="n"/>
      <c r="D863" s="328" t="n"/>
      <c r="E863" s="328" t="n"/>
      <c r="F863" s="328" t="n"/>
      <c r="G863" s="329" t="n"/>
      <c r="H863" s="329" t="n"/>
      <c r="I863" s="330" t="n"/>
      <c r="J863" s="330" t="n"/>
      <c r="K863" s="330" t="n"/>
      <c r="L863" s="330" t="n"/>
      <c r="M863" s="330" t="n"/>
      <c r="N863" s="331">
        <f>IF(A863="","",IF(ISERROR(MATCH($F863,CL,0)),"Unknown",INDIRECT("'C'!$A$"&amp;MATCH($F863,CL,0)+1)))</f>
        <v/>
      </c>
      <c r="O863" s="331" t="inlineStr"/>
      <c r="P863" s="332" t="n"/>
      <c r="Q863" s="333">
        <f>A863&amp;B863</f>
        <v/>
      </c>
      <c r="R863" s="333">
        <f>OR(ISBLANK(B863),ISBLANK(C863))</f>
        <v/>
      </c>
      <c r="S863" s="333">
        <f>IF(R863,"",A863&amp;"+")</f>
        <v/>
      </c>
    </row>
    <row r="864" ht="20.1" customFormat="1" customHeight="1" s="333">
      <c r="A864" s="296" t="n"/>
      <c r="B864" s="328" t="n"/>
      <c r="C864" s="328" t="n"/>
      <c r="D864" s="328" t="n"/>
      <c r="E864" s="328" t="n"/>
      <c r="F864" s="328" t="n"/>
      <c r="G864" s="329" t="n"/>
      <c r="H864" s="329" t="n"/>
      <c r="I864" s="330" t="n"/>
      <c r="J864" s="330" t="n"/>
      <c r="K864" s="330" t="n"/>
      <c r="L864" s="330" t="n"/>
      <c r="M864" s="330" t="n"/>
      <c r="N864" s="331">
        <f>IF(A864="","",IF(ISERROR(MATCH($F864,CL,0)),"Unknown",INDIRECT("'C'!$A$"&amp;MATCH($F864,CL,0)+1)))</f>
        <v/>
      </c>
      <c r="O864" s="331" t="inlineStr"/>
      <c r="P864" s="332" t="n"/>
      <c r="Q864" s="333">
        <f>A864&amp;B864</f>
        <v/>
      </c>
      <c r="R864" s="333">
        <f>OR(ISBLANK(B864),ISBLANK(C864))</f>
        <v/>
      </c>
      <c r="S864" s="333">
        <f>IF(R864,"",A864&amp;"+")</f>
        <v/>
      </c>
    </row>
    <row r="865" ht="20.1" customFormat="1" customHeight="1" s="333">
      <c r="A865" s="296" t="n"/>
      <c r="B865" s="328" t="n"/>
      <c r="C865" s="328" t="n"/>
      <c r="D865" s="328" t="n"/>
      <c r="E865" s="328" t="n"/>
      <c r="F865" s="328" t="n"/>
      <c r="G865" s="329" t="n"/>
      <c r="H865" s="329" t="n"/>
      <c r="I865" s="330" t="n"/>
      <c r="J865" s="330" t="n"/>
      <c r="K865" s="330" t="n"/>
      <c r="L865" s="330" t="n"/>
      <c r="M865" s="330" t="n"/>
      <c r="N865" s="331">
        <f>IF(A865="","",IF(ISERROR(MATCH($F865,CL,0)),"Unknown",INDIRECT("'C'!$A$"&amp;MATCH($F865,CL,0)+1)))</f>
        <v/>
      </c>
      <c r="O865" s="331" t="inlineStr"/>
      <c r="P865" s="332" t="n"/>
      <c r="Q865" s="333">
        <f>A865&amp;B865</f>
        <v/>
      </c>
      <c r="R865" s="333">
        <f>OR(ISBLANK(B865),ISBLANK(C865))</f>
        <v/>
      </c>
      <c r="S865" s="333">
        <f>IF(R865,"",A865&amp;"+")</f>
        <v/>
      </c>
    </row>
    <row r="866" ht="20.1" customFormat="1" customHeight="1" s="333">
      <c r="A866" s="296" t="n"/>
      <c r="B866" s="328" t="n"/>
      <c r="C866" s="328" t="n"/>
      <c r="D866" s="328" t="n"/>
      <c r="E866" s="328" t="n"/>
      <c r="F866" s="328" t="n"/>
      <c r="G866" s="329" t="n"/>
      <c r="H866" s="329" t="n"/>
      <c r="I866" s="330" t="n"/>
      <c r="J866" s="330" t="n"/>
      <c r="K866" s="330" t="n"/>
      <c r="L866" s="330" t="n"/>
      <c r="M866" s="330" t="n"/>
      <c r="N866" s="331">
        <f>IF(A866="","",IF(ISERROR(MATCH($F866,CL,0)),"Unknown",INDIRECT("'C'!$A$"&amp;MATCH($F866,CL,0)+1)))</f>
        <v/>
      </c>
      <c r="O866" s="331" t="inlineStr"/>
      <c r="P866" s="332" t="n"/>
      <c r="Q866" s="333">
        <f>A866&amp;B866</f>
        <v/>
      </c>
      <c r="R866" s="333">
        <f>OR(ISBLANK(B866),ISBLANK(C866))</f>
        <v/>
      </c>
      <c r="S866" s="333">
        <f>IF(R866,"",A866&amp;"+")</f>
        <v/>
      </c>
    </row>
    <row r="867" ht="20.1" customFormat="1" customHeight="1" s="333">
      <c r="A867" s="296" t="n"/>
      <c r="B867" s="328" t="n"/>
      <c r="C867" s="328" t="n"/>
      <c r="D867" s="328" t="n"/>
      <c r="E867" s="328" t="n"/>
      <c r="F867" s="328" t="n"/>
      <c r="G867" s="329" t="n"/>
      <c r="H867" s="329" t="n"/>
      <c r="I867" s="330" t="n"/>
      <c r="J867" s="330" t="n"/>
      <c r="K867" s="330" t="n"/>
      <c r="L867" s="330" t="n"/>
      <c r="M867" s="330" t="n"/>
      <c r="N867" s="331">
        <f>IF(A867="","",IF(ISERROR(MATCH($F867,CL,0)),"Unknown",INDIRECT("'C'!$A$"&amp;MATCH($F867,CL,0)+1)))</f>
        <v/>
      </c>
      <c r="O867" s="331" t="inlineStr"/>
      <c r="P867" s="332" t="n"/>
      <c r="Q867" s="333">
        <f>A867&amp;B867</f>
        <v/>
      </c>
      <c r="R867" s="333">
        <f>OR(ISBLANK(B867),ISBLANK(C867))</f>
        <v/>
      </c>
      <c r="S867" s="333">
        <f>IF(R867,"",A867&amp;"+")</f>
        <v/>
      </c>
    </row>
    <row r="868" ht="20.1" customFormat="1" customHeight="1" s="333">
      <c r="A868" s="296" t="n"/>
      <c r="B868" s="328" t="n"/>
      <c r="C868" s="328" t="n"/>
      <c r="D868" s="328" t="n"/>
      <c r="E868" s="328" t="n"/>
      <c r="F868" s="328" t="n"/>
      <c r="G868" s="329" t="n"/>
      <c r="H868" s="329" t="n"/>
      <c r="I868" s="330" t="n"/>
      <c r="J868" s="330" t="n"/>
      <c r="K868" s="330" t="n"/>
      <c r="L868" s="330" t="n"/>
      <c r="M868" s="330" t="n"/>
      <c r="N868" s="331">
        <f>IF(A868="","",IF(ISERROR(MATCH($F868,CL,0)),"Unknown",INDIRECT("'C'!$A$"&amp;MATCH($F868,CL,0)+1)))</f>
        <v/>
      </c>
      <c r="O868" s="331" t="inlineStr"/>
      <c r="P868" s="332" t="n"/>
      <c r="Q868" s="333">
        <f>A868&amp;B868</f>
        <v/>
      </c>
      <c r="R868" s="333">
        <f>OR(ISBLANK(B868),ISBLANK(C868))</f>
        <v/>
      </c>
      <c r="S868" s="333">
        <f>IF(R868,"",A868&amp;"+")</f>
        <v/>
      </c>
    </row>
    <row r="869" ht="20.1" customFormat="1" customHeight="1" s="333">
      <c r="A869" s="296" t="n"/>
      <c r="B869" s="328" t="n"/>
      <c r="C869" s="328" t="n"/>
      <c r="D869" s="328" t="n"/>
      <c r="E869" s="328" t="n"/>
      <c r="F869" s="328" t="n"/>
      <c r="G869" s="329" t="n"/>
      <c r="H869" s="329" t="n"/>
      <c r="I869" s="330" t="n"/>
      <c r="J869" s="330" t="n"/>
      <c r="K869" s="330" t="n"/>
      <c r="L869" s="330" t="n"/>
      <c r="M869" s="330" t="n"/>
      <c r="N869" s="331">
        <f>IF(A869="","",IF(ISERROR(MATCH($F869,CL,0)),"Unknown",INDIRECT("'C'!$A$"&amp;MATCH($F869,CL,0)+1)))</f>
        <v/>
      </c>
      <c r="O869" s="331" t="inlineStr"/>
      <c r="P869" s="332" t="n"/>
      <c r="Q869" s="333">
        <f>A869&amp;B869</f>
        <v/>
      </c>
      <c r="R869" s="333">
        <f>OR(ISBLANK(B869),ISBLANK(C869))</f>
        <v/>
      </c>
      <c r="S869" s="333">
        <f>IF(R869,"",A869&amp;"+")</f>
        <v/>
      </c>
    </row>
    <row r="870" ht="20.1" customFormat="1" customHeight="1" s="333">
      <c r="A870" s="296" t="n"/>
      <c r="B870" s="328" t="n"/>
      <c r="C870" s="328" t="n"/>
      <c r="D870" s="328" t="n"/>
      <c r="E870" s="328" t="n"/>
      <c r="F870" s="328" t="n"/>
      <c r="G870" s="329" t="n"/>
      <c r="H870" s="329" t="n"/>
      <c r="I870" s="330" t="n"/>
      <c r="J870" s="330" t="n"/>
      <c r="K870" s="330" t="n"/>
      <c r="L870" s="330" t="n"/>
      <c r="M870" s="330" t="n"/>
      <c r="N870" s="331">
        <f>IF(A870="","",IF(ISERROR(MATCH($F870,CL,0)),"Unknown",INDIRECT("'C'!$A$"&amp;MATCH($F870,CL,0)+1)))</f>
        <v/>
      </c>
      <c r="O870" s="331" t="inlineStr"/>
      <c r="P870" s="332" t="n"/>
      <c r="Q870" s="333">
        <f>A870&amp;B870</f>
        <v/>
      </c>
      <c r="R870" s="333">
        <f>OR(ISBLANK(B870),ISBLANK(C870))</f>
        <v/>
      </c>
      <c r="S870" s="333">
        <f>IF(R870,"",A870&amp;"+")</f>
        <v/>
      </c>
    </row>
    <row r="871" ht="20.1" customFormat="1" customHeight="1" s="333">
      <c r="A871" s="296" t="n"/>
      <c r="B871" s="328" t="n"/>
      <c r="C871" s="328" t="n"/>
      <c r="D871" s="328" t="n"/>
      <c r="E871" s="328" t="n"/>
      <c r="F871" s="328" t="n"/>
      <c r="G871" s="329" t="n"/>
      <c r="H871" s="329" t="n"/>
      <c r="I871" s="330" t="n"/>
      <c r="J871" s="330" t="n"/>
      <c r="K871" s="330" t="n"/>
      <c r="L871" s="330" t="n"/>
      <c r="M871" s="330" t="n"/>
      <c r="N871" s="331">
        <f>IF(A871="","",IF(ISERROR(MATCH($F871,CL,0)),"Unknown",INDIRECT("'C'!$A$"&amp;MATCH($F871,CL,0)+1)))</f>
        <v/>
      </c>
      <c r="O871" s="331" t="inlineStr"/>
      <c r="P871" s="332" t="n"/>
      <c r="Q871" s="333">
        <f>A871&amp;B871</f>
        <v/>
      </c>
      <c r="R871" s="333">
        <f>OR(ISBLANK(B871),ISBLANK(C871))</f>
        <v/>
      </c>
      <c r="S871" s="333">
        <f>IF(R871,"",A871&amp;"+")</f>
        <v/>
      </c>
    </row>
    <row r="872" ht="20.1" customFormat="1" customHeight="1" s="333">
      <c r="A872" s="296" t="n"/>
      <c r="B872" s="328" t="n"/>
      <c r="C872" s="328" t="n"/>
      <c r="D872" s="328" t="n"/>
      <c r="E872" s="328" t="n"/>
      <c r="F872" s="328" t="n"/>
      <c r="G872" s="329" t="n"/>
      <c r="H872" s="329" t="n"/>
      <c r="I872" s="330" t="n"/>
      <c r="J872" s="330" t="n"/>
      <c r="K872" s="330" t="n"/>
      <c r="L872" s="330" t="n"/>
      <c r="M872" s="330" t="n"/>
      <c r="N872" s="331">
        <f>IF(A872="","",IF(ISERROR(MATCH($F872,CL,0)),"Unknown",INDIRECT("'C'!$A$"&amp;MATCH($F872,CL,0)+1)))</f>
        <v/>
      </c>
      <c r="O872" s="331" t="inlineStr"/>
      <c r="P872" s="332" t="n"/>
      <c r="Q872" s="333">
        <f>A872&amp;B872</f>
        <v/>
      </c>
      <c r="R872" s="333">
        <f>OR(ISBLANK(B872),ISBLANK(C872))</f>
        <v/>
      </c>
      <c r="S872" s="333">
        <f>IF(R872,"",A872&amp;"+")</f>
        <v/>
      </c>
    </row>
    <row r="873" ht="20.1" customFormat="1" customHeight="1" s="333">
      <c r="A873" s="296" t="n"/>
      <c r="B873" s="328" t="n"/>
      <c r="C873" s="328" t="n"/>
      <c r="D873" s="328" t="n"/>
      <c r="E873" s="328" t="n"/>
      <c r="F873" s="328" t="n"/>
      <c r="G873" s="329" t="n"/>
      <c r="H873" s="329" t="n"/>
      <c r="I873" s="330" t="n"/>
      <c r="J873" s="330" t="n"/>
      <c r="K873" s="330" t="n"/>
      <c r="L873" s="330" t="n"/>
      <c r="M873" s="330" t="n"/>
      <c r="N873" s="331">
        <f>IF(A873="","",IF(ISERROR(MATCH($F873,CL,0)),"Unknown",INDIRECT("'C'!$A$"&amp;MATCH($F873,CL,0)+1)))</f>
        <v/>
      </c>
      <c r="O873" s="331" t="inlineStr"/>
      <c r="P873" s="332" t="n"/>
      <c r="Q873" s="333">
        <f>A873&amp;B873</f>
        <v/>
      </c>
      <c r="R873" s="333">
        <f>OR(ISBLANK(B873),ISBLANK(C873))</f>
        <v/>
      </c>
      <c r="S873" s="333">
        <f>IF(R873,"",A873&amp;"+")</f>
        <v/>
      </c>
    </row>
    <row r="874" ht="20.1" customFormat="1" customHeight="1" s="333">
      <c r="A874" s="296" t="n"/>
      <c r="B874" s="328" t="n"/>
      <c r="C874" s="328" t="n"/>
      <c r="D874" s="328" t="n"/>
      <c r="E874" s="328" t="n"/>
      <c r="F874" s="328" t="n"/>
      <c r="G874" s="329" t="n"/>
      <c r="H874" s="329" t="n"/>
      <c r="I874" s="330" t="n"/>
      <c r="J874" s="330" t="n"/>
      <c r="K874" s="330" t="n"/>
      <c r="L874" s="330" t="n"/>
      <c r="M874" s="330" t="n"/>
      <c r="N874" s="331">
        <f>IF(A874="","",IF(ISERROR(MATCH($F874,CL,0)),"Unknown",INDIRECT("'C'!$A$"&amp;MATCH($F874,CL,0)+1)))</f>
        <v/>
      </c>
      <c r="O874" s="331" t="inlineStr"/>
      <c r="P874" s="332" t="n"/>
      <c r="Q874" s="333">
        <f>A874&amp;B874</f>
        <v/>
      </c>
      <c r="R874" s="333">
        <f>OR(ISBLANK(B874),ISBLANK(C874))</f>
        <v/>
      </c>
      <c r="S874" s="333">
        <f>IF(R874,"",A874&amp;"+")</f>
        <v/>
      </c>
    </row>
    <row r="875" ht="20.1" customFormat="1" customHeight="1" s="333">
      <c r="A875" s="296" t="n"/>
      <c r="B875" s="328" t="n"/>
      <c r="C875" s="328" t="n"/>
      <c r="D875" s="328" t="n"/>
      <c r="E875" s="328" t="n"/>
      <c r="F875" s="328" t="n"/>
      <c r="G875" s="329" t="n"/>
      <c r="H875" s="329" t="n"/>
      <c r="I875" s="330" t="n"/>
      <c r="J875" s="330" t="n"/>
      <c r="K875" s="330" t="n"/>
      <c r="L875" s="330" t="n"/>
      <c r="M875" s="330" t="n"/>
      <c r="N875" s="331">
        <f>IF(A875="","",IF(ISERROR(MATCH($F875,CL,0)),"Unknown",INDIRECT("'C'!$A$"&amp;MATCH($F875,CL,0)+1)))</f>
        <v/>
      </c>
      <c r="O875" s="331" t="inlineStr"/>
      <c r="P875" s="332" t="n"/>
      <c r="Q875" s="333">
        <f>A875&amp;B875</f>
        <v/>
      </c>
      <c r="R875" s="333">
        <f>OR(ISBLANK(B875),ISBLANK(C875))</f>
        <v/>
      </c>
      <c r="S875" s="333">
        <f>IF(R875,"",A875&amp;"+")</f>
        <v/>
      </c>
    </row>
    <row r="876" ht="20.1" customFormat="1" customHeight="1" s="333">
      <c r="A876" s="296" t="n"/>
      <c r="B876" s="328" t="n"/>
      <c r="C876" s="328" t="n"/>
      <c r="D876" s="328" t="n"/>
      <c r="E876" s="328" t="n"/>
      <c r="F876" s="328" t="n"/>
      <c r="G876" s="329" t="n"/>
      <c r="H876" s="329" t="n"/>
      <c r="I876" s="330" t="n"/>
      <c r="J876" s="330" t="n"/>
      <c r="K876" s="330" t="n"/>
      <c r="L876" s="330" t="n"/>
      <c r="M876" s="330" t="n"/>
      <c r="N876" s="331">
        <f>IF(A876="","",IF(ISERROR(MATCH($F876,CL,0)),"Unknown",INDIRECT("'C'!$A$"&amp;MATCH($F876,CL,0)+1)))</f>
        <v/>
      </c>
      <c r="O876" s="331" t="inlineStr"/>
      <c r="P876" s="332" t="n"/>
      <c r="Q876" s="333">
        <f>A876&amp;B876</f>
        <v/>
      </c>
      <c r="R876" s="333">
        <f>OR(ISBLANK(B876),ISBLANK(C876))</f>
        <v/>
      </c>
      <c r="S876" s="333">
        <f>IF(R876,"",A876&amp;"+")</f>
        <v/>
      </c>
    </row>
    <row r="877" ht="20.1" customFormat="1" customHeight="1" s="333">
      <c r="A877" s="296" t="n"/>
      <c r="B877" s="328" t="n"/>
      <c r="C877" s="328" t="n"/>
      <c r="D877" s="328" t="n"/>
      <c r="E877" s="328" t="n"/>
      <c r="F877" s="328" t="n"/>
      <c r="G877" s="329" t="n"/>
      <c r="H877" s="329" t="n"/>
      <c r="I877" s="330" t="n"/>
      <c r="J877" s="330" t="n"/>
      <c r="K877" s="330" t="n"/>
      <c r="L877" s="330" t="n"/>
      <c r="M877" s="330" t="n"/>
      <c r="N877" s="331">
        <f>IF(A877="","",IF(ISERROR(MATCH($F877,CL,0)),"Unknown",INDIRECT("'C'!$A$"&amp;MATCH($F877,CL,0)+1)))</f>
        <v/>
      </c>
      <c r="O877" s="331" t="inlineStr"/>
      <c r="P877" s="332" t="n"/>
      <c r="Q877" s="333">
        <f>A877&amp;B877</f>
        <v/>
      </c>
      <c r="R877" s="333">
        <f>OR(ISBLANK(B877),ISBLANK(C877))</f>
        <v/>
      </c>
      <c r="S877" s="333">
        <f>IF(R877,"",A877&amp;"+")</f>
        <v/>
      </c>
    </row>
    <row r="878" ht="20.1" customFormat="1" customHeight="1" s="333">
      <c r="A878" s="296" t="n"/>
      <c r="B878" s="328" t="n"/>
      <c r="C878" s="328" t="n"/>
      <c r="D878" s="328" t="n"/>
      <c r="E878" s="328" t="n"/>
      <c r="F878" s="328" t="n"/>
      <c r="G878" s="329" t="n"/>
      <c r="H878" s="329" t="n"/>
      <c r="I878" s="330" t="n"/>
      <c r="J878" s="330" t="n"/>
      <c r="K878" s="330" t="n"/>
      <c r="L878" s="330" t="n"/>
      <c r="M878" s="330" t="n"/>
      <c r="N878" s="331">
        <f>IF(A878="","",IF(ISERROR(MATCH($F878,CL,0)),"Unknown",INDIRECT("'C'!$A$"&amp;MATCH($F878,CL,0)+1)))</f>
        <v/>
      </c>
      <c r="O878" s="331" t="inlineStr"/>
      <c r="P878" s="332" t="n"/>
      <c r="Q878" s="333">
        <f>A878&amp;B878</f>
        <v/>
      </c>
      <c r="R878" s="333">
        <f>OR(ISBLANK(B878),ISBLANK(C878))</f>
        <v/>
      </c>
      <c r="S878" s="333">
        <f>IF(R878,"",A878&amp;"+")</f>
        <v/>
      </c>
    </row>
    <row r="879" ht="20.1" customFormat="1" customHeight="1" s="333">
      <c r="A879" s="296" t="n"/>
      <c r="B879" s="328" t="n"/>
      <c r="C879" s="328" t="n"/>
      <c r="D879" s="328" t="n"/>
      <c r="E879" s="328" t="n"/>
      <c r="F879" s="328" t="n"/>
      <c r="G879" s="329" t="n"/>
      <c r="H879" s="329" t="n"/>
      <c r="I879" s="330" t="n"/>
      <c r="J879" s="330" t="n"/>
      <c r="K879" s="330" t="n"/>
      <c r="L879" s="330" t="n"/>
      <c r="M879" s="330" t="n"/>
      <c r="N879" s="331">
        <f>IF(A879="","",IF(ISERROR(MATCH($F879,CL,0)),"Unknown",INDIRECT("'C'!$A$"&amp;MATCH($F879,CL,0)+1)))</f>
        <v/>
      </c>
      <c r="O879" s="331" t="inlineStr"/>
      <c r="P879" s="332" t="n"/>
      <c r="Q879" s="333">
        <f>A879&amp;B879</f>
        <v/>
      </c>
      <c r="R879" s="333">
        <f>OR(ISBLANK(B879),ISBLANK(C879))</f>
        <v/>
      </c>
      <c r="S879" s="333">
        <f>IF(R879,"",A879&amp;"+")</f>
        <v/>
      </c>
    </row>
    <row r="880" ht="20.1" customFormat="1" customHeight="1" s="333">
      <c r="A880" s="296" t="n"/>
      <c r="B880" s="328" t="n"/>
      <c r="C880" s="328" t="n"/>
      <c r="D880" s="328" t="n"/>
      <c r="E880" s="328" t="n"/>
      <c r="F880" s="328" t="n"/>
      <c r="G880" s="329" t="n"/>
      <c r="H880" s="329" t="n"/>
      <c r="I880" s="330" t="n"/>
      <c r="J880" s="330" t="n"/>
      <c r="K880" s="330" t="n"/>
      <c r="L880" s="330" t="n"/>
      <c r="M880" s="330" t="n"/>
      <c r="N880" s="331">
        <f>IF(A880="","",IF(ISERROR(MATCH($F880,CL,0)),"Unknown",INDIRECT("'C'!$A$"&amp;MATCH($F880,CL,0)+1)))</f>
        <v/>
      </c>
      <c r="O880" s="331" t="inlineStr"/>
      <c r="P880" s="332" t="n"/>
      <c r="Q880" s="333">
        <f>A880&amp;B880</f>
        <v/>
      </c>
      <c r="R880" s="333">
        <f>OR(ISBLANK(B880),ISBLANK(C880))</f>
        <v/>
      </c>
      <c r="S880" s="333">
        <f>IF(R880,"",A880&amp;"+")</f>
        <v/>
      </c>
    </row>
    <row r="881" ht="20.1" customFormat="1" customHeight="1" s="333">
      <c r="A881" s="296" t="n"/>
      <c r="B881" s="328" t="n"/>
      <c r="C881" s="328" t="n"/>
      <c r="D881" s="328" t="n"/>
      <c r="E881" s="328" t="n"/>
      <c r="F881" s="328" t="n"/>
      <c r="G881" s="329" t="n"/>
      <c r="H881" s="329" t="n"/>
      <c r="I881" s="330" t="n"/>
      <c r="J881" s="330" t="n"/>
      <c r="K881" s="330" t="n"/>
      <c r="L881" s="330" t="n"/>
      <c r="M881" s="330" t="n"/>
      <c r="N881" s="331">
        <f>IF(A881="","",IF(ISERROR(MATCH($F881,CL,0)),"Unknown",INDIRECT("'C'!$A$"&amp;MATCH($F881,CL,0)+1)))</f>
        <v/>
      </c>
      <c r="O881" s="331" t="inlineStr"/>
      <c r="P881" s="332" t="n"/>
      <c r="Q881" s="333">
        <f>A881&amp;B881</f>
        <v/>
      </c>
      <c r="R881" s="333">
        <f>OR(ISBLANK(B881),ISBLANK(C881))</f>
        <v/>
      </c>
      <c r="S881" s="333">
        <f>IF(R881,"",A881&amp;"+")</f>
        <v/>
      </c>
    </row>
    <row r="882" ht="20.1" customFormat="1" customHeight="1" s="333">
      <c r="A882" s="296" t="n"/>
      <c r="B882" s="328" t="n"/>
      <c r="C882" s="328" t="n"/>
      <c r="D882" s="328" t="n"/>
      <c r="E882" s="328" t="n"/>
      <c r="F882" s="328" t="n"/>
      <c r="G882" s="329" t="n"/>
      <c r="H882" s="329" t="n"/>
      <c r="I882" s="330" t="n"/>
      <c r="J882" s="330" t="n"/>
      <c r="K882" s="330" t="n"/>
      <c r="L882" s="330" t="n"/>
      <c r="M882" s="330" t="n"/>
      <c r="N882" s="331">
        <f>IF(A882="","",IF(ISERROR(MATCH($F882,CL,0)),"Unknown",INDIRECT("'C'!$A$"&amp;MATCH($F882,CL,0)+1)))</f>
        <v/>
      </c>
      <c r="O882" s="331" t="inlineStr"/>
      <c r="P882" s="332" t="n"/>
      <c r="Q882" s="333">
        <f>A882&amp;B882</f>
        <v/>
      </c>
      <c r="R882" s="333">
        <f>OR(ISBLANK(B882),ISBLANK(C882))</f>
        <v/>
      </c>
      <c r="S882" s="333">
        <f>IF(R882,"",A882&amp;"+")</f>
        <v/>
      </c>
    </row>
    <row r="883" ht="20.1" customFormat="1" customHeight="1" s="333">
      <c r="A883" s="296" t="n"/>
      <c r="B883" s="328" t="n"/>
      <c r="C883" s="328" t="n"/>
      <c r="D883" s="328" t="n"/>
      <c r="E883" s="328" t="n"/>
      <c r="F883" s="328" t="n"/>
      <c r="G883" s="329" t="n"/>
      <c r="H883" s="329" t="n"/>
      <c r="I883" s="330" t="n"/>
      <c r="J883" s="330" t="n"/>
      <c r="K883" s="330" t="n"/>
      <c r="L883" s="330" t="n"/>
      <c r="M883" s="330" t="n"/>
      <c r="N883" s="331">
        <f>IF(A883="","",IF(ISERROR(MATCH($F883,CL,0)),"Unknown",INDIRECT("'C'!$A$"&amp;MATCH($F883,CL,0)+1)))</f>
        <v/>
      </c>
      <c r="O883" s="331" t="inlineStr"/>
      <c r="P883" s="332" t="n"/>
      <c r="Q883" s="333">
        <f>A883&amp;B883</f>
        <v/>
      </c>
      <c r="R883" s="333">
        <f>OR(ISBLANK(B883),ISBLANK(C883))</f>
        <v/>
      </c>
      <c r="S883" s="333">
        <f>IF(R883,"",A883&amp;"+")</f>
        <v/>
      </c>
    </row>
    <row r="884" ht="20.1" customFormat="1" customHeight="1" s="333">
      <c r="A884" s="296" t="n"/>
      <c r="B884" s="328" t="n"/>
      <c r="C884" s="328" t="n"/>
      <c r="D884" s="328" t="n"/>
      <c r="E884" s="328" t="n"/>
      <c r="F884" s="328" t="n"/>
      <c r="G884" s="329" t="n"/>
      <c r="H884" s="329" t="n"/>
      <c r="I884" s="330" t="n"/>
      <c r="J884" s="330" t="n"/>
      <c r="K884" s="330" t="n"/>
      <c r="L884" s="330" t="n"/>
      <c r="M884" s="330" t="n"/>
      <c r="N884" s="331">
        <f>IF(A884="","",IF(ISERROR(MATCH($F884,CL,0)),"Unknown",INDIRECT("'C'!$A$"&amp;MATCH($F884,CL,0)+1)))</f>
        <v/>
      </c>
      <c r="O884" s="331" t="inlineStr"/>
      <c r="P884" s="332" t="n"/>
      <c r="Q884" s="333">
        <f>A884&amp;B884</f>
        <v/>
      </c>
      <c r="R884" s="333">
        <f>OR(ISBLANK(B884),ISBLANK(C884))</f>
        <v/>
      </c>
      <c r="S884" s="333">
        <f>IF(R884,"",A884&amp;"+")</f>
        <v/>
      </c>
    </row>
    <row r="885" ht="20.1" customFormat="1" customHeight="1" s="333">
      <c r="A885" s="296" t="n"/>
      <c r="B885" s="328" t="n"/>
      <c r="C885" s="328" t="n"/>
      <c r="D885" s="328" t="n"/>
      <c r="E885" s="328" t="n"/>
      <c r="F885" s="328" t="n"/>
      <c r="G885" s="329" t="n"/>
      <c r="H885" s="329" t="n"/>
      <c r="I885" s="330" t="n"/>
      <c r="J885" s="330" t="n"/>
      <c r="K885" s="330" t="n"/>
      <c r="L885" s="330" t="n"/>
      <c r="M885" s="330" t="n"/>
      <c r="N885" s="331">
        <f>IF(A885="","",IF(ISERROR(MATCH($F885,CL,0)),"Unknown",INDIRECT("'C'!$A$"&amp;MATCH($F885,CL,0)+1)))</f>
        <v/>
      </c>
      <c r="O885" s="331" t="inlineStr"/>
      <c r="P885" s="332" t="n"/>
      <c r="Q885" s="333">
        <f>A885&amp;B885</f>
        <v/>
      </c>
      <c r="R885" s="333">
        <f>OR(ISBLANK(B885),ISBLANK(C885))</f>
        <v/>
      </c>
      <c r="S885" s="333">
        <f>IF(R885,"",A885&amp;"+")</f>
        <v/>
      </c>
    </row>
    <row r="886" ht="20.1" customFormat="1" customHeight="1" s="333">
      <c r="A886" s="296" t="n"/>
      <c r="B886" s="328" t="n"/>
      <c r="C886" s="328" t="n"/>
      <c r="D886" s="328" t="n"/>
      <c r="E886" s="328" t="n"/>
      <c r="F886" s="328" t="n"/>
      <c r="G886" s="329" t="n"/>
      <c r="H886" s="329" t="n"/>
      <c r="I886" s="330" t="n"/>
      <c r="J886" s="330" t="n"/>
      <c r="K886" s="330" t="n"/>
      <c r="L886" s="330" t="n"/>
      <c r="M886" s="330" t="n"/>
      <c r="N886" s="331">
        <f>IF(A886="","",IF(ISERROR(MATCH($F886,CL,0)),"Unknown",INDIRECT("'C'!$A$"&amp;MATCH($F886,CL,0)+1)))</f>
        <v/>
      </c>
      <c r="O886" s="331" t="inlineStr"/>
      <c r="P886" s="332" t="n"/>
      <c r="Q886" s="333">
        <f>A886&amp;B886</f>
        <v/>
      </c>
      <c r="R886" s="333">
        <f>OR(ISBLANK(B886),ISBLANK(C886))</f>
        <v/>
      </c>
      <c r="S886" s="333">
        <f>IF(R886,"",A886&amp;"+")</f>
        <v/>
      </c>
    </row>
    <row r="887" ht="20.1" customFormat="1" customHeight="1" s="333">
      <c r="A887" s="296" t="n"/>
      <c r="B887" s="328" t="n"/>
      <c r="C887" s="328" t="n"/>
      <c r="D887" s="328" t="n"/>
      <c r="E887" s="328" t="n"/>
      <c r="F887" s="328" t="n"/>
      <c r="G887" s="329" t="n"/>
      <c r="H887" s="329" t="n"/>
      <c r="I887" s="330" t="n"/>
      <c r="J887" s="330" t="n"/>
      <c r="K887" s="330" t="n"/>
      <c r="L887" s="330" t="n"/>
      <c r="M887" s="330" t="n"/>
      <c r="N887" s="331">
        <f>IF(A887="","",IF(ISERROR(MATCH($F887,CL,0)),"Unknown",INDIRECT("'C'!$A$"&amp;MATCH($F887,CL,0)+1)))</f>
        <v/>
      </c>
      <c r="O887" s="331" t="inlineStr"/>
      <c r="P887" s="332" t="n"/>
      <c r="Q887" s="333">
        <f>A887&amp;B887</f>
        <v/>
      </c>
      <c r="R887" s="333">
        <f>OR(ISBLANK(B887),ISBLANK(C887))</f>
        <v/>
      </c>
      <c r="S887" s="333">
        <f>IF(R887,"",A887&amp;"+")</f>
        <v/>
      </c>
    </row>
    <row r="888" ht="20.1" customFormat="1" customHeight="1" s="333">
      <c r="A888" s="296" t="n"/>
      <c r="B888" s="328" t="n"/>
      <c r="C888" s="328" t="n"/>
      <c r="D888" s="328" t="n"/>
      <c r="E888" s="328" t="n"/>
      <c r="F888" s="328" t="n"/>
      <c r="G888" s="329" t="n"/>
      <c r="H888" s="329" t="n"/>
      <c r="I888" s="330" t="n"/>
      <c r="J888" s="330" t="n"/>
      <c r="K888" s="330" t="n"/>
      <c r="L888" s="330" t="n"/>
      <c r="M888" s="330" t="n"/>
      <c r="N888" s="331">
        <f>IF(A888="","",IF(ISERROR(MATCH($F888,CL,0)),"Unknown",INDIRECT("'C'!$A$"&amp;MATCH($F888,CL,0)+1)))</f>
        <v/>
      </c>
      <c r="O888" s="331" t="inlineStr"/>
      <c r="P888" s="332" t="n"/>
      <c r="Q888" s="333">
        <f>A888&amp;B888</f>
        <v/>
      </c>
      <c r="R888" s="333">
        <f>OR(ISBLANK(B888),ISBLANK(C888))</f>
        <v/>
      </c>
      <c r="S888" s="333">
        <f>IF(R888,"",A888&amp;"+")</f>
        <v/>
      </c>
    </row>
    <row r="889" ht="20.1" customFormat="1" customHeight="1" s="333">
      <c r="A889" s="296" t="n"/>
      <c r="B889" s="328" t="n"/>
      <c r="C889" s="328" t="n"/>
      <c r="D889" s="328" t="n"/>
      <c r="E889" s="328" t="n"/>
      <c r="F889" s="328" t="n"/>
      <c r="G889" s="329" t="n"/>
      <c r="H889" s="329" t="n"/>
      <c r="I889" s="330" t="n"/>
      <c r="J889" s="330" t="n"/>
      <c r="K889" s="330" t="n"/>
      <c r="L889" s="330" t="n"/>
      <c r="M889" s="330" t="n"/>
      <c r="N889" s="331">
        <f>IF(A889="","",IF(ISERROR(MATCH($F889,CL,0)),"Unknown",INDIRECT("'C'!$A$"&amp;MATCH($F889,CL,0)+1)))</f>
        <v/>
      </c>
      <c r="O889" s="331" t="inlineStr"/>
      <c r="P889" s="332" t="n"/>
      <c r="Q889" s="333">
        <f>A889&amp;B889</f>
        <v/>
      </c>
      <c r="R889" s="333">
        <f>OR(ISBLANK(B889),ISBLANK(C889))</f>
        <v/>
      </c>
      <c r="S889" s="333">
        <f>IF(R889,"",A889&amp;"+")</f>
        <v/>
      </c>
    </row>
    <row r="890" ht="20.1" customFormat="1" customHeight="1" s="333">
      <c r="A890" s="296" t="n"/>
      <c r="B890" s="328" t="n"/>
      <c r="C890" s="328" t="n"/>
      <c r="D890" s="328" t="n"/>
      <c r="E890" s="328" t="n"/>
      <c r="F890" s="328" t="n"/>
      <c r="G890" s="329" t="n"/>
      <c r="H890" s="329" t="n"/>
      <c r="I890" s="330" t="n"/>
      <c r="J890" s="330" t="n"/>
      <c r="K890" s="330" t="n"/>
      <c r="L890" s="330" t="n"/>
      <c r="M890" s="330" t="n"/>
      <c r="N890" s="331">
        <f>IF(A890="","",IF(ISERROR(MATCH($F890,CL,0)),"Unknown",INDIRECT("'C'!$A$"&amp;MATCH($F890,CL,0)+1)))</f>
        <v/>
      </c>
      <c r="O890" s="331" t="inlineStr"/>
      <c r="P890" s="332" t="n"/>
      <c r="Q890" s="333">
        <f>A890&amp;B890</f>
        <v/>
      </c>
      <c r="R890" s="333">
        <f>OR(ISBLANK(B890),ISBLANK(C890))</f>
        <v/>
      </c>
      <c r="S890" s="333">
        <f>IF(R890,"",A890&amp;"+")</f>
        <v/>
      </c>
    </row>
    <row r="891" ht="20.1" customFormat="1" customHeight="1" s="333">
      <c r="A891" s="296" t="n"/>
      <c r="B891" s="328" t="n"/>
      <c r="C891" s="328" t="n"/>
      <c r="D891" s="328" t="n"/>
      <c r="E891" s="328" t="n"/>
      <c r="F891" s="328" t="n"/>
      <c r="G891" s="329" t="n"/>
      <c r="H891" s="329" t="n"/>
      <c r="I891" s="330" t="n"/>
      <c r="J891" s="330" t="n"/>
      <c r="K891" s="330" t="n"/>
      <c r="L891" s="330" t="n"/>
      <c r="M891" s="330" t="n"/>
      <c r="N891" s="331">
        <f>IF(A891="","",IF(ISERROR(MATCH($F891,CL,0)),"Unknown",INDIRECT("'C'!$A$"&amp;MATCH($F891,CL,0)+1)))</f>
        <v/>
      </c>
      <c r="O891" s="331" t="inlineStr"/>
      <c r="P891" s="332" t="n"/>
      <c r="Q891" s="333">
        <f>A891&amp;B891</f>
        <v/>
      </c>
      <c r="R891" s="333">
        <f>OR(ISBLANK(B891),ISBLANK(C891))</f>
        <v/>
      </c>
      <c r="S891" s="333">
        <f>IF(R891,"",A891&amp;"+")</f>
        <v/>
      </c>
    </row>
    <row r="892" ht="20.1" customFormat="1" customHeight="1" s="333">
      <c r="A892" s="296" t="n"/>
      <c r="B892" s="328" t="n"/>
      <c r="C892" s="328" t="n"/>
      <c r="D892" s="328" t="n"/>
      <c r="E892" s="328" t="n"/>
      <c r="F892" s="328" t="n"/>
      <c r="G892" s="329" t="n"/>
      <c r="H892" s="329" t="n"/>
      <c r="I892" s="330" t="n"/>
      <c r="J892" s="330" t="n"/>
      <c r="K892" s="330" t="n"/>
      <c r="L892" s="330" t="n"/>
      <c r="M892" s="330" t="n"/>
      <c r="N892" s="331">
        <f>IF(A892="","",IF(ISERROR(MATCH($F892,CL,0)),"Unknown",INDIRECT("'C'!$A$"&amp;MATCH($F892,CL,0)+1)))</f>
        <v/>
      </c>
      <c r="O892" s="331" t="inlineStr"/>
      <c r="P892" s="332" t="n"/>
      <c r="Q892" s="333">
        <f>A892&amp;B892</f>
        <v/>
      </c>
      <c r="R892" s="333">
        <f>OR(ISBLANK(B892),ISBLANK(C892))</f>
        <v/>
      </c>
      <c r="S892" s="333">
        <f>IF(R892,"",A892&amp;"+")</f>
        <v/>
      </c>
    </row>
    <row r="893" ht="20.1" customFormat="1" customHeight="1" s="333">
      <c r="A893" s="296" t="n"/>
      <c r="B893" s="328" t="n"/>
      <c r="C893" s="328" t="n"/>
      <c r="D893" s="328" t="n"/>
      <c r="E893" s="328" t="n"/>
      <c r="F893" s="328" t="n"/>
      <c r="G893" s="329" t="n"/>
      <c r="H893" s="329" t="n"/>
      <c r="I893" s="330" t="n"/>
      <c r="J893" s="330" t="n"/>
      <c r="K893" s="330" t="n"/>
      <c r="L893" s="330" t="n"/>
      <c r="M893" s="330" t="n"/>
      <c r="N893" s="331">
        <f>IF(A893="","",IF(ISERROR(MATCH($F893,CL,0)),"Unknown",INDIRECT("'C'!$A$"&amp;MATCH($F893,CL,0)+1)))</f>
        <v/>
      </c>
      <c r="O893" s="331" t="inlineStr"/>
      <c r="P893" s="332" t="n"/>
      <c r="Q893" s="333">
        <f>A893&amp;B893</f>
        <v/>
      </c>
      <c r="R893" s="333">
        <f>OR(ISBLANK(B893),ISBLANK(C893))</f>
        <v/>
      </c>
      <c r="S893" s="333">
        <f>IF(R893,"",A893&amp;"+")</f>
        <v/>
      </c>
    </row>
    <row r="894" ht="20.1" customFormat="1" customHeight="1" s="333">
      <c r="A894" s="296" t="n"/>
      <c r="B894" s="328" t="n"/>
      <c r="C894" s="328" t="n"/>
      <c r="D894" s="328" t="n"/>
      <c r="E894" s="328" t="n"/>
      <c r="F894" s="328" t="n"/>
      <c r="G894" s="329" t="n"/>
      <c r="H894" s="329" t="n"/>
      <c r="I894" s="330" t="n"/>
      <c r="J894" s="330" t="n"/>
      <c r="K894" s="330" t="n"/>
      <c r="L894" s="330" t="n"/>
      <c r="M894" s="330" t="n"/>
      <c r="N894" s="331">
        <f>IF(A894="","",IF(ISERROR(MATCH($F894,CL,0)),"Unknown",INDIRECT("'C'!$A$"&amp;MATCH($F894,CL,0)+1)))</f>
        <v/>
      </c>
      <c r="O894" s="331" t="inlineStr"/>
      <c r="P894" s="332" t="n"/>
      <c r="Q894" s="333">
        <f>A894&amp;B894</f>
        <v/>
      </c>
      <c r="R894" s="333">
        <f>OR(ISBLANK(B894),ISBLANK(C894))</f>
        <v/>
      </c>
      <c r="S894" s="333">
        <f>IF(R894,"",A894&amp;"+")</f>
        <v/>
      </c>
    </row>
    <row r="895" ht="20.1" customFormat="1" customHeight="1" s="333">
      <c r="A895" s="296" t="n"/>
      <c r="B895" s="328" t="n"/>
      <c r="C895" s="328" t="n"/>
      <c r="D895" s="328" t="n"/>
      <c r="E895" s="328" t="n"/>
      <c r="F895" s="328" t="n"/>
      <c r="G895" s="329" t="n"/>
      <c r="H895" s="329" t="n"/>
      <c r="I895" s="330" t="n"/>
      <c r="J895" s="330" t="n"/>
      <c r="K895" s="330" t="n"/>
      <c r="L895" s="330" t="n"/>
      <c r="M895" s="330" t="n"/>
      <c r="N895" s="331">
        <f>IF(A895="","",IF(ISERROR(MATCH($F895,CL,0)),"Unknown",INDIRECT("'C'!$A$"&amp;MATCH($F895,CL,0)+1)))</f>
        <v/>
      </c>
      <c r="O895" s="331" t="inlineStr"/>
      <c r="P895" s="332" t="n"/>
      <c r="Q895" s="333">
        <f>A895&amp;B895</f>
        <v/>
      </c>
      <c r="R895" s="333">
        <f>OR(ISBLANK(B895),ISBLANK(C895))</f>
        <v/>
      </c>
      <c r="S895" s="333">
        <f>IF(R895,"",A895&amp;"+")</f>
        <v/>
      </c>
    </row>
    <row r="896" ht="20.1" customFormat="1" customHeight="1" s="333">
      <c r="A896" s="296" t="n"/>
      <c r="B896" s="328" t="n"/>
      <c r="C896" s="328" t="n"/>
      <c r="D896" s="328" t="n"/>
      <c r="E896" s="328" t="n"/>
      <c r="F896" s="328" t="n"/>
      <c r="G896" s="329" t="n"/>
      <c r="H896" s="329" t="n"/>
      <c r="I896" s="330" t="n"/>
      <c r="J896" s="330" t="n"/>
      <c r="K896" s="330" t="n"/>
      <c r="L896" s="330" t="n"/>
      <c r="M896" s="330" t="n"/>
      <c r="N896" s="331">
        <f>IF(A896="","",IF(ISERROR(MATCH($F896,CL,0)),"Unknown",INDIRECT("'C'!$A$"&amp;MATCH($F896,CL,0)+1)))</f>
        <v/>
      </c>
      <c r="O896" s="331" t="inlineStr"/>
      <c r="P896" s="332" t="n"/>
      <c r="Q896" s="333">
        <f>A896&amp;B896</f>
        <v/>
      </c>
      <c r="R896" s="333">
        <f>OR(ISBLANK(B896),ISBLANK(C896))</f>
        <v/>
      </c>
      <c r="S896" s="333">
        <f>IF(R896,"",A896&amp;"+")</f>
        <v/>
      </c>
    </row>
    <row r="897" ht="20.1" customFormat="1" customHeight="1" s="333">
      <c r="A897" s="296" t="n"/>
      <c r="B897" s="328" t="n"/>
      <c r="C897" s="328" t="n"/>
      <c r="D897" s="328" t="n"/>
      <c r="E897" s="328" t="n"/>
      <c r="F897" s="328" t="n"/>
      <c r="G897" s="329" t="n"/>
      <c r="H897" s="329" t="n"/>
      <c r="I897" s="330" t="n"/>
      <c r="J897" s="330" t="n"/>
      <c r="K897" s="330" t="n"/>
      <c r="L897" s="330" t="n"/>
      <c r="M897" s="330" t="n"/>
      <c r="N897" s="331">
        <f>IF(A897="","",IF(ISERROR(MATCH($F897,CL,0)),"Unknown",INDIRECT("'C'!$A$"&amp;MATCH($F897,CL,0)+1)))</f>
        <v/>
      </c>
      <c r="O897" s="331" t="inlineStr"/>
      <c r="P897" s="332" t="n"/>
      <c r="Q897" s="333">
        <f>A897&amp;B897</f>
        <v/>
      </c>
      <c r="R897" s="333">
        <f>OR(ISBLANK(B897),ISBLANK(C897))</f>
        <v/>
      </c>
      <c r="S897" s="333">
        <f>IF(R897,"",A897&amp;"+")</f>
        <v/>
      </c>
    </row>
    <row r="898" ht="20.1" customFormat="1" customHeight="1" s="333">
      <c r="A898" s="296" t="n"/>
      <c r="B898" s="328" t="n"/>
      <c r="C898" s="328" t="n"/>
      <c r="D898" s="328" t="n"/>
      <c r="E898" s="328" t="n"/>
      <c r="F898" s="328" t="n"/>
      <c r="G898" s="329" t="n"/>
      <c r="H898" s="329" t="n"/>
      <c r="I898" s="330" t="n"/>
      <c r="J898" s="330" t="n"/>
      <c r="K898" s="330" t="n"/>
      <c r="L898" s="330" t="n"/>
      <c r="M898" s="330" t="n"/>
      <c r="N898" s="331">
        <f>IF(A898="","",IF(ISERROR(MATCH($F898,CL,0)),"Unknown",INDIRECT("'C'!$A$"&amp;MATCH($F898,CL,0)+1)))</f>
        <v/>
      </c>
      <c r="O898" s="331" t="inlineStr"/>
      <c r="P898" s="332" t="n"/>
      <c r="Q898" s="333">
        <f>A898&amp;B898</f>
        <v/>
      </c>
      <c r="R898" s="333">
        <f>OR(ISBLANK(B898),ISBLANK(C898))</f>
        <v/>
      </c>
      <c r="S898" s="333">
        <f>IF(R898,"",A898&amp;"+")</f>
        <v/>
      </c>
    </row>
    <row r="899" ht="20.1" customFormat="1" customHeight="1" s="333">
      <c r="A899" s="296" t="n"/>
      <c r="B899" s="328" t="n"/>
      <c r="C899" s="328" t="n"/>
      <c r="D899" s="328" t="n"/>
      <c r="E899" s="328" t="n"/>
      <c r="F899" s="328" t="n"/>
      <c r="G899" s="329" t="n"/>
      <c r="H899" s="329" t="n"/>
      <c r="I899" s="330" t="n"/>
      <c r="J899" s="330" t="n"/>
      <c r="K899" s="330" t="n"/>
      <c r="L899" s="330" t="n"/>
      <c r="M899" s="330" t="n"/>
      <c r="N899" s="331">
        <f>IF(A899="","",IF(ISERROR(MATCH($F899,CL,0)),"Unknown",INDIRECT("'C'!$A$"&amp;MATCH($F899,CL,0)+1)))</f>
        <v/>
      </c>
      <c r="O899" s="331" t="inlineStr"/>
      <c r="P899" s="332" t="n"/>
      <c r="Q899" s="333">
        <f>A899&amp;B899</f>
        <v/>
      </c>
      <c r="R899" s="333">
        <f>OR(ISBLANK(B899),ISBLANK(C899))</f>
        <v/>
      </c>
      <c r="S899" s="333">
        <f>IF(R899,"",A899&amp;"+")</f>
        <v/>
      </c>
    </row>
    <row r="900" ht="20.1" customFormat="1" customHeight="1" s="333">
      <c r="A900" s="296" t="n"/>
      <c r="B900" s="328" t="n"/>
      <c r="C900" s="328" t="n"/>
      <c r="D900" s="328" t="n"/>
      <c r="E900" s="328" t="n"/>
      <c r="F900" s="328" t="n"/>
      <c r="G900" s="329" t="n"/>
      <c r="H900" s="329" t="n"/>
      <c r="I900" s="330" t="n"/>
      <c r="J900" s="330" t="n"/>
      <c r="K900" s="330" t="n"/>
      <c r="L900" s="330" t="n"/>
      <c r="M900" s="330" t="n"/>
      <c r="N900" s="331">
        <f>IF(A900="","",IF(ISERROR(MATCH($F900,CL,0)),"Unknown",INDIRECT("'C'!$A$"&amp;MATCH($F900,CL,0)+1)))</f>
        <v/>
      </c>
      <c r="O900" s="331" t="inlineStr"/>
      <c r="P900" s="332" t="n"/>
      <c r="Q900" s="333">
        <f>A900&amp;B900</f>
        <v/>
      </c>
      <c r="R900" s="333">
        <f>OR(ISBLANK(B900),ISBLANK(C900))</f>
        <v/>
      </c>
      <c r="S900" s="333">
        <f>IF(R900,"",A900&amp;"+")</f>
        <v/>
      </c>
    </row>
    <row r="901" ht="20.1" customFormat="1" customHeight="1" s="333">
      <c r="A901" s="296" t="n"/>
      <c r="B901" s="328" t="n"/>
      <c r="C901" s="328" t="n"/>
      <c r="D901" s="328" t="n"/>
      <c r="E901" s="328" t="n"/>
      <c r="F901" s="328" t="n"/>
      <c r="G901" s="329" t="n"/>
      <c r="H901" s="329" t="n"/>
      <c r="I901" s="330" t="n"/>
      <c r="J901" s="330" t="n"/>
      <c r="K901" s="330" t="n"/>
      <c r="L901" s="330" t="n"/>
      <c r="M901" s="330" t="n"/>
      <c r="N901" s="331">
        <f>IF(A901="","",IF(ISERROR(MATCH($F901,CL,0)),"Unknown",INDIRECT("'C'!$A$"&amp;MATCH($F901,CL,0)+1)))</f>
        <v/>
      </c>
      <c r="O901" s="331" t="inlineStr"/>
      <c r="P901" s="332" t="n"/>
      <c r="Q901" s="333">
        <f>A901&amp;B901</f>
        <v/>
      </c>
      <c r="R901" s="333">
        <f>OR(ISBLANK(B901),ISBLANK(C901))</f>
        <v/>
      </c>
      <c r="S901" s="333">
        <f>IF(R901,"",A901&amp;"+")</f>
        <v/>
      </c>
    </row>
    <row r="902" ht="20.1" customFormat="1" customHeight="1" s="333">
      <c r="A902" s="296" t="n"/>
      <c r="B902" s="328" t="n"/>
      <c r="C902" s="328" t="n"/>
      <c r="D902" s="328" t="n"/>
      <c r="E902" s="328" t="n"/>
      <c r="F902" s="328" t="n"/>
      <c r="G902" s="329" t="n"/>
      <c r="H902" s="329" t="n"/>
      <c r="I902" s="330" t="n"/>
      <c r="J902" s="330" t="n"/>
      <c r="K902" s="330" t="n"/>
      <c r="L902" s="330" t="n"/>
      <c r="M902" s="330" t="n"/>
      <c r="N902" s="331">
        <f>IF(A902="","",IF(ISERROR(MATCH($F902,CL,0)),"Unknown",INDIRECT("'C'!$A$"&amp;MATCH($F902,CL,0)+1)))</f>
        <v/>
      </c>
      <c r="O902" s="331" t="inlineStr"/>
      <c r="P902" s="332" t="n"/>
      <c r="Q902" s="333">
        <f>A902&amp;B902</f>
        <v/>
      </c>
      <c r="R902" s="333">
        <f>OR(ISBLANK(B902),ISBLANK(C902))</f>
        <v/>
      </c>
      <c r="S902" s="333">
        <f>IF(R902,"",A902&amp;"+")</f>
        <v/>
      </c>
    </row>
    <row r="903" ht="20.1" customFormat="1" customHeight="1" s="333">
      <c r="A903" s="296" t="n"/>
      <c r="B903" s="328" t="n"/>
      <c r="C903" s="328" t="n"/>
      <c r="D903" s="328" t="n"/>
      <c r="E903" s="328" t="n"/>
      <c r="F903" s="328" t="n"/>
      <c r="G903" s="329" t="n"/>
      <c r="H903" s="329" t="n"/>
      <c r="I903" s="330" t="n"/>
      <c r="J903" s="330" t="n"/>
      <c r="K903" s="330" t="n"/>
      <c r="L903" s="330" t="n"/>
      <c r="M903" s="330" t="n"/>
      <c r="N903" s="331">
        <f>IF(A903="","",IF(ISERROR(MATCH($F903,CL,0)),"Unknown",INDIRECT("'C'!$A$"&amp;MATCH($F903,CL,0)+1)))</f>
        <v/>
      </c>
      <c r="O903" s="331" t="inlineStr"/>
      <c r="P903" s="332" t="n"/>
      <c r="Q903" s="333">
        <f>A903&amp;B903</f>
        <v/>
      </c>
      <c r="R903" s="333">
        <f>OR(ISBLANK(B903),ISBLANK(C903))</f>
        <v/>
      </c>
      <c r="S903" s="333">
        <f>IF(R903,"",A903&amp;"+")</f>
        <v/>
      </c>
    </row>
    <row r="904" ht="20.1" customFormat="1" customHeight="1" s="333">
      <c r="A904" s="296" t="n"/>
      <c r="B904" s="328" t="n"/>
      <c r="C904" s="328" t="n"/>
      <c r="D904" s="328" t="n"/>
      <c r="E904" s="328" t="n"/>
      <c r="F904" s="328" t="n"/>
      <c r="G904" s="329" t="n"/>
      <c r="H904" s="329" t="n"/>
      <c r="I904" s="330" t="n"/>
      <c r="J904" s="330" t="n"/>
      <c r="K904" s="330" t="n"/>
      <c r="L904" s="330" t="n"/>
      <c r="M904" s="330" t="n"/>
      <c r="N904" s="331">
        <f>IF(A904="","",IF(ISERROR(MATCH($F904,CL,0)),"Unknown",INDIRECT("'C'!$A$"&amp;MATCH($F904,CL,0)+1)))</f>
        <v/>
      </c>
      <c r="O904" s="331" t="inlineStr"/>
      <c r="P904" s="332" t="n"/>
      <c r="Q904" s="333">
        <f>A904&amp;B904</f>
        <v/>
      </c>
      <c r="R904" s="333">
        <f>OR(ISBLANK(B904),ISBLANK(C904))</f>
        <v/>
      </c>
      <c r="S904" s="333">
        <f>IF(R904,"",A904&amp;"+")</f>
        <v/>
      </c>
    </row>
    <row r="905" ht="20.1" customFormat="1" customHeight="1" s="333">
      <c r="A905" s="296" t="n"/>
      <c r="B905" s="328" t="n"/>
      <c r="C905" s="328" t="n"/>
      <c r="D905" s="328" t="n"/>
      <c r="E905" s="328" t="n"/>
      <c r="F905" s="328" t="n"/>
      <c r="G905" s="329" t="n"/>
      <c r="H905" s="329" t="n"/>
      <c r="I905" s="330" t="n"/>
      <c r="J905" s="330" t="n"/>
      <c r="K905" s="330" t="n"/>
      <c r="L905" s="330" t="n"/>
      <c r="M905" s="330" t="n"/>
      <c r="N905" s="331">
        <f>IF(A905="","",IF(ISERROR(MATCH($F905,CL,0)),"Unknown",INDIRECT("'C'!$A$"&amp;MATCH($F905,CL,0)+1)))</f>
        <v/>
      </c>
      <c r="O905" s="331" t="inlineStr"/>
      <c r="P905" s="332" t="n"/>
      <c r="Q905" s="333">
        <f>A905&amp;B905</f>
        <v/>
      </c>
      <c r="R905" s="333">
        <f>OR(ISBLANK(B905),ISBLANK(C905))</f>
        <v/>
      </c>
      <c r="S905" s="333">
        <f>IF(R905,"",A905&amp;"+")</f>
        <v/>
      </c>
    </row>
    <row r="906" ht="20.1" customFormat="1" customHeight="1" s="333">
      <c r="A906" s="296" t="n"/>
      <c r="B906" s="328" t="n"/>
      <c r="C906" s="328" t="n"/>
      <c r="D906" s="328" t="n"/>
      <c r="E906" s="328" t="n"/>
      <c r="F906" s="328" t="n"/>
      <c r="G906" s="329" t="n"/>
      <c r="H906" s="329" t="n"/>
      <c r="I906" s="330" t="n"/>
      <c r="J906" s="330" t="n"/>
      <c r="K906" s="330" t="n"/>
      <c r="L906" s="330" t="n"/>
      <c r="M906" s="330" t="n"/>
      <c r="N906" s="331">
        <f>IF(A906="","",IF(ISERROR(MATCH($F906,CL,0)),"Unknown",INDIRECT("'C'!$A$"&amp;MATCH($F906,CL,0)+1)))</f>
        <v/>
      </c>
      <c r="O906" s="331" t="inlineStr"/>
      <c r="P906" s="332" t="n"/>
      <c r="Q906" s="333">
        <f>A906&amp;B906</f>
        <v/>
      </c>
      <c r="R906" s="333">
        <f>OR(ISBLANK(B906),ISBLANK(C906))</f>
        <v/>
      </c>
      <c r="S906" s="333">
        <f>IF(R906,"",A906&amp;"+")</f>
        <v/>
      </c>
    </row>
    <row r="907" ht="20.1" customFormat="1" customHeight="1" s="333">
      <c r="A907" s="296" t="n"/>
      <c r="B907" s="328" t="n"/>
      <c r="C907" s="328" t="n"/>
      <c r="D907" s="328" t="n"/>
      <c r="E907" s="328" t="n"/>
      <c r="F907" s="328" t="n"/>
      <c r="G907" s="329" t="n"/>
      <c r="H907" s="329" t="n"/>
      <c r="I907" s="330" t="n"/>
      <c r="J907" s="330" t="n"/>
      <c r="K907" s="330" t="n"/>
      <c r="L907" s="330" t="n"/>
      <c r="M907" s="330" t="n"/>
      <c r="N907" s="331">
        <f>IF(A907="","",IF(ISERROR(MATCH($F907,CL,0)),"Unknown",INDIRECT("'C'!$A$"&amp;MATCH($F907,CL,0)+1)))</f>
        <v/>
      </c>
      <c r="O907" s="331" t="inlineStr"/>
      <c r="P907" s="332" t="n"/>
      <c r="Q907" s="333">
        <f>A907&amp;B907</f>
        <v/>
      </c>
      <c r="R907" s="333">
        <f>OR(ISBLANK(B907),ISBLANK(C907))</f>
        <v/>
      </c>
      <c r="S907" s="333">
        <f>IF(R907,"",A907&amp;"+")</f>
        <v/>
      </c>
    </row>
    <row r="908" ht="20.1" customFormat="1" customHeight="1" s="333">
      <c r="A908" s="296" t="n"/>
      <c r="B908" s="328" t="n"/>
      <c r="C908" s="328" t="n"/>
      <c r="D908" s="328" t="n"/>
      <c r="E908" s="328" t="n"/>
      <c r="F908" s="328" t="n"/>
      <c r="G908" s="329" t="n"/>
      <c r="H908" s="329" t="n"/>
      <c r="I908" s="330" t="n"/>
      <c r="J908" s="330" t="n"/>
      <c r="K908" s="330" t="n"/>
      <c r="L908" s="330" t="n"/>
      <c r="M908" s="330" t="n"/>
      <c r="N908" s="331">
        <f>IF(A908="","",IF(ISERROR(MATCH($F908,CL,0)),"Unknown",INDIRECT("'C'!$A$"&amp;MATCH($F908,CL,0)+1)))</f>
        <v/>
      </c>
      <c r="O908" s="331" t="inlineStr"/>
      <c r="P908" s="332" t="n"/>
      <c r="Q908" s="333">
        <f>A908&amp;B908</f>
        <v/>
      </c>
      <c r="R908" s="333">
        <f>OR(ISBLANK(B908),ISBLANK(C908))</f>
        <v/>
      </c>
      <c r="S908" s="333">
        <f>IF(R908,"",A908&amp;"+")</f>
        <v/>
      </c>
    </row>
    <row r="909" ht="20.1" customFormat="1" customHeight="1" s="333">
      <c r="A909" s="296" t="n"/>
      <c r="B909" s="328" t="n"/>
      <c r="C909" s="328" t="n"/>
      <c r="D909" s="328" t="n"/>
      <c r="E909" s="328" t="n"/>
      <c r="F909" s="328" t="n"/>
      <c r="G909" s="329" t="n"/>
      <c r="H909" s="329" t="n"/>
      <c r="I909" s="330" t="n"/>
      <c r="J909" s="330" t="n"/>
      <c r="K909" s="330" t="n"/>
      <c r="L909" s="330" t="n"/>
      <c r="M909" s="330" t="n"/>
      <c r="N909" s="331">
        <f>IF(A909="","",IF(ISERROR(MATCH($F909,CL,0)),"Unknown",INDIRECT("'C'!$A$"&amp;MATCH($F909,CL,0)+1)))</f>
        <v/>
      </c>
      <c r="O909" s="331" t="inlineStr"/>
      <c r="P909" s="332" t="n"/>
      <c r="Q909" s="333">
        <f>A909&amp;B909</f>
        <v/>
      </c>
      <c r="R909" s="333">
        <f>OR(ISBLANK(B909),ISBLANK(C909))</f>
        <v/>
      </c>
      <c r="S909" s="333">
        <f>IF(R909,"",A909&amp;"+")</f>
        <v/>
      </c>
    </row>
    <row r="910" ht="20.1" customFormat="1" customHeight="1" s="333">
      <c r="A910" s="296" t="n"/>
      <c r="B910" s="328" t="n"/>
      <c r="C910" s="328" t="n"/>
      <c r="D910" s="328" t="n"/>
      <c r="E910" s="328" t="n"/>
      <c r="F910" s="328" t="n"/>
      <c r="G910" s="329" t="n"/>
      <c r="H910" s="329" t="n"/>
      <c r="I910" s="330" t="n"/>
      <c r="J910" s="330" t="n"/>
      <c r="K910" s="330" t="n"/>
      <c r="L910" s="330" t="n"/>
      <c r="M910" s="330" t="n"/>
      <c r="N910" s="331">
        <f>IF(A910="","",IF(ISERROR(MATCH($F910,CL,0)),"Unknown",INDIRECT("'C'!$A$"&amp;MATCH($F910,CL,0)+1)))</f>
        <v/>
      </c>
      <c r="O910" s="331" t="inlineStr"/>
      <c r="P910" s="332" t="n"/>
      <c r="Q910" s="333">
        <f>A910&amp;B910</f>
        <v/>
      </c>
      <c r="R910" s="333">
        <f>OR(ISBLANK(B910),ISBLANK(C910))</f>
        <v/>
      </c>
      <c r="S910" s="333">
        <f>IF(R910,"",A910&amp;"+")</f>
        <v/>
      </c>
    </row>
    <row r="911" ht="20.1" customFormat="1" customHeight="1" s="333">
      <c r="A911" s="296" t="n"/>
      <c r="B911" s="328" t="n"/>
      <c r="C911" s="328" t="n"/>
      <c r="D911" s="328" t="n"/>
      <c r="E911" s="328" t="n"/>
      <c r="F911" s="328" t="n"/>
      <c r="G911" s="329" t="n"/>
      <c r="H911" s="329" t="n"/>
      <c r="I911" s="330" t="n"/>
      <c r="J911" s="330" t="n"/>
      <c r="K911" s="330" t="n"/>
      <c r="L911" s="330" t="n"/>
      <c r="M911" s="330" t="n"/>
      <c r="N911" s="331">
        <f>IF(A911="","",IF(ISERROR(MATCH($F911,CL,0)),"Unknown",INDIRECT("'C'!$A$"&amp;MATCH($F911,CL,0)+1)))</f>
        <v/>
      </c>
      <c r="O911" s="331" t="inlineStr"/>
      <c r="P911" s="332" t="n"/>
      <c r="Q911" s="333">
        <f>A911&amp;B911</f>
        <v/>
      </c>
      <c r="R911" s="333">
        <f>OR(ISBLANK(B911),ISBLANK(C911))</f>
        <v/>
      </c>
      <c r="S911" s="333">
        <f>IF(R911,"",A911&amp;"+")</f>
        <v/>
      </c>
    </row>
    <row r="912" ht="20.1" customFormat="1" customHeight="1" s="333">
      <c r="A912" s="296" t="n"/>
      <c r="B912" s="328" t="n"/>
      <c r="C912" s="328" t="n"/>
      <c r="D912" s="328" t="n"/>
      <c r="E912" s="328" t="n"/>
      <c r="F912" s="328" t="n"/>
      <c r="G912" s="329" t="n"/>
      <c r="H912" s="329" t="n"/>
      <c r="I912" s="330" t="n"/>
      <c r="J912" s="330" t="n"/>
      <c r="K912" s="330" t="n"/>
      <c r="L912" s="330" t="n"/>
      <c r="M912" s="330" t="n"/>
      <c r="N912" s="331">
        <f>IF(A912="","",IF(ISERROR(MATCH($F912,CL,0)),"Unknown",INDIRECT("'C'!$A$"&amp;MATCH($F912,CL,0)+1)))</f>
        <v/>
      </c>
      <c r="O912" s="331" t="inlineStr"/>
      <c r="P912" s="332" t="n"/>
      <c r="Q912" s="333">
        <f>A912&amp;B912</f>
        <v/>
      </c>
      <c r="R912" s="333">
        <f>OR(ISBLANK(B912),ISBLANK(C912))</f>
        <v/>
      </c>
      <c r="S912" s="333">
        <f>IF(R912,"",A912&amp;"+")</f>
        <v/>
      </c>
    </row>
    <row r="913" ht="20.1" customFormat="1" customHeight="1" s="333">
      <c r="A913" s="296" t="n"/>
      <c r="B913" s="328" t="n"/>
      <c r="C913" s="328" t="n"/>
      <c r="D913" s="328" t="n"/>
      <c r="E913" s="328" t="n"/>
      <c r="F913" s="328" t="n"/>
      <c r="G913" s="329" t="n"/>
      <c r="H913" s="329" t="n"/>
      <c r="I913" s="330" t="n"/>
      <c r="J913" s="330" t="n"/>
      <c r="K913" s="330" t="n"/>
      <c r="L913" s="330" t="n"/>
      <c r="M913" s="330" t="n"/>
      <c r="N913" s="331">
        <f>IF(A913="","",IF(ISERROR(MATCH($F913,CL,0)),"Unknown",INDIRECT("'C'!$A$"&amp;MATCH($F913,CL,0)+1)))</f>
        <v/>
      </c>
      <c r="O913" s="331" t="inlineStr"/>
      <c r="P913" s="332" t="n"/>
      <c r="Q913" s="333">
        <f>A913&amp;B913</f>
        <v/>
      </c>
      <c r="R913" s="333">
        <f>OR(ISBLANK(B913),ISBLANK(C913))</f>
        <v/>
      </c>
      <c r="S913" s="333">
        <f>IF(R913,"",A913&amp;"+")</f>
        <v/>
      </c>
    </row>
    <row r="914" ht="20.1" customFormat="1" customHeight="1" s="333">
      <c r="A914" s="296" t="n"/>
      <c r="B914" s="328" t="n"/>
      <c r="C914" s="328" t="n"/>
      <c r="D914" s="328" t="n"/>
      <c r="E914" s="328" t="n"/>
      <c r="F914" s="328" t="n"/>
      <c r="G914" s="329" t="n"/>
      <c r="H914" s="329" t="n"/>
      <c r="I914" s="330" t="n"/>
      <c r="J914" s="330" t="n"/>
      <c r="K914" s="330" t="n"/>
      <c r="L914" s="330" t="n"/>
      <c r="M914" s="330" t="n"/>
      <c r="N914" s="331">
        <f>IF(A914="","",IF(ISERROR(MATCH($F914,CL,0)),"Unknown",INDIRECT("'C'!$A$"&amp;MATCH($F914,CL,0)+1)))</f>
        <v/>
      </c>
      <c r="O914" s="331" t="inlineStr"/>
      <c r="P914" s="332" t="n"/>
      <c r="Q914" s="333">
        <f>A914&amp;B914</f>
        <v/>
      </c>
      <c r="R914" s="333">
        <f>OR(ISBLANK(B914),ISBLANK(C914))</f>
        <v/>
      </c>
      <c r="S914" s="333">
        <f>IF(R914,"",A914&amp;"+")</f>
        <v/>
      </c>
    </row>
    <row r="915" ht="20.1" customFormat="1" customHeight="1" s="333">
      <c r="A915" s="296" t="n"/>
      <c r="B915" s="328" t="n"/>
      <c r="C915" s="328" t="n"/>
      <c r="D915" s="328" t="n"/>
      <c r="E915" s="328" t="n"/>
      <c r="F915" s="328" t="n"/>
      <c r="G915" s="329" t="n"/>
      <c r="H915" s="329" t="n"/>
      <c r="I915" s="330" t="n"/>
      <c r="J915" s="330" t="n"/>
      <c r="K915" s="330" t="n"/>
      <c r="L915" s="330" t="n"/>
      <c r="M915" s="330" t="n"/>
      <c r="N915" s="331">
        <f>IF(A915="","",IF(ISERROR(MATCH($F915,CL,0)),"Unknown",INDIRECT("'C'!$A$"&amp;MATCH($F915,CL,0)+1)))</f>
        <v/>
      </c>
      <c r="O915" s="331" t="inlineStr"/>
      <c r="P915" s="332" t="n"/>
      <c r="Q915" s="333">
        <f>A915&amp;B915</f>
        <v/>
      </c>
      <c r="R915" s="333">
        <f>OR(ISBLANK(B915),ISBLANK(C915))</f>
        <v/>
      </c>
      <c r="S915" s="333">
        <f>IF(R915,"",A915&amp;"+")</f>
        <v/>
      </c>
    </row>
    <row r="916" ht="20.1" customFormat="1" customHeight="1" s="333">
      <c r="A916" s="296" t="n"/>
      <c r="B916" s="328" t="n"/>
      <c r="C916" s="328" t="n"/>
      <c r="D916" s="328" t="n"/>
      <c r="E916" s="328" t="n"/>
      <c r="F916" s="328" t="n"/>
      <c r="G916" s="329" t="n"/>
      <c r="H916" s="329" t="n"/>
      <c r="I916" s="330" t="n"/>
      <c r="J916" s="330" t="n"/>
      <c r="K916" s="330" t="n"/>
      <c r="L916" s="330" t="n"/>
      <c r="M916" s="330" t="n"/>
      <c r="N916" s="331">
        <f>IF(A916="","",IF(ISERROR(MATCH($F916,CL,0)),"Unknown",INDIRECT("'C'!$A$"&amp;MATCH($F916,CL,0)+1)))</f>
        <v/>
      </c>
      <c r="O916" s="331" t="inlineStr"/>
      <c r="P916" s="332" t="n"/>
      <c r="Q916" s="333">
        <f>A916&amp;B916</f>
        <v/>
      </c>
      <c r="R916" s="333">
        <f>OR(ISBLANK(B916),ISBLANK(C916))</f>
        <v/>
      </c>
      <c r="S916" s="333">
        <f>IF(R916,"",A916&amp;"+")</f>
        <v/>
      </c>
    </row>
    <row r="917" ht="20.1" customFormat="1" customHeight="1" s="333">
      <c r="A917" s="296" t="n"/>
      <c r="B917" s="328" t="n"/>
      <c r="C917" s="328" t="n"/>
      <c r="D917" s="328" t="n"/>
      <c r="E917" s="328" t="n"/>
      <c r="F917" s="328" t="n"/>
      <c r="G917" s="329" t="n"/>
      <c r="H917" s="329" t="n"/>
      <c r="I917" s="330" t="n"/>
      <c r="J917" s="330" t="n"/>
      <c r="K917" s="330" t="n"/>
      <c r="L917" s="330" t="n"/>
      <c r="M917" s="330" t="n"/>
      <c r="N917" s="331">
        <f>IF(A917="","",IF(ISERROR(MATCH($F917,CL,0)),"Unknown",INDIRECT("'C'!$A$"&amp;MATCH($F917,CL,0)+1)))</f>
        <v/>
      </c>
      <c r="O917" s="331" t="inlineStr"/>
      <c r="P917" s="332" t="n"/>
      <c r="Q917" s="333">
        <f>A917&amp;B917</f>
        <v/>
      </c>
      <c r="R917" s="333">
        <f>OR(ISBLANK(B917),ISBLANK(C917))</f>
        <v/>
      </c>
      <c r="S917" s="333">
        <f>IF(R917,"",A917&amp;"+")</f>
        <v/>
      </c>
    </row>
    <row r="918" ht="20.1" customFormat="1" customHeight="1" s="333">
      <c r="A918" s="296" t="n"/>
      <c r="B918" s="328" t="n"/>
      <c r="C918" s="328" t="n"/>
      <c r="D918" s="328" t="n"/>
      <c r="E918" s="328" t="n"/>
      <c r="F918" s="328" t="n"/>
      <c r="G918" s="329" t="n"/>
      <c r="H918" s="329" t="n"/>
      <c r="I918" s="330" t="n"/>
      <c r="J918" s="330" t="n"/>
      <c r="K918" s="330" t="n"/>
      <c r="L918" s="330" t="n"/>
      <c r="M918" s="330" t="n"/>
      <c r="N918" s="331">
        <f>IF(A918="","",IF(ISERROR(MATCH($F918,CL,0)),"Unknown",INDIRECT("'C'!$A$"&amp;MATCH($F918,CL,0)+1)))</f>
        <v/>
      </c>
      <c r="O918" s="331" t="inlineStr"/>
      <c r="P918" s="332" t="n"/>
      <c r="Q918" s="333">
        <f>A918&amp;B918</f>
        <v/>
      </c>
      <c r="R918" s="333">
        <f>OR(ISBLANK(B918),ISBLANK(C918))</f>
        <v/>
      </c>
      <c r="S918" s="333">
        <f>IF(R918,"",A918&amp;"+")</f>
        <v/>
      </c>
    </row>
    <row r="919" ht="20.1" customFormat="1" customHeight="1" s="333">
      <c r="A919" s="296" t="n"/>
      <c r="B919" s="328" t="n"/>
      <c r="C919" s="328" t="n"/>
      <c r="D919" s="328" t="n"/>
      <c r="E919" s="328" t="n"/>
      <c r="F919" s="328" t="n"/>
      <c r="G919" s="329" t="n"/>
      <c r="H919" s="329" t="n"/>
      <c r="I919" s="330" t="n"/>
      <c r="J919" s="330" t="n"/>
      <c r="K919" s="330" t="n"/>
      <c r="L919" s="330" t="n"/>
      <c r="M919" s="330" t="n"/>
      <c r="N919" s="331">
        <f>IF(A919="","",IF(ISERROR(MATCH($F919,CL,0)),"Unknown",INDIRECT("'C'!$A$"&amp;MATCH($F919,CL,0)+1)))</f>
        <v/>
      </c>
      <c r="O919" s="331" t="inlineStr"/>
      <c r="P919" s="332" t="n"/>
      <c r="Q919" s="333">
        <f>A919&amp;B919</f>
        <v/>
      </c>
      <c r="R919" s="333">
        <f>OR(ISBLANK(B919),ISBLANK(C919))</f>
        <v/>
      </c>
      <c r="S919" s="333">
        <f>IF(R919,"",A919&amp;"+")</f>
        <v/>
      </c>
    </row>
    <row r="920" ht="20.1" customFormat="1" customHeight="1" s="333">
      <c r="A920" s="296" t="n"/>
      <c r="B920" s="328" t="n"/>
      <c r="C920" s="328" t="n"/>
      <c r="D920" s="328" t="n"/>
      <c r="E920" s="328" t="n"/>
      <c r="F920" s="328" t="n"/>
      <c r="G920" s="329" t="n"/>
      <c r="H920" s="329" t="n"/>
      <c r="I920" s="330" t="n"/>
      <c r="J920" s="330" t="n"/>
      <c r="K920" s="330" t="n"/>
      <c r="L920" s="330" t="n"/>
      <c r="M920" s="330" t="n"/>
      <c r="N920" s="331">
        <f>IF(A920="","",IF(ISERROR(MATCH($F920,CL,0)),"Unknown",INDIRECT("'C'!$A$"&amp;MATCH($F920,CL,0)+1)))</f>
        <v/>
      </c>
      <c r="O920" s="331" t="inlineStr"/>
      <c r="P920" s="332" t="n"/>
      <c r="Q920" s="333">
        <f>A920&amp;B920</f>
        <v/>
      </c>
      <c r="R920" s="333">
        <f>OR(ISBLANK(B920),ISBLANK(C920))</f>
        <v/>
      </c>
      <c r="S920" s="333">
        <f>IF(R920,"",A920&amp;"+")</f>
        <v/>
      </c>
    </row>
    <row r="921" ht="20.1" customFormat="1" customHeight="1" s="333">
      <c r="A921" s="296" t="n"/>
      <c r="B921" s="328" t="n"/>
      <c r="C921" s="328" t="n"/>
      <c r="D921" s="328" t="n"/>
      <c r="E921" s="328" t="n"/>
      <c r="F921" s="328" t="n"/>
      <c r="G921" s="329" t="n"/>
      <c r="H921" s="329" t="n"/>
      <c r="I921" s="330" t="n"/>
      <c r="J921" s="330" t="n"/>
      <c r="K921" s="330" t="n"/>
      <c r="L921" s="330" t="n"/>
      <c r="M921" s="330" t="n"/>
      <c r="N921" s="331">
        <f>IF(A921="","",IF(ISERROR(MATCH($F921,CL,0)),"Unknown",INDIRECT("'C'!$A$"&amp;MATCH($F921,CL,0)+1)))</f>
        <v/>
      </c>
      <c r="O921" s="331" t="inlineStr"/>
      <c r="P921" s="332" t="n"/>
      <c r="Q921" s="333">
        <f>A921&amp;B921</f>
        <v/>
      </c>
      <c r="R921" s="333">
        <f>OR(ISBLANK(B921),ISBLANK(C921))</f>
        <v/>
      </c>
      <c r="S921" s="333">
        <f>IF(R921,"",A921&amp;"+")</f>
        <v/>
      </c>
    </row>
    <row r="922" ht="20.1" customFormat="1" customHeight="1" s="333">
      <c r="A922" s="296" t="n"/>
      <c r="B922" s="328" t="n"/>
      <c r="C922" s="328" t="n"/>
      <c r="D922" s="328" t="n"/>
      <c r="E922" s="328" t="n"/>
      <c r="F922" s="328" t="n"/>
      <c r="G922" s="329" t="n"/>
      <c r="H922" s="329" t="n"/>
      <c r="I922" s="330" t="n"/>
      <c r="J922" s="330" t="n"/>
      <c r="K922" s="330" t="n"/>
      <c r="L922" s="330" t="n"/>
      <c r="M922" s="330" t="n"/>
      <c r="N922" s="331">
        <f>IF(A922="","",IF(ISERROR(MATCH($F922,CL,0)),"Unknown",INDIRECT("'C'!$A$"&amp;MATCH($F922,CL,0)+1)))</f>
        <v/>
      </c>
      <c r="O922" s="331" t="inlineStr"/>
      <c r="P922" s="332" t="n"/>
      <c r="Q922" s="333">
        <f>A922&amp;B922</f>
        <v/>
      </c>
      <c r="R922" s="333">
        <f>OR(ISBLANK(B922),ISBLANK(C922))</f>
        <v/>
      </c>
      <c r="S922" s="333">
        <f>IF(R922,"",A922&amp;"+")</f>
        <v/>
      </c>
    </row>
    <row r="923" ht="20.1" customFormat="1" customHeight="1" s="333">
      <c r="A923" s="296" t="n"/>
      <c r="B923" s="328" t="n"/>
      <c r="C923" s="328" t="n"/>
      <c r="D923" s="328" t="n"/>
      <c r="E923" s="328" t="n"/>
      <c r="F923" s="328" t="n"/>
      <c r="G923" s="329" t="n"/>
      <c r="H923" s="329" t="n"/>
      <c r="I923" s="330" t="n"/>
      <c r="J923" s="330" t="n"/>
      <c r="K923" s="330" t="n"/>
      <c r="L923" s="330" t="n"/>
      <c r="M923" s="330" t="n"/>
      <c r="N923" s="331">
        <f>IF(A923="","",IF(ISERROR(MATCH($F923,CL,0)),"Unknown",INDIRECT("'C'!$A$"&amp;MATCH($F923,CL,0)+1)))</f>
        <v/>
      </c>
      <c r="O923" s="331" t="inlineStr"/>
      <c r="P923" s="332" t="n"/>
      <c r="Q923" s="333">
        <f>A923&amp;B923</f>
        <v/>
      </c>
      <c r="R923" s="333">
        <f>OR(ISBLANK(B923),ISBLANK(C923))</f>
        <v/>
      </c>
      <c r="S923" s="333">
        <f>IF(R923,"",A923&amp;"+")</f>
        <v/>
      </c>
    </row>
    <row r="924" ht="20.1" customFormat="1" customHeight="1" s="333">
      <c r="A924" s="296" t="n"/>
      <c r="B924" s="328" t="n"/>
      <c r="C924" s="328" t="n"/>
      <c r="D924" s="328" t="n"/>
      <c r="E924" s="328" t="n"/>
      <c r="F924" s="328" t="n"/>
      <c r="G924" s="329" t="n"/>
      <c r="H924" s="329" t="n"/>
      <c r="I924" s="330" t="n"/>
      <c r="J924" s="330" t="n"/>
      <c r="K924" s="330" t="n"/>
      <c r="L924" s="330" t="n"/>
      <c r="M924" s="330" t="n"/>
      <c r="N924" s="331">
        <f>IF(A924="","",IF(ISERROR(MATCH($F924,CL,0)),"Unknown",INDIRECT("'C'!$A$"&amp;MATCH($F924,CL,0)+1)))</f>
        <v/>
      </c>
      <c r="O924" s="331" t="inlineStr"/>
      <c r="P924" s="332" t="n"/>
      <c r="Q924" s="333">
        <f>A924&amp;B924</f>
        <v/>
      </c>
      <c r="R924" s="333">
        <f>OR(ISBLANK(B924),ISBLANK(C924))</f>
        <v/>
      </c>
      <c r="S924" s="333">
        <f>IF(R924,"",A924&amp;"+")</f>
        <v/>
      </c>
    </row>
    <row r="925" ht="20.1" customFormat="1" customHeight="1" s="333">
      <c r="A925" s="296" t="n"/>
      <c r="B925" s="328" t="n"/>
      <c r="C925" s="328" t="n"/>
      <c r="D925" s="328" t="n"/>
      <c r="E925" s="328" t="n"/>
      <c r="F925" s="328" t="n"/>
      <c r="G925" s="329" t="n"/>
      <c r="H925" s="329" t="n"/>
      <c r="I925" s="330" t="n"/>
      <c r="J925" s="330" t="n"/>
      <c r="K925" s="330" t="n"/>
      <c r="L925" s="330" t="n"/>
      <c r="M925" s="330" t="n"/>
      <c r="N925" s="331">
        <f>IF(A925="","",IF(ISERROR(MATCH($F925,CL,0)),"Unknown",INDIRECT("'C'!$A$"&amp;MATCH($F925,CL,0)+1)))</f>
        <v/>
      </c>
      <c r="O925" s="331" t="inlineStr"/>
      <c r="P925" s="332" t="n"/>
      <c r="Q925" s="333">
        <f>A925&amp;B925</f>
        <v/>
      </c>
      <c r="R925" s="333">
        <f>OR(ISBLANK(B925),ISBLANK(C925))</f>
        <v/>
      </c>
      <c r="S925" s="333">
        <f>IF(R925,"",A925&amp;"+")</f>
        <v/>
      </c>
    </row>
    <row r="926" ht="20.1" customFormat="1" customHeight="1" s="333">
      <c r="A926" s="296" t="n"/>
      <c r="B926" s="328" t="n"/>
      <c r="C926" s="328" t="n"/>
      <c r="D926" s="328" t="n"/>
      <c r="E926" s="328" t="n"/>
      <c r="F926" s="328" t="n"/>
      <c r="G926" s="329" t="n"/>
      <c r="H926" s="329" t="n"/>
      <c r="I926" s="330" t="n"/>
      <c r="J926" s="330" t="n"/>
      <c r="K926" s="330" t="n"/>
      <c r="L926" s="330" t="n"/>
      <c r="M926" s="330" t="n"/>
      <c r="N926" s="331">
        <f>IF(A926="","",IF(ISERROR(MATCH($F926,CL,0)),"Unknown",INDIRECT("'C'!$A$"&amp;MATCH($F926,CL,0)+1)))</f>
        <v/>
      </c>
      <c r="O926" s="331" t="inlineStr"/>
      <c r="P926" s="332" t="n"/>
      <c r="Q926" s="333">
        <f>A926&amp;B926</f>
        <v/>
      </c>
      <c r="R926" s="333">
        <f>OR(ISBLANK(B926),ISBLANK(C926))</f>
        <v/>
      </c>
      <c r="S926" s="333">
        <f>IF(R926,"",A926&amp;"+")</f>
        <v/>
      </c>
    </row>
    <row r="927" ht="20.1" customFormat="1" customHeight="1" s="333">
      <c r="A927" s="296" t="n"/>
      <c r="B927" s="328" t="n"/>
      <c r="C927" s="328" t="n"/>
      <c r="D927" s="328" t="n"/>
      <c r="E927" s="328" t="n"/>
      <c r="F927" s="328" t="n"/>
      <c r="G927" s="329" t="n"/>
      <c r="H927" s="329" t="n"/>
      <c r="I927" s="330" t="n"/>
      <c r="J927" s="330" t="n"/>
      <c r="K927" s="330" t="n"/>
      <c r="L927" s="330" t="n"/>
      <c r="M927" s="330" t="n"/>
      <c r="N927" s="331">
        <f>IF(A927="","",IF(ISERROR(MATCH($F927,CL,0)),"Unknown",INDIRECT("'C'!$A$"&amp;MATCH($F927,CL,0)+1)))</f>
        <v/>
      </c>
      <c r="O927" s="331" t="inlineStr"/>
      <c r="P927" s="332" t="n"/>
      <c r="Q927" s="333">
        <f>A927&amp;B927</f>
        <v/>
      </c>
      <c r="R927" s="333">
        <f>OR(ISBLANK(B927),ISBLANK(C927))</f>
        <v/>
      </c>
      <c r="S927" s="333">
        <f>IF(R927,"",A927&amp;"+")</f>
        <v/>
      </c>
    </row>
    <row r="928" ht="20.1" customFormat="1" customHeight="1" s="333">
      <c r="A928" s="296" t="n"/>
      <c r="B928" s="328" t="n"/>
      <c r="C928" s="328" t="n"/>
      <c r="D928" s="328" t="n"/>
      <c r="E928" s="328" t="n"/>
      <c r="F928" s="328" t="n"/>
      <c r="G928" s="329" t="n"/>
      <c r="H928" s="329" t="n"/>
      <c r="I928" s="330" t="n"/>
      <c r="J928" s="330" t="n"/>
      <c r="K928" s="330" t="n"/>
      <c r="L928" s="330" t="n"/>
      <c r="M928" s="330" t="n"/>
      <c r="N928" s="331">
        <f>IF(A928="","",IF(ISERROR(MATCH($F928,CL,0)),"Unknown",INDIRECT("'C'!$A$"&amp;MATCH($F928,CL,0)+1)))</f>
        <v/>
      </c>
      <c r="O928" s="331" t="inlineStr"/>
      <c r="P928" s="332" t="n"/>
      <c r="Q928" s="333">
        <f>A928&amp;B928</f>
        <v/>
      </c>
      <c r="R928" s="333">
        <f>OR(ISBLANK(B928),ISBLANK(C928))</f>
        <v/>
      </c>
      <c r="S928" s="333">
        <f>IF(R928,"",A928&amp;"+")</f>
        <v/>
      </c>
    </row>
    <row r="929" ht="20.1" customFormat="1" customHeight="1" s="333">
      <c r="A929" s="296" t="n"/>
      <c r="B929" s="328" t="n"/>
      <c r="C929" s="328" t="n"/>
      <c r="D929" s="328" t="n"/>
      <c r="E929" s="328" t="n"/>
      <c r="F929" s="328" t="n"/>
      <c r="G929" s="329" t="n"/>
      <c r="H929" s="329" t="n"/>
      <c r="I929" s="330" t="n"/>
      <c r="J929" s="330" t="n"/>
      <c r="K929" s="330" t="n"/>
      <c r="L929" s="330" t="n"/>
      <c r="M929" s="330" t="n"/>
      <c r="N929" s="331">
        <f>IF(A929="","",IF(ISERROR(MATCH($F929,CL,0)),"Unknown",INDIRECT("'C'!$A$"&amp;MATCH($F929,CL,0)+1)))</f>
        <v/>
      </c>
      <c r="O929" s="331" t="inlineStr"/>
      <c r="P929" s="332" t="n"/>
      <c r="Q929" s="333">
        <f>A929&amp;B929</f>
        <v/>
      </c>
      <c r="R929" s="333">
        <f>OR(ISBLANK(B929),ISBLANK(C929))</f>
        <v/>
      </c>
      <c r="S929" s="333">
        <f>IF(R929,"",A929&amp;"+")</f>
        <v/>
      </c>
    </row>
    <row r="930" ht="20.1" customFormat="1" customHeight="1" s="333">
      <c r="A930" s="296" t="n"/>
      <c r="B930" s="328" t="n"/>
      <c r="C930" s="328" t="n"/>
      <c r="D930" s="328" t="n"/>
      <c r="E930" s="328" t="n"/>
      <c r="F930" s="328" t="n"/>
      <c r="G930" s="329" t="n"/>
      <c r="H930" s="329" t="n"/>
      <c r="I930" s="330" t="n"/>
      <c r="J930" s="330" t="n"/>
      <c r="K930" s="330" t="n"/>
      <c r="L930" s="330" t="n"/>
      <c r="M930" s="330" t="n"/>
      <c r="N930" s="331">
        <f>IF(A930="","",IF(ISERROR(MATCH($F930,CL,0)),"Unknown",INDIRECT("'C'!$A$"&amp;MATCH($F930,CL,0)+1)))</f>
        <v/>
      </c>
      <c r="O930" s="331" t="inlineStr"/>
      <c r="P930" s="332" t="n"/>
      <c r="Q930" s="333">
        <f>A930&amp;B930</f>
        <v/>
      </c>
      <c r="R930" s="333">
        <f>OR(ISBLANK(B930),ISBLANK(C930))</f>
        <v/>
      </c>
      <c r="S930" s="333">
        <f>IF(R930,"",A930&amp;"+")</f>
        <v/>
      </c>
    </row>
    <row r="931" ht="20.1" customFormat="1" customHeight="1" s="333">
      <c r="A931" s="296" t="n"/>
      <c r="B931" s="328" t="n"/>
      <c r="C931" s="328" t="n"/>
      <c r="D931" s="328" t="n"/>
      <c r="E931" s="328" t="n"/>
      <c r="F931" s="328" t="n"/>
      <c r="G931" s="329" t="n"/>
      <c r="H931" s="329" t="n"/>
      <c r="I931" s="330" t="n"/>
      <c r="J931" s="330" t="n"/>
      <c r="K931" s="330" t="n"/>
      <c r="L931" s="330" t="n"/>
      <c r="M931" s="330" t="n"/>
      <c r="N931" s="331">
        <f>IF(A931="","",IF(ISERROR(MATCH($F931,CL,0)),"Unknown",INDIRECT("'C'!$A$"&amp;MATCH($F931,CL,0)+1)))</f>
        <v/>
      </c>
      <c r="O931" s="331" t="inlineStr"/>
      <c r="P931" s="332" t="n"/>
      <c r="Q931" s="333">
        <f>A931&amp;B931</f>
        <v/>
      </c>
      <c r="R931" s="333">
        <f>OR(ISBLANK(B931),ISBLANK(C931))</f>
        <v/>
      </c>
      <c r="S931" s="333">
        <f>IF(R931,"",A931&amp;"+")</f>
        <v/>
      </c>
    </row>
    <row r="932" ht="20.1" customFormat="1" customHeight="1" s="333">
      <c r="A932" s="296" t="n"/>
      <c r="B932" s="328" t="n"/>
      <c r="C932" s="328" t="n"/>
      <c r="D932" s="328" t="n"/>
      <c r="E932" s="328" t="n"/>
      <c r="F932" s="328" t="n"/>
      <c r="G932" s="329" t="n"/>
      <c r="H932" s="329" t="n"/>
      <c r="I932" s="330" t="n"/>
      <c r="J932" s="330" t="n"/>
      <c r="K932" s="330" t="n"/>
      <c r="L932" s="330" t="n"/>
      <c r="M932" s="330" t="n"/>
      <c r="N932" s="331">
        <f>IF(A932="","",IF(ISERROR(MATCH($F932,CL,0)),"Unknown",INDIRECT("'C'!$A$"&amp;MATCH($F932,CL,0)+1)))</f>
        <v/>
      </c>
      <c r="O932" s="331" t="inlineStr"/>
      <c r="P932" s="332" t="n"/>
      <c r="Q932" s="333">
        <f>A932&amp;B932</f>
        <v/>
      </c>
      <c r="R932" s="333">
        <f>OR(ISBLANK(B932),ISBLANK(C932))</f>
        <v/>
      </c>
      <c r="S932" s="333">
        <f>IF(R932,"",A932&amp;"+")</f>
        <v/>
      </c>
    </row>
    <row r="933" ht="20.1" customFormat="1" customHeight="1" s="333">
      <c r="A933" s="296" t="n"/>
      <c r="B933" s="328" t="n"/>
      <c r="C933" s="328" t="n"/>
      <c r="D933" s="328" t="n"/>
      <c r="E933" s="328" t="n"/>
      <c r="F933" s="328" t="n"/>
      <c r="G933" s="329" t="n"/>
      <c r="H933" s="329" t="n"/>
      <c r="I933" s="330" t="n"/>
      <c r="J933" s="330" t="n"/>
      <c r="K933" s="330" t="n"/>
      <c r="L933" s="330" t="n"/>
      <c r="M933" s="330" t="n"/>
      <c r="N933" s="331">
        <f>IF(A933="","",IF(ISERROR(MATCH($F933,CL,0)),"Unknown",INDIRECT("'C'!$A$"&amp;MATCH($F933,CL,0)+1)))</f>
        <v/>
      </c>
      <c r="O933" s="331" t="inlineStr"/>
      <c r="P933" s="332" t="n"/>
      <c r="Q933" s="333">
        <f>A933&amp;B933</f>
        <v/>
      </c>
      <c r="R933" s="333">
        <f>OR(ISBLANK(B933),ISBLANK(C933))</f>
        <v/>
      </c>
      <c r="S933" s="333">
        <f>IF(R933,"",A933&amp;"+")</f>
        <v/>
      </c>
    </row>
    <row r="934" ht="20.1" customFormat="1" customHeight="1" s="333">
      <c r="A934" s="296" t="n"/>
      <c r="B934" s="328" t="n"/>
      <c r="C934" s="328" t="n"/>
      <c r="D934" s="328" t="n"/>
      <c r="E934" s="328" t="n"/>
      <c r="F934" s="328" t="n"/>
      <c r="G934" s="329" t="n"/>
      <c r="H934" s="329" t="n"/>
      <c r="I934" s="330" t="n"/>
      <c r="J934" s="330" t="n"/>
      <c r="K934" s="330" t="n"/>
      <c r="L934" s="330" t="n"/>
      <c r="M934" s="330" t="n"/>
      <c r="N934" s="331">
        <f>IF(A934="","",IF(ISERROR(MATCH($F934,CL,0)),"Unknown",INDIRECT("'C'!$A$"&amp;MATCH($F934,CL,0)+1)))</f>
        <v/>
      </c>
      <c r="O934" s="331" t="inlineStr"/>
      <c r="P934" s="332" t="n"/>
      <c r="Q934" s="333">
        <f>A934&amp;B934</f>
        <v/>
      </c>
      <c r="R934" s="333">
        <f>OR(ISBLANK(B934),ISBLANK(C934))</f>
        <v/>
      </c>
      <c r="S934" s="333">
        <f>IF(R934,"",A934&amp;"+")</f>
        <v/>
      </c>
    </row>
    <row r="935" ht="20.1" customFormat="1" customHeight="1" s="333">
      <c r="A935" s="296" t="n"/>
      <c r="B935" s="328" t="n"/>
      <c r="C935" s="328" t="n"/>
      <c r="D935" s="328" t="n"/>
      <c r="E935" s="328" t="n"/>
      <c r="F935" s="328" t="n"/>
      <c r="G935" s="329" t="n"/>
      <c r="H935" s="329" t="n"/>
      <c r="I935" s="330" t="n"/>
      <c r="J935" s="330" t="n"/>
      <c r="K935" s="330" t="n"/>
      <c r="L935" s="330" t="n"/>
      <c r="M935" s="330" t="n"/>
      <c r="N935" s="331">
        <f>IF(A935="","",IF(ISERROR(MATCH($F935,CL,0)),"Unknown",INDIRECT("'C'!$A$"&amp;MATCH($F935,CL,0)+1)))</f>
        <v/>
      </c>
      <c r="O935" s="331" t="inlineStr"/>
      <c r="P935" s="332" t="n"/>
      <c r="Q935" s="333">
        <f>A935&amp;B935</f>
        <v/>
      </c>
      <c r="R935" s="333">
        <f>OR(ISBLANK(B935),ISBLANK(C935))</f>
        <v/>
      </c>
      <c r="S935" s="333">
        <f>IF(R935,"",A935&amp;"+")</f>
        <v/>
      </c>
    </row>
    <row r="936" ht="20.1" customFormat="1" customHeight="1" s="333">
      <c r="A936" s="296" t="n"/>
      <c r="B936" s="328" t="n"/>
      <c r="C936" s="328" t="n"/>
      <c r="D936" s="328" t="n"/>
      <c r="E936" s="328" t="n"/>
      <c r="F936" s="328" t="n"/>
      <c r="G936" s="329" t="n"/>
      <c r="H936" s="329" t="n"/>
      <c r="I936" s="330" t="n"/>
      <c r="J936" s="330" t="n"/>
      <c r="K936" s="330" t="n"/>
      <c r="L936" s="330" t="n"/>
      <c r="M936" s="330" t="n"/>
      <c r="N936" s="331">
        <f>IF(A936="","",IF(ISERROR(MATCH($F936,CL,0)),"Unknown",INDIRECT("'C'!$A$"&amp;MATCH($F936,CL,0)+1)))</f>
        <v/>
      </c>
      <c r="O936" s="331" t="inlineStr"/>
      <c r="P936" s="332" t="n"/>
      <c r="Q936" s="333">
        <f>A936&amp;B936</f>
        <v/>
      </c>
      <c r="R936" s="333">
        <f>OR(ISBLANK(B936),ISBLANK(C936))</f>
        <v/>
      </c>
      <c r="S936" s="333">
        <f>IF(R936,"",A936&amp;"+")</f>
        <v/>
      </c>
    </row>
    <row r="937" ht="20.1" customFormat="1" customHeight="1" s="333">
      <c r="A937" s="296" t="n"/>
      <c r="B937" s="328" t="n"/>
      <c r="C937" s="328" t="n"/>
      <c r="D937" s="328" t="n"/>
      <c r="E937" s="328" t="n"/>
      <c r="F937" s="328" t="n"/>
      <c r="G937" s="329" t="n"/>
      <c r="H937" s="329" t="n"/>
      <c r="I937" s="330" t="n"/>
      <c r="J937" s="330" t="n"/>
      <c r="K937" s="330" t="n"/>
      <c r="L937" s="330" t="n"/>
      <c r="M937" s="330" t="n"/>
      <c r="N937" s="331">
        <f>IF(A937="","",IF(ISERROR(MATCH($F937,CL,0)),"Unknown",INDIRECT("'C'!$A$"&amp;MATCH($F937,CL,0)+1)))</f>
        <v/>
      </c>
      <c r="O937" s="331" t="inlineStr"/>
      <c r="P937" s="332" t="n"/>
      <c r="Q937" s="333">
        <f>A937&amp;B937</f>
        <v/>
      </c>
      <c r="R937" s="333">
        <f>OR(ISBLANK(B937),ISBLANK(C937))</f>
        <v/>
      </c>
      <c r="S937" s="333">
        <f>IF(R937,"",A937&amp;"+")</f>
        <v/>
      </c>
    </row>
    <row r="938" ht="20.1" customFormat="1" customHeight="1" s="333">
      <c r="A938" s="296" t="n"/>
      <c r="B938" s="328" t="n"/>
      <c r="C938" s="328" t="n"/>
      <c r="D938" s="328" t="n"/>
      <c r="E938" s="328" t="n"/>
      <c r="F938" s="328" t="n"/>
      <c r="G938" s="329" t="n"/>
      <c r="H938" s="329" t="n"/>
      <c r="I938" s="330" t="n"/>
      <c r="J938" s="330" t="n"/>
      <c r="K938" s="330" t="n"/>
      <c r="L938" s="330" t="n"/>
      <c r="M938" s="330" t="n"/>
      <c r="N938" s="331">
        <f>IF(A938="","",IF(ISERROR(MATCH($F938,CL,0)),"Unknown",INDIRECT("'C'!$A$"&amp;MATCH($F938,CL,0)+1)))</f>
        <v/>
      </c>
      <c r="O938" s="331" t="inlineStr"/>
      <c r="P938" s="332" t="n"/>
      <c r="Q938" s="333">
        <f>A938&amp;B938</f>
        <v/>
      </c>
      <c r="R938" s="333">
        <f>OR(ISBLANK(B938),ISBLANK(C938))</f>
        <v/>
      </c>
      <c r="S938" s="333">
        <f>IF(R938,"",A938&amp;"+")</f>
        <v/>
      </c>
    </row>
    <row r="939" ht="20.1" customFormat="1" customHeight="1" s="333">
      <c r="A939" s="296" t="n"/>
      <c r="B939" s="328" t="n"/>
      <c r="C939" s="328" t="n"/>
      <c r="D939" s="328" t="n"/>
      <c r="E939" s="328" t="n"/>
      <c r="F939" s="328" t="n"/>
      <c r="G939" s="329" t="n"/>
      <c r="H939" s="329" t="n"/>
      <c r="I939" s="330" t="n"/>
      <c r="J939" s="330" t="n"/>
      <c r="K939" s="330" t="n"/>
      <c r="L939" s="330" t="n"/>
      <c r="M939" s="330" t="n"/>
      <c r="N939" s="331">
        <f>IF(A939="","",IF(ISERROR(MATCH($F939,CL,0)),"Unknown",INDIRECT("'C'!$A$"&amp;MATCH($F939,CL,0)+1)))</f>
        <v/>
      </c>
      <c r="O939" s="331" t="inlineStr"/>
      <c r="P939" s="332" t="n"/>
      <c r="Q939" s="333">
        <f>A939&amp;B939</f>
        <v/>
      </c>
      <c r="R939" s="333">
        <f>OR(ISBLANK(B939),ISBLANK(C939))</f>
        <v/>
      </c>
      <c r="S939" s="333">
        <f>IF(R939,"",A939&amp;"+")</f>
        <v/>
      </c>
    </row>
    <row r="940" ht="20.1" customFormat="1" customHeight="1" s="333">
      <c r="A940" s="296" t="n"/>
      <c r="B940" s="328" t="n"/>
      <c r="C940" s="328" t="n"/>
      <c r="D940" s="328" t="n"/>
      <c r="E940" s="328" t="n"/>
      <c r="F940" s="328" t="n"/>
      <c r="G940" s="329" t="n"/>
      <c r="H940" s="329" t="n"/>
      <c r="I940" s="330" t="n"/>
      <c r="J940" s="330" t="n"/>
      <c r="K940" s="330" t="n"/>
      <c r="L940" s="330" t="n"/>
      <c r="M940" s="330" t="n"/>
      <c r="N940" s="331">
        <f>IF(A940="","",IF(ISERROR(MATCH($F940,CL,0)),"Unknown",INDIRECT("'C'!$A$"&amp;MATCH($F940,CL,0)+1)))</f>
        <v/>
      </c>
      <c r="O940" s="331" t="inlineStr"/>
      <c r="P940" s="332" t="n"/>
      <c r="Q940" s="333">
        <f>A940&amp;B940</f>
        <v/>
      </c>
      <c r="R940" s="333">
        <f>OR(ISBLANK(B940),ISBLANK(C940))</f>
        <v/>
      </c>
      <c r="S940" s="333">
        <f>IF(R940,"",A940&amp;"+")</f>
        <v/>
      </c>
    </row>
    <row r="941" ht="20.1" customFormat="1" customHeight="1" s="333">
      <c r="A941" s="296" t="n"/>
      <c r="B941" s="328" t="n"/>
      <c r="C941" s="328" t="n"/>
      <c r="D941" s="328" t="n"/>
      <c r="E941" s="328" t="n"/>
      <c r="F941" s="328" t="n"/>
      <c r="G941" s="329" t="n"/>
      <c r="H941" s="329" t="n"/>
      <c r="I941" s="330" t="n"/>
      <c r="J941" s="330" t="n"/>
      <c r="K941" s="330" t="n"/>
      <c r="L941" s="330" t="n"/>
      <c r="M941" s="330" t="n"/>
      <c r="N941" s="331">
        <f>IF(A941="","",IF(ISERROR(MATCH($F941,CL,0)),"Unknown",INDIRECT("'C'!$A$"&amp;MATCH($F941,CL,0)+1)))</f>
        <v/>
      </c>
      <c r="O941" s="331" t="inlineStr"/>
      <c r="P941" s="332" t="n"/>
      <c r="Q941" s="333">
        <f>A941&amp;B941</f>
        <v/>
      </c>
      <c r="R941" s="333">
        <f>OR(ISBLANK(B941),ISBLANK(C941))</f>
        <v/>
      </c>
      <c r="S941" s="333">
        <f>IF(R941,"",A941&amp;"+")</f>
        <v/>
      </c>
    </row>
    <row r="942" ht="20.1" customFormat="1" customHeight="1" s="333">
      <c r="A942" s="296" t="n"/>
      <c r="B942" s="328" t="n"/>
      <c r="C942" s="328" t="n"/>
      <c r="D942" s="328" t="n"/>
      <c r="E942" s="328" t="n"/>
      <c r="F942" s="328" t="n"/>
      <c r="G942" s="329" t="n"/>
      <c r="H942" s="329" t="n"/>
      <c r="I942" s="330" t="n"/>
      <c r="J942" s="330" t="n"/>
      <c r="K942" s="330" t="n"/>
      <c r="L942" s="330" t="n"/>
      <c r="M942" s="330" t="n"/>
      <c r="N942" s="331">
        <f>IF(A942="","",IF(ISERROR(MATCH($F942,CL,0)),"Unknown",INDIRECT("'C'!$A$"&amp;MATCH($F942,CL,0)+1)))</f>
        <v/>
      </c>
      <c r="O942" s="331" t="inlineStr"/>
      <c r="P942" s="332" t="n"/>
      <c r="Q942" s="333">
        <f>A942&amp;B942</f>
        <v/>
      </c>
      <c r="R942" s="333">
        <f>OR(ISBLANK(B942),ISBLANK(C942))</f>
        <v/>
      </c>
      <c r="S942" s="333">
        <f>IF(R942,"",A942&amp;"+")</f>
        <v/>
      </c>
    </row>
    <row r="943" ht="20.1" customFormat="1" customHeight="1" s="333">
      <c r="A943" s="296" t="n"/>
      <c r="B943" s="328" t="n"/>
      <c r="C943" s="328" t="n"/>
      <c r="D943" s="328" t="n"/>
      <c r="E943" s="328" t="n"/>
      <c r="F943" s="328" t="n"/>
      <c r="G943" s="329" t="n"/>
      <c r="H943" s="329" t="n"/>
      <c r="I943" s="330" t="n"/>
      <c r="J943" s="330" t="n"/>
      <c r="K943" s="330" t="n"/>
      <c r="L943" s="330" t="n"/>
      <c r="M943" s="330" t="n"/>
      <c r="N943" s="331">
        <f>IF(A943="","",IF(ISERROR(MATCH($F943,CL,0)),"Unknown",INDIRECT("'C'!$A$"&amp;MATCH($F943,CL,0)+1)))</f>
        <v/>
      </c>
      <c r="O943" s="331" t="inlineStr"/>
      <c r="P943" s="332" t="n"/>
      <c r="Q943" s="333">
        <f>A943&amp;B943</f>
        <v/>
      </c>
      <c r="R943" s="333">
        <f>OR(ISBLANK(B943),ISBLANK(C943))</f>
        <v/>
      </c>
      <c r="S943" s="333">
        <f>IF(R943,"",A943&amp;"+")</f>
        <v/>
      </c>
    </row>
    <row r="944" ht="20.1" customFormat="1" customHeight="1" s="333">
      <c r="A944" s="296" t="n"/>
      <c r="B944" s="328" t="n"/>
      <c r="C944" s="328" t="n"/>
      <c r="D944" s="328" t="n"/>
      <c r="E944" s="328" t="n"/>
      <c r="F944" s="328" t="n"/>
      <c r="G944" s="329" t="n"/>
      <c r="H944" s="329" t="n"/>
      <c r="I944" s="330" t="n"/>
      <c r="J944" s="330" t="n"/>
      <c r="K944" s="330" t="n"/>
      <c r="L944" s="330" t="n"/>
      <c r="M944" s="330" t="n"/>
      <c r="N944" s="331">
        <f>IF(A944="","",IF(ISERROR(MATCH($F944,CL,0)),"Unknown",INDIRECT("'C'!$A$"&amp;MATCH($F944,CL,0)+1)))</f>
        <v/>
      </c>
      <c r="O944" s="331" t="inlineStr"/>
      <c r="P944" s="332" t="n"/>
      <c r="Q944" s="333">
        <f>A944&amp;B944</f>
        <v/>
      </c>
      <c r="R944" s="333">
        <f>OR(ISBLANK(B944),ISBLANK(C944))</f>
        <v/>
      </c>
      <c r="S944" s="333">
        <f>IF(R944,"",A944&amp;"+")</f>
        <v/>
      </c>
    </row>
    <row r="945" ht="20.1" customFormat="1" customHeight="1" s="333">
      <c r="A945" s="296" t="n"/>
      <c r="B945" s="328" t="n"/>
      <c r="C945" s="328" t="n"/>
      <c r="D945" s="328" t="n"/>
      <c r="E945" s="328" t="n"/>
      <c r="F945" s="328" t="n"/>
      <c r="G945" s="329" t="n"/>
      <c r="H945" s="329" t="n"/>
      <c r="I945" s="330" t="n"/>
      <c r="J945" s="330" t="n"/>
      <c r="K945" s="330" t="n"/>
      <c r="L945" s="330" t="n"/>
      <c r="M945" s="330" t="n"/>
      <c r="N945" s="331">
        <f>IF(A945="","",IF(ISERROR(MATCH($F945,CL,0)),"Unknown",INDIRECT("'C'!$A$"&amp;MATCH($F945,CL,0)+1)))</f>
        <v/>
      </c>
      <c r="O945" s="331" t="inlineStr"/>
      <c r="P945" s="332" t="n"/>
      <c r="Q945" s="333">
        <f>A945&amp;B945</f>
        <v/>
      </c>
      <c r="R945" s="333">
        <f>OR(ISBLANK(B945),ISBLANK(C945))</f>
        <v/>
      </c>
      <c r="S945" s="333">
        <f>IF(R945,"",A945&amp;"+")</f>
        <v/>
      </c>
    </row>
    <row r="946" ht="20.1" customFormat="1" customHeight="1" s="333">
      <c r="A946" s="296" t="n"/>
      <c r="B946" s="328" t="n"/>
      <c r="C946" s="328" t="n"/>
      <c r="D946" s="328" t="n"/>
      <c r="E946" s="328" t="n"/>
      <c r="F946" s="328" t="n"/>
      <c r="G946" s="329" t="n"/>
      <c r="H946" s="329" t="n"/>
      <c r="I946" s="330" t="n"/>
      <c r="J946" s="330" t="n"/>
      <c r="K946" s="330" t="n"/>
      <c r="L946" s="330" t="n"/>
      <c r="M946" s="330" t="n"/>
      <c r="N946" s="331">
        <f>IF(A946="","",IF(ISERROR(MATCH($F946,CL,0)),"Unknown",INDIRECT("'C'!$A$"&amp;MATCH($F946,CL,0)+1)))</f>
        <v/>
      </c>
      <c r="O946" s="331" t="inlineStr"/>
      <c r="P946" s="332" t="n"/>
      <c r="Q946" s="333">
        <f>A946&amp;B946</f>
        <v/>
      </c>
      <c r="R946" s="333">
        <f>OR(ISBLANK(B946),ISBLANK(C946))</f>
        <v/>
      </c>
      <c r="S946" s="333">
        <f>IF(R946,"",A946&amp;"+")</f>
        <v/>
      </c>
    </row>
    <row r="947" ht="20.1" customFormat="1" customHeight="1" s="333">
      <c r="A947" s="296" t="n"/>
      <c r="B947" s="328" t="n"/>
      <c r="C947" s="328" t="n"/>
      <c r="D947" s="328" t="n"/>
      <c r="E947" s="328" t="n"/>
      <c r="F947" s="328" t="n"/>
      <c r="G947" s="329" t="n"/>
      <c r="H947" s="329" t="n"/>
      <c r="I947" s="330" t="n"/>
      <c r="J947" s="330" t="n"/>
      <c r="K947" s="330" t="n"/>
      <c r="L947" s="330" t="n"/>
      <c r="M947" s="330" t="n"/>
      <c r="N947" s="331">
        <f>IF(A947="","",IF(ISERROR(MATCH($F947,CL,0)),"Unknown",INDIRECT("'C'!$A$"&amp;MATCH($F947,CL,0)+1)))</f>
        <v/>
      </c>
      <c r="O947" s="331" t="inlineStr"/>
      <c r="P947" s="332" t="n"/>
      <c r="Q947" s="333">
        <f>A947&amp;B947</f>
        <v/>
      </c>
      <c r="R947" s="333">
        <f>OR(ISBLANK(B947),ISBLANK(C947))</f>
        <v/>
      </c>
      <c r="S947" s="333">
        <f>IF(R947,"",A947&amp;"+")</f>
        <v/>
      </c>
    </row>
    <row r="948" ht="20.1" customFormat="1" customHeight="1" s="333">
      <c r="A948" s="296" t="n"/>
      <c r="B948" s="328" t="n"/>
      <c r="C948" s="328" t="n"/>
      <c r="D948" s="328" t="n"/>
      <c r="E948" s="328" t="n"/>
      <c r="F948" s="328" t="n"/>
      <c r="G948" s="329" t="n"/>
      <c r="H948" s="329" t="n"/>
      <c r="I948" s="330" t="n"/>
      <c r="J948" s="330" t="n"/>
      <c r="K948" s="330" t="n"/>
      <c r="L948" s="330" t="n"/>
      <c r="M948" s="330" t="n"/>
      <c r="N948" s="331">
        <f>IF(A948="","",IF(ISERROR(MATCH($F948,CL,0)),"Unknown",INDIRECT("'C'!$A$"&amp;MATCH($F948,CL,0)+1)))</f>
        <v/>
      </c>
      <c r="O948" s="331" t="inlineStr"/>
      <c r="P948" s="332" t="n"/>
      <c r="Q948" s="333">
        <f>A948&amp;B948</f>
        <v/>
      </c>
      <c r="R948" s="333">
        <f>OR(ISBLANK(B948),ISBLANK(C948))</f>
        <v/>
      </c>
      <c r="S948" s="333">
        <f>IF(R948,"",A948&amp;"+")</f>
        <v/>
      </c>
    </row>
    <row r="949" ht="20.1" customFormat="1" customHeight="1" s="333">
      <c r="A949" s="296" t="n"/>
      <c r="B949" s="328" t="n"/>
      <c r="C949" s="328" t="n"/>
      <c r="D949" s="328" t="n"/>
      <c r="E949" s="328" t="n"/>
      <c r="F949" s="328" t="n"/>
      <c r="G949" s="329" t="n"/>
      <c r="H949" s="329" t="n"/>
      <c r="I949" s="330" t="n"/>
      <c r="J949" s="330" t="n"/>
      <c r="K949" s="330" t="n"/>
      <c r="L949" s="330" t="n"/>
      <c r="M949" s="330" t="n"/>
      <c r="N949" s="331">
        <f>IF(A949="","",IF(ISERROR(MATCH($F949,CL,0)),"Unknown",INDIRECT("'C'!$A$"&amp;MATCH($F949,CL,0)+1)))</f>
        <v/>
      </c>
      <c r="O949" s="331" t="inlineStr"/>
      <c r="P949" s="332" t="n"/>
      <c r="Q949" s="333">
        <f>A949&amp;B949</f>
        <v/>
      </c>
      <c r="R949" s="333">
        <f>OR(ISBLANK(B949),ISBLANK(C949))</f>
        <v/>
      </c>
      <c r="S949" s="333">
        <f>IF(R949,"",A949&amp;"+")</f>
        <v/>
      </c>
    </row>
    <row r="950" ht="20.1" customFormat="1" customHeight="1" s="333">
      <c r="A950" s="296" t="n"/>
      <c r="B950" s="328" t="n"/>
      <c r="C950" s="328" t="n"/>
      <c r="D950" s="328" t="n"/>
      <c r="E950" s="328" t="n"/>
      <c r="F950" s="328" t="n"/>
      <c r="G950" s="329" t="n"/>
      <c r="H950" s="329" t="n"/>
      <c r="I950" s="330" t="n"/>
      <c r="J950" s="330" t="n"/>
      <c r="K950" s="330" t="n"/>
      <c r="L950" s="330" t="n"/>
      <c r="M950" s="330" t="n"/>
      <c r="N950" s="331">
        <f>IF(A950="","",IF(ISERROR(MATCH($F950,CL,0)),"Unknown",INDIRECT("'C'!$A$"&amp;MATCH($F950,CL,0)+1)))</f>
        <v/>
      </c>
      <c r="O950" s="331" t="inlineStr"/>
      <c r="P950" s="332" t="n"/>
      <c r="Q950" s="333">
        <f>A950&amp;B950</f>
        <v/>
      </c>
      <c r="R950" s="333">
        <f>OR(ISBLANK(B950),ISBLANK(C950))</f>
        <v/>
      </c>
      <c r="S950" s="333">
        <f>IF(R950,"",A950&amp;"+")</f>
        <v/>
      </c>
    </row>
    <row r="951" ht="20.1" customFormat="1" customHeight="1" s="333">
      <c r="A951" s="296" t="n"/>
      <c r="B951" s="328" t="n"/>
      <c r="C951" s="328" t="n"/>
      <c r="D951" s="328" t="n"/>
      <c r="E951" s="328" t="n"/>
      <c r="F951" s="328" t="n"/>
      <c r="G951" s="329" t="n"/>
      <c r="H951" s="329" t="n"/>
      <c r="I951" s="330" t="n"/>
      <c r="J951" s="330" t="n"/>
      <c r="K951" s="330" t="n"/>
      <c r="L951" s="330" t="n"/>
      <c r="M951" s="330" t="n"/>
      <c r="N951" s="331">
        <f>IF(A951="","",IF(ISERROR(MATCH($F951,CL,0)),"Unknown",INDIRECT("'C'!$A$"&amp;MATCH($F951,CL,0)+1)))</f>
        <v/>
      </c>
      <c r="O951" s="331" t="inlineStr"/>
      <c r="P951" s="332" t="n"/>
      <c r="Q951" s="333">
        <f>A951&amp;B951</f>
        <v/>
      </c>
      <c r="R951" s="333">
        <f>OR(ISBLANK(B951),ISBLANK(C951))</f>
        <v/>
      </c>
      <c r="S951" s="333">
        <f>IF(R951,"",A951&amp;"+")</f>
        <v/>
      </c>
    </row>
    <row r="952" ht="20.1" customFormat="1" customHeight="1" s="333">
      <c r="A952" s="296" t="n"/>
      <c r="B952" s="328" t="n"/>
      <c r="C952" s="328" t="n"/>
      <c r="D952" s="328" t="n"/>
      <c r="E952" s="328" t="n"/>
      <c r="F952" s="328" t="n"/>
      <c r="G952" s="329" t="n"/>
      <c r="H952" s="329" t="n"/>
      <c r="I952" s="330" t="n"/>
      <c r="J952" s="330" t="n"/>
      <c r="K952" s="330" t="n"/>
      <c r="L952" s="330" t="n"/>
      <c r="M952" s="330" t="n"/>
      <c r="N952" s="331">
        <f>IF(A952="","",IF(ISERROR(MATCH($F952,CL,0)),"Unknown",INDIRECT("'C'!$A$"&amp;MATCH($F952,CL,0)+1)))</f>
        <v/>
      </c>
      <c r="O952" s="331" t="inlineStr"/>
      <c r="P952" s="332" t="n"/>
      <c r="Q952" s="333">
        <f>A952&amp;B952</f>
        <v/>
      </c>
      <c r="R952" s="333">
        <f>OR(ISBLANK(B952),ISBLANK(C952))</f>
        <v/>
      </c>
      <c r="S952" s="333">
        <f>IF(R952,"",A952&amp;"+")</f>
        <v/>
      </c>
    </row>
    <row r="953" ht="20.1" customFormat="1" customHeight="1" s="333">
      <c r="A953" s="296" t="n"/>
      <c r="B953" s="328" t="n"/>
      <c r="C953" s="328" t="n"/>
      <c r="D953" s="328" t="n"/>
      <c r="E953" s="328" t="n"/>
      <c r="F953" s="328" t="n"/>
      <c r="G953" s="329" t="n"/>
      <c r="H953" s="329" t="n"/>
      <c r="I953" s="330" t="n"/>
      <c r="J953" s="330" t="n"/>
      <c r="K953" s="330" t="n"/>
      <c r="L953" s="330" t="n"/>
      <c r="M953" s="330" t="n"/>
      <c r="N953" s="331">
        <f>IF(A953="","",IF(ISERROR(MATCH($F953,CL,0)),"Unknown",INDIRECT("'C'!$A$"&amp;MATCH($F953,CL,0)+1)))</f>
        <v/>
      </c>
      <c r="O953" s="331" t="inlineStr"/>
      <c r="P953" s="332" t="n"/>
      <c r="Q953" s="333">
        <f>A953&amp;B953</f>
        <v/>
      </c>
      <c r="R953" s="333">
        <f>OR(ISBLANK(B953),ISBLANK(C953))</f>
        <v/>
      </c>
      <c r="S953" s="333">
        <f>IF(R953,"",A953&amp;"+")</f>
        <v/>
      </c>
    </row>
    <row r="954" ht="20.1" customFormat="1" customHeight="1" s="333">
      <c r="A954" s="296" t="n"/>
      <c r="B954" s="328" t="n"/>
      <c r="C954" s="328" t="n"/>
      <c r="D954" s="328" t="n"/>
      <c r="E954" s="328" t="n"/>
      <c r="F954" s="328" t="n"/>
      <c r="G954" s="329" t="n"/>
      <c r="H954" s="329" t="n"/>
      <c r="I954" s="330" t="n"/>
      <c r="J954" s="330" t="n"/>
      <c r="K954" s="330" t="n"/>
      <c r="L954" s="330" t="n"/>
      <c r="M954" s="330" t="n"/>
      <c r="N954" s="331">
        <f>IF(A954="","",IF(ISERROR(MATCH($F954,CL,0)),"Unknown",INDIRECT("'C'!$A$"&amp;MATCH($F954,CL,0)+1)))</f>
        <v/>
      </c>
      <c r="O954" s="331" t="inlineStr"/>
      <c r="P954" s="332" t="n"/>
      <c r="Q954" s="333">
        <f>A954&amp;B954</f>
        <v/>
      </c>
      <c r="R954" s="333">
        <f>OR(ISBLANK(B954),ISBLANK(C954))</f>
        <v/>
      </c>
      <c r="S954" s="333">
        <f>IF(R954,"",A954&amp;"+")</f>
        <v/>
      </c>
    </row>
    <row r="955" ht="20.1" customFormat="1" customHeight="1" s="333">
      <c r="A955" s="296" t="n"/>
      <c r="B955" s="328" t="n"/>
      <c r="C955" s="328" t="n"/>
      <c r="D955" s="328" t="n"/>
      <c r="E955" s="328" t="n"/>
      <c r="F955" s="328" t="n"/>
      <c r="G955" s="329" t="n"/>
      <c r="H955" s="329" t="n"/>
      <c r="I955" s="330" t="n"/>
      <c r="J955" s="330" t="n"/>
      <c r="K955" s="330" t="n"/>
      <c r="L955" s="330" t="n"/>
      <c r="M955" s="330" t="n"/>
      <c r="N955" s="331">
        <f>IF(A955="","",IF(ISERROR(MATCH($F955,CL,0)),"Unknown",INDIRECT("'C'!$A$"&amp;MATCH($F955,CL,0)+1)))</f>
        <v/>
      </c>
      <c r="O955" s="331" t="inlineStr"/>
      <c r="P955" s="332" t="n"/>
      <c r="Q955" s="333">
        <f>A955&amp;B955</f>
        <v/>
      </c>
      <c r="R955" s="333">
        <f>OR(ISBLANK(B955),ISBLANK(C955))</f>
        <v/>
      </c>
      <c r="S955" s="333">
        <f>IF(R955,"",A955&amp;"+")</f>
        <v/>
      </c>
    </row>
    <row r="956" ht="20.1" customFormat="1" customHeight="1" s="333">
      <c r="A956" s="296" t="n"/>
      <c r="B956" s="328" t="n"/>
      <c r="C956" s="328" t="n"/>
      <c r="D956" s="328" t="n"/>
      <c r="E956" s="328" t="n"/>
      <c r="F956" s="328" t="n"/>
      <c r="G956" s="329" t="n"/>
      <c r="H956" s="329" t="n"/>
      <c r="I956" s="330" t="n"/>
      <c r="J956" s="330" t="n"/>
      <c r="K956" s="330" t="n"/>
      <c r="L956" s="330" t="n"/>
      <c r="M956" s="330" t="n"/>
      <c r="N956" s="331">
        <f>IF(A956="","",IF(ISERROR(MATCH($F956,CL,0)),"Unknown",INDIRECT("'C'!$A$"&amp;MATCH($F956,CL,0)+1)))</f>
        <v/>
      </c>
      <c r="O956" s="331" t="inlineStr"/>
      <c r="P956" s="332" t="n"/>
      <c r="Q956" s="333">
        <f>A956&amp;B956</f>
        <v/>
      </c>
      <c r="R956" s="333">
        <f>OR(ISBLANK(B956),ISBLANK(C956))</f>
        <v/>
      </c>
      <c r="S956" s="333">
        <f>IF(R956,"",A956&amp;"+")</f>
        <v/>
      </c>
    </row>
    <row r="957" ht="20.1" customFormat="1" customHeight="1" s="333">
      <c r="A957" s="296" t="n"/>
      <c r="B957" s="328" t="n"/>
      <c r="C957" s="328" t="n"/>
      <c r="D957" s="328" t="n"/>
      <c r="E957" s="328" t="n"/>
      <c r="F957" s="328" t="n"/>
      <c r="G957" s="329" t="n"/>
      <c r="H957" s="329" t="n"/>
      <c r="I957" s="330" t="n"/>
      <c r="J957" s="330" t="n"/>
      <c r="K957" s="330" t="n"/>
      <c r="L957" s="330" t="n"/>
      <c r="M957" s="330" t="n"/>
      <c r="N957" s="331">
        <f>IF(A957="","",IF(ISERROR(MATCH($F957,CL,0)),"Unknown",INDIRECT("'C'!$A$"&amp;MATCH($F957,CL,0)+1)))</f>
        <v/>
      </c>
      <c r="O957" s="331" t="inlineStr"/>
      <c r="P957" s="332" t="n"/>
      <c r="Q957" s="333">
        <f>A957&amp;B957</f>
        <v/>
      </c>
      <c r="R957" s="333">
        <f>OR(ISBLANK(B957),ISBLANK(C957))</f>
        <v/>
      </c>
      <c r="S957" s="333">
        <f>IF(R957,"",A957&amp;"+")</f>
        <v/>
      </c>
    </row>
    <row r="958" ht="20.1" customFormat="1" customHeight="1" s="333">
      <c r="A958" s="296" t="n"/>
      <c r="B958" s="328" t="n"/>
      <c r="C958" s="328" t="n"/>
      <c r="D958" s="328" t="n"/>
      <c r="E958" s="328" t="n"/>
      <c r="F958" s="328" t="n"/>
      <c r="G958" s="329" t="n"/>
      <c r="H958" s="329" t="n"/>
      <c r="I958" s="330" t="n"/>
      <c r="J958" s="330" t="n"/>
      <c r="K958" s="330" t="n"/>
      <c r="L958" s="330" t="n"/>
      <c r="M958" s="330" t="n"/>
      <c r="N958" s="331">
        <f>IF(A958="","",IF(ISERROR(MATCH($F958,CL,0)),"Unknown",INDIRECT("'C'!$A$"&amp;MATCH($F958,CL,0)+1)))</f>
        <v/>
      </c>
      <c r="O958" s="331" t="inlineStr"/>
      <c r="P958" s="332" t="n"/>
      <c r="Q958" s="333">
        <f>A958&amp;B958</f>
        <v/>
      </c>
      <c r="R958" s="333">
        <f>OR(ISBLANK(B958),ISBLANK(C958))</f>
        <v/>
      </c>
      <c r="S958" s="333">
        <f>IF(R958,"",A958&amp;"+")</f>
        <v/>
      </c>
    </row>
    <row r="959" ht="20.1" customFormat="1" customHeight="1" s="333">
      <c r="A959" s="296" t="n"/>
      <c r="B959" s="328" t="n"/>
      <c r="C959" s="328" t="n"/>
      <c r="D959" s="328" t="n"/>
      <c r="E959" s="328" t="n"/>
      <c r="F959" s="328" t="n"/>
      <c r="G959" s="329" t="n"/>
      <c r="H959" s="329" t="n"/>
      <c r="I959" s="330" t="n"/>
      <c r="J959" s="330" t="n"/>
      <c r="K959" s="330" t="n"/>
      <c r="L959" s="330" t="n"/>
      <c r="M959" s="330" t="n"/>
      <c r="N959" s="331">
        <f>IF(A959="","",IF(ISERROR(MATCH($F959,CL,0)),"Unknown",INDIRECT("'C'!$A$"&amp;MATCH($F959,CL,0)+1)))</f>
        <v/>
      </c>
      <c r="O959" s="331" t="inlineStr"/>
      <c r="P959" s="332" t="n"/>
      <c r="Q959" s="333">
        <f>A959&amp;B959</f>
        <v/>
      </c>
      <c r="R959" s="333">
        <f>OR(ISBLANK(B959),ISBLANK(C959))</f>
        <v/>
      </c>
      <c r="S959" s="333">
        <f>IF(R959,"",A959&amp;"+")</f>
        <v/>
      </c>
    </row>
    <row r="960" ht="20.1" customFormat="1" customHeight="1" s="333">
      <c r="A960" s="296" t="n"/>
      <c r="B960" s="328" t="n"/>
      <c r="C960" s="328" t="n"/>
      <c r="D960" s="328" t="n"/>
      <c r="E960" s="328" t="n"/>
      <c r="F960" s="328" t="n"/>
      <c r="G960" s="329" t="n"/>
      <c r="H960" s="329" t="n"/>
      <c r="I960" s="330" t="n"/>
      <c r="J960" s="330" t="n"/>
      <c r="K960" s="330" t="n"/>
      <c r="L960" s="330" t="n"/>
      <c r="M960" s="330" t="n"/>
      <c r="N960" s="331">
        <f>IF(A960="","",IF(ISERROR(MATCH($F960,CL,0)),"Unknown",INDIRECT("'C'!$A$"&amp;MATCH($F960,CL,0)+1)))</f>
        <v/>
      </c>
      <c r="O960" s="331" t="inlineStr"/>
      <c r="P960" s="332" t="n"/>
      <c r="Q960" s="333">
        <f>A960&amp;B960</f>
        <v/>
      </c>
      <c r="R960" s="333">
        <f>OR(ISBLANK(B960),ISBLANK(C960))</f>
        <v/>
      </c>
      <c r="S960" s="333">
        <f>IF(R960,"",A960&amp;"+")</f>
        <v/>
      </c>
    </row>
    <row r="961" ht="20.1" customFormat="1" customHeight="1" s="333">
      <c r="A961" s="296" t="n"/>
      <c r="B961" s="328" t="n"/>
      <c r="C961" s="328" t="n"/>
      <c r="D961" s="328" t="n"/>
      <c r="E961" s="328" t="n"/>
      <c r="F961" s="328" t="n"/>
      <c r="G961" s="329" t="n"/>
      <c r="H961" s="329" t="n"/>
      <c r="I961" s="330" t="n"/>
      <c r="J961" s="330" t="n"/>
      <c r="K961" s="330" t="n"/>
      <c r="L961" s="330" t="n"/>
      <c r="M961" s="330" t="n"/>
      <c r="N961" s="331">
        <f>IF(A961="","",IF(ISERROR(MATCH($F961,CL,0)),"Unknown",INDIRECT("'C'!$A$"&amp;MATCH($F961,CL,0)+1)))</f>
        <v/>
      </c>
      <c r="O961" s="331" t="inlineStr"/>
      <c r="P961" s="332" t="n"/>
      <c r="Q961" s="333">
        <f>A961&amp;B961</f>
        <v/>
      </c>
      <c r="R961" s="333">
        <f>OR(ISBLANK(B961),ISBLANK(C961))</f>
        <v/>
      </c>
      <c r="S961" s="333">
        <f>IF(R961,"",A961&amp;"+")</f>
        <v/>
      </c>
    </row>
    <row r="962" ht="20.1" customFormat="1" customHeight="1" s="333">
      <c r="A962" s="296" t="n"/>
      <c r="B962" s="328" t="n"/>
      <c r="C962" s="328" t="n"/>
      <c r="D962" s="328" t="n"/>
      <c r="E962" s="328" t="n"/>
      <c r="F962" s="328" t="n"/>
      <c r="G962" s="329" t="n"/>
      <c r="H962" s="329" t="n"/>
      <c r="I962" s="330" t="n"/>
      <c r="J962" s="330" t="n"/>
      <c r="K962" s="330" t="n"/>
      <c r="L962" s="330" t="n"/>
      <c r="M962" s="330" t="n"/>
      <c r="N962" s="331">
        <f>IF(A962="","",IF(ISERROR(MATCH($F962,CL,0)),"Unknown",INDIRECT("'C'!$A$"&amp;MATCH($F962,CL,0)+1)))</f>
        <v/>
      </c>
      <c r="O962" s="331" t="inlineStr"/>
      <c r="P962" s="332" t="n"/>
      <c r="Q962" s="333">
        <f>A962&amp;B962</f>
        <v/>
      </c>
      <c r="R962" s="333">
        <f>OR(ISBLANK(B962),ISBLANK(C962))</f>
        <v/>
      </c>
      <c r="S962" s="333">
        <f>IF(R962,"",A962&amp;"+")</f>
        <v/>
      </c>
    </row>
    <row r="963" ht="20.1" customFormat="1" customHeight="1" s="333">
      <c r="A963" s="296" t="n"/>
      <c r="B963" s="328" t="n"/>
      <c r="C963" s="328" t="n"/>
      <c r="D963" s="328" t="n"/>
      <c r="E963" s="328" t="n"/>
      <c r="F963" s="328" t="n"/>
      <c r="G963" s="329" t="n"/>
      <c r="H963" s="329" t="n"/>
      <c r="I963" s="330" t="n"/>
      <c r="J963" s="330" t="n"/>
      <c r="K963" s="330" t="n"/>
      <c r="L963" s="330" t="n"/>
      <c r="M963" s="330" t="n"/>
      <c r="N963" s="331">
        <f>IF(A963="","",IF(ISERROR(MATCH($F963,CL,0)),"Unknown",INDIRECT("'C'!$A$"&amp;MATCH($F963,CL,0)+1)))</f>
        <v/>
      </c>
      <c r="O963" s="331" t="inlineStr"/>
      <c r="P963" s="332" t="n"/>
      <c r="Q963" s="333">
        <f>A963&amp;B963</f>
        <v/>
      </c>
      <c r="R963" s="333">
        <f>OR(ISBLANK(B963),ISBLANK(C963))</f>
        <v/>
      </c>
      <c r="S963" s="333">
        <f>IF(R963,"",A963&amp;"+")</f>
        <v/>
      </c>
    </row>
    <row r="964" ht="20.1" customFormat="1" customHeight="1" s="333">
      <c r="A964" s="296" t="n"/>
      <c r="B964" s="328" t="n"/>
      <c r="C964" s="328" t="n"/>
      <c r="D964" s="328" t="n"/>
      <c r="E964" s="328" t="n"/>
      <c r="F964" s="328" t="n"/>
      <c r="G964" s="329" t="n"/>
      <c r="H964" s="329" t="n"/>
      <c r="I964" s="330" t="n"/>
      <c r="J964" s="330" t="n"/>
      <c r="K964" s="330" t="n"/>
      <c r="L964" s="330" t="n"/>
      <c r="M964" s="330" t="n"/>
      <c r="N964" s="331">
        <f>IF(A964="","",IF(ISERROR(MATCH($F964,CL,0)),"Unknown",INDIRECT("'C'!$A$"&amp;MATCH($F964,CL,0)+1)))</f>
        <v/>
      </c>
      <c r="O964" s="331" t="inlineStr"/>
      <c r="P964" s="332" t="n"/>
      <c r="Q964" s="333">
        <f>A964&amp;B964</f>
        <v/>
      </c>
      <c r="R964" s="333">
        <f>OR(ISBLANK(B964),ISBLANK(C964))</f>
        <v/>
      </c>
      <c r="S964" s="333">
        <f>IF(R964,"",A964&amp;"+")</f>
        <v/>
      </c>
    </row>
    <row r="965" ht="20.1" customFormat="1" customHeight="1" s="333">
      <c r="A965" s="296" t="n"/>
      <c r="B965" s="328" t="n"/>
      <c r="C965" s="328" t="n"/>
      <c r="D965" s="328" t="n"/>
      <c r="E965" s="328" t="n"/>
      <c r="F965" s="328" t="n"/>
      <c r="G965" s="329" t="n"/>
      <c r="H965" s="329" t="n"/>
      <c r="I965" s="330" t="n"/>
      <c r="J965" s="330" t="n"/>
      <c r="K965" s="330" t="n"/>
      <c r="L965" s="330" t="n"/>
      <c r="M965" s="330" t="n"/>
      <c r="N965" s="331">
        <f>IF(A965="","",IF(ISERROR(MATCH($F965,CL,0)),"Unknown",INDIRECT("'C'!$A$"&amp;MATCH($F965,CL,0)+1)))</f>
        <v/>
      </c>
      <c r="O965" s="331" t="inlineStr"/>
      <c r="P965" s="332" t="n"/>
      <c r="Q965" s="333">
        <f>A965&amp;B965</f>
        <v/>
      </c>
      <c r="R965" s="333">
        <f>OR(ISBLANK(B965),ISBLANK(C965))</f>
        <v/>
      </c>
      <c r="S965" s="333">
        <f>IF(R965,"",A965&amp;"+")</f>
        <v/>
      </c>
    </row>
    <row r="966" ht="20.1" customFormat="1" customHeight="1" s="333">
      <c r="A966" s="296" t="n"/>
      <c r="B966" s="328" t="n"/>
      <c r="C966" s="328" t="n"/>
      <c r="D966" s="328" t="n"/>
      <c r="E966" s="328" t="n"/>
      <c r="F966" s="328" t="n"/>
      <c r="G966" s="329" t="n"/>
      <c r="H966" s="329" t="n"/>
      <c r="I966" s="330" t="n"/>
      <c r="J966" s="330" t="n"/>
      <c r="K966" s="330" t="n"/>
      <c r="L966" s="330" t="n"/>
      <c r="M966" s="330" t="n"/>
      <c r="N966" s="331">
        <f>IF(A966="","",IF(ISERROR(MATCH($F966,CL,0)),"Unknown",INDIRECT("'C'!$A$"&amp;MATCH($F966,CL,0)+1)))</f>
        <v/>
      </c>
      <c r="O966" s="331" t="inlineStr"/>
      <c r="P966" s="332" t="n"/>
      <c r="Q966" s="333">
        <f>A966&amp;B966</f>
        <v/>
      </c>
      <c r="R966" s="333">
        <f>OR(ISBLANK(B966),ISBLANK(C966))</f>
        <v/>
      </c>
      <c r="S966" s="333">
        <f>IF(R966,"",A966&amp;"+")</f>
        <v/>
      </c>
    </row>
    <row r="967" ht="20.1" customFormat="1" customHeight="1" s="333">
      <c r="A967" s="296" t="n"/>
      <c r="B967" s="328" t="n"/>
      <c r="C967" s="328" t="n"/>
      <c r="D967" s="328" t="n"/>
      <c r="E967" s="328" t="n"/>
      <c r="F967" s="328" t="n"/>
      <c r="G967" s="329" t="n"/>
      <c r="H967" s="329" t="n"/>
      <c r="I967" s="330" t="n"/>
      <c r="J967" s="330" t="n"/>
      <c r="K967" s="330" t="n"/>
      <c r="L967" s="330" t="n"/>
      <c r="M967" s="330" t="n"/>
      <c r="N967" s="331">
        <f>IF(A967="","",IF(ISERROR(MATCH($F967,CL,0)),"Unknown",INDIRECT("'C'!$A$"&amp;MATCH($F967,CL,0)+1)))</f>
        <v/>
      </c>
      <c r="O967" s="331" t="inlineStr"/>
      <c r="P967" s="332" t="n"/>
      <c r="Q967" s="333">
        <f>A967&amp;B967</f>
        <v/>
      </c>
      <c r="R967" s="333">
        <f>OR(ISBLANK(B967),ISBLANK(C967))</f>
        <v/>
      </c>
      <c r="S967" s="333">
        <f>IF(R967,"",A967&amp;"+")</f>
        <v/>
      </c>
    </row>
    <row r="968" ht="20.1" customFormat="1" customHeight="1" s="333">
      <c r="A968" s="296" t="n"/>
      <c r="B968" s="328" t="n"/>
      <c r="C968" s="328" t="n"/>
      <c r="D968" s="328" t="n"/>
      <c r="E968" s="328" t="n"/>
      <c r="F968" s="328" t="n"/>
      <c r="G968" s="329" t="n"/>
      <c r="H968" s="329" t="n"/>
      <c r="I968" s="330" t="n"/>
      <c r="J968" s="330" t="n"/>
      <c r="K968" s="330" t="n"/>
      <c r="L968" s="330" t="n"/>
      <c r="M968" s="330" t="n"/>
      <c r="N968" s="331">
        <f>IF(A968="","",IF(ISERROR(MATCH($F968,CL,0)),"Unknown",INDIRECT("'C'!$A$"&amp;MATCH($F968,CL,0)+1)))</f>
        <v/>
      </c>
      <c r="O968" s="331" t="inlineStr"/>
      <c r="P968" s="332" t="n"/>
      <c r="Q968" s="333">
        <f>A968&amp;B968</f>
        <v/>
      </c>
      <c r="R968" s="333">
        <f>OR(ISBLANK(B968),ISBLANK(C968))</f>
        <v/>
      </c>
      <c r="S968" s="333">
        <f>IF(R968,"",A968&amp;"+")</f>
        <v/>
      </c>
    </row>
    <row r="969" ht="20.1" customFormat="1" customHeight="1" s="333">
      <c r="A969" s="296" t="n"/>
      <c r="B969" s="328" t="n"/>
      <c r="C969" s="328" t="n"/>
      <c r="D969" s="328" t="n"/>
      <c r="E969" s="328" t="n"/>
      <c r="F969" s="328" t="n"/>
      <c r="G969" s="329" t="n"/>
      <c r="H969" s="329" t="n"/>
      <c r="I969" s="330" t="n"/>
      <c r="J969" s="330" t="n"/>
      <c r="K969" s="330" t="n"/>
      <c r="L969" s="330" t="n"/>
      <c r="M969" s="330" t="n"/>
      <c r="N969" s="331">
        <f>IF(A969="","",IF(ISERROR(MATCH($F969,CL,0)),"Unknown",INDIRECT("'C'!$A$"&amp;MATCH($F969,CL,0)+1)))</f>
        <v/>
      </c>
      <c r="O969" s="331" t="inlineStr"/>
      <c r="P969" s="332" t="n"/>
      <c r="Q969" s="333">
        <f>A969&amp;B969</f>
        <v/>
      </c>
      <c r="R969" s="333">
        <f>OR(ISBLANK(B969),ISBLANK(C969))</f>
        <v/>
      </c>
      <c r="S969" s="333">
        <f>IF(R969,"",A969&amp;"+")</f>
        <v/>
      </c>
    </row>
    <row r="970" ht="20.1" customFormat="1" customHeight="1" s="333">
      <c r="A970" s="296" t="n"/>
      <c r="B970" s="328" t="n"/>
      <c r="C970" s="328" t="n"/>
      <c r="D970" s="328" t="n"/>
      <c r="E970" s="328" t="n"/>
      <c r="F970" s="328" t="n"/>
      <c r="G970" s="329" t="n"/>
      <c r="H970" s="329" t="n"/>
      <c r="I970" s="330" t="n"/>
      <c r="J970" s="330" t="n"/>
      <c r="K970" s="330" t="n"/>
      <c r="L970" s="330" t="n"/>
      <c r="M970" s="330" t="n"/>
      <c r="N970" s="331">
        <f>IF(A970="","",IF(ISERROR(MATCH($F970,CL,0)),"Unknown",INDIRECT("'C'!$A$"&amp;MATCH($F970,CL,0)+1)))</f>
        <v/>
      </c>
      <c r="O970" s="331" t="inlineStr"/>
      <c r="P970" s="332" t="n"/>
      <c r="Q970" s="333">
        <f>A970&amp;B970</f>
        <v/>
      </c>
      <c r="R970" s="333">
        <f>OR(ISBLANK(B970),ISBLANK(C970))</f>
        <v/>
      </c>
      <c r="S970" s="333">
        <f>IF(R970,"",A970&amp;"+")</f>
        <v/>
      </c>
    </row>
    <row r="971" ht="20.1" customFormat="1" customHeight="1" s="333">
      <c r="A971" s="296" t="n"/>
      <c r="B971" s="328" t="n"/>
      <c r="C971" s="328" t="n"/>
      <c r="D971" s="328" t="n"/>
      <c r="E971" s="328" t="n"/>
      <c r="F971" s="328" t="n"/>
      <c r="G971" s="329" t="n"/>
      <c r="H971" s="329" t="n"/>
      <c r="I971" s="330" t="n"/>
      <c r="J971" s="330" t="n"/>
      <c r="K971" s="330" t="n"/>
      <c r="L971" s="330" t="n"/>
      <c r="M971" s="330" t="n"/>
      <c r="N971" s="331">
        <f>IF(A971="","",IF(ISERROR(MATCH($F971,CL,0)),"Unknown",INDIRECT("'C'!$A$"&amp;MATCH($F971,CL,0)+1)))</f>
        <v/>
      </c>
      <c r="O971" s="331" t="inlineStr"/>
      <c r="P971" s="332" t="n"/>
      <c r="Q971" s="333">
        <f>A971&amp;B971</f>
        <v/>
      </c>
      <c r="R971" s="333">
        <f>OR(ISBLANK(B971),ISBLANK(C971))</f>
        <v/>
      </c>
      <c r="S971" s="333">
        <f>IF(R971,"",A971&amp;"+")</f>
        <v/>
      </c>
    </row>
    <row r="972" ht="20.1" customFormat="1" customHeight="1" s="333">
      <c r="A972" s="296" t="n"/>
      <c r="B972" s="328" t="n"/>
      <c r="C972" s="328" t="n"/>
      <c r="D972" s="328" t="n"/>
      <c r="E972" s="328" t="n"/>
      <c r="F972" s="328" t="n"/>
      <c r="G972" s="329" t="n"/>
      <c r="H972" s="329" t="n"/>
      <c r="I972" s="330" t="n"/>
      <c r="J972" s="330" t="n"/>
      <c r="K972" s="330" t="n"/>
      <c r="L972" s="330" t="n"/>
      <c r="M972" s="330" t="n"/>
      <c r="N972" s="331">
        <f>IF(A972="","",IF(ISERROR(MATCH($F972,CL,0)),"Unknown",INDIRECT("'C'!$A$"&amp;MATCH($F972,CL,0)+1)))</f>
        <v/>
      </c>
      <c r="O972" s="331" t="inlineStr"/>
      <c r="P972" s="332" t="n"/>
      <c r="Q972" s="333">
        <f>A972&amp;B972</f>
        <v/>
      </c>
      <c r="R972" s="333">
        <f>OR(ISBLANK(B972),ISBLANK(C972))</f>
        <v/>
      </c>
      <c r="S972" s="333">
        <f>IF(R972,"",A972&amp;"+")</f>
        <v/>
      </c>
    </row>
    <row r="973" ht="20.1" customFormat="1" customHeight="1" s="333">
      <c r="A973" s="296" t="n"/>
      <c r="B973" s="328" t="n"/>
      <c r="C973" s="328" t="n"/>
      <c r="D973" s="328" t="n"/>
      <c r="E973" s="328" t="n"/>
      <c r="F973" s="328" t="n"/>
      <c r="G973" s="329" t="n"/>
      <c r="H973" s="329" t="n"/>
      <c r="I973" s="330" t="n"/>
      <c r="J973" s="330" t="n"/>
      <c r="K973" s="330" t="n"/>
      <c r="L973" s="330" t="n"/>
      <c r="M973" s="330" t="n"/>
      <c r="N973" s="331">
        <f>IF(A973="","",IF(ISERROR(MATCH($F973,CL,0)),"Unknown",INDIRECT("'C'!$A$"&amp;MATCH($F973,CL,0)+1)))</f>
        <v/>
      </c>
      <c r="O973" s="331" t="inlineStr"/>
      <c r="P973" s="332" t="n"/>
      <c r="Q973" s="333">
        <f>A973&amp;B973</f>
        <v/>
      </c>
      <c r="R973" s="333">
        <f>OR(ISBLANK(B973),ISBLANK(C973))</f>
        <v/>
      </c>
      <c r="S973" s="333">
        <f>IF(R973,"",A973&amp;"+")</f>
        <v/>
      </c>
    </row>
    <row r="974" ht="20.1" customFormat="1" customHeight="1" s="333">
      <c r="A974" s="296" t="n"/>
      <c r="B974" s="328" t="n"/>
      <c r="C974" s="328" t="n"/>
      <c r="D974" s="328" t="n"/>
      <c r="E974" s="328" t="n"/>
      <c r="F974" s="328" t="n"/>
      <c r="G974" s="329" t="n"/>
      <c r="H974" s="329" t="n"/>
      <c r="I974" s="330" t="n"/>
      <c r="J974" s="330" t="n"/>
      <c r="K974" s="330" t="n"/>
      <c r="L974" s="330" t="n"/>
      <c r="M974" s="330" t="n"/>
      <c r="N974" s="331">
        <f>IF(A974="","",IF(ISERROR(MATCH($F974,CL,0)),"Unknown",INDIRECT("'C'!$A$"&amp;MATCH($F974,CL,0)+1)))</f>
        <v/>
      </c>
      <c r="O974" s="331" t="inlineStr"/>
      <c r="P974" s="332" t="n"/>
      <c r="Q974" s="333">
        <f>A974&amp;B974</f>
        <v/>
      </c>
      <c r="R974" s="333">
        <f>OR(ISBLANK(B974),ISBLANK(C974))</f>
        <v/>
      </c>
      <c r="S974" s="333">
        <f>IF(R974,"",A974&amp;"+")</f>
        <v/>
      </c>
    </row>
    <row r="975" ht="20.1" customFormat="1" customHeight="1" s="333">
      <c r="A975" s="296" t="n"/>
      <c r="B975" s="328" t="n"/>
      <c r="C975" s="328" t="n"/>
      <c r="D975" s="328" t="n"/>
      <c r="E975" s="328" t="n"/>
      <c r="F975" s="328" t="n"/>
      <c r="G975" s="329" t="n"/>
      <c r="H975" s="329" t="n"/>
      <c r="I975" s="330" t="n"/>
      <c r="J975" s="330" t="n"/>
      <c r="K975" s="330" t="n"/>
      <c r="L975" s="330" t="n"/>
      <c r="M975" s="330" t="n"/>
      <c r="N975" s="331">
        <f>IF(A975="","",IF(ISERROR(MATCH($F975,CL,0)),"Unknown",INDIRECT("'C'!$A$"&amp;MATCH($F975,CL,0)+1)))</f>
        <v/>
      </c>
      <c r="O975" s="331" t="inlineStr"/>
      <c r="P975" s="332" t="n"/>
      <c r="Q975" s="333">
        <f>A975&amp;B975</f>
        <v/>
      </c>
      <c r="R975" s="333">
        <f>OR(ISBLANK(B975),ISBLANK(C975))</f>
        <v/>
      </c>
      <c r="S975" s="333">
        <f>IF(R975,"",A975&amp;"+")</f>
        <v/>
      </c>
    </row>
    <row r="976" ht="20.1" customFormat="1" customHeight="1" s="333">
      <c r="A976" s="296" t="n"/>
      <c r="B976" s="328" t="n"/>
      <c r="C976" s="328" t="n"/>
      <c r="D976" s="328" t="n"/>
      <c r="E976" s="328" t="n"/>
      <c r="F976" s="328" t="n"/>
      <c r="G976" s="329" t="n"/>
      <c r="H976" s="329" t="n"/>
      <c r="I976" s="330" t="n"/>
      <c r="J976" s="330" t="n"/>
      <c r="K976" s="330" t="n"/>
      <c r="L976" s="330" t="n"/>
      <c r="M976" s="330" t="n"/>
      <c r="N976" s="331">
        <f>IF(A976="","",IF(ISERROR(MATCH($F976,CL,0)),"Unknown",INDIRECT("'C'!$A$"&amp;MATCH($F976,CL,0)+1)))</f>
        <v/>
      </c>
      <c r="O976" s="331" t="inlineStr"/>
      <c r="P976" s="332" t="n"/>
      <c r="Q976" s="333">
        <f>A976&amp;B976</f>
        <v/>
      </c>
      <c r="R976" s="333">
        <f>OR(ISBLANK(B976),ISBLANK(C976))</f>
        <v/>
      </c>
      <c r="S976" s="333">
        <f>IF(R976,"",A976&amp;"+")</f>
        <v/>
      </c>
    </row>
    <row r="977" ht="20.1" customFormat="1" customHeight="1" s="333">
      <c r="A977" s="296" t="n"/>
      <c r="B977" s="328" t="n"/>
      <c r="C977" s="328" t="n"/>
      <c r="D977" s="328" t="n"/>
      <c r="E977" s="328" t="n"/>
      <c r="F977" s="328" t="n"/>
      <c r="G977" s="329" t="n"/>
      <c r="H977" s="329" t="n"/>
      <c r="I977" s="330" t="n"/>
      <c r="J977" s="330" t="n"/>
      <c r="K977" s="330" t="n"/>
      <c r="L977" s="330" t="n"/>
      <c r="M977" s="330" t="n"/>
      <c r="N977" s="331">
        <f>IF(A977="","",IF(ISERROR(MATCH($F977,CL,0)),"Unknown",INDIRECT("'C'!$A$"&amp;MATCH($F977,CL,0)+1)))</f>
        <v/>
      </c>
      <c r="O977" s="331" t="inlineStr"/>
      <c r="P977" s="332" t="n"/>
      <c r="Q977" s="333">
        <f>A977&amp;B977</f>
        <v/>
      </c>
      <c r="R977" s="333">
        <f>OR(ISBLANK(B977),ISBLANK(C977))</f>
        <v/>
      </c>
      <c r="S977" s="333">
        <f>IF(R977,"",A977&amp;"+")</f>
        <v/>
      </c>
    </row>
    <row r="978" ht="20.1" customFormat="1" customHeight="1" s="333">
      <c r="A978" s="296" t="n"/>
      <c r="B978" s="328" t="n"/>
      <c r="C978" s="328" t="n"/>
      <c r="D978" s="328" t="n"/>
      <c r="E978" s="328" t="n"/>
      <c r="F978" s="328" t="n"/>
      <c r="G978" s="329" t="n"/>
      <c r="H978" s="329" t="n"/>
      <c r="I978" s="330" t="n"/>
      <c r="J978" s="330" t="n"/>
      <c r="K978" s="330" t="n"/>
      <c r="L978" s="330" t="n"/>
      <c r="M978" s="330" t="n"/>
      <c r="N978" s="331">
        <f>IF(A978="","",IF(ISERROR(MATCH($F978,CL,0)),"Unknown",INDIRECT("'C'!$A$"&amp;MATCH($F978,CL,0)+1)))</f>
        <v/>
      </c>
      <c r="O978" s="331" t="inlineStr"/>
      <c r="P978" s="332" t="n"/>
      <c r="Q978" s="333">
        <f>A978&amp;B978</f>
        <v/>
      </c>
      <c r="R978" s="333">
        <f>OR(ISBLANK(B978),ISBLANK(C978))</f>
        <v/>
      </c>
      <c r="S978" s="333">
        <f>IF(R978,"",A978&amp;"+")</f>
        <v/>
      </c>
    </row>
    <row r="979" ht="20.1" customFormat="1" customHeight="1" s="333">
      <c r="A979" s="296" t="n"/>
      <c r="B979" s="328" t="n"/>
      <c r="C979" s="328" t="n"/>
      <c r="D979" s="328" t="n"/>
      <c r="E979" s="328" t="n"/>
      <c r="F979" s="328" t="n"/>
      <c r="G979" s="329" t="n"/>
      <c r="H979" s="329" t="n"/>
      <c r="I979" s="330" t="n"/>
      <c r="J979" s="330" t="n"/>
      <c r="K979" s="330" t="n"/>
      <c r="L979" s="330" t="n"/>
      <c r="M979" s="330" t="n"/>
      <c r="N979" s="331">
        <f>IF(A979="","",IF(ISERROR(MATCH($F979,CL,0)),"Unknown",INDIRECT("'C'!$A$"&amp;MATCH($F979,CL,0)+1)))</f>
        <v/>
      </c>
      <c r="O979" s="331" t="inlineStr"/>
      <c r="P979" s="332" t="n"/>
      <c r="Q979" s="333">
        <f>A979&amp;B979</f>
        <v/>
      </c>
      <c r="R979" s="333">
        <f>OR(ISBLANK(B979),ISBLANK(C979))</f>
        <v/>
      </c>
      <c r="S979" s="333">
        <f>IF(R979,"",A979&amp;"+")</f>
        <v/>
      </c>
    </row>
    <row r="980" ht="20.1" customFormat="1" customHeight="1" s="333">
      <c r="A980" s="296" t="n"/>
      <c r="B980" s="328" t="n"/>
      <c r="C980" s="328" t="n"/>
      <c r="D980" s="328" t="n"/>
      <c r="E980" s="328" t="n"/>
      <c r="F980" s="328" t="n"/>
      <c r="G980" s="329" t="n"/>
      <c r="H980" s="329" t="n"/>
      <c r="I980" s="330" t="n"/>
      <c r="J980" s="330" t="n"/>
      <c r="K980" s="330" t="n"/>
      <c r="L980" s="330" t="n"/>
      <c r="M980" s="330" t="n"/>
      <c r="N980" s="331">
        <f>IF(A980="","",IF(ISERROR(MATCH($F980,CL,0)),"Unknown",INDIRECT("'C'!$A$"&amp;MATCH($F980,CL,0)+1)))</f>
        <v/>
      </c>
      <c r="O980" s="331" t="inlineStr"/>
      <c r="P980" s="332" t="n"/>
      <c r="Q980" s="333">
        <f>A980&amp;B980</f>
        <v/>
      </c>
      <c r="R980" s="333">
        <f>OR(ISBLANK(B980),ISBLANK(C980))</f>
        <v/>
      </c>
      <c r="S980" s="333">
        <f>IF(R980,"",A980&amp;"+")</f>
        <v/>
      </c>
    </row>
    <row r="981" ht="20.1" customFormat="1" customHeight="1" s="333">
      <c r="A981" s="296" t="n"/>
      <c r="B981" s="328" t="n"/>
      <c r="C981" s="328" t="n"/>
      <c r="D981" s="328" t="n"/>
      <c r="E981" s="328" t="n"/>
      <c r="F981" s="328" t="n"/>
      <c r="G981" s="329" t="n"/>
      <c r="H981" s="329" t="n"/>
      <c r="I981" s="330" t="n"/>
      <c r="J981" s="330" t="n"/>
      <c r="K981" s="330" t="n"/>
      <c r="L981" s="330" t="n"/>
      <c r="M981" s="330" t="n"/>
      <c r="N981" s="331">
        <f>IF(A981="","",IF(ISERROR(MATCH($F981,CL,0)),"Unknown",INDIRECT("'C'!$A$"&amp;MATCH($F981,CL,0)+1)))</f>
        <v/>
      </c>
      <c r="O981" s="331" t="inlineStr"/>
      <c r="P981" s="332" t="n"/>
      <c r="Q981" s="333">
        <f>A981&amp;B981</f>
        <v/>
      </c>
      <c r="R981" s="333">
        <f>OR(ISBLANK(B981),ISBLANK(C981))</f>
        <v/>
      </c>
      <c r="S981" s="333">
        <f>IF(R981,"",A981&amp;"+")</f>
        <v/>
      </c>
    </row>
    <row r="982" ht="20.1" customFormat="1" customHeight="1" s="333">
      <c r="A982" s="296" t="n"/>
      <c r="B982" s="328" t="n"/>
      <c r="C982" s="328" t="n"/>
      <c r="D982" s="328" t="n"/>
      <c r="E982" s="328" t="n"/>
      <c r="F982" s="328" t="n"/>
      <c r="G982" s="329" t="n"/>
      <c r="H982" s="329" t="n"/>
      <c r="I982" s="330" t="n"/>
      <c r="J982" s="330" t="n"/>
      <c r="K982" s="330" t="n"/>
      <c r="L982" s="330" t="n"/>
      <c r="M982" s="330" t="n"/>
      <c r="N982" s="331">
        <f>IF(A982="","",IF(ISERROR(MATCH($F982,CL,0)),"Unknown",INDIRECT("'C'!$A$"&amp;MATCH($F982,CL,0)+1)))</f>
        <v/>
      </c>
      <c r="O982" s="331" t="inlineStr"/>
      <c r="P982" s="332" t="n"/>
      <c r="Q982" s="333">
        <f>A982&amp;B982</f>
        <v/>
      </c>
      <c r="R982" s="333">
        <f>OR(ISBLANK(B982),ISBLANK(C982))</f>
        <v/>
      </c>
      <c r="S982" s="333">
        <f>IF(R982,"",A982&amp;"+")</f>
        <v/>
      </c>
    </row>
    <row r="983" ht="20.1" customFormat="1" customHeight="1" s="333">
      <c r="A983" s="296" t="n"/>
      <c r="B983" s="328" t="n"/>
      <c r="C983" s="328" t="n"/>
      <c r="D983" s="328" t="n"/>
      <c r="E983" s="328" t="n"/>
      <c r="F983" s="328" t="n"/>
      <c r="G983" s="329" t="n"/>
      <c r="H983" s="329" t="n"/>
      <c r="I983" s="330" t="n"/>
      <c r="J983" s="330" t="n"/>
      <c r="K983" s="330" t="n"/>
      <c r="L983" s="330" t="n"/>
      <c r="M983" s="330" t="n"/>
      <c r="N983" s="331">
        <f>IF(A983="","",IF(ISERROR(MATCH($F983,CL,0)),"Unknown",INDIRECT("'C'!$A$"&amp;MATCH($F983,CL,0)+1)))</f>
        <v/>
      </c>
      <c r="O983" s="331" t="inlineStr"/>
      <c r="P983" s="332" t="n"/>
      <c r="Q983" s="333">
        <f>A983&amp;B983</f>
        <v/>
      </c>
      <c r="R983" s="333">
        <f>OR(ISBLANK(B983),ISBLANK(C983))</f>
        <v/>
      </c>
      <c r="S983" s="333">
        <f>IF(R983,"",A983&amp;"+")</f>
        <v/>
      </c>
    </row>
    <row r="984" ht="20.1" customFormat="1" customHeight="1" s="333">
      <c r="A984" s="296" t="n"/>
      <c r="B984" s="328" t="n"/>
      <c r="C984" s="328" t="n"/>
      <c r="D984" s="328" t="n"/>
      <c r="E984" s="328" t="n"/>
      <c r="F984" s="328" t="n"/>
      <c r="G984" s="329" t="n"/>
      <c r="H984" s="329" t="n"/>
      <c r="I984" s="330" t="n"/>
      <c r="J984" s="330" t="n"/>
      <c r="K984" s="330" t="n"/>
      <c r="L984" s="330" t="n"/>
      <c r="M984" s="330" t="n"/>
      <c r="N984" s="331">
        <f>IF(A984="","",IF(ISERROR(MATCH($F984,CL,0)),"Unknown",INDIRECT("'C'!$A$"&amp;MATCH($F984,CL,0)+1)))</f>
        <v/>
      </c>
      <c r="O984" s="331" t="inlineStr"/>
      <c r="P984" s="332" t="n"/>
      <c r="Q984" s="333">
        <f>A984&amp;B984</f>
        <v/>
      </c>
      <c r="R984" s="333">
        <f>OR(ISBLANK(B984),ISBLANK(C984))</f>
        <v/>
      </c>
      <c r="S984" s="333">
        <f>IF(R984,"",A984&amp;"+")</f>
        <v/>
      </c>
    </row>
    <row r="985" ht="20.1" customFormat="1" customHeight="1" s="333">
      <c r="A985" s="296" t="n"/>
      <c r="B985" s="328" t="n"/>
      <c r="C985" s="328" t="n"/>
      <c r="D985" s="328" t="n"/>
      <c r="E985" s="328" t="n"/>
      <c r="F985" s="328" t="n"/>
      <c r="G985" s="329" t="n"/>
      <c r="H985" s="329" t="n"/>
      <c r="I985" s="330" t="n"/>
      <c r="J985" s="330" t="n"/>
      <c r="K985" s="330" t="n"/>
      <c r="L985" s="330" t="n"/>
      <c r="M985" s="330" t="n"/>
      <c r="N985" s="331">
        <f>IF(A985="","",IF(ISERROR(MATCH($F985,CL,0)),"Unknown",INDIRECT("'C'!$A$"&amp;MATCH($F985,CL,0)+1)))</f>
        <v/>
      </c>
      <c r="O985" s="331" t="inlineStr"/>
      <c r="P985" s="332" t="n"/>
      <c r="Q985" s="333">
        <f>A985&amp;B985</f>
        <v/>
      </c>
      <c r="R985" s="333">
        <f>OR(ISBLANK(B985),ISBLANK(C985))</f>
        <v/>
      </c>
      <c r="S985" s="333">
        <f>IF(R985,"",A985&amp;"+")</f>
        <v/>
      </c>
    </row>
    <row r="986" ht="20.1" customFormat="1" customHeight="1" s="333">
      <c r="A986" s="296" t="n"/>
      <c r="B986" s="328" t="n"/>
      <c r="C986" s="328" t="n"/>
      <c r="D986" s="328" t="n"/>
      <c r="E986" s="328" t="n"/>
      <c r="F986" s="328" t="n"/>
      <c r="G986" s="329" t="n"/>
      <c r="H986" s="329" t="n"/>
      <c r="I986" s="330" t="n"/>
      <c r="J986" s="330" t="n"/>
      <c r="K986" s="330" t="n"/>
      <c r="L986" s="330" t="n"/>
      <c r="M986" s="330" t="n"/>
      <c r="N986" s="331">
        <f>IF(A986="","",IF(ISERROR(MATCH($F986,CL,0)),"Unknown",INDIRECT("'C'!$A$"&amp;MATCH($F986,CL,0)+1)))</f>
        <v/>
      </c>
      <c r="O986" s="331" t="inlineStr"/>
      <c r="P986" s="332" t="n"/>
      <c r="Q986" s="333">
        <f>A986&amp;B986</f>
        <v/>
      </c>
      <c r="R986" s="333">
        <f>OR(ISBLANK(B986),ISBLANK(C986))</f>
        <v/>
      </c>
      <c r="S986" s="333">
        <f>IF(R986,"",A986&amp;"+")</f>
        <v/>
      </c>
    </row>
    <row r="987" ht="20.1" customFormat="1" customHeight="1" s="333">
      <c r="A987" s="296" t="n"/>
      <c r="B987" s="328" t="n"/>
      <c r="C987" s="328" t="n"/>
      <c r="D987" s="328" t="n"/>
      <c r="E987" s="328" t="n"/>
      <c r="F987" s="328" t="n"/>
      <c r="G987" s="329" t="n"/>
      <c r="H987" s="329" t="n"/>
      <c r="I987" s="330" t="n"/>
      <c r="J987" s="330" t="n"/>
      <c r="K987" s="330" t="n"/>
      <c r="L987" s="330" t="n"/>
      <c r="M987" s="330" t="n"/>
      <c r="N987" s="331">
        <f>IF(A987="","",IF(ISERROR(MATCH($F987,CL,0)),"Unknown",INDIRECT("'C'!$A$"&amp;MATCH($F987,CL,0)+1)))</f>
        <v/>
      </c>
      <c r="O987" s="331" t="inlineStr"/>
      <c r="P987" s="332" t="n"/>
      <c r="Q987" s="333">
        <f>A987&amp;B987</f>
        <v/>
      </c>
      <c r="R987" s="333">
        <f>OR(ISBLANK(B987),ISBLANK(C987))</f>
        <v/>
      </c>
      <c r="S987" s="333">
        <f>IF(R987,"",A987&amp;"+")</f>
        <v/>
      </c>
    </row>
    <row r="988" ht="20.1" customFormat="1" customHeight="1" s="333">
      <c r="A988" s="296" t="n"/>
      <c r="B988" s="328" t="n"/>
      <c r="C988" s="328" t="n"/>
      <c r="D988" s="328" t="n"/>
      <c r="E988" s="328" t="n"/>
      <c r="F988" s="328" t="n"/>
      <c r="G988" s="329" t="n"/>
      <c r="H988" s="329" t="n"/>
      <c r="I988" s="330" t="n"/>
      <c r="J988" s="330" t="n"/>
      <c r="K988" s="330" t="n"/>
      <c r="L988" s="330" t="n"/>
      <c r="M988" s="330" t="n"/>
      <c r="N988" s="331">
        <f>IF(A988="","",IF(ISERROR(MATCH($F988,CL,0)),"Unknown",INDIRECT("'C'!$A$"&amp;MATCH($F988,CL,0)+1)))</f>
        <v/>
      </c>
      <c r="O988" s="331" t="inlineStr"/>
      <c r="P988" s="332" t="n"/>
      <c r="Q988" s="333">
        <f>A988&amp;B988</f>
        <v/>
      </c>
      <c r="R988" s="333">
        <f>OR(ISBLANK(B988),ISBLANK(C988))</f>
        <v/>
      </c>
      <c r="S988" s="333">
        <f>IF(R988,"",A988&amp;"+")</f>
        <v/>
      </c>
    </row>
    <row r="989" ht="20.1" customFormat="1" customHeight="1" s="333">
      <c r="A989" s="296" t="n"/>
      <c r="B989" s="328" t="n"/>
      <c r="C989" s="328" t="n"/>
      <c r="D989" s="328" t="n"/>
      <c r="E989" s="328" t="n"/>
      <c r="F989" s="328" t="n"/>
      <c r="G989" s="329" t="n"/>
      <c r="H989" s="329" t="n"/>
      <c r="I989" s="330" t="n"/>
      <c r="J989" s="330" t="n"/>
      <c r="K989" s="330" t="n"/>
      <c r="L989" s="330" t="n"/>
      <c r="M989" s="330" t="n"/>
      <c r="N989" s="331">
        <f>IF(A989="","",IF(ISERROR(MATCH($F989,CL,0)),"Unknown",INDIRECT("'C'!$A$"&amp;MATCH($F989,CL,0)+1)))</f>
        <v/>
      </c>
      <c r="O989" s="331" t="inlineStr"/>
      <c r="P989" s="332" t="n"/>
      <c r="Q989" s="333">
        <f>A989&amp;B989</f>
        <v/>
      </c>
      <c r="R989" s="333">
        <f>OR(ISBLANK(B989),ISBLANK(C989))</f>
        <v/>
      </c>
      <c r="S989" s="333">
        <f>IF(R989,"",A989&amp;"+")</f>
        <v/>
      </c>
    </row>
    <row r="990" ht="20.1" customFormat="1" customHeight="1" s="333">
      <c r="A990" s="296" t="n"/>
      <c r="B990" s="328" t="n"/>
      <c r="C990" s="328" t="n"/>
      <c r="D990" s="328" t="n"/>
      <c r="E990" s="328" t="n"/>
      <c r="F990" s="328" t="n"/>
      <c r="G990" s="329" t="n"/>
      <c r="H990" s="329" t="n"/>
      <c r="I990" s="330" t="n"/>
      <c r="J990" s="330" t="n"/>
      <c r="K990" s="330" t="n"/>
      <c r="L990" s="330" t="n"/>
      <c r="M990" s="330" t="n"/>
      <c r="N990" s="331">
        <f>IF(A990="","",IF(ISERROR(MATCH($F990,CL,0)),"Unknown",INDIRECT("'C'!$A$"&amp;MATCH($F990,CL,0)+1)))</f>
        <v/>
      </c>
      <c r="O990" s="331" t="inlineStr"/>
      <c r="P990" s="332" t="n"/>
      <c r="Q990" s="333">
        <f>A990&amp;B990</f>
        <v/>
      </c>
      <c r="R990" s="333">
        <f>OR(ISBLANK(B990),ISBLANK(C990))</f>
        <v/>
      </c>
      <c r="S990" s="333">
        <f>IF(R990,"",A990&amp;"+")</f>
        <v/>
      </c>
    </row>
    <row r="991" ht="20.1" customFormat="1" customHeight="1" s="333">
      <c r="A991" s="296" t="n"/>
      <c r="B991" s="328" t="n"/>
      <c r="C991" s="328" t="n"/>
      <c r="D991" s="328" t="n"/>
      <c r="E991" s="328" t="n"/>
      <c r="F991" s="328" t="n"/>
      <c r="G991" s="329" t="n"/>
      <c r="H991" s="329" t="n"/>
      <c r="I991" s="330" t="n"/>
      <c r="J991" s="330" t="n"/>
      <c r="K991" s="330" t="n"/>
      <c r="L991" s="330" t="n"/>
      <c r="M991" s="330" t="n"/>
      <c r="N991" s="331">
        <f>IF(A991="","",IF(ISERROR(MATCH($F991,CL,0)),"Unknown",INDIRECT("'C'!$A$"&amp;MATCH($F991,CL,0)+1)))</f>
        <v/>
      </c>
      <c r="O991" s="331" t="inlineStr"/>
      <c r="P991" s="332" t="n"/>
      <c r="Q991" s="333">
        <f>A991&amp;B991</f>
        <v/>
      </c>
      <c r="R991" s="333">
        <f>OR(ISBLANK(B991),ISBLANK(C991))</f>
        <v/>
      </c>
      <c r="S991" s="333">
        <f>IF(R991,"",A991&amp;"+")</f>
        <v/>
      </c>
    </row>
    <row r="992" ht="20.1" customFormat="1" customHeight="1" s="333">
      <c r="A992" s="296" t="n"/>
      <c r="B992" s="328" t="n"/>
      <c r="C992" s="328" t="n"/>
      <c r="D992" s="328" t="n"/>
      <c r="E992" s="328" t="n"/>
      <c r="F992" s="328" t="n"/>
      <c r="G992" s="329" t="n"/>
      <c r="H992" s="329" t="n"/>
      <c r="I992" s="330" t="n"/>
      <c r="J992" s="330" t="n"/>
      <c r="K992" s="330" t="n"/>
      <c r="L992" s="330" t="n"/>
      <c r="M992" s="330" t="n"/>
      <c r="N992" s="331">
        <f>IF(A992="","",IF(ISERROR(MATCH($F992,CL,0)),"Unknown",INDIRECT("'C'!$A$"&amp;MATCH($F992,CL,0)+1)))</f>
        <v/>
      </c>
      <c r="O992" s="331" t="inlineStr"/>
      <c r="P992" s="332" t="n"/>
      <c r="Q992" s="333">
        <f>A992&amp;B992</f>
        <v/>
      </c>
      <c r="R992" s="333">
        <f>OR(ISBLANK(B992),ISBLANK(C992))</f>
        <v/>
      </c>
      <c r="S992" s="333">
        <f>IF(R992,"",A992&amp;"+")</f>
        <v/>
      </c>
    </row>
    <row r="993" ht="20.1" customFormat="1" customHeight="1" s="333">
      <c r="A993" s="296" t="n"/>
      <c r="B993" s="328" t="n"/>
      <c r="C993" s="328" t="n"/>
      <c r="D993" s="328" t="n"/>
      <c r="E993" s="328" t="n"/>
      <c r="F993" s="328" t="n"/>
      <c r="G993" s="329" t="n"/>
      <c r="H993" s="329" t="n"/>
      <c r="I993" s="330" t="n"/>
      <c r="J993" s="330" t="n"/>
      <c r="K993" s="330" t="n"/>
      <c r="L993" s="330" t="n"/>
      <c r="M993" s="330" t="n"/>
      <c r="N993" s="331">
        <f>IF(A993="","",IF(ISERROR(MATCH($F993,CL,0)),"Unknown",INDIRECT("'C'!$A$"&amp;MATCH($F993,CL,0)+1)))</f>
        <v/>
      </c>
      <c r="O993" s="331" t="inlineStr"/>
      <c r="P993" s="332" t="n"/>
      <c r="Q993" s="333">
        <f>A993&amp;B993</f>
        <v/>
      </c>
      <c r="R993" s="333">
        <f>OR(ISBLANK(B993),ISBLANK(C993))</f>
        <v/>
      </c>
      <c r="S993" s="333">
        <f>IF(R993,"",A993&amp;"+")</f>
        <v/>
      </c>
    </row>
    <row r="994" ht="20.1" customFormat="1" customHeight="1" s="333">
      <c r="A994" s="296" t="n"/>
      <c r="B994" s="328" t="n"/>
      <c r="C994" s="328" t="n"/>
      <c r="D994" s="328" t="n"/>
      <c r="E994" s="328" t="n"/>
      <c r="F994" s="328" t="n"/>
      <c r="G994" s="329" t="n"/>
      <c r="H994" s="329" t="n"/>
      <c r="I994" s="330" t="n"/>
      <c r="J994" s="330" t="n"/>
      <c r="K994" s="330" t="n"/>
      <c r="L994" s="330" t="n"/>
      <c r="M994" s="330" t="n"/>
      <c r="N994" s="331">
        <f>IF(A994="","",IF(ISERROR(MATCH($F994,CL,0)),"Unknown",INDIRECT("'C'!$A$"&amp;MATCH($F994,CL,0)+1)))</f>
        <v/>
      </c>
      <c r="O994" s="331" t="inlineStr"/>
      <c r="P994" s="332" t="n"/>
      <c r="Q994" s="333">
        <f>A994&amp;B994</f>
        <v/>
      </c>
      <c r="R994" s="333">
        <f>OR(ISBLANK(B994),ISBLANK(C994))</f>
        <v/>
      </c>
      <c r="S994" s="333">
        <f>IF(R994,"",A994&amp;"+")</f>
        <v/>
      </c>
    </row>
    <row r="995" ht="20.1" customFormat="1" customHeight="1" s="333">
      <c r="A995" s="296" t="n"/>
      <c r="B995" s="328" t="n"/>
      <c r="C995" s="328" t="n"/>
      <c r="D995" s="328" t="n"/>
      <c r="E995" s="328" t="n"/>
      <c r="F995" s="328" t="n"/>
      <c r="G995" s="329" t="n"/>
      <c r="H995" s="329" t="n"/>
      <c r="I995" s="330" t="n"/>
      <c r="J995" s="330" t="n"/>
      <c r="K995" s="330" t="n"/>
      <c r="L995" s="330" t="n"/>
      <c r="M995" s="330" t="n"/>
      <c r="N995" s="331">
        <f>IF(A995="","",IF(ISERROR(MATCH($F995,CL,0)),"Unknown",INDIRECT("'C'!$A$"&amp;MATCH($F995,CL,0)+1)))</f>
        <v/>
      </c>
      <c r="O995" s="331" t="inlineStr"/>
      <c r="P995" s="332" t="n"/>
      <c r="Q995" s="333">
        <f>A995&amp;B995</f>
        <v/>
      </c>
      <c r="R995" s="333">
        <f>OR(ISBLANK(B995),ISBLANK(C995))</f>
        <v/>
      </c>
      <c r="S995" s="333">
        <f>IF(R995,"",A995&amp;"+")</f>
        <v/>
      </c>
    </row>
    <row r="996" ht="20.1" customFormat="1" customHeight="1" s="333">
      <c r="A996" s="296" t="n"/>
      <c r="B996" s="328" t="n"/>
      <c r="C996" s="328" t="n"/>
      <c r="D996" s="328" t="n"/>
      <c r="E996" s="328" t="n"/>
      <c r="F996" s="328" t="n"/>
      <c r="G996" s="329" t="n"/>
      <c r="H996" s="329" t="n"/>
      <c r="I996" s="330" t="n"/>
      <c r="J996" s="330" t="n"/>
      <c r="K996" s="330" t="n"/>
      <c r="L996" s="330" t="n"/>
      <c r="M996" s="330" t="n"/>
      <c r="N996" s="331">
        <f>IF(A996="","",IF(ISERROR(MATCH($F996,CL,0)),"Unknown",INDIRECT("'C'!$A$"&amp;MATCH($F996,CL,0)+1)))</f>
        <v/>
      </c>
      <c r="O996" s="331" t="inlineStr"/>
      <c r="P996" s="332" t="n"/>
      <c r="Q996" s="333">
        <f>A996&amp;B996</f>
        <v/>
      </c>
      <c r="R996" s="333">
        <f>OR(ISBLANK(B996),ISBLANK(C996))</f>
        <v/>
      </c>
      <c r="S996" s="333">
        <f>IF(R996,"",A996&amp;"+")</f>
        <v/>
      </c>
    </row>
    <row r="997" ht="20.1" customFormat="1" customHeight="1" s="333">
      <c r="A997" s="296" t="n"/>
      <c r="B997" s="328" t="n"/>
      <c r="C997" s="328" t="n"/>
      <c r="D997" s="328" t="n"/>
      <c r="E997" s="328" t="n"/>
      <c r="F997" s="328" t="n"/>
      <c r="G997" s="329" t="n"/>
      <c r="H997" s="329" t="n"/>
      <c r="I997" s="330" t="n"/>
      <c r="J997" s="330" t="n"/>
      <c r="K997" s="330" t="n"/>
      <c r="L997" s="330" t="n"/>
      <c r="M997" s="330" t="n"/>
      <c r="N997" s="331">
        <f>IF(A997="","",IF(ISERROR(MATCH($F997,CL,0)),"Unknown",INDIRECT("'C'!$A$"&amp;MATCH($F997,CL,0)+1)))</f>
        <v/>
      </c>
      <c r="O997" s="331" t="inlineStr"/>
      <c r="P997" s="332" t="n"/>
      <c r="Q997" s="333">
        <f>A997&amp;B997</f>
        <v/>
      </c>
      <c r="R997" s="333">
        <f>OR(ISBLANK(B997),ISBLANK(C997))</f>
        <v/>
      </c>
      <c r="S997" s="333">
        <f>IF(R997,"",A997&amp;"+")</f>
        <v/>
      </c>
    </row>
    <row r="998" ht="20.1" customFormat="1" customHeight="1" s="333">
      <c r="A998" s="296" t="n"/>
      <c r="B998" s="328" t="n"/>
      <c r="C998" s="328" t="n"/>
      <c r="D998" s="328" t="n"/>
      <c r="E998" s="328" t="n"/>
      <c r="F998" s="328" t="n"/>
      <c r="G998" s="329" t="n"/>
      <c r="H998" s="329" t="n"/>
      <c r="I998" s="330" t="n"/>
      <c r="J998" s="330" t="n"/>
      <c r="K998" s="330" t="n"/>
      <c r="L998" s="330" t="n"/>
      <c r="M998" s="330" t="n"/>
      <c r="N998" s="331">
        <f>IF(A998="","",IF(ISERROR(MATCH($F998,CL,0)),"Unknown",INDIRECT("'C'!$A$"&amp;MATCH($F998,CL,0)+1)))</f>
        <v/>
      </c>
      <c r="O998" s="331" t="inlineStr"/>
      <c r="P998" s="332" t="n"/>
      <c r="Q998" s="333">
        <f>A998&amp;B998</f>
        <v/>
      </c>
      <c r="R998" s="333">
        <f>OR(ISBLANK(B998),ISBLANK(C998))</f>
        <v/>
      </c>
      <c r="S998" s="333">
        <f>IF(R998,"",A998&amp;"+")</f>
        <v/>
      </c>
    </row>
    <row r="999" ht="20.1" customFormat="1" customHeight="1" s="333">
      <c r="A999" s="296" t="n"/>
      <c r="B999" s="328" t="n"/>
      <c r="C999" s="328" t="n"/>
      <c r="D999" s="328" t="n"/>
      <c r="E999" s="328" t="n"/>
      <c r="F999" s="328" t="n"/>
      <c r="G999" s="329" t="n"/>
      <c r="H999" s="329" t="n"/>
      <c r="I999" s="330" t="n"/>
      <c r="J999" s="330" t="n"/>
      <c r="K999" s="330" t="n"/>
      <c r="L999" s="330" t="n"/>
      <c r="M999" s="330" t="n"/>
      <c r="N999" s="331">
        <f>IF(A999="","",IF(ISERROR(MATCH($F999,CL,0)),"Unknown",INDIRECT("'C'!$A$"&amp;MATCH($F999,CL,0)+1)))</f>
        <v/>
      </c>
      <c r="O999" s="331" t="inlineStr"/>
      <c r="P999" s="332" t="n"/>
      <c r="Q999" s="333">
        <f>A999&amp;B999</f>
        <v/>
      </c>
      <c r="R999" s="333">
        <f>OR(ISBLANK(B999),ISBLANK(C999))</f>
        <v/>
      </c>
      <c r="S999" s="333">
        <f>IF(R999,"",A999&amp;"+")</f>
        <v/>
      </c>
    </row>
    <row r="1000" ht="20.1" customFormat="1" customHeight="1" s="333">
      <c r="A1000" s="296" t="n"/>
      <c r="B1000" s="328" t="n"/>
      <c r="C1000" s="328" t="n"/>
      <c r="D1000" s="328" t="n"/>
      <c r="E1000" s="328" t="n"/>
      <c r="F1000" s="328" t="n"/>
      <c r="G1000" s="329" t="n"/>
      <c r="H1000" s="329" t="n"/>
      <c r="I1000" s="330" t="n"/>
      <c r="J1000" s="330" t="n"/>
      <c r="K1000" s="330" t="n"/>
      <c r="L1000" s="330" t="n"/>
      <c r="M1000" s="330" t="n"/>
      <c r="N1000" s="331">
        <f>IF(A1000="","",IF(ISERROR(MATCH($F1000,CL,0)),"Unknown",INDIRECT("'C'!$A$"&amp;MATCH($F1000,CL,0)+1)))</f>
        <v/>
      </c>
      <c r="O1000" s="331" t="inlineStr"/>
      <c r="P1000" s="332" t="n"/>
      <c r="Q1000" s="333">
        <f>A1000&amp;B1000</f>
        <v/>
      </c>
      <c r="R1000" s="333">
        <f>OR(ISBLANK(B1000),ISBLANK(C1000))</f>
        <v/>
      </c>
      <c r="S1000" s="333">
        <f>IF(R1000,"",A1000&amp;"+")</f>
        <v/>
      </c>
    </row>
    <row r="1001" ht="20.1" customFormat="1" customHeight="1" s="333">
      <c r="A1001" s="296" t="n"/>
      <c r="B1001" s="328" t="n"/>
      <c r="C1001" s="328" t="n"/>
      <c r="D1001" s="328" t="n"/>
      <c r="E1001" s="328" t="n"/>
      <c r="F1001" s="328" t="n"/>
      <c r="G1001" s="329" t="n"/>
      <c r="H1001" s="329" t="n"/>
      <c r="I1001" s="330" t="n"/>
      <c r="J1001" s="330" t="n"/>
      <c r="K1001" s="330" t="n"/>
      <c r="L1001" s="330" t="n"/>
      <c r="M1001" s="330" t="n"/>
      <c r="N1001" s="331">
        <f>IF(A1001="","",IF(ISERROR(MATCH($F1001,CL,0)),"Unknown",INDIRECT("'C'!$A$"&amp;MATCH($F1001,CL,0)+1)))</f>
        <v/>
      </c>
      <c r="O1001" s="331" t="inlineStr"/>
      <c r="P1001" s="332" t="n"/>
      <c r="Q1001" s="333">
        <f>A1001&amp;B1001</f>
        <v/>
      </c>
      <c r="R1001" s="333">
        <f>OR(ISBLANK(B1001),ISBLANK(C1001))</f>
        <v/>
      </c>
      <c r="S1001" s="333">
        <f>IF(R1001,"",A1001&amp;"+")</f>
        <v/>
      </c>
    </row>
    <row r="1002" ht="20.1" customFormat="1" customHeight="1" s="333">
      <c r="A1002" s="296" t="n"/>
      <c r="B1002" s="328" t="n"/>
      <c r="C1002" s="328" t="n"/>
      <c r="D1002" s="328" t="n"/>
      <c r="E1002" s="328" t="n"/>
      <c r="F1002" s="328" t="n"/>
      <c r="G1002" s="329" t="n"/>
      <c r="H1002" s="329" t="n"/>
      <c r="I1002" s="330" t="n"/>
      <c r="J1002" s="330" t="n"/>
      <c r="K1002" s="330" t="n"/>
      <c r="L1002" s="330" t="n"/>
      <c r="M1002" s="330" t="n"/>
      <c r="N1002" s="331">
        <f>IF(A1002="","",IF(ISERROR(MATCH($F1002,CL,0)),"Unknown",INDIRECT("'C'!$A$"&amp;MATCH($F1002,CL,0)+1)))</f>
        <v/>
      </c>
      <c r="O1002" s="331" t="inlineStr"/>
      <c r="P1002" s="332" t="n"/>
      <c r="Q1002" s="333">
        <f>A1002&amp;B1002</f>
        <v/>
      </c>
      <c r="R1002" s="333">
        <f>OR(ISBLANK(B1002),ISBLANK(C1002))</f>
        <v/>
      </c>
      <c r="S1002" s="333">
        <f>IF(R1002,"",A1002&amp;"+")</f>
        <v/>
      </c>
    </row>
    <row r="1003" ht="20.1" customFormat="1" customHeight="1" s="333">
      <c r="A1003" s="296" t="n"/>
      <c r="B1003" s="328" t="n"/>
      <c r="C1003" s="328" t="n"/>
      <c r="D1003" s="328" t="n"/>
      <c r="E1003" s="328" t="n"/>
      <c r="F1003" s="328" t="n"/>
      <c r="G1003" s="329" t="n"/>
      <c r="H1003" s="329" t="n"/>
      <c r="I1003" s="330" t="n"/>
      <c r="J1003" s="330" t="n"/>
      <c r="K1003" s="330" t="n"/>
      <c r="L1003" s="330" t="n"/>
      <c r="M1003" s="330" t="n"/>
      <c r="N1003" s="331">
        <f>IF(A1003="","",IF(ISERROR(MATCH($F1003,CL,0)),"Unknown",INDIRECT("'C'!$A$"&amp;MATCH($F1003,CL,0)+1)))</f>
        <v/>
      </c>
      <c r="O1003" s="331" t="inlineStr"/>
      <c r="P1003" s="332" t="n"/>
      <c r="Q1003" s="333">
        <f>A1003&amp;B1003</f>
        <v/>
      </c>
      <c r="R1003" s="333">
        <f>OR(ISBLANK(B1003),ISBLANK(C1003))</f>
        <v/>
      </c>
      <c r="S1003" s="333">
        <f>IF(R1003,"",A1003&amp;"+")</f>
        <v/>
      </c>
    </row>
    <row r="1004" ht="20.1" customFormat="1" customHeight="1" s="333">
      <c r="A1004" s="296" t="n"/>
      <c r="B1004" s="328" t="n"/>
      <c r="C1004" s="328" t="n"/>
      <c r="D1004" s="328" t="n"/>
      <c r="E1004" s="328" t="n"/>
      <c r="F1004" s="328" t="n"/>
      <c r="G1004" s="329" t="n"/>
      <c r="H1004" s="329" t="n"/>
      <c r="I1004" s="330" t="n"/>
      <c r="J1004" s="330" t="n"/>
      <c r="K1004" s="330" t="n"/>
      <c r="L1004" s="330" t="n"/>
      <c r="M1004" s="330" t="n"/>
      <c r="N1004" s="331">
        <f>IF(A1004="","",IF(ISERROR(MATCH($F1004,CL,0)),"Unknown",INDIRECT("'C'!$A$"&amp;MATCH($F1004,CL,0)+1)))</f>
        <v/>
      </c>
      <c r="O1004" s="331" t="inlineStr"/>
      <c r="P1004" s="332" t="n"/>
      <c r="Q1004" s="333">
        <f>A1004&amp;B1004</f>
        <v/>
      </c>
      <c r="R1004" s="333">
        <f>OR(ISBLANK(B1004),ISBLANK(C1004))</f>
        <v/>
      </c>
      <c r="S1004" s="333">
        <f>IF(R1004,"",A1004&amp;"+")</f>
        <v/>
      </c>
    </row>
    <row r="1005" ht="20.1" customFormat="1" customHeight="1" s="333">
      <c r="A1005" s="296" t="n"/>
      <c r="B1005" s="328" t="n"/>
      <c r="C1005" s="328" t="n"/>
      <c r="D1005" s="328" t="n"/>
      <c r="E1005" s="328" t="n"/>
      <c r="F1005" s="328" t="n"/>
      <c r="G1005" s="329" t="n"/>
      <c r="H1005" s="329" t="n"/>
      <c r="I1005" s="330" t="n"/>
      <c r="J1005" s="330" t="n"/>
      <c r="K1005" s="330" t="n"/>
      <c r="L1005" s="330" t="n"/>
      <c r="M1005" s="330" t="n"/>
      <c r="N1005" s="331">
        <f>IF(A1005="","",IF(ISERROR(MATCH($F1005,CL,0)),"Unknown",INDIRECT("'C'!$A$"&amp;MATCH($F1005,CL,0)+1)))</f>
        <v/>
      </c>
      <c r="O1005" s="331" t="inlineStr"/>
      <c r="P1005" s="332" t="n"/>
      <c r="Q1005" s="333">
        <f>A1005&amp;B1005</f>
        <v/>
      </c>
      <c r="R1005" s="333">
        <f>OR(ISBLANK(B1005),ISBLANK(C1005))</f>
        <v/>
      </c>
      <c r="S1005" s="333">
        <f>IF(R1005,"",A1005&amp;"+")</f>
        <v/>
      </c>
    </row>
    <row r="1006" ht="20.1" customFormat="1" customHeight="1" s="333">
      <c r="A1006" s="296" t="n"/>
      <c r="B1006" s="328" t="n"/>
      <c r="C1006" s="328" t="n"/>
      <c r="D1006" s="328" t="n"/>
      <c r="E1006" s="328" t="n"/>
      <c r="F1006" s="328" t="n"/>
      <c r="G1006" s="329" t="n"/>
      <c r="H1006" s="329" t="n"/>
      <c r="I1006" s="330" t="n"/>
      <c r="J1006" s="330" t="n"/>
      <c r="K1006" s="330" t="n"/>
      <c r="L1006" s="330" t="n"/>
      <c r="M1006" s="330" t="n"/>
      <c r="N1006" s="331">
        <f>IF(A1006="","",IF(ISERROR(MATCH($F1006,CL,0)),"Unknown",INDIRECT("'C'!$A$"&amp;MATCH($F1006,CL,0)+1)))</f>
        <v/>
      </c>
      <c r="O1006" s="331" t="inlineStr"/>
      <c r="P1006" s="332" t="n"/>
      <c r="Q1006" s="333">
        <f>A1006&amp;B1006</f>
        <v/>
      </c>
      <c r="R1006" s="333">
        <f>OR(ISBLANK(B1006),ISBLANK(C1006))</f>
        <v/>
      </c>
      <c r="S1006" s="333">
        <f>IF(R1006,"",A1006&amp;"+")</f>
        <v/>
      </c>
    </row>
    <row r="1007" ht="20.1" customFormat="1" customHeight="1" s="333">
      <c r="A1007" s="296" t="n"/>
      <c r="B1007" s="328" t="n"/>
      <c r="C1007" s="328" t="n"/>
      <c r="D1007" s="328" t="n"/>
      <c r="E1007" s="328" t="n"/>
      <c r="F1007" s="328" t="n"/>
      <c r="G1007" s="329" t="n"/>
      <c r="H1007" s="329" t="n"/>
      <c r="I1007" s="330" t="n"/>
      <c r="J1007" s="330" t="n"/>
      <c r="K1007" s="330" t="n"/>
      <c r="L1007" s="330" t="n"/>
      <c r="M1007" s="330" t="n"/>
      <c r="N1007" s="331">
        <f>IF(A1007="","",IF(ISERROR(MATCH($F1007,CL,0)),"Unknown",INDIRECT("'C'!$A$"&amp;MATCH($F1007,CL,0)+1)))</f>
        <v/>
      </c>
      <c r="O1007" s="331" t="inlineStr"/>
      <c r="P1007" s="332" t="n"/>
      <c r="Q1007" s="333">
        <f>A1007&amp;B1007</f>
        <v/>
      </c>
      <c r="R1007" s="333">
        <f>OR(ISBLANK(B1007),ISBLANK(C1007))</f>
        <v/>
      </c>
      <c r="S1007" s="333">
        <f>IF(R1007,"",A1007&amp;"+")</f>
        <v/>
      </c>
    </row>
    <row r="1008" ht="20.1" customFormat="1" customHeight="1" s="333">
      <c r="A1008" s="296" t="n"/>
      <c r="B1008" s="328" t="n"/>
      <c r="C1008" s="328" t="n"/>
      <c r="D1008" s="328" t="n"/>
      <c r="E1008" s="328" t="n"/>
      <c r="F1008" s="328" t="n"/>
      <c r="G1008" s="329" t="n"/>
      <c r="H1008" s="329" t="n"/>
      <c r="I1008" s="330" t="n"/>
      <c r="J1008" s="330" t="n"/>
      <c r="K1008" s="330" t="n"/>
      <c r="L1008" s="330" t="n"/>
      <c r="M1008" s="330" t="n"/>
      <c r="N1008" s="331">
        <f>IF(A1008="","",IF(ISERROR(MATCH($F1008,CL,0)),"Unknown",INDIRECT("'C'!$A$"&amp;MATCH($F1008,CL,0)+1)))</f>
        <v/>
      </c>
      <c r="O1008" s="331" t="inlineStr"/>
      <c r="P1008" s="332" t="n"/>
      <c r="Q1008" s="333">
        <f>A1008&amp;B1008</f>
        <v/>
      </c>
      <c r="R1008" s="333">
        <f>OR(ISBLANK(B1008),ISBLANK(C1008))</f>
        <v/>
      </c>
      <c r="S1008" s="333">
        <f>IF(R1008,"",A1008&amp;"+")</f>
        <v/>
      </c>
    </row>
    <row r="1009" ht="20.1" customFormat="1" customHeight="1" s="333">
      <c r="A1009" s="296" t="n"/>
      <c r="B1009" s="328" t="n"/>
      <c r="C1009" s="328" t="n"/>
      <c r="D1009" s="328" t="n"/>
      <c r="E1009" s="328" t="n"/>
      <c r="F1009" s="328" t="n"/>
      <c r="G1009" s="329" t="n"/>
      <c r="H1009" s="329" t="n"/>
      <c r="I1009" s="330" t="n"/>
      <c r="J1009" s="330" t="n"/>
      <c r="K1009" s="330" t="n"/>
      <c r="L1009" s="330" t="n"/>
      <c r="M1009" s="330" t="n"/>
      <c r="N1009" s="331">
        <f>IF(A1009="","",IF(ISERROR(MATCH($F1009,CL,0)),"Unknown",INDIRECT("'C'!$A$"&amp;MATCH($F1009,CL,0)+1)))</f>
        <v/>
      </c>
      <c r="O1009" s="331" t="inlineStr"/>
      <c r="P1009" s="332" t="n"/>
      <c r="Q1009" s="333">
        <f>A1009&amp;B1009</f>
        <v/>
      </c>
      <c r="R1009" s="333">
        <f>OR(ISBLANK(B1009),ISBLANK(C1009))</f>
        <v/>
      </c>
      <c r="S1009" s="333">
        <f>IF(R1009,"",A1009&amp;"+")</f>
        <v/>
      </c>
    </row>
    <row r="1010" ht="20.1" customFormat="1" customHeight="1" s="333">
      <c r="A1010" s="296" t="n"/>
      <c r="B1010" s="328" t="n"/>
      <c r="C1010" s="328" t="n"/>
      <c r="D1010" s="328" t="n"/>
      <c r="E1010" s="328" t="n"/>
      <c r="F1010" s="328" t="n"/>
      <c r="G1010" s="329" t="n"/>
      <c r="H1010" s="329" t="n"/>
      <c r="I1010" s="330" t="n"/>
      <c r="J1010" s="330" t="n"/>
      <c r="K1010" s="330" t="n"/>
      <c r="L1010" s="330" t="n"/>
      <c r="M1010" s="330" t="n"/>
      <c r="N1010" s="331">
        <f>IF(A1010="","",IF(ISERROR(MATCH($F1010,CL,0)),"Unknown",INDIRECT("'C'!$A$"&amp;MATCH($F1010,CL,0)+1)))</f>
        <v/>
      </c>
      <c r="O1010" s="331" t="inlineStr"/>
      <c r="P1010" s="332" t="n"/>
      <c r="Q1010" s="333">
        <f>A1010&amp;B1010</f>
        <v/>
      </c>
      <c r="R1010" s="333">
        <f>OR(ISBLANK(B1010),ISBLANK(C1010))</f>
        <v/>
      </c>
      <c r="S1010" s="333">
        <f>IF(R1010,"",A1010&amp;"+")</f>
        <v/>
      </c>
    </row>
    <row r="1011" ht="20.1" customFormat="1" customHeight="1" s="333">
      <c r="A1011" s="296" t="n"/>
      <c r="B1011" s="328" t="n"/>
      <c r="C1011" s="328" t="n"/>
      <c r="D1011" s="328" t="n"/>
      <c r="E1011" s="328" t="n"/>
      <c r="F1011" s="328" t="n"/>
      <c r="G1011" s="329" t="n"/>
      <c r="H1011" s="329" t="n"/>
      <c r="I1011" s="330" t="n"/>
      <c r="J1011" s="330" t="n"/>
      <c r="K1011" s="330" t="n"/>
      <c r="L1011" s="330" t="n"/>
      <c r="M1011" s="330" t="n"/>
      <c r="N1011" s="331">
        <f>IF(A1011="","",IF(ISERROR(MATCH($F1011,CL,0)),"Unknown",INDIRECT("'C'!$A$"&amp;MATCH($F1011,CL,0)+1)))</f>
        <v/>
      </c>
      <c r="O1011" s="331" t="inlineStr"/>
      <c r="P1011" s="332" t="n"/>
      <c r="Q1011" s="333">
        <f>A1011&amp;B1011</f>
        <v/>
      </c>
      <c r="R1011" s="333">
        <f>OR(ISBLANK(B1011),ISBLANK(C1011))</f>
        <v/>
      </c>
      <c r="S1011" s="333">
        <f>IF(R1011,"",A1011&amp;"+")</f>
        <v/>
      </c>
    </row>
    <row r="1012" ht="20.1" customFormat="1" customHeight="1" s="333">
      <c r="A1012" s="296" t="n"/>
      <c r="B1012" s="328" t="n"/>
      <c r="C1012" s="328" t="n"/>
      <c r="D1012" s="328" t="n"/>
      <c r="E1012" s="328" t="n"/>
      <c r="F1012" s="328" t="n"/>
      <c r="G1012" s="329" t="n"/>
      <c r="H1012" s="329" t="n"/>
      <c r="I1012" s="330" t="n"/>
      <c r="J1012" s="330" t="n"/>
      <c r="K1012" s="330" t="n"/>
      <c r="L1012" s="330" t="n"/>
      <c r="M1012" s="330" t="n"/>
      <c r="N1012" s="331">
        <f>IF(A1012="","",IF(ISERROR(MATCH($F1012,CL,0)),"Unknown",INDIRECT("'C'!$A$"&amp;MATCH($F1012,CL,0)+1)))</f>
        <v/>
      </c>
      <c r="O1012" s="331" t="inlineStr"/>
      <c r="P1012" s="332" t="n"/>
      <c r="Q1012" s="333">
        <f>A1012&amp;B1012</f>
        <v/>
      </c>
      <c r="R1012" s="333">
        <f>OR(ISBLANK(B1012),ISBLANK(C1012))</f>
        <v/>
      </c>
      <c r="S1012" s="333">
        <f>IF(R1012,"",A1012&amp;"+")</f>
        <v/>
      </c>
    </row>
    <row r="1013" ht="20.1" customFormat="1" customHeight="1" s="333">
      <c r="A1013" s="296" t="n"/>
      <c r="B1013" s="328" t="n"/>
      <c r="C1013" s="328" t="n"/>
      <c r="D1013" s="328" t="n"/>
      <c r="E1013" s="328" t="n"/>
      <c r="F1013" s="328" t="n"/>
      <c r="G1013" s="329" t="n"/>
      <c r="H1013" s="329" t="n"/>
      <c r="I1013" s="330" t="n"/>
      <c r="J1013" s="330" t="n"/>
      <c r="K1013" s="330" t="n"/>
      <c r="L1013" s="330" t="n"/>
      <c r="M1013" s="330" t="n"/>
      <c r="N1013" s="331">
        <f>IF(A1013="","",IF(ISERROR(MATCH($F1013,CL,0)),"Unknown",INDIRECT("'C'!$A$"&amp;MATCH($F1013,CL,0)+1)))</f>
        <v/>
      </c>
      <c r="O1013" s="331" t="inlineStr"/>
      <c r="P1013" s="332" t="n"/>
      <c r="Q1013" s="333">
        <f>A1013&amp;B1013</f>
        <v/>
      </c>
      <c r="R1013" s="333">
        <f>OR(ISBLANK(B1013),ISBLANK(C1013))</f>
        <v/>
      </c>
      <c r="S1013" s="333">
        <f>IF(R1013,"",A1013&amp;"+")</f>
        <v/>
      </c>
    </row>
    <row r="1014" ht="20.1" customFormat="1" customHeight="1" s="333">
      <c r="A1014" s="296" t="n"/>
      <c r="B1014" s="328" t="n"/>
      <c r="C1014" s="328" t="n"/>
      <c r="D1014" s="328" t="n"/>
      <c r="E1014" s="328" t="n"/>
      <c r="F1014" s="328" t="n"/>
      <c r="G1014" s="329" t="n"/>
      <c r="H1014" s="329" t="n"/>
      <c r="I1014" s="330" t="n"/>
      <c r="J1014" s="330" t="n"/>
      <c r="K1014" s="330" t="n"/>
      <c r="L1014" s="330" t="n"/>
      <c r="M1014" s="330" t="n"/>
      <c r="N1014" s="331">
        <f>IF(A1014="","",IF(ISERROR(MATCH($F1014,CL,0)),"Unknown",INDIRECT("'C'!$A$"&amp;MATCH($F1014,CL,0)+1)))</f>
        <v/>
      </c>
      <c r="O1014" s="331" t="inlineStr"/>
      <c r="P1014" s="332" t="n"/>
      <c r="Q1014" s="333">
        <f>A1014&amp;B1014</f>
        <v/>
      </c>
      <c r="R1014" s="333">
        <f>OR(ISBLANK(B1014),ISBLANK(C1014))</f>
        <v/>
      </c>
      <c r="S1014" s="333">
        <f>IF(R1014,"",A1014&amp;"+")</f>
        <v/>
      </c>
    </row>
    <row r="1015" ht="20.1" customFormat="1" customHeight="1" s="333">
      <c r="A1015" s="296" t="n"/>
      <c r="B1015" s="328" t="n"/>
      <c r="C1015" s="328" t="n"/>
      <c r="D1015" s="328" t="n"/>
      <c r="E1015" s="328" t="n"/>
      <c r="F1015" s="328" t="n"/>
      <c r="G1015" s="329" t="n"/>
      <c r="H1015" s="329" t="n"/>
      <c r="I1015" s="330" t="n"/>
      <c r="J1015" s="330" t="n"/>
      <c r="K1015" s="330" t="n"/>
      <c r="L1015" s="330" t="n"/>
      <c r="M1015" s="330" t="n"/>
      <c r="N1015" s="331">
        <f>IF(A1015="","",IF(ISERROR(MATCH($F1015,CL,0)),"Unknown",INDIRECT("'C'!$A$"&amp;MATCH($F1015,CL,0)+1)))</f>
        <v/>
      </c>
      <c r="O1015" s="331" t="inlineStr"/>
      <c r="P1015" s="332" t="n"/>
      <c r="Q1015" s="333">
        <f>A1015&amp;B1015</f>
        <v/>
      </c>
      <c r="R1015" s="333">
        <f>OR(ISBLANK(B1015),ISBLANK(C1015))</f>
        <v/>
      </c>
      <c r="S1015" s="333">
        <f>IF(R1015,"",A1015&amp;"+")</f>
        <v/>
      </c>
    </row>
    <row r="1016" ht="20.1" customFormat="1" customHeight="1" s="333">
      <c r="A1016" s="296" t="n"/>
      <c r="B1016" s="328" t="n"/>
      <c r="C1016" s="328" t="n"/>
      <c r="D1016" s="328" t="n"/>
      <c r="E1016" s="328" t="n"/>
      <c r="F1016" s="328" t="n"/>
      <c r="G1016" s="329" t="n"/>
      <c r="H1016" s="329" t="n"/>
      <c r="I1016" s="330" t="n"/>
      <c r="J1016" s="330" t="n"/>
      <c r="K1016" s="330" t="n"/>
      <c r="L1016" s="330" t="n"/>
      <c r="M1016" s="330" t="n"/>
      <c r="N1016" s="331">
        <f>IF(A1016="","",IF(ISERROR(MATCH($F1016,CL,0)),"Unknown",INDIRECT("'C'!$A$"&amp;MATCH($F1016,CL,0)+1)))</f>
        <v/>
      </c>
      <c r="O1016" s="331" t="inlineStr"/>
      <c r="P1016" s="332" t="n"/>
      <c r="Q1016" s="333">
        <f>A1016&amp;B1016</f>
        <v/>
      </c>
      <c r="R1016" s="333">
        <f>OR(ISBLANK(B1016),ISBLANK(C1016))</f>
        <v/>
      </c>
      <c r="S1016" s="333">
        <f>IF(R1016,"",A1016&amp;"+")</f>
        <v/>
      </c>
    </row>
    <row r="1017" ht="20.1" customFormat="1" customHeight="1" s="333">
      <c r="A1017" s="296" t="n"/>
      <c r="B1017" s="328" t="n"/>
      <c r="C1017" s="328" t="n"/>
      <c r="D1017" s="328" t="n"/>
      <c r="E1017" s="328" t="n"/>
      <c r="F1017" s="328" t="n"/>
      <c r="G1017" s="329" t="n"/>
      <c r="H1017" s="329" t="n"/>
      <c r="I1017" s="330" t="n"/>
      <c r="J1017" s="330" t="n"/>
      <c r="K1017" s="330" t="n"/>
      <c r="L1017" s="330" t="n"/>
      <c r="M1017" s="330" t="n"/>
      <c r="N1017" s="331">
        <f>IF(A1017="","",IF(ISERROR(MATCH($F1017,CL,0)),"Unknown",INDIRECT("'C'!$A$"&amp;MATCH($F1017,CL,0)+1)))</f>
        <v/>
      </c>
      <c r="O1017" s="331" t="inlineStr"/>
      <c r="P1017" s="332" t="n"/>
      <c r="Q1017" s="333">
        <f>A1017&amp;B1017</f>
        <v/>
      </c>
      <c r="R1017" s="333">
        <f>OR(ISBLANK(B1017),ISBLANK(C1017))</f>
        <v/>
      </c>
      <c r="S1017" s="333">
        <f>IF(R1017,"",A1017&amp;"+")</f>
        <v/>
      </c>
    </row>
    <row r="1018" ht="20.1" customFormat="1" customHeight="1" s="333">
      <c r="A1018" s="296" t="n"/>
      <c r="B1018" s="328" t="n"/>
      <c r="C1018" s="328" t="n"/>
      <c r="D1018" s="328" t="n"/>
      <c r="E1018" s="328" t="n"/>
      <c r="F1018" s="328" t="n"/>
      <c r="G1018" s="329" t="n"/>
      <c r="H1018" s="329" t="n"/>
      <c r="I1018" s="330" t="n"/>
      <c r="J1018" s="330" t="n"/>
      <c r="K1018" s="330" t="n"/>
      <c r="L1018" s="330" t="n"/>
      <c r="M1018" s="330" t="n"/>
      <c r="N1018" s="331">
        <f>IF(A1018="","",IF(ISERROR(MATCH($F1018,CL,0)),"Unknown",INDIRECT("'C'!$A$"&amp;MATCH($F1018,CL,0)+1)))</f>
        <v/>
      </c>
      <c r="O1018" s="331" t="inlineStr"/>
      <c r="P1018" s="332" t="n"/>
      <c r="Q1018" s="333">
        <f>A1018&amp;B1018</f>
        <v/>
      </c>
      <c r="R1018" s="333">
        <f>OR(ISBLANK(B1018),ISBLANK(C1018))</f>
        <v/>
      </c>
      <c r="S1018" s="333">
        <f>IF(R1018,"",A1018&amp;"+")</f>
        <v/>
      </c>
    </row>
    <row r="1019" ht="20.1" customFormat="1" customHeight="1" s="333">
      <c r="A1019" s="296" t="n"/>
      <c r="B1019" s="328" t="n"/>
      <c r="C1019" s="328" t="n"/>
      <c r="D1019" s="328" t="n"/>
      <c r="E1019" s="328" t="n"/>
      <c r="F1019" s="328" t="n"/>
      <c r="G1019" s="329" t="n"/>
      <c r="H1019" s="329" t="n"/>
      <c r="I1019" s="330" t="n"/>
      <c r="J1019" s="330" t="n"/>
      <c r="K1019" s="330" t="n"/>
      <c r="L1019" s="330" t="n"/>
      <c r="M1019" s="330" t="n"/>
      <c r="N1019" s="331">
        <f>IF(A1019="","",IF(ISERROR(MATCH($F1019,CL,0)),"Unknown",INDIRECT("'C'!$A$"&amp;MATCH($F1019,CL,0)+1)))</f>
        <v/>
      </c>
      <c r="O1019" s="331" t="inlineStr"/>
      <c r="P1019" s="332" t="n"/>
      <c r="Q1019" s="333">
        <f>A1019&amp;B1019</f>
        <v/>
      </c>
      <c r="R1019" s="333">
        <f>OR(ISBLANK(B1019),ISBLANK(C1019))</f>
        <v/>
      </c>
      <c r="S1019" s="333">
        <f>IF(R1019,"",A1019&amp;"+")</f>
        <v/>
      </c>
    </row>
    <row r="1020" ht="20.1" customFormat="1" customHeight="1" s="333">
      <c r="A1020" s="296" t="n"/>
      <c r="B1020" s="328" t="n"/>
      <c r="C1020" s="328" t="n"/>
      <c r="D1020" s="328" t="n"/>
      <c r="E1020" s="328" t="n"/>
      <c r="F1020" s="328" t="n"/>
      <c r="G1020" s="329" t="n"/>
      <c r="H1020" s="329" t="n"/>
      <c r="I1020" s="330" t="n"/>
      <c r="J1020" s="330" t="n"/>
      <c r="K1020" s="330" t="n"/>
      <c r="L1020" s="330" t="n"/>
      <c r="M1020" s="330" t="n"/>
      <c r="N1020" s="331">
        <f>IF(A1020="","",IF(ISERROR(MATCH($F1020,CL,0)),"Unknown",INDIRECT("'C'!$A$"&amp;MATCH($F1020,CL,0)+1)))</f>
        <v/>
      </c>
      <c r="O1020" s="331" t="inlineStr"/>
      <c r="P1020" s="332" t="n"/>
      <c r="Q1020" s="333">
        <f>A1020&amp;B1020</f>
        <v/>
      </c>
      <c r="R1020" s="333">
        <f>OR(ISBLANK(B1020),ISBLANK(C1020))</f>
        <v/>
      </c>
      <c r="S1020" s="333">
        <f>IF(R1020,"",A1020&amp;"+")</f>
        <v/>
      </c>
    </row>
    <row r="1021" ht="20.1" customFormat="1" customHeight="1" s="333">
      <c r="A1021" s="296" t="n"/>
      <c r="B1021" s="328" t="n"/>
      <c r="C1021" s="328" t="n"/>
      <c r="D1021" s="328" t="n"/>
      <c r="E1021" s="328" t="n"/>
      <c r="F1021" s="328" t="n"/>
      <c r="G1021" s="329" t="n"/>
      <c r="H1021" s="329" t="n"/>
      <c r="I1021" s="330" t="n"/>
      <c r="J1021" s="330" t="n"/>
      <c r="K1021" s="330" t="n"/>
      <c r="L1021" s="330" t="n"/>
      <c r="M1021" s="330" t="n"/>
      <c r="N1021" s="331">
        <f>IF(A1021="","",IF(ISERROR(MATCH($F1021,CL,0)),"Unknown",INDIRECT("'C'!$A$"&amp;MATCH($F1021,CL,0)+1)))</f>
        <v/>
      </c>
      <c r="O1021" s="331" t="inlineStr"/>
      <c r="P1021" s="332" t="n"/>
      <c r="Q1021" s="333">
        <f>A1021&amp;B1021</f>
        <v/>
      </c>
      <c r="R1021" s="333">
        <f>OR(ISBLANK(B1021),ISBLANK(C1021))</f>
        <v/>
      </c>
      <c r="S1021" s="333">
        <f>IF(R1021,"",A1021&amp;"+")</f>
        <v/>
      </c>
    </row>
    <row r="1022" ht="20.1" customFormat="1" customHeight="1" s="333">
      <c r="A1022" s="296" t="n"/>
      <c r="B1022" s="328" t="n"/>
      <c r="C1022" s="328" t="n"/>
      <c r="D1022" s="328" t="n"/>
      <c r="E1022" s="328" t="n"/>
      <c r="F1022" s="328" t="n"/>
      <c r="G1022" s="329" t="n"/>
      <c r="H1022" s="329" t="n"/>
      <c r="I1022" s="330" t="n"/>
      <c r="J1022" s="330" t="n"/>
      <c r="K1022" s="330" t="n"/>
      <c r="L1022" s="330" t="n"/>
      <c r="M1022" s="330" t="n"/>
      <c r="N1022" s="331">
        <f>IF(A1022="","",IF(ISERROR(MATCH($F1022,CL,0)),"Unknown",INDIRECT("'C'!$A$"&amp;MATCH($F1022,CL,0)+1)))</f>
        <v/>
      </c>
      <c r="O1022" s="331" t="inlineStr"/>
      <c r="P1022" s="332" t="n"/>
      <c r="Q1022" s="333">
        <f>A1022&amp;B1022</f>
        <v/>
      </c>
      <c r="R1022" s="333">
        <f>OR(ISBLANK(B1022),ISBLANK(C1022))</f>
        <v/>
      </c>
      <c r="S1022" s="333">
        <f>IF(R1022,"",A1022&amp;"+")</f>
        <v/>
      </c>
    </row>
    <row r="1023" ht="20.1" customFormat="1" customHeight="1" s="333">
      <c r="A1023" s="296" t="n"/>
      <c r="B1023" s="328" t="n"/>
      <c r="C1023" s="328" t="n"/>
      <c r="D1023" s="328" t="n"/>
      <c r="E1023" s="328" t="n"/>
      <c r="F1023" s="328" t="n"/>
      <c r="G1023" s="329" t="n"/>
      <c r="H1023" s="329" t="n"/>
      <c r="I1023" s="330" t="n"/>
      <c r="J1023" s="330" t="n"/>
      <c r="K1023" s="330" t="n"/>
      <c r="L1023" s="330" t="n"/>
      <c r="M1023" s="330" t="n"/>
      <c r="N1023" s="331">
        <f>IF(A1023="","",IF(ISERROR(MATCH($F1023,CL,0)),"Unknown",INDIRECT("'C'!$A$"&amp;MATCH($F1023,CL,0)+1)))</f>
        <v/>
      </c>
      <c r="O1023" s="331" t="inlineStr"/>
      <c r="P1023" s="332" t="n"/>
      <c r="Q1023" s="333">
        <f>A1023&amp;B1023</f>
        <v/>
      </c>
      <c r="R1023" s="333">
        <f>OR(ISBLANK(B1023),ISBLANK(C1023))</f>
        <v/>
      </c>
      <c r="S1023" s="333">
        <f>IF(R1023,"",A1023&amp;"+")</f>
        <v/>
      </c>
    </row>
    <row r="1024" ht="20.1" customFormat="1" customHeight="1" s="333">
      <c r="A1024" s="296" t="n"/>
      <c r="B1024" s="328" t="n"/>
      <c r="C1024" s="328" t="n"/>
      <c r="D1024" s="328" t="n"/>
      <c r="E1024" s="328" t="n"/>
      <c r="F1024" s="328" t="n"/>
      <c r="G1024" s="329" t="n"/>
      <c r="H1024" s="329" t="n"/>
      <c r="I1024" s="330" t="n"/>
      <c r="J1024" s="330" t="n"/>
      <c r="K1024" s="330" t="n"/>
      <c r="L1024" s="330" t="n"/>
      <c r="M1024" s="330" t="n"/>
      <c r="N1024" s="331">
        <f>IF(A1024="","",IF(ISERROR(MATCH($F1024,CL,0)),"Unknown",INDIRECT("'C'!$A$"&amp;MATCH($F1024,CL,0)+1)))</f>
        <v/>
      </c>
      <c r="O1024" s="331" t="inlineStr"/>
      <c r="P1024" s="332" t="n"/>
      <c r="Q1024" s="333">
        <f>A1024&amp;B1024</f>
        <v/>
      </c>
      <c r="R1024" s="333">
        <f>OR(ISBLANK(B1024),ISBLANK(C1024))</f>
        <v/>
      </c>
      <c r="S1024" s="333">
        <f>IF(R1024,"",A1024&amp;"+")</f>
        <v/>
      </c>
    </row>
    <row r="1025" ht="20.1" customFormat="1" customHeight="1" s="333">
      <c r="A1025" s="296" t="n"/>
      <c r="B1025" s="328" t="n"/>
      <c r="C1025" s="328" t="n"/>
      <c r="D1025" s="328" t="n"/>
      <c r="E1025" s="328" t="n"/>
      <c r="F1025" s="328" t="n"/>
      <c r="G1025" s="329" t="n"/>
      <c r="H1025" s="329" t="n"/>
      <c r="I1025" s="330" t="n"/>
      <c r="J1025" s="330" t="n"/>
      <c r="K1025" s="330" t="n"/>
      <c r="L1025" s="330" t="n"/>
      <c r="M1025" s="330" t="n"/>
      <c r="N1025" s="331">
        <f>IF(A1025="","",IF(ISERROR(MATCH($F1025,CL,0)),"Unknown",INDIRECT("'C'!$A$"&amp;MATCH($F1025,CL,0)+1)))</f>
        <v/>
      </c>
      <c r="O1025" s="331" t="inlineStr"/>
      <c r="P1025" s="332" t="n"/>
      <c r="Q1025" s="333">
        <f>A1025&amp;B1025</f>
        <v/>
      </c>
      <c r="R1025" s="333">
        <f>OR(ISBLANK(B1025),ISBLANK(C1025))</f>
        <v/>
      </c>
      <c r="S1025" s="333">
        <f>IF(R1025,"",A1025&amp;"+")</f>
        <v/>
      </c>
    </row>
    <row r="1026" ht="20.1" customFormat="1" customHeight="1" s="333">
      <c r="A1026" s="296" t="n"/>
      <c r="B1026" s="328" t="n"/>
      <c r="C1026" s="328" t="n"/>
      <c r="D1026" s="328" t="n"/>
      <c r="E1026" s="328" t="n"/>
      <c r="F1026" s="328" t="n"/>
      <c r="G1026" s="329" t="n"/>
      <c r="H1026" s="329" t="n"/>
      <c r="I1026" s="330" t="n"/>
      <c r="J1026" s="330" t="n"/>
      <c r="K1026" s="330" t="n"/>
      <c r="L1026" s="330" t="n"/>
      <c r="M1026" s="330" t="n"/>
      <c r="N1026" s="331">
        <f>IF(A1026="","",IF(ISERROR(MATCH($F1026,CL,0)),"Unknown",INDIRECT("'C'!$A$"&amp;MATCH($F1026,CL,0)+1)))</f>
        <v/>
      </c>
      <c r="O1026" s="331" t="inlineStr"/>
      <c r="P1026" s="332" t="n"/>
      <c r="Q1026" s="333">
        <f>A1026&amp;B1026</f>
        <v/>
      </c>
      <c r="R1026" s="333">
        <f>OR(ISBLANK(B1026),ISBLANK(C1026))</f>
        <v/>
      </c>
      <c r="S1026" s="333">
        <f>IF(R1026,"",A1026&amp;"+")</f>
        <v/>
      </c>
    </row>
    <row r="1027" ht="20.1" customFormat="1" customHeight="1" s="333">
      <c r="A1027" s="296" t="n"/>
      <c r="B1027" s="328" t="n"/>
      <c r="C1027" s="328" t="n"/>
      <c r="D1027" s="328" t="n"/>
      <c r="E1027" s="328" t="n"/>
      <c r="F1027" s="328" t="n"/>
      <c r="G1027" s="329" t="n"/>
      <c r="H1027" s="329" t="n"/>
      <c r="I1027" s="330" t="n"/>
      <c r="J1027" s="330" t="n"/>
      <c r="K1027" s="330" t="n"/>
      <c r="L1027" s="330" t="n"/>
      <c r="M1027" s="330" t="n"/>
      <c r="N1027" s="331">
        <f>IF(A1027="","",IF(ISERROR(MATCH($F1027,CL,0)),"Unknown",INDIRECT("'C'!$A$"&amp;MATCH($F1027,CL,0)+1)))</f>
        <v/>
      </c>
      <c r="O1027" s="331" t="inlineStr"/>
      <c r="P1027" s="332" t="n"/>
      <c r="Q1027" s="333">
        <f>A1027&amp;B1027</f>
        <v/>
      </c>
      <c r="R1027" s="333">
        <f>OR(ISBLANK(B1027),ISBLANK(C1027))</f>
        <v/>
      </c>
      <c r="S1027" s="333">
        <f>IF(R1027,"",A1027&amp;"+")</f>
        <v/>
      </c>
    </row>
    <row r="1028" ht="20.1" customFormat="1" customHeight="1" s="333">
      <c r="A1028" s="296" t="n"/>
      <c r="B1028" s="328" t="n"/>
      <c r="C1028" s="328" t="n"/>
      <c r="D1028" s="328" t="n"/>
      <c r="E1028" s="328" t="n"/>
      <c r="F1028" s="328" t="n"/>
      <c r="G1028" s="329" t="n"/>
      <c r="H1028" s="329" t="n"/>
      <c r="I1028" s="330" t="n"/>
      <c r="J1028" s="330" t="n"/>
      <c r="K1028" s="330" t="n"/>
      <c r="L1028" s="330" t="n"/>
      <c r="M1028" s="330" t="n"/>
      <c r="N1028" s="331">
        <f>IF(A1028="","",IF(ISERROR(MATCH($F1028,CL,0)),"Unknown",INDIRECT("'C'!$A$"&amp;MATCH($F1028,CL,0)+1)))</f>
        <v/>
      </c>
      <c r="O1028" s="331" t="inlineStr"/>
      <c r="P1028" s="332" t="n"/>
      <c r="Q1028" s="333">
        <f>A1028&amp;B1028</f>
        <v/>
      </c>
      <c r="R1028" s="333">
        <f>OR(ISBLANK(B1028),ISBLANK(C1028))</f>
        <v/>
      </c>
      <c r="S1028" s="333">
        <f>IF(R1028,"",A1028&amp;"+")</f>
        <v/>
      </c>
    </row>
    <row r="1029" ht="20.1" customFormat="1" customHeight="1" s="333">
      <c r="A1029" s="296" t="n"/>
      <c r="B1029" s="328" t="n"/>
      <c r="C1029" s="328" t="n"/>
      <c r="D1029" s="328" t="n"/>
      <c r="E1029" s="328" t="n"/>
      <c r="F1029" s="328" t="n"/>
      <c r="G1029" s="329" t="n"/>
      <c r="H1029" s="329" t="n"/>
      <c r="I1029" s="330" t="n"/>
      <c r="J1029" s="330" t="n"/>
      <c r="K1029" s="330" t="n"/>
      <c r="L1029" s="330" t="n"/>
      <c r="M1029" s="330" t="n"/>
      <c r="N1029" s="331">
        <f>IF(A1029="","",IF(ISERROR(MATCH($F1029,CL,0)),"Unknown",INDIRECT("'C'!$A$"&amp;MATCH($F1029,CL,0)+1)))</f>
        <v/>
      </c>
      <c r="O1029" s="331" t="inlineStr"/>
      <c r="P1029" s="332" t="n"/>
      <c r="Q1029" s="333">
        <f>A1029&amp;B1029</f>
        <v/>
      </c>
      <c r="R1029" s="333">
        <f>OR(ISBLANK(B1029),ISBLANK(C1029))</f>
        <v/>
      </c>
      <c r="S1029" s="333">
        <f>IF(R1029,"",A1029&amp;"+")</f>
        <v/>
      </c>
    </row>
    <row r="1030" ht="20.1" customFormat="1" customHeight="1" s="333">
      <c r="A1030" s="296" t="n"/>
      <c r="B1030" s="328" t="n"/>
      <c r="C1030" s="328" t="n"/>
      <c r="D1030" s="328" t="n"/>
      <c r="E1030" s="328" t="n"/>
      <c r="F1030" s="328" t="n"/>
      <c r="G1030" s="329" t="n"/>
      <c r="H1030" s="329" t="n"/>
      <c r="I1030" s="330" t="n"/>
      <c r="J1030" s="330" t="n"/>
      <c r="K1030" s="330" t="n"/>
      <c r="L1030" s="330" t="n"/>
      <c r="M1030" s="330" t="n"/>
      <c r="N1030" s="331">
        <f>IF(A1030="","",IF(ISERROR(MATCH($F1030,CL,0)),"Unknown",INDIRECT("'C'!$A$"&amp;MATCH($F1030,CL,0)+1)))</f>
        <v/>
      </c>
      <c r="O1030" s="331" t="inlineStr"/>
      <c r="P1030" s="332" t="n"/>
      <c r="Q1030" s="333">
        <f>A1030&amp;B1030</f>
        <v/>
      </c>
      <c r="R1030" s="333">
        <f>OR(ISBLANK(B1030),ISBLANK(C1030))</f>
        <v/>
      </c>
      <c r="S1030" s="333">
        <f>IF(R1030,"",A1030&amp;"+")</f>
        <v/>
      </c>
    </row>
    <row r="1031" ht="20.1" customFormat="1" customHeight="1" s="333">
      <c r="A1031" s="296" t="n"/>
      <c r="B1031" s="328" t="n"/>
      <c r="C1031" s="328" t="n"/>
      <c r="D1031" s="328" t="n"/>
      <c r="E1031" s="328" t="n"/>
      <c r="F1031" s="328" t="n"/>
      <c r="G1031" s="329" t="n"/>
      <c r="H1031" s="329" t="n"/>
      <c r="I1031" s="330" t="n"/>
      <c r="J1031" s="330" t="n"/>
      <c r="K1031" s="330" t="n"/>
      <c r="L1031" s="330" t="n"/>
      <c r="M1031" s="330" t="n"/>
      <c r="N1031" s="331">
        <f>IF(A1031="","",IF(ISERROR(MATCH($F1031,CL,0)),"Unknown",INDIRECT("'C'!$A$"&amp;MATCH($F1031,CL,0)+1)))</f>
        <v/>
      </c>
      <c r="O1031" s="331" t="inlineStr"/>
      <c r="P1031" s="332" t="n"/>
      <c r="Q1031" s="333">
        <f>A1031&amp;B1031</f>
        <v/>
      </c>
      <c r="R1031" s="333">
        <f>OR(ISBLANK(B1031),ISBLANK(C1031))</f>
        <v/>
      </c>
      <c r="S1031" s="333">
        <f>IF(R1031,"",A1031&amp;"+")</f>
        <v/>
      </c>
    </row>
    <row r="1032" ht="20.1" customFormat="1" customHeight="1" s="333">
      <c r="A1032" s="296" t="n"/>
      <c r="B1032" s="328" t="n"/>
      <c r="C1032" s="328" t="n"/>
      <c r="D1032" s="328" t="n"/>
      <c r="E1032" s="328" t="n"/>
      <c r="F1032" s="328" t="n"/>
      <c r="G1032" s="329" t="n"/>
      <c r="H1032" s="329" t="n"/>
      <c r="I1032" s="330" t="n"/>
      <c r="J1032" s="330" t="n"/>
      <c r="K1032" s="330" t="n"/>
      <c r="L1032" s="330" t="n"/>
      <c r="M1032" s="330" t="n"/>
      <c r="N1032" s="331">
        <f>IF(A1032="","",IF(ISERROR(MATCH($F1032,CL,0)),"Unknown",INDIRECT("'C'!$A$"&amp;MATCH($F1032,CL,0)+1)))</f>
        <v/>
      </c>
      <c r="O1032" s="331" t="inlineStr"/>
      <c r="P1032" s="332" t="n"/>
      <c r="Q1032" s="333">
        <f>A1032&amp;B1032</f>
        <v/>
      </c>
      <c r="R1032" s="333">
        <f>OR(ISBLANK(B1032),ISBLANK(C1032))</f>
        <v/>
      </c>
      <c r="S1032" s="333">
        <f>IF(R1032,"",A1032&amp;"+")</f>
        <v/>
      </c>
    </row>
    <row r="1033" ht="20.1" customFormat="1" customHeight="1" s="333">
      <c r="A1033" s="296" t="n"/>
      <c r="B1033" s="328" t="n"/>
      <c r="C1033" s="328" t="n"/>
      <c r="D1033" s="328" t="n"/>
      <c r="E1033" s="328" t="n"/>
      <c r="F1033" s="328" t="n"/>
      <c r="G1033" s="329" t="n"/>
      <c r="H1033" s="329" t="n"/>
      <c r="I1033" s="330" t="n"/>
      <c r="J1033" s="330" t="n"/>
      <c r="K1033" s="330" t="n"/>
      <c r="L1033" s="330" t="n"/>
      <c r="M1033" s="330" t="n"/>
      <c r="N1033" s="331">
        <f>IF(A1033="","",IF(ISERROR(MATCH($F1033,CL,0)),"Unknown",INDIRECT("'C'!$A$"&amp;MATCH($F1033,CL,0)+1)))</f>
        <v/>
      </c>
      <c r="O1033" s="331" t="inlineStr"/>
      <c r="P1033" s="332" t="n"/>
      <c r="Q1033" s="333">
        <f>A1033&amp;B1033</f>
        <v/>
      </c>
      <c r="R1033" s="333">
        <f>OR(ISBLANK(B1033),ISBLANK(C1033))</f>
        <v/>
      </c>
      <c r="S1033" s="333">
        <f>IF(R1033,"",A1033&amp;"+")</f>
        <v/>
      </c>
    </row>
    <row r="1034" ht="20.1" customFormat="1" customHeight="1" s="333">
      <c r="A1034" s="296" t="n"/>
      <c r="B1034" s="328" t="n"/>
      <c r="C1034" s="328" t="n"/>
      <c r="D1034" s="328" t="n"/>
      <c r="E1034" s="328" t="n"/>
      <c r="F1034" s="328" t="n"/>
      <c r="G1034" s="329" t="n"/>
      <c r="H1034" s="329" t="n"/>
      <c r="I1034" s="330" t="n"/>
      <c r="J1034" s="330" t="n"/>
      <c r="K1034" s="330" t="n"/>
      <c r="L1034" s="330" t="n"/>
      <c r="M1034" s="330" t="n"/>
      <c r="N1034" s="331">
        <f>IF(A1034="","",IF(ISERROR(MATCH($F1034,CL,0)),"Unknown",INDIRECT("'C'!$A$"&amp;MATCH($F1034,CL,0)+1)))</f>
        <v/>
      </c>
      <c r="O1034" s="331" t="inlineStr"/>
      <c r="P1034" s="332" t="n"/>
      <c r="Q1034" s="333">
        <f>A1034&amp;B1034</f>
        <v/>
      </c>
      <c r="R1034" s="333">
        <f>OR(ISBLANK(B1034),ISBLANK(C1034))</f>
        <v/>
      </c>
      <c r="S1034" s="333">
        <f>IF(R1034,"",A1034&amp;"+")</f>
        <v/>
      </c>
    </row>
    <row r="1035" ht="20.1" customFormat="1" customHeight="1" s="333">
      <c r="A1035" s="296" t="n"/>
      <c r="B1035" s="328" t="n"/>
      <c r="C1035" s="328" t="n"/>
      <c r="D1035" s="328" t="n"/>
      <c r="E1035" s="328" t="n"/>
      <c r="F1035" s="328" t="n"/>
      <c r="G1035" s="329" t="n"/>
      <c r="H1035" s="329" t="n"/>
      <c r="I1035" s="330" t="n"/>
      <c r="J1035" s="330" t="n"/>
      <c r="K1035" s="330" t="n"/>
      <c r="L1035" s="330" t="n"/>
      <c r="M1035" s="330" t="n"/>
      <c r="N1035" s="331">
        <f>IF(A1035="","",IF(ISERROR(MATCH($F1035,CL,0)),"Unknown",INDIRECT("'C'!$A$"&amp;MATCH($F1035,CL,0)+1)))</f>
        <v/>
      </c>
      <c r="O1035" s="331" t="inlineStr"/>
      <c r="P1035" s="332" t="n"/>
      <c r="Q1035" s="333">
        <f>A1035&amp;B1035</f>
        <v/>
      </c>
      <c r="R1035" s="333">
        <f>OR(ISBLANK(B1035),ISBLANK(C1035))</f>
        <v/>
      </c>
      <c r="S1035" s="333">
        <f>IF(R1035,"",A1035&amp;"+")</f>
        <v/>
      </c>
    </row>
    <row r="1036" ht="20.1" customFormat="1" customHeight="1" s="333">
      <c r="A1036" s="296" t="n"/>
      <c r="B1036" s="328" t="n"/>
      <c r="C1036" s="328" t="n"/>
      <c r="D1036" s="328" t="n"/>
      <c r="E1036" s="328" t="n"/>
      <c r="F1036" s="328" t="n"/>
      <c r="G1036" s="329" t="n"/>
      <c r="H1036" s="329" t="n"/>
      <c r="I1036" s="330" t="n"/>
      <c r="J1036" s="330" t="n"/>
      <c r="K1036" s="330" t="n"/>
      <c r="L1036" s="330" t="n"/>
      <c r="M1036" s="330" t="n"/>
      <c r="N1036" s="331">
        <f>IF(A1036="","",IF(ISERROR(MATCH($F1036,CL,0)),"Unknown",INDIRECT("'C'!$A$"&amp;MATCH($F1036,CL,0)+1)))</f>
        <v/>
      </c>
      <c r="O1036" s="331" t="inlineStr"/>
      <c r="P1036" s="332" t="n"/>
      <c r="Q1036" s="333">
        <f>A1036&amp;B1036</f>
        <v/>
      </c>
      <c r="R1036" s="333">
        <f>OR(ISBLANK(B1036),ISBLANK(C1036))</f>
        <v/>
      </c>
      <c r="S1036" s="333">
        <f>IF(R1036,"",A1036&amp;"+")</f>
        <v/>
      </c>
    </row>
    <row r="1037" ht="20.1" customFormat="1" customHeight="1" s="333">
      <c r="A1037" s="296" t="n"/>
      <c r="B1037" s="328" t="n"/>
      <c r="C1037" s="328" t="n"/>
      <c r="D1037" s="328" t="n"/>
      <c r="E1037" s="328" t="n"/>
      <c r="F1037" s="328" t="n"/>
      <c r="G1037" s="329" t="n"/>
      <c r="H1037" s="329" t="n"/>
      <c r="I1037" s="330" t="n"/>
      <c r="J1037" s="330" t="n"/>
      <c r="K1037" s="330" t="n"/>
      <c r="L1037" s="330" t="n"/>
      <c r="M1037" s="330" t="n"/>
      <c r="N1037" s="331">
        <f>IF(A1037="","",IF(ISERROR(MATCH($F1037,CL,0)),"Unknown",INDIRECT("'C'!$A$"&amp;MATCH($F1037,CL,0)+1)))</f>
        <v/>
      </c>
      <c r="O1037" s="331" t="inlineStr"/>
      <c r="P1037" s="332" t="n"/>
      <c r="Q1037" s="333">
        <f>A1037&amp;B1037</f>
        <v/>
      </c>
      <c r="R1037" s="333">
        <f>OR(ISBLANK(B1037),ISBLANK(C1037))</f>
        <v/>
      </c>
      <c r="S1037" s="333">
        <f>IF(R1037,"",A1037&amp;"+")</f>
        <v/>
      </c>
    </row>
    <row r="1038" ht="20.1" customFormat="1" customHeight="1" s="333">
      <c r="A1038" s="296" t="n"/>
      <c r="B1038" s="328" t="n"/>
      <c r="C1038" s="328" t="n"/>
      <c r="D1038" s="328" t="n"/>
      <c r="E1038" s="328" t="n"/>
      <c r="F1038" s="328" t="n"/>
      <c r="G1038" s="329" t="n"/>
      <c r="H1038" s="329" t="n"/>
      <c r="I1038" s="330" t="n"/>
      <c r="J1038" s="330" t="n"/>
      <c r="K1038" s="330" t="n"/>
      <c r="L1038" s="330" t="n"/>
      <c r="M1038" s="330" t="n"/>
      <c r="N1038" s="331">
        <f>IF(A1038="","",IF(ISERROR(MATCH($F1038,CL,0)),"Unknown",INDIRECT("'C'!$A$"&amp;MATCH($F1038,CL,0)+1)))</f>
        <v/>
      </c>
      <c r="O1038" s="331" t="inlineStr"/>
      <c r="P1038" s="332" t="n"/>
      <c r="Q1038" s="333">
        <f>A1038&amp;B1038</f>
        <v/>
      </c>
      <c r="R1038" s="333">
        <f>OR(ISBLANK(B1038),ISBLANK(C1038))</f>
        <v/>
      </c>
      <c r="S1038" s="333">
        <f>IF(R1038,"",A1038&amp;"+")</f>
        <v/>
      </c>
    </row>
    <row r="1039" ht="20.1" customFormat="1" customHeight="1" s="333">
      <c r="A1039" s="296" t="n"/>
      <c r="B1039" s="328" t="n"/>
      <c r="C1039" s="328" t="n"/>
      <c r="D1039" s="328" t="n"/>
      <c r="E1039" s="328" t="n"/>
      <c r="F1039" s="328" t="n"/>
      <c r="G1039" s="329" t="n"/>
      <c r="H1039" s="329" t="n"/>
      <c r="I1039" s="330" t="n"/>
      <c r="J1039" s="330" t="n"/>
      <c r="K1039" s="330" t="n"/>
      <c r="L1039" s="330" t="n"/>
      <c r="M1039" s="330" t="n"/>
      <c r="N1039" s="331">
        <f>IF(A1039="","",IF(ISERROR(MATCH($F1039,CL,0)),"Unknown",INDIRECT("'C'!$A$"&amp;MATCH($F1039,CL,0)+1)))</f>
        <v/>
      </c>
      <c r="O1039" s="331" t="inlineStr"/>
      <c r="P1039" s="332" t="n"/>
      <c r="Q1039" s="333">
        <f>A1039&amp;B1039</f>
        <v/>
      </c>
      <c r="R1039" s="333">
        <f>OR(ISBLANK(B1039),ISBLANK(C1039))</f>
        <v/>
      </c>
      <c r="S1039" s="333">
        <f>IF(R1039,"",A1039&amp;"+")</f>
        <v/>
      </c>
    </row>
    <row r="1040" ht="20.1" customFormat="1" customHeight="1" s="333">
      <c r="A1040" s="296" t="n"/>
      <c r="B1040" s="328" t="n"/>
      <c r="C1040" s="328" t="n"/>
      <c r="D1040" s="328" t="n"/>
      <c r="E1040" s="328" t="n"/>
      <c r="F1040" s="328" t="n"/>
      <c r="G1040" s="329" t="n"/>
      <c r="H1040" s="329" t="n"/>
      <c r="I1040" s="330" t="n"/>
      <c r="J1040" s="330" t="n"/>
      <c r="K1040" s="330" t="n"/>
      <c r="L1040" s="330" t="n"/>
      <c r="M1040" s="330" t="n"/>
      <c r="N1040" s="331">
        <f>IF(A1040="","",IF(ISERROR(MATCH($F1040,CL,0)),"Unknown",INDIRECT("'C'!$A$"&amp;MATCH($F1040,CL,0)+1)))</f>
        <v/>
      </c>
      <c r="O1040" s="331" t="inlineStr"/>
      <c r="P1040" s="332" t="n"/>
      <c r="Q1040" s="333">
        <f>A1040&amp;B1040</f>
        <v/>
      </c>
      <c r="R1040" s="333">
        <f>OR(ISBLANK(B1040),ISBLANK(C1040))</f>
        <v/>
      </c>
      <c r="S1040" s="333">
        <f>IF(R1040,"",A1040&amp;"+")</f>
        <v/>
      </c>
    </row>
    <row r="1041" ht="20.1" customFormat="1" customHeight="1" s="333">
      <c r="A1041" s="296" t="n"/>
      <c r="B1041" s="328" t="n"/>
      <c r="C1041" s="328" t="n"/>
      <c r="D1041" s="328" t="n"/>
      <c r="E1041" s="328" t="n"/>
      <c r="F1041" s="328" t="n"/>
      <c r="G1041" s="329" t="n"/>
      <c r="H1041" s="329" t="n"/>
      <c r="I1041" s="330" t="n"/>
      <c r="J1041" s="330" t="n"/>
      <c r="K1041" s="330" t="n"/>
      <c r="L1041" s="330" t="n"/>
      <c r="M1041" s="330" t="n"/>
      <c r="N1041" s="331">
        <f>IF(A1041="","",IF(ISERROR(MATCH($F1041,CL,0)),"Unknown",INDIRECT("'C'!$A$"&amp;MATCH($F1041,CL,0)+1)))</f>
        <v/>
      </c>
      <c r="O1041" s="331" t="inlineStr"/>
      <c r="P1041" s="332" t="n"/>
      <c r="Q1041" s="333">
        <f>A1041&amp;B1041</f>
        <v/>
      </c>
      <c r="R1041" s="333">
        <f>OR(ISBLANK(B1041),ISBLANK(C1041))</f>
        <v/>
      </c>
      <c r="S1041" s="333">
        <f>IF(R1041,"",A1041&amp;"+")</f>
        <v/>
      </c>
    </row>
    <row r="1042" ht="20.1" customFormat="1" customHeight="1" s="333">
      <c r="A1042" s="296" t="n"/>
      <c r="B1042" s="328" t="n"/>
      <c r="C1042" s="328" t="n"/>
      <c r="D1042" s="328" t="n"/>
      <c r="E1042" s="328" t="n"/>
      <c r="F1042" s="328" t="n"/>
      <c r="G1042" s="329" t="n"/>
      <c r="H1042" s="329" t="n"/>
      <c r="I1042" s="330" t="n"/>
      <c r="J1042" s="330" t="n"/>
      <c r="K1042" s="330" t="n"/>
      <c r="L1042" s="330" t="n"/>
      <c r="M1042" s="330" t="n"/>
      <c r="N1042" s="331">
        <f>IF(A1042="","",IF(ISERROR(MATCH($F1042,CL,0)),"Unknown",INDIRECT("'C'!$A$"&amp;MATCH($F1042,CL,0)+1)))</f>
        <v/>
      </c>
      <c r="O1042" s="331" t="inlineStr"/>
      <c r="P1042" s="332" t="n"/>
      <c r="Q1042" s="333">
        <f>A1042&amp;B1042</f>
        <v/>
      </c>
      <c r="R1042" s="333">
        <f>OR(ISBLANK(B1042),ISBLANK(C1042))</f>
        <v/>
      </c>
      <c r="S1042" s="333">
        <f>IF(R1042,"",A1042&amp;"+")</f>
        <v/>
      </c>
    </row>
    <row r="1043" ht="20.1" customFormat="1" customHeight="1" s="333">
      <c r="A1043" s="296" t="n"/>
      <c r="B1043" s="328" t="n"/>
      <c r="C1043" s="328" t="n"/>
      <c r="D1043" s="328" t="n"/>
      <c r="E1043" s="328" t="n"/>
      <c r="F1043" s="328" t="n"/>
      <c r="G1043" s="329" t="n"/>
      <c r="H1043" s="329" t="n"/>
      <c r="I1043" s="330" t="n"/>
      <c r="J1043" s="330" t="n"/>
      <c r="K1043" s="330" t="n"/>
      <c r="L1043" s="330" t="n"/>
      <c r="M1043" s="330" t="n"/>
      <c r="N1043" s="331">
        <f>IF(A1043="","",IF(ISERROR(MATCH($F1043,CL,0)),"Unknown",INDIRECT("'C'!$A$"&amp;MATCH($F1043,CL,0)+1)))</f>
        <v/>
      </c>
      <c r="O1043" s="331" t="inlineStr"/>
      <c r="P1043" s="332" t="n"/>
      <c r="Q1043" s="333">
        <f>A1043&amp;B1043</f>
        <v/>
      </c>
      <c r="R1043" s="333">
        <f>OR(ISBLANK(B1043),ISBLANK(C1043))</f>
        <v/>
      </c>
      <c r="S1043" s="333">
        <f>IF(R1043,"",A1043&amp;"+")</f>
        <v/>
      </c>
    </row>
    <row r="1044" ht="20.1" customFormat="1" customHeight="1" s="333">
      <c r="A1044" s="296" t="n"/>
      <c r="B1044" s="328" t="n"/>
      <c r="C1044" s="328" t="n"/>
      <c r="D1044" s="328" t="n"/>
      <c r="E1044" s="328" t="n"/>
      <c r="F1044" s="328" t="n"/>
      <c r="G1044" s="329" t="n"/>
      <c r="H1044" s="329" t="n"/>
      <c r="I1044" s="330" t="n"/>
      <c r="J1044" s="330" t="n"/>
      <c r="K1044" s="330" t="n"/>
      <c r="L1044" s="330" t="n"/>
      <c r="M1044" s="330" t="n"/>
      <c r="N1044" s="331">
        <f>IF(A1044="","",IF(ISERROR(MATCH($F1044,CL,0)),"Unknown",INDIRECT("'C'!$A$"&amp;MATCH($F1044,CL,0)+1)))</f>
        <v/>
      </c>
      <c r="O1044" s="331" t="inlineStr"/>
      <c r="P1044" s="332" t="n"/>
      <c r="Q1044" s="333">
        <f>A1044&amp;B1044</f>
        <v/>
      </c>
      <c r="R1044" s="333">
        <f>OR(ISBLANK(B1044),ISBLANK(C1044))</f>
        <v/>
      </c>
      <c r="S1044" s="333">
        <f>IF(R1044,"",A1044&amp;"+")</f>
        <v/>
      </c>
    </row>
    <row r="1045" ht="20.1" customFormat="1" customHeight="1" s="333">
      <c r="A1045" s="296" t="n"/>
      <c r="B1045" s="328" t="n"/>
      <c r="C1045" s="328" t="n"/>
      <c r="D1045" s="328" t="n"/>
      <c r="E1045" s="328" t="n"/>
      <c r="F1045" s="328" t="n"/>
      <c r="G1045" s="329" t="n"/>
      <c r="H1045" s="329" t="n"/>
      <c r="I1045" s="330" t="n"/>
      <c r="J1045" s="330" t="n"/>
      <c r="K1045" s="330" t="n"/>
      <c r="L1045" s="330" t="n"/>
      <c r="M1045" s="330" t="n"/>
      <c r="N1045" s="331">
        <f>IF(A1045="","",IF(ISERROR(MATCH($F1045,CL,0)),"Unknown",INDIRECT("'C'!$A$"&amp;MATCH($F1045,CL,0)+1)))</f>
        <v/>
      </c>
      <c r="O1045" s="331" t="inlineStr"/>
      <c r="P1045" s="332" t="n"/>
      <c r="Q1045" s="333">
        <f>A1045&amp;B1045</f>
        <v/>
      </c>
      <c r="R1045" s="333">
        <f>OR(ISBLANK(B1045),ISBLANK(C1045))</f>
        <v/>
      </c>
      <c r="S1045" s="333">
        <f>IF(R1045,"",A1045&amp;"+")</f>
        <v/>
      </c>
    </row>
    <row r="1046" ht="20.1" customFormat="1" customHeight="1" s="333">
      <c r="A1046" s="296" t="n"/>
      <c r="B1046" s="328" t="n"/>
      <c r="C1046" s="328" t="n"/>
      <c r="D1046" s="328" t="n"/>
      <c r="E1046" s="328" t="n"/>
      <c r="F1046" s="328" t="n"/>
      <c r="G1046" s="329" t="n"/>
      <c r="H1046" s="329" t="n"/>
      <c r="I1046" s="330" t="n"/>
      <c r="J1046" s="330" t="n"/>
      <c r="K1046" s="330" t="n"/>
      <c r="L1046" s="330" t="n"/>
      <c r="M1046" s="330" t="n"/>
      <c r="N1046" s="331">
        <f>IF(A1046="","",IF(ISERROR(MATCH($F1046,CL,0)),"Unknown",INDIRECT("'C'!$A$"&amp;MATCH($F1046,CL,0)+1)))</f>
        <v/>
      </c>
      <c r="O1046" s="331" t="inlineStr"/>
      <c r="P1046" s="332" t="n"/>
      <c r="Q1046" s="333">
        <f>A1046&amp;B1046</f>
        <v/>
      </c>
      <c r="R1046" s="333">
        <f>OR(ISBLANK(B1046),ISBLANK(C1046))</f>
        <v/>
      </c>
      <c r="S1046" s="333">
        <f>IF(R1046,"",A1046&amp;"+")</f>
        <v/>
      </c>
    </row>
    <row r="1047" ht="20.1" customFormat="1" customHeight="1" s="333">
      <c r="A1047" s="296" t="n"/>
      <c r="B1047" s="328" t="n"/>
      <c r="C1047" s="328" t="n"/>
      <c r="D1047" s="328" t="n"/>
      <c r="E1047" s="328" t="n"/>
      <c r="F1047" s="328" t="n"/>
      <c r="G1047" s="329" t="n"/>
      <c r="H1047" s="329" t="n"/>
      <c r="I1047" s="330" t="n"/>
      <c r="J1047" s="330" t="n"/>
      <c r="K1047" s="330" t="n"/>
      <c r="L1047" s="330" t="n"/>
      <c r="M1047" s="330" t="n"/>
      <c r="N1047" s="331">
        <f>IF(A1047="","",IF(ISERROR(MATCH($F1047,CL,0)),"Unknown",INDIRECT("'C'!$A$"&amp;MATCH($F1047,CL,0)+1)))</f>
        <v/>
      </c>
      <c r="O1047" s="331" t="inlineStr"/>
      <c r="P1047" s="332" t="n"/>
      <c r="Q1047" s="333">
        <f>A1047&amp;B1047</f>
        <v/>
      </c>
      <c r="R1047" s="333">
        <f>OR(ISBLANK(B1047),ISBLANK(C1047))</f>
        <v/>
      </c>
      <c r="S1047" s="333">
        <f>IF(R1047,"",A1047&amp;"+")</f>
        <v/>
      </c>
    </row>
    <row r="1048" ht="20.1" customFormat="1" customHeight="1" s="333">
      <c r="A1048" s="296" t="n"/>
      <c r="B1048" s="328" t="n"/>
      <c r="C1048" s="328" t="n"/>
      <c r="D1048" s="328" t="n"/>
      <c r="E1048" s="328" t="n"/>
      <c r="F1048" s="328" t="n"/>
      <c r="G1048" s="329" t="n"/>
      <c r="H1048" s="329" t="n"/>
      <c r="I1048" s="330" t="n"/>
      <c r="J1048" s="330" t="n"/>
      <c r="K1048" s="330" t="n"/>
      <c r="L1048" s="330" t="n"/>
      <c r="M1048" s="330" t="n"/>
      <c r="N1048" s="331">
        <f>IF(A1048="","",IF(ISERROR(MATCH($F1048,CL,0)),"Unknown",INDIRECT("'C'!$A$"&amp;MATCH($F1048,CL,0)+1)))</f>
        <v/>
      </c>
      <c r="O1048" s="331" t="inlineStr"/>
      <c r="P1048" s="332" t="n"/>
      <c r="Q1048" s="333">
        <f>A1048&amp;B1048</f>
        <v/>
      </c>
      <c r="R1048" s="333">
        <f>OR(ISBLANK(B1048),ISBLANK(C1048))</f>
        <v/>
      </c>
      <c r="S1048" s="333">
        <f>IF(R1048,"",A1048&amp;"+")</f>
        <v/>
      </c>
    </row>
    <row r="1049" ht="20.1" customFormat="1" customHeight="1" s="333">
      <c r="A1049" s="296" t="n"/>
      <c r="B1049" s="328" t="n"/>
      <c r="C1049" s="328" t="n"/>
      <c r="D1049" s="328" t="n"/>
      <c r="E1049" s="328" t="n"/>
      <c r="F1049" s="328" t="n"/>
      <c r="G1049" s="329" t="n"/>
      <c r="H1049" s="329" t="n"/>
      <c r="I1049" s="330" t="n"/>
      <c r="J1049" s="330" t="n"/>
      <c r="K1049" s="330" t="n"/>
      <c r="L1049" s="330" t="n"/>
      <c r="M1049" s="330" t="n"/>
      <c r="N1049" s="331">
        <f>IF(A1049="","",IF(ISERROR(MATCH($F1049,CL,0)),"Unknown",INDIRECT("'C'!$A$"&amp;MATCH($F1049,CL,0)+1)))</f>
        <v/>
      </c>
      <c r="O1049" s="331" t="inlineStr"/>
      <c r="P1049" s="332" t="n"/>
      <c r="Q1049" s="333">
        <f>A1049&amp;B1049</f>
        <v/>
      </c>
      <c r="R1049" s="333">
        <f>OR(ISBLANK(B1049),ISBLANK(C1049))</f>
        <v/>
      </c>
      <c r="S1049" s="333">
        <f>IF(R1049,"",A1049&amp;"+")</f>
        <v/>
      </c>
    </row>
    <row r="1050" ht="20.1" customFormat="1" customHeight="1" s="333">
      <c r="A1050" s="296" t="n"/>
      <c r="B1050" s="328" t="n"/>
      <c r="C1050" s="328" t="n"/>
      <c r="D1050" s="328" t="n"/>
      <c r="E1050" s="328" t="n"/>
      <c r="F1050" s="328" t="n"/>
      <c r="G1050" s="329" t="n"/>
      <c r="H1050" s="329" t="n"/>
      <c r="I1050" s="330" t="n"/>
      <c r="J1050" s="330" t="n"/>
      <c r="K1050" s="330" t="n"/>
      <c r="L1050" s="330" t="n"/>
      <c r="M1050" s="330" t="n"/>
      <c r="N1050" s="331">
        <f>IF(A1050="","",IF(ISERROR(MATCH($F1050,CL,0)),"Unknown",INDIRECT("'C'!$A$"&amp;MATCH($F1050,CL,0)+1)))</f>
        <v/>
      </c>
      <c r="O1050" s="331" t="inlineStr"/>
      <c r="P1050" s="332" t="n"/>
      <c r="Q1050" s="333">
        <f>A1050&amp;B1050</f>
        <v/>
      </c>
      <c r="R1050" s="333">
        <f>OR(ISBLANK(B1050),ISBLANK(C1050))</f>
        <v/>
      </c>
      <c r="S1050" s="333">
        <f>IF(R1050,"",A1050&amp;"+")</f>
        <v/>
      </c>
    </row>
    <row r="1051" ht="20.1" customFormat="1" customHeight="1" s="333">
      <c r="A1051" s="296" t="n"/>
      <c r="B1051" s="328" t="n"/>
      <c r="C1051" s="328" t="n"/>
      <c r="D1051" s="328" t="n"/>
      <c r="E1051" s="328" t="n"/>
      <c r="F1051" s="328" t="n"/>
      <c r="G1051" s="329" t="n"/>
      <c r="H1051" s="329" t="n"/>
      <c r="I1051" s="330" t="n"/>
      <c r="J1051" s="330" t="n"/>
      <c r="K1051" s="330" t="n"/>
      <c r="L1051" s="330" t="n"/>
      <c r="M1051" s="330" t="n"/>
      <c r="N1051" s="331">
        <f>IF(A1051="","",IF(ISERROR(MATCH($F1051,CL,0)),"Unknown",INDIRECT("'C'!$A$"&amp;MATCH($F1051,CL,0)+1)))</f>
        <v/>
      </c>
      <c r="O1051" s="331" t="inlineStr"/>
      <c r="P1051" s="332" t="n"/>
      <c r="Q1051" s="333">
        <f>A1051&amp;B1051</f>
        <v/>
      </c>
      <c r="R1051" s="333">
        <f>OR(ISBLANK(B1051),ISBLANK(C1051))</f>
        <v/>
      </c>
      <c r="S1051" s="333">
        <f>IF(R1051,"",A1051&amp;"+")</f>
        <v/>
      </c>
    </row>
    <row r="1052" ht="20.1" customFormat="1" customHeight="1" s="333">
      <c r="A1052" s="296" t="n"/>
      <c r="B1052" s="328" t="n"/>
      <c r="C1052" s="328" t="n"/>
      <c r="D1052" s="328" t="n"/>
      <c r="E1052" s="328" t="n"/>
      <c r="F1052" s="328" t="n"/>
      <c r="G1052" s="329" t="n"/>
      <c r="H1052" s="329" t="n"/>
      <c r="I1052" s="330" t="n"/>
      <c r="J1052" s="330" t="n"/>
      <c r="K1052" s="330" t="n"/>
      <c r="L1052" s="330" t="n"/>
      <c r="M1052" s="330" t="n"/>
      <c r="N1052" s="331">
        <f>IF(A1052="","",IF(ISERROR(MATCH($F1052,CL,0)),"Unknown",INDIRECT("'C'!$A$"&amp;MATCH($F1052,CL,0)+1)))</f>
        <v/>
      </c>
      <c r="O1052" s="331" t="inlineStr"/>
      <c r="P1052" s="332" t="n"/>
      <c r="Q1052" s="333">
        <f>A1052&amp;B1052</f>
        <v/>
      </c>
      <c r="R1052" s="333">
        <f>OR(ISBLANK(B1052),ISBLANK(C1052))</f>
        <v/>
      </c>
      <c r="S1052" s="333">
        <f>IF(R1052,"",A1052&amp;"+")</f>
        <v/>
      </c>
    </row>
    <row r="1053" ht="20.1" customFormat="1" customHeight="1" s="333">
      <c r="A1053" s="296" t="n"/>
      <c r="B1053" s="328" t="n"/>
      <c r="C1053" s="328" t="n"/>
      <c r="D1053" s="328" t="n"/>
      <c r="E1053" s="328" t="n"/>
      <c r="F1053" s="328" t="n"/>
      <c r="G1053" s="329" t="n"/>
      <c r="H1053" s="329" t="n"/>
      <c r="I1053" s="330" t="n"/>
      <c r="J1053" s="330" t="n"/>
      <c r="K1053" s="330" t="n"/>
      <c r="L1053" s="330" t="n"/>
      <c r="M1053" s="330" t="n"/>
      <c r="N1053" s="331">
        <f>IF(A1053="","",IF(ISERROR(MATCH($F1053,CL,0)),"Unknown",INDIRECT("'C'!$A$"&amp;MATCH($F1053,CL,0)+1)))</f>
        <v/>
      </c>
      <c r="O1053" s="331" t="inlineStr"/>
      <c r="P1053" s="332" t="n"/>
      <c r="Q1053" s="333">
        <f>A1053&amp;B1053</f>
        <v/>
      </c>
      <c r="R1053" s="333">
        <f>OR(ISBLANK(B1053),ISBLANK(C1053))</f>
        <v/>
      </c>
      <c r="S1053" s="333">
        <f>IF(R1053,"",A1053&amp;"+")</f>
        <v/>
      </c>
    </row>
    <row r="1054" ht="20.1" customFormat="1" customHeight="1" s="333">
      <c r="A1054" s="296" t="n"/>
      <c r="B1054" s="328" t="n"/>
      <c r="C1054" s="328" t="n"/>
      <c r="D1054" s="328" t="n"/>
      <c r="E1054" s="328" t="n"/>
      <c r="F1054" s="328" t="n"/>
      <c r="G1054" s="329" t="n"/>
      <c r="H1054" s="329" t="n"/>
      <c r="I1054" s="330" t="n"/>
      <c r="J1054" s="330" t="n"/>
      <c r="K1054" s="330" t="n"/>
      <c r="L1054" s="330" t="n"/>
      <c r="M1054" s="330" t="n"/>
      <c r="N1054" s="331">
        <f>IF(A1054="","",IF(ISERROR(MATCH($F1054,CL,0)),"Unknown",INDIRECT("'C'!$A$"&amp;MATCH($F1054,CL,0)+1)))</f>
        <v/>
      </c>
      <c r="O1054" s="331" t="inlineStr"/>
      <c r="P1054" s="332" t="n"/>
      <c r="Q1054" s="333">
        <f>A1054&amp;B1054</f>
        <v/>
      </c>
      <c r="R1054" s="333">
        <f>OR(ISBLANK(B1054),ISBLANK(C1054))</f>
        <v/>
      </c>
      <c r="S1054" s="333">
        <f>IF(R1054,"",A1054&amp;"+")</f>
        <v/>
      </c>
    </row>
    <row r="1055" ht="20.1" customFormat="1" customHeight="1" s="333">
      <c r="A1055" s="296" t="n"/>
      <c r="B1055" s="328" t="n"/>
      <c r="C1055" s="328" t="n"/>
      <c r="D1055" s="328" t="n"/>
      <c r="E1055" s="328" t="n"/>
      <c r="F1055" s="328" t="n"/>
      <c r="G1055" s="329" t="n"/>
      <c r="H1055" s="329" t="n"/>
      <c r="I1055" s="330" t="n"/>
      <c r="J1055" s="330" t="n"/>
      <c r="K1055" s="330" t="n"/>
      <c r="L1055" s="330" t="n"/>
      <c r="M1055" s="330" t="n"/>
      <c r="N1055" s="331">
        <f>IF(A1055="","",IF(ISERROR(MATCH($F1055,CL,0)),"Unknown",INDIRECT("'C'!$A$"&amp;MATCH($F1055,CL,0)+1)))</f>
        <v/>
      </c>
      <c r="O1055" s="331" t="inlineStr"/>
      <c r="P1055" s="332" t="n"/>
      <c r="Q1055" s="333">
        <f>A1055&amp;B1055</f>
        <v/>
      </c>
      <c r="R1055" s="333">
        <f>OR(ISBLANK(B1055),ISBLANK(C1055))</f>
        <v/>
      </c>
      <c r="S1055" s="333">
        <f>IF(R1055,"",A1055&amp;"+")</f>
        <v/>
      </c>
    </row>
    <row r="1056" ht="20.1" customFormat="1" customHeight="1" s="333">
      <c r="A1056" s="296" t="n"/>
      <c r="B1056" s="328" t="n"/>
      <c r="C1056" s="328" t="n"/>
      <c r="D1056" s="328" t="n"/>
      <c r="E1056" s="328" t="n"/>
      <c r="F1056" s="328" t="n"/>
      <c r="G1056" s="329" t="n"/>
      <c r="H1056" s="329" t="n"/>
      <c r="I1056" s="330" t="n"/>
      <c r="J1056" s="330" t="n"/>
      <c r="K1056" s="330" t="n"/>
      <c r="L1056" s="330" t="n"/>
      <c r="M1056" s="330" t="n"/>
      <c r="N1056" s="331">
        <f>IF(A1056="","",IF(ISERROR(MATCH($F1056,CL,0)),"Unknown",INDIRECT("'C'!$A$"&amp;MATCH($F1056,CL,0)+1)))</f>
        <v/>
      </c>
      <c r="O1056" s="331" t="inlineStr"/>
      <c r="P1056" s="332" t="n"/>
      <c r="Q1056" s="333">
        <f>A1056&amp;B1056</f>
        <v/>
      </c>
      <c r="R1056" s="333">
        <f>OR(ISBLANK(B1056),ISBLANK(C1056))</f>
        <v/>
      </c>
      <c r="S1056" s="333">
        <f>IF(R1056,"",A1056&amp;"+")</f>
        <v/>
      </c>
    </row>
    <row r="1057" ht="20.1" customFormat="1" customHeight="1" s="333">
      <c r="A1057" s="296" t="n"/>
      <c r="B1057" s="328" t="n"/>
      <c r="C1057" s="328" t="n"/>
      <c r="D1057" s="328" t="n"/>
      <c r="E1057" s="328" t="n"/>
      <c r="F1057" s="328" t="n"/>
      <c r="G1057" s="329" t="n"/>
      <c r="H1057" s="329" t="n"/>
      <c r="I1057" s="330" t="n"/>
      <c r="J1057" s="330" t="n"/>
      <c r="K1057" s="330" t="n"/>
      <c r="L1057" s="330" t="n"/>
      <c r="M1057" s="330" t="n"/>
      <c r="N1057" s="331">
        <f>IF(A1057="","",IF(ISERROR(MATCH($F1057,CL,0)),"Unknown",INDIRECT("'C'!$A$"&amp;MATCH($F1057,CL,0)+1)))</f>
        <v/>
      </c>
      <c r="O1057" s="331" t="inlineStr"/>
      <c r="P1057" s="332" t="n"/>
      <c r="Q1057" s="333">
        <f>A1057&amp;B1057</f>
        <v/>
      </c>
      <c r="R1057" s="333">
        <f>OR(ISBLANK(B1057),ISBLANK(C1057))</f>
        <v/>
      </c>
      <c r="S1057" s="333">
        <f>IF(R1057,"",A1057&amp;"+")</f>
        <v/>
      </c>
    </row>
    <row r="1058" ht="20.1" customFormat="1" customHeight="1" s="333">
      <c r="A1058" s="296" t="n"/>
      <c r="B1058" s="328" t="n"/>
      <c r="C1058" s="328" t="n"/>
      <c r="D1058" s="328" t="n"/>
      <c r="E1058" s="328" t="n"/>
      <c r="F1058" s="328" t="n"/>
      <c r="G1058" s="329" t="n"/>
      <c r="H1058" s="329" t="n"/>
      <c r="I1058" s="330" t="n"/>
      <c r="J1058" s="330" t="n"/>
      <c r="K1058" s="330" t="n"/>
      <c r="L1058" s="330" t="n"/>
      <c r="M1058" s="330" t="n"/>
      <c r="N1058" s="331">
        <f>IF(A1058="","",IF(ISERROR(MATCH($F1058,CL,0)),"Unknown",INDIRECT("'C'!$A$"&amp;MATCH($F1058,CL,0)+1)))</f>
        <v/>
      </c>
      <c r="O1058" s="331" t="inlineStr"/>
      <c r="P1058" s="332" t="n"/>
      <c r="Q1058" s="333">
        <f>A1058&amp;B1058</f>
        <v/>
      </c>
      <c r="R1058" s="333">
        <f>OR(ISBLANK(B1058),ISBLANK(C1058))</f>
        <v/>
      </c>
      <c r="S1058" s="333">
        <f>IF(R1058,"",A1058&amp;"+")</f>
        <v/>
      </c>
    </row>
    <row r="1059" ht="20.1" customFormat="1" customHeight="1" s="333">
      <c r="A1059" s="296" t="n"/>
      <c r="B1059" s="328" t="n"/>
      <c r="C1059" s="328" t="n"/>
      <c r="D1059" s="328" t="n"/>
      <c r="E1059" s="328" t="n"/>
      <c r="F1059" s="328" t="n"/>
      <c r="G1059" s="329" t="n"/>
      <c r="H1059" s="329" t="n"/>
      <c r="I1059" s="330" t="n"/>
      <c r="J1059" s="330" t="n"/>
      <c r="K1059" s="330" t="n"/>
      <c r="L1059" s="330" t="n"/>
      <c r="M1059" s="330" t="n"/>
      <c r="N1059" s="331">
        <f>IF(A1059="","",IF(ISERROR(MATCH($F1059,CL,0)),"Unknown",INDIRECT("'C'!$A$"&amp;MATCH($F1059,CL,0)+1)))</f>
        <v/>
      </c>
      <c r="O1059" s="331" t="inlineStr"/>
      <c r="P1059" s="332" t="n"/>
      <c r="Q1059" s="333">
        <f>A1059&amp;B1059</f>
        <v/>
      </c>
      <c r="R1059" s="333">
        <f>OR(ISBLANK(B1059),ISBLANK(C1059))</f>
        <v/>
      </c>
      <c r="S1059" s="333">
        <f>IF(R1059,"",A1059&amp;"+")</f>
        <v/>
      </c>
    </row>
    <row r="1060" ht="20.1" customFormat="1" customHeight="1" s="333">
      <c r="A1060" s="296" t="n"/>
      <c r="B1060" s="328" t="n"/>
      <c r="C1060" s="328" t="n"/>
      <c r="D1060" s="328" t="n"/>
      <c r="E1060" s="328" t="n"/>
      <c r="F1060" s="328" t="n"/>
      <c r="G1060" s="329" t="n"/>
      <c r="H1060" s="329" t="n"/>
      <c r="I1060" s="330" t="n"/>
      <c r="J1060" s="330" t="n"/>
      <c r="K1060" s="330" t="n"/>
      <c r="L1060" s="330" t="n"/>
      <c r="M1060" s="330" t="n"/>
      <c r="N1060" s="331">
        <f>IF(A1060="","",IF(ISERROR(MATCH($F1060,CL,0)),"Unknown",INDIRECT("'C'!$A$"&amp;MATCH($F1060,CL,0)+1)))</f>
        <v/>
      </c>
      <c r="O1060" s="331" t="inlineStr"/>
      <c r="P1060" s="332" t="n"/>
      <c r="Q1060" s="333">
        <f>A1060&amp;B1060</f>
        <v/>
      </c>
      <c r="R1060" s="333">
        <f>OR(ISBLANK(B1060),ISBLANK(C1060))</f>
        <v/>
      </c>
      <c r="S1060" s="333">
        <f>IF(R1060,"",A1060&amp;"+")</f>
        <v/>
      </c>
    </row>
    <row r="1061" ht="20.1" customFormat="1" customHeight="1" s="333">
      <c r="A1061" s="296" t="n"/>
      <c r="B1061" s="328" t="n"/>
      <c r="C1061" s="328" t="n"/>
      <c r="D1061" s="328" t="n"/>
      <c r="E1061" s="328" t="n"/>
      <c r="F1061" s="328" t="n"/>
      <c r="G1061" s="329" t="n"/>
      <c r="H1061" s="329" t="n"/>
      <c r="I1061" s="330" t="n"/>
      <c r="J1061" s="330" t="n"/>
      <c r="K1061" s="330" t="n"/>
      <c r="L1061" s="330" t="n"/>
      <c r="M1061" s="330" t="n"/>
      <c r="N1061" s="331">
        <f>IF(A1061="","",IF(ISERROR(MATCH($F1061,CL,0)),"Unknown",INDIRECT("'C'!$A$"&amp;MATCH($F1061,CL,0)+1)))</f>
        <v/>
      </c>
      <c r="O1061" s="331" t="inlineStr"/>
      <c r="P1061" s="332" t="n"/>
      <c r="Q1061" s="333">
        <f>A1061&amp;B1061</f>
        <v/>
      </c>
      <c r="R1061" s="333">
        <f>OR(ISBLANK(B1061),ISBLANK(C1061))</f>
        <v/>
      </c>
      <c r="S1061" s="333">
        <f>IF(R1061,"",A1061&amp;"+")</f>
        <v/>
      </c>
    </row>
    <row r="1062" ht="20.1" customFormat="1" customHeight="1" s="333">
      <c r="A1062" s="296" t="n"/>
      <c r="B1062" s="328" t="n"/>
      <c r="C1062" s="328" t="n"/>
      <c r="D1062" s="328" t="n"/>
      <c r="E1062" s="328" t="n"/>
      <c r="F1062" s="328" t="n"/>
      <c r="G1062" s="329" t="n"/>
      <c r="H1062" s="329" t="n"/>
      <c r="I1062" s="330" t="n"/>
      <c r="J1062" s="330" t="n"/>
      <c r="K1062" s="330" t="n"/>
      <c r="L1062" s="330" t="n"/>
      <c r="M1062" s="330" t="n"/>
      <c r="N1062" s="331">
        <f>IF(A1062="","",IF(ISERROR(MATCH($F1062,CL,0)),"Unknown",INDIRECT("'C'!$A$"&amp;MATCH($F1062,CL,0)+1)))</f>
        <v/>
      </c>
      <c r="O1062" s="331" t="inlineStr"/>
      <c r="P1062" s="332" t="n"/>
      <c r="Q1062" s="333">
        <f>A1062&amp;B1062</f>
        <v/>
      </c>
      <c r="R1062" s="333">
        <f>OR(ISBLANK(B1062),ISBLANK(C1062))</f>
        <v/>
      </c>
      <c r="S1062" s="333">
        <f>IF(R1062,"",A1062&amp;"+")</f>
        <v/>
      </c>
    </row>
    <row r="1063" ht="20.1" customFormat="1" customHeight="1" s="333">
      <c r="A1063" s="296" t="n"/>
      <c r="B1063" s="328" t="n"/>
      <c r="C1063" s="328" t="n"/>
      <c r="D1063" s="328" t="n"/>
      <c r="E1063" s="328" t="n"/>
      <c r="F1063" s="328" t="n"/>
      <c r="G1063" s="329" t="n"/>
      <c r="H1063" s="329" t="n"/>
      <c r="I1063" s="330" t="n"/>
      <c r="J1063" s="330" t="n"/>
      <c r="K1063" s="330" t="n"/>
      <c r="L1063" s="330" t="n"/>
      <c r="M1063" s="330" t="n"/>
      <c r="N1063" s="331">
        <f>IF(A1063="","",IF(ISERROR(MATCH($F1063,CL,0)),"Unknown",INDIRECT("'C'!$A$"&amp;MATCH($F1063,CL,0)+1)))</f>
        <v/>
      </c>
      <c r="O1063" s="331" t="inlineStr"/>
      <c r="P1063" s="332" t="n"/>
      <c r="Q1063" s="333">
        <f>A1063&amp;B1063</f>
        <v/>
      </c>
      <c r="R1063" s="333">
        <f>OR(ISBLANK(B1063),ISBLANK(C1063))</f>
        <v/>
      </c>
      <c r="S1063" s="333">
        <f>IF(R1063,"",A1063&amp;"+")</f>
        <v/>
      </c>
    </row>
    <row r="1064" ht="20.1" customFormat="1" customHeight="1" s="333">
      <c r="A1064" s="296" t="n"/>
      <c r="B1064" s="328" t="n"/>
      <c r="C1064" s="328" t="n"/>
      <c r="D1064" s="328" t="n"/>
      <c r="E1064" s="328" t="n"/>
      <c r="F1064" s="328" t="n"/>
      <c r="G1064" s="329" t="n"/>
      <c r="H1064" s="329" t="n"/>
      <c r="I1064" s="330" t="n"/>
      <c r="J1064" s="330" t="n"/>
      <c r="K1064" s="330" t="n"/>
      <c r="L1064" s="330" t="n"/>
      <c r="M1064" s="330" t="n"/>
      <c r="N1064" s="331">
        <f>IF(A1064="","",IF(ISERROR(MATCH($F1064,CL,0)),"Unknown",INDIRECT("'C'!$A$"&amp;MATCH($F1064,CL,0)+1)))</f>
        <v/>
      </c>
      <c r="O1064" s="331" t="inlineStr"/>
      <c r="P1064" s="332" t="n"/>
      <c r="Q1064" s="333">
        <f>A1064&amp;B1064</f>
        <v/>
      </c>
      <c r="R1064" s="333">
        <f>OR(ISBLANK(B1064),ISBLANK(C1064))</f>
        <v/>
      </c>
      <c r="S1064" s="333">
        <f>IF(R1064,"",A1064&amp;"+")</f>
        <v/>
      </c>
    </row>
    <row r="1065" ht="20.1" customFormat="1" customHeight="1" s="333">
      <c r="A1065" s="296" t="n"/>
      <c r="B1065" s="328" t="n"/>
      <c r="C1065" s="328" t="n"/>
      <c r="D1065" s="328" t="n"/>
      <c r="E1065" s="328" t="n"/>
      <c r="F1065" s="328" t="n"/>
      <c r="G1065" s="329" t="n"/>
      <c r="H1065" s="329" t="n"/>
      <c r="I1065" s="330" t="n"/>
      <c r="J1065" s="330" t="n"/>
      <c r="K1065" s="330" t="n"/>
      <c r="L1065" s="330" t="n"/>
      <c r="M1065" s="330" t="n"/>
      <c r="N1065" s="331">
        <f>IF(A1065="","",IF(ISERROR(MATCH($F1065,CL,0)),"Unknown",INDIRECT("'C'!$A$"&amp;MATCH($F1065,CL,0)+1)))</f>
        <v/>
      </c>
      <c r="O1065" s="331" t="inlineStr"/>
      <c r="P1065" s="332" t="n"/>
      <c r="Q1065" s="333">
        <f>A1065&amp;B1065</f>
        <v/>
      </c>
      <c r="R1065" s="333">
        <f>OR(ISBLANK(B1065),ISBLANK(C1065))</f>
        <v/>
      </c>
      <c r="S1065" s="333">
        <f>IF(R1065,"",A1065&amp;"+")</f>
        <v/>
      </c>
    </row>
    <row r="1066" ht="20.1" customFormat="1" customHeight="1" s="333">
      <c r="A1066" s="296" t="n"/>
      <c r="B1066" s="328" t="n"/>
      <c r="C1066" s="328" t="n"/>
      <c r="D1066" s="328" t="n"/>
      <c r="E1066" s="328" t="n"/>
      <c r="F1066" s="328" t="n"/>
      <c r="G1066" s="329" t="n"/>
      <c r="H1066" s="329" t="n"/>
      <c r="I1066" s="330" t="n"/>
      <c r="J1066" s="330" t="n"/>
      <c r="K1066" s="330" t="n"/>
      <c r="L1066" s="330" t="n"/>
      <c r="M1066" s="330" t="n"/>
      <c r="N1066" s="331">
        <f>IF(A1066="","",IF(ISERROR(MATCH($F1066,CL,0)),"Unknown",INDIRECT("'C'!$A$"&amp;MATCH($F1066,CL,0)+1)))</f>
        <v/>
      </c>
      <c r="O1066" s="331" t="inlineStr"/>
      <c r="P1066" s="332" t="n"/>
      <c r="Q1066" s="333">
        <f>A1066&amp;B1066</f>
        <v/>
      </c>
      <c r="R1066" s="333">
        <f>OR(ISBLANK(B1066),ISBLANK(C1066))</f>
        <v/>
      </c>
      <c r="S1066" s="333">
        <f>IF(R1066,"",A1066&amp;"+")</f>
        <v/>
      </c>
    </row>
    <row r="1067" ht="20.1" customFormat="1" customHeight="1" s="333">
      <c r="A1067" s="296" t="n"/>
      <c r="B1067" s="328" t="n"/>
      <c r="C1067" s="328" t="n"/>
      <c r="D1067" s="328" t="n"/>
      <c r="E1067" s="328" t="n"/>
      <c r="F1067" s="328" t="n"/>
      <c r="G1067" s="329" t="n"/>
      <c r="H1067" s="329" t="n"/>
      <c r="I1067" s="330" t="n"/>
      <c r="J1067" s="330" t="n"/>
      <c r="K1067" s="330" t="n"/>
      <c r="L1067" s="330" t="n"/>
      <c r="M1067" s="330" t="n"/>
      <c r="N1067" s="331">
        <f>IF(A1067="","",IF(ISERROR(MATCH($F1067,CL,0)),"Unknown",INDIRECT("'C'!$A$"&amp;MATCH($F1067,CL,0)+1)))</f>
        <v/>
      </c>
      <c r="O1067" s="331" t="inlineStr"/>
      <c r="P1067" s="332" t="n"/>
      <c r="Q1067" s="333">
        <f>A1067&amp;B1067</f>
        <v/>
      </c>
      <c r="R1067" s="333">
        <f>OR(ISBLANK(B1067),ISBLANK(C1067))</f>
        <v/>
      </c>
      <c r="S1067" s="333">
        <f>IF(R1067,"",A1067&amp;"+")</f>
        <v/>
      </c>
    </row>
    <row r="1068" ht="20.1" customFormat="1" customHeight="1" s="333">
      <c r="A1068" s="296" t="n"/>
      <c r="B1068" s="328" t="n"/>
      <c r="C1068" s="328" t="n"/>
      <c r="D1068" s="328" t="n"/>
      <c r="E1068" s="328" t="n"/>
      <c r="F1068" s="328" t="n"/>
      <c r="G1068" s="329" t="n"/>
      <c r="H1068" s="329" t="n"/>
      <c r="I1068" s="330" t="n"/>
      <c r="J1068" s="330" t="n"/>
      <c r="K1068" s="330" t="n"/>
      <c r="L1068" s="330" t="n"/>
      <c r="M1068" s="330" t="n"/>
      <c r="N1068" s="331">
        <f>IF(A1068="","",IF(ISERROR(MATCH($F1068,CL,0)),"Unknown",INDIRECT("'C'!$A$"&amp;MATCH($F1068,CL,0)+1)))</f>
        <v/>
      </c>
      <c r="O1068" s="331" t="inlineStr"/>
      <c r="P1068" s="332" t="n"/>
      <c r="Q1068" s="333">
        <f>A1068&amp;B1068</f>
        <v/>
      </c>
      <c r="R1068" s="333">
        <f>OR(ISBLANK(B1068),ISBLANK(C1068))</f>
        <v/>
      </c>
      <c r="S1068" s="333">
        <f>IF(R1068,"",A1068&amp;"+")</f>
        <v/>
      </c>
    </row>
    <row r="1069" ht="20.1" customFormat="1" customHeight="1" s="333">
      <c r="A1069" s="296" t="n"/>
      <c r="B1069" s="328" t="n"/>
      <c r="C1069" s="328" t="n"/>
      <c r="D1069" s="328" t="n"/>
      <c r="E1069" s="328" t="n"/>
      <c r="F1069" s="328" t="n"/>
      <c r="G1069" s="329" t="n"/>
      <c r="H1069" s="329" t="n"/>
      <c r="I1069" s="330" t="n"/>
      <c r="J1069" s="330" t="n"/>
      <c r="K1069" s="330" t="n"/>
      <c r="L1069" s="330" t="n"/>
      <c r="M1069" s="330" t="n"/>
      <c r="N1069" s="331">
        <f>IF(A1069="","",IF(ISERROR(MATCH($F1069,CL,0)),"Unknown",INDIRECT("'C'!$A$"&amp;MATCH($F1069,CL,0)+1)))</f>
        <v/>
      </c>
      <c r="O1069" s="331" t="inlineStr"/>
      <c r="P1069" s="332" t="n"/>
      <c r="Q1069" s="333">
        <f>A1069&amp;B1069</f>
        <v/>
      </c>
      <c r="R1069" s="333">
        <f>OR(ISBLANK(B1069),ISBLANK(C1069))</f>
        <v/>
      </c>
      <c r="S1069" s="333">
        <f>IF(R1069,"",A1069&amp;"+")</f>
        <v/>
      </c>
    </row>
    <row r="1070" ht="20.1" customFormat="1" customHeight="1" s="333">
      <c r="A1070" s="296" t="n"/>
      <c r="B1070" s="328" t="n"/>
      <c r="C1070" s="328" t="n"/>
      <c r="D1070" s="328" t="n"/>
      <c r="E1070" s="328" t="n"/>
      <c r="F1070" s="328" t="n"/>
      <c r="G1070" s="329" t="n"/>
      <c r="H1070" s="329" t="n"/>
      <c r="I1070" s="330" t="n"/>
      <c r="J1070" s="330" t="n"/>
      <c r="K1070" s="330" t="n"/>
      <c r="L1070" s="330" t="n"/>
      <c r="M1070" s="330" t="n"/>
      <c r="N1070" s="331">
        <f>IF(A1070="","",IF(ISERROR(MATCH($F1070,CL,0)),"Unknown",INDIRECT("'C'!$A$"&amp;MATCH($F1070,CL,0)+1)))</f>
        <v/>
      </c>
      <c r="O1070" s="331" t="inlineStr"/>
      <c r="P1070" s="332" t="n"/>
      <c r="Q1070" s="333">
        <f>A1070&amp;B1070</f>
        <v/>
      </c>
      <c r="R1070" s="333">
        <f>OR(ISBLANK(B1070),ISBLANK(C1070))</f>
        <v/>
      </c>
      <c r="S1070" s="333">
        <f>IF(R1070,"",A1070&amp;"+")</f>
        <v/>
      </c>
    </row>
    <row r="1071" ht="20.1" customFormat="1" customHeight="1" s="333">
      <c r="A1071" s="296" t="n"/>
      <c r="B1071" s="328" t="n"/>
      <c r="C1071" s="328" t="n"/>
      <c r="D1071" s="328" t="n"/>
      <c r="E1071" s="328" t="n"/>
      <c r="F1071" s="328" t="n"/>
      <c r="G1071" s="329" t="n"/>
      <c r="H1071" s="329" t="n"/>
      <c r="I1071" s="330" t="n"/>
      <c r="J1071" s="330" t="n"/>
      <c r="K1071" s="330" t="n"/>
      <c r="L1071" s="330" t="n"/>
      <c r="M1071" s="330" t="n"/>
      <c r="N1071" s="331">
        <f>IF(A1071="","",IF(ISERROR(MATCH($F1071,CL,0)),"Unknown",INDIRECT("'C'!$A$"&amp;MATCH($F1071,CL,0)+1)))</f>
        <v/>
      </c>
      <c r="O1071" s="331" t="inlineStr"/>
      <c r="P1071" s="332" t="n"/>
      <c r="Q1071" s="333">
        <f>A1071&amp;B1071</f>
        <v/>
      </c>
      <c r="R1071" s="333">
        <f>OR(ISBLANK(B1071),ISBLANK(C1071))</f>
        <v/>
      </c>
      <c r="S1071" s="333">
        <f>IF(R1071,"",A1071&amp;"+")</f>
        <v/>
      </c>
    </row>
    <row r="1072" ht="20.1" customFormat="1" customHeight="1" s="333">
      <c r="A1072" s="296" t="n"/>
      <c r="B1072" s="328" t="n"/>
      <c r="C1072" s="328" t="n"/>
      <c r="D1072" s="328" t="n"/>
      <c r="E1072" s="328" t="n"/>
      <c r="F1072" s="328" t="n"/>
      <c r="G1072" s="329" t="n"/>
      <c r="H1072" s="329" t="n"/>
      <c r="I1072" s="330" t="n"/>
      <c r="J1072" s="330" t="n"/>
      <c r="K1072" s="330" t="n"/>
      <c r="L1072" s="330" t="n"/>
      <c r="M1072" s="330" t="n"/>
      <c r="N1072" s="331">
        <f>IF(A1072="","",IF(ISERROR(MATCH($F1072,CL,0)),"Unknown",INDIRECT("'C'!$A$"&amp;MATCH($F1072,CL,0)+1)))</f>
        <v/>
      </c>
      <c r="O1072" s="331" t="inlineStr"/>
      <c r="P1072" s="332" t="n"/>
      <c r="Q1072" s="333">
        <f>A1072&amp;B1072</f>
        <v/>
      </c>
      <c r="R1072" s="333">
        <f>OR(ISBLANK(B1072),ISBLANK(C1072))</f>
        <v/>
      </c>
      <c r="S1072" s="333">
        <f>IF(R1072,"",A1072&amp;"+")</f>
        <v/>
      </c>
    </row>
    <row r="1073" ht="20.1" customFormat="1" customHeight="1" s="333">
      <c r="A1073" s="296" t="n"/>
      <c r="B1073" s="328" t="n"/>
      <c r="C1073" s="328" t="n"/>
      <c r="D1073" s="328" t="n"/>
      <c r="E1073" s="328" t="n"/>
      <c r="F1073" s="328" t="n"/>
      <c r="G1073" s="329" t="n"/>
      <c r="H1073" s="329" t="n"/>
      <c r="I1073" s="330" t="n"/>
      <c r="J1073" s="330" t="n"/>
      <c r="K1073" s="330" t="n"/>
      <c r="L1073" s="330" t="n"/>
      <c r="M1073" s="330" t="n"/>
      <c r="N1073" s="331">
        <f>IF(A1073="","",IF(ISERROR(MATCH($F1073,CL,0)),"Unknown",INDIRECT("'C'!$A$"&amp;MATCH($F1073,CL,0)+1)))</f>
        <v/>
      </c>
      <c r="O1073" s="331" t="inlineStr"/>
      <c r="P1073" s="332" t="n"/>
      <c r="Q1073" s="333">
        <f>A1073&amp;B1073</f>
        <v/>
      </c>
      <c r="R1073" s="333">
        <f>OR(ISBLANK(B1073),ISBLANK(C1073))</f>
        <v/>
      </c>
      <c r="S1073" s="333">
        <f>IF(R1073,"",A1073&amp;"+")</f>
        <v/>
      </c>
    </row>
    <row r="1074" ht="20.1" customFormat="1" customHeight="1" s="333">
      <c r="A1074" s="296" t="n"/>
      <c r="B1074" s="328" t="n"/>
      <c r="C1074" s="328" t="n"/>
      <c r="D1074" s="328" t="n"/>
      <c r="E1074" s="328" t="n"/>
      <c r="F1074" s="328" t="n"/>
      <c r="G1074" s="329" t="n"/>
      <c r="H1074" s="329" t="n"/>
      <c r="I1074" s="330" t="n"/>
      <c r="J1074" s="330" t="n"/>
      <c r="K1074" s="330" t="n"/>
      <c r="L1074" s="330" t="n"/>
      <c r="M1074" s="330" t="n"/>
      <c r="N1074" s="331">
        <f>IF(A1074="","",IF(ISERROR(MATCH($F1074,CL,0)),"Unknown",INDIRECT("'C'!$A$"&amp;MATCH($F1074,CL,0)+1)))</f>
        <v/>
      </c>
      <c r="O1074" s="331" t="inlineStr"/>
      <c r="P1074" s="332" t="n"/>
      <c r="Q1074" s="333">
        <f>A1074&amp;B1074</f>
        <v/>
      </c>
      <c r="R1074" s="333">
        <f>OR(ISBLANK(B1074),ISBLANK(C1074))</f>
        <v/>
      </c>
      <c r="S1074" s="333">
        <f>IF(R1074,"",A1074&amp;"+")</f>
        <v/>
      </c>
    </row>
    <row r="1075" ht="20.1" customFormat="1" customHeight="1" s="333">
      <c r="A1075" s="296" t="n"/>
      <c r="B1075" s="328" t="n"/>
      <c r="C1075" s="328" t="n"/>
      <c r="D1075" s="328" t="n"/>
      <c r="E1075" s="328" t="n"/>
      <c r="F1075" s="328" t="n"/>
      <c r="G1075" s="329" t="n"/>
      <c r="H1075" s="329" t="n"/>
      <c r="I1075" s="330" t="n"/>
      <c r="J1075" s="330" t="n"/>
      <c r="K1075" s="330" t="n"/>
      <c r="L1075" s="330" t="n"/>
      <c r="M1075" s="330" t="n"/>
      <c r="N1075" s="331">
        <f>IF(A1075="","",IF(ISERROR(MATCH($F1075,CL,0)),"Unknown",INDIRECT("'C'!$A$"&amp;MATCH($F1075,CL,0)+1)))</f>
        <v/>
      </c>
      <c r="O1075" s="331" t="inlineStr"/>
      <c r="P1075" s="332" t="n"/>
      <c r="Q1075" s="333">
        <f>A1075&amp;B1075</f>
        <v/>
      </c>
      <c r="R1075" s="333">
        <f>OR(ISBLANK(B1075),ISBLANK(C1075))</f>
        <v/>
      </c>
      <c r="S1075" s="333">
        <f>IF(R1075,"",A1075&amp;"+")</f>
        <v/>
      </c>
    </row>
    <row r="1076" ht="20.1" customFormat="1" customHeight="1" s="333">
      <c r="A1076" s="296" t="n"/>
      <c r="B1076" s="328" t="n"/>
      <c r="C1076" s="328" t="n"/>
      <c r="D1076" s="328" t="n"/>
      <c r="E1076" s="328" t="n"/>
      <c r="F1076" s="328" t="n"/>
      <c r="G1076" s="329" t="n"/>
      <c r="H1076" s="329" t="n"/>
      <c r="I1076" s="330" t="n"/>
      <c r="J1076" s="330" t="n"/>
      <c r="K1076" s="330" t="n"/>
      <c r="L1076" s="330" t="n"/>
      <c r="M1076" s="330" t="n"/>
      <c r="N1076" s="331">
        <f>IF(A1076="","",IF(ISERROR(MATCH($F1076,CL,0)),"Unknown",INDIRECT("'C'!$A$"&amp;MATCH($F1076,CL,0)+1)))</f>
        <v/>
      </c>
      <c r="O1076" s="331" t="inlineStr"/>
      <c r="P1076" s="332" t="n"/>
      <c r="Q1076" s="333">
        <f>A1076&amp;B1076</f>
        <v/>
      </c>
      <c r="R1076" s="333">
        <f>OR(ISBLANK(B1076),ISBLANK(C1076))</f>
        <v/>
      </c>
      <c r="S1076" s="333">
        <f>IF(R1076,"",A1076&amp;"+")</f>
        <v/>
      </c>
    </row>
    <row r="1077" ht="20.1" customFormat="1" customHeight="1" s="333">
      <c r="A1077" s="296" t="n"/>
      <c r="B1077" s="328" t="n"/>
      <c r="C1077" s="328" t="n"/>
      <c r="D1077" s="328" t="n"/>
      <c r="E1077" s="328" t="n"/>
      <c r="F1077" s="328" t="n"/>
      <c r="G1077" s="329" t="n"/>
      <c r="H1077" s="329" t="n"/>
      <c r="I1077" s="330" t="n"/>
      <c r="J1077" s="330" t="n"/>
      <c r="K1077" s="330" t="n"/>
      <c r="L1077" s="330" t="n"/>
      <c r="M1077" s="330" t="n"/>
      <c r="N1077" s="331">
        <f>IF(A1077="","",IF(ISERROR(MATCH($F1077,CL,0)),"Unknown",INDIRECT("'C'!$A$"&amp;MATCH($F1077,CL,0)+1)))</f>
        <v/>
      </c>
      <c r="O1077" s="331" t="inlineStr"/>
      <c r="P1077" s="332" t="n"/>
      <c r="Q1077" s="333">
        <f>A1077&amp;B1077</f>
        <v/>
      </c>
      <c r="R1077" s="333">
        <f>OR(ISBLANK(B1077),ISBLANK(C1077))</f>
        <v/>
      </c>
      <c r="S1077" s="333">
        <f>IF(R1077,"",A1077&amp;"+")</f>
        <v/>
      </c>
    </row>
    <row r="1078" ht="20.1" customFormat="1" customHeight="1" s="333">
      <c r="A1078" s="296" t="n"/>
      <c r="B1078" s="328" t="n"/>
      <c r="C1078" s="328" t="n"/>
      <c r="D1078" s="328" t="n"/>
      <c r="E1078" s="328" t="n"/>
      <c r="F1078" s="328" t="n"/>
      <c r="G1078" s="329" t="n"/>
      <c r="H1078" s="329" t="n"/>
      <c r="I1078" s="330" t="n"/>
      <c r="J1078" s="330" t="n"/>
      <c r="K1078" s="330" t="n"/>
      <c r="L1078" s="330" t="n"/>
      <c r="M1078" s="330" t="n"/>
      <c r="N1078" s="331">
        <f>IF(A1078="","",IF(ISERROR(MATCH($F1078,CL,0)),"Unknown",INDIRECT("'C'!$A$"&amp;MATCH($F1078,CL,0)+1)))</f>
        <v/>
      </c>
      <c r="O1078" s="331" t="inlineStr"/>
      <c r="P1078" s="332" t="n"/>
      <c r="Q1078" s="333">
        <f>A1078&amp;B1078</f>
        <v/>
      </c>
      <c r="R1078" s="333">
        <f>OR(ISBLANK(B1078),ISBLANK(C1078))</f>
        <v/>
      </c>
      <c r="S1078" s="333">
        <f>IF(R1078,"",A1078&amp;"+")</f>
        <v/>
      </c>
    </row>
    <row r="1079" ht="20.1" customFormat="1" customHeight="1" s="333">
      <c r="A1079" s="296" t="n"/>
      <c r="B1079" s="328" t="n"/>
      <c r="C1079" s="328" t="n"/>
      <c r="D1079" s="328" t="n"/>
      <c r="E1079" s="328" t="n"/>
      <c r="F1079" s="328" t="n"/>
      <c r="G1079" s="329" t="n"/>
      <c r="H1079" s="329" t="n"/>
      <c r="I1079" s="330" t="n"/>
      <c r="J1079" s="330" t="n"/>
      <c r="K1079" s="330" t="n"/>
      <c r="L1079" s="330" t="n"/>
      <c r="M1079" s="330" t="n"/>
      <c r="N1079" s="331">
        <f>IF(A1079="","",IF(ISERROR(MATCH($F1079,CL,0)),"Unknown",INDIRECT("'C'!$A$"&amp;MATCH($F1079,CL,0)+1)))</f>
        <v/>
      </c>
      <c r="O1079" s="331" t="inlineStr"/>
      <c r="P1079" s="332" t="n"/>
      <c r="Q1079" s="333">
        <f>A1079&amp;B1079</f>
        <v/>
      </c>
      <c r="R1079" s="333">
        <f>OR(ISBLANK(B1079),ISBLANK(C1079))</f>
        <v/>
      </c>
      <c r="S1079" s="333">
        <f>IF(R1079,"",A1079&amp;"+")</f>
        <v/>
      </c>
    </row>
    <row r="1080" ht="20.1" customFormat="1" customHeight="1" s="333">
      <c r="A1080" s="296" t="n"/>
      <c r="B1080" s="328" t="n"/>
      <c r="C1080" s="328" t="n"/>
      <c r="D1080" s="328" t="n"/>
      <c r="E1080" s="328" t="n"/>
      <c r="F1080" s="328" t="n"/>
      <c r="G1080" s="329" t="n"/>
      <c r="H1080" s="329" t="n"/>
      <c r="I1080" s="330" t="n"/>
      <c r="J1080" s="330" t="n"/>
      <c r="K1080" s="330" t="n"/>
      <c r="L1080" s="330" t="n"/>
      <c r="M1080" s="330" t="n"/>
      <c r="N1080" s="331">
        <f>IF(A1080="","",IF(ISERROR(MATCH($F1080,CL,0)),"Unknown",INDIRECT("'C'!$A$"&amp;MATCH($F1080,CL,0)+1)))</f>
        <v/>
      </c>
      <c r="O1080" s="331" t="inlineStr"/>
      <c r="P1080" s="332" t="n"/>
      <c r="Q1080" s="333">
        <f>A1080&amp;B1080</f>
        <v/>
      </c>
      <c r="R1080" s="333">
        <f>OR(ISBLANK(B1080),ISBLANK(C1080))</f>
        <v/>
      </c>
      <c r="S1080" s="333">
        <f>IF(R1080,"",A1080&amp;"+")</f>
        <v/>
      </c>
    </row>
    <row r="1081" ht="20.1" customFormat="1" customHeight="1" s="333">
      <c r="A1081" s="296" t="n"/>
      <c r="B1081" s="328" t="n"/>
      <c r="C1081" s="328" t="n"/>
      <c r="D1081" s="328" t="n"/>
      <c r="E1081" s="328" t="n"/>
      <c r="F1081" s="328" t="n"/>
      <c r="G1081" s="329" t="n"/>
      <c r="H1081" s="329" t="n"/>
      <c r="I1081" s="330" t="n"/>
      <c r="J1081" s="330" t="n"/>
      <c r="K1081" s="330" t="n"/>
      <c r="L1081" s="330" t="n"/>
      <c r="M1081" s="330" t="n"/>
      <c r="N1081" s="331">
        <f>IF(A1081="","",IF(ISERROR(MATCH($F1081,CL,0)),"Unknown",INDIRECT("'C'!$A$"&amp;MATCH($F1081,CL,0)+1)))</f>
        <v/>
      </c>
      <c r="O1081" s="331" t="inlineStr"/>
      <c r="P1081" s="332" t="n"/>
      <c r="Q1081" s="333">
        <f>A1081&amp;B1081</f>
        <v/>
      </c>
      <c r="R1081" s="333">
        <f>OR(ISBLANK(B1081),ISBLANK(C1081))</f>
        <v/>
      </c>
      <c r="S1081" s="333">
        <f>IF(R1081,"",A1081&amp;"+")</f>
        <v/>
      </c>
    </row>
    <row r="1082" ht="20.1" customFormat="1" customHeight="1" s="333">
      <c r="A1082" s="296" t="n"/>
      <c r="B1082" s="328" t="n"/>
      <c r="C1082" s="328" t="n"/>
      <c r="D1082" s="328" t="n"/>
      <c r="E1082" s="328" t="n"/>
      <c r="F1082" s="328" t="n"/>
      <c r="G1082" s="329" t="n"/>
      <c r="H1082" s="329" t="n"/>
      <c r="I1082" s="330" t="n"/>
      <c r="J1082" s="330" t="n"/>
      <c r="K1082" s="330" t="n"/>
      <c r="L1082" s="330" t="n"/>
      <c r="M1082" s="330" t="n"/>
      <c r="N1082" s="331">
        <f>IF(A1082="","",IF(ISERROR(MATCH($F1082,CL,0)),"Unknown",INDIRECT("'C'!$A$"&amp;MATCH($F1082,CL,0)+1)))</f>
        <v/>
      </c>
      <c r="O1082" s="331" t="inlineStr"/>
      <c r="P1082" s="332" t="n"/>
      <c r="Q1082" s="333">
        <f>A1082&amp;B1082</f>
        <v/>
      </c>
      <c r="R1082" s="333">
        <f>OR(ISBLANK(B1082),ISBLANK(C1082))</f>
        <v/>
      </c>
      <c r="S1082" s="333">
        <f>IF(R1082,"",A1082&amp;"+")</f>
        <v/>
      </c>
    </row>
    <row r="1083" ht="20.1" customFormat="1" customHeight="1" s="333">
      <c r="A1083" s="296" t="n"/>
      <c r="B1083" s="328" t="n"/>
      <c r="C1083" s="328" t="n"/>
      <c r="D1083" s="328" t="n"/>
      <c r="E1083" s="328" t="n"/>
      <c r="F1083" s="328" t="n"/>
      <c r="G1083" s="329" t="n"/>
      <c r="H1083" s="329" t="n"/>
      <c r="I1083" s="330" t="n"/>
      <c r="J1083" s="330" t="n"/>
      <c r="K1083" s="330" t="n"/>
      <c r="L1083" s="330" t="n"/>
      <c r="M1083" s="330" t="n"/>
      <c r="N1083" s="331">
        <f>IF(A1083="","",IF(ISERROR(MATCH($F1083,CL,0)),"Unknown",INDIRECT("'C'!$A$"&amp;MATCH($F1083,CL,0)+1)))</f>
        <v/>
      </c>
      <c r="O1083" s="331" t="inlineStr"/>
      <c r="P1083" s="332" t="n"/>
      <c r="Q1083" s="333">
        <f>A1083&amp;B1083</f>
        <v/>
      </c>
      <c r="R1083" s="333">
        <f>OR(ISBLANK(B1083),ISBLANK(C1083))</f>
        <v/>
      </c>
      <c r="S1083" s="333">
        <f>IF(R1083,"",A1083&amp;"+")</f>
        <v/>
      </c>
    </row>
    <row r="1084" ht="20.1" customFormat="1" customHeight="1" s="333">
      <c r="A1084" s="296" t="n"/>
      <c r="B1084" s="328" t="n"/>
      <c r="C1084" s="328" t="n"/>
      <c r="D1084" s="328" t="n"/>
      <c r="E1084" s="328" t="n"/>
      <c r="F1084" s="328" t="n"/>
      <c r="G1084" s="329" t="n"/>
      <c r="H1084" s="329" t="n"/>
      <c r="I1084" s="330" t="n"/>
      <c r="J1084" s="330" t="n"/>
      <c r="K1084" s="330" t="n"/>
      <c r="L1084" s="330" t="n"/>
      <c r="M1084" s="330" t="n"/>
      <c r="N1084" s="331">
        <f>IF(A1084="","",IF(ISERROR(MATCH($F1084,CL,0)),"Unknown",INDIRECT("'C'!$A$"&amp;MATCH($F1084,CL,0)+1)))</f>
        <v/>
      </c>
      <c r="O1084" s="331" t="inlineStr"/>
      <c r="P1084" s="332" t="n"/>
      <c r="Q1084" s="333">
        <f>A1084&amp;B1084</f>
        <v/>
      </c>
      <c r="R1084" s="333">
        <f>OR(ISBLANK(B1084),ISBLANK(C1084))</f>
        <v/>
      </c>
      <c r="S1084" s="333">
        <f>IF(R1084,"",A1084&amp;"+")</f>
        <v/>
      </c>
    </row>
    <row r="1085" ht="20.1" customFormat="1" customHeight="1" s="333">
      <c r="A1085" s="296" t="n"/>
      <c r="B1085" s="328" t="n"/>
      <c r="C1085" s="328" t="n"/>
      <c r="D1085" s="328" t="n"/>
      <c r="E1085" s="328" t="n"/>
      <c r="F1085" s="328" t="n"/>
      <c r="G1085" s="329" t="n"/>
      <c r="H1085" s="329" t="n"/>
      <c r="I1085" s="330" t="n"/>
      <c r="J1085" s="330" t="n"/>
      <c r="K1085" s="330" t="n"/>
      <c r="L1085" s="330" t="n"/>
      <c r="M1085" s="330" t="n"/>
      <c r="N1085" s="331">
        <f>IF(A1085="","",IF(ISERROR(MATCH($F1085,CL,0)),"Unknown",INDIRECT("'C'!$A$"&amp;MATCH($F1085,CL,0)+1)))</f>
        <v/>
      </c>
      <c r="O1085" s="331" t="inlineStr"/>
      <c r="P1085" s="332" t="n"/>
      <c r="Q1085" s="333">
        <f>A1085&amp;B1085</f>
        <v/>
      </c>
      <c r="R1085" s="333">
        <f>OR(ISBLANK(B1085),ISBLANK(C1085))</f>
        <v/>
      </c>
      <c r="S1085" s="333">
        <f>IF(R1085,"",A1085&amp;"+")</f>
        <v/>
      </c>
    </row>
    <row r="1086" ht="20.1" customFormat="1" customHeight="1" s="333">
      <c r="A1086" s="296" t="n"/>
      <c r="B1086" s="328" t="n"/>
      <c r="C1086" s="328" t="n"/>
      <c r="D1086" s="328" t="n"/>
      <c r="E1086" s="328" t="n"/>
      <c r="F1086" s="328" t="n"/>
      <c r="G1086" s="329" t="n"/>
      <c r="H1086" s="329" t="n"/>
      <c r="I1086" s="330" t="n"/>
      <c r="J1086" s="330" t="n"/>
      <c r="K1086" s="330" t="n"/>
      <c r="L1086" s="330" t="n"/>
      <c r="M1086" s="330" t="n"/>
      <c r="N1086" s="331">
        <f>IF(A1086="","",IF(ISERROR(MATCH($F1086,CL,0)),"Unknown",INDIRECT("'C'!$A$"&amp;MATCH($F1086,CL,0)+1)))</f>
        <v/>
      </c>
      <c r="O1086" s="331" t="inlineStr"/>
      <c r="P1086" s="332" t="n"/>
      <c r="Q1086" s="333">
        <f>A1086&amp;B1086</f>
        <v/>
      </c>
      <c r="R1086" s="333">
        <f>OR(ISBLANK(B1086),ISBLANK(C1086))</f>
        <v/>
      </c>
      <c r="S1086" s="333">
        <f>IF(R1086,"",A1086&amp;"+")</f>
        <v/>
      </c>
    </row>
    <row r="1087" ht="20.1" customFormat="1" customHeight="1" s="333">
      <c r="A1087" s="296" t="n"/>
      <c r="B1087" s="328" t="n"/>
      <c r="C1087" s="328" t="n"/>
      <c r="D1087" s="328" t="n"/>
      <c r="E1087" s="328" t="n"/>
      <c r="F1087" s="328" t="n"/>
      <c r="G1087" s="329" t="n"/>
      <c r="H1087" s="329" t="n"/>
      <c r="I1087" s="330" t="n"/>
      <c r="J1087" s="330" t="n"/>
      <c r="K1087" s="330" t="n"/>
      <c r="L1087" s="330" t="n"/>
      <c r="M1087" s="330" t="n"/>
      <c r="N1087" s="331">
        <f>IF(A1087="","",IF(ISERROR(MATCH($F1087,CL,0)),"Unknown",INDIRECT("'C'!$A$"&amp;MATCH($F1087,CL,0)+1)))</f>
        <v/>
      </c>
      <c r="O1087" s="331" t="inlineStr"/>
      <c r="P1087" s="332" t="n"/>
      <c r="Q1087" s="333">
        <f>A1087&amp;B1087</f>
        <v/>
      </c>
      <c r="R1087" s="333">
        <f>OR(ISBLANK(B1087),ISBLANK(C1087))</f>
        <v/>
      </c>
      <c r="S1087" s="333">
        <f>IF(R1087,"",A1087&amp;"+")</f>
        <v/>
      </c>
    </row>
    <row r="1088" ht="20.1" customFormat="1" customHeight="1" s="333">
      <c r="A1088" s="296" t="n"/>
      <c r="B1088" s="328" t="n"/>
      <c r="C1088" s="328" t="n"/>
      <c r="D1088" s="328" t="n"/>
      <c r="E1088" s="328" t="n"/>
      <c r="F1088" s="328" t="n"/>
      <c r="G1088" s="329" t="n"/>
      <c r="H1088" s="329" t="n"/>
      <c r="I1088" s="330" t="n"/>
      <c r="J1088" s="330" t="n"/>
      <c r="K1088" s="330" t="n"/>
      <c r="L1088" s="330" t="n"/>
      <c r="M1088" s="330" t="n"/>
      <c r="N1088" s="331">
        <f>IF(A1088="","",IF(ISERROR(MATCH($F1088,CL,0)),"Unknown",INDIRECT("'C'!$A$"&amp;MATCH($F1088,CL,0)+1)))</f>
        <v/>
      </c>
      <c r="O1088" s="331" t="inlineStr"/>
      <c r="P1088" s="332" t="n"/>
      <c r="Q1088" s="333">
        <f>A1088&amp;B1088</f>
        <v/>
      </c>
      <c r="R1088" s="333">
        <f>OR(ISBLANK(B1088),ISBLANK(C1088))</f>
        <v/>
      </c>
      <c r="S1088" s="333">
        <f>IF(R1088,"",A1088&amp;"+")</f>
        <v/>
      </c>
    </row>
    <row r="1089" ht="20.1" customFormat="1" customHeight="1" s="333">
      <c r="A1089" s="296" t="n"/>
      <c r="B1089" s="328" t="n"/>
      <c r="C1089" s="328" t="n"/>
      <c r="D1089" s="328" t="n"/>
      <c r="E1089" s="328" t="n"/>
      <c r="F1089" s="328" t="n"/>
      <c r="G1089" s="329" t="n"/>
      <c r="H1089" s="329" t="n"/>
      <c r="I1089" s="330" t="n"/>
      <c r="J1089" s="330" t="n"/>
      <c r="K1089" s="330" t="n"/>
      <c r="L1089" s="330" t="n"/>
      <c r="M1089" s="330" t="n"/>
      <c r="N1089" s="331">
        <f>IF(A1089="","",IF(ISERROR(MATCH($F1089,CL,0)),"Unknown",INDIRECT("'C'!$A$"&amp;MATCH($F1089,CL,0)+1)))</f>
        <v/>
      </c>
      <c r="O1089" s="331" t="inlineStr"/>
      <c r="P1089" s="332" t="n"/>
      <c r="Q1089" s="333">
        <f>A1089&amp;B1089</f>
        <v/>
      </c>
      <c r="R1089" s="333">
        <f>OR(ISBLANK(B1089),ISBLANK(C1089))</f>
        <v/>
      </c>
      <c r="S1089" s="333">
        <f>IF(R1089,"",A1089&amp;"+")</f>
        <v/>
      </c>
    </row>
    <row r="1090" ht="20.1" customFormat="1" customHeight="1" s="333">
      <c r="A1090" s="296" t="n"/>
      <c r="B1090" s="328" t="n"/>
      <c r="C1090" s="328" t="n"/>
      <c r="D1090" s="328" t="n"/>
      <c r="E1090" s="328" t="n"/>
      <c r="F1090" s="328" t="n"/>
      <c r="G1090" s="329" t="n"/>
      <c r="H1090" s="329" t="n"/>
      <c r="I1090" s="330" t="n"/>
      <c r="J1090" s="330" t="n"/>
      <c r="K1090" s="330" t="n"/>
      <c r="L1090" s="330" t="n"/>
      <c r="M1090" s="330" t="n"/>
      <c r="N1090" s="331">
        <f>IF(A1090="","",IF(ISERROR(MATCH($F1090,CL,0)),"Unknown",INDIRECT("'C'!$A$"&amp;MATCH($F1090,CL,0)+1)))</f>
        <v/>
      </c>
      <c r="O1090" s="331" t="inlineStr"/>
      <c r="P1090" s="332" t="n"/>
      <c r="Q1090" s="333">
        <f>A1090&amp;B1090</f>
        <v/>
      </c>
      <c r="R1090" s="333">
        <f>OR(ISBLANK(B1090),ISBLANK(C1090))</f>
        <v/>
      </c>
      <c r="S1090" s="333">
        <f>IF(R1090,"",A1090&amp;"+")</f>
        <v/>
      </c>
    </row>
    <row r="1091" ht="20.1" customFormat="1" customHeight="1" s="333">
      <c r="A1091" s="296" t="n"/>
      <c r="B1091" s="328" t="n"/>
      <c r="C1091" s="328" t="n"/>
      <c r="D1091" s="328" t="n"/>
      <c r="E1091" s="328" t="n"/>
      <c r="F1091" s="328" t="n"/>
      <c r="G1091" s="329" t="n"/>
      <c r="H1091" s="329" t="n"/>
      <c r="I1091" s="330" t="n"/>
      <c r="J1091" s="330" t="n"/>
      <c r="K1091" s="330" t="n"/>
      <c r="L1091" s="330" t="n"/>
      <c r="M1091" s="330" t="n"/>
      <c r="N1091" s="331">
        <f>IF(A1091="","",IF(ISERROR(MATCH($F1091,CL,0)),"Unknown",INDIRECT("'C'!$A$"&amp;MATCH($F1091,CL,0)+1)))</f>
        <v/>
      </c>
      <c r="O1091" s="331" t="inlineStr"/>
      <c r="P1091" s="332" t="n"/>
      <c r="Q1091" s="333">
        <f>A1091&amp;B1091</f>
        <v/>
      </c>
      <c r="R1091" s="333">
        <f>OR(ISBLANK(B1091),ISBLANK(C1091))</f>
        <v/>
      </c>
      <c r="S1091" s="333">
        <f>IF(R1091,"",A1091&amp;"+")</f>
        <v/>
      </c>
    </row>
    <row r="1092" ht="20.1" customFormat="1" customHeight="1" s="333">
      <c r="A1092" s="296" t="n"/>
      <c r="B1092" s="328" t="n"/>
      <c r="C1092" s="328" t="n"/>
      <c r="D1092" s="328" t="n"/>
      <c r="E1092" s="328" t="n"/>
      <c r="F1092" s="328" t="n"/>
      <c r="G1092" s="329" t="n"/>
      <c r="H1092" s="329" t="n"/>
      <c r="I1092" s="330" t="n"/>
      <c r="J1092" s="330" t="n"/>
      <c r="K1092" s="330" t="n"/>
      <c r="L1092" s="330" t="n"/>
      <c r="M1092" s="330" t="n"/>
      <c r="N1092" s="331">
        <f>IF(A1092="","",IF(ISERROR(MATCH($F1092,CL,0)),"Unknown",INDIRECT("'C'!$A$"&amp;MATCH($F1092,CL,0)+1)))</f>
        <v/>
      </c>
      <c r="O1092" s="331" t="inlineStr"/>
      <c r="P1092" s="332" t="n"/>
      <c r="Q1092" s="333">
        <f>A1092&amp;B1092</f>
        <v/>
      </c>
      <c r="R1092" s="333">
        <f>OR(ISBLANK(B1092),ISBLANK(C1092))</f>
        <v/>
      </c>
      <c r="S1092" s="333">
        <f>IF(R1092,"",A1092&amp;"+")</f>
        <v/>
      </c>
    </row>
    <row r="1093" ht="20.1" customFormat="1" customHeight="1" s="333">
      <c r="A1093" s="296" t="n"/>
      <c r="B1093" s="328" t="n"/>
      <c r="C1093" s="328" t="n"/>
      <c r="D1093" s="328" t="n"/>
      <c r="E1093" s="328" t="n"/>
      <c r="F1093" s="328" t="n"/>
      <c r="G1093" s="329" t="n"/>
      <c r="H1093" s="329" t="n"/>
      <c r="I1093" s="330" t="n"/>
      <c r="J1093" s="330" t="n"/>
      <c r="K1093" s="330" t="n"/>
      <c r="L1093" s="330" t="n"/>
      <c r="M1093" s="330" t="n"/>
      <c r="N1093" s="331">
        <f>IF(A1093="","",IF(ISERROR(MATCH($F1093,CL,0)),"Unknown",INDIRECT("'C'!$A$"&amp;MATCH($F1093,CL,0)+1)))</f>
        <v/>
      </c>
      <c r="O1093" s="331" t="inlineStr"/>
      <c r="P1093" s="332" t="n"/>
      <c r="Q1093" s="333">
        <f>A1093&amp;B1093</f>
        <v/>
      </c>
      <c r="R1093" s="333">
        <f>OR(ISBLANK(B1093),ISBLANK(C1093))</f>
        <v/>
      </c>
      <c r="S1093" s="333">
        <f>IF(R1093,"",A1093&amp;"+")</f>
        <v/>
      </c>
    </row>
    <row r="1094" ht="20.1" customFormat="1" customHeight="1" s="333">
      <c r="A1094" s="296" t="n"/>
      <c r="B1094" s="328" t="n"/>
      <c r="C1094" s="328" t="n"/>
      <c r="D1094" s="328" t="n"/>
      <c r="E1094" s="328" t="n"/>
      <c r="F1094" s="328" t="n"/>
      <c r="G1094" s="329" t="n"/>
      <c r="H1094" s="329" t="n"/>
      <c r="I1094" s="330" t="n"/>
      <c r="J1094" s="330" t="n"/>
      <c r="K1094" s="330" t="n"/>
      <c r="L1094" s="330" t="n"/>
      <c r="M1094" s="330" t="n"/>
      <c r="N1094" s="331">
        <f>IF(A1094="","",IF(ISERROR(MATCH($F1094,CL,0)),"Unknown",INDIRECT("'C'!$A$"&amp;MATCH($F1094,CL,0)+1)))</f>
        <v/>
      </c>
      <c r="O1094" s="331" t="inlineStr"/>
      <c r="P1094" s="332" t="n"/>
      <c r="Q1094" s="333">
        <f>A1094&amp;B1094</f>
        <v/>
      </c>
      <c r="R1094" s="333">
        <f>OR(ISBLANK(B1094),ISBLANK(C1094))</f>
        <v/>
      </c>
      <c r="S1094" s="333">
        <f>IF(R1094,"",A1094&amp;"+")</f>
        <v/>
      </c>
    </row>
    <row r="1095" ht="20.1" customFormat="1" customHeight="1" s="333">
      <c r="A1095" s="296" t="n"/>
      <c r="B1095" s="328" t="n"/>
      <c r="C1095" s="328" t="n"/>
      <c r="D1095" s="328" t="n"/>
      <c r="E1095" s="328" t="n"/>
      <c r="F1095" s="328" t="n"/>
      <c r="G1095" s="329" t="n"/>
      <c r="H1095" s="329" t="n"/>
      <c r="I1095" s="330" t="n"/>
      <c r="J1095" s="330" t="n"/>
      <c r="K1095" s="330" t="n"/>
      <c r="L1095" s="330" t="n"/>
      <c r="M1095" s="330" t="n"/>
      <c r="N1095" s="331">
        <f>IF(A1095="","",IF(ISERROR(MATCH($F1095,CL,0)),"Unknown",INDIRECT("'C'!$A$"&amp;MATCH($F1095,CL,0)+1)))</f>
        <v/>
      </c>
      <c r="O1095" s="331" t="inlineStr"/>
      <c r="P1095" s="332" t="n"/>
      <c r="Q1095" s="333">
        <f>A1095&amp;B1095</f>
        <v/>
      </c>
      <c r="R1095" s="333">
        <f>OR(ISBLANK(B1095),ISBLANK(C1095))</f>
        <v/>
      </c>
      <c r="S1095" s="333">
        <f>IF(R1095,"",A1095&amp;"+")</f>
        <v/>
      </c>
    </row>
    <row r="1096" ht="20.1" customFormat="1" customHeight="1" s="333">
      <c r="A1096" s="296" t="n"/>
      <c r="B1096" s="328" t="n"/>
      <c r="C1096" s="328" t="n"/>
      <c r="D1096" s="328" t="n"/>
      <c r="E1096" s="328" t="n"/>
      <c r="F1096" s="328" t="n"/>
      <c r="G1096" s="329" t="n"/>
      <c r="H1096" s="329" t="n"/>
      <c r="I1096" s="330" t="n"/>
      <c r="J1096" s="330" t="n"/>
      <c r="K1096" s="330" t="n"/>
      <c r="L1096" s="330" t="n"/>
      <c r="M1096" s="330" t="n"/>
      <c r="N1096" s="331">
        <f>IF(A1096="","",IF(ISERROR(MATCH($F1096,CL,0)),"Unknown",INDIRECT("'C'!$A$"&amp;MATCH($F1096,CL,0)+1)))</f>
        <v/>
      </c>
      <c r="O1096" s="331" t="inlineStr"/>
      <c r="P1096" s="332" t="n"/>
      <c r="Q1096" s="333">
        <f>A1096&amp;B1096</f>
        <v/>
      </c>
      <c r="R1096" s="333">
        <f>OR(ISBLANK(B1096),ISBLANK(C1096))</f>
        <v/>
      </c>
      <c r="S1096" s="333">
        <f>IF(R1096,"",A1096&amp;"+")</f>
        <v/>
      </c>
    </row>
    <row r="1097" ht="20.1" customFormat="1" customHeight="1" s="333">
      <c r="A1097" s="296" t="n"/>
      <c r="B1097" s="328" t="n"/>
      <c r="C1097" s="328" t="n"/>
      <c r="D1097" s="328" t="n"/>
      <c r="E1097" s="328" t="n"/>
      <c r="F1097" s="328" t="n"/>
      <c r="G1097" s="329" t="n"/>
      <c r="H1097" s="329" t="n"/>
      <c r="I1097" s="330" t="n"/>
      <c r="J1097" s="330" t="n"/>
      <c r="K1097" s="330" t="n"/>
      <c r="L1097" s="330" t="n"/>
      <c r="M1097" s="330" t="n"/>
      <c r="N1097" s="331">
        <f>IF(A1097="","",IF(ISERROR(MATCH($F1097,CL,0)),"Unknown",INDIRECT("'C'!$A$"&amp;MATCH($F1097,CL,0)+1)))</f>
        <v/>
      </c>
      <c r="O1097" s="331" t="inlineStr"/>
      <c r="P1097" s="332" t="n"/>
      <c r="Q1097" s="333">
        <f>A1097&amp;B1097</f>
        <v/>
      </c>
      <c r="R1097" s="333">
        <f>OR(ISBLANK(B1097),ISBLANK(C1097))</f>
        <v/>
      </c>
      <c r="S1097" s="333">
        <f>IF(R1097,"",A1097&amp;"+")</f>
        <v/>
      </c>
    </row>
    <row r="1098" ht="20.1" customFormat="1" customHeight="1" s="333">
      <c r="A1098" s="296" t="n"/>
      <c r="B1098" s="328" t="n"/>
      <c r="C1098" s="328" t="n"/>
      <c r="D1098" s="328" t="n"/>
      <c r="E1098" s="328" t="n"/>
      <c r="F1098" s="328" t="n"/>
      <c r="G1098" s="329" t="n"/>
      <c r="H1098" s="329" t="n"/>
      <c r="I1098" s="330" t="n"/>
      <c r="J1098" s="330" t="n"/>
      <c r="K1098" s="330" t="n"/>
      <c r="L1098" s="330" t="n"/>
      <c r="M1098" s="330" t="n"/>
      <c r="N1098" s="331">
        <f>IF(A1098="","",IF(ISERROR(MATCH($F1098,CL,0)),"Unknown",INDIRECT("'C'!$A$"&amp;MATCH($F1098,CL,0)+1)))</f>
        <v/>
      </c>
      <c r="O1098" s="331" t="inlineStr"/>
      <c r="P1098" s="332" t="n"/>
      <c r="Q1098" s="333">
        <f>A1098&amp;B1098</f>
        <v/>
      </c>
      <c r="R1098" s="333">
        <f>OR(ISBLANK(B1098),ISBLANK(C1098))</f>
        <v/>
      </c>
      <c r="S1098" s="333">
        <f>IF(R1098,"",A1098&amp;"+")</f>
        <v/>
      </c>
    </row>
    <row r="1099" ht="20.1" customFormat="1" customHeight="1" s="333">
      <c r="A1099" s="296" t="n"/>
      <c r="B1099" s="328" t="n"/>
      <c r="C1099" s="328" t="n"/>
      <c r="D1099" s="328" t="n"/>
      <c r="E1099" s="328" t="n"/>
      <c r="F1099" s="328" t="n"/>
      <c r="G1099" s="329" t="n"/>
      <c r="H1099" s="329" t="n"/>
      <c r="I1099" s="330" t="n"/>
      <c r="J1099" s="330" t="n"/>
      <c r="K1099" s="330" t="n"/>
      <c r="L1099" s="330" t="n"/>
      <c r="M1099" s="330" t="n"/>
      <c r="N1099" s="331">
        <f>IF(A1099="","",IF(ISERROR(MATCH($F1099,CL,0)),"Unknown",INDIRECT("'C'!$A$"&amp;MATCH($F1099,CL,0)+1)))</f>
        <v/>
      </c>
      <c r="O1099" s="331" t="inlineStr"/>
      <c r="P1099" s="332" t="n"/>
      <c r="Q1099" s="333">
        <f>A1099&amp;B1099</f>
        <v/>
      </c>
      <c r="R1099" s="333">
        <f>OR(ISBLANK(B1099),ISBLANK(C1099))</f>
        <v/>
      </c>
      <c r="S1099" s="333">
        <f>IF(R1099,"",A1099&amp;"+")</f>
        <v/>
      </c>
    </row>
    <row r="1100" ht="20.1" customFormat="1" customHeight="1" s="333">
      <c r="A1100" s="296" t="n"/>
      <c r="B1100" s="328" t="n"/>
      <c r="C1100" s="328" t="n"/>
      <c r="D1100" s="328" t="n"/>
      <c r="E1100" s="328" t="n"/>
      <c r="F1100" s="328" t="n"/>
      <c r="G1100" s="329" t="n"/>
      <c r="H1100" s="329" t="n"/>
      <c r="I1100" s="330" t="n"/>
      <c r="J1100" s="330" t="n"/>
      <c r="K1100" s="330" t="n"/>
      <c r="L1100" s="330" t="n"/>
      <c r="M1100" s="330" t="n"/>
      <c r="N1100" s="331">
        <f>IF(A1100="","",IF(ISERROR(MATCH($F1100,CL,0)),"Unknown",INDIRECT("'C'!$A$"&amp;MATCH($F1100,CL,0)+1)))</f>
        <v/>
      </c>
      <c r="O1100" s="331" t="inlineStr"/>
      <c r="P1100" s="332" t="n"/>
      <c r="Q1100" s="333">
        <f>A1100&amp;B1100</f>
        <v/>
      </c>
      <c r="R1100" s="333">
        <f>OR(ISBLANK(B1100),ISBLANK(C1100))</f>
        <v/>
      </c>
      <c r="S1100" s="333">
        <f>IF(R1100,"",A1100&amp;"+")</f>
        <v/>
      </c>
    </row>
    <row r="1101" ht="20.1" customFormat="1" customHeight="1" s="333">
      <c r="A1101" s="296" t="n"/>
      <c r="B1101" s="328" t="n"/>
      <c r="C1101" s="328" t="n"/>
      <c r="D1101" s="328" t="n"/>
      <c r="E1101" s="328" t="n"/>
      <c r="F1101" s="328" t="n"/>
      <c r="G1101" s="329" t="n"/>
      <c r="H1101" s="329" t="n"/>
      <c r="I1101" s="330" t="n"/>
      <c r="J1101" s="330" t="n"/>
      <c r="K1101" s="330" t="n"/>
      <c r="L1101" s="330" t="n"/>
      <c r="M1101" s="330" t="n"/>
      <c r="N1101" s="331">
        <f>IF(A1101="","",IF(ISERROR(MATCH($F1101,CL,0)),"Unknown",INDIRECT("'C'!$A$"&amp;MATCH($F1101,CL,0)+1)))</f>
        <v/>
      </c>
      <c r="O1101" s="331" t="inlineStr"/>
      <c r="P1101" s="332" t="n"/>
      <c r="Q1101" s="333">
        <f>A1101&amp;B1101</f>
        <v/>
      </c>
      <c r="R1101" s="333">
        <f>OR(ISBLANK(B1101),ISBLANK(C1101))</f>
        <v/>
      </c>
      <c r="S1101" s="333">
        <f>IF(R1101,"",A1101&amp;"+")</f>
        <v/>
      </c>
    </row>
    <row r="1102" ht="20.1" customFormat="1" customHeight="1" s="333">
      <c r="A1102" s="296" t="n"/>
      <c r="B1102" s="328" t="n"/>
      <c r="C1102" s="328" t="n"/>
      <c r="D1102" s="328" t="n"/>
      <c r="E1102" s="328" t="n"/>
      <c r="F1102" s="328" t="n"/>
      <c r="G1102" s="329" t="n"/>
      <c r="H1102" s="329" t="n"/>
      <c r="I1102" s="330" t="n"/>
      <c r="J1102" s="330" t="n"/>
      <c r="K1102" s="330" t="n"/>
      <c r="L1102" s="330" t="n"/>
      <c r="M1102" s="330" t="n"/>
      <c r="N1102" s="331">
        <f>IF(A1102="","",IF(ISERROR(MATCH($F1102,CL,0)),"Unknown",INDIRECT("'C'!$A$"&amp;MATCH($F1102,CL,0)+1)))</f>
        <v/>
      </c>
      <c r="O1102" s="331" t="inlineStr"/>
      <c r="P1102" s="332" t="n"/>
      <c r="Q1102" s="333">
        <f>A1102&amp;B1102</f>
        <v/>
      </c>
      <c r="R1102" s="333">
        <f>OR(ISBLANK(B1102),ISBLANK(C1102))</f>
        <v/>
      </c>
      <c r="S1102" s="333">
        <f>IF(R1102,"",A1102&amp;"+")</f>
        <v/>
      </c>
    </row>
    <row r="1103" ht="20.1" customFormat="1" customHeight="1" s="333">
      <c r="A1103" s="296" t="n"/>
      <c r="B1103" s="328" t="n"/>
      <c r="C1103" s="328" t="n"/>
      <c r="D1103" s="328" t="n"/>
      <c r="E1103" s="328" t="n"/>
      <c r="F1103" s="328" t="n"/>
      <c r="G1103" s="329" t="n"/>
      <c r="H1103" s="329" t="n"/>
      <c r="I1103" s="330" t="n"/>
      <c r="J1103" s="330" t="n"/>
      <c r="K1103" s="330" t="n"/>
      <c r="L1103" s="330" t="n"/>
      <c r="M1103" s="330" t="n"/>
      <c r="N1103" s="331">
        <f>IF(A1103="","",IF(ISERROR(MATCH($F1103,CL,0)),"Unknown",INDIRECT("'C'!$A$"&amp;MATCH($F1103,CL,0)+1)))</f>
        <v/>
      </c>
      <c r="O1103" s="331" t="inlineStr"/>
      <c r="P1103" s="332" t="n"/>
      <c r="Q1103" s="333">
        <f>A1103&amp;B1103</f>
        <v/>
      </c>
      <c r="R1103" s="333">
        <f>OR(ISBLANK(B1103),ISBLANK(C1103))</f>
        <v/>
      </c>
      <c r="S1103" s="333">
        <f>IF(R1103,"",A1103&amp;"+")</f>
        <v/>
      </c>
    </row>
    <row r="1104" ht="20.1" customFormat="1" customHeight="1" s="333">
      <c r="A1104" s="296" t="n"/>
      <c r="B1104" s="328" t="n"/>
      <c r="C1104" s="328" t="n"/>
      <c r="D1104" s="328" t="n"/>
      <c r="E1104" s="328" t="n"/>
      <c r="F1104" s="328" t="n"/>
      <c r="G1104" s="329" t="n"/>
      <c r="H1104" s="329" t="n"/>
      <c r="I1104" s="330" t="n"/>
      <c r="J1104" s="330" t="n"/>
      <c r="K1104" s="330" t="n"/>
      <c r="L1104" s="330" t="n"/>
      <c r="M1104" s="330" t="n"/>
      <c r="N1104" s="331">
        <f>IF(A1104="","",IF(ISERROR(MATCH($F1104,CL,0)),"Unknown",INDIRECT("'C'!$A$"&amp;MATCH($F1104,CL,0)+1)))</f>
        <v/>
      </c>
      <c r="O1104" s="331" t="inlineStr"/>
      <c r="P1104" s="332" t="n"/>
      <c r="Q1104" s="333">
        <f>A1104&amp;B1104</f>
        <v/>
      </c>
      <c r="R1104" s="333">
        <f>OR(ISBLANK(B1104),ISBLANK(C1104))</f>
        <v/>
      </c>
      <c r="S1104" s="333">
        <f>IF(R1104,"",A1104&amp;"+")</f>
        <v/>
      </c>
    </row>
    <row r="1105" ht="20.1" customFormat="1" customHeight="1" s="333">
      <c r="A1105" s="296" t="n"/>
      <c r="B1105" s="328" t="n"/>
      <c r="C1105" s="328" t="n"/>
      <c r="D1105" s="328" t="n"/>
      <c r="E1105" s="328" t="n"/>
      <c r="F1105" s="328" t="n"/>
      <c r="G1105" s="329" t="n"/>
      <c r="H1105" s="329" t="n"/>
      <c r="I1105" s="330" t="n"/>
      <c r="J1105" s="330" t="n"/>
      <c r="K1105" s="330" t="n"/>
      <c r="L1105" s="330" t="n"/>
      <c r="M1105" s="330" t="n"/>
      <c r="N1105" s="331">
        <f>IF(A1105="","",IF(ISERROR(MATCH($F1105,CL,0)),"Unknown",INDIRECT("'C'!$A$"&amp;MATCH($F1105,CL,0)+1)))</f>
        <v/>
      </c>
      <c r="O1105" s="331" t="inlineStr"/>
      <c r="P1105" s="332" t="n"/>
      <c r="Q1105" s="333">
        <f>A1105&amp;B1105</f>
        <v/>
      </c>
      <c r="R1105" s="333">
        <f>OR(ISBLANK(B1105),ISBLANK(C1105))</f>
        <v/>
      </c>
      <c r="S1105" s="333">
        <f>IF(R1105,"",A1105&amp;"+")</f>
        <v/>
      </c>
    </row>
    <row r="1106" ht="20.1" customFormat="1" customHeight="1" s="333">
      <c r="A1106" s="296" t="n"/>
      <c r="B1106" s="328" t="n"/>
      <c r="C1106" s="328" t="n"/>
      <c r="D1106" s="328" t="n"/>
      <c r="E1106" s="328" t="n"/>
      <c r="F1106" s="328" t="n"/>
      <c r="G1106" s="329" t="n"/>
      <c r="H1106" s="329" t="n"/>
      <c r="I1106" s="330" t="n"/>
      <c r="J1106" s="330" t="n"/>
      <c r="K1106" s="330" t="n"/>
      <c r="L1106" s="330" t="n"/>
      <c r="M1106" s="330" t="n"/>
      <c r="N1106" s="331">
        <f>IF(A1106="","",IF(ISERROR(MATCH($F1106,CL,0)),"Unknown",INDIRECT("'C'!$A$"&amp;MATCH($F1106,CL,0)+1)))</f>
        <v/>
      </c>
      <c r="O1106" s="331" t="inlineStr"/>
      <c r="P1106" s="332" t="n"/>
      <c r="Q1106" s="333">
        <f>A1106&amp;B1106</f>
        <v/>
      </c>
      <c r="R1106" s="333">
        <f>OR(ISBLANK(B1106),ISBLANK(C1106))</f>
        <v/>
      </c>
      <c r="S1106" s="333">
        <f>IF(R1106,"",A1106&amp;"+")</f>
        <v/>
      </c>
    </row>
    <row r="1107" ht="20.1" customFormat="1" customHeight="1" s="333">
      <c r="A1107" s="296" t="n"/>
      <c r="B1107" s="328" t="n"/>
      <c r="C1107" s="328" t="n"/>
      <c r="D1107" s="328" t="n"/>
      <c r="E1107" s="328" t="n"/>
      <c r="F1107" s="328" t="n"/>
      <c r="G1107" s="329" t="n"/>
      <c r="H1107" s="329" t="n"/>
      <c r="I1107" s="330" t="n"/>
      <c r="J1107" s="330" t="n"/>
      <c r="K1107" s="330" t="n"/>
      <c r="L1107" s="330" t="n"/>
      <c r="M1107" s="330" t="n"/>
      <c r="N1107" s="331">
        <f>IF(A1107="","",IF(ISERROR(MATCH($F1107,CL,0)),"Unknown",INDIRECT("'C'!$A$"&amp;MATCH($F1107,CL,0)+1)))</f>
        <v/>
      </c>
      <c r="O1107" s="331" t="inlineStr"/>
      <c r="P1107" s="332" t="n"/>
      <c r="Q1107" s="333">
        <f>A1107&amp;B1107</f>
        <v/>
      </c>
      <c r="R1107" s="333">
        <f>OR(ISBLANK(B1107),ISBLANK(C1107))</f>
        <v/>
      </c>
      <c r="S1107" s="333">
        <f>IF(R1107,"",A1107&amp;"+")</f>
        <v/>
      </c>
    </row>
    <row r="1108" ht="20.1" customFormat="1" customHeight="1" s="333">
      <c r="A1108" s="296" t="n"/>
      <c r="B1108" s="328" t="n"/>
      <c r="C1108" s="328" t="n"/>
      <c r="D1108" s="328" t="n"/>
      <c r="E1108" s="328" t="n"/>
      <c r="F1108" s="328" t="n"/>
      <c r="G1108" s="329" t="n"/>
      <c r="H1108" s="329" t="n"/>
      <c r="I1108" s="330" t="n"/>
      <c r="J1108" s="330" t="n"/>
      <c r="K1108" s="330" t="n"/>
      <c r="L1108" s="330" t="n"/>
      <c r="M1108" s="330" t="n"/>
      <c r="N1108" s="331">
        <f>IF(A1108="","",IF(ISERROR(MATCH($F1108,CL,0)),"Unknown",INDIRECT("'C'!$A$"&amp;MATCH($F1108,CL,0)+1)))</f>
        <v/>
      </c>
      <c r="O1108" s="331" t="inlineStr"/>
      <c r="P1108" s="332" t="n"/>
      <c r="Q1108" s="333">
        <f>A1108&amp;B1108</f>
        <v/>
      </c>
      <c r="R1108" s="333">
        <f>OR(ISBLANK(B1108),ISBLANK(C1108))</f>
        <v/>
      </c>
      <c r="S1108" s="333">
        <f>IF(R1108,"",A1108&amp;"+")</f>
        <v/>
      </c>
    </row>
    <row r="1109" ht="20.1" customFormat="1" customHeight="1" s="333">
      <c r="A1109" s="296" t="n"/>
      <c r="B1109" s="328" t="n"/>
      <c r="C1109" s="328" t="n"/>
      <c r="D1109" s="328" t="n"/>
      <c r="E1109" s="328" t="n"/>
      <c r="F1109" s="328" t="n"/>
      <c r="G1109" s="329" t="n"/>
      <c r="H1109" s="329" t="n"/>
      <c r="I1109" s="330" t="n"/>
      <c r="J1109" s="330" t="n"/>
      <c r="K1109" s="330" t="n"/>
      <c r="L1109" s="330" t="n"/>
      <c r="M1109" s="330" t="n"/>
      <c r="N1109" s="331">
        <f>IF(A1109="","",IF(ISERROR(MATCH($F1109,CL,0)),"Unknown",INDIRECT("'C'!$A$"&amp;MATCH($F1109,CL,0)+1)))</f>
        <v/>
      </c>
      <c r="O1109" s="331" t="inlineStr"/>
      <c r="P1109" s="332" t="n"/>
      <c r="Q1109" s="333">
        <f>A1109&amp;B1109</f>
        <v/>
      </c>
      <c r="R1109" s="333">
        <f>OR(ISBLANK(B1109),ISBLANK(C1109))</f>
        <v/>
      </c>
      <c r="S1109" s="333">
        <f>IF(R1109,"",A1109&amp;"+")</f>
        <v/>
      </c>
    </row>
    <row r="1110" ht="20.1" customFormat="1" customHeight="1" s="333">
      <c r="A1110" s="296" t="n"/>
      <c r="B1110" s="328" t="n"/>
      <c r="C1110" s="328" t="n"/>
      <c r="D1110" s="328" t="n"/>
      <c r="E1110" s="328" t="n"/>
      <c r="F1110" s="328" t="n"/>
      <c r="G1110" s="329" t="n"/>
      <c r="H1110" s="329" t="n"/>
      <c r="I1110" s="330" t="n"/>
      <c r="J1110" s="330" t="n"/>
      <c r="K1110" s="330" t="n"/>
      <c r="L1110" s="330" t="n"/>
      <c r="M1110" s="330" t="n"/>
      <c r="N1110" s="331">
        <f>IF(A1110="","",IF(ISERROR(MATCH($F1110,CL,0)),"Unknown",INDIRECT("'C'!$A$"&amp;MATCH($F1110,CL,0)+1)))</f>
        <v/>
      </c>
      <c r="O1110" s="331" t="inlineStr"/>
      <c r="P1110" s="332" t="n"/>
      <c r="Q1110" s="333">
        <f>A1110&amp;B1110</f>
        <v/>
      </c>
      <c r="R1110" s="333">
        <f>OR(ISBLANK(B1110),ISBLANK(C1110))</f>
        <v/>
      </c>
      <c r="S1110" s="333">
        <f>IF(R1110,"",A1110&amp;"+")</f>
        <v/>
      </c>
    </row>
    <row r="1111" ht="20.1" customFormat="1" customHeight="1" s="333">
      <c r="A1111" s="296" t="n"/>
      <c r="B1111" s="328" t="n"/>
      <c r="C1111" s="328" t="n"/>
      <c r="D1111" s="328" t="n"/>
      <c r="E1111" s="328" t="n"/>
      <c r="F1111" s="328" t="n"/>
      <c r="G1111" s="329" t="n"/>
      <c r="H1111" s="329" t="n"/>
      <c r="I1111" s="330" t="n"/>
      <c r="J1111" s="330" t="n"/>
      <c r="K1111" s="330" t="n"/>
      <c r="L1111" s="330" t="n"/>
      <c r="M1111" s="330" t="n"/>
      <c r="N1111" s="331">
        <f>IF(A1111="","",IF(ISERROR(MATCH($F1111,CL,0)),"Unknown",INDIRECT("'C'!$A$"&amp;MATCH($F1111,CL,0)+1)))</f>
        <v/>
      </c>
      <c r="O1111" s="331" t="inlineStr"/>
      <c r="P1111" s="332" t="n"/>
      <c r="Q1111" s="333">
        <f>A1111&amp;B1111</f>
        <v/>
      </c>
      <c r="R1111" s="333">
        <f>OR(ISBLANK(B1111),ISBLANK(C1111))</f>
        <v/>
      </c>
      <c r="S1111" s="333">
        <f>IF(R1111,"",A1111&amp;"+")</f>
        <v/>
      </c>
    </row>
    <row r="1112" ht="20.1" customFormat="1" customHeight="1" s="333">
      <c r="A1112" s="296" t="n"/>
      <c r="B1112" s="328" t="n"/>
      <c r="C1112" s="328" t="n"/>
      <c r="D1112" s="328" t="n"/>
      <c r="E1112" s="328" t="n"/>
      <c r="F1112" s="328" t="n"/>
      <c r="G1112" s="329" t="n"/>
      <c r="H1112" s="329" t="n"/>
      <c r="I1112" s="330" t="n"/>
      <c r="J1112" s="330" t="n"/>
      <c r="K1112" s="330" t="n"/>
      <c r="L1112" s="330" t="n"/>
      <c r="M1112" s="330" t="n"/>
      <c r="N1112" s="331">
        <f>IF(A1112="","",IF(ISERROR(MATCH($F1112,CL,0)),"Unknown",INDIRECT("'C'!$A$"&amp;MATCH($F1112,CL,0)+1)))</f>
        <v/>
      </c>
      <c r="O1112" s="331" t="inlineStr"/>
      <c r="P1112" s="332" t="n"/>
      <c r="Q1112" s="333">
        <f>A1112&amp;B1112</f>
        <v/>
      </c>
      <c r="R1112" s="333">
        <f>OR(ISBLANK(B1112),ISBLANK(C1112))</f>
        <v/>
      </c>
      <c r="S1112" s="333">
        <f>IF(R1112,"",A1112&amp;"+")</f>
        <v/>
      </c>
    </row>
    <row r="1113" ht="20.1" customFormat="1" customHeight="1" s="333">
      <c r="A1113" s="296" t="n"/>
      <c r="B1113" s="328" t="n"/>
      <c r="C1113" s="328" t="n"/>
      <c r="D1113" s="328" t="n"/>
      <c r="E1113" s="328" t="n"/>
      <c r="F1113" s="328" t="n"/>
      <c r="G1113" s="329" t="n"/>
      <c r="H1113" s="329" t="n"/>
      <c r="I1113" s="330" t="n"/>
      <c r="J1113" s="330" t="n"/>
      <c r="K1113" s="330" t="n"/>
      <c r="L1113" s="330" t="n"/>
      <c r="M1113" s="330" t="n"/>
      <c r="N1113" s="331">
        <f>IF(A1113="","",IF(ISERROR(MATCH($F1113,CL,0)),"Unknown",INDIRECT("'C'!$A$"&amp;MATCH($F1113,CL,0)+1)))</f>
        <v/>
      </c>
      <c r="O1113" s="331" t="inlineStr"/>
      <c r="P1113" s="332" t="n"/>
      <c r="Q1113" s="333">
        <f>A1113&amp;B1113</f>
        <v/>
      </c>
      <c r="R1113" s="333">
        <f>OR(ISBLANK(B1113),ISBLANK(C1113))</f>
        <v/>
      </c>
      <c r="S1113" s="333">
        <f>IF(R1113,"",A1113&amp;"+")</f>
        <v/>
      </c>
    </row>
    <row r="1114" ht="20.1" customFormat="1" customHeight="1" s="333">
      <c r="A1114" s="296" t="n"/>
      <c r="B1114" s="328" t="n"/>
      <c r="C1114" s="328" t="n"/>
      <c r="D1114" s="328" t="n"/>
      <c r="E1114" s="328" t="n"/>
      <c r="F1114" s="328" t="n"/>
      <c r="G1114" s="329" t="n"/>
      <c r="H1114" s="329" t="n"/>
      <c r="I1114" s="330" t="n"/>
      <c r="J1114" s="330" t="n"/>
      <c r="K1114" s="330" t="n"/>
      <c r="L1114" s="330" t="n"/>
      <c r="M1114" s="330" t="n"/>
      <c r="N1114" s="331">
        <f>IF(A1114="","",IF(ISERROR(MATCH($F1114,CL,0)),"Unknown",INDIRECT("'C'!$A$"&amp;MATCH($F1114,CL,0)+1)))</f>
        <v/>
      </c>
      <c r="O1114" s="331" t="inlineStr"/>
      <c r="P1114" s="332" t="n"/>
      <c r="Q1114" s="333">
        <f>A1114&amp;B1114</f>
        <v/>
      </c>
      <c r="R1114" s="333">
        <f>OR(ISBLANK(B1114),ISBLANK(C1114))</f>
        <v/>
      </c>
      <c r="S1114" s="333">
        <f>IF(R1114,"",A1114&amp;"+")</f>
        <v/>
      </c>
    </row>
    <row r="1115" ht="20.1" customFormat="1" customHeight="1" s="333">
      <c r="A1115" s="296" t="n"/>
      <c r="B1115" s="328" t="n"/>
      <c r="C1115" s="328" t="n"/>
      <c r="D1115" s="328" t="n"/>
      <c r="E1115" s="328" t="n"/>
      <c r="F1115" s="328" t="n"/>
      <c r="G1115" s="329" t="n"/>
      <c r="H1115" s="329" t="n"/>
      <c r="I1115" s="330" t="n"/>
      <c r="J1115" s="330" t="n"/>
      <c r="K1115" s="330" t="n"/>
      <c r="L1115" s="330" t="n"/>
      <c r="M1115" s="330" t="n"/>
      <c r="N1115" s="331">
        <f>IF(A1115="","",IF(ISERROR(MATCH($F1115,CL,0)),"Unknown",INDIRECT("'C'!$A$"&amp;MATCH($F1115,CL,0)+1)))</f>
        <v/>
      </c>
      <c r="O1115" s="331" t="inlineStr"/>
      <c r="P1115" s="332" t="n"/>
      <c r="Q1115" s="333">
        <f>A1115&amp;B1115</f>
        <v/>
      </c>
      <c r="R1115" s="333">
        <f>OR(ISBLANK(B1115),ISBLANK(C1115))</f>
        <v/>
      </c>
      <c r="S1115" s="333">
        <f>IF(R1115,"",A1115&amp;"+")</f>
        <v/>
      </c>
    </row>
    <row r="1116" ht="20.1" customFormat="1" customHeight="1" s="333">
      <c r="A1116" s="296" t="n"/>
      <c r="B1116" s="328" t="n"/>
      <c r="C1116" s="328" t="n"/>
      <c r="D1116" s="328" t="n"/>
      <c r="E1116" s="328" t="n"/>
      <c r="F1116" s="328" t="n"/>
      <c r="G1116" s="329" t="n"/>
      <c r="H1116" s="329" t="n"/>
      <c r="I1116" s="330" t="n"/>
      <c r="J1116" s="330" t="n"/>
      <c r="K1116" s="330" t="n"/>
      <c r="L1116" s="330" t="n"/>
      <c r="M1116" s="330" t="n"/>
      <c r="N1116" s="331">
        <f>IF(A1116="","",IF(ISERROR(MATCH($F1116,CL,0)),"Unknown",INDIRECT("'C'!$A$"&amp;MATCH($F1116,CL,0)+1)))</f>
        <v/>
      </c>
      <c r="O1116" s="331" t="inlineStr"/>
      <c r="P1116" s="332" t="n"/>
      <c r="Q1116" s="333">
        <f>A1116&amp;B1116</f>
        <v/>
      </c>
      <c r="R1116" s="333">
        <f>OR(ISBLANK(B1116),ISBLANK(C1116))</f>
        <v/>
      </c>
      <c r="S1116" s="333">
        <f>IF(R1116,"",A1116&amp;"+")</f>
        <v/>
      </c>
    </row>
    <row r="1117" ht="20.1" customFormat="1" customHeight="1" s="333">
      <c r="A1117" s="296" t="n"/>
      <c r="B1117" s="328" t="n"/>
      <c r="C1117" s="328" t="n"/>
      <c r="D1117" s="328" t="n"/>
      <c r="E1117" s="328" t="n"/>
      <c r="F1117" s="328" t="n"/>
      <c r="G1117" s="329" t="n"/>
      <c r="H1117" s="329" t="n"/>
      <c r="I1117" s="330" t="n"/>
      <c r="J1117" s="330" t="n"/>
      <c r="K1117" s="330" t="n"/>
      <c r="L1117" s="330" t="n"/>
      <c r="M1117" s="330" t="n"/>
      <c r="N1117" s="331">
        <f>IF(A1117="","",IF(ISERROR(MATCH($F1117,CL,0)),"Unknown",INDIRECT("'C'!$A$"&amp;MATCH($F1117,CL,0)+1)))</f>
        <v/>
      </c>
      <c r="O1117" s="331" t="inlineStr"/>
      <c r="P1117" s="332" t="n"/>
      <c r="Q1117" s="333">
        <f>A1117&amp;B1117</f>
        <v/>
      </c>
      <c r="R1117" s="333">
        <f>OR(ISBLANK(B1117),ISBLANK(C1117))</f>
        <v/>
      </c>
      <c r="S1117" s="333">
        <f>IF(R1117,"",A1117&amp;"+")</f>
        <v/>
      </c>
    </row>
    <row r="1118" ht="20.1" customFormat="1" customHeight="1" s="333">
      <c r="A1118" s="296" t="n"/>
      <c r="B1118" s="328" t="n"/>
      <c r="C1118" s="328" t="n"/>
      <c r="D1118" s="328" t="n"/>
      <c r="E1118" s="328" t="n"/>
      <c r="F1118" s="328" t="n"/>
      <c r="G1118" s="329" t="n"/>
      <c r="H1118" s="329" t="n"/>
      <c r="I1118" s="330" t="n"/>
      <c r="J1118" s="330" t="n"/>
      <c r="K1118" s="330" t="n"/>
      <c r="L1118" s="330" t="n"/>
      <c r="M1118" s="330" t="n"/>
      <c r="N1118" s="331">
        <f>IF(A1118="","",IF(ISERROR(MATCH($F1118,CL,0)),"Unknown",INDIRECT("'C'!$A$"&amp;MATCH($F1118,CL,0)+1)))</f>
        <v/>
      </c>
      <c r="O1118" s="331" t="inlineStr"/>
      <c r="P1118" s="332" t="n"/>
      <c r="Q1118" s="333">
        <f>A1118&amp;B1118</f>
        <v/>
      </c>
      <c r="R1118" s="333">
        <f>OR(ISBLANK(B1118),ISBLANK(C1118))</f>
        <v/>
      </c>
      <c r="S1118" s="333">
        <f>IF(R1118,"",A1118&amp;"+")</f>
        <v/>
      </c>
    </row>
    <row r="1119" ht="20.1" customFormat="1" customHeight="1" s="333">
      <c r="A1119" s="296" t="n"/>
      <c r="B1119" s="328" t="n"/>
      <c r="C1119" s="328" t="n"/>
      <c r="D1119" s="328" t="n"/>
      <c r="E1119" s="328" t="n"/>
      <c r="F1119" s="328" t="n"/>
      <c r="G1119" s="329" t="n"/>
      <c r="H1119" s="329" t="n"/>
      <c r="I1119" s="330" t="n"/>
      <c r="J1119" s="330" t="n"/>
      <c r="K1119" s="330" t="n"/>
      <c r="L1119" s="330" t="n"/>
      <c r="M1119" s="330" t="n"/>
      <c r="N1119" s="331">
        <f>IF(A1119="","",IF(ISERROR(MATCH($F1119,CL,0)),"Unknown",INDIRECT("'C'!$A$"&amp;MATCH($F1119,CL,0)+1)))</f>
        <v/>
      </c>
      <c r="O1119" s="331" t="inlineStr"/>
      <c r="P1119" s="332" t="n"/>
      <c r="Q1119" s="333">
        <f>A1119&amp;B1119</f>
        <v/>
      </c>
      <c r="R1119" s="333">
        <f>OR(ISBLANK(B1119),ISBLANK(C1119))</f>
        <v/>
      </c>
      <c r="S1119" s="333">
        <f>IF(R1119,"",A1119&amp;"+")</f>
        <v/>
      </c>
    </row>
    <row r="1120" ht="20.1" customFormat="1" customHeight="1" s="333">
      <c r="A1120" s="296" t="n"/>
      <c r="B1120" s="328" t="n"/>
      <c r="C1120" s="328" t="n"/>
      <c r="D1120" s="328" t="n"/>
      <c r="E1120" s="328" t="n"/>
      <c r="F1120" s="328" t="n"/>
      <c r="G1120" s="329" t="n"/>
      <c r="H1120" s="329" t="n"/>
      <c r="I1120" s="330" t="n"/>
      <c r="J1120" s="330" t="n"/>
      <c r="K1120" s="330" t="n"/>
      <c r="L1120" s="330" t="n"/>
      <c r="M1120" s="330" t="n"/>
      <c r="N1120" s="331">
        <f>IF(A1120="","",IF(ISERROR(MATCH($F1120,CL,0)),"Unknown",INDIRECT("'C'!$A$"&amp;MATCH($F1120,CL,0)+1)))</f>
        <v/>
      </c>
      <c r="O1120" s="331" t="inlineStr"/>
      <c r="P1120" s="332" t="n"/>
      <c r="Q1120" s="333">
        <f>A1120&amp;B1120</f>
        <v/>
      </c>
      <c r="R1120" s="333">
        <f>OR(ISBLANK(B1120),ISBLANK(C1120))</f>
        <v/>
      </c>
      <c r="S1120" s="333">
        <f>IF(R1120,"",A1120&amp;"+")</f>
        <v/>
      </c>
    </row>
    <row r="1121" ht="20.1" customFormat="1" customHeight="1" s="333">
      <c r="A1121" s="296" t="n"/>
      <c r="B1121" s="328" t="n"/>
      <c r="C1121" s="328" t="n"/>
      <c r="D1121" s="328" t="n"/>
      <c r="E1121" s="328" t="n"/>
      <c r="F1121" s="328" t="n"/>
      <c r="G1121" s="329" t="n"/>
      <c r="H1121" s="329" t="n"/>
      <c r="I1121" s="330" t="n"/>
      <c r="J1121" s="330" t="n"/>
      <c r="K1121" s="330" t="n"/>
      <c r="L1121" s="330" t="n"/>
      <c r="M1121" s="330" t="n"/>
      <c r="N1121" s="331">
        <f>IF(A1121="","",IF(ISERROR(MATCH($F1121,CL,0)),"Unknown",INDIRECT("'C'!$A$"&amp;MATCH($F1121,CL,0)+1)))</f>
        <v/>
      </c>
      <c r="O1121" s="331" t="inlineStr"/>
      <c r="P1121" s="332" t="n"/>
      <c r="Q1121" s="333">
        <f>A1121&amp;B1121</f>
        <v/>
      </c>
      <c r="R1121" s="333">
        <f>OR(ISBLANK(B1121),ISBLANK(C1121))</f>
        <v/>
      </c>
      <c r="S1121" s="333">
        <f>IF(R1121,"",A1121&amp;"+")</f>
        <v/>
      </c>
    </row>
    <row r="1122" ht="20.1" customFormat="1" customHeight="1" s="333">
      <c r="A1122" s="296" t="n"/>
      <c r="B1122" s="328" t="n"/>
      <c r="C1122" s="328" t="n"/>
      <c r="D1122" s="328" t="n"/>
      <c r="E1122" s="328" t="n"/>
      <c r="F1122" s="328" t="n"/>
      <c r="G1122" s="329" t="n"/>
      <c r="H1122" s="329" t="n"/>
      <c r="I1122" s="330" t="n"/>
      <c r="J1122" s="330" t="n"/>
      <c r="K1122" s="330" t="n"/>
      <c r="L1122" s="330" t="n"/>
      <c r="M1122" s="330" t="n"/>
      <c r="N1122" s="331">
        <f>IF(A1122="","",IF(ISERROR(MATCH($F1122,CL,0)),"Unknown",INDIRECT("'C'!$A$"&amp;MATCH($F1122,CL,0)+1)))</f>
        <v/>
      </c>
      <c r="O1122" s="331" t="inlineStr"/>
      <c r="P1122" s="332" t="n"/>
      <c r="Q1122" s="333">
        <f>A1122&amp;B1122</f>
        <v/>
      </c>
      <c r="R1122" s="333">
        <f>OR(ISBLANK(B1122),ISBLANK(C1122))</f>
        <v/>
      </c>
      <c r="S1122" s="333">
        <f>IF(R1122,"",A1122&amp;"+")</f>
        <v/>
      </c>
    </row>
    <row r="1123" ht="20.1" customFormat="1" customHeight="1" s="333">
      <c r="A1123" s="296" t="n"/>
      <c r="B1123" s="328" t="n"/>
      <c r="C1123" s="328" t="n"/>
      <c r="D1123" s="328" t="n"/>
      <c r="E1123" s="328" t="n"/>
      <c r="F1123" s="328" t="n"/>
      <c r="G1123" s="329" t="n"/>
      <c r="H1123" s="329" t="n"/>
      <c r="I1123" s="330" t="n"/>
      <c r="J1123" s="330" t="n"/>
      <c r="K1123" s="330" t="n"/>
      <c r="L1123" s="330" t="n"/>
      <c r="M1123" s="330" t="n"/>
      <c r="N1123" s="331">
        <f>IF(A1123="","",IF(ISERROR(MATCH($F1123,CL,0)),"Unknown",INDIRECT("'C'!$A$"&amp;MATCH($F1123,CL,0)+1)))</f>
        <v/>
      </c>
      <c r="O1123" s="331" t="inlineStr"/>
      <c r="P1123" s="332" t="n"/>
      <c r="Q1123" s="333">
        <f>A1123&amp;B1123</f>
        <v/>
      </c>
      <c r="R1123" s="333">
        <f>OR(ISBLANK(B1123),ISBLANK(C1123))</f>
        <v/>
      </c>
      <c r="S1123" s="333">
        <f>IF(R1123,"",A1123&amp;"+")</f>
        <v/>
      </c>
    </row>
    <row r="1124" ht="20.1" customFormat="1" customHeight="1" s="333">
      <c r="A1124" s="296" t="n"/>
      <c r="B1124" s="328" t="n"/>
      <c r="C1124" s="328" t="n"/>
      <c r="D1124" s="328" t="n"/>
      <c r="E1124" s="328" t="n"/>
      <c r="F1124" s="328" t="n"/>
      <c r="G1124" s="329" t="n"/>
      <c r="H1124" s="329" t="n"/>
      <c r="I1124" s="330" t="n"/>
      <c r="J1124" s="330" t="n"/>
      <c r="K1124" s="330" t="n"/>
      <c r="L1124" s="330" t="n"/>
      <c r="M1124" s="330" t="n"/>
      <c r="N1124" s="331">
        <f>IF(A1124="","",IF(ISERROR(MATCH($F1124,CL,0)),"Unknown",INDIRECT("'C'!$A$"&amp;MATCH($F1124,CL,0)+1)))</f>
        <v/>
      </c>
      <c r="O1124" s="331" t="inlineStr"/>
      <c r="P1124" s="332" t="n"/>
      <c r="Q1124" s="333">
        <f>A1124&amp;B1124</f>
        <v/>
      </c>
      <c r="R1124" s="333">
        <f>OR(ISBLANK(B1124),ISBLANK(C1124))</f>
        <v/>
      </c>
      <c r="S1124" s="333">
        <f>IF(R1124,"",A1124&amp;"+")</f>
        <v/>
      </c>
    </row>
    <row r="1125" ht="20.1" customFormat="1" customHeight="1" s="333">
      <c r="A1125" s="296" t="n"/>
      <c r="B1125" s="328" t="n"/>
      <c r="C1125" s="328" t="n"/>
      <c r="D1125" s="328" t="n"/>
      <c r="E1125" s="328" t="n"/>
      <c r="F1125" s="328" t="n"/>
      <c r="G1125" s="329" t="n"/>
      <c r="H1125" s="329" t="n"/>
      <c r="I1125" s="330" t="n"/>
      <c r="J1125" s="330" t="n"/>
      <c r="K1125" s="330" t="n"/>
      <c r="L1125" s="330" t="n"/>
      <c r="M1125" s="330" t="n"/>
      <c r="N1125" s="331">
        <f>IF(A1125="","",IF(ISERROR(MATCH($F1125,CL,0)),"Unknown",INDIRECT("'C'!$A$"&amp;MATCH($F1125,CL,0)+1)))</f>
        <v/>
      </c>
      <c r="O1125" s="331" t="inlineStr"/>
      <c r="P1125" s="332" t="n"/>
      <c r="Q1125" s="333">
        <f>A1125&amp;B1125</f>
        <v/>
      </c>
      <c r="R1125" s="333">
        <f>OR(ISBLANK(B1125),ISBLANK(C1125))</f>
        <v/>
      </c>
      <c r="S1125" s="333">
        <f>IF(R1125,"",A1125&amp;"+")</f>
        <v/>
      </c>
    </row>
    <row r="1126" ht="20.1" customFormat="1" customHeight="1" s="333">
      <c r="A1126" s="296" t="n"/>
      <c r="B1126" s="328" t="n"/>
      <c r="C1126" s="328" t="n"/>
      <c r="D1126" s="328" t="n"/>
      <c r="E1126" s="328" t="n"/>
      <c r="F1126" s="328" t="n"/>
      <c r="G1126" s="329" t="n"/>
      <c r="H1126" s="329" t="n"/>
      <c r="I1126" s="330" t="n"/>
      <c r="J1126" s="330" t="n"/>
      <c r="K1126" s="330" t="n"/>
      <c r="L1126" s="330" t="n"/>
      <c r="M1126" s="330" t="n"/>
      <c r="N1126" s="331">
        <f>IF(A1126="","",IF(ISERROR(MATCH($F1126,CL,0)),"Unknown",INDIRECT("'C'!$A$"&amp;MATCH($F1126,CL,0)+1)))</f>
        <v/>
      </c>
      <c r="O1126" s="331" t="inlineStr"/>
      <c r="P1126" s="332" t="n"/>
      <c r="Q1126" s="333">
        <f>A1126&amp;B1126</f>
        <v/>
      </c>
      <c r="R1126" s="333">
        <f>OR(ISBLANK(B1126),ISBLANK(C1126))</f>
        <v/>
      </c>
      <c r="S1126" s="333">
        <f>IF(R1126,"",A1126&amp;"+")</f>
        <v/>
      </c>
    </row>
    <row r="1127" ht="20.1" customFormat="1" customHeight="1" s="333">
      <c r="A1127" s="296" t="n"/>
      <c r="B1127" s="328" t="n"/>
      <c r="C1127" s="328" t="n"/>
      <c r="D1127" s="328" t="n"/>
      <c r="E1127" s="328" t="n"/>
      <c r="F1127" s="328" t="n"/>
      <c r="G1127" s="329" t="n"/>
      <c r="H1127" s="329" t="n"/>
      <c r="I1127" s="330" t="n"/>
      <c r="J1127" s="330" t="n"/>
      <c r="K1127" s="330" t="n"/>
      <c r="L1127" s="330" t="n"/>
      <c r="M1127" s="330" t="n"/>
      <c r="N1127" s="331">
        <f>IF(A1127="","",IF(ISERROR(MATCH($F1127,CL,0)),"Unknown",INDIRECT("'C'!$A$"&amp;MATCH($F1127,CL,0)+1)))</f>
        <v/>
      </c>
      <c r="O1127" s="331" t="inlineStr"/>
      <c r="P1127" s="332" t="n"/>
      <c r="Q1127" s="333">
        <f>A1127&amp;B1127</f>
        <v/>
      </c>
      <c r="R1127" s="333">
        <f>OR(ISBLANK(B1127),ISBLANK(C1127))</f>
        <v/>
      </c>
      <c r="S1127" s="333">
        <f>IF(R1127,"",A1127&amp;"+")</f>
        <v/>
      </c>
    </row>
    <row r="1128" ht="20.1" customFormat="1" customHeight="1" s="333">
      <c r="A1128" s="296" t="n"/>
      <c r="B1128" s="328" t="n"/>
      <c r="C1128" s="328" t="n"/>
      <c r="D1128" s="328" t="n"/>
      <c r="E1128" s="328" t="n"/>
      <c r="F1128" s="328" t="n"/>
      <c r="G1128" s="329" t="n"/>
      <c r="H1128" s="329" t="n"/>
      <c r="I1128" s="330" t="n"/>
      <c r="J1128" s="330" t="n"/>
      <c r="K1128" s="330" t="n"/>
      <c r="L1128" s="330" t="n"/>
      <c r="M1128" s="330" t="n"/>
      <c r="N1128" s="331">
        <f>IF(A1128="","",IF(ISERROR(MATCH($F1128,CL,0)),"Unknown",INDIRECT("'C'!$A$"&amp;MATCH($F1128,CL,0)+1)))</f>
        <v/>
      </c>
      <c r="O1128" s="331" t="inlineStr"/>
      <c r="P1128" s="332" t="n"/>
      <c r="Q1128" s="333">
        <f>A1128&amp;B1128</f>
        <v/>
      </c>
      <c r="R1128" s="333">
        <f>OR(ISBLANK(B1128),ISBLANK(C1128))</f>
        <v/>
      </c>
      <c r="S1128" s="333">
        <f>IF(R1128,"",A1128&amp;"+")</f>
        <v/>
      </c>
    </row>
    <row r="1129" ht="20.1" customFormat="1" customHeight="1" s="333">
      <c r="A1129" s="296" t="n"/>
      <c r="B1129" s="328" t="n"/>
      <c r="C1129" s="328" t="n"/>
      <c r="D1129" s="328" t="n"/>
      <c r="E1129" s="328" t="n"/>
      <c r="F1129" s="328" t="n"/>
      <c r="G1129" s="329" t="n"/>
      <c r="H1129" s="329" t="n"/>
      <c r="I1129" s="330" t="n"/>
      <c r="J1129" s="330" t="n"/>
      <c r="K1129" s="330" t="n"/>
      <c r="L1129" s="330" t="n"/>
      <c r="M1129" s="330" t="n"/>
      <c r="N1129" s="331">
        <f>IF(A1129="","",IF(ISERROR(MATCH($F1129,CL,0)),"Unknown",INDIRECT("'C'!$A$"&amp;MATCH($F1129,CL,0)+1)))</f>
        <v/>
      </c>
      <c r="O1129" s="331" t="inlineStr"/>
      <c r="P1129" s="332" t="n"/>
      <c r="Q1129" s="333">
        <f>A1129&amp;B1129</f>
        <v/>
      </c>
      <c r="R1129" s="333">
        <f>OR(ISBLANK(B1129),ISBLANK(C1129))</f>
        <v/>
      </c>
      <c r="S1129" s="333">
        <f>IF(R1129,"",A1129&amp;"+")</f>
        <v/>
      </c>
    </row>
    <row r="1130" ht="20.1" customFormat="1" customHeight="1" s="333">
      <c r="A1130" s="296" t="n"/>
      <c r="B1130" s="328" t="n"/>
      <c r="C1130" s="328" t="n"/>
      <c r="D1130" s="328" t="n"/>
      <c r="E1130" s="328" t="n"/>
      <c r="F1130" s="328" t="n"/>
      <c r="G1130" s="329" t="n"/>
      <c r="H1130" s="329" t="n"/>
      <c r="I1130" s="330" t="n"/>
      <c r="J1130" s="330" t="n"/>
      <c r="K1130" s="330" t="n"/>
      <c r="L1130" s="330" t="n"/>
      <c r="M1130" s="330" t="n"/>
      <c r="N1130" s="331">
        <f>IF(A1130="","",IF(ISERROR(MATCH($F1130,CL,0)),"Unknown",INDIRECT("'C'!$A$"&amp;MATCH($F1130,CL,0)+1)))</f>
        <v/>
      </c>
      <c r="O1130" s="331" t="inlineStr"/>
      <c r="P1130" s="332" t="n"/>
      <c r="Q1130" s="333">
        <f>A1130&amp;B1130</f>
        <v/>
      </c>
      <c r="R1130" s="333">
        <f>OR(ISBLANK(B1130),ISBLANK(C1130))</f>
        <v/>
      </c>
      <c r="S1130" s="333">
        <f>IF(R1130,"",A1130&amp;"+")</f>
        <v/>
      </c>
    </row>
    <row r="1131" ht="20.1" customFormat="1" customHeight="1" s="333">
      <c r="A1131" s="296" t="n"/>
      <c r="B1131" s="328" t="n"/>
      <c r="C1131" s="328" t="n"/>
      <c r="D1131" s="328" t="n"/>
      <c r="E1131" s="328" t="n"/>
      <c r="F1131" s="328" t="n"/>
      <c r="G1131" s="329" t="n"/>
      <c r="H1131" s="329" t="n"/>
      <c r="I1131" s="330" t="n"/>
      <c r="J1131" s="330" t="n"/>
      <c r="K1131" s="330" t="n"/>
      <c r="L1131" s="330" t="n"/>
      <c r="M1131" s="330" t="n"/>
      <c r="N1131" s="331">
        <f>IF(A1131="","",IF(ISERROR(MATCH($F1131,CL,0)),"Unknown",INDIRECT("'C'!$A$"&amp;MATCH($F1131,CL,0)+1)))</f>
        <v/>
      </c>
      <c r="O1131" s="331" t="inlineStr"/>
      <c r="P1131" s="332" t="n"/>
      <c r="Q1131" s="333">
        <f>A1131&amp;B1131</f>
        <v/>
      </c>
      <c r="R1131" s="333">
        <f>OR(ISBLANK(B1131),ISBLANK(C1131))</f>
        <v/>
      </c>
      <c r="S1131" s="333">
        <f>IF(R1131,"",A1131&amp;"+")</f>
        <v/>
      </c>
    </row>
    <row r="1132" ht="20.1" customFormat="1" customHeight="1" s="333">
      <c r="A1132" s="296" t="n"/>
      <c r="B1132" s="328" t="n"/>
      <c r="C1132" s="328" t="n"/>
      <c r="D1132" s="328" t="n"/>
      <c r="E1132" s="328" t="n"/>
      <c r="F1132" s="328" t="n"/>
      <c r="G1132" s="329" t="n"/>
      <c r="H1132" s="329" t="n"/>
      <c r="I1132" s="330" t="n"/>
      <c r="J1132" s="330" t="n"/>
      <c r="K1132" s="330" t="n"/>
      <c r="L1132" s="330" t="n"/>
      <c r="M1132" s="330" t="n"/>
      <c r="N1132" s="331">
        <f>IF(A1132="","",IF(ISERROR(MATCH($F1132,CL,0)),"Unknown",INDIRECT("'C'!$A$"&amp;MATCH($F1132,CL,0)+1)))</f>
        <v/>
      </c>
      <c r="O1132" s="331" t="inlineStr"/>
      <c r="P1132" s="332" t="n"/>
      <c r="Q1132" s="333">
        <f>A1132&amp;B1132</f>
        <v/>
      </c>
      <c r="R1132" s="333">
        <f>OR(ISBLANK(B1132),ISBLANK(C1132))</f>
        <v/>
      </c>
      <c r="S1132" s="333">
        <f>IF(R1132,"",A1132&amp;"+")</f>
        <v/>
      </c>
    </row>
    <row r="1133" ht="20.1" customFormat="1" customHeight="1" s="333">
      <c r="A1133" s="296" t="n"/>
      <c r="B1133" s="328" t="n"/>
      <c r="C1133" s="328" t="n"/>
      <c r="D1133" s="328" t="n"/>
      <c r="E1133" s="328" t="n"/>
      <c r="F1133" s="328" t="n"/>
      <c r="G1133" s="329" t="n"/>
      <c r="H1133" s="329" t="n"/>
      <c r="I1133" s="330" t="n"/>
      <c r="J1133" s="330" t="n"/>
      <c r="K1133" s="330" t="n"/>
      <c r="L1133" s="330" t="n"/>
      <c r="M1133" s="330" t="n"/>
      <c r="N1133" s="331">
        <f>IF(A1133="","",IF(ISERROR(MATCH($F1133,CL,0)),"Unknown",INDIRECT("'C'!$A$"&amp;MATCH($F1133,CL,0)+1)))</f>
        <v/>
      </c>
      <c r="O1133" s="331" t="inlineStr"/>
      <c r="P1133" s="332" t="n"/>
      <c r="Q1133" s="333">
        <f>A1133&amp;B1133</f>
        <v/>
      </c>
      <c r="R1133" s="333">
        <f>OR(ISBLANK(B1133),ISBLANK(C1133))</f>
        <v/>
      </c>
      <c r="S1133" s="333">
        <f>IF(R1133,"",A1133&amp;"+")</f>
        <v/>
      </c>
    </row>
    <row r="1134" ht="20.1" customFormat="1" customHeight="1" s="333">
      <c r="A1134" s="296" t="n"/>
      <c r="B1134" s="328" t="n"/>
      <c r="C1134" s="328" t="n"/>
      <c r="D1134" s="328" t="n"/>
      <c r="E1134" s="328" t="n"/>
      <c r="F1134" s="328" t="n"/>
      <c r="G1134" s="329" t="n"/>
      <c r="H1134" s="329" t="n"/>
      <c r="I1134" s="330" t="n"/>
      <c r="J1134" s="330" t="n"/>
      <c r="K1134" s="330" t="n"/>
      <c r="L1134" s="330" t="n"/>
      <c r="M1134" s="330" t="n"/>
      <c r="N1134" s="331">
        <f>IF(A1134="","",IF(ISERROR(MATCH($F1134,CL,0)),"Unknown",INDIRECT("'C'!$A$"&amp;MATCH($F1134,CL,0)+1)))</f>
        <v/>
      </c>
      <c r="O1134" s="331" t="inlineStr"/>
      <c r="P1134" s="332" t="n"/>
      <c r="Q1134" s="333">
        <f>A1134&amp;B1134</f>
        <v/>
      </c>
      <c r="R1134" s="333">
        <f>OR(ISBLANK(B1134),ISBLANK(C1134))</f>
        <v/>
      </c>
      <c r="S1134" s="333">
        <f>IF(R1134,"",A1134&amp;"+")</f>
        <v/>
      </c>
    </row>
    <row r="1135" ht="20.1" customFormat="1" customHeight="1" s="333">
      <c r="A1135" s="296" t="n"/>
      <c r="B1135" s="328" t="n"/>
      <c r="C1135" s="328" t="n"/>
      <c r="D1135" s="328" t="n"/>
      <c r="E1135" s="328" t="n"/>
      <c r="F1135" s="328" t="n"/>
      <c r="G1135" s="329" t="n"/>
      <c r="H1135" s="329" t="n"/>
      <c r="I1135" s="330" t="n"/>
      <c r="J1135" s="330" t="n"/>
      <c r="K1135" s="330" t="n"/>
      <c r="L1135" s="330" t="n"/>
      <c r="M1135" s="330" t="n"/>
      <c r="N1135" s="331">
        <f>IF(A1135="","",IF(ISERROR(MATCH($F1135,CL,0)),"Unknown",INDIRECT("'C'!$A$"&amp;MATCH($F1135,CL,0)+1)))</f>
        <v/>
      </c>
      <c r="O1135" s="331" t="inlineStr"/>
      <c r="P1135" s="332" t="n"/>
      <c r="Q1135" s="333">
        <f>A1135&amp;B1135</f>
        <v/>
      </c>
      <c r="R1135" s="333">
        <f>OR(ISBLANK(B1135),ISBLANK(C1135))</f>
        <v/>
      </c>
      <c r="S1135" s="333">
        <f>IF(R1135,"",A1135&amp;"+")</f>
        <v/>
      </c>
    </row>
    <row r="1136" ht="20.1" customFormat="1" customHeight="1" s="333">
      <c r="A1136" s="296" t="n"/>
      <c r="B1136" s="328" t="n"/>
      <c r="C1136" s="328" t="n"/>
      <c r="D1136" s="328" t="n"/>
      <c r="E1136" s="328" t="n"/>
      <c r="F1136" s="328" t="n"/>
      <c r="G1136" s="329" t="n"/>
      <c r="H1136" s="329" t="n"/>
      <c r="I1136" s="330" t="n"/>
      <c r="J1136" s="330" t="n"/>
      <c r="K1136" s="330" t="n"/>
      <c r="L1136" s="330" t="n"/>
      <c r="M1136" s="330" t="n"/>
      <c r="N1136" s="331">
        <f>IF(A1136="","",IF(ISERROR(MATCH($F1136,CL,0)),"Unknown",INDIRECT("'C'!$A$"&amp;MATCH($F1136,CL,0)+1)))</f>
        <v/>
      </c>
      <c r="O1136" s="331" t="inlineStr"/>
      <c r="P1136" s="332" t="n"/>
      <c r="Q1136" s="333">
        <f>A1136&amp;B1136</f>
        <v/>
      </c>
      <c r="R1136" s="333">
        <f>OR(ISBLANK(B1136),ISBLANK(C1136))</f>
        <v/>
      </c>
      <c r="S1136" s="333">
        <f>IF(R1136,"",A1136&amp;"+")</f>
        <v/>
      </c>
    </row>
    <row r="1137" ht="20.1" customFormat="1" customHeight="1" s="333">
      <c r="A1137" s="296" t="n"/>
      <c r="B1137" s="328" t="n"/>
      <c r="C1137" s="328" t="n"/>
      <c r="D1137" s="328" t="n"/>
      <c r="E1137" s="328" t="n"/>
      <c r="F1137" s="328" t="n"/>
      <c r="G1137" s="329" t="n"/>
      <c r="H1137" s="329" t="n"/>
      <c r="I1137" s="330" t="n"/>
      <c r="J1137" s="330" t="n"/>
      <c r="K1137" s="330" t="n"/>
      <c r="L1137" s="330" t="n"/>
      <c r="M1137" s="330" t="n"/>
      <c r="N1137" s="331">
        <f>IF(A1137="","",IF(ISERROR(MATCH($F1137,CL,0)),"Unknown",INDIRECT("'C'!$A$"&amp;MATCH($F1137,CL,0)+1)))</f>
        <v/>
      </c>
      <c r="O1137" s="331" t="inlineStr"/>
      <c r="P1137" s="332" t="n"/>
      <c r="Q1137" s="333">
        <f>A1137&amp;B1137</f>
        <v/>
      </c>
      <c r="R1137" s="333">
        <f>OR(ISBLANK(B1137),ISBLANK(C1137))</f>
        <v/>
      </c>
      <c r="S1137" s="333">
        <f>IF(R1137,"",A1137&amp;"+")</f>
        <v/>
      </c>
    </row>
    <row r="1138" ht="20.1" customFormat="1" customHeight="1" s="333">
      <c r="A1138" s="296" t="n"/>
      <c r="B1138" s="328" t="n"/>
      <c r="C1138" s="328" t="n"/>
      <c r="D1138" s="328" t="n"/>
      <c r="E1138" s="328" t="n"/>
      <c r="F1138" s="328" t="n"/>
      <c r="G1138" s="329" t="n"/>
      <c r="H1138" s="329" t="n"/>
      <c r="I1138" s="330" t="n"/>
      <c r="J1138" s="330" t="n"/>
      <c r="K1138" s="330" t="n"/>
      <c r="L1138" s="330" t="n"/>
      <c r="M1138" s="330" t="n"/>
      <c r="N1138" s="331">
        <f>IF(A1138="","",IF(ISERROR(MATCH($F1138,CL,0)),"Unknown",INDIRECT("'C'!$A$"&amp;MATCH($F1138,CL,0)+1)))</f>
        <v/>
      </c>
      <c r="O1138" s="331" t="inlineStr"/>
      <c r="P1138" s="332" t="n"/>
      <c r="Q1138" s="333">
        <f>A1138&amp;B1138</f>
        <v/>
      </c>
      <c r="R1138" s="333">
        <f>OR(ISBLANK(B1138),ISBLANK(C1138))</f>
        <v/>
      </c>
      <c r="S1138" s="333">
        <f>IF(R1138,"",A1138&amp;"+")</f>
        <v/>
      </c>
    </row>
    <row r="1139" ht="20.1" customFormat="1" customHeight="1" s="333">
      <c r="A1139" s="296" t="n"/>
      <c r="B1139" s="328" t="n"/>
      <c r="C1139" s="328" t="n"/>
      <c r="D1139" s="328" t="n"/>
      <c r="E1139" s="328" t="n"/>
      <c r="F1139" s="328" t="n"/>
      <c r="G1139" s="329" t="n"/>
      <c r="H1139" s="329" t="n"/>
      <c r="I1139" s="330" t="n"/>
      <c r="J1139" s="330" t="n"/>
      <c r="K1139" s="330" t="n"/>
      <c r="L1139" s="330" t="n"/>
      <c r="M1139" s="330" t="n"/>
      <c r="N1139" s="331">
        <f>IF(A1139="","",IF(ISERROR(MATCH($F1139,CL,0)),"Unknown",INDIRECT("'C'!$A$"&amp;MATCH($F1139,CL,0)+1)))</f>
        <v/>
      </c>
      <c r="O1139" s="331" t="inlineStr"/>
      <c r="P1139" s="332" t="n"/>
      <c r="Q1139" s="333">
        <f>A1139&amp;B1139</f>
        <v/>
      </c>
      <c r="R1139" s="333">
        <f>OR(ISBLANK(B1139),ISBLANK(C1139))</f>
        <v/>
      </c>
      <c r="S1139" s="333">
        <f>IF(R1139,"",A1139&amp;"+")</f>
        <v/>
      </c>
    </row>
    <row r="1140" ht="20.1" customFormat="1" customHeight="1" s="333">
      <c r="A1140" s="296" t="n"/>
      <c r="B1140" s="328" t="n"/>
      <c r="C1140" s="328" t="n"/>
      <c r="D1140" s="328" t="n"/>
      <c r="E1140" s="328" t="n"/>
      <c r="F1140" s="328" t="n"/>
      <c r="G1140" s="329" t="n"/>
      <c r="H1140" s="329" t="n"/>
      <c r="I1140" s="330" t="n"/>
      <c r="J1140" s="330" t="n"/>
      <c r="K1140" s="330" t="n"/>
      <c r="L1140" s="330" t="n"/>
      <c r="M1140" s="330" t="n"/>
      <c r="N1140" s="331">
        <f>IF(A1140="","",IF(ISERROR(MATCH($F1140,CL,0)),"Unknown",INDIRECT("'C'!$A$"&amp;MATCH($F1140,CL,0)+1)))</f>
        <v/>
      </c>
      <c r="O1140" s="331" t="inlineStr"/>
      <c r="P1140" s="332" t="n"/>
      <c r="Q1140" s="333">
        <f>A1140&amp;B1140</f>
        <v/>
      </c>
      <c r="R1140" s="333">
        <f>OR(ISBLANK(B1140),ISBLANK(C1140))</f>
        <v/>
      </c>
      <c r="S1140" s="333">
        <f>IF(R1140,"",A1140&amp;"+")</f>
        <v/>
      </c>
    </row>
    <row r="1141" ht="20.1" customFormat="1" customHeight="1" s="333">
      <c r="A1141" s="296" t="n"/>
      <c r="B1141" s="328" t="n"/>
      <c r="C1141" s="328" t="n"/>
      <c r="D1141" s="328" t="n"/>
      <c r="E1141" s="328" t="n"/>
      <c r="F1141" s="328" t="n"/>
      <c r="G1141" s="329" t="n"/>
      <c r="H1141" s="329" t="n"/>
      <c r="I1141" s="330" t="n"/>
      <c r="J1141" s="330" t="n"/>
      <c r="K1141" s="330" t="n"/>
      <c r="L1141" s="330" t="n"/>
      <c r="M1141" s="330" t="n"/>
      <c r="N1141" s="331">
        <f>IF(A1141="","",IF(ISERROR(MATCH($F1141,CL,0)),"Unknown",INDIRECT("'C'!$A$"&amp;MATCH($F1141,CL,0)+1)))</f>
        <v/>
      </c>
      <c r="O1141" s="331" t="inlineStr"/>
      <c r="P1141" s="332" t="n"/>
      <c r="Q1141" s="333">
        <f>A1141&amp;B1141</f>
        <v/>
      </c>
      <c r="R1141" s="333">
        <f>OR(ISBLANK(B1141),ISBLANK(C1141))</f>
        <v/>
      </c>
      <c r="S1141" s="333">
        <f>IF(R1141,"",A1141&amp;"+")</f>
        <v/>
      </c>
    </row>
    <row r="1142" ht="20.1" customFormat="1" customHeight="1" s="333">
      <c r="A1142" s="296" t="n"/>
      <c r="B1142" s="328" t="n"/>
      <c r="C1142" s="328" t="n"/>
      <c r="D1142" s="328" t="n"/>
      <c r="E1142" s="328" t="n"/>
      <c r="F1142" s="328" t="n"/>
      <c r="G1142" s="329" t="n"/>
      <c r="H1142" s="329" t="n"/>
      <c r="I1142" s="330" t="n"/>
      <c r="J1142" s="330" t="n"/>
      <c r="K1142" s="330" t="n"/>
      <c r="L1142" s="330" t="n"/>
      <c r="M1142" s="330" t="n"/>
      <c r="N1142" s="331">
        <f>IF(A1142="","",IF(ISERROR(MATCH($F1142,CL,0)),"Unknown",INDIRECT("'C'!$A$"&amp;MATCH($F1142,CL,0)+1)))</f>
        <v/>
      </c>
      <c r="O1142" s="331" t="inlineStr"/>
      <c r="P1142" s="332" t="n"/>
      <c r="Q1142" s="333">
        <f>A1142&amp;B1142</f>
        <v/>
      </c>
      <c r="R1142" s="333">
        <f>OR(ISBLANK(B1142),ISBLANK(C1142))</f>
        <v/>
      </c>
      <c r="S1142" s="333">
        <f>IF(R1142,"",A1142&amp;"+")</f>
        <v/>
      </c>
    </row>
    <row r="1143" ht="20.1" customFormat="1" customHeight="1" s="333">
      <c r="A1143" s="296" t="n"/>
      <c r="B1143" s="328" t="n"/>
      <c r="C1143" s="328" t="n"/>
      <c r="D1143" s="328" t="n"/>
      <c r="E1143" s="328" t="n"/>
      <c r="F1143" s="328" t="n"/>
      <c r="G1143" s="329" t="n"/>
      <c r="H1143" s="329" t="n"/>
      <c r="I1143" s="330" t="n"/>
      <c r="J1143" s="330" t="n"/>
      <c r="K1143" s="330" t="n"/>
      <c r="L1143" s="330" t="n"/>
      <c r="M1143" s="330" t="n"/>
      <c r="N1143" s="331">
        <f>IF(A1143="","",IF(ISERROR(MATCH($F1143,CL,0)),"Unknown",INDIRECT("'C'!$A$"&amp;MATCH($F1143,CL,0)+1)))</f>
        <v/>
      </c>
      <c r="O1143" s="331" t="inlineStr"/>
      <c r="P1143" s="332" t="n"/>
      <c r="Q1143" s="333">
        <f>A1143&amp;B1143</f>
        <v/>
      </c>
      <c r="R1143" s="333">
        <f>OR(ISBLANK(B1143),ISBLANK(C1143))</f>
        <v/>
      </c>
      <c r="S1143" s="333">
        <f>IF(R1143,"",A1143&amp;"+")</f>
        <v/>
      </c>
    </row>
    <row r="1144" ht="20.1" customFormat="1" customHeight="1" s="333">
      <c r="A1144" s="296" t="n"/>
      <c r="B1144" s="328" t="n"/>
      <c r="C1144" s="328" t="n"/>
      <c r="D1144" s="328" t="n"/>
      <c r="E1144" s="328" t="n"/>
      <c r="F1144" s="328" t="n"/>
      <c r="G1144" s="329" t="n"/>
      <c r="H1144" s="329" t="n"/>
      <c r="I1144" s="330" t="n"/>
      <c r="J1144" s="330" t="n"/>
      <c r="K1144" s="330" t="n"/>
      <c r="L1144" s="330" t="n"/>
      <c r="M1144" s="330" t="n"/>
      <c r="N1144" s="331">
        <f>IF(A1144="","",IF(ISERROR(MATCH($F1144,CL,0)),"Unknown",INDIRECT("'C'!$A$"&amp;MATCH($F1144,CL,0)+1)))</f>
        <v/>
      </c>
      <c r="O1144" s="331" t="inlineStr"/>
      <c r="P1144" s="332" t="n"/>
      <c r="Q1144" s="333">
        <f>A1144&amp;B1144</f>
        <v/>
      </c>
      <c r="R1144" s="333">
        <f>OR(ISBLANK(B1144),ISBLANK(C1144))</f>
        <v/>
      </c>
      <c r="S1144" s="333">
        <f>IF(R1144,"",A1144&amp;"+")</f>
        <v/>
      </c>
    </row>
    <row r="1145" ht="20.1" customFormat="1" customHeight="1" s="333">
      <c r="A1145" s="296" t="n"/>
      <c r="B1145" s="328" t="n"/>
      <c r="C1145" s="328" t="n"/>
      <c r="D1145" s="328" t="n"/>
      <c r="E1145" s="328" t="n"/>
      <c r="F1145" s="328" t="n"/>
      <c r="G1145" s="329" t="n"/>
      <c r="H1145" s="329" t="n"/>
      <c r="I1145" s="330" t="n"/>
      <c r="J1145" s="330" t="n"/>
      <c r="K1145" s="330" t="n"/>
      <c r="L1145" s="330" t="n"/>
      <c r="M1145" s="330" t="n"/>
      <c r="N1145" s="331">
        <f>IF(A1145="","",IF(ISERROR(MATCH($F1145,CL,0)),"Unknown",INDIRECT("'C'!$A$"&amp;MATCH($F1145,CL,0)+1)))</f>
        <v/>
      </c>
      <c r="O1145" s="331" t="inlineStr"/>
      <c r="P1145" s="332" t="n"/>
      <c r="Q1145" s="333">
        <f>A1145&amp;B1145</f>
        <v/>
      </c>
      <c r="R1145" s="333">
        <f>OR(ISBLANK(B1145),ISBLANK(C1145))</f>
        <v/>
      </c>
      <c r="S1145" s="333">
        <f>IF(R1145,"",A1145&amp;"+")</f>
        <v/>
      </c>
    </row>
    <row r="1146" ht="20.1" customFormat="1" customHeight="1" s="333">
      <c r="A1146" s="296" t="n"/>
      <c r="B1146" s="328" t="n"/>
      <c r="C1146" s="328" t="n"/>
      <c r="D1146" s="328" t="n"/>
      <c r="E1146" s="328" t="n"/>
      <c r="F1146" s="328" t="n"/>
      <c r="G1146" s="329" t="n"/>
      <c r="H1146" s="329" t="n"/>
      <c r="I1146" s="330" t="n"/>
      <c r="J1146" s="330" t="n"/>
      <c r="K1146" s="330" t="n"/>
      <c r="L1146" s="330" t="n"/>
      <c r="M1146" s="330" t="n"/>
      <c r="N1146" s="331">
        <f>IF(A1146="","",IF(ISERROR(MATCH($F1146,CL,0)),"Unknown",INDIRECT("'C'!$A$"&amp;MATCH($F1146,CL,0)+1)))</f>
        <v/>
      </c>
      <c r="O1146" s="331" t="inlineStr"/>
      <c r="P1146" s="332" t="n"/>
      <c r="Q1146" s="333">
        <f>A1146&amp;B1146</f>
        <v/>
      </c>
      <c r="R1146" s="333">
        <f>OR(ISBLANK(B1146),ISBLANK(C1146))</f>
        <v/>
      </c>
      <c r="S1146" s="333">
        <f>IF(R1146,"",A1146&amp;"+")</f>
        <v/>
      </c>
    </row>
    <row r="1147" ht="20.1" customFormat="1" customHeight="1" s="333">
      <c r="A1147" s="296" t="n"/>
      <c r="B1147" s="328" t="n"/>
      <c r="C1147" s="328" t="n"/>
      <c r="D1147" s="328" t="n"/>
      <c r="E1147" s="328" t="n"/>
      <c r="F1147" s="328" t="n"/>
      <c r="G1147" s="329" t="n"/>
      <c r="H1147" s="329" t="n"/>
      <c r="I1147" s="330" t="n"/>
      <c r="J1147" s="330" t="n"/>
      <c r="K1147" s="330" t="n"/>
      <c r="L1147" s="330" t="n"/>
      <c r="M1147" s="330" t="n"/>
      <c r="N1147" s="331">
        <f>IF(A1147="","",IF(ISERROR(MATCH($F1147,CL,0)),"Unknown",INDIRECT("'C'!$A$"&amp;MATCH($F1147,CL,0)+1)))</f>
        <v/>
      </c>
      <c r="O1147" s="331" t="inlineStr"/>
      <c r="P1147" s="332" t="n"/>
      <c r="Q1147" s="333">
        <f>A1147&amp;B1147</f>
        <v/>
      </c>
      <c r="R1147" s="333">
        <f>OR(ISBLANK(B1147),ISBLANK(C1147))</f>
        <v/>
      </c>
      <c r="S1147" s="333">
        <f>IF(R1147,"",A1147&amp;"+")</f>
        <v/>
      </c>
    </row>
    <row r="1148" ht="20.1" customFormat="1" customHeight="1" s="333">
      <c r="A1148" s="296" t="n"/>
      <c r="B1148" s="328" t="n"/>
      <c r="C1148" s="328" t="n"/>
      <c r="D1148" s="328" t="n"/>
      <c r="E1148" s="328" t="n"/>
      <c r="F1148" s="328" t="n"/>
      <c r="G1148" s="329" t="n"/>
      <c r="H1148" s="329" t="n"/>
      <c r="I1148" s="330" t="n"/>
      <c r="J1148" s="330" t="n"/>
      <c r="K1148" s="330" t="n"/>
      <c r="L1148" s="330" t="n"/>
      <c r="M1148" s="330" t="n"/>
      <c r="N1148" s="331">
        <f>IF(A1148="","",IF(ISERROR(MATCH($F1148,CL,0)),"Unknown",INDIRECT("'C'!$A$"&amp;MATCH($F1148,CL,0)+1)))</f>
        <v/>
      </c>
      <c r="O1148" s="331" t="inlineStr"/>
      <c r="P1148" s="332" t="n"/>
      <c r="Q1148" s="333">
        <f>A1148&amp;B1148</f>
        <v/>
      </c>
      <c r="R1148" s="333">
        <f>OR(ISBLANK(B1148),ISBLANK(C1148))</f>
        <v/>
      </c>
      <c r="S1148" s="333">
        <f>IF(R1148,"",A1148&amp;"+")</f>
        <v/>
      </c>
    </row>
    <row r="1149" ht="20.1" customFormat="1" customHeight="1" s="333">
      <c r="A1149" s="296" t="n"/>
      <c r="B1149" s="328" t="n"/>
      <c r="C1149" s="328" t="n"/>
      <c r="D1149" s="328" t="n"/>
      <c r="E1149" s="328" t="n"/>
      <c r="F1149" s="328" t="n"/>
      <c r="G1149" s="329" t="n"/>
      <c r="H1149" s="329" t="n"/>
      <c r="I1149" s="330" t="n"/>
      <c r="J1149" s="330" t="n"/>
      <c r="K1149" s="330" t="n"/>
      <c r="L1149" s="330" t="n"/>
      <c r="M1149" s="330" t="n"/>
      <c r="N1149" s="331">
        <f>IF(A1149="","",IF(ISERROR(MATCH($F1149,CL,0)),"Unknown",INDIRECT("'C'!$A$"&amp;MATCH($F1149,CL,0)+1)))</f>
        <v/>
      </c>
      <c r="O1149" s="331" t="inlineStr"/>
      <c r="P1149" s="332" t="n"/>
      <c r="Q1149" s="333">
        <f>A1149&amp;B1149</f>
        <v/>
      </c>
      <c r="R1149" s="333">
        <f>OR(ISBLANK(B1149),ISBLANK(C1149))</f>
        <v/>
      </c>
      <c r="S1149" s="333">
        <f>IF(R1149,"",A1149&amp;"+")</f>
        <v/>
      </c>
    </row>
    <row r="1150" ht="20.1" customFormat="1" customHeight="1" s="333">
      <c r="A1150" s="296" t="n"/>
      <c r="B1150" s="328" t="n"/>
      <c r="C1150" s="328" t="n"/>
      <c r="D1150" s="328" t="n"/>
      <c r="E1150" s="328" t="n"/>
      <c r="F1150" s="328" t="n"/>
      <c r="G1150" s="329" t="n"/>
      <c r="H1150" s="329" t="n"/>
      <c r="I1150" s="330" t="n"/>
      <c r="J1150" s="330" t="n"/>
      <c r="K1150" s="330" t="n"/>
      <c r="L1150" s="330" t="n"/>
      <c r="M1150" s="330" t="n"/>
      <c r="N1150" s="331">
        <f>IF(A1150="","",IF(ISERROR(MATCH($F1150,CL,0)),"Unknown",INDIRECT("'C'!$A$"&amp;MATCH($F1150,CL,0)+1)))</f>
        <v/>
      </c>
      <c r="O1150" s="331" t="inlineStr"/>
      <c r="P1150" s="332" t="n"/>
      <c r="Q1150" s="333">
        <f>A1150&amp;B1150</f>
        <v/>
      </c>
      <c r="R1150" s="333">
        <f>OR(ISBLANK(B1150),ISBLANK(C1150))</f>
        <v/>
      </c>
      <c r="S1150" s="333">
        <f>IF(R1150,"",A1150&amp;"+")</f>
        <v/>
      </c>
    </row>
    <row r="1151" ht="20.1" customFormat="1" customHeight="1" s="333">
      <c r="A1151" s="296" t="n"/>
      <c r="B1151" s="328" t="n"/>
      <c r="C1151" s="328" t="n"/>
      <c r="D1151" s="328" t="n"/>
      <c r="E1151" s="328" t="n"/>
      <c r="F1151" s="328" t="n"/>
      <c r="G1151" s="329" t="n"/>
      <c r="H1151" s="329" t="n"/>
      <c r="I1151" s="330" t="n"/>
      <c r="J1151" s="330" t="n"/>
      <c r="K1151" s="330" t="n"/>
      <c r="L1151" s="330" t="n"/>
      <c r="M1151" s="330" t="n"/>
      <c r="N1151" s="331">
        <f>IF(A1151="","",IF(ISERROR(MATCH($F1151,CL,0)),"Unknown",INDIRECT("'C'!$A$"&amp;MATCH($F1151,CL,0)+1)))</f>
        <v/>
      </c>
      <c r="O1151" s="331" t="inlineStr"/>
      <c r="P1151" s="332" t="n"/>
      <c r="Q1151" s="333">
        <f>A1151&amp;B1151</f>
        <v/>
      </c>
      <c r="R1151" s="333">
        <f>OR(ISBLANK(B1151),ISBLANK(C1151))</f>
        <v/>
      </c>
      <c r="S1151" s="333">
        <f>IF(R1151,"",A1151&amp;"+")</f>
        <v/>
      </c>
    </row>
    <row r="1152" ht="20.1" customFormat="1" customHeight="1" s="333">
      <c r="A1152" s="296" t="n"/>
      <c r="B1152" s="328" t="n"/>
      <c r="C1152" s="328" t="n"/>
      <c r="D1152" s="328" t="n"/>
      <c r="E1152" s="328" t="n"/>
      <c r="F1152" s="328" t="n"/>
      <c r="G1152" s="329" t="n"/>
      <c r="H1152" s="329" t="n"/>
      <c r="I1152" s="330" t="n"/>
      <c r="J1152" s="330" t="n"/>
      <c r="K1152" s="330" t="n"/>
      <c r="L1152" s="330" t="n"/>
      <c r="M1152" s="330" t="n"/>
      <c r="N1152" s="331">
        <f>IF(A1152="","",IF(ISERROR(MATCH($F1152,CL,0)),"Unknown",INDIRECT("'C'!$A$"&amp;MATCH($F1152,CL,0)+1)))</f>
        <v/>
      </c>
      <c r="O1152" s="331" t="inlineStr"/>
      <c r="P1152" s="332" t="n"/>
      <c r="Q1152" s="333">
        <f>A1152&amp;B1152</f>
        <v/>
      </c>
      <c r="R1152" s="333">
        <f>OR(ISBLANK(B1152),ISBLANK(C1152))</f>
        <v/>
      </c>
      <c r="S1152" s="333">
        <f>IF(R1152,"",A1152&amp;"+")</f>
        <v/>
      </c>
    </row>
    <row r="1153" ht="20.1" customFormat="1" customHeight="1" s="333">
      <c r="A1153" s="296" t="n"/>
      <c r="B1153" s="328" t="n"/>
      <c r="C1153" s="328" t="n"/>
      <c r="D1153" s="328" t="n"/>
      <c r="E1153" s="328" t="n"/>
      <c r="F1153" s="328" t="n"/>
      <c r="G1153" s="329" t="n"/>
      <c r="H1153" s="329" t="n"/>
      <c r="I1153" s="330" t="n"/>
      <c r="J1153" s="330" t="n"/>
      <c r="K1153" s="330" t="n"/>
      <c r="L1153" s="330" t="n"/>
      <c r="M1153" s="330" t="n"/>
      <c r="N1153" s="331">
        <f>IF(A1153="","",IF(ISERROR(MATCH($F1153,CL,0)),"Unknown",INDIRECT("'C'!$A$"&amp;MATCH($F1153,CL,0)+1)))</f>
        <v/>
      </c>
      <c r="O1153" s="331" t="inlineStr"/>
      <c r="P1153" s="332" t="n"/>
      <c r="Q1153" s="333">
        <f>A1153&amp;B1153</f>
        <v/>
      </c>
      <c r="R1153" s="333">
        <f>OR(ISBLANK(B1153),ISBLANK(C1153))</f>
        <v/>
      </c>
      <c r="S1153" s="333">
        <f>IF(R1153,"",A1153&amp;"+")</f>
        <v/>
      </c>
    </row>
    <row r="1154" ht="20.1" customFormat="1" customHeight="1" s="333">
      <c r="A1154" s="296" t="n"/>
      <c r="B1154" s="328" t="n"/>
      <c r="C1154" s="328" t="n"/>
      <c r="D1154" s="328" t="n"/>
      <c r="E1154" s="328" t="n"/>
      <c r="F1154" s="328" t="n"/>
      <c r="G1154" s="329" t="n"/>
      <c r="H1154" s="329" t="n"/>
      <c r="I1154" s="330" t="n"/>
      <c r="J1154" s="330" t="n"/>
      <c r="K1154" s="330" t="n"/>
      <c r="L1154" s="330" t="n"/>
      <c r="M1154" s="330" t="n"/>
      <c r="N1154" s="331">
        <f>IF(A1154="","",IF(ISERROR(MATCH($F1154,CL,0)),"Unknown",INDIRECT("'C'!$A$"&amp;MATCH($F1154,CL,0)+1)))</f>
        <v/>
      </c>
      <c r="O1154" s="331" t="inlineStr"/>
      <c r="P1154" s="332" t="n"/>
      <c r="Q1154" s="333">
        <f>A1154&amp;B1154</f>
        <v/>
      </c>
      <c r="R1154" s="333">
        <f>OR(ISBLANK(B1154),ISBLANK(C1154))</f>
        <v/>
      </c>
      <c r="S1154" s="333">
        <f>IF(R1154,"",A1154&amp;"+")</f>
        <v/>
      </c>
    </row>
    <row r="1155" ht="20.1" customFormat="1" customHeight="1" s="333">
      <c r="A1155" s="296" t="n"/>
      <c r="B1155" s="328" t="n"/>
      <c r="C1155" s="328" t="n"/>
      <c r="D1155" s="328" t="n"/>
      <c r="E1155" s="328" t="n"/>
      <c r="F1155" s="328" t="n"/>
      <c r="G1155" s="329" t="n"/>
      <c r="H1155" s="329" t="n"/>
      <c r="I1155" s="330" t="n"/>
      <c r="J1155" s="330" t="n"/>
      <c r="K1155" s="330" t="n"/>
      <c r="L1155" s="330" t="n"/>
      <c r="M1155" s="330" t="n"/>
      <c r="N1155" s="331">
        <f>IF(A1155="","",IF(ISERROR(MATCH($F1155,CL,0)),"Unknown",INDIRECT("'C'!$A$"&amp;MATCH($F1155,CL,0)+1)))</f>
        <v/>
      </c>
      <c r="O1155" s="331" t="inlineStr"/>
      <c r="P1155" s="332" t="n"/>
      <c r="Q1155" s="333">
        <f>A1155&amp;B1155</f>
        <v/>
      </c>
      <c r="R1155" s="333">
        <f>OR(ISBLANK(B1155),ISBLANK(C1155))</f>
        <v/>
      </c>
      <c r="S1155" s="333">
        <f>IF(R1155,"",A1155&amp;"+")</f>
        <v/>
      </c>
    </row>
    <row r="1156" ht="20.1" customFormat="1" customHeight="1" s="333">
      <c r="A1156" s="296" t="n"/>
      <c r="B1156" s="328" t="n"/>
      <c r="C1156" s="328" t="n"/>
      <c r="D1156" s="328" t="n"/>
      <c r="E1156" s="328" t="n"/>
      <c r="F1156" s="328" t="n"/>
      <c r="G1156" s="329" t="n"/>
      <c r="H1156" s="329" t="n"/>
      <c r="I1156" s="330" t="n"/>
      <c r="J1156" s="330" t="n"/>
      <c r="K1156" s="330" t="n"/>
      <c r="L1156" s="330" t="n"/>
      <c r="M1156" s="330" t="n"/>
      <c r="N1156" s="331">
        <f>IF(A1156="","",IF(ISERROR(MATCH($F1156,CL,0)),"Unknown",INDIRECT("'C'!$A$"&amp;MATCH($F1156,CL,0)+1)))</f>
        <v/>
      </c>
      <c r="O1156" s="331" t="inlineStr"/>
      <c r="P1156" s="332" t="n"/>
      <c r="Q1156" s="333">
        <f>A1156&amp;B1156</f>
        <v/>
      </c>
      <c r="R1156" s="333">
        <f>OR(ISBLANK(B1156),ISBLANK(C1156))</f>
        <v/>
      </c>
      <c r="S1156" s="333">
        <f>IF(R1156,"",A1156&amp;"+")</f>
        <v/>
      </c>
    </row>
    <row r="1157" ht="20.1" customFormat="1" customHeight="1" s="333">
      <c r="A1157" s="296" t="n"/>
      <c r="B1157" s="328" t="n"/>
      <c r="C1157" s="328" t="n"/>
      <c r="D1157" s="328" t="n"/>
      <c r="E1157" s="328" t="n"/>
      <c r="F1157" s="328" t="n"/>
      <c r="G1157" s="329" t="n"/>
      <c r="H1157" s="329" t="n"/>
      <c r="I1157" s="330" t="n"/>
      <c r="J1157" s="330" t="n"/>
      <c r="K1157" s="330" t="n"/>
      <c r="L1157" s="330" t="n"/>
      <c r="M1157" s="330" t="n"/>
      <c r="N1157" s="331">
        <f>IF(A1157="","",IF(ISERROR(MATCH($F1157,CL,0)),"Unknown",INDIRECT("'C'!$A$"&amp;MATCH($F1157,CL,0)+1)))</f>
        <v/>
      </c>
      <c r="O1157" s="331" t="inlineStr"/>
      <c r="P1157" s="332" t="n"/>
      <c r="Q1157" s="333">
        <f>A1157&amp;B1157</f>
        <v/>
      </c>
      <c r="R1157" s="333">
        <f>OR(ISBLANK(B1157),ISBLANK(C1157))</f>
        <v/>
      </c>
      <c r="S1157" s="333">
        <f>IF(R1157,"",A1157&amp;"+")</f>
        <v/>
      </c>
    </row>
    <row r="1158" ht="20.1" customFormat="1" customHeight="1" s="333">
      <c r="A1158" s="296" t="n"/>
      <c r="B1158" s="328" t="n"/>
      <c r="C1158" s="328" t="n"/>
      <c r="D1158" s="328" t="n"/>
      <c r="E1158" s="328" t="n"/>
      <c r="F1158" s="328" t="n"/>
      <c r="G1158" s="329" t="n"/>
      <c r="H1158" s="329" t="n"/>
      <c r="I1158" s="330" t="n"/>
      <c r="J1158" s="330" t="n"/>
      <c r="K1158" s="330" t="n"/>
      <c r="L1158" s="330" t="n"/>
      <c r="M1158" s="330" t="n"/>
      <c r="N1158" s="331">
        <f>IF(A1158="","",IF(ISERROR(MATCH($F1158,CL,0)),"Unknown",INDIRECT("'C'!$A$"&amp;MATCH($F1158,CL,0)+1)))</f>
        <v/>
      </c>
      <c r="O1158" s="331" t="inlineStr"/>
      <c r="P1158" s="332" t="n"/>
      <c r="Q1158" s="333">
        <f>A1158&amp;B1158</f>
        <v/>
      </c>
      <c r="R1158" s="333">
        <f>OR(ISBLANK(B1158),ISBLANK(C1158))</f>
        <v/>
      </c>
      <c r="S1158" s="333">
        <f>IF(R1158,"",A1158&amp;"+")</f>
        <v/>
      </c>
    </row>
    <row r="1159" ht="20.1" customFormat="1" customHeight="1" s="333">
      <c r="A1159" s="296" t="n"/>
      <c r="B1159" s="328" t="n"/>
      <c r="C1159" s="328" t="n"/>
      <c r="D1159" s="328" t="n"/>
      <c r="E1159" s="328" t="n"/>
      <c r="F1159" s="328" t="n"/>
      <c r="G1159" s="329" t="n"/>
      <c r="H1159" s="329" t="n"/>
      <c r="I1159" s="330" t="n"/>
      <c r="J1159" s="330" t="n"/>
      <c r="K1159" s="330" t="n"/>
      <c r="L1159" s="330" t="n"/>
      <c r="M1159" s="330" t="n"/>
      <c r="N1159" s="331">
        <f>IF(A1159="","",IF(ISERROR(MATCH($F1159,CL,0)),"Unknown",INDIRECT("'C'!$A$"&amp;MATCH($F1159,CL,0)+1)))</f>
        <v/>
      </c>
      <c r="O1159" s="331" t="inlineStr"/>
      <c r="P1159" s="332" t="n"/>
      <c r="Q1159" s="333">
        <f>A1159&amp;B1159</f>
        <v/>
      </c>
      <c r="R1159" s="333">
        <f>OR(ISBLANK(B1159),ISBLANK(C1159))</f>
        <v/>
      </c>
      <c r="S1159" s="333">
        <f>IF(R1159,"",A1159&amp;"+")</f>
        <v/>
      </c>
    </row>
    <row r="1160" ht="20.1" customFormat="1" customHeight="1" s="333">
      <c r="A1160" s="296" t="n"/>
      <c r="B1160" s="328" t="n"/>
      <c r="C1160" s="328" t="n"/>
      <c r="D1160" s="328" t="n"/>
      <c r="E1160" s="328" t="n"/>
      <c r="F1160" s="328" t="n"/>
      <c r="G1160" s="329" t="n"/>
      <c r="H1160" s="329" t="n"/>
      <c r="I1160" s="330" t="n"/>
      <c r="J1160" s="330" t="n"/>
      <c r="K1160" s="330" t="n"/>
      <c r="L1160" s="330" t="n"/>
      <c r="M1160" s="330" t="n"/>
      <c r="N1160" s="331">
        <f>IF(A1160="","",IF(ISERROR(MATCH($F1160,CL,0)),"Unknown",INDIRECT("'C'!$A$"&amp;MATCH($F1160,CL,0)+1)))</f>
        <v/>
      </c>
      <c r="O1160" s="331" t="inlineStr"/>
      <c r="P1160" s="332" t="n"/>
      <c r="Q1160" s="333">
        <f>A1160&amp;B1160</f>
        <v/>
      </c>
      <c r="R1160" s="333">
        <f>OR(ISBLANK(B1160),ISBLANK(C1160))</f>
        <v/>
      </c>
      <c r="S1160" s="333">
        <f>IF(R1160,"",A1160&amp;"+")</f>
        <v/>
      </c>
    </row>
    <row r="1161" ht="20.1" customFormat="1" customHeight="1" s="333">
      <c r="A1161" s="296" t="n"/>
      <c r="B1161" s="328" t="n"/>
      <c r="C1161" s="328" t="n"/>
      <c r="D1161" s="328" t="n"/>
      <c r="E1161" s="328" t="n"/>
      <c r="F1161" s="328" t="n"/>
      <c r="G1161" s="329" t="n"/>
      <c r="H1161" s="329" t="n"/>
      <c r="I1161" s="330" t="n"/>
      <c r="J1161" s="330" t="n"/>
      <c r="K1161" s="330" t="n"/>
      <c r="L1161" s="330" t="n"/>
      <c r="M1161" s="330" t="n"/>
      <c r="N1161" s="331">
        <f>IF(A1161="","",IF(ISERROR(MATCH($F1161,CL,0)),"Unknown",INDIRECT("'C'!$A$"&amp;MATCH($F1161,CL,0)+1)))</f>
        <v/>
      </c>
      <c r="O1161" s="331" t="inlineStr"/>
      <c r="P1161" s="332" t="n"/>
      <c r="Q1161" s="333">
        <f>A1161&amp;B1161</f>
        <v/>
      </c>
      <c r="R1161" s="333">
        <f>OR(ISBLANK(B1161),ISBLANK(C1161))</f>
        <v/>
      </c>
      <c r="S1161" s="333">
        <f>IF(R1161,"",A1161&amp;"+")</f>
        <v/>
      </c>
    </row>
    <row r="1162" ht="20.1" customFormat="1" customHeight="1" s="333">
      <c r="A1162" s="296" t="n"/>
      <c r="B1162" s="328" t="n"/>
      <c r="C1162" s="328" t="n"/>
      <c r="D1162" s="328" t="n"/>
      <c r="E1162" s="328" t="n"/>
      <c r="F1162" s="328" t="n"/>
      <c r="G1162" s="329" t="n"/>
      <c r="H1162" s="329" t="n"/>
      <c r="I1162" s="330" t="n"/>
      <c r="J1162" s="330" t="n"/>
      <c r="K1162" s="330" t="n"/>
      <c r="L1162" s="330" t="n"/>
      <c r="M1162" s="330" t="n"/>
      <c r="N1162" s="331">
        <f>IF(A1162="","",IF(ISERROR(MATCH($F1162,CL,0)),"Unknown",INDIRECT("'C'!$A$"&amp;MATCH($F1162,CL,0)+1)))</f>
        <v/>
      </c>
      <c r="O1162" s="331" t="inlineStr"/>
      <c r="P1162" s="332" t="n"/>
      <c r="Q1162" s="333">
        <f>A1162&amp;B1162</f>
        <v/>
      </c>
      <c r="R1162" s="333">
        <f>OR(ISBLANK(B1162),ISBLANK(C1162))</f>
        <v/>
      </c>
      <c r="S1162" s="333">
        <f>IF(R1162,"",A1162&amp;"+")</f>
        <v/>
      </c>
    </row>
    <row r="1163" ht="20.1" customFormat="1" customHeight="1" s="333">
      <c r="A1163" s="296" t="n"/>
      <c r="B1163" s="328" t="n"/>
      <c r="C1163" s="328" t="n"/>
      <c r="D1163" s="328" t="n"/>
      <c r="E1163" s="328" t="n"/>
      <c r="F1163" s="328" t="n"/>
      <c r="G1163" s="329" t="n"/>
      <c r="H1163" s="329" t="n"/>
      <c r="I1163" s="330" t="n"/>
      <c r="J1163" s="330" t="n"/>
      <c r="K1163" s="330" t="n"/>
      <c r="L1163" s="330" t="n"/>
      <c r="M1163" s="330" t="n"/>
      <c r="N1163" s="331">
        <f>IF(A1163="","",IF(ISERROR(MATCH($F1163,CL,0)),"Unknown",INDIRECT("'C'!$A$"&amp;MATCH($F1163,CL,0)+1)))</f>
        <v/>
      </c>
      <c r="O1163" s="331" t="inlineStr"/>
      <c r="P1163" s="332" t="n"/>
      <c r="Q1163" s="333">
        <f>A1163&amp;B1163</f>
        <v/>
      </c>
      <c r="R1163" s="333">
        <f>OR(ISBLANK(B1163),ISBLANK(C1163))</f>
        <v/>
      </c>
      <c r="S1163" s="333">
        <f>IF(R1163,"",A1163&amp;"+")</f>
        <v/>
      </c>
    </row>
    <row r="1164" ht="20.1" customFormat="1" customHeight="1" s="333">
      <c r="A1164" s="296" t="n"/>
      <c r="B1164" s="328" t="n"/>
      <c r="C1164" s="328" t="n"/>
      <c r="D1164" s="328" t="n"/>
      <c r="E1164" s="328" t="n"/>
      <c r="F1164" s="328" t="n"/>
      <c r="G1164" s="329" t="n"/>
      <c r="H1164" s="329" t="n"/>
      <c r="I1164" s="330" t="n"/>
      <c r="J1164" s="330" t="n"/>
      <c r="K1164" s="330" t="n"/>
      <c r="L1164" s="330" t="n"/>
      <c r="M1164" s="330" t="n"/>
      <c r="N1164" s="331">
        <f>IF(A1164="","",IF(ISERROR(MATCH($F1164,CL,0)),"Unknown",INDIRECT("'C'!$A$"&amp;MATCH($F1164,CL,0)+1)))</f>
        <v/>
      </c>
      <c r="O1164" s="331" t="inlineStr"/>
      <c r="P1164" s="332" t="n"/>
      <c r="Q1164" s="333">
        <f>A1164&amp;B1164</f>
        <v/>
      </c>
      <c r="R1164" s="333">
        <f>OR(ISBLANK(B1164),ISBLANK(C1164))</f>
        <v/>
      </c>
      <c r="S1164" s="333">
        <f>IF(R1164,"",A1164&amp;"+")</f>
        <v/>
      </c>
    </row>
    <row r="1165" ht="20.1" customFormat="1" customHeight="1" s="333">
      <c r="A1165" s="296" t="n"/>
      <c r="B1165" s="328" t="n"/>
      <c r="C1165" s="328" t="n"/>
      <c r="D1165" s="328" t="n"/>
      <c r="E1165" s="328" t="n"/>
      <c r="F1165" s="328" t="n"/>
      <c r="G1165" s="329" t="n"/>
      <c r="H1165" s="329" t="n"/>
      <c r="I1165" s="330" t="n"/>
      <c r="J1165" s="330" t="n"/>
      <c r="K1165" s="330" t="n"/>
      <c r="L1165" s="330" t="n"/>
      <c r="M1165" s="330" t="n"/>
      <c r="N1165" s="331">
        <f>IF(A1165="","",IF(ISERROR(MATCH($F1165,CL,0)),"Unknown",INDIRECT("'C'!$A$"&amp;MATCH($F1165,CL,0)+1)))</f>
        <v/>
      </c>
      <c r="O1165" s="331" t="inlineStr"/>
      <c r="P1165" s="332" t="n"/>
      <c r="Q1165" s="333">
        <f>A1165&amp;B1165</f>
        <v/>
      </c>
      <c r="R1165" s="333">
        <f>OR(ISBLANK(B1165),ISBLANK(C1165))</f>
        <v/>
      </c>
      <c r="S1165" s="333">
        <f>IF(R1165,"",A1165&amp;"+")</f>
        <v/>
      </c>
    </row>
    <row r="1166" ht="20.1" customFormat="1" customHeight="1" s="333">
      <c r="A1166" s="296" t="n"/>
      <c r="B1166" s="328" t="n"/>
      <c r="C1166" s="328" t="n"/>
      <c r="D1166" s="328" t="n"/>
      <c r="E1166" s="328" t="n"/>
      <c r="F1166" s="328" t="n"/>
      <c r="G1166" s="329" t="n"/>
      <c r="H1166" s="329" t="n"/>
      <c r="I1166" s="330" t="n"/>
      <c r="J1166" s="330" t="n"/>
      <c r="K1166" s="330" t="n"/>
      <c r="L1166" s="330" t="n"/>
      <c r="M1166" s="330" t="n"/>
      <c r="N1166" s="331">
        <f>IF(A1166="","",IF(ISERROR(MATCH($F1166,CL,0)),"Unknown",INDIRECT("'C'!$A$"&amp;MATCH($F1166,CL,0)+1)))</f>
        <v/>
      </c>
      <c r="O1166" s="331" t="inlineStr"/>
      <c r="P1166" s="332" t="n"/>
      <c r="Q1166" s="333">
        <f>A1166&amp;B1166</f>
        <v/>
      </c>
      <c r="R1166" s="333">
        <f>OR(ISBLANK(B1166),ISBLANK(C1166))</f>
        <v/>
      </c>
      <c r="S1166" s="333">
        <f>IF(R1166,"",A1166&amp;"+")</f>
        <v/>
      </c>
    </row>
    <row r="1167" ht="20.1" customFormat="1" customHeight="1" s="333">
      <c r="A1167" s="296" t="n"/>
      <c r="B1167" s="328" t="n"/>
      <c r="C1167" s="328" t="n"/>
      <c r="D1167" s="328" t="n"/>
      <c r="E1167" s="328" t="n"/>
      <c r="F1167" s="328" t="n"/>
      <c r="G1167" s="329" t="n"/>
      <c r="H1167" s="329" t="n"/>
      <c r="I1167" s="330" t="n"/>
      <c r="J1167" s="330" t="n"/>
      <c r="K1167" s="330" t="n"/>
      <c r="L1167" s="330" t="n"/>
      <c r="M1167" s="330" t="n"/>
      <c r="N1167" s="331">
        <f>IF(A1167="","",IF(ISERROR(MATCH($F1167,CL,0)),"Unknown",INDIRECT("'C'!$A$"&amp;MATCH($F1167,CL,0)+1)))</f>
        <v/>
      </c>
      <c r="O1167" s="331" t="inlineStr"/>
      <c r="P1167" s="332" t="n"/>
      <c r="Q1167" s="333">
        <f>A1167&amp;B1167</f>
        <v/>
      </c>
      <c r="R1167" s="333">
        <f>OR(ISBLANK(B1167),ISBLANK(C1167))</f>
        <v/>
      </c>
      <c r="S1167" s="333">
        <f>IF(R1167,"",A1167&amp;"+")</f>
        <v/>
      </c>
    </row>
    <row r="1168" ht="20.1" customFormat="1" customHeight="1" s="333">
      <c r="A1168" s="296" t="n"/>
      <c r="B1168" s="328" t="n"/>
      <c r="C1168" s="328" t="n"/>
      <c r="D1168" s="328" t="n"/>
      <c r="E1168" s="328" t="n"/>
      <c r="F1168" s="328" t="n"/>
      <c r="G1168" s="329" t="n"/>
      <c r="H1168" s="329" t="n"/>
      <c r="I1168" s="330" t="n"/>
      <c r="J1168" s="330" t="n"/>
      <c r="K1168" s="330" t="n"/>
      <c r="L1168" s="330" t="n"/>
      <c r="M1168" s="330" t="n"/>
      <c r="N1168" s="331">
        <f>IF(A1168="","",IF(ISERROR(MATCH($F1168,CL,0)),"Unknown",INDIRECT("'C'!$A$"&amp;MATCH($F1168,CL,0)+1)))</f>
        <v/>
      </c>
      <c r="O1168" s="331" t="inlineStr"/>
      <c r="P1168" s="332" t="n"/>
      <c r="Q1168" s="333">
        <f>A1168&amp;B1168</f>
        <v/>
      </c>
      <c r="R1168" s="333">
        <f>OR(ISBLANK(B1168),ISBLANK(C1168))</f>
        <v/>
      </c>
      <c r="S1168" s="333">
        <f>IF(R1168,"",A1168&amp;"+")</f>
        <v/>
      </c>
    </row>
    <row r="1169" ht="20.1" customFormat="1" customHeight="1" s="333">
      <c r="A1169" s="296" t="n"/>
      <c r="B1169" s="328" t="n"/>
      <c r="C1169" s="328" t="n"/>
      <c r="D1169" s="328" t="n"/>
      <c r="E1169" s="328" t="n"/>
      <c r="F1169" s="328" t="n"/>
      <c r="G1169" s="329" t="n"/>
      <c r="H1169" s="329" t="n"/>
      <c r="I1169" s="330" t="n"/>
      <c r="J1169" s="330" t="n"/>
      <c r="K1169" s="330" t="n"/>
      <c r="L1169" s="330" t="n"/>
      <c r="M1169" s="330" t="n"/>
      <c r="N1169" s="331">
        <f>IF(A1169="","",IF(ISERROR(MATCH($F1169,CL,0)),"Unknown",INDIRECT("'C'!$A$"&amp;MATCH($F1169,CL,0)+1)))</f>
        <v/>
      </c>
      <c r="O1169" s="331" t="inlineStr"/>
      <c r="P1169" s="332" t="n"/>
      <c r="Q1169" s="333">
        <f>A1169&amp;B1169</f>
        <v/>
      </c>
      <c r="R1169" s="333">
        <f>OR(ISBLANK(B1169),ISBLANK(C1169))</f>
        <v/>
      </c>
      <c r="S1169" s="333">
        <f>IF(R1169,"",A1169&amp;"+")</f>
        <v/>
      </c>
    </row>
    <row r="1170" ht="20.1" customFormat="1" customHeight="1" s="333">
      <c r="A1170" s="296" t="n"/>
      <c r="B1170" s="328" t="n"/>
      <c r="C1170" s="328" t="n"/>
      <c r="D1170" s="328" t="n"/>
      <c r="E1170" s="328" t="n"/>
      <c r="F1170" s="328" t="n"/>
      <c r="G1170" s="329" t="n"/>
      <c r="H1170" s="329" t="n"/>
      <c r="I1170" s="330" t="n"/>
      <c r="J1170" s="330" t="n"/>
      <c r="K1170" s="330" t="n"/>
      <c r="L1170" s="330" t="n"/>
      <c r="M1170" s="330" t="n"/>
      <c r="N1170" s="331">
        <f>IF(A1170="","",IF(ISERROR(MATCH($F1170,CL,0)),"Unknown",INDIRECT("'C'!$A$"&amp;MATCH($F1170,CL,0)+1)))</f>
        <v/>
      </c>
      <c r="O1170" s="331" t="inlineStr"/>
      <c r="P1170" s="332" t="n"/>
      <c r="Q1170" s="333">
        <f>A1170&amp;B1170</f>
        <v/>
      </c>
      <c r="R1170" s="333">
        <f>OR(ISBLANK(B1170),ISBLANK(C1170))</f>
        <v/>
      </c>
      <c r="S1170" s="333">
        <f>IF(R1170,"",A1170&amp;"+")</f>
        <v/>
      </c>
    </row>
    <row r="1171" ht="20.1" customFormat="1" customHeight="1" s="333">
      <c r="A1171" s="296" t="n"/>
      <c r="B1171" s="328" t="n"/>
      <c r="C1171" s="328" t="n"/>
      <c r="D1171" s="328" t="n"/>
      <c r="E1171" s="328" t="n"/>
      <c r="F1171" s="328" t="n"/>
      <c r="G1171" s="329" t="n"/>
      <c r="H1171" s="329" t="n"/>
      <c r="I1171" s="330" t="n"/>
      <c r="J1171" s="330" t="n"/>
      <c r="K1171" s="330" t="n"/>
      <c r="L1171" s="330" t="n"/>
      <c r="M1171" s="330" t="n"/>
      <c r="N1171" s="331">
        <f>IF(A1171="","",IF(ISERROR(MATCH($F1171,CL,0)),"Unknown",INDIRECT("'C'!$A$"&amp;MATCH($F1171,CL,0)+1)))</f>
        <v/>
      </c>
      <c r="O1171" s="331" t="inlineStr"/>
      <c r="P1171" s="332" t="n"/>
      <c r="Q1171" s="333">
        <f>A1171&amp;B1171</f>
        <v/>
      </c>
      <c r="R1171" s="333">
        <f>OR(ISBLANK(B1171),ISBLANK(C1171))</f>
        <v/>
      </c>
      <c r="S1171" s="333">
        <f>IF(R1171,"",A1171&amp;"+")</f>
        <v/>
      </c>
    </row>
    <row r="1172" ht="20.1" customFormat="1" customHeight="1" s="333">
      <c r="A1172" s="296" t="n"/>
      <c r="B1172" s="328" t="n"/>
      <c r="C1172" s="328" t="n"/>
      <c r="D1172" s="328" t="n"/>
      <c r="E1172" s="328" t="n"/>
      <c r="F1172" s="328" t="n"/>
      <c r="G1172" s="329" t="n"/>
      <c r="H1172" s="329" t="n"/>
      <c r="I1172" s="330" t="n"/>
      <c r="J1172" s="330" t="n"/>
      <c r="K1172" s="330" t="n"/>
      <c r="L1172" s="330" t="n"/>
      <c r="M1172" s="330" t="n"/>
      <c r="N1172" s="331">
        <f>IF(A1172="","",IF(ISERROR(MATCH($F1172,CL,0)),"Unknown",INDIRECT("'C'!$A$"&amp;MATCH($F1172,CL,0)+1)))</f>
        <v/>
      </c>
      <c r="O1172" s="331" t="inlineStr"/>
      <c r="P1172" s="332" t="n"/>
      <c r="Q1172" s="333">
        <f>A1172&amp;B1172</f>
        <v/>
      </c>
      <c r="R1172" s="333">
        <f>OR(ISBLANK(B1172),ISBLANK(C1172))</f>
        <v/>
      </c>
      <c r="S1172" s="333">
        <f>IF(R1172,"",A1172&amp;"+")</f>
        <v/>
      </c>
    </row>
    <row r="1173" ht="20.1" customFormat="1" customHeight="1" s="333">
      <c r="A1173" s="296" t="n"/>
      <c r="B1173" s="328" t="n"/>
      <c r="C1173" s="328" t="n"/>
      <c r="D1173" s="328" t="n"/>
      <c r="E1173" s="328" t="n"/>
      <c r="F1173" s="328" t="n"/>
      <c r="G1173" s="329" t="n"/>
      <c r="H1173" s="329" t="n"/>
      <c r="I1173" s="330" t="n"/>
      <c r="J1173" s="330" t="n"/>
      <c r="K1173" s="330" t="n"/>
      <c r="L1173" s="330" t="n"/>
      <c r="M1173" s="330" t="n"/>
      <c r="N1173" s="331">
        <f>IF(A1173="","",IF(ISERROR(MATCH($F1173,CL,0)),"Unknown",INDIRECT("'C'!$A$"&amp;MATCH($F1173,CL,0)+1)))</f>
        <v/>
      </c>
      <c r="O1173" s="331" t="inlineStr"/>
      <c r="P1173" s="332" t="n"/>
      <c r="Q1173" s="333">
        <f>A1173&amp;B1173</f>
        <v/>
      </c>
      <c r="R1173" s="333">
        <f>OR(ISBLANK(B1173),ISBLANK(C1173))</f>
        <v/>
      </c>
      <c r="S1173" s="333">
        <f>IF(R1173,"",A1173&amp;"+")</f>
        <v/>
      </c>
    </row>
    <row r="1174" ht="20.1" customFormat="1" customHeight="1" s="333">
      <c r="A1174" s="296" t="n"/>
      <c r="B1174" s="328" t="n"/>
      <c r="C1174" s="328" t="n"/>
      <c r="D1174" s="328" t="n"/>
      <c r="E1174" s="328" t="n"/>
      <c r="F1174" s="328" t="n"/>
      <c r="G1174" s="329" t="n"/>
      <c r="H1174" s="329" t="n"/>
      <c r="I1174" s="330" t="n"/>
      <c r="J1174" s="330" t="n"/>
      <c r="K1174" s="330" t="n"/>
      <c r="L1174" s="330" t="n"/>
      <c r="M1174" s="330" t="n"/>
      <c r="N1174" s="331">
        <f>IF(A1174="","",IF(ISERROR(MATCH($F1174,CL,0)),"Unknown",INDIRECT("'C'!$A$"&amp;MATCH($F1174,CL,0)+1)))</f>
        <v/>
      </c>
      <c r="O1174" s="331" t="inlineStr"/>
      <c r="P1174" s="332" t="n"/>
      <c r="Q1174" s="333">
        <f>A1174&amp;B1174</f>
        <v/>
      </c>
      <c r="R1174" s="333">
        <f>OR(ISBLANK(B1174),ISBLANK(C1174))</f>
        <v/>
      </c>
      <c r="S1174" s="333">
        <f>IF(R1174,"",A1174&amp;"+")</f>
        <v/>
      </c>
    </row>
    <row r="1175" ht="20.1" customFormat="1" customHeight="1" s="333">
      <c r="A1175" s="296" t="n"/>
      <c r="B1175" s="328" t="n"/>
      <c r="C1175" s="328" t="n"/>
      <c r="D1175" s="328" t="n"/>
      <c r="E1175" s="328" t="n"/>
      <c r="F1175" s="328" t="n"/>
      <c r="G1175" s="329" t="n"/>
      <c r="H1175" s="329" t="n"/>
      <c r="I1175" s="330" t="n"/>
      <c r="J1175" s="330" t="n"/>
      <c r="K1175" s="330" t="n"/>
      <c r="L1175" s="330" t="n"/>
      <c r="M1175" s="330" t="n"/>
      <c r="N1175" s="331">
        <f>IF(A1175="","",IF(ISERROR(MATCH($F1175,CL,0)),"Unknown",INDIRECT("'C'!$A$"&amp;MATCH($F1175,CL,0)+1)))</f>
        <v/>
      </c>
      <c r="O1175" s="331" t="inlineStr"/>
      <c r="P1175" s="332" t="n"/>
      <c r="Q1175" s="333">
        <f>A1175&amp;B1175</f>
        <v/>
      </c>
      <c r="R1175" s="333">
        <f>OR(ISBLANK(B1175),ISBLANK(C1175))</f>
        <v/>
      </c>
      <c r="S1175" s="333">
        <f>IF(R1175,"",A1175&amp;"+")</f>
        <v/>
      </c>
    </row>
    <row r="1176" ht="20.1" customFormat="1" customHeight="1" s="333">
      <c r="A1176" s="296" t="n"/>
      <c r="B1176" s="328" t="n"/>
      <c r="C1176" s="328" t="n"/>
      <c r="D1176" s="328" t="n"/>
      <c r="E1176" s="328" t="n"/>
      <c r="F1176" s="328" t="n"/>
      <c r="G1176" s="329" t="n"/>
      <c r="H1176" s="329" t="n"/>
      <c r="I1176" s="330" t="n"/>
      <c r="J1176" s="330" t="n"/>
      <c r="K1176" s="330" t="n"/>
      <c r="L1176" s="330" t="n"/>
      <c r="M1176" s="330" t="n"/>
      <c r="N1176" s="331">
        <f>IF(A1176="","",IF(ISERROR(MATCH($F1176,CL,0)),"Unknown",INDIRECT("'C'!$A$"&amp;MATCH($F1176,CL,0)+1)))</f>
        <v/>
      </c>
      <c r="O1176" s="331" t="inlineStr"/>
      <c r="P1176" s="332" t="n"/>
      <c r="Q1176" s="333">
        <f>A1176&amp;B1176</f>
        <v/>
      </c>
      <c r="R1176" s="333">
        <f>OR(ISBLANK(B1176),ISBLANK(C1176))</f>
        <v/>
      </c>
      <c r="S1176" s="333">
        <f>IF(R1176,"",A1176&amp;"+")</f>
        <v/>
      </c>
    </row>
    <row r="1177" ht="20.1" customFormat="1" customHeight="1" s="333">
      <c r="A1177" s="296" t="n"/>
      <c r="B1177" s="328" t="n"/>
      <c r="C1177" s="328" t="n"/>
      <c r="D1177" s="328" t="n"/>
      <c r="E1177" s="328" t="n"/>
      <c r="F1177" s="328" t="n"/>
      <c r="G1177" s="329" t="n"/>
      <c r="H1177" s="329" t="n"/>
      <c r="I1177" s="330" t="n"/>
      <c r="J1177" s="330" t="n"/>
      <c r="K1177" s="330" t="n"/>
      <c r="L1177" s="330" t="n"/>
      <c r="M1177" s="330" t="n"/>
      <c r="N1177" s="331">
        <f>IF(A1177="","",IF(ISERROR(MATCH($F1177,CL,0)),"Unknown",INDIRECT("'C'!$A$"&amp;MATCH($F1177,CL,0)+1)))</f>
        <v/>
      </c>
      <c r="O1177" s="331" t="inlineStr"/>
      <c r="P1177" s="332" t="n"/>
      <c r="Q1177" s="333">
        <f>A1177&amp;B1177</f>
        <v/>
      </c>
      <c r="R1177" s="333">
        <f>OR(ISBLANK(B1177),ISBLANK(C1177))</f>
        <v/>
      </c>
      <c r="S1177" s="333">
        <f>IF(R1177,"",A1177&amp;"+")</f>
        <v/>
      </c>
    </row>
    <row r="1178" ht="20.1" customFormat="1" customHeight="1" s="333">
      <c r="A1178" s="296" t="n"/>
      <c r="B1178" s="328" t="n"/>
      <c r="C1178" s="328" t="n"/>
      <c r="D1178" s="328" t="n"/>
      <c r="E1178" s="328" t="n"/>
      <c r="F1178" s="328" t="n"/>
      <c r="G1178" s="329" t="n"/>
      <c r="H1178" s="329" t="n"/>
      <c r="I1178" s="330" t="n"/>
      <c r="J1178" s="330" t="n"/>
      <c r="K1178" s="330" t="n"/>
      <c r="L1178" s="330" t="n"/>
      <c r="M1178" s="330" t="n"/>
      <c r="N1178" s="331">
        <f>IF(A1178="","",IF(ISERROR(MATCH($F1178,CL,0)),"Unknown",INDIRECT("'C'!$A$"&amp;MATCH($F1178,CL,0)+1)))</f>
        <v/>
      </c>
      <c r="O1178" s="331" t="inlineStr"/>
      <c r="P1178" s="332" t="n"/>
      <c r="Q1178" s="333">
        <f>A1178&amp;B1178</f>
        <v/>
      </c>
      <c r="R1178" s="333">
        <f>OR(ISBLANK(B1178),ISBLANK(C1178))</f>
        <v/>
      </c>
      <c r="S1178" s="333">
        <f>IF(R1178,"",A1178&amp;"+")</f>
        <v/>
      </c>
    </row>
    <row r="1179" ht="20.1" customFormat="1" customHeight="1" s="333">
      <c r="A1179" s="296" t="n"/>
      <c r="B1179" s="328" t="n"/>
      <c r="C1179" s="328" t="n"/>
      <c r="D1179" s="328" t="n"/>
      <c r="E1179" s="328" t="n"/>
      <c r="F1179" s="328" t="n"/>
      <c r="G1179" s="329" t="n"/>
      <c r="H1179" s="329" t="n"/>
      <c r="I1179" s="330" t="n"/>
      <c r="J1179" s="330" t="n"/>
      <c r="K1179" s="330" t="n"/>
      <c r="L1179" s="330" t="n"/>
      <c r="M1179" s="330" t="n"/>
      <c r="N1179" s="331">
        <f>IF(A1179="","",IF(ISERROR(MATCH($F1179,CL,0)),"Unknown",INDIRECT("'C'!$A$"&amp;MATCH($F1179,CL,0)+1)))</f>
        <v/>
      </c>
      <c r="O1179" s="331" t="inlineStr"/>
      <c r="P1179" s="332" t="n"/>
      <c r="Q1179" s="333">
        <f>A1179&amp;B1179</f>
        <v/>
      </c>
      <c r="R1179" s="333">
        <f>OR(ISBLANK(B1179),ISBLANK(C1179))</f>
        <v/>
      </c>
      <c r="S1179" s="333">
        <f>IF(R1179,"",A1179&amp;"+")</f>
        <v/>
      </c>
    </row>
    <row r="1180" ht="20.1" customFormat="1" customHeight="1" s="333">
      <c r="A1180" s="296" t="n"/>
      <c r="B1180" s="328" t="n"/>
      <c r="C1180" s="328" t="n"/>
      <c r="D1180" s="328" t="n"/>
      <c r="E1180" s="328" t="n"/>
      <c r="F1180" s="328" t="n"/>
      <c r="G1180" s="329" t="n"/>
      <c r="H1180" s="329" t="n"/>
      <c r="I1180" s="330" t="n"/>
      <c r="J1180" s="330" t="n"/>
      <c r="K1180" s="330" t="n"/>
      <c r="L1180" s="330" t="n"/>
      <c r="M1180" s="330" t="n"/>
      <c r="N1180" s="331">
        <f>IF(A1180="","",IF(ISERROR(MATCH($F1180,CL,0)),"Unknown",INDIRECT("'C'!$A$"&amp;MATCH($F1180,CL,0)+1)))</f>
        <v/>
      </c>
      <c r="O1180" s="331" t="inlineStr"/>
      <c r="P1180" s="332" t="n"/>
      <c r="Q1180" s="333">
        <f>A1180&amp;B1180</f>
        <v/>
      </c>
      <c r="R1180" s="333">
        <f>OR(ISBLANK(B1180),ISBLANK(C1180))</f>
        <v/>
      </c>
      <c r="S1180" s="333">
        <f>IF(R1180,"",A1180&amp;"+")</f>
        <v/>
      </c>
    </row>
    <row r="1181" ht="20.1" customFormat="1" customHeight="1" s="333">
      <c r="A1181" s="296" t="n"/>
      <c r="B1181" s="328" t="n"/>
      <c r="C1181" s="328" t="n"/>
      <c r="D1181" s="328" t="n"/>
      <c r="E1181" s="328" t="n"/>
      <c r="F1181" s="328" t="n"/>
      <c r="G1181" s="329" t="n"/>
      <c r="H1181" s="329" t="n"/>
      <c r="I1181" s="330" t="n"/>
      <c r="J1181" s="330" t="n"/>
      <c r="K1181" s="330" t="n"/>
      <c r="L1181" s="330" t="n"/>
      <c r="M1181" s="330" t="n"/>
      <c r="N1181" s="331">
        <f>IF(A1181="","",IF(ISERROR(MATCH($F1181,CL,0)),"Unknown",INDIRECT("'C'!$A$"&amp;MATCH($F1181,CL,0)+1)))</f>
        <v/>
      </c>
      <c r="O1181" s="331" t="inlineStr"/>
      <c r="P1181" s="332" t="n"/>
      <c r="Q1181" s="333">
        <f>A1181&amp;B1181</f>
        <v/>
      </c>
      <c r="R1181" s="333">
        <f>OR(ISBLANK(B1181),ISBLANK(C1181))</f>
        <v/>
      </c>
      <c r="S1181" s="333">
        <f>IF(R1181,"",A1181&amp;"+")</f>
        <v/>
      </c>
    </row>
    <row r="1182" ht="20.1" customFormat="1" customHeight="1" s="333">
      <c r="A1182" s="296" t="n"/>
      <c r="B1182" s="328" t="n"/>
      <c r="C1182" s="328" t="n"/>
      <c r="D1182" s="328" t="n"/>
      <c r="E1182" s="328" t="n"/>
      <c r="F1182" s="328" t="n"/>
      <c r="G1182" s="329" t="n"/>
      <c r="H1182" s="329" t="n"/>
      <c r="I1182" s="330" t="n"/>
      <c r="J1182" s="330" t="n"/>
      <c r="K1182" s="330" t="n"/>
      <c r="L1182" s="330" t="n"/>
      <c r="M1182" s="330" t="n"/>
      <c r="N1182" s="331">
        <f>IF(A1182="","",IF(ISERROR(MATCH($F1182,CL,0)),"Unknown",INDIRECT("'C'!$A$"&amp;MATCH($F1182,CL,0)+1)))</f>
        <v/>
      </c>
      <c r="O1182" s="331" t="inlineStr"/>
      <c r="P1182" s="332" t="n"/>
      <c r="Q1182" s="333">
        <f>A1182&amp;B1182</f>
        <v/>
      </c>
      <c r="R1182" s="333">
        <f>OR(ISBLANK(B1182),ISBLANK(C1182))</f>
        <v/>
      </c>
      <c r="S1182" s="333">
        <f>IF(R1182,"",A1182&amp;"+")</f>
        <v/>
      </c>
    </row>
    <row r="1183" ht="20.1" customFormat="1" customHeight="1" s="333">
      <c r="A1183" s="296" t="n"/>
      <c r="B1183" s="328" t="n"/>
      <c r="C1183" s="328" t="n"/>
      <c r="D1183" s="328" t="n"/>
      <c r="E1183" s="328" t="n"/>
      <c r="F1183" s="328" t="n"/>
      <c r="G1183" s="329" t="n"/>
      <c r="H1183" s="329" t="n"/>
      <c r="I1183" s="330" t="n"/>
      <c r="J1183" s="330" t="n"/>
      <c r="K1183" s="330" t="n"/>
      <c r="L1183" s="330" t="n"/>
      <c r="M1183" s="330" t="n"/>
      <c r="N1183" s="331">
        <f>IF(A1183="","",IF(ISERROR(MATCH($F1183,CL,0)),"Unknown",INDIRECT("'C'!$A$"&amp;MATCH($F1183,CL,0)+1)))</f>
        <v/>
      </c>
      <c r="O1183" s="331" t="inlineStr"/>
      <c r="P1183" s="332" t="n"/>
      <c r="Q1183" s="333">
        <f>A1183&amp;B1183</f>
        <v/>
      </c>
      <c r="R1183" s="333">
        <f>OR(ISBLANK(B1183),ISBLANK(C1183))</f>
        <v/>
      </c>
      <c r="S1183" s="333">
        <f>IF(R1183,"",A1183&amp;"+")</f>
        <v/>
      </c>
    </row>
    <row r="1184" ht="20.1" customFormat="1" customHeight="1" s="333">
      <c r="A1184" s="296" t="n"/>
      <c r="B1184" s="328" t="n"/>
      <c r="C1184" s="328" t="n"/>
      <c r="D1184" s="328" t="n"/>
      <c r="E1184" s="328" t="n"/>
      <c r="F1184" s="328" t="n"/>
      <c r="G1184" s="329" t="n"/>
      <c r="H1184" s="329" t="n"/>
      <c r="I1184" s="330" t="n"/>
      <c r="J1184" s="330" t="n"/>
      <c r="K1184" s="330" t="n"/>
      <c r="L1184" s="330" t="n"/>
      <c r="M1184" s="330" t="n"/>
      <c r="N1184" s="331">
        <f>IF(A1184="","",IF(ISERROR(MATCH($F1184,CL,0)),"Unknown",INDIRECT("'C'!$A$"&amp;MATCH($F1184,CL,0)+1)))</f>
        <v/>
      </c>
      <c r="O1184" s="331" t="inlineStr"/>
      <c r="P1184" s="332" t="n"/>
      <c r="Q1184" s="333">
        <f>A1184&amp;B1184</f>
        <v/>
      </c>
      <c r="R1184" s="333">
        <f>OR(ISBLANK(B1184),ISBLANK(C1184))</f>
        <v/>
      </c>
      <c r="S1184" s="333">
        <f>IF(R1184,"",A1184&amp;"+")</f>
        <v/>
      </c>
    </row>
    <row r="1185" ht="20.1" customFormat="1" customHeight="1" s="333">
      <c r="A1185" s="296" t="n"/>
      <c r="B1185" s="328" t="n"/>
      <c r="C1185" s="328" t="n"/>
      <c r="D1185" s="328" t="n"/>
      <c r="E1185" s="328" t="n"/>
      <c r="F1185" s="328" t="n"/>
      <c r="G1185" s="329" t="n"/>
      <c r="H1185" s="329" t="n"/>
      <c r="I1185" s="330" t="n"/>
      <c r="J1185" s="330" t="n"/>
      <c r="K1185" s="330" t="n"/>
      <c r="L1185" s="330" t="n"/>
      <c r="M1185" s="330" t="n"/>
      <c r="N1185" s="331">
        <f>IF(A1185="","",IF(ISERROR(MATCH($F1185,CL,0)),"Unknown",INDIRECT("'C'!$A$"&amp;MATCH($F1185,CL,0)+1)))</f>
        <v/>
      </c>
      <c r="O1185" s="331" t="inlineStr"/>
      <c r="P1185" s="332" t="n"/>
      <c r="Q1185" s="333">
        <f>A1185&amp;B1185</f>
        <v/>
      </c>
      <c r="R1185" s="333">
        <f>OR(ISBLANK(B1185),ISBLANK(C1185))</f>
        <v/>
      </c>
      <c r="S1185" s="333">
        <f>IF(R1185,"",A1185&amp;"+")</f>
        <v/>
      </c>
    </row>
    <row r="1186" ht="20.1" customFormat="1" customHeight="1" s="333">
      <c r="A1186" s="296" t="n"/>
      <c r="B1186" s="328" t="n"/>
      <c r="C1186" s="328" t="n"/>
      <c r="D1186" s="328" t="n"/>
      <c r="E1186" s="328" t="n"/>
      <c r="F1186" s="328" t="n"/>
      <c r="G1186" s="329" t="n"/>
      <c r="H1186" s="329" t="n"/>
      <c r="I1186" s="330" t="n"/>
      <c r="J1186" s="330" t="n"/>
      <c r="K1186" s="330" t="n"/>
      <c r="L1186" s="330" t="n"/>
      <c r="M1186" s="330" t="n"/>
      <c r="N1186" s="331">
        <f>IF(A1186="","",IF(ISERROR(MATCH($F1186,CL,0)),"Unknown",INDIRECT("'C'!$A$"&amp;MATCH($F1186,CL,0)+1)))</f>
        <v/>
      </c>
      <c r="O1186" s="331" t="inlineStr"/>
      <c r="P1186" s="332" t="n"/>
      <c r="Q1186" s="333">
        <f>A1186&amp;B1186</f>
        <v/>
      </c>
      <c r="R1186" s="333">
        <f>OR(ISBLANK(B1186),ISBLANK(C1186))</f>
        <v/>
      </c>
      <c r="S1186" s="333">
        <f>IF(R1186,"",A1186&amp;"+")</f>
        <v/>
      </c>
    </row>
    <row r="1187" ht="20.1" customFormat="1" customHeight="1" s="333">
      <c r="A1187" s="296" t="n"/>
      <c r="B1187" s="328" t="n"/>
      <c r="C1187" s="328" t="n"/>
      <c r="D1187" s="328" t="n"/>
      <c r="E1187" s="328" t="n"/>
      <c r="F1187" s="328" t="n"/>
      <c r="G1187" s="329" t="n"/>
      <c r="H1187" s="329" t="n"/>
      <c r="I1187" s="330" t="n"/>
      <c r="J1187" s="330" t="n"/>
      <c r="K1187" s="330" t="n"/>
      <c r="L1187" s="330" t="n"/>
      <c r="M1187" s="330" t="n"/>
      <c r="N1187" s="331">
        <f>IF(A1187="","",IF(ISERROR(MATCH($F1187,CL,0)),"Unknown",INDIRECT("'C'!$A$"&amp;MATCH($F1187,CL,0)+1)))</f>
        <v/>
      </c>
      <c r="O1187" s="331" t="inlineStr"/>
      <c r="P1187" s="332" t="n"/>
      <c r="Q1187" s="333">
        <f>A1187&amp;B1187</f>
        <v/>
      </c>
      <c r="R1187" s="333">
        <f>OR(ISBLANK(B1187),ISBLANK(C1187))</f>
        <v/>
      </c>
      <c r="S1187" s="333">
        <f>IF(R1187,"",A1187&amp;"+")</f>
        <v/>
      </c>
    </row>
    <row r="1188" ht="20.1" customFormat="1" customHeight="1" s="333">
      <c r="A1188" s="296" t="n"/>
      <c r="B1188" s="328" t="n"/>
      <c r="C1188" s="328" t="n"/>
      <c r="D1188" s="328" t="n"/>
      <c r="E1188" s="328" t="n"/>
      <c r="F1188" s="328" t="n"/>
      <c r="G1188" s="329" t="n"/>
      <c r="H1188" s="329" t="n"/>
      <c r="I1188" s="330" t="n"/>
      <c r="J1188" s="330" t="n"/>
      <c r="K1188" s="330" t="n"/>
      <c r="L1188" s="330" t="n"/>
      <c r="M1188" s="330" t="n"/>
      <c r="N1188" s="331">
        <f>IF(A1188="","",IF(ISERROR(MATCH($F1188,CL,0)),"Unknown",INDIRECT("'C'!$A$"&amp;MATCH($F1188,CL,0)+1)))</f>
        <v/>
      </c>
      <c r="O1188" s="331" t="inlineStr"/>
      <c r="P1188" s="332" t="n"/>
      <c r="Q1188" s="333">
        <f>A1188&amp;B1188</f>
        <v/>
      </c>
      <c r="R1188" s="333">
        <f>OR(ISBLANK(B1188),ISBLANK(C1188))</f>
        <v/>
      </c>
      <c r="S1188" s="333">
        <f>IF(R1188,"",A1188&amp;"+")</f>
        <v/>
      </c>
    </row>
    <row r="1189" ht="20.1" customFormat="1" customHeight="1" s="333">
      <c r="A1189" s="296" t="n"/>
      <c r="B1189" s="328" t="n"/>
      <c r="C1189" s="328" t="n"/>
      <c r="D1189" s="328" t="n"/>
      <c r="E1189" s="328" t="n"/>
      <c r="F1189" s="328" t="n"/>
      <c r="G1189" s="329" t="n"/>
      <c r="H1189" s="329" t="n"/>
      <c r="I1189" s="330" t="n"/>
      <c r="J1189" s="330" t="n"/>
      <c r="K1189" s="330" t="n"/>
      <c r="L1189" s="330" t="n"/>
      <c r="M1189" s="330" t="n"/>
      <c r="N1189" s="331">
        <f>IF(A1189="","",IF(ISERROR(MATCH($F1189,CL,0)),"Unknown",INDIRECT("'C'!$A$"&amp;MATCH($F1189,CL,0)+1)))</f>
        <v/>
      </c>
      <c r="O1189" s="331" t="inlineStr"/>
      <c r="P1189" s="332" t="n"/>
      <c r="Q1189" s="333">
        <f>A1189&amp;B1189</f>
        <v/>
      </c>
      <c r="R1189" s="333">
        <f>OR(ISBLANK(B1189),ISBLANK(C1189))</f>
        <v/>
      </c>
      <c r="S1189" s="333">
        <f>IF(R1189,"",A1189&amp;"+")</f>
        <v/>
      </c>
    </row>
    <row r="1190" ht="20.1" customFormat="1" customHeight="1" s="333">
      <c r="A1190" s="296" t="n"/>
      <c r="B1190" s="328" t="n"/>
      <c r="C1190" s="328" t="n"/>
      <c r="D1190" s="328" t="n"/>
      <c r="E1190" s="328" t="n"/>
      <c r="F1190" s="328" t="n"/>
      <c r="G1190" s="329" t="n"/>
      <c r="H1190" s="329" t="n"/>
      <c r="I1190" s="330" t="n"/>
      <c r="J1190" s="330" t="n"/>
      <c r="K1190" s="330" t="n"/>
      <c r="L1190" s="330" t="n"/>
      <c r="M1190" s="330" t="n"/>
      <c r="N1190" s="331">
        <f>IF(A1190="","",IF(ISERROR(MATCH($F1190,CL,0)),"Unknown",INDIRECT("'C'!$A$"&amp;MATCH($F1190,CL,0)+1)))</f>
        <v/>
      </c>
      <c r="O1190" s="331" t="inlineStr"/>
      <c r="P1190" s="332" t="n"/>
      <c r="Q1190" s="333">
        <f>A1190&amp;B1190</f>
        <v/>
      </c>
      <c r="R1190" s="333">
        <f>OR(ISBLANK(B1190),ISBLANK(C1190))</f>
        <v/>
      </c>
      <c r="S1190" s="333">
        <f>IF(R1190,"",A1190&amp;"+")</f>
        <v/>
      </c>
    </row>
    <row r="1191" ht="20.1" customFormat="1" customHeight="1" s="333">
      <c r="A1191" s="296" t="n"/>
      <c r="B1191" s="328" t="n"/>
      <c r="C1191" s="328" t="n"/>
      <c r="D1191" s="328" t="n"/>
      <c r="E1191" s="328" t="n"/>
      <c r="F1191" s="328" t="n"/>
      <c r="G1191" s="329" t="n"/>
      <c r="H1191" s="329" t="n"/>
      <c r="I1191" s="330" t="n"/>
      <c r="J1191" s="330" t="n"/>
      <c r="K1191" s="330" t="n"/>
      <c r="L1191" s="330" t="n"/>
      <c r="M1191" s="330" t="n"/>
      <c r="N1191" s="331">
        <f>IF(A1191="","",IF(ISERROR(MATCH($F1191,CL,0)),"Unknown",INDIRECT("'C'!$A$"&amp;MATCH($F1191,CL,0)+1)))</f>
        <v/>
      </c>
      <c r="O1191" s="331" t="inlineStr"/>
      <c r="P1191" s="332" t="n"/>
      <c r="Q1191" s="333">
        <f>A1191&amp;B1191</f>
        <v/>
      </c>
      <c r="R1191" s="333">
        <f>OR(ISBLANK(B1191),ISBLANK(C1191))</f>
        <v/>
      </c>
      <c r="S1191" s="333">
        <f>IF(R1191,"",A1191&amp;"+")</f>
        <v/>
      </c>
    </row>
    <row r="1192" ht="20.1" customFormat="1" customHeight="1" s="333">
      <c r="A1192" s="296" t="n"/>
      <c r="B1192" s="328" t="n"/>
      <c r="C1192" s="328" t="n"/>
      <c r="D1192" s="328" t="n"/>
      <c r="E1192" s="328" t="n"/>
      <c r="F1192" s="328" t="n"/>
      <c r="G1192" s="329" t="n"/>
      <c r="H1192" s="329" t="n"/>
      <c r="I1192" s="330" t="n"/>
      <c r="J1192" s="330" t="n"/>
      <c r="K1192" s="330" t="n"/>
      <c r="L1192" s="330" t="n"/>
      <c r="M1192" s="330" t="n"/>
      <c r="N1192" s="331">
        <f>IF(A1192="","",IF(ISERROR(MATCH($F1192,CL,0)),"Unknown",INDIRECT("'C'!$A$"&amp;MATCH($F1192,CL,0)+1)))</f>
        <v/>
      </c>
      <c r="O1192" s="331" t="inlineStr"/>
      <c r="P1192" s="332" t="n"/>
      <c r="Q1192" s="333">
        <f>A1192&amp;B1192</f>
        <v/>
      </c>
      <c r="R1192" s="333">
        <f>OR(ISBLANK(B1192),ISBLANK(C1192))</f>
        <v/>
      </c>
      <c r="S1192" s="333">
        <f>IF(R1192,"",A1192&amp;"+")</f>
        <v/>
      </c>
    </row>
    <row r="1193" ht="20.1" customFormat="1" customHeight="1" s="333">
      <c r="A1193" s="296" t="n"/>
      <c r="B1193" s="328" t="n"/>
      <c r="C1193" s="328" t="n"/>
      <c r="D1193" s="328" t="n"/>
      <c r="E1193" s="328" t="n"/>
      <c r="F1193" s="328" t="n"/>
      <c r="G1193" s="329" t="n"/>
      <c r="H1193" s="329" t="n"/>
      <c r="I1193" s="330" t="n"/>
      <c r="J1193" s="330" t="n"/>
      <c r="K1193" s="330" t="n"/>
      <c r="L1193" s="330" t="n"/>
      <c r="M1193" s="330" t="n"/>
      <c r="N1193" s="331">
        <f>IF(A1193="","",IF(ISERROR(MATCH($F1193,CL,0)),"Unknown",INDIRECT("'C'!$A$"&amp;MATCH($F1193,CL,0)+1)))</f>
        <v/>
      </c>
      <c r="O1193" s="331" t="inlineStr"/>
      <c r="P1193" s="332" t="n"/>
      <c r="Q1193" s="333">
        <f>A1193&amp;B1193</f>
        <v/>
      </c>
      <c r="R1193" s="333">
        <f>OR(ISBLANK(B1193),ISBLANK(C1193))</f>
        <v/>
      </c>
      <c r="S1193" s="333">
        <f>IF(R1193,"",A1193&amp;"+")</f>
        <v/>
      </c>
    </row>
    <row r="1194" ht="20.1" customFormat="1" customHeight="1" s="333">
      <c r="A1194" s="296" t="n"/>
      <c r="B1194" s="328" t="n"/>
      <c r="C1194" s="328" t="n"/>
      <c r="D1194" s="328" t="n"/>
      <c r="E1194" s="328" t="n"/>
      <c r="F1194" s="328" t="n"/>
      <c r="G1194" s="329" t="n"/>
      <c r="H1194" s="329" t="n"/>
      <c r="I1194" s="330" t="n"/>
      <c r="J1194" s="330" t="n"/>
      <c r="K1194" s="330" t="n"/>
      <c r="L1194" s="330" t="n"/>
      <c r="M1194" s="330" t="n"/>
      <c r="N1194" s="331">
        <f>IF(A1194="","",IF(ISERROR(MATCH($F1194,CL,0)),"Unknown",INDIRECT("'C'!$A$"&amp;MATCH($F1194,CL,0)+1)))</f>
        <v/>
      </c>
      <c r="O1194" s="331" t="inlineStr"/>
      <c r="P1194" s="332" t="n"/>
      <c r="Q1194" s="333">
        <f>A1194&amp;B1194</f>
        <v/>
      </c>
      <c r="R1194" s="333">
        <f>OR(ISBLANK(B1194),ISBLANK(C1194))</f>
        <v/>
      </c>
      <c r="S1194" s="333">
        <f>IF(R1194,"",A1194&amp;"+")</f>
        <v/>
      </c>
    </row>
    <row r="1195" ht="20.1" customFormat="1" customHeight="1" s="333">
      <c r="A1195" s="296" t="n"/>
      <c r="B1195" s="328" t="n"/>
      <c r="C1195" s="328" t="n"/>
      <c r="D1195" s="328" t="n"/>
      <c r="E1195" s="328" t="n"/>
      <c r="F1195" s="328" t="n"/>
      <c r="G1195" s="329" t="n"/>
      <c r="H1195" s="329" t="n"/>
      <c r="I1195" s="330" t="n"/>
      <c r="J1195" s="330" t="n"/>
      <c r="K1195" s="330" t="n"/>
      <c r="L1195" s="330" t="n"/>
      <c r="M1195" s="330" t="n"/>
      <c r="N1195" s="331">
        <f>IF(A1195="","",IF(ISERROR(MATCH($F1195,CL,0)),"Unknown",INDIRECT("'C'!$A$"&amp;MATCH($F1195,CL,0)+1)))</f>
        <v/>
      </c>
      <c r="O1195" s="331" t="inlineStr"/>
      <c r="P1195" s="332" t="n"/>
      <c r="Q1195" s="333">
        <f>A1195&amp;B1195</f>
        <v/>
      </c>
      <c r="R1195" s="333">
        <f>OR(ISBLANK(B1195),ISBLANK(C1195))</f>
        <v/>
      </c>
      <c r="S1195" s="333">
        <f>IF(R1195,"",A1195&amp;"+")</f>
        <v/>
      </c>
    </row>
    <row r="1196" ht="20.1" customFormat="1" customHeight="1" s="333">
      <c r="A1196" s="296" t="n"/>
      <c r="B1196" s="328" t="n"/>
      <c r="C1196" s="328" t="n"/>
      <c r="D1196" s="328" t="n"/>
      <c r="E1196" s="328" t="n"/>
      <c r="F1196" s="328" t="n"/>
      <c r="G1196" s="329" t="n"/>
      <c r="H1196" s="329" t="n"/>
      <c r="I1196" s="330" t="n"/>
      <c r="J1196" s="330" t="n"/>
      <c r="K1196" s="330" t="n"/>
      <c r="L1196" s="330" t="n"/>
      <c r="M1196" s="330" t="n"/>
      <c r="N1196" s="331">
        <f>IF(A1196="","",IF(ISERROR(MATCH($F1196,CL,0)),"Unknown",INDIRECT("'C'!$A$"&amp;MATCH($F1196,CL,0)+1)))</f>
        <v/>
      </c>
      <c r="O1196" s="331" t="inlineStr"/>
      <c r="P1196" s="332" t="n"/>
      <c r="Q1196" s="333">
        <f>A1196&amp;B1196</f>
        <v/>
      </c>
      <c r="R1196" s="333">
        <f>OR(ISBLANK(B1196),ISBLANK(C1196))</f>
        <v/>
      </c>
      <c r="S1196" s="333">
        <f>IF(R1196,"",A1196&amp;"+")</f>
        <v/>
      </c>
    </row>
    <row r="1197" ht="20.1" customFormat="1" customHeight="1" s="333">
      <c r="A1197" s="296" t="n"/>
      <c r="B1197" s="328" t="n"/>
      <c r="C1197" s="328" t="n"/>
      <c r="D1197" s="328" t="n"/>
      <c r="E1197" s="328" t="n"/>
      <c r="F1197" s="328" t="n"/>
      <c r="G1197" s="329" t="n"/>
      <c r="H1197" s="329" t="n"/>
      <c r="I1197" s="330" t="n"/>
      <c r="J1197" s="330" t="n"/>
      <c r="K1197" s="330" t="n"/>
      <c r="L1197" s="330" t="n"/>
      <c r="M1197" s="330" t="n"/>
      <c r="N1197" s="331">
        <f>IF(A1197="","",IF(ISERROR(MATCH($F1197,CL,0)),"Unknown",INDIRECT("'C'!$A$"&amp;MATCH($F1197,CL,0)+1)))</f>
        <v/>
      </c>
      <c r="O1197" s="331" t="inlineStr"/>
      <c r="P1197" s="332" t="n"/>
      <c r="Q1197" s="333">
        <f>A1197&amp;B1197</f>
        <v/>
      </c>
      <c r="R1197" s="333">
        <f>OR(ISBLANK(B1197),ISBLANK(C1197))</f>
        <v/>
      </c>
      <c r="S1197" s="333">
        <f>IF(R1197,"",A1197&amp;"+")</f>
        <v/>
      </c>
    </row>
    <row r="1198" ht="20.1" customFormat="1" customHeight="1" s="333">
      <c r="A1198" s="296" t="n"/>
      <c r="B1198" s="328" t="n"/>
      <c r="C1198" s="328" t="n"/>
      <c r="D1198" s="328" t="n"/>
      <c r="E1198" s="328" t="n"/>
      <c r="F1198" s="328" t="n"/>
      <c r="G1198" s="329" t="n"/>
      <c r="H1198" s="329" t="n"/>
      <c r="I1198" s="330" t="n"/>
      <c r="J1198" s="330" t="n"/>
      <c r="K1198" s="330" t="n"/>
      <c r="L1198" s="330" t="n"/>
      <c r="M1198" s="330" t="n"/>
      <c r="N1198" s="331">
        <f>IF(A1198="","",IF(ISERROR(MATCH($F1198,CL,0)),"Unknown",INDIRECT("'C'!$A$"&amp;MATCH($F1198,CL,0)+1)))</f>
        <v/>
      </c>
      <c r="O1198" s="331" t="inlineStr"/>
      <c r="P1198" s="332" t="n"/>
      <c r="Q1198" s="333">
        <f>A1198&amp;B1198</f>
        <v/>
      </c>
      <c r="R1198" s="333">
        <f>OR(ISBLANK(B1198),ISBLANK(C1198))</f>
        <v/>
      </c>
      <c r="S1198" s="333">
        <f>IF(R1198,"",A1198&amp;"+")</f>
        <v/>
      </c>
    </row>
    <row r="1199" ht="20.1" customFormat="1" customHeight="1" s="333">
      <c r="A1199" s="296" t="n"/>
      <c r="B1199" s="328" t="n"/>
      <c r="C1199" s="328" t="n"/>
      <c r="D1199" s="328" t="n"/>
      <c r="E1199" s="328" t="n"/>
      <c r="F1199" s="328" t="n"/>
      <c r="G1199" s="329" t="n"/>
      <c r="H1199" s="329" t="n"/>
      <c r="I1199" s="330" t="n"/>
      <c r="J1199" s="330" t="n"/>
      <c r="K1199" s="330" t="n"/>
      <c r="L1199" s="330" t="n"/>
      <c r="M1199" s="330" t="n"/>
      <c r="N1199" s="331">
        <f>IF(A1199="","",IF(ISERROR(MATCH($F1199,CL,0)),"Unknown",INDIRECT("'C'!$A$"&amp;MATCH($F1199,CL,0)+1)))</f>
        <v/>
      </c>
      <c r="O1199" s="331" t="inlineStr"/>
      <c r="P1199" s="332" t="n"/>
      <c r="Q1199" s="333">
        <f>A1199&amp;B1199</f>
        <v/>
      </c>
      <c r="R1199" s="333">
        <f>OR(ISBLANK(B1199),ISBLANK(C1199))</f>
        <v/>
      </c>
      <c r="S1199" s="333">
        <f>IF(R1199,"",A1199&amp;"+")</f>
        <v/>
      </c>
    </row>
    <row r="1200" ht="20.1" customFormat="1" customHeight="1" s="333">
      <c r="A1200" s="296" t="n"/>
      <c r="B1200" s="328" t="n"/>
      <c r="C1200" s="328" t="n"/>
      <c r="D1200" s="328" t="n"/>
      <c r="E1200" s="328" t="n"/>
      <c r="F1200" s="328" t="n"/>
      <c r="G1200" s="329" t="n"/>
      <c r="H1200" s="329" t="n"/>
      <c r="I1200" s="330" t="n"/>
      <c r="J1200" s="330" t="n"/>
      <c r="K1200" s="330" t="n"/>
      <c r="L1200" s="330" t="n"/>
      <c r="M1200" s="330" t="n"/>
      <c r="N1200" s="331">
        <f>IF(A1200="","",IF(ISERROR(MATCH($F1200,CL,0)),"Unknown",INDIRECT("'C'!$A$"&amp;MATCH($F1200,CL,0)+1)))</f>
        <v/>
      </c>
      <c r="O1200" s="331" t="inlineStr"/>
      <c r="P1200" s="332" t="n"/>
      <c r="Q1200" s="333">
        <f>A1200&amp;B1200</f>
        <v/>
      </c>
      <c r="R1200" s="333">
        <f>OR(ISBLANK(B1200),ISBLANK(C1200))</f>
        <v/>
      </c>
      <c r="S1200" s="333">
        <f>IF(R1200,"",A1200&amp;"+")</f>
        <v/>
      </c>
    </row>
    <row r="1201" ht="20.1" customFormat="1" customHeight="1" s="333">
      <c r="A1201" s="296" t="n"/>
      <c r="B1201" s="328" t="n"/>
      <c r="C1201" s="328" t="n"/>
      <c r="D1201" s="328" t="n"/>
      <c r="E1201" s="328" t="n"/>
      <c r="F1201" s="328" t="n"/>
      <c r="G1201" s="329" t="n"/>
      <c r="H1201" s="329" t="n"/>
      <c r="I1201" s="330" t="n"/>
      <c r="J1201" s="330" t="n"/>
      <c r="K1201" s="330" t="n"/>
      <c r="L1201" s="330" t="n"/>
      <c r="M1201" s="330" t="n"/>
      <c r="N1201" s="331">
        <f>IF(A1201="","",IF(ISERROR(MATCH($F1201,CL,0)),"Unknown",INDIRECT("'C'!$A$"&amp;MATCH($F1201,CL,0)+1)))</f>
        <v/>
      </c>
      <c r="O1201" s="331" t="inlineStr"/>
      <c r="P1201" s="332" t="n"/>
      <c r="Q1201" s="333">
        <f>A1201&amp;B1201</f>
        <v/>
      </c>
      <c r="R1201" s="333">
        <f>OR(ISBLANK(B1201),ISBLANK(C1201))</f>
        <v/>
      </c>
      <c r="S1201" s="333">
        <f>IF(R1201,"",A1201&amp;"+")</f>
        <v/>
      </c>
    </row>
    <row r="1202" ht="20.1" customFormat="1" customHeight="1" s="333">
      <c r="A1202" s="296" t="n"/>
      <c r="B1202" s="328" t="n"/>
      <c r="C1202" s="328" t="n"/>
      <c r="D1202" s="328" t="n"/>
      <c r="E1202" s="328" t="n"/>
      <c r="F1202" s="328" t="n"/>
      <c r="G1202" s="329" t="n"/>
      <c r="H1202" s="329" t="n"/>
      <c r="I1202" s="330" t="n"/>
      <c r="J1202" s="330" t="n"/>
      <c r="K1202" s="330" t="n"/>
      <c r="L1202" s="330" t="n"/>
      <c r="M1202" s="330" t="n"/>
      <c r="N1202" s="331">
        <f>IF(A1202="","",IF(ISERROR(MATCH($F1202,CL,0)),"Unknown",INDIRECT("'C'!$A$"&amp;MATCH($F1202,CL,0)+1)))</f>
        <v/>
      </c>
      <c r="O1202" s="331" t="inlineStr"/>
      <c r="P1202" s="332" t="n"/>
      <c r="Q1202" s="333">
        <f>A1202&amp;B1202</f>
        <v/>
      </c>
      <c r="R1202" s="333">
        <f>OR(ISBLANK(B1202),ISBLANK(C1202))</f>
        <v/>
      </c>
      <c r="S1202" s="333">
        <f>IF(R1202,"",A1202&amp;"+")</f>
        <v/>
      </c>
    </row>
    <row r="1203" ht="20.1" customFormat="1" customHeight="1" s="333">
      <c r="A1203" s="296" t="n"/>
      <c r="B1203" s="328" t="n"/>
      <c r="C1203" s="328" t="n"/>
      <c r="D1203" s="328" t="n"/>
      <c r="E1203" s="328" t="n"/>
      <c r="F1203" s="328" t="n"/>
      <c r="G1203" s="329" t="n"/>
      <c r="H1203" s="329" t="n"/>
      <c r="I1203" s="330" t="n"/>
      <c r="J1203" s="330" t="n"/>
      <c r="K1203" s="330" t="n"/>
      <c r="L1203" s="330" t="n"/>
      <c r="M1203" s="330" t="n"/>
      <c r="N1203" s="331">
        <f>IF(A1203="","",IF(ISERROR(MATCH($F1203,CL,0)),"Unknown",INDIRECT("'C'!$A$"&amp;MATCH($F1203,CL,0)+1)))</f>
        <v/>
      </c>
      <c r="O1203" s="331" t="inlineStr"/>
      <c r="P1203" s="332" t="n"/>
      <c r="Q1203" s="333">
        <f>A1203&amp;B1203</f>
        <v/>
      </c>
      <c r="R1203" s="333">
        <f>OR(ISBLANK(B1203),ISBLANK(C1203))</f>
        <v/>
      </c>
      <c r="S1203" s="333">
        <f>IF(R1203,"",A1203&amp;"+")</f>
        <v/>
      </c>
    </row>
    <row r="1204" ht="20.1" customFormat="1" customHeight="1" s="333">
      <c r="A1204" s="296" t="n"/>
      <c r="B1204" s="328" t="n"/>
      <c r="C1204" s="328" t="n"/>
      <c r="D1204" s="328" t="n"/>
      <c r="E1204" s="328" t="n"/>
      <c r="F1204" s="328" t="n"/>
      <c r="G1204" s="329" t="n"/>
      <c r="H1204" s="329" t="n"/>
      <c r="I1204" s="330" t="n"/>
      <c r="J1204" s="330" t="n"/>
      <c r="K1204" s="330" t="n"/>
      <c r="L1204" s="330" t="n"/>
      <c r="M1204" s="330" t="n"/>
      <c r="N1204" s="331">
        <f>IF(A1204="","",IF(ISERROR(MATCH($F1204,CL,0)),"Unknown",INDIRECT("'C'!$A$"&amp;MATCH($F1204,CL,0)+1)))</f>
        <v/>
      </c>
      <c r="O1204" s="331" t="inlineStr"/>
      <c r="P1204" s="332" t="n"/>
      <c r="Q1204" s="333">
        <f>A1204&amp;B1204</f>
        <v/>
      </c>
      <c r="R1204" s="333">
        <f>OR(ISBLANK(B1204),ISBLANK(C1204))</f>
        <v/>
      </c>
      <c r="S1204" s="333">
        <f>IF(R1204,"",A1204&amp;"+")</f>
        <v/>
      </c>
    </row>
    <row r="1205" ht="20.1" customFormat="1" customHeight="1" s="333">
      <c r="A1205" s="296" t="n"/>
      <c r="B1205" s="328" t="n"/>
      <c r="C1205" s="328" t="n"/>
      <c r="D1205" s="328" t="n"/>
      <c r="E1205" s="328" t="n"/>
      <c r="F1205" s="328" t="n"/>
      <c r="G1205" s="329" t="n"/>
      <c r="H1205" s="329" t="n"/>
      <c r="I1205" s="330" t="n"/>
      <c r="J1205" s="330" t="n"/>
      <c r="K1205" s="330" t="n"/>
      <c r="L1205" s="330" t="n"/>
      <c r="M1205" s="330" t="n"/>
      <c r="N1205" s="331">
        <f>IF(A1205="","",IF(ISERROR(MATCH($F1205,CL,0)),"Unknown",INDIRECT("'C'!$A$"&amp;MATCH($F1205,CL,0)+1)))</f>
        <v/>
      </c>
      <c r="O1205" s="331" t="inlineStr"/>
      <c r="P1205" s="332" t="n"/>
      <c r="Q1205" s="333">
        <f>A1205&amp;B1205</f>
        <v/>
      </c>
      <c r="R1205" s="333">
        <f>OR(ISBLANK(B1205),ISBLANK(C1205))</f>
        <v/>
      </c>
      <c r="S1205" s="333">
        <f>IF(R1205,"",A1205&amp;"+")</f>
        <v/>
      </c>
    </row>
    <row r="1206" ht="20.1" customFormat="1" customHeight="1" s="333">
      <c r="A1206" s="296" t="n"/>
      <c r="B1206" s="328" t="n"/>
      <c r="C1206" s="328" t="n"/>
      <c r="D1206" s="328" t="n"/>
      <c r="E1206" s="328" t="n"/>
      <c r="F1206" s="328" t="n"/>
      <c r="G1206" s="329" t="n"/>
      <c r="H1206" s="329" t="n"/>
      <c r="I1206" s="330" t="n"/>
      <c r="J1206" s="330" t="n"/>
      <c r="K1206" s="330" t="n"/>
      <c r="L1206" s="330" t="n"/>
      <c r="M1206" s="330" t="n"/>
      <c r="N1206" s="331">
        <f>IF(A1206="","",IF(ISERROR(MATCH($F1206,CL,0)),"Unknown",INDIRECT("'C'!$A$"&amp;MATCH($F1206,CL,0)+1)))</f>
        <v/>
      </c>
      <c r="O1206" s="331" t="inlineStr"/>
      <c r="P1206" s="332" t="n"/>
      <c r="Q1206" s="333">
        <f>A1206&amp;B1206</f>
        <v/>
      </c>
      <c r="R1206" s="333">
        <f>OR(ISBLANK(B1206),ISBLANK(C1206))</f>
        <v/>
      </c>
      <c r="S1206" s="333">
        <f>IF(R1206,"",A1206&amp;"+")</f>
        <v/>
      </c>
    </row>
    <row r="1207" ht="20.1" customFormat="1" customHeight="1" s="333">
      <c r="A1207" s="296" t="n"/>
      <c r="B1207" s="328" t="n"/>
      <c r="C1207" s="328" t="n"/>
      <c r="D1207" s="328" t="n"/>
      <c r="E1207" s="328" t="n"/>
      <c r="F1207" s="328" t="n"/>
      <c r="G1207" s="329" t="n"/>
      <c r="H1207" s="329" t="n"/>
      <c r="I1207" s="330" t="n"/>
      <c r="J1207" s="330" t="n"/>
      <c r="K1207" s="330" t="n"/>
      <c r="L1207" s="330" t="n"/>
      <c r="M1207" s="330" t="n"/>
      <c r="N1207" s="331">
        <f>IF(A1207="","",IF(ISERROR(MATCH($F1207,CL,0)),"Unknown",INDIRECT("'C'!$A$"&amp;MATCH($F1207,CL,0)+1)))</f>
        <v/>
      </c>
      <c r="O1207" s="331" t="inlineStr"/>
      <c r="P1207" s="332" t="n"/>
      <c r="Q1207" s="333">
        <f>A1207&amp;B1207</f>
        <v/>
      </c>
      <c r="R1207" s="333">
        <f>OR(ISBLANK(B1207),ISBLANK(C1207))</f>
        <v/>
      </c>
      <c r="S1207" s="333">
        <f>IF(R1207,"",A1207&amp;"+")</f>
        <v/>
      </c>
    </row>
    <row r="1208" ht="20.1" customFormat="1" customHeight="1" s="333">
      <c r="A1208" s="296" t="n"/>
      <c r="B1208" s="328" t="n"/>
      <c r="C1208" s="328" t="n"/>
      <c r="D1208" s="328" t="n"/>
      <c r="E1208" s="328" t="n"/>
      <c r="F1208" s="328" t="n"/>
      <c r="G1208" s="329" t="n"/>
      <c r="H1208" s="329" t="n"/>
      <c r="I1208" s="330" t="n"/>
      <c r="J1208" s="330" t="n"/>
      <c r="K1208" s="330" t="n"/>
      <c r="L1208" s="330" t="n"/>
      <c r="M1208" s="330" t="n"/>
      <c r="N1208" s="331">
        <f>IF(A1208="","",IF(ISERROR(MATCH($F1208,CL,0)),"Unknown",INDIRECT("'C'!$A$"&amp;MATCH($F1208,CL,0)+1)))</f>
        <v/>
      </c>
      <c r="O1208" s="331" t="inlineStr"/>
      <c r="P1208" s="332" t="n"/>
      <c r="Q1208" s="333">
        <f>A1208&amp;B1208</f>
        <v/>
      </c>
      <c r="R1208" s="333">
        <f>OR(ISBLANK(B1208),ISBLANK(C1208))</f>
        <v/>
      </c>
      <c r="S1208" s="333">
        <f>IF(R1208,"",A1208&amp;"+")</f>
        <v/>
      </c>
    </row>
    <row r="1209" ht="20.1" customFormat="1" customHeight="1" s="333">
      <c r="A1209" s="296" t="n"/>
      <c r="B1209" s="328" t="n"/>
      <c r="C1209" s="328" t="n"/>
      <c r="D1209" s="328" t="n"/>
      <c r="E1209" s="328" t="n"/>
      <c r="F1209" s="328" t="n"/>
      <c r="G1209" s="329" t="n"/>
      <c r="H1209" s="329" t="n"/>
      <c r="I1209" s="330" t="n"/>
      <c r="J1209" s="330" t="n"/>
      <c r="K1209" s="330" t="n"/>
      <c r="L1209" s="330" t="n"/>
      <c r="M1209" s="330" t="n"/>
      <c r="N1209" s="331">
        <f>IF(A1209="","",IF(ISERROR(MATCH($F1209,CL,0)),"Unknown",INDIRECT("'C'!$A$"&amp;MATCH($F1209,CL,0)+1)))</f>
        <v/>
      </c>
      <c r="O1209" s="331" t="inlineStr"/>
      <c r="P1209" s="332" t="n"/>
      <c r="Q1209" s="333">
        <f>A1209&amp;B1209</f>
        <v/>
      </c>
      <c r="R1209" s="333">
        <f>OR(ISBLANK(B1209),ISBLANK(C1209))</f>
        <v/>
      </c>
      <c r="S1209" s="333">
        <f>IF(R1209,"",A1209&amp;"+")</f>
        <v/>
      </c>
    </row>
    <row r="1210" ht="20.1" customFormat="1" customHeight="1" s="333">
      <c r="A1210" s="296" t="n"/>
      <c r="B1210" s="328" t="n"/>
      <c r="C1210" s="328" t="n"/>
      <c r="D1210" s="328" t="n"/>
      <c r="E1210" s="328" t="n"/>
      <c r="F1210" s="328" t="n"/>
      <c r="G1210" s="329" t="n"/>
      <c r="H1210" s="329" t="n"/>
      <c r="I1210" s="330" t="n"/>
      <c r="J1210" s="330" t="n"/>
      <c r="K1210" s="330" t="n"/>
      <c r="L1210" s="330" t="n"/>
      <c r="M1210" s="330" t="n"/>
      <c r="N1210" s="331">
        <f>IF(A1210="","",IF(ISERROR(MATCH($F1210,CL,0)),"Unknown",INDIRECT("'C'!$A$"&amp;MATCH($F1210,CL,0)+1)))</f>
        <v/>
      </c>
      <c r="O1210" s="331" t="inlineStr"/>
      <c r="P1210" s="332" t="n"/>
      <c r="Q1210" s="333">
        <f>A1210&amp;B1210</f>
        <v/>
      </c>
      <c r="R1210" s="333">
        <f>OR(ISBLANK(B1210),ISBLANK(C1210))</f>
        <v/>
      </c>
      <c r="S1210" s="333">
        <f>IF(R1210,"",A1210&amp;"+")</f>
        <v/>
      </c>
    </row>
    <row r="1211" ht="20.1" customFormat="1" customHeight="1" s="333">
      <c r="A1211" s="296" t="n"/>
      <c r="B1211" s="328" t="n"/>
      <c r="C1211" s="328" t="n"/>
      <c r="D1211" s="328" t="n"/>
      <c r="E1211" s="328" t="n"/>
      <c r="F1211" s="328" t="n"/>
      <c r="G1211" s="329" t="n"/>
      <c r="H1211" s="329" t="n"/>
      <c r="I1211" s="330" t="n"/>
      <c r="J1211" s="330" t="n"/>
      <c r="K1211" s="330" t="n"/>
      <c r="L1211" s="330" t="n"/>
      <c r="M1211" s="330" t="n"/>
      <c r="N1211" s="331">
        <f>IF(A1211="","",IF(ISERROR(MATCH($F1211,CL,0)),"Unknown",INDIRECT("'C'!$A$"&amp;MATCH($F1211,CL,0)+1)))</f>
        <v/>
      </c>
      <c r="O1211" s="331" t="inlineStr"/>
      <c r="P1211" s="332" t="n"/>
      <c r="Q1211" s="333">
        <f>A1211&amp;B1211</f>
        <v/>
      </c>
      <c r="R1211" s="333">
        <f>OR(ISBLANK(B1211),ISBLANK(C1211))</f>
        <v/>
      </c>
      <c r="S1211" s="333">
        <f>IF(R1211,"",A1211&amp;"+")</f>
        <v/>
      </c>
    </row>
    <row r="1212" ht="20.1" customFormat="1" customHeight="1" s="333">
      <c r="A1212" s="296" t="n"/>
      <c r="B1212" s="328" t="n"/>
      <c r="C1212" s="328" t="n"/>
      <c r="D1212" s="328" t="n"/>
      <c r="E1212" s="328" t="n"/>
      <c r="F1212" s="328" t="n"/>
      <c r="G1212" s="329" t="n"/>
      <c r="H1212" s="329" t="n"/>
      <c r="I1212" s="330" t="n"/>
      <c r="J1212" s="330" t="n"/>
      <c r="K1212" s="330" t="n"/>
      <c r="L1212" s="330" t="n"/>
      <c r="M1212" s="330" t="n"/>
      <c r="N1212" s="331">
        <f>IF(A1212="","",IF(ISERROR(MATCH($F1212,CL,0)),"Unknown",INDIRECT("'C'!$A$"&amp;MATCH($F1212,CL,0)+1)))</f>
        <v/>
      </c>
      <c r="O1212" s="331" t="inlineStr"/>
      <c r="P1212" s="332" t="n"/>
      <c r="Q1212" s="333">
        <f>A1212&amp;B1212</f>
        <v/>
      </c>
      <c r="R1212" s="333">
        <f>OR(ISBLANK(B1212),ISBLANK(C1212))</f>
        <v/>
      </c>
      <c r="S1212" s="333">
        <f>IF(R1212,"",A1212&amp;"+")</f>
        <v/>
      </c>
    </row>
    <row r="1213" ht="20.1" customFormat="1" customHeight="1" s="333">
      <c r="A1213" s="296" t="n"/>
      <c r="B1213" s="328" t="n"/>
      <c r="C1213" s="328" t="n"/>
      <c r="D1213" s="328" t="n"/>
      <c r="E1213" s="328" t="n"/>
      <c r="F1213" s="328" t="n"/>
      <c r="G1213" s="329" t="n"/>
      <c r="H1213" s="329" t="n"/>
      <c r="I1213" s="330" t="n"/>
      <c r="J1213" s="330" t="n"/>
      <c r="K1213" s="330" t="n"/>
      <c r="L1213" s="330" t="n"/>
      <c r="M1213" s="330" t="n"/>
      <c r="N1213" s="331">
        <f>IF(A1213="","",IF(ISERROR(MATCH($F1213,CL,0)),"Unknown",INDIRECT("'C'!$A$"&amp;MATCH($F1213,CL,0)+1)))</f>
        <v/>
      </c>
      <c r="O1213" s="331" t="inlineStr"/>
      <c r="P1213" s="332" t="n"/>
      <c r="Q1213" s="333">
        <f>A1213&amp;B1213</f>
        <v/>
      </c>
      <c r="R1213" s="333">
        <f>OR(ISBLANK(B1213),ISBLANK(C1213))</f>
        <v/>
      </c>
      <c r="S1213" s="333">
        <f>IF(R1213,"",A1213&amp;"+")</f>
        <v/>
      </c>
    </row>
    <row r="1214" ht="20.1" customFormat="1" customHeight="1" s="333">
      <c r="A1214" s="296" t="n"/>
      <c r="B1214" s="328" t="n"/>
      <c r="C1214" s="328" t="n"/>
      <c r="D1214" s="328" t="n"/>
      <c r="E1214" s="328" t="n"/>
      <c r="F1214" s="328" t="n"/>
      <c r="G1214" s="329" t="n"/>
      <c r="H1214" s="329" t="n"/>
      <c r="I1214" s="330" t="n"/>
      <c r="J1214" s="330" t="n"/>
      <c r="K1214" s="330" t="n"/>
      <c r="L1214" s="330" t="n"/>
      <c r="M1214" s="330" t="n"/>
      <c r="N1214" s="331">
        <f>IF(A1214="","",IF(ISERROR(MATCH($F1214,CL,0)),"Unknown",INDIRECT("'C'!$A$"&amp;MATCH($F1214,CL,0)+1)))</f>
        <v/>
      </c>
      <c r="O1214" s="331" t="inlineStr"/>
      <c r="P1214" s="332" t="n"/>
      <c r="Q1214" s="333">
        <f>A1214&amp;B1214</f>
        <v/>
      </c>
      <c r="R1214" s="333">
        <f>OR(ISBLANK(B1214),ISBLANK(C1214))</f>
        <v/>
      </c>
      <c r="S1214" s="333">
        <f>IF(R1214,"",A1214&amp;"+")</f>
        <v/>
      </c>
    </row>
    <row r="1215" ht="20.1" customFormat="1" customHeight="1" s="333">
      <c r="A1215" s="296" t="n"/>
      <c r="B1215" s="328" t="n"/>
      <c r="C1215" s="328" t="n"/>
      <c r="D1215" s="328" t="n"/>
      <c r="E1215" s="328" t="n"/>
      <c r="F1215" s="328" t="n"/>
      <c r="G1215" s="329" t="n"/>
      <c r="H1215" s="329" t="n"/>
      <c r="I1215" s="330" t="n"/>
      <c r="J1215" s="330" t="n"/>
      <c r="K1215" s="330" t="n"/>
      <c r="L1215" s="330" t="n"/>
      <c r="M1215" s="330" t="n"/>
      <c r="N1215" s="331">
        <f>IF(A1215="","",IF(ISERROR(MATCH($F1215,CL,0)),"Unknown",INDIRECT("'C'!$A$"&amp;MATCH($F1215,CL,0)+1)))</f>
        <v/>
      </c>
      <c r="O1215" s="331" t="inlineStr"/>
      <c r="P1215" s="332" t="n"/>
      <c r="Q1215" s="333">
        <f>A1215&amp;B1215</f>
        <v/>
      </c>
      <c r="R1215" s="333">
        <f>OR(ISBLANK(B1215),ISBLANK(C1215))</f>
        <v/>
      </c>
      <c r="S1215" s="333">
        <f>IF(R1215,"",A1215&amp;"+")</f>
        <v/>
      </c>
    </row>
    <row r="1216" ht="20.1" customFormat="1" customHeight="1" s="333">
      <c r="A1216" s="296" t="n"/>
      <c r="B1216" s="328" t="n"/>
      <c r="C1216" s="328" t="n"/>
      <c r="D1216" s="328" t="n"/>
      <c r="E1216" s="328" t="n"/>
      <c r="F1216" s="328" t="n"/>
      <c r="G1216" s="329" t="n"/>
      <c r="H1216" s="329" t="n"/>
      <c r="I1216" s="330" t="n"/>
      <c r="J1216" s="330" t="n"/>
      <c r="K1216" s="330" t="n"/>
      <c r="L1216" s="330" t="n"/>
      <c r="M1216" s="330" t="n"/>
      <c r="N1216" s="331">
        <f>IF(A1216="","",IF(ISERROR(MATCH($F1216,CL,0)),"Unknown",INDIRECT("'C'!$A$"&amp;MATCH($F1216,CL,0)+1)))</f>
        <v/>
      </c>
      <c r="O1216" s="331" t="inlineStr"/>
      <c r="P1216" s="332" t="n"/>
      <c r="Q1216" s="333">
        <f>A1216&amp;B1216</f>
        <v/>
      </c>
      <c r="R1216" s="333">
        <f>OR(ISBLANK(B1216),ISBLANK(C1216))</f>
        <v/>
      </c>
      <c r="S1216" s="333">
        <f>IF(R1216,"",A1216&amp;"+")</f>
        <v/>
      </c>
    </row>
    <row r="1217" ht="20.1" customFormat="1" customHeight="1" s="333">
      <c r="A1217" s="296" t="n"/>
      <c r="B1217" s="328" t="n"/>
      <c r="C1217" s="328" t="n"/>
      <c r="D1217" s="328" t="n"/>
      <c r="E1217" s="328" t="n"/>
      <c r="F1217" s="328" t="n"/>
      <c r="G1217" s="329" t="n"/>
      <c r="H1217" s="329" t="n"/>
      <c r="I1217" s="330" t="n"/>
      <c r="J1217" s="330" t="n"/>
      <c r="K1217" s="330" t="n"/>
      <c r="L1217" s="330" t="n"/>
      <c r="M1217" s="330" t="n"/>
      <c r="N1217" s="331">
        <f>IF(A1217="","",IF(ISERROR(MATCH($F1217,CL,0)),"Unknown",INDIRECT("'C'!$A$"&amp;MATCH($F1217,CL,0)+1)))</f>
        <v/>
      </c>
      <c r="O1217" s="331" t="inlineStr"/>
      <c r="P1217" s="332" t="n"/>
      <c r="Q1217" s="333">
        <f>A1217&amp;B1217</f>
        <v/>
      </c>
      <c r="R1217" s="333">
        <f>OR(ISBLANK(B1217),ISBLANK(C1217))</f>
        <v/>
      </c>
      <c r="S1217" s="333">
        <f>IF(R1217,"",A1217&amp;"+")</f>
        <v/>
      </c>
    </row>
    <row r="1218" ht="20.1" customFormat="1" customHeight="1" s="333">
      <c r="A1218" s="296" t="n"/>
      <c r="B1218" s="328" t="n"/>
      <c r="C1218" s="328" t="n"/>
      <c r="D1218" s="328" t="n"/>
      <c r="E1218" s="328" t="n"/>
      <c r="F1218" s="328" t="n"/>
      <c r="G1218" s="329" t="n"/>
      <c r="H1218" s="329" t="n"/>
      <c r="I1218" s="330" t="n"/>
      <c r="J1218" s="330" t="n"/>
      <c r="K1218" s="330" t="n"/>
      <c r="L1218" s="330" t="n"/>
      <c r="M1218" s="330" t="n"/>
      <c r="N1218" s="331">
        <f>IF(A1218="","",IF(ISERROR(MATCH($F1218,CL,0)),"Unknown",INDIRECT("'C'!$A$"&amp;MATCH($F1218,CL,0)+1)))</f>
        <v/>
      </c>
      <c r="O1218" s="331" t="inlineStr"/>
      <c r="P1218" s="332" t="n"/>
      <c r="Q1218" s="333">
        <f>A1218&amp;B1218</f>
        <v/>
      </c>
      <c r="R1218" s="333">
        <f>OR(ISBLANK(B1218),ISBLANK(C1218))</f>
        <v/>
      </c>
      <c r="S1218" s="333">
        <f>IF(R1218,"",A1218&amp;"+")</f>
        <v/>
      </c>
    </row>
    <row r="1219" ht="20.1" customFormat="1" customHeight="1" s="333">
      <c r="A1219" s="296" t="n"/>
      <c r="B1219" s="328" t="n"/>
      <c r="C1219" s="328" t="n"/>
      <c r="D1219" s="328" t="n"/>
      <c r="E1219" s="328" t="n"/>
      <c r="F1219" s="328" t="n"/>
      <c r="G1219" s="329" t="n"/>
      <c r="H1219" s="329" t="n"/>
      <c r="I1219" s="330" t="n"/>
      <c r="J1219" s="330" t="n"/>
      <c r="K1219" s="330" t="n"/>
      <c r="L1219" s="330" t="n"/>
      <c r="M1219" s="330" t="n"/>
      <c r="N1219" s="331">
        <f>IF(A1219="","",IF(ISERROR(MATCH($F1219,CL,0)),"Unknown",INDIRECT("'C'!$A$"&amp;MATCH($F1219,CL,0)+1)))</f>
        <v/>
      </c>
      <c r="O1219" s="331" t="inlineStr"/>
      <c r="P1219" s="332" t="n"/>
      <c r="Q1219" s="333">
        <f>A1219&amp;B1219</f>
        <v/>
      </c>
      <c r="R1219" s="333">
        <f>OR(ISBLANK(B1219),ISBLANK(C1219))</f>
        <v/>
      </c>
      <c r="S1219" s="333">
        <f>IF(R1219,"",A1219&amp;"+")</f>
        <v/>
      </c>
    </row>
    <row r="1220" ht="20.1" customFormat="1" customHeight="1" s="333">
      <c r="A1220" s="296" t="n"/>
      <c r="B1220" s="328" t="n"/>
      <c r="C1220" s="328" t="n"/>
      <c r="D1220" s="328" t="n"/>
      <c r="E1220" s="328" t="n"/>
      <c r="F1220" s="328" t="n"/>
      <c r="G1220" s="329" t="n"/>
      <c r="H1220" s="329" t="n"/>
      <c r="I1220" s="330" t="n"/>
      <c r="J1220" s="330" t="n"/>
      <c r="K1220" s="330" t="n"/>
      <c r="L1220" s="330" t="n"/>
      <c r="M1220" s="330" t="n"/>
      <c r="N1220" s="331">
        <f>IF(A1220="","",IF(ISERROR(MATCH($F1220,CL,0)),"Unknown",INDIRECT("'C'!$A$"&amp;MATCH($F1220,CL,0)+1)))</f>
        <v/>
      </c>
      <c r="O1220" s="331" t="inlineStr"/>
      <c r="P1220" s="332" t="n"/>
      <c r="Q1220" s="333">
        <f>A1220&amp;B1220</f>
        <v/>
      </c>
      <c r="R1220" s="333">
        <f>OR(ISBLANK(B1220),ISBLANK(C1220))</f>
        <v/>
      </c>
      <c r="S1220" s="333">
        <f>IF(R1220,"",A1220&amp;"+")</f>
        <v/>
      </c>
    </row>
    <row r="1221" ht="20.1" customFormat="1" customHeight="1" s="333">
      <c r="A1221" s="296" t="n"/>
      <c r="B1221" s="328" t="n"/>
      <c r="C1221" s="328" t="n"/>
      <c r="D1221" s="328" t="n"/>
      <c r="E1221" s="328" t="n"/>
      <c r="F1221" s="328" t="n"/>
      <c r="G1221" s="329" t="n"/>
      <c r="H1221" s="329" t="n"/>
      <c r="I1221" s="330" t="n"/>
      <c r="J1221" s="330" t="n"/>
      <c r="K1221" s="330" t="n"/>
      <c r="L1221" s="330" t="n"/>
      <c r="M1221" s="330" t="n"/>
      <c r="N1221" s="331">
        <f>IF(A1221="","",IF(ISERROR(MATCH($F1221,CL,0)),"Unknown",INDIRECT("'C'!$A$"&amp;MATCH($F1221,CL,0)+1)))</f>
        <v/>
      </c>
      <c r="O1221" s="331" t="inlineStr"/>
      <c r="P1221" s="332" t="n"/>
      <c r="Q1221" s="333">
        <f>A1221&amp;B1221</f>
        <v/>
      </c>
      <c r="R1221" s="333">
        <f>OR(ISBLANK(B1221),ISBLANK(C1221))</f>
        <v/>
      </c>
      <c r="S1221" s="333">
        <f>IF(R1221,"",A1221&amp;"+")</f>
        <v/>
      </c>
    </row>
    <row r="1222" ht="20.1" customFormat="1" customHeight="1" s="333">
      <c r="A1222" s="296" t="n"/>
      <c r="B1222" s="328" t="n"/>
      <c r="C1222" s="328" t="n"/>
      <c r="D1222" s="328" t="n"/>
      <c r="E1222" s="328" t="n"/>
      <c r="F1222" s="328" t="n"/>
      <c r="G1222" s="329" t="n"/>
      <c r="H1222" s="329" t="n"/>
      <c r="I1222" s="330" t="n"/>
      <c r="J1222" s="330" t="n"/>
      <c r="K1222" s="330" t="n"/>
      <c r="L1222" s="330" t="n"/>
      <c r="M1222" s="330" t="n"/>
      <c r="N1222" s="331">
        <f>IF(A1222="","",IF(ISERROR(MATCH($F1222,CL,0)),"Unknown",INDIRECT("'C'!$A$"&amp;MATCH($F1222,CL,0)+1)))</f>
        <v/>
      </c>
      <c r="O1222" s="331" t="inlineStr"/>
      <c r="P1222" s="332" t="n"/>
      <c r="Q1222" s="333">
        <f>A1222&amp;B1222</f>
        <v/>
      </c>
      <c r="R1222" s="333">
        <f>OR(ISBLANK(B1222),ISBLANK(C1222))</f>
        <v/>
      </c>
      <c r="S1222" s="333">
        <f>IF(R1222,"",A1222&amp;"+")</f>
        <v/>
      </c>
    </row>
    <row r="1223" ht="20.1" customFormat="1" customHeight="1" s="333">
      <c r="A1223" s="296" t="n"/>
      <c r="B1223" s="328" t="n"/>
      <c r="C1223" s="328" t="n"/>
      <c r="D1223" s="328" t="n"/>
      <c r="E1223" s="328" t="n"/>
      <c r="F1223" s="328" t="n"/>
      <c r="G1223" s="329" t="n"/>
      <c r="H1223" s="329" t="n"/>
      <c r="I1223" s="330" t="n"/>
      <c r="J1223" s="330" t="n"/>
      <c r="K1223" s="330" t="n"/>
      <c r="L1223" s="330" t="n"/>
      <c r="M1223" s="330" t="n"/>
      <c r="N1223" s="331">
        <f>IF(A1223="","",IF(ISERROR(MATCH($F1223,CL,0)),"Unknown",INDIRECT("'C'!$A$"&amp;MATCH($F1223,CL,0)+1)))</f>
        <v/>
      </c>
      <c r="O1223" s="331" t="inlineStr"/>
      <c r="P1223" s="332" t="n"/>
      <c r="Q1223" s="333">
        <f>A1223&amp;B1223</f>
        <v/>
      </c>
      <c r="R1223" s="333">
        <f>OR(ISBLANK(B1223),ISBLANK(C1223))</f>
        <v/>
      </c>
      <c r="S1223" s="333">
        <f>IF(R1223,"",A1223&amp;"+")</f>
        <v/>
      </c>
    </row>
    <row r="1224" ht="20.1" customFormat="1" customHeight="1" s="333">
      <c r="A1224" s="296" t="n"/>
      <c r="B1224" s="328" t="n"/>
      <c r="C1224" s="328" t="n"/>
      <c r="D1224" s="328" t="n"/>
      <c r="E1224" s="328" t="n"/>
      <c r="F1224" s="328" t="n"/>
      <c r="G1224" s="329" t="n"/>
      <c r="H1224" s="329" t="n"/>
      <c r="I1224" s="330" t="n"/>
      <c r="J1224" s="330" t="n"/>
      <c r="K1224" s="330" t="n"/>
      <c r="L1224" s="330" t="n"/>
      <c r="M1224" s="330" t="n"/>
      <c r="N1224" s="331">
        <f>IF(A1224="","",IF(ISERROR(MATCH($F1224,CL,0)),"Unknown",INDIRECT("'C'!$A$"&amp;MATCH($F1224,CL,0)+1)))</f>
        <v/>
      </c>
      <c r="O1224" s="331" t="inlineStr"/>
      <c r="P1224" s="332" t="n"/>
      <c r="Q1224" s="333">
        <f>A1224&amp;B1224</f>
        <v/>
      </c>
      <c r="R1224" s="333">
        <f>OR(ISBLANK(B1224),ISBLANK(C1224))</f>
        <v/>
      </c>
      <c r="S1224" s="333">
        <f>IF(R1224,"",A1224&amp;"+")</f>
        <v/>
      </c>
    </row>
    <row r="1225" ht="20.1" customFormat="1" customHeight="1" s="333">
      <c r="A1225" s="296" t="n"/>
      <c r="B1225" s="328" t="n"/>
      <c r="C1225" s="328" t="n"/>
      <c r="D1225" s="328" t="n"/>
      <c r="E1225" s="328" t="n"/>
      <c r="F1225" s="328" t="n"/>
      <c r="G1225" s="329" t="n"/>
      <c r="H1225" s="329" t="n"/>
      <c r="I1225" s="330" t="n"/>
      <c r="J1225" s="330" t="n"/>
      <c r="K1225" s="330" t="n"/>
      <c r="L1225" s="330" t="n"/>
      <c r="M1225" s="330" t="n"/>
      <c r="N1225" s="331">
        <f>IF(A1225="","",IF(ISERROR(MATCH($F1225,CL,0)),"Unknown",INDIRECT("'C'!$A$"&amp;MATCH($F1225,CL,0)+1)))</f>
        <v/>
      </c>
      <c r="O1225" s="331" t="inlineStr"/>
      <c r="P1225" s="332" t="n"/>
      <c r="Q1225" s="333">
        <f>A1225&amp;B1225</f>
        <v/>
      </c>
      <c r="R1225" s="333">
        <f>OR(ISBLANK(B1225),ISBLANK(C1225))</f>
        <v/>
      </c>
      <c r="S1225" s="333">
        <f>IF(R1225,"",A1225&amp;"+")</f>
        <v/>
      </c>
    </row>
    <row r="1226" ht="20.1" customFormat="1" customHeight="1" s="333">
      <c r="A1226" s="296" t="n"/>
      <c r="B1226" s="328" t="n"/>
      <c r="C1226" s="328" t="n"/>
      <c r="D1226" s="328" t="n"/>
      <c r="E1226" s="328" t="n"/>
      <c r="F1226" s="328" t="n"/>
      <c r="G1226" s="329" t="n"/>
      <c r="H1226" s="329" t="n"/>
      <c r="I1226" s="330" t="n"/>
      <c r="J1226" s="330" t="n"/>
      <c r="K1226" s="330" t="n"/>
      <c r="L1226" s="330" t="n"/>
      <c r="M1226" s="330" t="n"/>
      <c r="N1226" s="331">
        <f>IF(A1226="","",IF(ISERROR(MATCH($F1226,CL,0)),"Unknown",INDIRECT("'C'!$A$"&amp;MATCH($F1226,CL,0)+1)))</f>
        <v/>
      </c>
      <c r="O1226" s="331" t="inlineStr"/>
      <c r="P1226" s="332" t="n"/>
      <c r="Q1226" s="333">
        <f>A1226&amp;B1226</f>
        <v/>
      </c>
      <c r="R1226" s="333">
        <f>OR(ISBLANK(B1226),ISBLANK(C1226))</f>
        <v/>
      </c>
      <c r="S1226" s="333">
        <f>IF(R1226,"",A1226&amp;"+")</f>
        <v/>
      </c>
    </row>
    <row r="1227" ht="20.1" customFormat="1" customHeight="1" s="333">
      <c r="A1227" s="296" t="n"/>
      <c r="B1227" s="328" t="n"/>
      <c r="C1227" s="328" t="n"/>
      <c r="D1227" s="328" t="n"/>
      <c r="E1227" s="328" t="n"/>
      <c r="F1227" s="328" t="n"/>
      <c r="G1227" s="329" t="n"/>
      <c r="H1227" s="329" t="n"/>
      <c r="I1227" s="330" t="n"/>
      <c r="J1227" s="330" t="n"/>
      <c r="K1227" s="330" t="n"/>
      <c r="L1227" s="330" t="n"/>
      <c r="M1227" s="330" t="n"/>
      <c r="N1227" s="331">
        <f>IF(A1227="","",IF(ISERROR(MATCH($F1227,CL,0)),"Unknown",INDIRECT("'C'!$A$"&amp;MATCH($F1227,CL,0)+1)))</f>
        <v/>
      </c>
      <c r="O1227" s="331" t="inlineStr"/>
      <c r="P1227" s="332" t="n"/>
      <c r="Q1227" s="333">
        <f>A1227&amp;B1227</f>
        <v/>
      </c>
      <c r="R1227" s="333">
        <f>OR(ISBLANK(B1227),ISBLANK(C1227))</f>
        <v/>
      </c>
      <c r="S1227" s="333">
        <f>IF(R1227,"",A1227&amp;"+")</f>
        <v/>
      </c>
    </row>
    <row r="1228" ht="20.1" customFormat="1" customHeight="1" s="333">
      <c r="A1228" s="296" t="n"/>
      <c r="B1228" s="328" t="n"/>
      <c r="C1228" s="328" t="n"/>
      <c r="D1228" s="328" t="n"/>
      <c r="E1228" s="328" t="n"/>
      <c r="F1228" s="328" t="n"/>
      <c r="G1228" s="329" t="n"/>
      <c r="H1228" s="329" t="n"/>
      <c r="I1228" s="330" t="n"/>
      <c r="J1228" s="330" t="n"/>
      <c r="K1228" s="330" t="n"/>
      <c r="L1228" s="330" t="n"/>
      <c r="M1228" s="330" t="n"/>
      <c r="N1228" s="331">
        <f>IF(A1228="","",IF(ISERROR(MATCH($F1228,CL,0)),"Unknown",INDIRECT("'C'!$A$"&amp;MATCH($F1228,CL,0)+1)))</f>
        <v/>
      </c>
      <c r="O1228" s="331" t="inlineStr"/>
      <c r="P1228" s="332" t="n"/>
      <c r="Q1228" s="333">
        <f>A1228&amp;B1228</f>
        <v/>
      </c>
      <c r="R1228" s="333">
        <f>OR(ISBLANK(B1228),ISBLANK(C1228))</f>
        <v/>
      </c>
      <c r="S1228" s="333">
        <f>IF(R1228,"",A1228&amp;"+")</f>
        <v/>
      </c>
    </row>
    <row r="1229" ht="20.1" customFormat="1" customHeight="1" s="333">
      <c r="A1229" s="296" t="n"/>
      <c r="B1229" s="328" t="n"/>
      <c r="C1229" s="328" t="n"/>
      <c r="D1229" s="328" t="n"/>
      <c r="E1229" s="328" t="n"/>
      <c r="F1229" s="328" t="n"/>
      <c r="G1229" s="329" t="n"/>
      <c r="H1229" s="329" t="n"/>
      <c r="I1229" s="330" t="n"/>
      <c r="J1229" s="330" t="n"/>
      <c r="K1229" s="330" t="n"/>
      <c r="L1229" s="330" t="n"/>
      <c r="M1229" s="330" t="n"/>
      <c r="N1229" s="331">
        <f>IF(A1229="","",IF(ISERROR(MATCH($F1229,CL,0)),"Unknown",INDIRECT("'C'!$A$"&amp;MATCH($F1229,CL,0)+1)))</f>
        <v/>
      </c>
      <c r="O1229" s="331" t="inlineStr"/>
      <c r="P1229" s="332" t="n"/>
      <c r="Q1229" s="333">
        <f>A1229&amp;B1229</f>
        <v/>
      </c>
      <c r="R1229" s="333">
        <f>OR(ISBLANK(B1229),ISBLANK(C1229))</f>
        <v/>
      </c>
      <c r="S1229" s="333">
        <f>IF(R1229,"",A1229&amp;"+")</f>
        <v/>
      </c>
    </row>
    <row r="1230" ht="20.1" customFormat="1" customHeight="1" s="333">
      <c r="A1230" s="296" t="n"/>
      <c r="B1230" s="328" t="n"/>
      <c r="C1230" s="328" t="n"/>
      <c r="D1230" s="328" t="n"/>
      <c r="E1230" s="328" t="n"/>
      <c r="F1230" s="328" t="n"/>
      <c r="G1230" s="329" t="n"/>
      <c r="H1230" s="329" t="n"/>
      <c r="I1230" s="330" t="n"/>
      <c r="J1230" s="330" t="n"/>
      <c r="K1230" s="330" t="n"/>
      <c r="L1230" s="330" t="n"/>
      <c r="M1230" s="330" t="n"/>
      <c r="N1230" s="331">
        <f>IF(A1230="","",IF(ISERROR(MATCH($F1230,CL,0)),"Unknown",INDIRECT("'C'!$A$"&amp;MATCH($F1230,CL,0)+1)))</f>
        <v/>
      </c>
      <c r="O1230" s="331" t="inlineStr"/>
      <c r="P1230" s="332" t="n"/>
      <c r="Q1230" s="333">
        <f>A1230&amp;B1230</f>
        <v/>
      </c>
      <c r="R1230" s="333">
        <f>OR(ISBLANK(B1230),ISBLANK(C1230))</f>
        <v/>
      </c>
      <c r="S1230" s="333">
        <f>IF(R1230,"",A1230&amp;"+")</f>
        <v/>
      </c>
    </row>
    <row r="1231" ht="20.1" customFormat="1" customHeight="1" s="333">
      <c r="A1231" s="296" t="n"/>
      <c r="B1231" s="328" t="n"/>
      <c r="C1231" s="328" t="n"/>
      <c r="D1231" s="328" t="n"/>
      <c r="E1231" s="328" t="n"/>
      <c r="F1231" s="328" t="n"/>
      <c r="G1231" s="329" t="n"/>
      <c r="H1231" s="329" t="n"/>
      <c r="I1231" s="330" t="n"/>
      <c r="J1231" s="330" t="n"/>
      <c r="K1231" s="330" t="n"/>
      <c r="L1231" s="330" t="n"/>
      <c r="M1231" s="330" t="n"/>
      <c r="N1231" s="331">
        <f>IF(A1231="","",IF(ISERROR(MATCH($F1231,CL,0)),"Unknown",INDIRECT("'C'!$A$"&amp;MATCH($F1231,CL,0)+1)))</f>
        <v/>
      </c>
      <c r="O1231" s="331" t="inlineStr"/>
      <c r="P1231" s="332" t="n"/>
      <c r="Q1231" s="333">
        <f>A1231&amp;B1231</f>
        <v/>
      </c>
      <c r="R1231" s="333">
        <f>OR(ISBLANK(B1231),ISBLANK(C1231))</f>
        <v/>
      </c>
      <c r="S1231" s="333">
        <f>IF(R1231,"",A1231&amp;"+")</f>
        <v/>
      </c>
    </row>
    <row r="1232" ht="20.1" customFormat="1" customHeight="1" s="333">
      <c r="A1232" s="296" t="n"/>
      <c r="B1232" s="328" t="n"/>
      <c r="C1232" s="328" t="n"/>
      <c r="D1232" s="328" t="n"/>
      <c r="E1232" s="328" t="n"/>
      <c r="F1232" s="328" t="n"/>
      <c r="G1232" s="329" t="n"/>
      <c r="H1232" s="329" t="n"/>
      <c r="I1232" s="330" t="n"/>
      <c r="J1232" s="330" t="n"/>
      <c r="K1232" s="330" t="n"/>
      <c r="L1232" s="330" t="n"/>
      <c r="M1232" s="330" t="n"/>
      <c r="N1232" s="331">
        <f>IF(A1232="","",IF(ISERROR(MATCH($F1232,CL,0)),"Unknown",INDIRECT("'C'!$A$"&amp;MATCH($F1232,CL,0)+1)))</f>
        <v/>
      </c>
      <c r="O1232" s="331" t="inlineStr"/>
      <c r="P1232" s="332" t="n"/>
      <c r="Q1232" s="333">
        <f>A1232&amp;B1232</f>
        <v/>
      </c>
      <c r="R1232" s="333">
        <f>OR(ISBLANK(B1232),ISBLANK(C1232))</f>
        <v/>
      </c>
      <c r="S1232" s="333">
        <f>IF(R1232,"",A1232&amp;"+")</f>
        <v/>
      </c>
    </row>
    <row r="1233" ht="20.1" customFormat="1" customHeight="1" s="333">
      <c r="A1233" s="296" t="n"/>
      <c r="B1233" s="328" t="n"/>
      <c r="C1233" s="328" t="n"/>
      <c r="D1233" s="328" t="n"/>
      <c r="E1233" s="328" t="n"/>
      <c r="F1233" s="328" t="n"/>
      <c r="G1233" s="329" t="n"/>
      <c r="H1233" s="329" t="n"/>
      <c r="I1233" s="330" t="n"/>
      <c r="J1233" s="330" t="n"/>
      <c r="K1233" s="330" t="n"/>
      <c r="L1233" s="330" t="n"/>
      <c r="M1233" s="330" t="n"/>
      <c r="N1233" s="331">
        <f>IF(A1233="","",IF(ISERROR(MATCH($F1233,CL,0)),"Unknown",INDIRECT("'C'!$A$"&amp;MATCH($F1233,CL,0)+1)))</f>
        <v/>
      </c>
      <c r="O1233" s="331" t="inlineStr"/>
      <c r="P1233" s="332" t="n"/>
      <c r="Q1233" s="333">
        <f>A1233&amp;B1233</f>
        <v/>
      </c>
      <c r="R1233" s="333">
        <f>OR(ISBLANK(B1233),ISBLANK(C1233))</f>
        <v/>
      </c>
      <c r="S1233" s="333">
        <f>IF(R1233,"",A1233&amp;"+")</f>
        <v/>
      </c>
    </row>
    <row r="1234" ht="20.1" customFormat="1" customHeight="1" s="333">
      <c r="A1234" s="296" t="n"/>
      <c r="B1234" s="328" t="n"/>
      <c r="C1234" s="328" t="n"/>
      <c r="D1234" s="328" t="n"/>
      <c r="E1234" s="328" t="n"/>
      <c r="F1234" s="328" t="n"/>
      <c r="G1234" s="329" t="n"/>
      <c r="H1234" s="329" t="n"/>
      <c r="I1234" s="330" t="n"/>
      <c r="J1234" s="330" t="n"/>
      <c r="K1234" s="330" t="n"/>
      <c r="L1234" s="330" t="n"/>
      <c r="M1234" s="330" t="n"/>
      <c r="N1234" s="331">
        <f>IF(A1234="","",IF(ISERROR(MATCH($F1234,CL,0)),"Unknown",INDIRECT("'C'!$A$"&amp;MATCH($F1234,CL,0)+1)))</f>
        <v/>
      </c>
      <c r="O1234" s="331" t="inlineStr"/>
      <c r="P1234" s="332" t="n"/>
      <c r="Q1234" s="333">
        <f>A1234&amp;B1234</f>
        <v/>
      </c>
      <c r="R1234" s="333">
        <f>OR(ISBLANK(B1234),ISBLANK(C1234))</f>
        <v/>
      </c>
      <c r="S1234" s="333">
        <f>IF(R1234,"",A1234&amp;"+")</f>
        <v/>
      </c>
    </row>
    <row r="1235" ht="20.1" customFormat="1" customHeight="1" s="333">
      <c r="A1235" s="296" t="n"/>
      <c r="B1235" s="328" t="n"/>
      <c r="C1235" s="328" t="n"/>
      <c r="D1235" s="328" t="n"/>
      <c r="E1235" s="328" t="n"/>
      <c r="F1235" s="328" t="n"/>
      <c r="G1235" s="329" t="n"/>
      <c r="H1235" s="329" t="n"/>
      <c r="I1235" s="330" t="n"/>
      <c r="J1235" s="330" t="n"/>
      <c r="K1235" s="330" t="n"/>
      <c r="L1235" s="330" t="n"/>
      <c r="M1235" s="330" t="n"/>
      <c r="N1235" s="331">
        <f>IF(A1235="","",IF(ISERROR(MATCH($F1235,CL,0)),"Unknown",INDIRECT("'C'!$A$"&amp;MATCH($F1235,CL,0)+1)))</f>
        <v/>
      </c>
      <c r="O1235" s="331" t="inlineStr"/>
      <c r="P1235" s="332" t="n"/>
      <c r="Q1235" s="333">
        <f>A1235&amp;B1235</f>
        <v/>
      </c>
      <c r="R1235" s="333">
        <f>OR(ISBLANK(B1235),ISBLANK(C1235))</f>
        <v/>
      </c>
      <c r="S1235" s="333">
        <f>IF(R1235,"",A1235&amp;"+")</f>
        <v/>
      </c>
    </row>
    <row r="1236" ht="20.1" customFormat="1" customHeight="1" s="333">
      <c r="A1236" s="296" t="n"/>
      <c r="B1236" s="328" t="n"/>
      <c r="C1236" s="328" t="n"/>
      <c r="D1236" s="328" t="n"/>
      <c r="E1236" s="328" t="n"/>
      <c r="F1236" s="328" t="n"/>
      <c r="G1236" s="329" t="n"/>
      <c r="H1236" s="329" t="n"/>
      <c r="I1236" s="330" t="n"/>
      <c r="J1236" s="330" t="n"/>
      <c r="K1236" s="330" t="n"/>
      <c r="L1236" s="330" t="n"/>
      <c r="M1236" s="330" t="n"/>
      <c r="N1236" s="331">
        <f>IF(A1236="","",IF(ISERROR(MATCH($F1236,CL,0)),"Unknown",INDIRECT("'C'!$A$"&amp;MATCH($F1236,CL,0)+1)))</f>
        <v/>
      </c>
      <c r="O1236" s="331" t="inlineStr"/>
      <c r="P1236" s="332" t="n"/>
      <c r="Q1236" s="333">
        <f>A1236&amp;B1236</f>
        <v/>
      </c>
      <c r="R1236" s="333">
        <f>OR(ISBLANK(B1236),ISBLANK(C1236))</f>
        <v/>
      </c>
      <c r="S1236" s="333">
        <f>IF(R1236,"",A1236&amp;"+")</f>
        <v/>
      </c>
    </row>
    <row r="1237" ht="20.1" customFormat="1" customHeight="1" s="333">
      <c r="A1237" s="296" t="n"/>
      <c r="B1237" s="328" t="n"/>
      <c r="C1237" s="328" t="n"/>
      <c r="D1237" s="328" t="n"/>
      <c r="E1237" s="328" t="n"/>
      <c r="F1237" s="328" t="n"/>
      <c r="G1237" s="329" t="n"/>
      <c r="H1237" s="329" t="n"/>
      <c r="I1237" s="330" t="n"/>
      <c r="J1237" s="330" t="n"/>
      <c r="K1237" s="330" t="n"/>
      <c r="L1237" s="330" t="n"/>
      <c r="M1237" s="330" t="n"/>
      <c r="N1237" s="331">
        <f>IF(A1237="","",IF(ISERROR(MATCH($F1237,CL,0)),"Unknown",INDIRECT("'C'!$A$"&amp;MATCH($F1237,CL,0)+1)))</f>
        <v/>
      </c>
      <c r="O1237" s="331" t="inlineStr"/>
      <c r="P1237" s="332" t="n"/>
      <c r="Q1237" s="333">
        <f>A1237&amp;B1237</f>
        <v/>
      </c>
      <c r="R1237" s="333">
        <f>OR(ISBLANK(B1237),ISBLANK(C1237))</f>
        <v/>
      </c>
      <c r="S1237" s="333">
        <f>IF(R1237,"",A1237&amp;"+")</f>
        <v/>
      </c>
    </row>
    <row r="1238" ht="20.1" customFormat="1" customHeight="1" s="333">
      <c r="A1238" s="296" t="n"/>
      <c r="B1238" s="328" t="n"/>
      <c r="C1238" s="328" t="n"/>
      <c r="D1238" s="328" t="n"/>
      <c r="E1238" s="328" t="n"/>
      <c r="F1238" s="328" t="n"/>
      <c r="G1238" s="329" t="n"/>
      <c r="H1238" s="329" t="n"/>
      <c r="I1238" s="330" t="n"/>
      <c r="J1238" s="330" t="n"/>
      <c r="K1238" s="330" t="n"/>
      <c r="L1238" s="330" t="n"/>
      <c r="M1238" s="330" t="n"/>
      <c r="N1238" s="331">
        <f>IF(A1238="","",IF(ISERROR(MATCH($F1238,CL,0)),"Unknown",INDIRECT("'C'!$A$"&amp;MATCH($F1238,CL,0)+1)))</f>
        <v/>
      </c>
      <c r="O1238" s="331" t="inlineStr"/>
      <c r="P1238" s="332" t="n"/>
      <c r="Q1238" s="333">
        <f>A1238&amp;B1238</f>
        <v/>
      </c>
      <c r="R1238" s="333">
        <f>OR(ISBLANK(B1238),ISBLANK(C1238))</f>
        <v/>
      </c>
      <c r="S1238" s="333">
        <f>IF(R1238,"",A1238&amp;"+")</f>
        <v/>
      </c>
    </row>
    <row r="1239" ht="20.1" customFormat="1" customHeight="1" s="333">
      <c r="A1239" s="296" t="n"/>
      <c r="B1239" s="328" t="n"/>
      <c r="C1239" s="328" t="n"/>
      <c r="D1239" s="328" t="n"/>
      <c r="E1239" s="328" t="n"/>
      <c r="F1239" s="328" t="n"/>
      <c r="G1239" s="329" t="n"/>
      <c r="H1239" s="329" t="n"/>
      <c r="I1239" s="330" t="n"/>
      <c r="J1239" s="330" t="n"/>
      <c r="K1239" s="330" t="n"/>
      <c r="L1239" s="330" t="n"/>
      <c r="M1239" s="330" t="n"/>
      <c r="N1239" s="331">
        <f>IF(A1239="","",IF(ISERROR(MATCH($F1239,CL,0)),"Unknown",INDIRECT("'C'!$A$"&amp;MATCH($F1239,CL,0)+1)))</f>
        <v/>
      </c>
      <c r="O1239" s="331" t="inlineStr"/>
      <c r="P1239" s="332" t="n"/>
      <c r="Q1239" s="333">
        <f>A1239&amp;B1239</f>
        <v/>
      </c>
      <c r="R1239" s="333">
        <f>OR(ISBLANK(B1239),ISBLANK(C1239))</f>
        <v/>
      </c>
      <c r="S1239" s="333">
        <f>IF(R1239,"",A1239&amp;"+")</f>
        <v/>
      </c>
    </row>
    <row r="1240" ht="20.1" customFormat="1" customHeight="1" s="333">
      <c r="A1240" s="296" t="n"/>
      <c r="B1240" s="328" t="n"/>
      <c r="C1240" s="328" t="n"/>
      <c r="D1240" s="328" t="n"/>
      <c r="E1240" s="328" t="n"/>
      <c r="F1240" s="328" t="n"/>
      <c r="G1240" s="329" t="n"/>
      <c r="H1240" s="329" t="n"/>
      <c r="I1240" s="330" t="n"/>
      <c r="J1240" s="330" t="n"/>
      <c r="K1240" s="330" t="n"/>
      <c r="L1240" s="330" t="n"/>
      <c r="M1240" s="330" t="n"/>
      <c r="N1240" s="331">
        <f>IF(A1240="","",IF(ISERROR(MATCH($F1240,CL,0)),"Unknown",INDIRECT("'C'!$A$"&amp;MATCH($F1240,CL,0)+1)))</f>
        <v/>
      </c>
      <c r="O1240" s="331" t="inlineStr"/>
      <c r="P1240" s="332" t="n"/>
      <c r="Q1240" s="333">
        <f>A1240&amp;B1240</f>
        <v/>
      </c>
      <c r="R1240" s="333">
        <f>OR(ISBLANK(B1240),ISBLANK(C1240))</f>
        <v/>
      </c>
      <c r="S1240" s="333">
        <f>IF(R1240,"",A1240&amp;"+")</f>
        <v/>
      </c>
    </row>
    <row r="1241" ht="20.1" customFormat="1" customHeight="1" s="333">
      <c r="A1241" s="296" t="n"/>
      <c r="B1241" s="328" t="n"/>
      <c r="C1241" s="328" t="n"/>
      <c r="D1241" s="328" t="n"/>
      <c r="E1241" s="328" t="n"/>
      <c r="F1241" s="328" t="n"/>
      <c r="G1241" s="329" t="n"/>
      <c r="H1241" s="329" t="n"/>
      <c r="I1241" s="330" t="n"/>
      <c r="J1241" s="330" t="n"/>
      <c r="K1241" s="330" t="n"/>
      <c r="L1241" s="330" t="n"/>
      <c r="M1241" s="330" t="n"/>
      <c r="N1241" s="331">
        <f>IF(A1241="","",IF(ISERROR(MATCH($F1241,CL,0)),"Unknown",INDIRECT("'C'!$A$"&amp;MATCH($F1241,CL,0)+1)))</f>
        <v/>
      </c>
      <c r="O1241" s="331" t="inlineStr"/>
      <c r="P1241" s="332" t="n"/>
      <c r="Q1241" s="333">
        <f>A1241&amp;B1241</f>
        <v/>
      </c>
      <c r="R1241" s="333">
        <f>OR(ISBLANK(B1241),ISBLANK(C1241))</f>
        <v/>
      </c>
      <c r="S1241" s="333">
        <f>IF(R1241,"",A1241&amp;"+")</f>
        <v/>
      </c>
    </row>
    <row r="1242" ht="20.1" customFormat="1" customHeight="1" s="333">
      <c r="A1242" s="296" t="n"/>
      <c r="B1242" s="328" t="n"/>
      <c r="C1242" s="328" t="n"/>
      <c r="D1242" s="328" t="n"/>
      <c r="E1242" s="328" t="n"/>
      <c r="F1242" s="328" t="n"/>
      <c r="G1242" s="329" t="n"/>
      <c r="H1242" s="329" t="n"/>
      <c r="I1242" s="330" t="n"/>
      <c r="J1242" s="330" t="n"/>
      <c r="K1242" s="330" t="n"/>
      <c r="L1242" s="330" t="n"/>
      <c r="M1242" s="330" t="n"/>
      <c r="N1242" s="331">
        <f>IF(A1242="","",IF(ISERROR(MATCH($F1242,CL,0)),"Unknown",INDIRECT("'C'!$A$"&amp;MATCH($F1242,CL,0)+1)))</f>
        <v/>
      </c>
      <c r="O1242" s="331" t="inlineStr"/>
      <c r="P1242" s="332" t="n"/>
      <c r="Q1242" s="333">
        <f>A1242&amp;B1242</f>
        <v/>
      </c>
      <c r="R1242" s="333">
        <f>OR(ISBLANK(B1242),ISBLANK(C1242))</f>
        <v/>
      </c>
      <c r="S1242" s="333">
        <f>IF(R1242,"",A1242&amp;"+")</f>
        <v/>
      </c>
    </row>
    <row r="1243" ht="20.1" customFormat="1" customHeight="1" s="333">
      <c r="A1243" s="296" t="n"/>
      <c r="B1243" s="328" t="n"/>
      <c r="C1243" s="328" t="n"/>
      <c r="D1243" s="328" t="n"/>
      <c r="E1243" s="328" t="n"/>
      <c r="F1243" s="328" t="n"/>
      <c r="G1243" s="329" t="n"/>
      <c r="H1243" s="329" t="n"/>
      <c r="I1243" s="330" t="n"/>
      <c r="J1243" s="330" t="n"/>
      <c r="K1243" s="330" t="n"/>
      <c r="L1243" s="330" t="n"/>
      <c r="M1243" s="330" t="n"/>
      <c r="N1243" s="331">
        <f>IF(A1243="","",IF(ISERROR(MATCH($F1243,CL,0)),"Unknown",INDIRECT("'C'!$A$"&amp;MATCH($F1243,CL,0)+1)))</f>
        <v/>
      </c>
      <c r="O1243" s="331" t="inlineStr"/>
      <c r="P1243" s="332" t="n"/>
      <c r="Q1243" s="333">
        <f>A1243&amp;B1243</f>
        <v/>
      </c>
      <c r="R1243" s="333">
        <f>OR(ISBLANK(B1243),ISBLANK(C1243))</f>
        <v/>
      </c>
      <c r="S1243" s="333">
        <f>IF(R1243,"",A1243&amp;"+")</f>
        <v/>
      </c>
    </row>
    <row r="1244" ht="20.1" customFormat="1" customHeight="1" s="333">
      <c r="A1244" s="296" t="n"/>
      <c r="B1244" s="328" t="n"/>
      <c r="C1244" s="328" t="n"/>
      <c r="D1244" s="328" t="n"/>
      <c r="E1244" s="328" t="n"/>
      <c r="F1244" s="328" t="n"/>
      <c r="G1244" s="329" t="n"/>
      <c r="H1244" s="329" t="n"/>
      <c r="I1244" s="330" t="n"/>
      <c r="J1244" s="330" t="n"/>
      <c r="K1244" s="330" t="n"/>
      <c r="L1244" s="330" t="n"/>
      <c r="M1244" s="330" t="n"/>
      <c r="N1244" s="331">
        <f>IF(A1244="","",IF(ISERROR(MATCH($F1244,CL,0)),"Unknown",INDIRECT("'C'!$A$"&amp;MATCH($F1244,CL,0)+1)))</f>
        <v/>
      </c>
      <c r="O1244" s="331" t="inlineStr"/>
      <c r="P1244" s="332" t="n"/>
      <c r="Q1244" s="333">
        <f>A1244&amp;B1244</f>
        <v/>
      </c>
      <c r="R1244" s="333">
        <f>OR(ISBLANK(B1244),ISBLANK(C1244))</f>
        <v/>
      </c>
      <c r="S1244" s="333">
        <f>IF(R1244,"",A1244&amp;"+")</f>
        <v/>
      </c>
    </row>
    <row r="1245" ht="20.1" customFormat="1" customHeight="1" s="333">
      <c r="A1245" s="296" t="n"/>
      <c r="B1245" s="328" t="n"/>
      <c r="C1245" s="328" t="n"/>
      <c r="D1245" s="328" t="n"/>
      <c r="E1245" s="328" t="n"/>
      <c r="F1245" s="328" t="n"/>
      <c r="G1245" s="329" t="n"/>
      <c r="H1245" s="329" t="n"/>
      <c r="I1245" s="330" t="n"/>
      <c r="J1245" s="330" t="n"/>
      <c r="K1245" s="330" t="n"/>
      <c r="L1245" s="330" t="n"/>
      <c r="M1245" s="330" t="n"/>
      <c r="N1245" s="331">
        <f>IF(A1245="","",IF(ISERROR(MATCH($F1245,CL,0)),"Unknown",INDIRECT("'C'!$A$"&amp;MATCH($F1245,CL,0)+1)))</f>
        <v/>
      </c>
      <c r="O1245" s="331" t="inlineStr"/>
      <c r="P1245" s="332" t="n"/>
      <c r="Q1245" s="333">
        <f>A1245&amp;B1245</f>
        <v/>
      </c>
      <c r="R1245" s="333">
        <f>OR(ISBLANK(B1245),ISBLANK(C1245))</f>
        <v/>
      </c>
      <c r="S1245" s="333">
        <f>IF(R1245,"",A1245&amp;"+")</f>
        <v/>
      </c>
    </row>
    <row r="1246" ht="20.1" customFormat="1" customHeight="1" s="333">
      <c r="A1246" s="296" t="n"/>
      <c r="B1246" s="328" t="n"/>
      <c r="C1246" s="328" t="n"/>
      <c r="D1246" s="328" t="n"/>
      <c r="E1246" s="328" t="n"/>
      <c r="F1246" s="328" t="n"/>
      <c r="G1246" s="329" t="n"/>
      <c r="H1246" s="329" t="n"/>
      <c r="I1246" s="330" t="n"/>
      <c r="J1246" s="330" t="n"/>
      <c r="K1246" s="330" t="n"/>
      <c r="L1246" s="330" t="n"/>
      <c r="M1246" s="330" t="n"/>
      <c r="N1246" s="331">
        <f>IF(A1246="","",IF(ISERROR(MATCH($F1246,CL,0)),"Unknown",INDIRECT("'C'!$A$"&amp;MATCH($F1246,CL,0)+1)))</f>
        <v/>
      </c>
      <c r="O1246" s="331" t="inlineStr"/>
      <c r="P1246" s="332" t="n"/>
      <c r="Q1246" s="333">
        <f>A1246&amp;B1246</f>
        <v/>
      </c>
      <c r="R1246" s="333">
        <f>OR(ISBLANK(B1246),ISBLANK(C1246))</f>
        <v/>
      </c>
      <c r="S1246" s="333">
        <f>IF(R1246,"",A1246&amp;"+")</f>
        <v/>
      </c>
    </row>
    <row r="1247" ht="20.1" customFormat="1" customHeight="1" s="333">
      <c r="A1247" s="296" t="n"/>
      <c r="B1247" s="328" t="n"/>
      <c r="C1247" s="328" t="n"/>
      <c r="D1247" s="328" t="n"/>
      <c r="E1247" s="328" t="n"/>
      <c r="F1247" s="328" t="n"/>
      <c r="G1247" s="329" t="n"/>
      <c r="H1247" s="329" t="n"/>
      <c r="I1247" s="330" t="n"/>
      <c r="J1247" s="330" t="n"/>
      <c r="K1247" s="330" t="n"/>
      <c r="L1247" s="330" t="n"/>
      <c r="M1247" s="330" t="n"/>
      <c r="N1247" s="331">
        <f>IF(A1247="","",IF(ISERROR(MATCH($F1247,CL,0)),"Unknown",INDIRECT("'C'!$A$"&amp;MATCH($F1247,CL,0)+1)))</f>
        <v/>
      </c>
      <c r="O1247" s="331" t="inlineStr"/>
      <c r="P1247" s="332" t="n"/>
      <c r="Q1247" s="333">
        <f>A1247&amp;B1247</f>
        <v/>
      </c>
      <c r="R1247" s="333">
        <f>OR(ISBLANK(B1247),ISBLANK(C1247))</f>
        <v/>
      </c>
      <c r="S1247" s="333">
        <f>IF(R1247,"",A1247&amp;"+")</f>
        <v/>
      </c>
    </row>
    <row r="1248" ht="20.1" customFormat="1" customHeight="1" s="333">
      <c r="A1248" s="296" t="n"/>
      <c r="B1248" s="328" t="n"/>
      <c r="C1248" s="328" t="n"/>
      <c r="D1248" s="328" t="n"/>
      <c r="E1248" s="328" t="n"/>
      <c r="F1248" s="328" t="n"/>
      <c r="G1248" s="329" t="n"/>
      <c r="H1248" s="329" t="n"/>
      <c r="I1248" s="330" t="n"/>
      <c r="J1248" s="330" t="n"/>
      <c r="K1248" s="330" t="n"/>
      <c r="L1248" s="330" t="n"/>
      <c r="M1248" s="330" t="n"/>
      <c r="N1248" s="331">
        <f>IF(A1248="","",IF(ISERROR(MATCH($F1248,CL,0)),"Unknown",INDIRECT("'C'!$A$"&amp;MATCH($F1248,CL,0)+1)))</f>
        <v/>
      </c>
      <c r="O1248" s="331" t="inlineStr"/>
      <c r="P1248" s="332" t="n"/>
      <c r="Q1248" s="333">
        <f>A1248&amp;B1248</f>
        <v/>
      </c>
      <c r="R1248" s="333">
        <f>OR(ISBLANK(B1248),ISBLANK(C1248))</f>
        <v/>
      </c>
      <c r="S1248" s="333">
        <f>IF(R1248,"",A1248&amp;"+")</f>
        <v/>
      </c>
    </row>
    <row r="1249" ht="20.1" customFormat="1" customHeight="1" s="333">
      <c r="A1249" s="296" t="n"/>
      <c r="B1249" s="328" t="n"/>
      <c r="C1249" s="328" t="n"/>
      <c r="D1249" s="328" t="n"/>
      <c r="E1249" s="328" t="n"/>
      <c r="F1249" s="328" t="n"/>
      <c r="G1249" s="329" t="n"/>
      <c r="H1249" s="329" t="n"/>
      <c r="I1249" s="330" t="n"/>
      <c r="J1249" s="330" t="n"/>
      <c r="K1249" s="330" t="n"/>
      <c r="L1249" s="330" t="n"/>
      <c r="M1249" s="330" t="n"/>
      <c r="N1249" s="331">
        <f>IF(A1249="","",IF(ISERROR(MATCH($F1249,CL,0)),"Unknown",INDIRECT("'C'!$A$"&amp;MATCH($F1249,CL,0)+1)))</f>
        <v/>
      </c>
      <c r="O1249" s="331" t="inlineStr"/>
      <c r="P1249" s="332" t="n"/>
      <c r="Q1249" s="333">
        <f>A1249&amp;B1249</f>
        <v/>
      </c>
      <c r="R1249" s="333">
        <f>OR(ISBLANK(B1249),ISBLANK(C1249))</f>
        <v/>
      </c>
      <c r="S1249" s="333">
        <f>IF(R1249,"",A1249&amp;"+")</f>
        <v/>
      </c>
    </row>
    <row r="1250" ht="20.1" customFormat="1" customHeight="1" s="333">
      <c r="A1250" s="296" t="n"/>
      <c r="B1250" s="328" t="n"/>
      <c r="C1250" s="328" t="n"/>
      <c r="D1250" s="328" t="n"/>
      <c r="E1250" s="328" t="n"/>
      <c r="F1250" s="328" t="n"/>
      <c r="G1250" s="329" t="n"/>
      <c r="H1250" s="329" t="n"/>
      <c r="I1250" s="330" t="n"/>
      <c r="J1250" s="330" t="n"/>
      <c r="K1250" s="330" t="n"/>
      <c r="L1250" s="330" t="n"/>
      <c r="M1250" s="330" t="n"/>
      <c r="N1250" s="331">
        <f>IF(A1250="","",IF(ISERROR(MATCH($F1250,CL,0)),"Unknown",INDIRECT("'C'!$A$"&amp;MATCH($F1250,CL,0)+1)))</f>
        <v/>
      </c>
      <c r="O1250" s="331" t="inlineStr"/>
      <c r="P1250" s="332" t="n"/>
      <c r="Q1250" s="333">
        <f>A1250&amp;B1250</f>
        <v/>
      </c>
      <c r="R1250" s="333">
        <f>OR(ISBLANK(B1250),ISBLANK(C1250))</f>
        <v/>
      </c>
      <c r="S1250" s="333">
        <f>IF(R1250,"",A1250&amp;"+")</f>
        <v/>
      </c>
    </row>
    <row r="1251" ht="20.1" customFormat="1" customHeight="1" s="333">
      <c r="A1251" s="296" t="n"/>
      <c r="B1251" s="328" t="n"/>
      <c r="C1251" s="328" t="n"/>
      <c r="D1251" s="328" t="n"/>
      <c r="E1251" s="328" t="n"/>
      <c r="F1251" s="328" t="n"/>
      <c r="G1251" s="329" t="n"/>
      <c r="H1251" s="329" t="n"/>
      <c r="I1251" s="330" t="n"/>
      <c r="J1251" s="330" t="n"/>
      <c r="K1251" s="330" t="n"/>
      <c r="L1251" s="330" t="n"/>
      <c r="M1251" s="330" t="n"/>
      <c r="N1251" s="331">
        <f>IF(A1251="","",IF(ISERROR(MATCH($F1251,CL,0)),"Unknown",INDIRECT("'C'!$A$"&amp;MATCH($F1251,CL,0)+1)))</f>
        <v/>
      </c>
      <c r="O1251" s="331" t="inlineStr"/>
      <c r="P1251" s="332" t="n"/>
      <c r="Q1251" s="333">
        <f>A1251&amp;B1251</f>
        <v/>
      </c>
      <c r="R1251" s="333">
        <f>OR(ISBLANK(B1251),ISBLANK(C1251))</f>
        <v/>
      </c>
      <c r="S1251" s="333">
        <f>IF(R1251,"",A1251&amp;"+")</f>
        <v/>
      </c>
    </row>
    <row r="1252" ht="20.1" customFormat="1" customHeight="1" s="333">
      <c r="A1252" s="296" t="n"/>
      <c r="B1252" s="328" t="n"/>
      <c r="C1252" s="328" t="n"/>
      <c r="D1252" s="328" t="n"/>
      <c r="E1252" s="328" t="n"/>
      <c r="F1252" s="328" t="n"/>
      <c r="G1252" s="329" t="n"/>
      <c r="H1252" s="329" t="n"/>
      <c r="I1252" s="330" t="n"/>
      <c r="J1252" s="330" t="n"/>
      <c r="K1252" s="330" t="n"/>
      <c r="L1252" s="330" t="n"/>
      <c r="M1252" s="330" t="n"/>
      <c r="N1252" s="331">
        <f>IF(A1252="","",IF(ISERROR(MATCH($F1252,CL,0)),"Unknown",INDIRECT("'C'!$A$"&amp;MATCH($F1252,CL,0)+1)))</f>
        <v/>
      </c>
      <c r="O1252" s="331" t="inlineStr"/>
      <c r="P1252" s="332" t="n"/>
      <c r="Q1252" s="333">
        <f>A1252&amp;B1252</f>
        <v/>
      </c>
      <c r="R1252" s="333">
        <f>OR(ISBLANK(B1252),ISBLANK(C1252))</f>
        <v/>
      </c>
      <c r="S1252" s="333">
        <f>IF(R1252,"",A1252&amp;"+")</f>
        <v/>
      </c>
    </row>
    <row r="1253" ht="20.1" customFormat="1" customHeight="1" s="333">
      <c r="A1253" s="296" t="n"/>
      <c r="B1253" s="328" t="n"/>
      <c r="C1253" s="328" t="n"/>
      <c r="D1253" s="328" t="n"/>
      <c r="E1253" s="328" t="n"/>
      <c r="F1253" s="328" t="n"/>
      <c r="G1253" s="329" t="n"/>
      <c r="H1253" s="329" t="n"/>
      <c r="I1253" s="330" t="n"/>
      <c r="J1253" s="330" t="n"/>
      <c r="K1253" s="330" t="n"/>
      <c r="L1253" s="330" t="n"/>
      <c r="M1253" s="330" t="n"/>
      <c r="N1253" s="331">
        <f>IF(A1253="","",IF(ISERROR(MATCH($F1253,CL,0)),"Unknown",INDIRECT("'C'!$A$"&amp;MATCH($F1253,CL,0)+1)))</f>
        <v/>
      </c>
      <c r="O1253" s="331" t="inlineStr"/>
      <c r="P1253" s="332" t="n"/>
      <c r="Q1253" s="333">
        <f>A1253&amp;B1253</f>
        <v/>
      </c>
      <c r="R1253" s="333">
        <f>OR(ISBLANK(B1253),ISBLANK(C1253))</f>
        <v/>
      </c>
      <c r="S1253" s="333">
        <f>IF(R1253,"",A1253&amp;"+")</f>
        <v/>
      </c>
    </row>
    <row r="1254" ht="20.1" customFormat="1" customHeight="1" s="333">
      <c r="A1254" s="296" t="n"/>
      <c r="B1254" s="328" t="n"/>
      <c r="C1254" s="328" t="n"/>
      <c r="D1254" s="328" t="n"/>
      <c r="E1254" s="328" t="n"/>
      <c r="F1254" s="328" t="n"/>
      <c r="G1254" s="329" t="n"/>
      <c r="H1254" s="329" t="n"/>
      <c r="I1254" s="330" t="n"/>
      <c r="J1254" s="330" t="n"/>
      <c r="K1254" s="330" t="n"/>
      <c r="L1254" s="330" t="n"/>
      <c r="M1254" s="330" t="n"/>
      <c r="N1254" s="331">
        <f>IF(A1254="","",IF(ISERROR(MATCH($F1254,CL,0)),"Unknown",INDIRECT("'C'!$A$"&amp;MATCH($F1254,CL,0)+1)))</f>
        <v/>
      </c>
      <c r="O1254" s="331" t="inlineStr"/>
      <c r="P1254" s="332" t="n"/>
      <c r="Q1254" s="333">
        <f>A1254&amp;B1254</f>
        <v/>
      </c>
      <c r="R1254" s="333">
        <f>OR(ISBLANK(B1254),ISBLANK(C1254))</f>
        <v/>
      </c>
      <c r="S1254" s="333">
        <f>IF(R1254,"",A1254&amp;"+")</f>
        <v/>
      </c>
    </row>
    <row r="1255" ht="20.1" customFormat="1" customHeight="1" s="333">
      <c r="A1255" s="296" t="n"/>
      <c r="B1255" s="328" t="n"/>
      <c r="C1255" s="328" t="n"/>
      <c r="D1255" s="328" t="n"/>
      <c r="E1255" s="328" t="n"/>
      <c r="F1255" s="328" t="n"/>
      <c r="G1255" s="329" t="n"/>
      <c r="H1255" s="329" t="n"/>
      <c r="I1255" s="330" t="n"/>
      <c r="J1255" s="330" t="n"/>
      <c r="K1255" s="330" t="n"/>
      <c r="L1255" s="330" t="n"/>
      <c r="M1255" s="330" t="n"/>
      <c r="N1255" s="331">
        <f>IF(A1255="","",IF(ISERROR(MATCH($F1255,CL,0)),"Unknown",INDIRECT("'C'!$A$"&amp;MATCH($F1255,CL,0)+1)))</f>
        <v/>
      </c>
      <c r="O1255" s="331" t="inlineStr"/>
      <c r="P1255" s="332" t="n"/>
      <c r="Q1255" s="333">
        <f>A1255&amp;B1255</f>
        <v/>
      </c>
      <c r="R1255" s="333">
        <f>OR(ISBLANK(B1255),ISBLANK(C1255))</f>
        <v/>
      </c>
      <c r="S1255" s="333">
        <f>IF(R1255,"",A1255&amp;"+")</f>
        <v/>
      </c>
    </row>
    <row r="1256" ht="20.1" customFormat="1" customHeight="1" s="333">
      <c r="A1256" s="296" t="n"/>
      <c r="B1256" s="328" t="n"/>
      <c r="C1256" s="328" t="n"/>
      <c r="D1256" s="328" t="n"/>
      <c r="E1256" s="328" t="n"/>
      <c r="F1256" s="328" t="n"/>
      <c r="G1256" s="329" t="n"/>
      <c r="H1256" s="329" t="n"/>
      <c r="I1256" s="330" t="n"/>
      <c r="J1256" s="330" t="n"/>
      <c r="K1256" s="330" t="n"/>
      <c r="L1256" s="330" t="n"/>
      <c r="M1256" s="330" t="n"/>
      <c r="N1256" s="331">
        <f>IF(A1256="","",IF(ISERROR(MATCH($F1256,CL,0)),"Unknown",INDIRECT("'C'!$A$"&amp;MATCH($F1256,CL,0)+1)))</f>
        <v/>
      </c>
      <c r="O1256" s="331" t="inlineStr"/>
      <c r="P1256" s="332" t="n"/>
      <c r="Q1256" s="333">
        <f>A1256&amp;B1256</f>
        <v/>
      </c>
      <c r="R1256" s="333">
        <f>OR(ISBLANK(B1256),ISBLANK(C1256))</f>
        <v/>
      </c>
      <c r="S1256" s="333">
        <f>IF(R1256,"",A1256&amp;"+")</f>
        <v/>
      </c>
    </row>
    <row r="1257" ht="20.1" customFormat="1" customHeight="1" s="333">
      <c r="A1257" s="296" t="n"/>
      <c r="B1257" s="328" t="n"/>
      <c r="C1257" s="328" t="n"/>
      <c r="D1257" s="328" t="n"/>
      <c r="E1257" s="328" t="n"/>
      <c r="F1257" s="328" t="n"/>
      <c r="G1257" s="329" t="n"/>
      <c r="H1257" s="329" t="n"/>
      <c r="I1257" s="330" t="n"/>
      <c r="J1257" s="330" t="n"/>
      <c r="K1257" s="330" t="n"/>
      <c r="L1257" s="330" t="n"/>
      <c r="M1257" s="330" t="n"/>
      <c r="N1257" s="331">
        <f>IF(A1257="","",IF(ISERROR(MATCH($F1257,CL,0)),"Unknown",INDIRECT("'C'!$A$"&amp;MATCH($F1257,CL,0)+1)))</f>
        <v/>
      </c>
      <c r="O1257" s="331" t="inlineStr"/>
      <c r="P1257" s="332" t="n"/>
      <c r="Q1257" s="333">
        <f>A1257&amp;B1257</f>
        <v/>
      </c>
      <c r="R1257" s="333">
        <f>OR(ISBLANK(B1257),ISBLANK(C1257))</f>
        <v/>
      </c>
      <c r="S1257" s="333">
        <f>IF(R1257,"",A1257&amp;"+")</f>
        <v/>
      </c>
    </row>
    <row r="1258" ht="20.1" customFormat="1" customHeight="1" s="333">
      <c r="A1258" s="296" t="n"/>
      <c r="B1258" s="328" t="n"/>
      <c r="C1258" s="328" t="n"/>
      <c r="D1258" s="328" t="n"/>
      <c r="E1258" s="328" t="n"/>
      <c r="F1258" s="328" t="n"/>
      <c r="G1258" s="329" t="n"/>
      <c r="H1258" s="329" t="n"/>
      <c r="I1258" s="330" t="n"/>
      <c r="J1258" s="330" t="n"/>
      <c r="K1258" s="330" t="n"/>
      <c r="L1258" s="330" t="n"/>
      <c r="M1258" s="330" t="n"/>
      <c r="N1258" s="331">
        <f>IF(A1258="","",IF(ISERROR(MATCH($F1258,CL,0)),"Unknown",INDIRECT("'C'!$A$"&amp;MATCH($F1258,CL,0)+1)))</f>
        <v/>
      </c>
      <c r="O1258" s="331" t="inlineStr"/>
      <c r="P1258" s="332" t="n"/>
      <c r="Q1258" s="333">
        <f>A1258&amp;B1258</f>
        <v/>
      </c>
      <c r="R1258" s="333">
        <f>OR(ISBLANK(B1258),ISBLANK(C1258))</f>
        <v/>
      </c>
      <c r="S1258" s="333">
        <f>IF(R1258,"",A1258&amp;"+")</f>
        <v/>
      </c>
    </row>
    <row r="1259" ht="20.1" customFormat="1" customHeight="1" s="333">
      <c r="A1259" s="296" t="n"/>
      <c r="B1259" s="328" t="n"/>
      <c r="C1259" s="328" t="n"/>
      <c r="D1259" s="328" t="n"/>
      <c r="E1259" s="328" t="n"/>
      <c r="F1259" s="328" t="n"/>
      <c r="G1259" s="329" t="n"/>
      <c r="H1259" s="329" t="n"/>
      <c r="I1259" s="330" t="n"/>
      <c r="J1259" s="330" t="n"/>
      <c r="K1259" s="330" t="n"/>
      <c r="L1259" s="330" t="n"/>
      <c r="M1259" s="330" t="n"/>
      <c r="N1259" s="331">
        <f>IF(A1259="","",IF(ISERROR(MATCH($F1259,CL,0)),"Unknown",INDIRECT("'C'!$A$"&amp;MATCH($F1259,CL,0)+1)))</f>
        <v/>
      </c>
      <c r="O1259" s="331" t="inlineStr"/>
      <c r="P1259" s="332" t="n"/>
      <c r="Q1259" s="333">
        <f>A1259&amp;B1259</f>
        <v/>
      </c>
      <c r="R1259" s="333">
        <f>OR(ISBLANK(B1259),ISBLANK(C1259))</f>
        <v/>
      </c>
      <c r="S1259" s="333">
        <f>IF(R1259,"",A1259&amp;"+")</f>
        <v/>
      </c>
    </row>
    <row r="1260" ht="20.1" customFormat="1" customHeight="1" s="333">
      <c r="A1260" s="296" t="n"/>
      <c r="B1260" s="328" t="n"/>
      <c r="C1260" s="328" t="n"/>
      <c r="D1260" s="328" t="n"/>
      <c r="E1260" s="328" t="n"/>
      <c r="F1260" s="328" t="n"/>
      <c r="G1260" s="329" t="n"/>
      <c r="H1260" s="329" t="n"/>
      <c r="I1260" s="330" t="n"/>
      <c r="J1260" s="330" t="n"/>
      <c r="K1260" s="330" t="n"/>
      <c r="L1260" s="330" t="n"/>
      <c r="M1260" s="330" t="n"/>
      <c r="N1260" s="331">
        <f>IF(A1260="","",IF(ISERROR(MATCH($F1260,CL,0)),"Unknown",INDIRECT("'C'!$A$"&amp;MATCH($F1260,CL,0)+1)))</f>
        <v/>
      </c>
      <c r="O1260" s="331" t="inlineStr"/>
      <c r="P1260" s="332" t="n"/>
      <c r="Q1260" s="333">
        <f>A1260&amp;B1260</f>
        <v/>
      </c>
      <c r="R1260" s="333">
        <f>OR(ISBLANK(B1260),ISBLANK(C1260))</f>
        <v/>
      </c>
      <c r="S1260" s="333">
        <f>IF(R1260,"",A1260&amp;"+")</f>
        <v/>
      </c>
    </row>
    <row r="1261" ht="20.1" customFormat="1" customHeight="1" s="333">
      <c r="A1261" s="296" t="n"/>
      <c r="B1261" s="328" t="n"/>
      <c r="C1261" s="328" t="n"/>
      <c r="D1261" s="328" t="n"/>
      <c r="E1261" s="328" t="n"/>
      <c r="F1261" s="328" t="n"/>
      <c r="G1261" s="329" t="n"/>
      <c r="H1261" s="329" t="n"/>
      <c r="I1261" s="330" t="n"/>
      <c r="J1261" s="330" t="n"/>
      <c r="K1261" s="330" t="n"/>
      <c r="L1261" s="330" t="n"/>
      <c r="M1261" s="330" t="n"/>
      <c r="N1261" s="331">
        <f>IF(A1261="","",IF(ISERROR(MATCH($F1261,CL,0)),"Unknown",INDIRECT("'C'!$A$"&amp;MATCH($F1261,CL,0)+1)))</f>
        <v/>
      </c>
      <c r="O1261" s="331" t="inlineStr"/>
      <c r="P1261" s="332" t="n"/>
      <c r="Q1261" s="333">
        <f>A1261&amp;B1261</f>
        <v/>
      </c>
      <c r="R1261" s="333">
        <f>OR(ISBLANK(B1261),ISBLANK(C1261))</f>
        <v/>
      </c>
      <c r="S1261" s="333">
        <f>IF(R1261,"",A1261&amp;"+")</f>
        <v/>
      </c>
    </row>
    <row r="1262" ht="20.1" customFormat="1" customHeight="1" s="333">
      <c r="A1262" s="296" t="n"/>
      <c r="B1262" s="328" t="n"/>
      <c r="C1262" s="328" t="n"/>
      <c r="D1262" s="328" t="n"/>
      <c r="E1262" s="328" t="n"/>
      <c r="F1262" s="328" t="n"/>
      <c r="G1262" s="329" t="n"/>
      <c r="H1262" s="329" t="n"/>
      <c r="I1262" s="330" t="n"/>
      <c r="J1262" s="330" t="n"/>
      <c r="K1262" s="330" t="n"/>
      <c r="L1262" s="330" t="n"/>
      <c r="M1262" s="330" t="n"/>
      <c r="N1262" s="331">
        <f>IF(A1262="","",IF(ISERROR(MATCH($F1262,CL,0)),"Unknown",INDIRECT("'C'!$A$"&amp;MATCH($F1262,CL,0)+1)))</f>
        <v/>
      </c>
      <c r="O1262" s="331" t="inlineStr"/>
      <c r="P1262" s="332" t="n"/>
      <c r="Q1262" s="333">
        <f>A1262&amp;B1262</f>
        <v/>
      </c>
      <c r="R1262" s="333">
        <f>OR(ISBLANK(B1262),ISBLANK(C1262))</f>
        <v/>
      </c>
      <c r="S1262" s="333">
        <f>IF(R1262,"",A1262&amp;"+")</f>
        <v/>
      </c>
    </row>
    <row r="1263" ht="20.1" customFormat="1" customHeight="1" s="333">
      <c r="A1263" s="296" t="n"/>
      <c r="B1263" s="328" t="n"/>
      <c r="C1263" s="328" t="n"/>
      <c r="D1263" s="328" t="n"/>
      <c r="E1263" s="328" t="n"/>
      <c r="F1263" s="328" t="n"/>
      <c r="G1263" s="329" t="n"/>
      <c r="H1263" s="329" t="n"/>
      <c r="I1263" s="330" t="n"/>
      <c r="J1263" s="330" t="n"/>
      <c r="K1263" s="330" t="n"/>
      <c r="L1263" s="330" t="n"/>
      <c r="M1263" s="330" t="n"/>
      <c r="N1263" s="331">
        <f>IF(A1263="","",IF(ISERROR(MATCH($F1263,CL,0)),"Unknown",INDIRECT("'C'!$A$"&amp;MATCH($F1263,CL,0)+1)))</f>
        <v/>
      </c>
      <c r="O1263" s="331" t="inlineStr"/>
      <c r="P1263" s="332" t="n"/>
      <c r="Q1263" s="333">
        <f>A1263&amp;B1263</f>
        <v/>
      </c>
      <c r="R1263" s="333">
        <f>OR(ISBLANK(B1263),ISBLANK(C1263))</f>
        <v/>
      </c>
      <c r="S1263" s="333">
        <f>IF(R1263,"",A1263&amp;"+")</f>
        <v/>
      </c>
    </row>
    <row r="1264" ht="20.1" customFormat="1" customHeight="1" s="333">
      <c r="A1264" s="296" t="n"/>
      <c r="B1264" s="328" t="n"/>
      <c r="C1264" s="328" t="n"/>
      <c r="D1264" s="328" t="n"/>
      <c r="E1264" s="328" t="n"/>
      <c r="F1264" s="328" t="n"/>
      <c r="G1264" s="329" t="n"/>
      <c r="H1264" s="329" t="n"/>
      <c r="I1264" s="330" t="n"/>
      <c r="J1264" s="330" t="n"/>
      <c r="K1264" s="330" t="n"/>
      <c r="L1264" s="330" t="n"/>
      <c r="M1264" s="330" t="n"/>
      <c r="N1264" s="331">
        <f>IF(A1264="","",IF(ISERROR(MATCH($F1264,CL,0)),"Unknown",INDIRECT("'C'!$A$"&amp;MATCH($F1264,CL,0)+1)))</f>
        <v/>
      </c>
      <c r="O1264" s="331" t="inlineStr"/>
      <c r="P1264" s="332" t="n"/>
      <c r="Q1264" s="333">
        <f>A1264&amp;B1264</f>
        <v/>
      </c>
      <c r="R1264" s="333">
        <f>OR(ISBLANK(B1264),ISBLANK(C1264))</f>
        <v/>
      </c>
      <c r="S1264" s="333">
        <f>IF(R1264,"",A1264&amp;"+")</f>
        <v/>
      </c>
    </row>
    <row r="1265" ht="20.1" customFormat="1" customHeight="1" s="333">
      <c r="A1265" s="296" t="n"/>
      <c r="B1265" s="328" t="n"/>
      <c r="C1265" s="328" t="n"/>
      <c r="D1265" s="328" t="n"/>
      <c r="E1265" s="328" t="n"/>
      <c r="F1265" s="328" t="n"/>
      <c r="G1265" s="329" t="n"/>
      <c r="H1265" s="329" t="n"/>
      <c r="I1265" s="330" t="n"/>
      <c r="J1265" s="330" t="n"/>
      <c r="K1265" s="330" t="n"/>
      <c r="L1265" s="330" t="n"/>
      <c r="M1265" s="330" t="n"/>
      <c r="N1265" s="331">
        <f>IF(A1265="","",IF(ISERROR(MATCH($F1265,CL,0)),"Unknown",INDIRECT("'C'!$A$"&amp;MATCH($F1265,CL,0)+1)))</f>
        <v/>
      </c>
      <c r="O1265" s="331" t="inlineStr"/>
      <c r="P1265" s="332" t="n"/>
      <c r="Q1265" s="333">
        <f>A1265&amp;B1265</f>
        <v/>
      </c>
      <c r="R1265" s="333">
        <f>OR(ISBLANK(B1265),ISBLANK(C1265))</f>
        <v/>
      </c>
      <c r="S1265" s="333">
        <f>IF(R1265,"",A1265&amp;"+")</f>
        <v/>
      </c>
    </row>
    <row r="1266" ht="20.1" customFormat="1" customHeight="1" s="333">
      <c r="A1266" s="296" t="n"/>
      <c r="B1266" s="328" t="n"/>
      <c r="C1266" s="328" t="n"/>
      <c r="D1266" s="328" t="n"/>
      <c r="E1266" s="328" t="n"/>
      <c r="F1266" s="328" t="n"/>
      <c r="G1266" s="329" t="n"/>
      <c r="H1266" s="329" t="n"/>
      <c r="I1266" s="330" t="n"/>
      <c r="J1266" s="330" t="n"/>
      <c r="K1266" s="330" t="n"/>
      <c r="L1266" s="330" t="n"/>
      <c r="M1266" s="330" t="n"/>
      <c r="N1266" s="331">
        <f>IF(A1266="","",IF(ISERROR(MATCH($F1266,CL,0)),"Unknown",INDIRECT("'C'!$A$"&amp;MATCH($F1266,CL,0)+1)))</f>
        <v/>
      </c>
      <c r="O1266" s="331" t="inlineStr"/>
      <c r="P1266" s="332" t="n"/>
      <c r="Q1266" s="333">
        <f>A1266&amp;B1266</f>
        <v/>
      </c>
      <c r="R1266" s="333">
        <f>OR(ISBLANK(B1266),ISBLANK(C1266))</f>
        <v/>
      </c>
      <c r="S1266" s="333">
        <f>IF(R1266,"",A1266&amp;"+")</f>
        <v/>
      </c>
    </row>
    <row r="1267" ht="20.1" customFormat="1" customHeight="1" s="333">
      <c r="A1267" s="296" t="n"/>
      <c r="B1267" s="328" t="n"/>
      <c r="C1267" s="328" t="n"/>
      <c r="D1267" s="328" t="n"/>
      <c r="E1267" s="328" t="n"/>
      <c r="F1267" s="328" t="n"/>
      <c r="G1267" s="329" t="n"/>
      <c r="H1267" s="329" t="n"/>
      <c r="I1267" s="330" t="n"/>
      <c r="J1267" s="330" t="n"/>
      <c r="K1267" s="330" t="n"/>
      <c r="L1267" s="330" t="n"/>
      <c r="M1267" s="330" t="n"/>
      <c r="N1267" s="331">
        <f>IF(A1267="","",IF(ISERROR(MATCH($F1267,CL,0)),"Unknown",INDIRECT("'C'!$A$"&amp;MATCH($F1267,CL,0)+1)))</f>
        <v/>
      </c>
      <c r="O1267" s="331" t="inlineStr"/>
      <c r="P1267" s="332" t="n"/>
      <c r="Q1267" s="333">
        <f>A1267&amp;B1267</f>
        <v/>
      </c>
      <c r="R1267" s="333">
        <f>OR(ISBLANK(B1267),ISBLANK(C1267))</f>
        <v/>
      </c>
      <c r="S1267" s="333">
        <f>IF(R1267,"",A1267&amp;"+")</f>
        <v/>
      </c>
    </row>
    <row r="1268" ht="20.1" customFormat="1" customHeight="1" s="333">
      <c r="A1268" s="296" t="n"/>
      <c r="B1268" s="328" t="n"/>
      <c r="C1268" s="328" t="n"/>
      <c r="D1268" s="328" t="n"/>
      <c r="E1268" s="328" t="n"/>
      <c r="F1268" s="328" t="n"/>
      <c r="G1268" s="329" t="n"/>
      <c r="H1268" s="329" t="n"/>
      <c r="I1268" s="330" t="n"/>
      <c r="J1268" s="330" t="n"/>
      <c r="K1268" s="330" t="n"/>
      <c r="L1268" s="330" t="n"/>
      <c r="M1268" s="330" t="n"/>
      <c r="N1268" s="331">
        <f>IF(A1268="","",IF(ISERROR(MATCH($F1268,CL,0)),"Unknown",INDIRECT("'C'!$A$"&amp;MATCH($F1268,CL,0)+1)))</f>
        <v/>
      </c>
      <c r="O1268" s="331" t="inlineStr"/>
      <c r="P1268" s="332" t="n"/>
      <c r="Q1268" s="333">
        <f>A1268&amp;B1268</f>
        <v/>
      </c>
      <c r="R1268" s="333">
        <f>OR(ISBLANK(B1268),ISBLANK(C1268))</f>
        <v/>
      </c>
      <c r="S1268" s="333">
        <f>IF(R1268,"",A1268&amp;"+")</f>
        <v/>
      </c>
    </row>
    <row r="1269" ht="20.1" customFormat="1" customHeight="1" s="333">
      <c r="A1269" s="296" t="n"/>
      <c r="B1269" s="328" t="n"/>
      <c r="C1269" s="328" t="n"/>
      <c r="D1269" s="328" t="n"/>
      <c r="E1269" s="328" t="n"/>
      <c r="F1269" s="328" t="n"/>
      <c r="G1269" s="329" t="n"/>
      <c r="H1269" s="329" t="n"/>
      <c r="I1269" s="330" t="n"/>
      <c r="J1269" s="330" t="n"/>
      <c r="K1269" s="330" t="n"/>
      <c r="L1269" s="330" t="n"/>
      <c r="M1269" s="330" t="n"/>
      <c r="N1269" s="331">
        <f>IF(A1269="","",IF(ISERROR(MATCH($F1269,CL,0)),"Unknown",INDIRECT("'C'!$A$"&amp;MATCH($F1269,CL,0)+1)))</f>
        <v/>
      </c>
      <c r="O1269" s="331" t="inlineStr"/>
      <c r="P1269" s="332" t="n"/>
      <c r="Q1269" s="333">
        <f>A1269&amp;B1269</f>
        <v/>
      </c>
      <c r="R1269" s="333">
        <f>OR(ISBLANK(B1269),ISBLANK(C1269))</f>
        <v/>
      </c>
      <c r="S1269" s="333">
        <f>IF(R1269,"",A1269&amp;"+")</f>
        <v/>
      </c>
    </row>
    <row r="1270" ht="20.1" customFormat="1" customHeight="1" s="333">
      <c r="A1270" s="296" t="n"/>
      <c r="B1270" s="328" t="n"/>
      <c r="C1270" s="328" t="n"/>
      <c r="D1270" s="328" t="n"/>
      <c r="E1270" s="328" t="n"/>
      <c r="F1270" s="328" t="n"/>
      <c r="G1270" s="329" t="n"/>
      <c r="H1270" s="329" t="n"/>
      <c r="I1270" s="330" t="n"/>
      <c r="J1270" s="330" t="n"/>
      <c r="K1270" s="330" t="n"/>
      <c r="L1270" s="330" t="n"/>
      <c r="M1270" s="330" t="n"/>
      <c r="N1270" s="331">
        <f>IF(A1270="","",IF(ISERROR(MATCH($F1270,CL,0)),"Unknown",INDIRECT("'C'!$A$"&amp;MATCH($F1270,CL,0)+1)))</f>
        <v/>
      </c>
      <c r="O1270" s="331" t="inlineStr"/>
      <c r="P1270" s="332" t="n"/>
      <c r="Q1270" s="333">
        <f>A1270&amp;B1270</f>
        <v/>
      </c>
      <c r="R1270" s="333">
        <f>OR(ISBLANK(B1270),ISBLANK(C1270))</f>
        <v/>
      </c>
      <c r="S1270" s="333">
        <f>IF(R1270,"",A1270&amp;"+")</f>
        <v/>
      </c>
    </row>
    <row r="1271" ht="20.1" customFormat="1" customHeight="1" s="333">
      <c r="A1271" s="296" t="n"/>
      <c r="B1271" s="328" t="n"/>
      <c r="C1271" s="328" t="n"/>
      <c r="D1271" s="328" t="n"/>
      <c r="E1271" s="328" t="n"/>
      <c r="F1271" s="328" t="n"/>
      <c r="G1271" s="329" t="n"/>
      <c r="H1271" s="329" t="n"/>
      <c r="I1271" s="330" t="n"/>
      <c r="J1271" s="330" t="n"/>
      <c r="K1271" s="330" t="n"/>
      <c r="L1271" s="330" t="n"/>
      <c r="M1271" s="330" t="n"/>
      <c r="N1271" s="331">
        <f>IF(A1271="","",IF(ISERROR(MATCH($F1271,CL,0)),"Unknown",INDIRECT("'C'!$A$"&amp;MATCH($F1271,CL,0)+1)))</f>
        <v/>
      </c>
      <c r="O1271" s="331" t="inlineStr"/>
      <c r="P1271" s="332" t="n"/>
      <c r="Q1271" s="333">
        <f>A1271&amp;B1271</f>
        <v/>
      </c>
      <c r="R1271" s="333">
        <f>OR(ISBLANK(B1271),ISBLANK(C1271))</f>
        <v/>
      </c>
      <c r="S1271" s="333">
        <f>IF(R1271,"",A1271&amp;"+")</f>
        <v/>
      </c>
    </row>
    <row r="1272" ht="20.1" customFormat="1" customHeight="1" s="333">
      <c r="A1272" s="296" t="n"/>
      <c r="B1272" s="328" t="n"/>
      <c r="C1272" s="328" t="n"/>
      <c r="D1272" s="328" t="n"/>
      <c r="E1272" s="328" t="n"/>
      <c r="F1272" s="328" t="n"/>
      <c r="G1272" s="329" t="n"/>
      <c r="H1272" s="329" t="n"/>
      <c r="I1272" s="330" t="n"/>
      <c r="J1272" s="330" t="n"/>
      <c r="K1272" s="330" t="n"/>
      <c r="L1272" s="330" t="n"/>
      <c r="M1272" s="330" t="n"/>
      <c r="N1272" s="331">
        <f>IF(A1272="","",IF(ISERROR(MATCH($F1272,CL,0)),"Unknown",INDIRECT("'C'!$A$"&amp;MATCH($F1272,CL,0)+1)))</f>
        <v/>
      </c>
      <c r="O1272" s="331" t="inlineStr"/>
      <c r="P1272" s="332" t="n"/>
      <c r="Q1272" s="333">
        <f>A1272&amp;B1272</f>
        <v/>
      </c>
      <c r="R1272" s="333">
        <f>OR(ISBLANK(B1272),ISBLANK(C1272))</f>
        <v/>
      </c>
      <c r="S1272" s="333">
        <f>IF(R1272,"",A1272&amp;"+")</f>
        <v/>
      </c>
    </row>
    <row r="1273" ht="20.1" customFormat="1" customHeight="1" s="333">
      <c r="A1273" s="296" t="n"/>
      <c r="B1273" s="328" t="n"/>
      <c r="C1273" s="328" t="n"/>
      <c r="D1273" s="328" t="n"/>
      <c r="E1273" s="328" t="n"/>
      <c r="F1273" s="328" t="n"/>
      <c r="G1273" s="329" t="n"/>
      <c r="H1273" s="329" t="n"/>
      <c r="I1273" s="330" t="n"/>
      <c r="J1273" s="330" t="n"/>
      <c r="K1273" s="330" t="n"/>
      <c r="L1273" s="330" t="n"/>
      <c r="M1273" s="330" t="n"/>
      <c r="N1273" s="331">
        <f>IF(A1273="","",IF(ISERROR(MATCH($F1273,CL,0)),"Unknown",INDIRECT("'C'!$A$"&amp;MATCH($F1273,CL,0)+1)))</f>
        <v/>
      </c>
      <c r="O1273" s="331" t="inlineStr"/>
      <c r="P1273" s="332" t="n"/>
      <c r="Q1273" s="333">
        <f>A1273&amp;B1273</f>
        <v/>
      </c>
      <c r="R1273" s="333">
        <f>OR(ISBLANK(B1273),ISBLANK(C1273))</f>
        <v/>
      </c>
      <c r="S1273" s="333">
        <f>IF(R1273,"",A1273&amp;"+")</f>
        <v/>
      </c>
    </row>
    <row r="1274" ht="20.1" customFormat="1" customHeight="1" s="333">
      <c r="A1274" s="296" t="n"/>
      <c r="B1274" s="328" t="n"/>
      <c r="C1274" s="328" t="n"/>
      <c r="D1274" s="328" t="n"/>
      <c r="E1274" s="328" t="n"/>
      <c r="F1274" s="328" t="n"/>
      <c r="G1274" s="329" t="n"/>
      <c r="H1274" s="329" t="n"/>
      <c r="I1274" s="330" t="n"/>
      <c r="J1274" s="330" t="n"/>
      <c r="K1274" s="330" t="n"/>
      <c r="L1274" s="330" t="n"/>
      <c r="M1274" s="330" t="n"/>
      <c r="N1274" s="331">
        <f>IF(A1274="","",IF(ISERROR(MATCH($F1274,CL,0)),"Unknown",INDIRECT("'C'!$A$"&amp;MATCH($F1274,CL,0)+1)))</f>
        <v/>
      </c>
      <c r="O1274" s="331" t="inlineStr"/>
      <c r="P1274" s="332" t="n"/>
      <c r="Q1274" s="333">
        <f>A1274&amp;B1274</f>
        <v/>
      </c>
      <c r="R1274" s="333">
        <f>OR(ISBLANK(B1274),ISBLANK(C1274))</f>
        <v/>
      </c>
      <c r="S1274" s="333">
        <f>IF(R1274,"",A1274&amp;"+")</f>
        <v/>
      </c>
    </row>
    <row r="1275" ht="20.1" customFormat="1" customHeight="1" s="333">
      <c r="A1275" s="296" t="n"/>
      <c r="B1275" s="328" t="n"/>
      <c r="C1275" s="328" t="n"/>
      <c r="D1275" s="328" t="n"/>
      <c r="E1275" s="328" t="n"/>
      <c r="F1275" s="328" t="n"/>
      <c r="G1275" s="329" t="n"/>
      <c r="H1275" s="329" t="n"/>
      <c r="I1275" s="330" t="n"/>
      <c r="J1275" s="330" t="n"/>
      <c r="K1275" s="330" t="n"/>
      <c r="L1275" s="330" t="n"/>
      <c r="M1275" s="330" t="n"/>
      <c r="N1275" s="331">
        <f>IF(A1275="","",IF(ISERROR(MATCH($F1275,CL,0)),"Unknown",INDIRECT("'C'!$A$"&amp;MATCH($F1275,CL,0)+1)))</f>
        <v/>
      </c>
      <c r="O1275" s="331" t="inlineStr"/>
      <c r="P1275" s="332" t="n"/>
      <c r="Q1275" s="333">
        <f>A1275&amp;B1275</f>
        <v/>
      </c>
      <c r="R1275" s="333">
        <f>OR(ISBLANK(B1275),ISBLANK(C1275))</f>
        <v/>
      </c>
      <c r="S1275" s="333">
        <f>IF(R1275,"",A1275&amp;"+")</f>
        <v/>
      </c>
    </row>
    <row r="1276" ht="20.1" customFormat="1" customHeight="1" s="333">
      <c r="A1276" s="296" t="n"/>
      <c r="B1276" s="328" t="n"/>
      <c r="C1276" s="328" t="n"/>
      <c r="D1276" s="328" t="n"/>
      <c r="E1276" s="328" t="n"/>
      <c r="F1276" s="328" t="n"/>
      <c r="G1276" s="329" t="n"/>
      <c r="H1276" s="329" t="n"/>
      <c r="I1276" s="330" t="n"/>
      <c r="J1276" s="330" t="n"/>
      <c r="K1276" s="330" t="n"/>
      <c r="L1276" s="330" t="n"/>
      <c r="M1276" s="330" t="n"/>
      <c r="N1276" s="331">
        <f>IF(A1276="","",IF(ISERROR(MATCH($F1276,CL,0)),"Unknown",INDIRECT("'C'!$A$"&amp;MATCH($F1276,CL,0)+1)))</f>
        <v/>
      </c>
      <c r="O1276" s="331" t="inlineStr"/>
      <c r="P1276" s="332" t="n"/>
      <c r="Q1276" s="333">
        <f>A1276&amp;B1276</f>
        <v/>
      </c>
      <c r="R1276" s="333">
        <f>OR(ISBLANK(B1276),ISBLANK(C1276))</f>
        <v/>
      </c>
      <c r="S1276" s="333">
        <f>IF(R1276,"",A1276&amp;"+")</f>
        <v/>
      </c>
    </row>
    <row r="1277" ht="20.1" customFormat="1" customHeight="1" s="333">
      <c r="A1277" s="296" t="n"/>
      <c r="B1277" s="328" t="n"/>
      <c r="C1277" s="328" t="n"/>
      <c r="D1277" s="328" t="n"/>
      <c r="E1277" s="328" t="n"/>
      <c r="F1277" s="328" t="n"/>
      <c r="G1277" s="329" t="n"/>
      <c r="H1277" s="329" t="n"/>
      <c r="I1277" s="330" t="n"/>
      <c r="J1277" s="330" t="n"/>
      <c r="K1277" s="330" t="n"/>
      <c r="L1277" s="330" t="n"/>
      <c r="M1277" s="330" t="n"/>
      <c r="N1277" s="331">
        <f>IF(A1277="","",IF(ISERROR(MATCH($F1277,CL,0)),"Unknown",INDIRECT("'C'!$A$"&amp;MATCH($F1277,CL,0)+1)))</f>
        <v/>
      </c>
      <c r="O1277" s="331" t="inlineStr"/>
      <c r="P1277" s="332" t="n"/>
      <c r="Q1277" s="333">
        <f>A1277&amp;B1277</f>
        <v/>
      </c>
      <c r="R1277" s="333">
        <f>OR(ISBLANK(B1277),ISBLANK(C1277))</f>
        <v/>
      </c>
      <c r="S1277" s="333">
        <f>IF(R1277,"",A1277&amp;"+")</f>
        <v/>
      </c>
    </row>
    <row r="1278" ht="20.1" customFormat="1" customHeight="1" s="333">
      <c r="A1278" s="296" t="n"/>
      <c r="B1278" s="328" t="n"/>
      <c r="C1278" s="328" t="n"/>
      <c r="D1278" s="328" t="n"/>
      <c r="E1278" s="328" t="n"/>
      <c r="F1278" s="328" t="n"/>
      <c r="G1278" s="329" t="n"/>
      <c r="H1278" s="329" t="n"/>
      <c r="I1278" s="330" t="n"/>
      <c r="J1278" s="330" t="n"/>
      <c r="K1278" s="330" t="n"/>
      <c r="L1278" s="330" t="n"/>
      <c r="M1278" s="330" t="n"/>
      <c r="N1278" s="331">
        <f>IF(A1278="","",IF(ISERROR(MATCH($F1278,CL,0)),"Unknown",INDIRECT("'C'!$A$"&amp;MATCH($F1278,CL,0)+1)))</f>
        <v/>
      </c>
      <c r="O1278" s="331" t="inlineStr"/>
      <c r="P1278" s="332" t="n"/>
      <c r="Q1278" s="333">
        <f>A1278&amp;B1278</f>
        <v/>
      </c>
      <c r="R1278" s="333">
        <f>OR(ISBLANK(B1278),ISBLANK(C1278))</f>
        <v/>
      </c>
      <c r="S1278" s="333">
        <f>IF(R1278,"",A1278&amp;"+")</f>
        <v/>
      </c>
    </row>
    <row r="1279" ht="20.1" customFormat="1" customHeight="1" s="333">
      <c r="A1279" s="296" t="n"/>
      <c r="B1279" s="328" t="n"/>
      <c r="C1279" s="328" t="n"/>
      <c r="D1279" s="328" t="n"/>
      <c r="E1279" s="328" t="n"/>
      <c r="F1279" s="328" t="n"/>
      <c r="G1279" s="329" t="n"/>
      <c r="H1279" s="329" t="n"/>
      <c r="I1279" s="330" t="n"/>
      <c r="J1279" s="330" t="n"/>
      <c r="K1279" s="330" t="n"/>
      <c r="L1279" s="330" t="n"/>
      <c r="M1279" s="330" t="n"/>
      <c r="N1279" s="331">
        <f>IF(A1279="","",IF(ISERROR(MATCH($F1279,CL,0)),"Unknown",INDIRECT("'C'!$A$"&amp;MATCH($F1279,CL,0)+1)))</f>
        <v/>
      </c>
      <c r="O1279" s="331" t="inlineStr"/>
      <c r="P1279" s="332" t="n"/>
      <c r="Q1279" s="333">
        <f>A1279&amp;B1279</f>
        <v/>
      </c>
      <c r="R1279" s="333">
        <f>OR(ISBLANK(B1279),ISBLANK(C1279))</f>
        <v/>
      </c>
      <c r="S1279" s="333">
        <f>IF(R1279,"",A1279&amp;"+")</f>
        <v/>
      </c>
    </row>
    <row r="1280" ht="20.1" customFormat="1" customHeight="1" s="333">
      <c r="A1280" s="296" t="n"/>
      <c r="B1280" s="328" t="n"/>
      <c r="C1280" s="328" t="n"/>
      <c r="D1280" s="328" t="n"/>
      <c r="E1280" s="328" t="n"/>
      <c r="F1280" s="328" t="n"/>
      <c r="G1280" s="329" t="n"/>
      <c r="H1280" s="329" t="n"/>
      <c r="I1280" s="330" t="n"/>
      <c r="J1280" s="330" t="n"/>
      <c r="K1280" s="330" t="n"/>
      <c r="L1280" s="330" t="n"/>
      <c r="M1280" s="330" t="n"/>
      <c r="N1280" s="331">
        <f>IF(A1280="","",IF(ISERROR(MATCH($F1280,CL,0)),"Unknown",INDIRECT("'C'!$A$"&amp;MATCH($F1280,CL,0)+1)))</f>
        <v/>
      </c>
      <c r="O1280" s="331" t="inlineStr"/>
      <c r="P1280" s="332" t="n"/>
      <c r="Q1280" s="333">
        <f>A1280&amp;B1280</f>
        <v/>
      </c>
      <c r="R1280" s="333">
        <f>OR(ISBLANK(B1280),ISBLANK(C1280))</f>
        <v/>
      </c>
      <c r="S1280" s="333">
        <f>IF(R1280,"",A1280&amp;"+")</f>
        <v/>
      </c>
    </row>
    <row r="1281" ht="20.1" customFormat="1" customHeight="1" s="333">
      <c r="A1281" s="296" t="n"/>
      <c r="B1281" s="328" t="n"/>
      <c r="C1281" s="328" t="n"/>
      <c r="D1281" s="328" t="n"/>
      <c r="E1281" s="328" t="n"/>
      <c r="F1281" s="328" t="n"/>
      <c r="G1281" s="329" t="n"/>
      <c r="H1281" s="329" t="n"/>
      <c r="I1281" s="330" t="n"/>
      <c r="J1281" s="330" t="n"/>
      <c r="K1281" s="330" t="n"/>
      <c r="L1281" s="330" t="n"/>
      <c r="M1281" s="330" t="n"/>
      <c r="N1281" s="331">
        <f>IF(A1281="","",IF(ISERROR(MATCH($F1281,CL,0)),"Unknown",INDIRECT("'C'!$A$"&amp;MATCH($F1281,CL,0)+1)))</f>
        <v/>
      </c>
      <c r="O1281" s="331" t="inlineStr"/>
      <c r="P1281" s="332" t="n"/>
      <c r="Q1281" s="333">
        <f>A1281&amp;B1281</f>
        <v/>
      </c>
      <c r="R1281" s="333">
        <f>OR(ISBLANK(B1281),ISBLANK(C1281))</f>
        <v/>
      </c>
      <c r="S1281" s="333">
        <f>IF(R1281,"",A1281&amp;"+")</f>
        <v/>
      </c>
    </row>
    <row r="1282" ht="20.1" customFormat="1" customHeight="1" s="333">
      <c r="A1282" s="296" t="n"/>
      <c r="B1282" s="328" t="n"/>
      <c r="C1282" s="328" t="n"/>
      <c r="D1282" s="328" t="n"/>
      <c r="E1282" s="328" t="n"/>
      <c r="F1282" s="328" t="n"/>
      <c r="G1282" s="329" t="n"/>
      <c r="H1282" s="329" t="n"/>
      <c r="I1282" s="330" t="n"/>
      <c r="J1282" s="330" t="n"/>
      <c r="K1282" s="330" t="n"/>
      <c r="L1282" s="330" t="n"/>
      <c r="M1282" s="330" t="n"/>
      <c r="N1282" s="331">
        <f>IF(A1282="","",IF(ISERROR(MATCH($F1282,CL,0)),"Unknown",INDIRECT("'C'!$A$"&amp;MATCH($F1282,CL,0)+1)))</f>
        <v/>
      </c>
      <c r="O1282" s="331" t="inlineStr"/>
      <c r="P1282" s="332" t="n"/>
      <c r="Q1282" s="333">
        <f>A1282&amp;B1282</f>
        <v/>
      </c>
      <c r="R1282" s="333">
        <f>OR(ISBLANK(B1282),ISBLANK(C1282))</f>
        <v/>
      </c>
      <c r="S1282" s="333">
        <f>IF(R1282,"",A1282&amp;"+")</f>
        <v/>
      </c>
    </row>
    <row r="1283" ht="20.1" customFormat="1" customHeight="1" s="333">
      <c r="A1283" s="296" t="n"/>
      <c r="B1283" s="328" t="n"/>
      <c r="C1283" s="328" t="n"/>
      <c r="D1283" s="328" t="n"/>
      <c r="E1283" s="328" t="n"/>
      <c r="F1283" s="328" t="n"/>
      <c r="G1283" s="329" t="n"/>
      <c r="H1283" s="329" t="n"/>
      <c r="I1283" s="330" t="n"/>
      <c r="J1283" s="330" t="n"/>
      <c r="K1283" s="330" t="n"/>
      <c r="L1283" s="330" t="n"/>
      <c r="M1283" s="330" t="n"/>
      <c r="N1283" s="331">
        <f>IF(A1283="","",IF(ISERROR(MATCH($F1283,CL,0)),"Unknown",INDIRECT("'C'!$A$"&amp;MATCH($F1283,CL,0)+1)))</f>
        <v/>
      </c>
      <c r="O1283" s="331" t="inlineStr"/>
      <c r="P1283" s="332" t="n"/>
      <c r="Q1283" s="333">
        <f>A1283&amp;B1283</f>
        <v/>
      </c>
      <c r="R1283" s="333">
        <f>OR(ISBLANK(B1283),ISBLANK(C1283))</f>
        <v/>
      </c>
      <c r="S1283" s="333">
        <f>IF(R1283,"",A1283&amp;"+")</f>
        <v/>
      </c>
    </row>
    <row r="1284" ht="20.1" customFormat="1" customHeight="1" s="333">
      <c r="A1284" s="296" t="n"/>
      <c r="B1284" s="328" t="n"/>
      <c r="C1284" s="328" t="n"/>
      <c r="D1284" s="328" t="n"/>
      <c r="E1284" s="328" t="n"/>
      <c r="F1284" s="328" t="n"/>
      <c r="G1284" s="329" t="n"/>
      <c r="H1284" s="329" t="n"/>
      <c r="I1284" s="330" t="n"/>
      <c r="J1284" s="330" t="n"/>
      <c r="K1284" s="330" t="n"/>
      <c r="L1284" s="330" t="n"/>
      <c r="M1284" s="330" t="n"/>
      <c r="N1284" s="331">
        <f>IF(A1284="","",IF(ISERROR(MATCH($F1284,CL,0)),"Unknown",INDIRECT("'C'!$A$"&amp;MATCH($F1284,CL,0)+1)))</f>
        <v/>
      </c>
      <c r="O1284" s="331" t="inlineStr"/>
      <c r="P1284" s="332" t="n"/>
      <c r="Q1284" s="333">
        <f>A1284&amp;B1284</f>
        <v/>
      </c>
      <c r="R1284" s="333">
        <f>OR(ISBLANK(B1284),ISBLANK(C1284))</f>
        <v/>
      </c>
      <c r="S1284" s="333">
        <f>IF(R1284,"",A1284&amp;"+")</f>
        <v/>
      </c>
    </row>
    <row r="1285" ht="20.1" customFormat="1" customHeight="1" s="333">
      <c r="A1285" s="296" t="n"/>
      <c r="B1285" s="328" t="n"/>
      <c r="C1285" s="328" t="n"/>
      <c r="D1285" s="328" t="n"/>
      <c r="E1285" s="328" t="n"/>
      <c r="F1285" s="328" t="n"/>
      <c r="G1285" s="329" t="n"/>
      <c r="H1285" s="329" t="n"/>
      <c r="I1285" s="330" t="n"/>
      <c r="J1285" s="330" t="n"/>
      <c r="K1285" s="330" t="n"/>
      <c r="L1285" s="330" t="n"/>
      <c r="M1285" s="330" t="n"/>
      <c r="N1285" s="331">
        <f>IF(A1285="","",IF(ISERROR(MATCH($F1285,CL,0)),"Unknown",INDIRECT("'C'!$A$"&amp;MATCH($F1285,CL,0)+1)))</f>
        <v/>
      </c>
      <c r="O1285" s="331" t="inlineStr"/>
      <c r="P1285" s="332" t="n"/>
      <c r="Q1285" s="333">
        <f>A1285&amp;B1285</f>
        <v/>
      </c>
      <c r="R1285" s="333">
        <f>OR(ISBLANK(B1285),ISBLANK(C1285))</f>
        <v/>
      </c>
      <c r="S1285" s="333">
        <f>IF(R1285,"",A1285&amp;"+")</f>
        <v/>
      </c>
    </row>
    <row r="1286" ht="20.1" customFormat="1" customHeight="1" s="333">
      <c r="A1286" s="296" t="n"/>
      <c r="B1286" s="328" t="n"/>
      <c r="C1286" s="328" t="n"/>
      <c r="D1286" s="328" t="n"/>
      <c r="E1286" s="328" t="n"/>
      <c r="F1286" s="328" t="n"/>
      <c r="G1286" s="329" t="n"/>
      <c r="H1286" s="329" t="n"/>
      <c r="I1286" s="330" t="n"/>
      <c r="J1286" s="330" t="n"/>
      <c r="K1286" s="330" t="n"/>
      <c r="L1286" s="330" t="n"/>
      <c r="M1286" s="330" t="n"/>
      <c r="N1286" s="331">
        <f>IF(A1286="","",IF(ISERROR(MATCH($F1286,CL,0)),"Unknown",INDIRECT("'C'!$A$"&amp;MATCH($F1286,CL,0)+1)))</f>
        <v/>
      </c>
      <c r="O1286" s="331" t="inlineStr"/>
      <c r="P1286" s="332" t="n"/>
      <c r="Q1286" s="333">
        <f>A1286&amp;B1286</f>
        <v/>
      </c>
      <c r="R1286" s="333">
        <f>OR(ISBLANK(B1286),ISBLANK(C1286))</f>
        <v/>
      </c>
      <c r="S1286" s="333">
        <f>IF(R1286,"",A1286&amp;"+")</f>
        <v/>
      </c>
    </row>
    <row r="1287" ht="20.1" customFormat="1" customHeight="1" s="333">
      <c r="A1287" s="296" t="n"/>
      <c r="B1287" s="328" t="n"/>
      <c r="C1287" s="328" t="n"/>
      <c r="D1287" s="328" t="n"/>
      <c r="E1287" s="328" t="n"/>
      <c r="F1287" s="328" t="n"/>
      <c r="G1287" s="329" t="n"/>
      <c r="H1287" s="329" t="n"/>
      <c r="I1287" s="330" t="n"/>
      <c r="J1287" s="330" t="n"/>
      <c r="K1287" s="330" t="n"/>
      <c r="L1287" s="330" t="n"/>
      <c r="M1287" s="330" t="n"/>
      <c r="N1287" s="331">
        <f>IF(A1287="","",IF(ISERROR(MATCH($F1287,CL,0)),"Unknown",INDIRECT("'C'!$A$"&amp;MATCH($F1287,CL,0)+1)))</f>
        <v/>
      </c>
      <c r="O1287" s="331" t="inlineStr"/>
      <c r="P1287" s="332" t="n"/>
      <c r="Q1287" s="333">
        <f>A1287&amp;B1287</f>
        <v/>
      </c>
      <c r="R1287" s="333">
        <f>OR(ISBLANK(B1287),ISBLANK(C1287))</f>
        <v/>
      </c>
      <c r="S1287" s="333">
        <f>IF(R1287,"",A1287&amp;"+")</f>
        <v/>
      </c>
    </row>
    <row r="1288" ht="20.1" customFormat="1" customHeight="1" s="333">
      <c r="A1288" s="296" t="n"/>
      <c r="B1288" s="328" t="n"/>
      <c r="C1288" s="328" t="n"/>
      <c r="D1288" s="328" t="n"/>
      <c r="E1288" s="328" t="n"/>
      <c r="F1288" s="328" t="n"/>
      <c r="G1288" s="329" t="n"/>
      <c r="H1288" s="329" t="n"/>
      <c r="I1288" s="330" t="n"/>
      <c r="J1288" s="330" t="n"/>
      <c r="K1288" s="330" t="n"/>
      <c r="L1288" s="330" t="n"/>
      <c r="M1288" s="330" t="n"/>
      <c r="N1288" s="331">
        <f>IF(A1288="","",IF(ISERROR(MATCH($F1288,CL,0)),"Unknown",INDIRECT("'C'!$A$"&amp;MATCH($F1288,CL,0)+1)))</f>
        <v/>
      </c>
      <c r="O1288" s="331" t="inlineStr"/>
      <c r="P1288" s="332" t="n"/>
      <c r="Q1288" s="333">
        <f>A1288&amp;B1288</f>
        <v/>
      </c>
      <c r="R1288" s="333">
        <f>OR(ISBLANK(B1288),ISBLANK(C1288))</f>
        <v/>
      </c>
      <c r="S1288" s="333">
        <f>IF(R1288,"",A1288&amp;"+")</f>
        <v/>
      </c>
    </row>
    <row r="1289" ht="20.1" customFormat="1" customHeight="1" s="333">
      <c r="A1289" s="296" t="n"/>
      <c r="B1289" s="328" t="n"/>
      <c r="C1289" s="328" t="n"/>
      <c r="D1289" s="328" t="n"/>
      <c r="E1289" s="328" t="n"/>
      <c r="F1289" s="328" t="n"/>
      <c r="G1289" s="329" t="n"/>
      <c r="H1289" s="329" t="n"/>
      <c r="I1289" s="330" t="n"/>
      <c r="J1289" s="330" t="n"/>
      <c r="K1289" s="330" t="n"/>
      <c r="L1289" s="330" t="n"/>
      <c r="M1289" s="330" t="n"/>
      <c r="N1289" s="331">
        <f>IF(A1289="","",IF(ISERROR(MATCH($F1289,CL,0)),"Unknown",INDIRECT("'C'!$A$"&amp;MATCH($F1289,CL,0)+1)))</f>
        <v/>
      </c>
      <c r="O1289" s="331" t="inlineStr"/>
      <c r="P1289" s="332" t="n"/>
      <c r="Q1289" s="333">
        <f>A1289&amp;B1289</f>
        <v/>
      </c>
      <c r="R1289" s="333">
        <f>OR(ISBLANK(B1289),ISBLANK(C1289))</f>
        <v/>
      </c>
      <c r="S1289" s="333">
        <f>IF(R1289,"",A1289&amp;"+")</f>
        <v/>
      </c>
    </row>
    <row r="1290" ht="20.1" customFormat="1" customHeight="1" s="333">
      <c r="A1290" s="296" t="n"/>
      <c r="B1290" s="328" t="n"/>
      <c r="C1290" s="328" t="n"/>
      <c r="D1290" s="328" t="n"/>
      <c r="E1290" s="328" t="n"/>
      <c r="F1290" s="328" t="n"/>
      <c r="G1290" s="329" t="n"/>
      <c r="H1290" s="329" t="n"/>
      <c r="I1290" s="330" t="n"/>
      <c r="J1290" s="330" t="n"/>
      <c r="K1290" s="330" t="n"/>
      <c r="L1290" s="330" t="n"/>
      <c r="M1290" s="330" t="n"/>
      <c r="N1290" s="331">
        <f>IF(A1290="","",IF(ISERROR(MATCH($F1290,CL,0)),"Unknown",INDIRECT("'C'!$A$"&amp;MATCH($F1290,CL,0)+1)))</f>
        <v/>
      </c>
      <c r="O1290" s="331" t="inlineStr"/>
      <c r="P1290" s="332" t="n"/>
      <c r="Q1290" s="333">
        <f>A1290&amp;B1290</f>
        <v/>
      </c>
      <c r="R1290" s="333">
        <f>OR(ISBLANK(B1290),ISBLANK(C1290))</f>
        <v/>
      </c>
      <c r="S1290" s="333">
        <f>IF(R1290,"",A1290&amp;"+")</f>
        <v/>
      </c>
    </row>
    <row r="1291" ht="20.1" customFormat="1" customHeight="1" s="333">
      <c r="A1291" s="296" t="n"/>
      <c r="B1291" s="328" t="n"/>
      <c r="C1291" s="328" t="n"/>
      <c r="D1291" s="328" t="n"/>
      <c r="E1291" s="328" t="n"/>
      <c r="F1291" s="328" t="n"/>
      <c r="G1291" s="329" t="n"/>
      <c r="H1291" s="329" t="n"/>
      <c r="I1291" s="330" t="n"/>
      <c r="J1291" s="330" t="n"/>
      <c r="K1291" s="330" t="n"/>
      <c r="L1291" s="330" t="n"/>
      <c r="M1291" s="330" t="n"/>
      <c r="N1291" s="331">
        <f>IF(A1291="","",IF(ISERROR(MATCH($F1291,CL,0)),"Unknown",INDIRECT("'C'!$A$"&amp;MATCH($F1291,CL,0)+1)))</f>
        <v/>
      </c>
      <c r="O1291" s="331" t="inlineStr"/>
      <c r="P1291" s="332" t="n"/>
      <c r="Q1291" s="333">
        <f>A1291&amp;B1291</f>
        <v/>
      </c>
      <c r="R1291" s="333">
        <f>OR(ISBLANK(B1291),ISBLANK(C1291))</f>
        <v/>
      </c>
      <c r="S1291" s="333">
        <f>IF(R1291,"",A1291&amp;"+")</f>
        <v/>
      </c>
    </row>
    <row r="1292" ht="20.1" customFormat="1" customHeight="1" s="333">
      <c r="A1292" s="296" t="n"/>
      <c r="B1292" s="328" t="n"/>
      <c r="C1292" s="328" t="n"/>
      <c r="D1292" s="328" t="n"/>
      <c r="E1292" s="328" t="n"/>
      <c r="F1292" s="328" t="n"/>
      <c r="G1292" s="329" t="n"/>
      <c r="H1292" s="329" t="n"/>
      <c r="I1292" s="330" t="n"/>
      <c r="J1292" s="330" t="n"/>
      <c r="K1292" s="330" t="n"/>
      <c r="L1292" s="330" t="n"/>
      <c r="M1292" s="330" t="n"/>
      <c r="N1292" s="331">
        <f>IF(A1292="","",IF(ISERROR(MATCH($F1292,CL,0)),"Unknown",INDIRECT("'C'!$A$"&amp;MATCH($F1292,CL,0)+1)))</f>
        <v/>
      </c>
      <c r="O1292" s="331" t="inlineStr"/>
      <c r="P1292" s="332" t="n"/>
      <c r="Q1292" s="333">
        <f>A1292&amp;B1292</f>
        <v/>
      </c>
      <c r="R1292" s="333">
        <f>OR(ISBLANK(B1292),ISBLANK(C1292))</f>
        <v/>
      </c>
      <c r="S1292" s="333">
        <f>IF(R1292,"",A1292&amp;"+")</f>
        <v/>
      </c>
    </row>
    <row r="1293" ht="20.1" customFormat="1" customHeight="1" s="333">
      <c r="A1293" s="296" t="n"/>
      <c r="B1293" s="328" t="n"/>
      <c r="C1293" s="328" t="n"/>
      <c r="D1293" s="328" t="n"/>
      <c r="E1293" s="328" t="n"/>
      <c r="F1293" s="328" t="n"/>
      <c r="G1293" s="329" t="n"/>
      <c r="H1293" s="329" t="n"/>
      <c r="I1293" s="330" t="n"/>
      <c r="J1293" s="330" t="n"/>
      <c r="K1293" s="330" t="n"/>
      <c r="L1293" s="330" t="n"/>
      <c r="M1293" s="330" t="n"/>
      <c r="N1293" s="331">
        <f>IF(A1293="","",IF(ISERROR(MATCH($F1293,CL,0)),"Unknown",INDIRECT("'C'!$A$"&amp;MATCH($F1293,CL,0)+1)))</f>
        <v/>
      </c>
      <c r="O1293" s="331" t="inlineStr"/>
      <c r="P1293" s="332" t="n"/>
      <c r="Q1293" s="333">
        <f>A1293&amp;B1293</f>
        <v/>
      </c>
      <c r="R1293" s="333">
        <f>OR(ISBLANK(B1293),ISBLANK(C1293))</f>
        <v/>
      </c>
      <c r="S1293" s="333">
        <f>IF(R1293,"",A1293&amp;"+")</f>
        <v/>
      </c>
    </row>
    <row r="1294" ht="20.1" customFormat="1" customHeight="1" s="333">
      <c r="A1294" s="296" t="n"/>
      <c r="B1294" s="328" t="n"/>
      <c r="C1294" s="328" t="n"/>
      <c r="D1294" s="328" t="n"/>
      <c r="E1294" s="328" t="n"/>
      <c r="F1294" s="328" t="n"/>
      <c r="G1294" s="329" t="n"/>
      <c r="H1294" s="329" t="n"/>
      <c r="I1294" s="330" t="n"/>
      <c r="J1294" s="330" t="n"/>
      <c r="K1294" s="330" t="n"/>
      <c r="L1294" s="330" t="n"/>
      <c r="M1294" s="330" t="n"/>
      <c r="N1294" s="331">
        <f>IF(A1294="","",IF(ISERROR(MATCH($F1294,CL,0)),"Unknown",INDIRECT("'C'!$A$"&amp;MATCH($F1294,CL,0)+1)))</f>
        <v/>
      </c>
      <c r="O1294" s="331" t="inlineStr"/>
      <c r="P1294" s="332" t="n"/>
      <c r="Q1294" s="333">
        <f>A1294&amp;B1294</f>
        <v/>
      </c>
      <c r="R1294" s="333">
        <f>OR(ISBLANK(B1294),ISBLANK(C1294))</f>
        <v/>
      </c>
      <c r="S1294" s="333">
        <f>IF(R1294,"",A1294&amp;"+")</f>
        <v/>
      </c>
    </row>
    <row r="1295" ht="20.1" customFormat="1" customHeight="1" s="333">
      <c r="A1295" s="296" t="n"/>
      <c r="B1295" s="328" t="n"/>
      <c r="C1295" s="328" t="n"/>
      <c r="D1295" s="328" t="n"/>
      <c r="E1295" s="328" t="n"/>
      <c r="F1295" s="328" t="n"/>
      <c r="G1295" s="329" t="n"/>
      <c r="H1295" s="329" t="n"/>
      <c r="I1295" s="330" t="n"/>
      <c r="J1295" s="330" t="n"/>
      <c r="K1295" s="330" t="n"/>
      <c r="L1295" s="330" t="n"/>
      <c r="M1295" s="330" t="n"/>
      <c r="N1295" s="331">
        <f>IF(A1295="","",IF(ISERROR(MATCH($F1295,CL,0)),"Unknown",INDIRECT("'C'!$A$"&amp;MATCH($F1295,CL,0)+1)))</f>
        <v/>
      </c>
      <c r="O1295" s="331" t="inlineStr"/>
      <c r="P1295" s="332" t="n"/>
      <c r="Q1295" s="333">
        <f>A1295&amp;B1295</f>
        <v/>
      </c>
      <c r="R1295" s="333">
        <f>OR(ISBLANK(B1295),ISBLANK(C1295))</f>
        <v/>
      </c>
      <c r="S1295" s="333">
        <f>IF(R1295,"",A1295&amp;"+")</f>
        <v/>
      </c>
    </row>
    <row r="1296" ht="20.1" customFormat="1" customHeight="1" s="333">
      <c r="A1296" s="296" t="n"/>
      <c r="B1296" s="328" t="n"/>
      <c r="C1296" s="328" t="n"/>
      <c r="D1296" s="328" t="n"/>
      <c r="E1296" s="328" t="n"/>
      <c r="F1296" s="328" t="n"/>
      <c r="G1296" s="329" t="n"/>
      <c r="H1296" s="329" t="n"/>
      <c r="I1296" s="330" t="n"/>
      <c r="J1296" s="330" t="n"/>
      <c r="K1296" s="330" t="n"/>
      <c r="L1296" s="330" t="n"/>
      <c r="M1296" s="330" t="n"/>
      <c r="N1296" s="331">
        <f>IF(A1296="","",IF(ISERROR(MATCH($F1296,CL,0)),"Unknown",INDIRECT("'C'!$A$"&amp;MATCH($F1296,CL,0)+1)))</f>
        <v/>
      </c>
      <c r="O1296" s="331" t="inlineStr"/>
      <c r="P1296" s="332" t="n"/>
      <c r="Q1296" s="333">
        <f>A1296&amp;B1296</f>
        <v/>
      </c>
      <c r="R1296" s="333">
        <f>OR(ISBLANK(B1296),ISBLANK(C1296))</f>
        <v/>
      </c>
      <c r="S1296" s="333">
        <f>IF(R1296,"",A1296&amp;"+")</f>
        <v/>
      </c>
    </row>
    <row r="1297" ht="20.1" customFormat="1" customHeight="1" s="333">
      <c r="A1297" s="296" t="n"/>
      <c r="B1297" s="328" t="n"/>
      <c r="C1297" s="328" t="n"/>
      <c r="D1297" s="328" t="n"/>
      <c r="E1297" s="328" t="n"/>
      <c r="F1297" s="328" t="n"/>
      <c r="G1297" s="329" t="n"/>
      <c r="H1297" s="329" t="n"/>
      <c r="I1297" s="330" t="n"/>
      <c r="J1297" s="330" t="n"/>
      <c r="K1297" s="330" t="n"/>
      <c r="L1297" s="330" t="n"/>
      <c r="M1297" s="330" t="n"/>
      <c r="N1297" s="331">
        <f>IF(A1297="","",IF(ISERROR(MATCH($F1297,CL,0)),"Unknown",INDIRECT("'C'!$A$"&amp;MATCH($F1297,CL,0)+1)))</f>
        <v/>
      </c>
      <c r="O1297" s="331" t="inlineStr"/>
      <c r="P1297" s="332" t="n"/>
      <c r="Q1297" s="333">
        <f>A1297&amp;B1297</f>
        <v/>
      </c>
      <c r="R1297" s="333">
        <f>OR(ISBLANK(B1297),ISBLANK(C1297))</f>
        <v/>
      </c>
      <c r="S1297" s="333">
        <f>IF(R1297,"",A1297&amp;"+")</f>
        <v/>
      </c>
    </row>
    <row r="1298" ht="20.1" customFormat="1" customHeight="1" s="333">
      <c r="A1298" s="296" t="n"/>
      <c r="B1298" s="328" t="n"/>
      <c r="C1298" s="328" t="n"/>
      <c r="D1298" s="328" t="n"/>
      <c r="E1298" s="328" t="n"/>
      <c r="F1298" s="328" t="n"/>
      <c r="G1298" s="329" t="n"/>
      <c r="H1298" s="329" t="n"/>
      <c r="I1298" s="330" t="n"/>
      <c r="J1298" s="330" t="n"/>
      <c r="K1298" s="330" t="n"/>
      <c r="L1298" s="330" t="n"/>
      <c r="M1298" s="330" t="n"/>
      <c r="N1298" s="331">
        <f>IF(A1298="","",IF(ISERROR(MATCH($F1298,CL,0)),"Unknown",INDIRECT("'C'!$A$"&amp;MATCH($F1298,CL,0)+1)))</f>
        <v/>
      </c>
      <c r="O1298" s="331" t="inlineStr"/>
      <c r="P1298" s="332" t="n"/>
      <c r="Q1298" s="333">
        <f>A1298&amp;B1298</f>
        <v/>
      </c>
      <c r="R1298" s="333">
        <f>OR(ISBLANK(B1298),ISBLANK(C1298))</f>
        <v/>
      </c>
      <c r="S1298" s="333">
        <f>IF(R1298,"",A1298&amp;"+")</f>
        <v/>
      </c>
    </row>
    <row r="1299" ht="20.1" customFormat="1" customHeight="1" s="333">
      <c r="A1299" s="296" t="n"/>
      <c r="B1299" s="328" t="n"/>
      <c r="C1299" s="328" t="n"/>
      <c r="D1299" s="328" t="n"/>
      <c r="E1299" s="328" t="n"/>
      <c r="F1299" s="328" t="n"/>
      <c r="G1299" s="329" t="n"/>
      <c r="H1299" s="329" t="n"/>
      <c r="I1299" s="330" t="n"/>
      <c r="J1299" s="330" t="n"/>
      <c r="K1299" s="330" t="n"/>
      <c r="L1299" s="330" t="n"/>
      <c r="M1299" s="330" t="n"/>
      <c r="N1299" s="331">
        <f>IF(A1299="","",IF(ISERROR(MATCH($F1299,CL,0)),"Unknown",INDIRECT("'C'!$A$"&amp;MATCH($F1299,CL,0)+1)))</f>
        <v/>
      </c>
      <c r="O1299" s="331" t="inlineStr"/>
      <c r="P1299" s="332" t="n"/>
      <c r="Q1299" s="333">
        <f>A1299&amp;B1299</f>
        <v/>
      </c>
      <c r="R1299" s="333">
        <f>OR(ISBLANK(B1299),ISBLANK(C1299))</f>
        <v/>
      </c>
      <c r="S1299" s="333">
        <f>IF(R1299,"",A1299&amp;"+")</f>
        <v/>
      </c>
    </row>
    <row r="1300" ht="20.1" customFormat="1" customHeight="1" s="333">
      <c r="A1300" s="296" t="n"/>
      <c r="B1300" s="328" t="n"/>
      <c r="C1300" s="328" t="n"/>
      <c r="D1300" s="328" t="n"/>
      <c r="E1300" s="328" t="n"/>
      <c r="F1300" s="328" t="n"/>
      <c r="G1300" s="329" t="n"/>
      <c r="H1300" s="329" t="n"/>
      <c r="I1300" s="330" t="n"/>
      <c r="J1300" s="330" t="n"/>
      <c r="K1300" s="330" t="n"/>
      <c r="L1300" s="330" t="n"/>
      <c r="M1300" s="330" t="n"/>
      <c r="N1300" s="331">
        <f>IF(A1300="","",IF(ISERROR(MATCH($F1300,CL,0)),"Unknown",INDIRECT("'C'!$A$"&amp;MATCH($F1300,CL,0)+1)))</f>
        <v/>
      </c>
      <c r="O1300" s="331" t="inlineStr"/>
      <c r="P1300" s="332" t="n"/>
      <c r="Q1300" s="333">
        <f>A1300&amp;B1300</f>
        <v/>
      </c>
      <c r="R1300" s="333">
        <f>OR(ISBLANK(B1300),ISBLANK(C1300))</f>
        <v/>
      </c>
      <c r="S1300" s="333">
        <f>IF(R1300,"",A1300&amp;"+")</f>
        <v/>
      </c>
    </row>
    <row r="1301" ht="20.1" customFormat="1" customHeight="1" s="333">
      <c r="A1301" s="296" t="n"/>
      <c r="B1301" s="328" t="n"/>
      <c r="C1301" s="328" t="n"/>
      <c r="D1301" s="328" t="n"/>
      <c r="E1301" s="328" t="n"/>
      <c r="F1301" s="328" t="n"/>
      <c r="G1301" s="329" t="n"/>
      <c r="H1301" s="329" t="n"/>
      <c r="I1301" s="330" t="n"/>
      <c r="J1301" s="330" t="n"/>
      <c r="K1301" s="330" t="n"/>
      <c r="L1301" s="330" t="n"/>
      <c r="M1301" s="330" t="n"/>
      <c r="N1301" s="331">
        <f>IF(A1301="","",IF(ISERROR(MATCH($F1301,CL,0)),"Unknown",INDIRECT("'C'!$A$"&amp;MATCH($F1301,CL,0)+1)))</f>
        <v/>
      </c>
      <c r="O1301" s="331" t="inlineStr"/>
      <c r="P1301" s="332" t="n"/>
      <c r="Q1301" s="333">
        <f>A1301&amp;B1301</f>
        <v/>
      </c>
      <c r="R1301" s="333">
        <f>OR(ISBLANK(B1301),ISBLANK(C1301))</f>
        <v/>
      </c>
      <c r="S1301" s="333">
        <f>IF(R1301,"",A1301&amp;"+")</f>
        <v/>
      </c>
    </row>
    <row r="1302" ht="20.1" customFormat="1" customHeight="1" s="333">
      <c r="A1302" s="296" t="n"/>
      <c r="B1302" s="328" t="n"/>
      <c r="C1302" s="328" t="n"/>
      <c r="D1302" s="328" t="n"/>
      <c r="E1302" s="328" t="n"/>
      <c r="F1302" s="328" t="n"/>
      <c r="G1302" s="329" t="n"/>
      <c r="H1302" s="329" t="n"/>
      <c r="I1302" s="330" t="n"/>
      <c r="J1302" s="330" t="n"/>
      <c r="K1302" s="330" t="n"/>
      <c r="L1302" s="330" t="n"/>
      <c r="M1302" s="330" t="n"/>
      <c r="N1302" s="331">
        <f>IF(A1302="","",IF(ISERROR(MATCH($F1302,CL,0)),"Unknown",INDIRECT("'C'!$A$"&amp;MATCH($F1302,CL,0)+1)))</f>
        <v/>
      </c>
      <c r="O1302" s="331" t="inlineStr"/>
      <c r="P1302" s="332" t="n"/>
      <c r="Q1302" s="333">
        <f>A1302&amp;B1302</f>
        <v/>
      </c>
      <c r="R1302" s="333">
        <f>OR(ISBLANK(B1302),ISBLANK(C1302))</f>
        <v/>
      </c>
      <c r="S1302" s="333">
        <f>IF(R1302,"",A1302&amp;"+")</f>
        <v/>
      </c>
    </row>
    <row r="1303" ht="20.1" customFormat="1" customHeight="1" s="333">
      <c r="A1303" s="296" t="n"/>
      <c r="B1303" s="328" t="n"/>
      <c r="C1303" s="328" t="n"/>
      <c r="D1303" s="328" t="n"/>
      <c r="E1303" s="328" t="n"/>
      <c r="F1303" s="328" t="n"/>
      <c r="G1303" s="329" t="n"/>
      <c r="H1303" s="329" t="n"/>
      <c r="I1303" s="330" t="n"/>
      <c r="J1303" s="330" t="n"/>
      <c r="K1303" s="330" t="n"/>
      <c r="L1303" s="330" t="n"/>
      <c r="M1303" s="330" t="n"/>
      <c r="N1303" s="331">
        <f>IF(A1303="","",IF(ISERROR(MATCH($F1303,CL,0)),"Unknown",INDIRECT("'C'!$A$"&amp;MATCH($F1303,CL,0)+1)))</f>
        <v/>
      </c>
      <c r="O1303" s="331" t="inlineStr"/>
      <c r="P1303" s="332" t="n"/>
      <c r="Q1303" s="333">
        <f>A1303&amp;B1303</f>
        <v/>
      </c>
      <c r="R1303" s="333">
        <f>OR(ISBLANK(B1303),ISBLANK(C1303))</f>
        <v/>
      </c>
      <c r="S1303" s="333">
        <f>IF(R1303,"",A1303&amp;"+")</f>
        <v/>
      </c>
    </row>
    <row r="1304" ht="20.1" customFormat="1" customHeight="1" s="333">
      <c r="A1304" s="296" t="n"/>
      <c r="B1304" s="328" t="n"/>
      <c r="C1304" s="328" t="n"/>
      <c r="D1304" s="328" t="n"/>
      <c r="E1304" s="328" t="n"/>
      <c r="F1304" s="328" t="n"/>
      <c r="G1304" s="329" t="n"/>
      <c r="H1304" s="329" t="n"/>
      <c r="I1304" s="330" t="n"/>
      <c r="J1304" s="330" t="n"/>
      <c r="K1304" s="330" t="n"/>
      <c r="L1304" s="330" t="n"/>
      <c r="M1304" s="330" t="n"/>
      <c r="N1304" s="331">
        <f>IF(A1304="","",IF(ISERROR(MATCH($F1304,CL,0)),"Unknown",INDIRECT("'C'!$A$"&amp;MATCH($F1304,CL,0)+1)))</f>
        <v/>
      </c>
      <c r="O1304" s="331" t="inlineStr"/>
      <c r="P1304" s="332" t="n"/>
      <c r="Q1304" s="333">
        <f>A1304&amp;B1304</f>
        <v/>
      </c>
      <c r="R1304" s="333">
        <f>OR(ISBLANK(B1304),ISBLANK(C1304))</f>
        <v/>
      </c>
      <c r="S1304" s="333">
        <f>IF(R1304,"",A1304&amp;"+")</f>
        <v/>
      </c>
    </row>
    <row r="1305" ht="20.1" customFormat="1" customHeight="1" s="333">
      <c r="A1305" s="296" t="n"/>
      <c r="B1305" s="328" t="n"/>
      <c r="C1305" s="328" t="n"/>
      <c r="D1305" s="328" t="n"/>
      <c r="E1305" s="328" t="n"/>
      <c r="F1305" s="328" t="n"/>
      <c r="G1305" s="329" t="n"/>
      <c r="H1305" s="329" t="n"/>
      <c r="I1305" s="330" t="n"/>
      <c r="J1305" s="330" t="n"/>
      <c r="K1305" s="330" t="n"/>
      <c r="L1305" s="330" t="n"/>
      <c r="M1305" s="330" t="n"/>
      <c r="N1305" s="331">
        <f>IF(A1305="","",IF(ISERROR(MATCH($F1305,CL,0)),"Unknown",INDIRECT("'C'!$A$"&amp;MATCH($F1305,CL,0)+1)))</f>
        <v/>
      </c>
      <c r="O1305" s="331" t="inlineStr"/>
      <c r="P1305" s="332" t="n"/>
      <c r="Q1305" s="333">
        <f>A1305&amp;B1305</f>
        <v/>
      </c>
      <c r="R1305" s="333">
        <f>OR(ISBLANK(B1305),ISBLANK(C1305))</f>
        <v/>
      </c>
      <c r="S1305" s="333">
        <f>IF(R1305,"",A1305&amp;"+")</f>
        <v/>
      </c>
    </row>
    <row r="1306" ht="20.1" customFormat="1" customHeight="1" s="333">
      <c r="A1306" s="296" t="n"/>
      <c r="B1306" s="328" t="n"/>
      <c r="C1306" s="328" t="n"/>
      <c r="D1306" s="328" t="n"/>
      <c r="E1306" s="328" t="n"/>
      <c r="F1306" s="328" t="n"/>
      <c r="G1306" s="329" t="n"/>
      <c r="H1306" s="329" t="n"/>
      <c r="I1306" s="330" t="n"/>
      <c r="J1306" s="330" t="n"/>
      <c r="K1306" s="330" t="n"/>
      <c r="L1306" s="330" t="n"/>
      <c r="M1306" s="330" t="n"/>
      <c r="N1306" s="331">
        <f>IF(A1306="","",IF(ISERROR(MATCH($F1306,CL,0)),"Unknown",INDIRECT("'C'!$A$"&amp;MATCH($F1306,CL,0)+1)))</f>
        <v/>
      </c>
      <c r="O1306" s="331" t="inlineStr"/>
      <c r="P1306" s="332" t="n"/>
      <c r="Q1306" s="333">
        <f>A1306&amp;B1306</f>
        <v/>
      </c>
      <c r="R1306" s="333">
        <f>OR(ISBLANK(B1306),ISBLANK(C1306))</f>
        <v/>
      </c>
      <c r="S1306" s="333">
        <f>IF(R1306,"",A1306&amp;"+")</f>
        <v/>
      </c>
    </row>
    <row r="1307" ht="20.1" customFormat="1" customHeight="1" s="333">
      <c r="A1307" s="296" t="n"/>
      <c r="B1307" s="328" t="n"/>
      <c r="C1307" s="328" t="n"/>
      <c r="D1307" s="328" t="n"/>
      <c r="E1307" s="328" t="n"/>
      <c r="F1307" s="328" t="n"/>
      <c r="G1307" s="329" t="n"/>
      <c r="H1307" s="329" t="n"/>
      <c r="I1307" s="330" t="n"/>
      <c r="J1307" s="330" t="n"/>
      <c r="K1307" s="330" t="n"/>
      <c r="L1307" s="330" t="n"/>
      <c r="M1307" s="330" t="n"/>
      <c r="N1307" s="331">
        <f>IF(A1307="","",IF(ISERROR(MATCH($F1307,CL,0)),"Unknown",INDIRECT("'C'!$A$"&amp;MATCH($F1307,CL,0)+1)))</f>
        <v/>
      </c>
      <c r="O1307" s="331" t="inlineStr"/>
      <c r="P1307" s="332" t="n"/>
      <c r="Q1307" s="333">
        <f>A1307&amp;B1307</f>
        <v/>
      </c>
      <c r="R1307" s="333">
        <f>OR(ISBLANK(B1307),ISBLANK(C1307))</f>
        <v/>
      </c>
      <c r="S1307" s="333">
        <f>IF(R1307,"",A1307&amp;"+")</f>
        <v/>
      </c>
    </row>
    <row r="1308" ht="20.1" customFormat="1" customHeight="1" s="333">
      <c r="A1308" s="296" t="n"/>
      <c r="B1308" s="328" t="n"/>
      <c r="C1308" s="328" t="n"/>
      <c r="D1308" s="328" t="n"/>
      <c r="E1308" s="328" t="n"/>
      <c r="F1308" s="328" t="n"/>
      <c r="G1308" s="329" t="n"/>
      <c r="H1308" s="329" t="n"/>
      <c r="I1308" s="330" t="n"/>
      <c r="J1308" s="330" t="n"/>
      <c r="K1308" s="330" t="n"/>
      <c r="L1308" s="330" t="n"/>
      <c r="M1308" s="330" t="n"/>
      <c r="N1308" s="331">
        <f>IF(A1308="","",IF(ISERROR(MATCH($F1308,CL,0)),"Unknown",INDIRECT("'C'!$A$"&amp;MATCH($F1308,CL,0)+1)))</f>
        <v/>
      </c>
      <c r="O1308" s="331" t="inlineStr"/>
      <c r="P1308" s="332" t="n"/>
      <c r="Q1308" s="333">
        <f>A1308&amp;B1308</f>
        <v/>
      </c>
      <c r="R1308" s="333">
        <f>OR(ISBLANK(B1308),ISBLANK(C1308))</f>
        <v/>
      </c>
      <c r="S1308" s="333">
        <f>IF(R1308,"",A1308&amp;"+")</f>
        <v/>
      </c>
    </row>
    <row r="1309" ht="20.1" customFormat="1" customHeight="1" s="333">
      <c r="A1309" s="296" t="n"/>
      <c r="B1309" s="328" t="n"/>
      <c r="C1309" s="328" t="n"/>
      <c r="D1309" s="328" t="n"/>
      <c r="E1309" s="328" t="n"/>
      <c r="F1309" s="328" t="n"/>
      <c r="G1309" s="329" t="n"/>
      <c r="H1309" s="329" t="n"/>
      <c r="I1309" s="330" t="n"/>
      <c r="J1309" s="330" t="n"/>
      <c r="K1309" s="330" t="n"/>
      <c r="L1309" s="330" t="n"/>
      <c r="M1309" s="330" t="n"/>
      <c r="N1309" s="331">
        <f>IF(A1309="","",IF(ISERROR(MATCH($F1309,CL,0)),"Unknown",INDIRECT("'C'!$A$"&amp;MATCH($F1309,CL,0)+1)))</f>
        <v/>
      </c>
      <c r="O1309" s="331" t="inlineStr"/>
      <c r="P1309" s="332" t="n"/>
      <c r="Q1309" s="333">
        <f>A1309&amp;B1309</f>
        <v/>
      </c>
      <c r="R1309" s="333">
        <f>OR(ISBLANK(B1309),ISBLANK(C1309))</f>
        <v/>
      </c>
      <c r="S1309" s="333">
        <f>IF(R1309,"",A1309&amp;"+")</f>
        <v/>
      </c>
    </row>
    <row r="1310" ht="20.1" customFormat="1" customHeight="1" s="333">
      <c r="A1310" s="296" t="n"/>
      <c r="B1310" s="328" t="n"/>
      <c r="C1310" s="328" t="n"/>
      <c r="D1310" s="328" t="n"/>
      <c r="E1310" s="328" t="n"/>
      <c r="F1310" s="328" t="n"/>
      <c r="G1310" s="329" t="n"/>
      <c r="H1310" s="329" t="n"/>
      <c r="I1310" s="330" t="n"/>
      <c r="J1310" s="330" t="n"/>
      <c r="K1310" s="330" t="n"/>
      <c r="L1310" s="330" t="n"/>
      <c r="M1310" s="330" t="n"/>
      <c r="N1310" s="331">
        <f>IF(A1310="","",IF(ISERROR(MATCH($F1310,CL,0)),"Unknown",INDIRECT("'C'!$A$"&amp;MATCH($F1310,CL,0)+1)))</f>
        <v/>
      </c>
      <c r="O1310" s="331" t="inlineStr"/>
      <c r="P1310" s="332" t="n"/>
      <c r="Q1310" s="333">
        <f>A1310&amp;B1310</f>
        <v/>
      </c>
      <c r="R1310" s="333">
        <f>OR(ISBLANK(B1310),ISBLANK(C1310))</f>
        <v/>
      </c>
      <c r="S1310" s="333">
        <f>IF(R1310,"",A1310&amp;"+")</f>
        <v/>
      </c>
    </row>
    <row r="1311" ht="20.1" customFormat="1" customHeight="1" s="333">
      <c r="A1311" s="296" t="n"/>
      <c r="B1311" s="328" t="n"/>
      <c r="C1311" s="328" t="n"/>
      <c r="D1311" s="328" t="n"/>
      <c r="E1311" s="328" t="n"/>
      <c r="F1311" s="328" t="n"/>
      <c r="G1311" s="329" t="n"/>
      <c r="H1311" s="329" t="n"/>
      <c r="I1311" s="330" t="n"/>
      <c r="J1311" s="330" t="n"/>
      <c r="K1311" s="330" t="n"/>
      <c r="L1311" s="330" t="n"/>
      <c r="M1311" s="330" t="n"/>
      <c r="N1311" s="331">
        <f>IF(A1311="","",IF(ISERROR(MATCH($F1311,CL,0)),"Unknown",INDIRECT("'C'!$A$"&amp;MATCH($F1311,CL,0)+1)))</f>
        <v/>
      </c>
      <c r="O1311" s="331" t="inlineStr"/>
      <c r="P1311" s="332" t="n"/>
      <c r="Q1311" s="333">
        <f>A1311&amp;B1311</f>
        <v/>
      </c>
      <c r="R1311" s="333">
        <f>OR(ISBLANK(B1311),ISBLANK(C1311))</f>
        <v/>
      </c>
      <c r="S1311" s="333">
        <f>IF(R1311,"",A1311&amp;"+")</f>
        <v/>
      </c>
    </row>
    <row r="1312" ht="20.1" customFormat="1" customHeight="1" s="333">
      <c r="A1312" s="296" t="n"/>
      <c r="B1312" s="328" t="n"/>
      <c r="C1312" s="328" t="n"/>
      <c r="D1312" s="328" t="n"/>
      <c r="E1312" s="328" t="n"/>
      <c r="F1312" s="328" t="n"/>
      <c r="G1312" s="329" t="n"/>
      <c r="H1312" s="329" t="n"/>
      <c r="I1312" s="330" t="n"/>
      <c r="J1312" s="330" t="n"/>
      <c r="K1312" s="330" t="n"/>
      <c r="L1312" s="330" t="n"/>
      <c r="M1312" s="330" t="n"/>
      <c r="N1312" s="331">
        <f>IF(A1312="","",IF(ISERROR(MATCH($F1312,CL,0)),"Unknown",INDIRECT("'C'!$A$"&amp;MATCH($F1312,CL,0)+1)))</f>
        <v/>
      </c>
      <c r="O1312" s="331" t="inlineStr"/>
      <c r="P1312" s="332" t="n"/>
      <c r="Q1312" s="333">
        <f>A1312&amp;B1312</f>
        <v/>
      </c>
      <c r="R1312" s="333">
        <f>OR(ISBLANK(B1312),ISBLANK(C1312))</f>
        <v/>
      </c>
      <c r="S1312" s="333">
        <f>IF(R1312,"",A1312&amp;"+")</f>
        <v/>
      </c>
    </row>
    <row r="1313" ht="20.1" customFormat="1" customHeight="1" s="333">
      <c r="A1313" s="296" t="n"/>
      <c r="B1313" s="328" t="n"/>
      <c r="C1313" s="328" t="n"/>
      <c r="D1313" s="328" t="n"/>
      <c r="E1313" s="328" t="n"/>
      <c r="F1313" s="328" t="n"/>
      <c r="G1313" s="329" t="n"/>
      <c r="H1313" s="329" t="n"/>
      <c r="I1313" s="330" t="n"/>
      <c r="J1313" s="330" t="n"/>
      <c r="K1313" s="330" t="n"/>
      <c r="L1313" s="330" t="n"/>
      <c r="M1313" s="330" t="n"/>
      <c r="N1313" s="331">
        <f>IF(A1313="","",IF(ISERROR(MATCH($F1313,CL,0)),"Unknown",INDIRECT("'C'!$A$"&amp;MATCH($F1313,CL,0)+1)))</f>
        <v/>
      </c>
      <c r="O1313" s="331" t="inlineStr"/>
      <c r="P1313" s="332" t="n"/>
      <c r="Q1313" s="333">
        <f>A1313&amp;B1313</f>
        <v/>
      </c>
      <c r="R1313" s="333">
        <f>OR(ISBLANK(B1313),ISBLANK(C1313))</f>
        <v/>
      </c>
      <c r="S1313" s="333">
        <f>IF(R1313,"",A1313&amp;"+")</f>
        <v/>
      </c>
    </row>
    <row r="1314" ht="20.1" customFormat="1" customHeight="1" s="333">
      <c r="A1314" s="296" t="n"/>
      <c r="B1314" s="328" t="n"/>
      <c r="C1314" s="328" t="n"/>
      <c r="D1314" s="328" t="n"/>
      <c r="E1314" s="328" t="n"/>
      <c r="F1314" s="328" t="n"/>
      <c r="G1314" s="329" t="n"/>
      <c r="H1314" s="329" t="n"/>
      <c r="I1314" s="330" t="n"/>
      <c r="J1314" s="330" t="n"/>
      <c r="K1314" s="330" t="n"/>
      <c r="L1314" s="330" t="n"/>
      <c r="M1314" s="330" t="n"/>
      <c r="N1314" s="331">
        <f>IF(A1314="","",IF(ISERROR(MATCH($F1314,CL,0)),"Unknown",INDIRECT("'C'!$A$"&amp;MATCH($F1314,CL,0)+1)))</f>
        <v/>
      </c>
      <c r="O1314" s="331" t="inlineStr"/>
      <c r="P1314" s="332" t="n"/>
      <c r="Q1314" s="333">
        <f>A1314&amp;B1314</f>
        <v/>
      </c>
      <c r="R1314" s="333">
        <f>OR(ISBLANK(B1314),ISBLANK(C1314))</f>
        <v/>
      </c>
      <c r="S1314" s="333">
        <f>IF(R1314,"",A1314&amp;"+")</f>
        <v/>
      </c>
    </row>
    <row r="1315" ht="20.1" customFormat="1" customHeight="1" s="333">
      <c r="A1315" s="296" t="n"/>
      <c r="B1315" s="328" t="n"/>
      <c r="C1315" s="328" t="n"/>
      <c r="D1315" s="328" t="n"/>
      <c r="E1315" s="328" t="n"/>
      <c r="F1315" s="328" t="n"/>
      <c r="G1315" s="329" t="n"/>
      <c r="H1315" s="329" t="n"/>
      <c r="I1315" s="330" t="n"/>
      <c r="J1315" s="330" t="n"/>
      <c r="K1315" s="330" t="n"/>
      <c r="L1315" s="330" t="n"/>
      <c r="M1315" s="330" t="n"/>
      <c r="N1315" s="331">
        <f>IF(A1315="","",IF(ISERROR(MATCH($F1315,CL,0)),"Unknown",INDIRECT("'C'!$A$"&amp;MATCH($F1315,CL,0)+1)))</f>
        <v/>
      </c>
      <c r="O1315" s="331" t="inlineStr"/>
      <c r="P1315" s="332" t="n"/>
      <c r="Q1315" s="333">
        <f>A1315&amp;B1315</f>
        <v/>
      </c>
      <c r="R1315" s="333">
        <f>OR(ISBLANK(B1315),ISBLANK(C1315))</f>
        <v/>
      </c>
      <c r="S1315" s="333">
        <f>IF(R1315,"",A1315&amp;"+")</f>
        <v/>
      </c>
    </row>
    <row r="1316" ht="20.1" customFormat="1" customHeight="1" s="333">
      <c r="A1316" s="296" t="n"/>
      <c r="B1316" s="328" t="n"/>
      <c r="C1316" s="328" t="n"/>
      <c r="D1316" s="328" t="n"/>
      <c r="E1316" s="328" t="n"/>
      <c r="F1316" s="328" t="n"/>
      <c r="G1316" s="329" t="n"/>
      <c r="H1316" s="329" t="n"/>
      <c r="I1316" s="330" t="n"/>
      <c r="J1316" s="330" t="n"/>
      <c r="K1316" s="330" t="n"/>
      <c r="L1316" s="330" t="n"/>
      <c r="M1316" s="330" t="n"/>
      <c r="N1316" s="331">
        <f>IF(A1316="","",IF(ISERROR(MATCH($F1316,CL,0)),"Unknown",INDIRECT("'C'!$A$"&amp;MATCH($F1316,CL,0)+1)))</f>
        <v/>
      </c>
      <c r="O1316" s="331" t="inlineStr"/>
      <c r="P1316" s="332" t="n"/>
      <c r="Q1316" s="333">
        <f>A1316&amp;B1316</f>
        <v/>
      </c>
      <c r="R1316" s="333">
        <f>OR(ISBLANK(B1316),ISBLANK(C1316))</f>
        <v/>
      </c>
      <c r="S1316" s="333">
        <f>IF(R1316,"",A1316&amp;"+")</f>
        <v/>
      </c>
    </row>
    <row r="1317" ht="20.1" customFormat="1" customHeight="1" s="333">
      <c r="A1317" s="296" t="n"/>
      <c r="B1317" s="328" t="n"/>
      <c r="C1317" s="328" t="n"/>
      <c r="D1317" s="328" t="n"/>
      <c r="E1317" s="328" t="n"/>
      <c r="F1317" s="328" t="n"/>
      <c r="G1317" s="329" t="n"/>
      <c r="H1317" s="329" t="n"/>
      <c r="I1317" s="330" t="n"/>
      <c r="J1317" s="330" t="n"/>
      <c r="K1317" s="330" t="n"/>
      <c r="L1317" s="330" t="n"/>
      <c r="M1317" s="330" t="n"/>
      <c r="N1317" s="331">
        <f>IF(A1317="","",IF(ISERROR(MATCH($F1317,CL,0)),"Unknown",INDIRECT("'C'!$A$"&amp;MATCH($F1317,CL,0)+1)))</f>
        <v/>
      </c>
      <c r="O1317" s="331" t="inlineStr"/>
      <c r="P1317" s="332" t="n"/>
      <c r="Q1317" s="333">
        <f>A1317&amp;B1317</f>
        <v/>
      </c>
      <c r="R1317" s="333">
        <f>OR(ISBLANK(B1317),ISBLANK(C1317))</f>
        <v/>
      </c>
      <c r="S1317" s="333">
        <f>IF(R1317,"",A1317&amp;"+")</f>
        <v/>
      </c>
    </row>
    <row r="1318" ht="20.1" customFormat="1" customHeight="1" s="333">
      <c r="A1318" s="296" t="n"/>
      <c r="B1318" s="328" t="n"/>
      <c r="C1318" s="328" t="n"/>
      <c r="D1318" s="328" t="n"/>
      <c r="E1318" s="328" t="n"/>
      <c r="F1318" s="328" t="n"/>
      <c r="G1318" s="329" t="n"/>
      <c r="H1318" s="329" t="n"/>
      <c r="I1318" s="330" t="n"/>
      <c r="J1318" s="330" t="n"/>
      <c r="K1318" s="330" t="n"/>
      <c r="L1318" s="330" t="n"/>
      <c r="M1318" s="330" t="n"/>
      <c r="N1318" s="331">
        <f>IF(A1318="","",IF(ISERROR(MATCH($F1318,CL,0)),"Unknown",INDIRECT("'C'!$A$"&amp;MATCH($F1318,CL,0)+1)))</f>
        <v/>
      </c>
      <c r="O1318" s="331" t="inlineStr"/>
      <c r="P1318" s="332" t="n"/>
      <c r="Q1318" s="333">
        <f>A1318&amp;B1318</f>
        <v/>
      </c>
      <c r="R1318" s="333">
        <f>OR(ISBLANK(B1318),ISBLANK(C1318))</f>
        <v/>
      </c>
      <c r="S1318" s="333">
        <f>IF(R1318,"",A1318&amp;"+")</f>
        <v/>
      </c>
    </row>
    <row r="1319" ht="20.1" customFormat="1" customHeight="1" s="333">
      <c r="A1319" s="296" t="n"/>
      <c r="B1319" s="328" t="n"/>
      <c r="C1319" s="328" t="n"/>
      <c r="D1319" s="328" t="n"/>
      <c r="E1319" s="328" t="n"/>
      <c r="F1319" s="328" t="n"/>
      <c r="G1319" s="329" t="n"/>
      <c r="H1319" s="329" t="n"/>
      <c r="I1319" s="330" t="n"/>
      <c r="J1319" s="330" t="n"/>
      <c r="K1319" s="330" t="n"/>
      <c r="L1319" s="330" t="n"/>
      <c r="M1319" s="330" t="n"/>
      <c r="N1319" s="331">
        <f>IF(A1319="","",IF(ISERROR(MATCH($F1319,CL,0)),"Unknown",INDIRECT("'C'!$A$"&amp;MATCH($F1319,CL,0)+1)))</f>
        <v/>
      </c>
      <c r="O1319" s="331" t="inlineStr"/>
      <c r="P1319" s="332" t="n"/>
      <c r="Q1319" s="333">
        <f>A1319&amp;B1319</f>
        <v/>
      </c>
      <c r="R1319" s="333">
        <f>OR(ISBLANK(B1319),ISBLANK(C1319))</f>
        <v/>
      </c>
      <c r="S1319" s="333">
        <f>IF(R1319,"",A1319&amp;"+")</f>
        <v/>
      </c>
    </row>
    <row r="1320" ht="20.1" customFormat="1" customHeight="1" s="333">
      <c r="A1320" s="296" t="n"/>
      <c r="B1320" s="328" t="n"/>
      <c r="C1320" s="328" t="n"/>
      <c r="D1320" s="328" t="n"/>
      <c r="E1320" s="328" t="n"/>
      <c r="F1320" s="328" t="n"/>
      <c r="G1320" s="329" t="n"/>
      <c r="H1320" s="329" t="n"/>
      <c r="I1320" s="330" t="n"/>
      <c r="J1320" s="330" t="n"/>
      <c r="K1320" s="330" t="n"/>
      <c r="L1320" s="330" t="n"/>
      <c r="M1320" s="330" t="n"/>
      <c r="N1320" s="331">
        <f>IF(A1320="","",IF(ISERROR(MATCH($F1320,CL,0)),"Unknown",INDIRECT("'C'!$A$"&amp;MATCH($F1320,CL,0)+1)))</f>
        <v/>
      </c>
      <c r="O1320" s="331" t="inlineStr"/>
      <c r="P1320" s="332" t="n"/>
      <c r="Q1320" s="333">
        <f>A1320&amp;B1320</f>
        <v/>
      </c>
      <c r="R1320" s="333">
        <f>OR(ISBLANK(B1320),ISBLANK(C1320))</f>
        <v/>
      </c>
      <c r="S1320" s="333">
        <f>IF(R1320,"",A1320&amp;"+")</f>
        <v/>
      </c>
    </row>
    <row r="1321" ht="20.1" customFormat="1" customHeight="1" s="333">
      <c r="A1321" s="296" t="n"/>
      <c r="B1321" s="328" t="n"/>
      <c r="C1321" s="328" t="n"/>
      <c r="D1321" s="328" t="n"/>
      <c r="E1321" s="328" t="n"/>
      <c r="F1321" s="328" t="n"/>
      <c r="G1321" s="329" t="n"/>
      <c r="H1321" s="329" t="n"/>
      <c r="I1321" s="330" t="n"/>
      <c r="J1321" s="330" t="n"/>
      <c r="K1321" s="330" t="n"/>
      <c r="L1321" s="330" t="n"/>
      <c r="M1321" s="330" t="n"/>
      <c r="N1321" s="331">
        <f>IF(A1321="","",IF(ISERROR(MATCH($F1321,CL,0)),"Unknown",INDIRECT("'C'!$A$"&amp;MATCH($F1321,CL,0)+1)))</f>
        <v/>
      </c>
      <c r="O1321" s="331" t="inlineStr"/>
      <c r="P1321" s="332" t="n"/>
      <c r="Q1321" s="333">
        <f>A1321&amp;B1321</f>
        <v/>
      </c>
      <c r="R1321" s="333">
        <f>OR(ISBLANK(B1321),ISBLANK(C1321))</f>
        <v/>
      </c>
      <c r="S1321" s="333">
        <f>IF(R1321,"",A1321&amp;"+")</f>
        <v/>
      </c>
    </row>
    <row r="1322" ht="20.1" customFormat="1" customHeight="1" s="333">
      <c r="A1322" s="296" t="n"/>
      <c r="B1322" s="328" t="n"/>
      <c r="C1322" s="328" t="n"/>
      <c r="D1322" s="328" t="n"/>
      <c r="E1322" s="328" t="n"/>
      <c r="F1322" s="328" t="n"/>
      <c r="G1322" s="329" t="n"/>
      <c r="H1322" s="329" t="n"/>
      <c r="I1322" s="330" t="n"/>
      <c r="J1322" s="330" t="n"/>
      <c r="K1322" s="330" t="n"/>
      <c r="L1322" s="330" t="n"/>
      <c r="M1322" s="330" t="n"/>
      <c r="N1322" s="331">
        <f>IF(A1322="","",IF(ISERROR(MATCH($F1322,CL,0)),"Unknown",INDIRECT("'C'!$A$"&amp;MATCH($F1322,CL,0)+1)))</f>
        <v/>
      </c>
      <c r="O1322" s="331" t="inlineStr"/>
      <c r="P1322" s="332" t="n"/>
      <c r="Q1322" s="333">
        <f>A1322&amp;B1322</f>
        <v/>
      </c>
      <c r="R1322" s="333">
        <f>OR(ISBLANK(B1322),ISBLANK(C1322))</f>
        <v/>
      </c>
      <c r="S1322" s="333">
        <f>IF(R1322,"",A1322&amp;"+")</f>
        <v/>
      </c>
    </row>
    <row r="1323" ht="20.1" customFormat="1" customHeight="1" s="333">
      <c r="A1323" s="296" t="n"/>
      <c r="B1323" s="328" t="n"/>
      <c r="C1323" s="328" t="n"/>
      <c r="D1323" s="328" t="n"/>
      <c r="E1323" s="328" t="n"/>
      <c r="F1323" s="328" t="n"/>
      <c r="G1323" s="329" t="n"/>
      <c r="H1323" s="329" t="n"/>
      <c r="I1323" s="330" t="n"/>
      <c r="J1323" s="330" t="n"/>
      <c r="K1323" s="330" t="n"/>
      <c r="L1323" s="330" t="n"/>
      <c r="M1323" s="330" t="n"/>
      <c r="N1323" s="331">
        <f>IF(A1323="","",IF(ISERROR(MATCH($F1323,CL,0)),"Unknown",INDIRECT("'C'!$A$"&amp;MATCH($F1323,CL,0)+1)))</f>
        <v/>
      </c>
      <c r="O1323" s="331" t="inlineStr"/>
      <c r="P1323" s="332" t="n"/>
      <c r="Q1323" s="333">
        <f>A1323&amp;B1323</f>
        <v/>
      </c>
      <c r="R1323" s="333">
        <f>OR(ISBLANK(B1323),ISBLANK(C1323))</f>
        <v/>
      </c>
      <c r="S1323" s="333">
        <f>IF(R1323,"",A1323&amp;"+")</f>
        <v/>
      </c>
    </row>
    <row r="1324" ht="20.1" customFormat="1" customHeight="1" s="333">
      <c r="A1324" s="296" t="n"/>
      <c r="B1324" s="328" t="n"/>
      <c r="C1324" s="328" t="n"/>
      <c r="D1324" s="328" t="n"/>
      <c r="E1324" s="328" t="n"/>
      <c r="F1324" s="328" t="n"/>
      <c r="G1324" s="329" t="n"/>
      <c r="H1324" s="329" t="n"/>
      <c r="I1324" s="330" t="n"/>
      <c r="J1324" s="330" t="n"/>
      <c r="K1324" s="330" t="n"/>
      <c r="L1324" s="330" t="n"/>
      <c r="M1324" s="330" t="n"/>
      <c r="N1324" s="331">
        <f>IF(A1324="","",IF(ISERROR(MATCH($F1324,CL,0)),"Unknown",INDIRECT("'C'!$A$"&amp;MATCH($F1324,CL,0)+1)))</f>
        <v/>
      </c>
      <c r="O1324" s="331" t="inlineStr"/>
      <c r="P1324" s="332" t="n"/>
      <c r="Q1324" s="333">
        <f>A1324&amp;B1324</f>
        <v/>
      </c>
      <c r="R1324" s="333">
        <f>OR(ISBLANK(B1324),ISBLANK(C1324))</f>
        <v/>
      </c>
      <c r="S1324" s="333">
        <f>IF(R1324,"",A1324&amp;"+")</f>
        <v/>
      </c>
    </row>
    <row r="1325" ht="20.1" customFormat="1" customHeight="1" s="333">
      <c r="A1325" s="296" t="n"/>
      <c r="B1325" s="328" t="n"/>
      <c r="C1325" s="328" t="n"/>
      <c r="D1325" s="328" t="n"/>
      <c r="E1325" s="328" t="n"/>
      <c r="F1325" s="328" t="n"/>
      <c r="G1325" s="329" t="n"/>
      <c r="H1325" s="329" t="n"/>
      <c r="I1325" s="330" t="n"/>
      <c r="J1325" s="330" t="n"/>
      <c r="K1325" s="330" t="n"/>
      <c r="L1325" s="330" t="n"/>
      <c r="M1325" s="330" t="n"/>
      <c r="N1325" s="331">
        <f>IF(A1325="","",IF(ISERROR(MATCH($F1325,CL,0)),"Unknown",INDIRECT("'C'!$A$"&amp;MATCH($F1325,CL,0)+1)))</f>
        <v/>
      </c>
      <c r="O1325" s="331" t="inlineStr"/>
      <c r="P1325" s="332" t="n"/>
      <c r="Q1325" s="333">
        <f>A1325&amp;B1325</f>
        <v/>
      </c>
      <c r="R1325" s="333">
        <f>OR(ISBLANK(B1325),ISBLANK(C1325))</f>
        <v/>
      </c>
      <c r="S1325" s="333">
        <f>IF(R1325,"",A1325&amp;"+")</f>
        <v/>
      </c>
    </row>
    <row r="1326" ht="20.1" customFormat="1" customHeight="1" s="333">
      <c r="A1326" s="296" t="n"/>
      <c r="B1326" s="328" t="n"/>
      <c r="C1326" s="328" t="n"/>
      <c r="D1326" s="328" t="n"/>
      <c r="E1326" s="328" t="n"/>
      <c r="F1326" s="328" t="n"/>
      <c r="G1326" s="329" t="n"/>
      <c r="H1326" s="329" t="n"/>
      <c r="I1326" s="330" t="n"/>
      <c r="J1326" s="330" t="n"/>
      <c r="K1326" s="330" t="n"/>
      <c r="L1326" s="330" t="n"/>
      <c r="M1326" s="330" t="n"/>
      <c r="N1326" s="331">
        <f>IF(A1326="","",IF(ISERROR(MATCH($F1326,CL,0)),"Unknown",INDIRECT("'C'!$A$"&amp;MATCH($F1326,CL,0)+1)))</f>
        <v/>
      </c>
      <c r="O1326" s="331" t="inlineStr"/>
      <c r="P1326" s="332" t="n"/>
      <c r="Q1326" s="333">
        <f>A1326&amp;B1326</f>
        <v/>
      </c>
      <c r="R1326" s="333">
        <f>OR(ISBLANK(B1326),ISBLANK(C1326))</f>
        <v/>
      </c>
      <c r="S1326" s="333">
        <f>IF(R1326,"",A1326&amp;"+")</f>
        <v/>
      </c>
    </row>
    <row r="1327" ht="20.1" customFormat="1" customHeight="1" s="333">
      <c r="A1327" s="296" t="n"/>
      <c r="B1327" s="328" t="n"/>
      <c r="C1327" s="328" t="n"/>
      <c r="D1327" s="328" t="n"/>
      <c r="E1327" s="328" t="n"/>
      <c r="F1327" s="328" t="n"/>
      <c r="G1327" s="329" t="n"/>
      <c r="H1327" s="329" t="n"/>
      <c r="I1327" s="330" t="n"/>
      <c r="J1327" s="330" t="n"/>
      <c r="K1327" s="330" t="n"/>
      <c r="L1327" s="330" t="n"/>
      <c r="M1327" s="330" t="n"/>
      <c r="N1327" s="331">
        <f>IF(A1327="","",IF(ISERROR(MATCH($F1327,CL,0)),"Unknown",INDIRECT("'C'!$A$"&amp;MATCH($F1327,CL,0)+1)))</f>
        <v/>
      </c>
      <c r="O1327" s="331" t="inlineStr"/>
      <c r="P1327" s="332" t="n"/>
      <c r="Q1327" s="333">
        <f>A1327&amp;B1327</f>
        <v/>
      </c>
      <c r="R1327" s="333">
        <f>OR(ISBLANK(B1327),ISBLANK(C1327))</f>
        <v/>
      </c>
      <c r="S1327" s="333">
        <f>IF(R1327,"",A1327&amp;"+")</f>
        <v/>
      </c>
    </row>
    <row r="1328" ht="20.1" customFormat="1" customHeight="1" s="333">
      <c r="A1328" s="296" t="n"/>
      <c r="B1328" s="328" t="n"/>
      <c r="C1328" s="328" t="n"/>
      <c r="D1328" s="328" t="n"/>
      <c r="E1328" s="328" t="n"/>
      <c r="F1328" s="328" t="n"/>
      <c r="G1328" s="329" t="n"/>
      <c r="H1328" s="329" t="n"/>
      <c r="I1328" s="330" t="n"/>
      <c r="J1328" s="330" t="n"/>
      <c r="K1328" s="330" t="n"/>
      <c r="L1328" s="330" t="n"/>
      <c r="M1328" s="330" t="n"/>
      <c r="N1328" s="331">
        <f>IF(A1328="","",IF(ISERROR(MATCH($F1328,CL,0)),"Unknown",INDIRECT("'C'!$A$"&amp;MATCH($F1328,CL,0)+1)))</f>
        <v/>
      </c>
      <c r="O1328" s="331" t="inlineStr"/>
      <c r="P1328" s="332" t="n"/>
      <c r="Q1328" s="333">
        <f>A1328&amp;B1328</f>
        <v/>
      </c>
      <c r="R1328" s="333">
        <f>OR(ISBLANK(B1328),ISBLANK(C1328))</f>
        <v/>
      </c>
      <c r="S1328" s="333">
        <f>IF(R1328,"",A1328&amp;"+")</f>
        <v/>
      </c>
    </row>
    <row r="1329" ht="20.1" customFormat="1" customHeight="1" s="333">
      <c r="A1329" s="296" t="n"/>
      <c r="B1329" s="328" t="n"/>
      <c r="C1329" s="328" t="n"/>
      <c r="D1329" s="328" t="n"/>
      <c r="E1329" s="328" t="n"/>
      <c r="F1329" s="328" t="n"/>
      <c r="G1329" s="329" t="n"/>
      <c r="H1329" s="329" t="n"/>
      <c r="I1329" s="330" t="n"/>
      <c r="J1329" s="330" t="n"/>
      <c r="K1329" s="330" t="n"/>
      <c r="L1329" s="330" t="n"/>
      <c r="M1329" s="330" t="n"/>
      <c r="N1329" s="331">
        <f>IF(A1329="","",IF(ISERROR(MATCH($F1329,CL,0)),"Unknown",INDIRECT("'C'!$A$"&amp;MATCH($F1329,CL,0)+1)))</f>
        <v/>
      </c>
      <c r="O1329" s="331" t="inlineStr"/>
      <c r="P1329" s="332" t="n"/>
      <c r="Q1329" s="333">
        <f>A1329&amp;B1329</f>
        <v/>
      </c>
      <c r="R1329" s="333">
        <f>OR(ISBLANK(B1329),ISBLANK(C1329))</f>
        <v/>
      </c>
      <c r="S1329" s="333">
        <f>IF(R1329,"",A1329&amp;"+")</f>
        <v/>
      </c>
    </row>
    <row r="1330" ht="20.1" customFormat="1" customHeight="1" s="333">
      <c r="A1330" s="296" t="n"/>
      <c r="B1330" s="328" t="n"/>
      <c r="C1330" s="328" t="n"/>
      <c r="D1330" s="328" t="n"/>
      <c r="E1330" s="328" t="n"/>
      <c r="F1330" s="328" t="n"/>
      <c r="G1330" s="329" t="n"/>
      <c r="H1330" s="329" t="n"/>
      <c r="I1330" s="330" t="n"/>
      <c r="J1330" s="330" t="n"/>
      <c r="K1330" s="330" t="n"/>
      <c r="L1330" s="330" t="n"/>
      <c r="M1330" s="330" t="n"/>
      <c r="N1330" s="331">
        <f>IF(A1330="","",IF(ISERROR(MATCH($F1330,CL,0)),"Unknown",INDIRECT("'C'!$A$"&amp;MATCH($F1330,CL,0)+1)))</f>
        <v/>
      </c>
      <c r="O1330" s="331" t="inlineStr"/>
      <c r="P1330" s="332" t="n"/>
      <c r="Q1330" s="333">
        <f>A1330&amp;B1330</f>
        <v/>
      </c>
      <c r="R1330" s="333">
        <f>OR(ISBLANK(B1330),ISBLANK(C1330))</f>
        <v/>
      </c>
      <c r="S1330" s="333">
        <f>IF(R1330,"",A1330&amp;"+")</f>
        <v/>
      </c>
    </row>
    <row r="1331" ht="20.1" customFormat="1" customHeight="1" s="333">
      <c r="A1331" s="296" t="n"/>
      <c r="B1331" s="328" t="n"/>
      <c r="C1331" s="328" t="n"/>
      <c r="D1331" s="328" t="n"/>
      <c r="E1331" s="328" t="n"/>
      <c r="F1331" s="328" t="n"/>
      <c r="G1331" s="329" t="n"/>
      <c r="H1331" s="329" t="n"/>
      <c r="I1331" s="330" t="n"/>
      <c r="J1331" s="330" t="n"/>
      <c r="K1331" s="330" t="n"/>
      <c r="L1331" s="330" t="n"/>
      <c r="M1331" s="330" t="n"/>
      <c r="N1331" s="331">
        <f>IF(A1331="","",IF(ISERROR(MATCH($F1331,CL,0)),"Unknown",INDIRECT("'C'!$A$"&amp;MATCH($F1331,CL,0)+1)))</f>
        <v/>
      </c>
      <c r="O1331" s="331" t="inlineStr"/>
      <c r="P1331" s="332" t="n"/>
      <c r="Q1331" s="333">
        <f>A1331&amp;B1331</f>
        <v/>
      </c>
      <c r="R1331" s="333">
        <f>OR(ISBLANK(B1331),ISBLANK(C1331))</f>
        <v/>
      </c>
      <c r="S1331" s="333">
        <f>IF(R1331,"",A1331&amp;"+")</f>
        <v/>
      </c>
    </row>
    <row r="1332" ht="20.1" customFormat="1" customHeight="1" s="333">
      <c r="A1332" s="296" t="n"/>
      <c r="B1332" s="328" t="n"/>
      <c r="C1332" s="328" t="n"/>
      <c r="D1332" s="328" t="n"/>
      <c r="E1332" s="328" t="n"/>
      <c r="F1332" s="328" t="n"/>
      <c r="G1332" s="329" t="n"/>
      <c r="H1332" s="329" t="n"/>
      <c r="I1332" s="330" t="n"/>
      <c r="J1332" s="330" t="n"/>
      <c r="K1332" s="330" t="n"/>
      <c r="L1332" s="330" t="n"/>
      <c r="M1332" s="330" t="n"/>
      <c r="N1332" s="331">
        <f>IF(A1332="","",IF(ISERROR(MATCH($F1332,CL,0)),"Unknown",INDIRECT("'C'!$A$"&amp;MATCH($F1332,CL,0)+1)))</f>
        <v/>
      </c>
      <c r="O1332" s="331" t="inlineStr"/>
      <c r="P1332" s="332" t="n"/>
      <c r="Q1332" s="333">
        <f>A1332&amp;B1332</f>
        <v/>
      </c>
      <c r="R1332" s="333">
        <f>OR(ISBLANK(B1332),ISBLANK(C1332))</f>
        <v/>
      </c>
      <c r="S1332" s="333">
        <f>IF(R1332,"",A1332&amp;"+")</f>
        <v/>
      </c>
    </row>
    <row r="1333" ht="20.1" customFormat="1" customHeight="1" s="333">
      <c r="A1333" s="296" t="n"/>
      <c r="B1333" s="328" t="n"/>
      <c r="C1333" s="328" t="n"/>
      <c r="D1333" s="328" t="n"/>
      <c r="E1333" s="328" t="n"/>
      <c r="F1333" s="328" t="n"/>
      <c r="G1333" s="329" t="n"/>
      <c r="H1333" s="329" t="n"/>
      <c r="I1333" s="330" t="n"/>
      <c r="J1333" s="330" t="n"/>
      <c r="K1333" s="330" t="n"/>
      <c r="L1333" s="330" t="n"/>
      <c r="M1333" s="330" t="n"/>
      <c r="N1333" s="331">
        <f>IF(A1333="","",IF(ISERROR(MATCH($F1333,CL,0)),"Unknown",INDIRECT("'C'!$A$"&amp;MATCH($F1333,CL,0)+1)))</f>
        <v/>
      </c>
      <c r="O1333" s="331" t="inlineStr"/>
      <c r="P1333" s="332" t="n"/>
      <c r="Q1333" s="333">
        <f>A1333&amp;B1333</f>
        <v/>
      </c>
      <c r="R1333" s="333">
        <f>OR(ISBLANK(B1333),ISBLANK(C1333))</f>
        <v/>
      </c>
      <c r="S1333" s="333">
        <f>IF(R1333,"",A1333&amp;"+")</f>
        <v/>
      </c>
    </row>
    <row r="1334" ht="20.1" customFormat="1" customHeight="1" s="333">
      <c r="A1334" s="296" t="n"/>
      <c r="B1334" s="328" t="n"/>
      <c r="C1334" s="328" t="n"/>
      <c r="D1334" s="328" t="n"/>
      <c r="E1334" s="328" t="n"/>
      <c r="F1334" s="328" t="n"/>
      <c r="G1334" s="329" t="n"/>
      <c r="H1334" s="329" t="n"/>
      <c r="I1334" s="330" t="n"/>
      <c r="J1334" s="330" t="n"/>
      <c r="K1334" s="330" t="n"/>
      <c r="L1334" s="330" t="n"/>
      <c r="M1334" s="330" t="n"/>
      <c r="N1334" s="331">
        <f>IF(A1334="","",IF(ISERROR(MATCH($F1334,CL,0)),"Unknown",INDIRECT("'C'!$A$"&amp;MATCH($F1334,CL,0)+1)))</f>
        <v/>
      </c>
      <c r="O1334" s="331" t="inlineStr"/>
      <c r="P1334" s="332" t="n"/>
      <c r="Q1334" s="333">
        <f>A1334&amp;B1334</f>
        <v/>
      </c>
      <c r="R1334" s="333">
        <f>OR(ISBLANK(B1334),ISBLANK(C1334))</f>
        <v/>
      </c>
      <c r="S1334" s="333">
        <f>IF(R1334,"",A1334&amp;"+")</f>
        <v/>
      </c>
    </row>
    <row r="1335" ht="20.1" customFormat="1" customHeight="1" s="333">
      <c r="A1335" s="296" t="n"/>
      <c r="B1335" s="328" t="n"/>
      <c r="C1335" s="328" t="n"/>
      <c r="D1335" s="328" t="n"/>
      <c r="E1335" s="328" t="n"/>
      <c r="F1335" s="328" t="n"/>
      <c r="G1335" s="329" t="n"/>
      <c r="H1335" s="329" t="n"/>
      <c r="I1335" s="330" t="n"/>
      <c r="J1335" s="330" t="n"/>
      <c r="K1335" s="330" t="n"/>
      <c r="L1335" s="330" t="n"/>
      <c r="M1335" s="330" t="n"/>
      <c r="N1335" s="331">
        <f>IF(A1335="","",IF(ISERROR(MATCH($F1335,CL,0)),"Unknown",INDIRECT("'C'!$A$"&amp;MATCH($F1335,CL,0)+1)))</f>
        <v/>
      </c>
      <c r="O1335" s="331" t="inlineStr"/>
      <c r="P1335" s="332" t="n"/>
      <c r="Q1335" s="333">
        <f>A1335&amp;B1335</f>
        <v/>
      </c>
      <c r="R1335" s="333">
        <f>OR(ISBLANK(B1335),ISBLANK(C1335))</f>
        <v/>
      </c>
      <c r="S1335" s="333">
        <f>IF(R1335,"",A1335&amp;"+")</f>
        <v/>
      </c>
    </row>
    <row r="1336" ht="20.1" customFormat="1" customHeight="1" s="333">
      <c r="A1336" s="296" t="n"/>
      <c r="B1336" s="328" t="n"/>
      <c r="C1336" s="328" t="n"/>
      <c r="D1336" s="328" t="n"/>
      <c r="E1336" s="328" t="n"/>
      <c r="F1336" s="328" t="n"/>
      <c r="G1336" s="329" t="n"/>
      <c r="H1336" s="329" t="n"/>
      <c r="I1336" s="330" t="n"/>
      <c r="J1336" s="330" t="n"/>
      <c r="K1336" s="330" t="n"/>
      <c r="L1336" s="330" t="n"/>
      <c r="M1336" s="330" t="n"/>
      <c r="N1336" s="331">
        <f>IF(A1336="","",IF(ISERROR(MATCH($F1336,CL,0)),"Unknown",INDIRECT("'C'!$A$"&amp;MATCH($F1336,CL,0)+1)))</f>
        <v/>
      </c>
      <c r="O1336" s="331" t="inlineStr"/>
      <c r="P1336" s="332" t="n"/>
      <c r="Q1336" s="333">
        <f>A1336&amp;B1336</f>
        <v/>
      </c>
      <c r="R1336" s="333">
        <f>OR(ISBLANK(B1336),ISBLANK(C1336))</f>
        <v/>
      </c>
      <c r="S1336" s="333">
        <f>IF(R1336,"",A1336&amp;"+")</f>
        <v/>
      </c>
    </row>
    <row r="1337" ht="20.1" customFormat="1" customHeight="1" s="333">
      <c r="A1337" s="296" t="n"/>
      <c r="B1337" s="328" t="n"/>
      <c r="C1337" s="328" t="n"/>
      <c r="D1337" s="328" t="n"/>
      <c r="E1337" s="328" t="n"/>
      <c r="F1337" s="328" t="n"/>
      <c r="G1337" s="329" t="n"/>
      <c r="H1337" s="329" t="n"/>
      <c r="I1337" s="330" t="n"/>
      <c r="J1337" s="330" t="n"/>
      <c r="K1337" s="330" t="n"/>
      <c r="L1337" s="330" t="n"/>
      <c r="M1337" s="330" t="n"/>
      <c r="N1337" s="331">
        <f>IF(A1337="","",IF(ISERROR(MATCH($F1337,CL,0)),"Unknown",INDIRECT("'C'!$A$"&amp;MATCH($F1337,CL,0)+1)))</f>
        <v/>
      </c>
      <c r="O1337" s="331" t="inlineStr"/>
      <c r="P1337" s="332" t="n"/>
      <c r="Q1337" s="333">
        <f>A1337&amp;B1337</f>
        <v/>
      </c>
      <c r="R1337" s="333">
        <f>OR(ISBLANK(B1337),ISBLANK(C1337))</f>
        <v/>
      </c>
      <c r="S1337" s="333">
        <f>IF(R1337,"",A1337&amp;"+")</f>
        <v/>
      </c>
    </row>
    <row r="1338" ht="20.1" customFormat="1" customHeight="1" s="333">
      <c r="A1338" s="296" t="n"/>
      <c r="B1338" s="328" t="n"/>
      <c r="C1338" s="328" t="n"/>
      <c r="D1338" s="328" t="n"/>
      <c r="E1338" s="328" t="n"/>
      <c r="F1338" s="328" t="n"/>
      <c r="G1338" s="329" t="n"/>
      <c r="H1338" s="329" t="n"/>
      <c r="I1338" s="330" t="n"/>
      <c r="J1338" s="330" t="n"/>
      <c r="K1338" s="330" t="n"/>
      <c r="L1338" s="330" t="n"/>
      <c r="M1338" s="330" t="n"/>
      <c r="N1338" s="331">
        <f>IF(A1338="","",IF(ISERROR(MATCH($F1338,CL,0)),"Unknown",INDIRECT("'C'!$A$"&amp;MATCH($F1338,CL,0)+1)))</f>
        <v/>
      </c>
      <c r="O1338" s="331" t="inlineStr"/>
      <c r="P1338" s="332" t="n"/>
      <c r="Q1338" s="333">
        <f>A1338&amp;B1338</f>
        <v/>
      </c>
      <c r="R1338" s="333">
        <f>OR(ISBLANK(B1338),ISBLANK(C1338))</f>
        <v/>
      </c>
      <c r="S1338" s="333">
        <f>IF(R1338,"",A1338&amp;"+")</f>
        <v/>
      </c>
    </row>
    <row r="1339" ht="20.1" customFormat="1" customHeight="1" s="333">
      <c r="A1339" s="296" t="n"/>
      <c r="B1339" s="328" t="n"/>
      <c r="C1339" s="328" t="n"/>
      <c r="D1339" s="328" t="n"/>
      <c r="E1339" s="328" t="n"/>
      <c r="F1339" s="328" t="n"/>
      <c r="G1339" s="329" t="n"/>
      <c r="H1339" s="329" t="n"/>
      <c r="I1339" s="330" t="n"/>
      <c r="J1339" s="330" t="n"/>
      <c r="K1339" s="330" t="n"/>
      <c r="L1339" s="330" t="n"/>
      <c r="M1339" s="330" t="n"/>
      <c r="N1339" s="331">
        <f>IF(A1339="","",IF(ISERROR(MATCH($F1339,CL,0)),"Unknown",INDIRECT("'C'!$A$"&amp;MATCH($F1339,CL,0)+1)))</f>
        <v/>
      </c>
      <c r="O1339" s="331" t="inlineStr"/>
      <c r="P1339" s="332" t="n"/>
      <c r="Q1339" s="333">
        <f>A1339&amp;B1339</f>
        <v/>
      </c>
      <c r="R1339" s="333">
        <f>OR(ISBLANK(B1339),ISBLANK(C1339))</f>
        <v/>
      </c>
      <c r="S1339" s="333">
        <f>IF(R1339,"",A1339&amp;"+")</f>
        <v/>
      </c>
    </row>
    <row r="1340" ht="20.1" customFormat="1" customHeight="1" s="333">
      <c r="A1340" s="296" t="n"/>
      <c r="B1340" s="328" t="n"/>
      <c r="C1340" s="328" t="n"/>
      <c r="D1340" s="328" t="n"/>
      <c r="E1340" s="328" t="n"/>
      <c r="F1340" s="328" t="n"/>
      <c r="G1340" s="329" t="n"/>
      <c r="H1340" s="329" t="n"/>
      <c r="I1340" s="330" t="n"/>
      <c r="J1340" s="330" t="n"/>
      <c r="K1340" s="330" t="n"/>
      <c r="L1340" s="330" t="n"/>
      <c r="M1340" s="330" t="n"/>
      <c r="N1340" s="331">
        <f>IF(A1340="","",IF(ISERROR(MATCH($F1340,CL,0)),"Unknown",INDIRECT("'C'!$A$"&amp;MATCH($F1340,CL,0)+1)))</f>
        <v/>
      </c>
      <c r="O1340" s="331" t="inlineStr"/>
      <c r="P1340" s="332" t="n"/>
      <c r="Q1340" s="333">
        <f>A1340&amp;B1340</f>
        <v/>
      </c>
      <c r="R1340" s="333">
        <f>OR(ISBLANK(B1340),ISBLANK(C1340))</f>
        <v/>
      </c>
      <c r="S1340" s="333">
        <f>IF(R1340,"",A1340&amp;"+")</f>
        <v/>
      </c>
    </row>
    <row r="1341" ht="20.1" customFormat="1" customHeight="1" s="333">
      <c r="A1341" s="296" t="n"/>
      <c r="B1341" s="328" t="n"/>
      <c r="C1341" s="328" t="n"/>
      <c r="D1341" s="328" t="n"/>
      <c r="E1341" s="328" t="n"/>
      <c r="F1341" s="328" t="n"/>
      <c r="G1341" s="329" t="n"/>
      <c r="H1341" s="329" t="n"/>
      <c r="I1341" s="330" t="n"/>
      <c r="J1341" s="330" t="n"/>
      <c r="K1341" s="330" t="n"/>
      <c r="L1341" s="330" t="n"/>
      <c r="M1341" s="330" t="n"/>
      <c r="N1341" s="331">
        <f>IF(A1341="","",IF(ISERROR(MATCH($F1341,CL,0)),"Unknown",INDIRECT("'C'!$A$"&amp;MATCH($F1341,CL,0)+1)))</f>
        <v/>
      </c>
      <c r="O1341" s="331" t="inlineStr"/>
      <c r="P1341" s="332" t="n"/>
      <c r="Q1341" s="333">
        <f>A1341&amp;B1341</f>
        <v/>
      </c>
      <c r="R1341" s="333">
        <f>OR(ISBLANK(B1341),ISBLANK(C1341))</f>
        <v/>
      </c>
      <c r="S1341" s="333">
        <f>IF(R1341,"",A1341&amp;"+")</f>
        <v/>
      </c>
    </row>
    <row r="1342" ht="20.1" customFormat="1" customHeight="1" s="333">
      <c r="A1342" s="296" t="n"/>
      <c r="B1342" s="328" t="n"/>
      <c r="C1342" s="328" t="n"/>
      <c r="D1342" s="328" t="n"/>
      <c r="E1342" s="328" t="n"/>
      <c r="F1342" s="328" t="n"/>
      <c r="G1342" s="329" t="n"/>
      <c r="H1342" s="329" t="n"/>
      <c r="I1342" s="330" t="n"/>
      <c r="J1342" s="330" t="n"/>
      <c r="K1342" s="330" t="n"/>
      <c r="L1342" s="330" t="n"/>
      <c r="M1342" s="330" t="n"/>
      <c r="N1342" s="331">
        <f>IF(A1342="","",IF(ISERROR(MATCH($F1342,CL,0)),"Unknown",INDIRECT("'C'!$A$"&amp;MATCH($F1342,CL,0)+1)))</f>
        <v/>
      </c>
      <c r="O1342" s="331" t="inlineStr"/>
      <c r="P1342" s="332" t="n"/>
      <c r="Q1342" s="333">
        <f>A1342&amp;B1342</f>
        <v/>
      </c>
      <c r="R1342" s="333">
        <f>OR(ISBLANK(B1342),ISBLANK(C1342))</f>
        <v/>
      </c>
      <c r="S1342" s="333">
        <f>IF(R1342,"",A1342&amp;"+")</f>
        <v/>
      </c>
    </row>
    <row r="1343" ht="20.1" customFormat="1" customHeight="1" s="333">
      <c r="A1343" s="296" t="n"/>
      <c r="B1343" s="328" t="n"/>
      <c r="C1343" s="328" t="n"/>
      <c r="D1343" s="328" t="n"/>
      <c r="E1343" s="328" t="n"/>
      <c r="F1343" s="328" t="n"/>
      <c r="G1343" s="329" t="n"/>
      <c r="H1343" s="329" t="n"/>
      <c r="I1343" s="330" t="n"/>
      <c r="J1343" s="330" t="n"/>
      <c r="K1343" s="330" t="n"/>
      <c r="L1343" s="330" t="n"/>
      <c r="M1343" s="330" t="n"/>
      <c r="N1343" s="331">
        <f>IF(A1343="","",IF(ISERROR(MATCH($F1343,CL,0)),"Unknown",INDIRECT("'C'!$A$"&amp;MATCH($F1343,CL,0)+1)))</f>
        <v/>
      </c>
      <c r="O1343" s="331" t="inlineStr"/>
      <c r="P1343" s="332" t="n"/>
      <c r="Q1343" s="333">
        <f>A1343&amp;B1343</f>
        <v/>
      </c>
      <c r="R1343" s="333">
        <f>OR(ISBLANK(B1343),ISBLANK(C1343))</f>
        <v/>
      </c>
      <c r="S1343" s="333">
        <f>IF(R1343,"",A1343&amp;"+")</f>
        <v/>
      </c>
    </row>
    <row r="1344" ht="20.1" customFormat="1" customHeight="1" s="333">
      <c r="A1344" s="296" t="n"/>
      <c r="B1344" s="328" t="n"/>
      <c r="C1344" s="328" t="n"/>
      <c r="D1344" s="328" t="n"/>
      <c r="E1344" s="328" t="n"/>
      <c r="F1344" s="328" t="n"/>
      <c r="G1344" s="329" t="n"/>
      <c r="H1344" s="329" t="n"/>
      <c r="I1344" s="330" t="n"/>
      <c r="J1344" s="330" t="n"/>
      <c r="K1344" s="330" t="n"/>
      <c r="L1344" s="330" t="n"/>
      <c r="M1344" s="330" t="n"/>
      <c r="N1344" s="331">
        <f>IF(A1344="","",IF(ISERROR(MATCH($F1344,CL,0)),"Unknown",INDIRECT("'C'!$A$"&amp;MATCH($F1344,CL,0)+1)))</f>
        <v/>
      </c>
      <c r="O1344" s="331" t="inlineStr"/>
      <c r="P1344" s="332" t="n"/>
      <c r="Q1344" s="333">
        <f>A1344&amp;B1344</f>
        <v/>
      </c>
      <c r="R1344" s="333">
        <f>OR(ISBLANK(B1344),ISBLANK(C1344))</f>
        <v/>
      </c>
      <c r="S1344" s="333">
        <f>IF(R1344,"",A1344&amp;"+")</f>
        <v/>
      </c>
    </row>
    <row r="1345" ht="20.1" customFormat="1" customHeight="1" s="333">
      <c r="A1345" s="296" t="n"/>
      <c r="B1345" s="328" t="n"/>
      <c r="C1345" s="328" t="n"/>
      <c r="D1345" s="328" t="n"/>
      <c r="E1345" s="328" t="n"/>
      <c r="F1345" s="328" t="n"/>
      <c r="G1345" s="329" t="n"/>
      <c r="H1345" s="329" t="n"/>
      <c r="I1345" s="330" t="n"/>
      <c r="J1345" s="330" t="n"/>
      <c r="K1345" s="330" t="n"/>
      <c r="L1345" s="330" t="n"/>
      <c r="M1345" s="330" t="n"/>
      <c r="N1345" s="331">
        <f>IF(A1345="","",IF(ISERROR(MATCH($F1345,CL,0)),"Unknown",INDIRECT("'C'!$A$"&amp;MATCH($F1345,CL,0)+1)))</f>
        <v/>
      </c>
      <c r="O1345" s="331" t="inlineStr"/>
      <c r="P1345" s="332" t="n"/>
      <c r="Q1345" s="333">
        <f>A1345&amp;B1345</f>
        <v/>
      </c>
      <c r="R1345" s="333">
        <f>OR(ISBLANK(B1345),ISBLANK(C1345))</f>
        <v/>
      </c>
      <c r="S1345" s="333">
        <f>IF(R1345,"",A1345&amp;"+")</f>
        <v/>
      </c>
    </row>
    <row r="1346" ht="20.1" customFormat="1" customHeight="1" s="333">
      <c r="A1346" s="296" t="n"/>
      <c r="B1346" s="328" t="n"/>
      <c r="C1346" s="328" t="n"/>
      <c r="D1346" s="328" t="n"/>
      <c r="E1346" s="328" t="n"/>
      <c r="F1346" s="328" t="n"/>
      <c r="G1346" s="329" t="n"/>
      <c r="H1346" s="329" t="n"/>
      <c r="I1346" s="330" t="n"/>
      <c r="J1346" s="330" t="n"/>
      <c r="K1346" s="330" t="n"/>
      <c r="L1346" s="330" t="n"/>
      <c r="M1346" s="330" t="n"/>
      <c r="N1346" s="331">
        <f>IF(A1346="","",IF(ISERROR(MATCH($F1346,CL,0)),"Unknown",INDIRECT("'C'!$A$"&amp;MATCH($F1346,CL,0)+1)))</f>
        <v/>
      </c>
      <c r="O1346" s="331" t="inlineStr"/>
      <c r="P1346" s="332" t="n"/>
      <c r="Q1346" s="333">
        <f>A1346&amp;B1346</f>
        <v/>
      </c>
      <c r="R1346" s="333">
        <f>OR(ISBLANK(B1346),ISBLANK(C1346))</f>
        <v/>
      </c>
      <c r="S1346" s="333">
        <f>IF(R1346,"",A1346&amp;"+")</f>
        <v/>
      </c>
    </row>
    <row r="1347" ht="20.1" customFormat="1" customHeight="1" s="333">
      <c r="A1347" s="296" t="n"/>
      <c r="B1347" s="328" t="n"/>
      <c r="C1347" s="328" t="n"/>
      <c r="D1347" s="328" t="n"/>
      <c r="E1347" s="328" t="n"/>
      <c r="F1347" s="328" t="n"/>
      <c r="G1347" s="329" t="n"/>
      <c r="H1347" s="329" t="n"/>
      <c r="I1347" s="330" t="n"/>
      <c r="J1347" s="330" t="n"/>
      <c r="K1347" s="330" t="n"/>
      <c r="L1347" s="330" t="n"/>
      <c r="M1347" s="330" t="n"/>
      <c r="N1347" s="331">
        <f>IF(A1347="","",IF(ISERROR(MATCH($F1347,CL,0)),"Unknown",INDIRECT("'C'!$A$"&amp;MATCH($F1347,CL,0)+1)))</f>
        <v/>
      </c>
      <c r="O1347" s="331" t="inlineStr"/>
      <c r="P1347" s="332" t="n"/>
      <c r="Q1347" s="333">
        <f>A1347&amp;B1347</f>
        <v/>
      </c>
      <c r="R1347" s="333">
        <f>OR(ISBLANK(B1347),ISBLANK(C1347))</f>
        <v/>
      </c>
      <c r="S1347" s="333">
        <f>IF(R1347,"",A1347&amp;"+")</f>
        <v/>
      </c>
    </row>
    <row r="1348" ht="20.1" customFormat="1" customHeight="1" s="333">
      <c r="A1348" s="296" t="n"/>
      <c r="B1348" s="328" t="n"/>
      <c r="C1348" s="328" t="n"/>
      <c r="D1348" s="328" t="n"/>
      <c r="E1348" s="328" t="n"/>
      <c r="F1348" s="328" t="n"/>
      <c r="G1348" s="329" t="n"/>
      <c r="H1348" s="329" t="n"/>
      <c r="I1348" s="330" t="n"/>
      <c r="J1348" s="330" t="n"/>
      <c r="K1348" s="330" t="n"/>
      <c r="L1348" s="330" t="n"/>
      <c r="M1348" s="330" t="n"/>
      <c r="N1348" s="331">
        <f>IF(A1348="","",IF(ISERROR(MATCH($F1348,CL,0)),"Unknown",INDIRECT("'C'!$A$"&amp;MATCH($F1348,CL,0)+1)))</f>
        <v/>
      </c>
      <c r="O1348" s="331" t="inlineStr"/>
      <c r="P1348" s="332" t="n"/>
      <c r="Q1348" s="333">
        <f>A1348&amp;B1348</f>
        <v/>
      </c>
      <c r="R1348" s="333">
        <f>OR(ISBLANK(B1348),ISBLANK(C1348))</f>
        <v/>
      </c>
      <c r="S1348" s="333">
        <f>IF(R1348,"",A1348&amp;"+")</f>
        <v/>
      </c>
    </row>
    <row r="1349" ht="20.1" customFormat="1" customHeight="1" s="333">
      <c r="A1349" s="296" t="n"/>
      <c r="B1349" s="328" t="n"/>
      <c r="C1349" s="328" t="n"/>
      <c r="D1349" s="328" t="n"/>
      <c r="E1349" s="328" t="n"/>
      <c r="F1349" s="328" t="n"/>
      <c r="G1349" s="329" t="n"/>
      <c r="H1349" s="329" t="n"/>
      <c r="I1349" s="330" t="n"/>
      <c r="J1349" s="330" t="n"/>
      <c r="K1349" s="330" t="n"/>
      <c r="L1349" s="330" t="n"/>
      <c r="M1349" s="330" t="n"/>
      <c r="N1349" s="331">
        <f>IF(A1349="","",IF(ISERROR(MATCH($F1349,CL,0)),"Unknown",INDIRECT("'C'!$A$"&amp;MATCH($F1349,CL,0)+1)))</f>
        <v/>
      </c>
      <c r="O1349" s="331" t="inlineStr"/>
      <c r="P1349" s="332" t="n"/>
      <c r="Q1349" s="333">
        <f>A1349&amp;B1349</f>
        <v/>
      </c>
      <c r="R1349" s="333">
        <f>OR(ISBLANK(B1349),ISBLANK(C1349))</f>
        <v/>
      </c>
      <c r="S1349" s="333">
        <f>IF(R1349,"",A1349&amp;"+")</f>
        <v/>
      </c>
    </row>
    <row r="1350" ht="20.1" customFormat="1" customHeight="1" s="333">
      <c r="A1350" s="296" t="n"/>
      <c r="B1350" s="328" t="n"/>
      <c r="C1350" s="328" t="n"/>
      <c r="D1350" s="328" t="n"/>
      <c r="E1350" s="328" t="n"/>
      <c r="F1350" s="328" t="n"/>
      <c r="G1350" s="329" t="n"/>
      <c r="H1350" s="329" t="n"/>
      <c r="I1350" s="330" t="n"/>
      <c r="J1350" s="330" t="n"/>
      <c r="K1350" s="330" t="n"/>
      <c r="L1350" s="330" t="n"/>
      <c r="M1350" s="330" t="n"/>
      <c r="N1350" s="331">
        <f>IF(A1350="","",IF(ISERROR(MATCH($F1350,CL,0)),"Unknown",INDIRECT("'C'!$A$"&amp;MATCH($F1350,CL,0)+1)))</f>
        <v/>
      </c>
      <c r="O1350" s="331" t="inlineStr"/>
      <c r="P1350" s="332" t="n"/>
      <c r="Q1350" s="333">
        <f>A1350&amp;B1350</f>
        <v/>
      </c>
      <c r="R1350" s="333">
        <f>OR(ISBLANK(B1350),ISBLANK(C1350))</f>
        <v/>
      </c>
      <c r="S1350" s="333">
        <f>IF(R1350,"",A1350&amp;"+")</f>
        <v/>
      </c>
    </row>
    <row r="1351" ht="20.1" customFormat="1" customHeight="1" s="333">
      <c r="A1351" s="296" t="n"/>
      <c r="B1351" s="328" t="n"/>
      <c r="C1351" s="328" t="n"/>
      <c r="D1351" s="328" t="n"/>
      <c r="E1351" s="328" t="n"/>
      <c r="F1351" s="328" t="n"/>
      <c r="G1351" s="329" t="n"/>
      <c r="H1351" s="329" t="n"/>
      <c r="I1351" s="330" t="n"/>
      <c r="J1351" s="330" t="n"/>
      <c r="K1351" s="330" t="n"/>
      <c r="L1351" s="330" t="n"/>
      <c r="M1351" s="330" t="n"/>
      <c r="N1351" s="331">
        <f>IF(A1351="","",IF(ISERROR(MATCH($F1351,CL,0)),"Unknown",INDIRECT("'C'!$A$"&amp;MATCH($F1351,CL,0)+1)))</f>
        <v/>
      </c>
      <c r="O1351" s="331" t="inlineStr"/>
      <c r="P1351" s="332" t="n"/>
      <c r="Q1351" s="333">
        <f>A1351&amp;B1351</f>
        <v/>
      </c>
      <c r="R1351" s="333">
        <f>OR(ISBLANK(B1351),ISBLANK(C1351))</f>
        <v/>
      </c>
      <c r="S1351" s="333">
        <f>IF(R1351,"",A1351&amp;"+")</f>
        <v/>
      </c>
    </row>
    <row r="1352" ht="20.1" customFormat="1" customHeight="1" s="333">
      <c r="A1352" s="296" t="n"/>
      <c r="B1352" s="328" t="n"/>
      <c r="C1352" s="328" t="n"/>
      <c r="D1352" s="328" t="n"/>
      <c r="E1352" s="328" t="n"/>
      <c r="F1352" s="328" t="n"/>
      <c r="G1352" s="329" t="n"/>
      <c r="H1352" s="329" t="n"/>
      <c r="I1352" s="330" t="n"/>
      <c r="J1352" s="330" t="n"/>
      <c r="K1352" s="330" t="n"/>
      <c r="L1352" s="330" t="n"/>
      <c r="M1352" s="330" t="n"/>
      <c r="N1352" s="331">
        <f>IF(A1352="","",IF(ISERROR(MATCH($F1352,CL,0)),"Unknown",INDIRECT("'C'!$A$"&amp;MATCH($F1352,CL,0)+1)))</f>
        <v/>
      </c>
      <c r="O1352" s="331" t="inlineStr"/>
      <c r="P1352" s="332" t="n"/>
      <c r="Q1352" s="333">
        <f>A1352&amp;B1352</f>
        <v/>
      </c>
      <c r="R1352" s="333">
        <f>OR(ISBLANK(B1352),ISBLANK(C1352))</f>
        <v/>
      </c>
      <c r="S1352" s="333">
        <f>IF(R1352,"",A1352&amp;"+")</f>
        <v/>
      </c>
    </row>
    <row r="1353" ht="20.1" customFormat="1" customHeight="1" s="333">
      <c r="A1353" s="296" t="n"/>
      <c r="B1353" s="328" t="n"/>
      <c r="C1353" s="328" t="n"/>
      <c r="D1353" s="328" t="n"/>
      <c r="E1353" s="328" t="n"/>
      <c r="F1353" s="328" t="n"/>
      <c r="G1353" s="329" t="n"/>
      <c r="H1353" s="329" t="n"/>
      <c r="I1353" s="330" t="n"/>
      <c r="J1353" s="330" t="n"/>
      <c r="K1353" s="330" t="n"/>
      <c r="L1353" s="330" t="n"/>
      <c r="M1353" s="330" t="n"/>
      <c r="N1353" s="331">
        <f>IF(A1353="","",IF(ISERROR(MATCH($F1353,CL,0)),"Unknown",INDIRECT("'C'!$A$"&amp;MATCH($F1353,CL,0)+1)))</f>
        <v/>
      </c>
      <c r="O1353" s="331" t="inlineStr"/>
      <c r="P1353" s="332" t="n"/>
      <c r="Q1353" s="333">
        <f>A1353&amp;B1353</f>
        <v/>
      </c>
      <c r="R1353" s="333">
        <f>OR(ISBLANK(B1353),ISBLANK(C1353))</f>
        <v/>
      </c>
      <c r="S1353" s="333">
        <f>IF(R1353,"",A1353&amp;"+")</f>
        <v/>
      </c>
    </row>
    <row r="1354" ht="20.1" customFormat="1" customHeight="1" s="333">
      <c r="A1354" s="296" t="n"/>
      <c r="B1354" s="328" t="n"/>
      <c r="C1354" s="328" t="n"/>
      <c r="D1354" s="328" t="n"/>
      <c r="E1354" s="328" t="n"/>
      <c r="F1354" s="328" t="n"/>
      <c r="G1354" s="329" t="n"/>
      <c r="H1354" s="329" t="n"/>
      <c r="I1354" s="330" t="n"/>
      <c r="J1354" s="330" t="n"/>
      <c r="K1354" s="330" t="n"/>
      <c r="L1354" s="330" t="n"/>
      <c r="M1354" s="330" t="n"/>
      <c r="N1354" s="331">
        <f>IF(A1354="","",IF(ISERROR(MATCH($F1354,CL,0)),"Unknown",INDIRECT("'C'!$A$"&amp;MATCH($F1354,CL,0)+1)))</f>
        <v/>
      </c>
      <c r="O1354" s="331" t="inlineStr"/>
      <c r="P1354" s="332" t="n"/>
      <c r="Q1354" s="333">
        <f>A1354&amp;B1354</f>
        <v/>
      </c>
      <c r="R1354" s="333">
        <f>OR(ISBLANK(B1354),ISBLANK(C1354))</f>
        <v/>
      </c>
      <c r="S1354" s="333">
        <f>IF(R1354,"",A1354&amp;"+")</f>
        <v/>
      </c>
    </row>
    <row r="1355" ht="20.1" customFormat="1" customHeight="1" s="333">
      <c r="A1355" s="296" t="n"/>
      <c r="B1355" s="328" t="n"/>
      <c r="C1355" s="328" t="n"/>
      <c r="D1355" s="328" t="n"/>
      <c r="E1355" s="328" t="n"/>
      <c r="F1355" s="328" t="n"/>
      <c r="G1355" s="329" t="n"/>
      <c r="H1355" s="329" t="n"/>
      <c r="I1355" s="330" t="n"/>
      <c r="J1355" s="330" t="n"/>
      <c r="K1355" s="330" t="n"/>
      <c r="L1355" s="330" t="n"/>
      <c r="M1355" s="330" t="n"/>
      <c r="N1355" s="331">
        <f>IF(A1355="","",IF(ISERROR(MATCH($F1355,CL,0)),"Unknown",INDIRECT("'C'!$A$"&amp;MATCH($F1355,CL,0)+1)))</f>
        <v/>
      </c>
      <c r="O1355" s="331" t="inlineStr"/>
      <c r="P1355" s="332" t="n"/>
      <c r="Q1355" s="333">
        <f>A1355&amp;B1355</f>
        <v/>
      </c>
      <c r="R1355" s="333">
        <f>OR(ISBLANK(B1355),ISBLANK(C1355))</f>
        <v/>
      </c>
      <c r="S1355" s="333">
        <f>IF(R1355,"",A1355&amp;"+")</f>
        <v/>
      </c>
    </row>
    <row r="1356" ht="20.1" customFormat="1" customHeight="1" s="333">
      <c r="A1356" s="296" t="n"/>
      <c r="B1356" s="328" t="n"/>
      <c r="C1356" s="328" t="n"/>
      <c r="D1356" s="328" t="n"/>
      <c r="E1356" s="328" t="n"/>
      <c r="F1356" s="328" t="n"/>
      <c r="G1356" s="329" t="n"/>
      <c r="H1356" s="329" t="n"/>
      <c r="I1356" s="330" t="n"/>
      <c r="J1356" s="330" t="n"/>
      <c r="K1356" s="330" t="n"/>
      <c r="L1356" s="330" t="n"/>
      <c r="M1356" s="330" t="n"/>
      <c r="N1356" s="331">
        <f>IF(A1356="","",IF(ISERROR(MATCH($F1356,CL,0)),"Unknown",INDIRECT("'C'!$A$"&amp;MATCH($F1356,CL,0)+1)))</f>
        <v/>
      </c>
      <c r="O1356" s="331" t="inlineStr"/>
      <c r="P1356" s="332" t="n"/>
      <c r="Q1356" s="333">
        <f>A1356&amp;B1356</f>
        <v/>
      </c>
      <c r="R1356" s="333">
        <f>OR(ISBLANK(B1356),ISBLANK(C1356))</f>
        <v/>
      </c>
      <c r="S1356" s="333">
        <f>IF(R1356,"",A1356&amp;"+")</f>
        <v/>
      </c>
    </row>
    <row r="1357" ht="20.1" customFormat="1" customHeight="1" s="333">
      <c r="A1357" s="296" t="n"/>
      <c r="B1357" s="328" t="n"/>
      <c r="C1357" s="328" t="n"/>
      <c r="D1357" s="328" t="n"/>
      <c r="E1357" s="328" t="n"/>
      <c r="F1357" s="328" t="n"/>
      <c r="G1357" s="329" t="n"/>
      <c r="H1357" s="329" t="n"/>
      <c r="I1357" s="330" t="n"/>
      <c r="J1357" s="330" t="n"/>
      <c r="K1357" s="330" t="n"/>
      <c r="L1357" s="330" t="n"/>
      <c r="M1357" s="330" t="n"/>
      <c r="N1357" s="331">
        <f>IF(A1357="","",IF(ISERROR(MATCH($F1357,CL,0)),"Unknown",INDIRECT("'C'!$A$"&amp;MATCH($F1357,CL,0)+1)))</f>
        <v/>
      </c>
      <c r="O1357" s="331" t="inlineStr"/>
      <c r="P1357" s="332" t="n"/>
      <c r="Q1357" s="333">
        <f>A1357&amp;B1357</f>
        <v/>
      </c>
      <c r="R1357" s="333">
        <f>OR(ISBLANK(B1357),ISBLANK(C1357))</f>
        <v/>
      </c>
      <c r="S1357" s="333">
        <f>IF(R1357,"",A1357&amp;"+")</f>
        <v/>
      </c>
    </row>
    <row r="1358" ht="20.1" customFormat="1" customHeight="1" s="333">
      <c r="A1358" s="296" t="n"/>
      <c r="B1358" s="328" t="n"/>
      <c r="C1358" s="328" t="n"/>
      <c r="D1358" s="328" t="n"/>
      <c r="E1358" s="328" t="n"/>
      <c r="F1358" s="328" t="n"/>
      <c r="G1358" s="329" t="n"/>
      <c r="H1358" s="329" t="n"/>
      <c r="I1358" s="330" t="n"/>
      <c r="J1358" s="330" t="n"/>
      <c r="K1358" s="330" t="n"/>
      <c r="L1358" s="330" t="n"/>
      <c r="M1358" s="330" t="n"/>
      <c r="N1358" s="331">
        <f>IF(A1358="","",IF(ISERROR(MATCH($F1358,CL,0)),"Unknown",INDIRECT("'C'!$A$"&amp;MATCH($F1358,CL,0)+1)))</f>
        <v/>
      </c>
      <c r="O1358" s="331" t="inlineStr"/>
      <c r="P1358" s="332" t="n"/>
      <c r="Q1358" s="333">
        <f>A1358&amp;B1358</f>
        <v/>
      </c>
      <c r="R1358" s="333">
        <f>OR(ISBLANK(B1358),ISBLANK(C1358))</f>
        <v/>
      </c>
      <c r="S1358" s="333">
        <f>IF(R1358,"",A1358&amp;"+")</f>
        <v/>
      </c>
    </row>
    <row r="1359" ht="20.1" customFormat="1" customHeight="1" s="333">
      <c r="A1359" s="296" t="n"/>
      <c r="B1359" s="328" t="n"/>
      <c r="C1359" s="328" t="n"/>
      <c r="D1359" s="328" t="n"/>
      <c r="E1359" s="328" t="n"/>
      <c r="F1359" s="328" t="n"/>
      <c r="G1359" s="329" t="n"/>
      <c r="H1359" s="329" t="n"/>
      <c r="I1359" s="330" t="n"/>
      <c r="J1359" s="330" t="n"/>
      <c r="K1359" s="330" t="n"/>
      <c r="L1359" s="330" t="n"/>
      <c r="M1359" s="330" t="n"/>
      <c r="N1359" s="331">
        <f>IF(A1359="","",IF(ISERROR(MATCH($F1359,CL,0)),"Unknown",INDIRECT("'C'!$A$"&amp;MATCH($F1359,CL,0)+1)))</f>
        <v/>
      </c>
      <c r="O1359" s="331" t="inlineStr"/>
      <c r="P1359" s="332" t="n"/>
      <c r="Q1359" s="333">
        <f>A1359&amp;B1359</f>
        <v/>
      </c>
      <c r="R1359" s="333">
        <f>OR(ISBLANK(B1359),ISBLANK(C1359))</f>
        <v/>
      </c>
      <c r="S1359" s="333">
        <f>IF(R1359,"",A1359&amp;"+")</f>
        <v/>
      </c>
    </row>
    <row r="1360" ht="20.1" customFormat="1" customHeight="1" s="333">
      <c r="A1360" s="296" t="n"/>
      <c r="B1360" s="328" t="n"/>
      <c r="C1360" s="328" t="n"/>
      <c r="D1360" s="328" t="n"/>
      <c r="E1360" s="328" t="n"/>
      <c r="F1360" s="328" t="n"/>
      <c r="G1360" s="329" t="n"/>
      <c r="H1360" s="329" t="n"/>
      <c r="I1360" s="330" t="n"/>
      <c r="J1360" s="330" t="n"/>
      <c r="K1360" s="330" t="n"/>
      <c r="L1360" s="330" t="n"/>
      <c r="M1360" s="330" t="n"/>
      <c r="N1360" s="331">
        <f>IF(A1360="","",IF(ISERROR(MATCH($F1360,CL,0)),"Unknown",INDIRECT("'C'!$A$"&amp;MATCH($F1360,CL,0)+1)))</f>
        <v/>
      </c>
      <c r="O1360" s="331" t="inlineStr"/>
      <c r="P1360" s="332" t="n"/>
      <c r="Q1360" s="333">
        <f>A1360&amp;B1360</f>
        <v/>
      </c>
      <c r="R1360" s="333">
        <f>OR(ISBLANK(B1360),ISBLANK(C1360))</f>
        <v/>
      </c>
      <c r="S1360" s="333">
        <f>IF(R1360,"",A1360&amp;"+")</f>
        <v/>
      </c>
    </row>
    <row r="1361" ht="20.1" customFormat="1" customHeight="1" s="333">
      <c r="A1361" s="296" t="n"/>
      <c r="B1361" s="328" t="n"/>
      <c r="C1361" s="328" t="n"/>
      <c r="D1361" s="328" t="n"/>
      <c r="E1361" s="328" t="n"/>
      <c r="F1361" s="328" t="n"/>
      <c r="G1361" s="329" t="n"/>
      <c r="H1361" s="329" t="n"/>
      <c r="I1361" s="330" t="n"/>
      <c r="J1361" s="330" t="n"/>
      <c r="K1361" s="330" t="n"/>
      <c r="L1361" s="330" t="n"/>
      <c r="M1361" s="330" t="n"/>
      <c r="N1361" s="331">
        <f>IF(A1361="","",IF(ISERROR(MATCH($F1361,CL,0)),"Unknown",INDIRECT("'C'!$A$"&amp;MATCH($F1361,CL,0)+1)))</f>
        <v/>
      </c>
      <c r="O1361" s="331" t="inlineStr"/>
      <c r="P1361" s="332" t="n"/>
      <c r="Q1361" s="333">
        <f>A1361&amp;B1361</f>
        <v/>
      </c>
      <c r="R1361" s="333">
        <f>OR(ISBLANK(B1361),ISBLANK(C1361))</f>
        <v/>
      </c>
      <c r="S1361" s="333">
        <f>IF(R1361,"",A1361&amp;"+")</f>
        <v/>
      </c>
    </row>
    <row r="1362" ht="20.1" customFormat="1" customHeight="1" s="333">
      <c r="A1362" s="296" t="n"/>
      <c r="B1362" s="328" t="n"/>
      <c r="C1362" s="328" t="n"/>
      <c r="D1362" s="328" t="n"/>
      <c r="E1362" s="328" t="n"/>
      <c r="F1362" s="328" t="n"/>
      <c r="G1362" s="329" t="n"/>
      <c r="H1362" s="329" t="n"/>
      <c r="I1362" s="330" t="n"/>
      <c r="J1362" s="330" t="n"/>
      <c r="K1362" s="330" t="n"/>
      <c r="L1362" s="330" t="n"/>
      <c r="M1362" s="330" t="n"/>
      <c r="N1362" s="331">
        <f>IF(A1362="","",IF(ISERROR(MATCH($F1362,CL,0)),"Unknown",INDIRECT("'C'!$A$"&amp;MATCH($F1362,CL,0)+1)))</f>
        <v/>
      </c>
      <c r="O1362" s="331" t="inlineStr"/>
      <c r="P1362" s="332" t="n"/>
      <c r="Q1362" s="333">
        <f>A1362&amp;B1362</f>
        <v/>
      </c>
      <c r="R1362" s="333">
        <f>OR(ISBLANK(B1362),ISBLANK(C1362))</f>
        <v/>
      </c>
      <c r="S1362" s="333">
        <f>IF(R1362,"",A1362&amp;"+")</f>
        <v/>
      </c>
    </row>
    <row r="1363" ht="20.1" customFormat="1" customHeight="1" s="333">
      <c r="A1363" s="296" t="n"/>
      <c r="B1363" s="328" t="n"/>
      <c r="C1363" s="328" t="n"/>
      <c r="D1363" s="328" t="n"/>
      <c r="E1363" s="328" t="n"/>
      <c r="F1363" s="328" t="n"/>
      <c r="G1363" s="329" t="n"/>
      <c r="H1363" s="329" t="n"/>
      <c r="I1363" s="330" t="n"/>
      <c r="J1363" s="330" t="n"/>
      <c r="K1363" s="330" t="n"/>
      <c r="L1363" s="330" t="n"/>
      <c r="M1363" s="330" t="n"/>
      <c r="N1363" s="331">
        <f>IF(A1363="","",IF(ISERROR(MATCH($F1363,CL,0)),"Unknown",INDIRECT("'C'!$A$"&amp;MATCH($F1363,CL,0)+1)))</f>
        <v/>
      </c>
      <c r="O1363" s="331" t="inlineStr"/>
      <c r="P1363" s="332" t="n"/>
      <c r="Q1363" s="333">
        <f>A1363&amp;B1363</f>
        <v/>
      </c>
      <c r="R1363" s="333">
        <f>OR(ISBLANK(B1363),ISBLANK(C1363))</f>
        <v/>
      </c>
      <c r="S1363" s="333">
        <f>IF(R1363,"",A1363&amp;"+")</f>
        <v/>
      </c>
    </row>
    <row r="1364" ht="20.1" customFormat="1" customHeight="1" s="333">
      <c r="A1364" s="296" t="n"/>
      <c r="B1364" s="328" t="n"/>
      <c r="C1364" s="328" t="n"/>
      <c r="D1364" s="328" t="n"/>
      <c r="E1364" s="328" t="n"/>
      <c r="F1364" s="328" t="n"/>
      <c r="G1364" s="329" t="n"/>
      <c r="H1364" s="329" t="n"/>
      <c r="I1364" s="330" t="n"/>
      <c r="J1364" s="330" t="n"/>
      <c r="K1364" s="330" t="n"/>
      <c r="L1364" s="330" t="n"/>
      <c r="M1364" s="330" t="n"/>
      <c r="N1364" s="331">
        <f>IF(A1364="","",IF(ISERROR(MATCH($F1364,CL,0)),"Unknown",INDIRECT("'C'!$A$"&amp;MATCH($F1364,CL,0)+1)))</f>
        <v/>
      </c>
      <c r="O1364" s="331" t="inlineStr"/>
      <c r="P1364" s="332" t="n"/>
      <c r="Q1364" s="333">
        <f>A1364&amp;B1364</f>
        <v/>
      </c>
      <c r="R1364" s="333">
        <f>OR(ISBLANK(B1364),ISBLANK(C1364))</f>
        <v/>
      </c>
      <c r="S1364" s="333">
        <f>IF(R1364,"",A1364&amp;"+")</f>
        <v/>
      </c>
    </row>
    <row r="1365" ht="20.1" customFormat="1" customHeight="1" s="333">
      <c r="A1365" s="296" t="n"/>
      <c r="B1365" s="328" t="n"/>
      <c r="C1365" s="328" t="n"/>
      <c r="D1365" s="328" t="n"/>
      <c r="E1365" s="328" t="n"/>
      <c r="F1365" s="328" t="n"/>
      <c r="G1365" s="329" t="n"/>
      <c r="H1365" s="329" t="n"/>
      <c r="I1365" s="330" t="n"/>
      <c r="J1365" s="330" t="n"/>
      <c r="K1365" s="330" t="n"/>
      <c r="L1365" s="330" t="n"/>
      <c r="M1365" s="330" t="n"/>
      <c r="N1365" s="331">
        <f>IF(A1365="","",IF(ISERROR(MATCH($F1365,CL,0)),"Unknown",INDIRECT("'C'!$A$"&amp;MATCH($F1365,CL,0)+1)))</f>
        <v/>
      </c>
      <c r="O1365" s="331" t="inlineStr"/>
      <c r="P1365" s="332" t="n"/>
      <c r="Q1365" s="333">
        <f>A1365&amp;B1365</f>
        <v/>
      </c>
      <c r="R1365" s="333">
        <f>OR(ISBLANK(B1365),ISBLANK(C1365))</f>
        <v/>
      </c>
      <c r="S1365" s="333">
        <f>IF(R1365,"",A1365&amp;"+")</f>
        <v/>
      </c>
    </row>
    <row r="1366" ht="20.1" customFormat="1" customHeight="1" s="333">
      <c r="A1366" s="296" t="n"/>
      <c r="B1366" s="328" t="n"/>
      <c r="C1366" s="328" t="n"/>
      <c r="D1366" s="328" t="n"/>
      <c r="E1366" s="328" t="n"/>
      <c r="F1366" s="328" t="n"/>
      <c r="G1366" s="329" t="n"/>
      <c r="H1366" s="329" t="n"/>
      <c r="I1366" s="330" t="n"/>
      <c r="J1366" s="330" t="n"/>
      <c r="K1366" s="330" t="n"/>
      <c r="L1366" s="330" t="n"/>
      <c r="M1366" s="330" t="n"/>
      <c r="N1366" s="331">
        <f>IF(A1366="","",IF(ISERROR(MATCH($F1366,CL,0)),"Unknown",INDIRECT("'C'!$A$"&amp;MATCH($F1366,CL,0)+1)))</f>
        <v/>
      </c>
      <c r="O1366" s="331" t="inlineStr"/>
      <c r="P1366" s="332" t="n"/>
      <c r="Q1366" s="333">
        <f>A1366&amp;B1366</f>
        <v/>
      </c>
      <c r="R1366" s="333">
        <f>OR(ISBLANK(B1366),ISBLANK(C1366))</f>
        <v/>
      </c>
      <c r="S1366" s="333">
        <f>IF(R1366,"",A1366&amp;"+")</f>
        <v/>
      </c>
    </row>
    <row r="1367" ht="20.1" customFormat="1" customHeight="1" s="333">
      <c r="A1367" s="296" t="n"/>
      <c r="B1367" s="328" t="n"/>
      <c r="C1367" s="328" t="n"/>
      <c r="D1367" s="328" t="n"/>
      <c r="E1367" s="328" t="n"/>
      <c r="F1367" s="328" t="n"/>
      <c r="G1367" s="329" t="n"/>
      <c r="H1367" s="329" t="n"/>
      <c r="I1367" s="330" t="n"/>
      <c r="J1367" s="330" t="n"/>
      <c r="K1367" s="330" t="n"/>
      <c r="L1367" s="330" t="n"/>
      <c r="M1367" s="330" t="n"/>
      <c r="N1367" s="331">
        <f>IF(A1367="","",IF(ISERROR(MATCH($F1367,CL,0)),"Unknown",INDIRECT("'C'!$A$"&amp;MATCH($F1367,CL,0)+1)))</f>
        <v/>
      </c>
      <c r="O1367" s="331" t="inlineStr"/>
      <c r="P1367" s="332" t="n"/>
      <c r="Q1367" s="333">
        <f>A1367&amp;B1367</f>
        <v/>
      </c>
      <c r="R1367" s="333">
        <f>OR(ISBLANK(B1367),ISBLANK(C1367))</f>
        <v/>
      </c>
      <c r="S1367" s="333">
        <f>IF(R1367,"",A1367&amp;"+")</f>
        <v/>
      </c>
    </row>
    <row r="1368" ht="20.1" customFormat="1" customHeight="1" s="333">
      <c r="A1368" s="296" t="n"/>
      <c r="B1368" s="328" t="n"/>
      <c r="C1368" s="328" t="n"/>
      <c r="D1368" s="328" t="n"/>
      <c r="E1368" s="328" t="n"/>
      <c r="F1368" s="328" t="n"/>
      <c r="G1368" s="329" t="n"/>
      <c r="H1368" s="329" t="n"/>
      <c r="I1368" s="330" t="n"/>
      <c r="J1368" s="330" t="n"/>
      <c r="K1368" s="330" t="n"/>
      <c r="L1368" s="330" t="n"/>
      <c r="M1368" s="330" t="n"/>
      <c r="N1368" s="331">
        <f>IF(A1368="","",IF(ISERROR(MATCH($F1368,CL,0)),"Unknown",INDIRECT("'C'!$A$"&amp;MATCH($F1368,CL,0)+1)))</f>
        <v/>
      </c>
      <c r="O1368" s="331" t="inlineStr"/>
      <c r="P1368" s="332" t="n"/>
      <c r="Q1368" s="333">
        <f>A1368&amp;B1368</f>
        <v/>
      </c>
      <c r="R1368" s="333">
        <f>OR(ISBLANK(B1368),ISBLANK(C1368))</f>
        <v/>
      </c>
      <c r="S1368" s="333">
        <f>IF(R1368,"",A1368&amp;"+")</f>
        <v/>
      </c>
    </row>
    <row r="1369" ht="20.1" customFormat="1" customHeight="1" s="333">
      <c r="A1369" s="296" t="n"/>
      <c r="B1369" s="328" t="n"/>
      <c r="C1369" s="328" t="n"/>
      <c r="D1369" s="328" t="n"/>
      <c r="E1369" s="328" t="n"/>
      <c r="F1369" s="328" t="n"/>
      <c r="G1369" s="329" t="n"/>
      <c r="H1369" s="329" t="n"/>
      <c r="I1369" s="330" t="n"/>
      <c r="J1369" s="330" t="n"/>
      <c r="K1369" s="330" t="n"/>
      <c r="L1369" s="330" t="n"/>
      <c r="M1369" s="330" t="n"/>
      <c r="N1369" s="331">
        <f>IF(A1369="","",IF(ISERROR(MATCH($F1369,CL,0)),"Unknown",INDIRECT("'C'!$A$"&amp;MATCH($F1369,CL,0)+1)))</f>
        <v/>
      </c>
      <c r="O1369" s="331" t="inlineStr"/>
      <c r="P1369" s="332" t="n"/>
      <c r="Q1369" s="333">
        <f>A1369&amp;B1369</f>
        <v/>
      </c>
      <c r="R1369" s="333">
        <f>OR(ISBLANK(B1369),ISBLANK(C1369))</f>
        <v/>
      </c>
      <c r="S1369" s="333">
        <f>IF(R1369,"",A1369&amp;"+")</f>
        <v/>
      </c>
    </row>
    <row r="1370" ht="20.1" customFormat="1" customHeight="1" s="333">
      <c r="A1370" s="296" t="n"/>
      <c r="B1370" s="328" t="n"/>
      <c r="C1370" s="328" t="n"/>
      <c r="D1370" s="328" t="n"/>
      <c r="E1370" s="328" t="n"/>
      <c r="F1370" s="328" t="n"/>
      <c r="G1370" s="329" t="n"/>
      <c r="H1370" s="329" t="n"/>
      <c r="I1370" s="330" t="n"/>
      <c r="J1370" s="330" t="n"/>
      <c r="K1370" s="330" t="n"/>
      <c r="L1370" s="330" t="n"/>
      <c r="M1370" s="330" t="n"/>
      <c r="N1370" s="331">
        <f>IF(A1370="","",IF(ISERROR(MATCH($F1370,CL,0)),"Unknown",INDIRECT("'C'!$A$"&amp;MATCH($F1370,CL,0)+1)))</f>
        <v/>
      </c>
      <c r="O1370" s="331" t="inlineStr"/>
      <c r="P1370" s="332" t="n"/>
      <c r="Q1370" s="333">
        <f>A1370&amp;B1370</f>
        <v/>
      </c>
      <c r="R1370" s="333">
        <f>OR(ISBLANK(B1370),ISBLANK(C1370))</f>
        <v/>
      </c>
      <c r="S1370" s="333">
        <f>IF(R1370,"",A1370&amp;"+")</f>
        <v/>
      </c>
    </row>
    <row r="1371" ht="20.1" customFormat="1" customHeight="1" s="333">
      <c r="A1371" s="296" t="n"/>
      <c r="B1371" s="328" t="n"/>
      <c r="C1371" s="328" t="n"/>
      <c r="D1371" s="328" t="n"/>
      <c r="E1371" s="328" t="n"/>
      <c r="F1371" s="328" t="n"/>
      <c r="G1371" s="329" t="n"/>
      <c r="H1371" s="329" t="n"/>
      <c r="I1371" s="330" t="n"/>
      <c r="J1371" s="330" t="n"/>
      <c r="K1371" s="330" t="n"/>
      <c r="L1371" s="330" t="n"/>
      <c r="M1371" s="330" t="n"/>
      <c r="N1371" s="331">
        <f>IF(A1371="","",IF(ISERROR(MATCH($F1371,CL,0)),"Unknown",INDIRECT("'C'!$A$"&amp;MATCH($F1371,CL,0)+1)))</f>
        <v/>
      </c>
      <c r="O1371" s="331" t="inlineStr"/>
      <c r="P1371" s="332" t="n"/>
      <c r="Q1371" s="333">
        <f>A1371&amp;B1371</f>
        <v/>
      </c>
      <c r="R1371" s="333">
        <f>OR(ISBLANK(B1371),ISBLANK(C1371))</f>
        <v/>
      </c>
      <c r="S1371" s="333">
        <f>IF(R1371,"",A1371&amp;"+")</f>
        <v/>
      </c>
    </row>
    <row r="1372" ht="20.1" customFormat="1" customHeight="1" s="333">
      <c r="A1372" s="296" t="n"/>
      <c r="B1372" s="328" t="n"/>
      <c r="C1372" s="328" t="n"/>
      <c r="D1372" s="328" t="n"/>
      <c r="E1372" s="328" t="n"/>
      <c r="F1372" s="328" t="n"/>
      <c r="G1372" s="329" t="n"/>
      <c r="H1372" s="329" t="n"/>
      <c r="I1372" s="330" t="n"/>
      <c r="J1372" s="330" t="n"/>
      <c r="K1372" s="330" t="n"/>
      <c r="L1372" s="330" t="n"/>
      <c r="M1372" s="330" t="n"/>
      <c r="N1372" s="331">
        <f>IF(A1372="","",IF(ISERROR(MATCH($F1372,CL,0)),"Unknown",INDIRECT("'C'!$A$"&amp;MATCH($F1372,CL,0)+1)))</f>
        <v/>
      </c>
      <c r="O1372" s="331" t="inlineStr"/>
      <c r="P1372" s="332" t="n"/>
      <c r="Q1372" s="333">
        <f>A1372&amp;B1372</f>
        <v/>
      </c>
      <c r="R1372" s="333">
        <f>OR(ISBLANK(B1372),ISBLANK(C1372))</f>
        <v/>
      </c>
      <c r="S1372" s="333">
        <f>IF(R1372,"",A1372&amp;"+")</f>
        <v/>
      </c>
    </row>
    <row r="1373" ht="20.1" customFormat="1" customHeight="1" s="333">
      <c r="A1373" s="296" t="n"/>
      <c r="B1373" s="328" t="n"/>
      <c r="C1373" s="328" t="n"/>
      <c r="D1373" s="328" t="n"/>
      <c r="E1373" s="328" t="n"/>
      <c r="F1373" s="328" t="n"/>
      <c r="G1373" s="329" t="n"/>
      <c r="H1373" s="329" t="n"/>
      <c r="I1373" s="330" t="n"/>
      <c r="J1373" s="330" t="n"/>
      <c r="K1373" s="330" t="n"/>
      <c r="L1373" s="330" t="n"/>
      <c r="M1373" s="330" t="n"/>
      <c r="N1373" s="331">
        <f>IF(A1373="","",IF(ISERROR(MATCH($F1373,CL,0)),"Unknown",INDIRECT("'C'!$A$"&amp;MATCH($F1373,CL,0)+1)))</f>
        <v/>
      </c>
      <c r="O1373" s="331" t="inlineStr"/>
      <c r="P1373" s="332" t="n"/>
      <c r="Q1373" s="333">
        <f>A1373&amp;B1373</f>
        <v/>
      </c>
      <c r="R1373" s="333">
        <f>OR(ISBLANK(B1373),ISBLANK(C1373))</f>
        <v/>
      </c>
      <c r="S1373" s="333">
        <f>IF(R1373,"",A1373&amp;"+")</f>
        <v/>
      </c>
    </row>
    <row r="1374" ht="20.1" customFormat="1" customHeight="1" s="333">
      <c r="A1374" s="296" t="n"/>
      <c r="B1374" s="328" t="n"/>
      <c r="C1374" s="328" t="n"/>
      <c r="D1374" s="328" t="n"/>
      <c r="E1374" s="328" t="n"/>
      <c r="F1374" s="328" t="n"/>
      <c r="G1374" s="329" t="n"/>
      <c r="H1374" s="329" t="n"/>
      <c r="I1374" s="330" t="n"/>
      <c r="J1374" s="330" t="n"/>
      <c r="K1374" s="330" t="n"/>
      <c r="L1374" s="330" t="n"/>
      <c r="M1374" s="330" t="n"/>
      <c r="N1374" s="331">
        <f>IF(A1374="","",IF(ISERROR(MATCH($F1374,CL,0)),"Unknown",INDIRECT("'C'!$A$"&amp;MATCH($F1374,CL,0)+1)))</f>
        <v/>
      </c>
      <c r="O1374" s="331" t="inlineStr"/>
      <c r="P1374" s="332" t="n"/>
      <c r="Q1374" s="333">
        <f>A1374&amp;B1374</f>
        <v/>
      </c>
      <c r="R1374" s="333">
        <f>OR(ISBLANK(B1374),ISBLANK(C1374))</f>
        <v/>
      </c>
      <c r="S1374" s="333">
        <f>IF(R1374,"",A1374&amp;"+")</f>
        <v/>
      </c>
    </row>
    <row r="1375" ht="20.1" customFormat="1" customHeight="1" s="333">
      <c r="A1375" s="296" t="n"/>
      <c r="B1375" s="328" t="n"/>
      <c r="C1375" s="328" t="n"/>
      <c r="D1375" s="328" t="n"/>
      <c r="E1375" s="328" t="n"/>
      <c r="F1375" s="328" t="n"/>
      <c r="G1375" s="329" t="n"/>
      <c r="H1375" s="329" t="n"/>
      <c r="I1375" s="330" t="n"/>
      <c r="J1375" s="330" t="n"/>
      <c r="K1375" s="330" t="n"/>
      <c r="L1375" s="330" t="n"/>
      <c r="M1375" s="330" t="n"/>
      <c r="N1375" s="331">
        <f>IF(A1375="","",IF(ISERROR(MATCH($F1375,CL,0)),"Unknown",INDIRECT("'C'!$A$"&amp;MATCH($F1375,CL,0)+1)))</f>
        <v/>
      </c>
      <c r="O1375" s="331" t="inlineStr"/>
      <c r="P1375" s="332" t="n"/>
      <c r="Q1375" s="333">
        <f>A1375&amp;B1375</f>
        <v/>
      </c>
      <c r="R1375" s="333">
        <f>OR(ISBLANK(B1375),ISBLANK(C1375))</f>
        <v/>
      </c>
      <c r="S1375" s="333">
        <f>IF(R1375,"",A1375&amp;"+")</f>
        <v/>
      </c>
    </row>
    <row r="1376" ht="20.1" customFormat="1" customHeight="1" s="333">
      <c r="A1376" s="296" t="n"/>
      <c r="B1376" s="328" t="n"/>
      <c r="C1376" s="328" t="n"/>
      <c r="D1376" s="328" t="n"/>
      <c r="E1376" s="328" t="n"/>
      <c r="F1376" s="328" t="n"/>
      <c r="G1376" s="329" t="n"/>
      <c r="H1376" s="329" t="n"/>
      <c r="I1376" s="330" t="n"/>
      <c r="J1376" s="330" t="n"/>
      <c r="K1376" s="330" t="n"/>
      <c r="L1376" s="330" t="n"/>
      <c r="M1376" s="330" t="n"/>
      <c r="N1376" s="331">
        <f>IF(A1376="","",IF(ISERROR(MATCH($F1376,CL,0)),"Unknown",INDIRECT("'C'!$A$"&amp;MATCH($F1376,CL,0)+1)))</f>
        <v/>
      </c>
      <c r="O1376" s="331" t="inlineStr"/>
      <c r="P1376" s="332" t="n"/>
      <c r="Q1376" s="333">
        <f>A1376&amp;B1376</f>
        <v/>
      </c>
      <c r="R1376" s="333">
        <f>OR(ISBLANK(B1376),ISBLANK(C1376))</f>
        <v/>
      </c>
      <c r="S1376" s="333">
        <f>IF(R1376,"",A1376&amp;"+")</f>
        <v/>
      </c>
    </row>
    <row r="1377" ht="20.1" customFormat="1" customHeight="1" s="333">
      <c r="A1377" s="296" t="n"/>
      <c r="B1377" s="328" t="n"/>
      <c r="C1377" s="328" t="n"/>
      <c r="D1377" s="328" t="n"/>
      <c r="E1377" s="328" t="n"/>
      <c r="F1377" s="328" t="n"/>
      <c r="G1377" s="329" t="n"/>
      <c r="H1377" s="329" t="n"/>
      <c r="I1377" s="330" t="n"/>
      <c r="J1377" s="330" t="n"/>
      <c r="K1377" s="330" t="n"/>
      <c r="L1377" s="330" t="n"/>
      <c r="M1377" s="330" t="n"/>
      <c r="N1377" s="331">
        <f>IF(A1377="","",IF(ISERROR(MATCH($F1377,CL,0)),"Unknown",INDIRECT("'C'!$A$"&amp;MATCH($F1377,CL,0)+1)))</f>
        <v/>
      </c>
      <c r="O1377" s="331" t="inlineStr"/>
      <c r="P1377" s="332" t="n"/>
      <c r="Q1377" s="333">
        <f>A1377&amp;B1377</f>
        <v/>
      </c>
      <c r="R1377" s="333">
        <f>OR(ISBLANK(B1377),ISBLANK(C1377))</f>
        <v/>
      </c>
      <c r="S1377" s="333">
        <f>IF(R1377,"",A1377&amp;"+")</f>
        <v/>
      </c>
    </row>
    <row r="1378" ht="20.1" customFormat="1" customHeight="1" s="333">
      <c r="A1378" s="296" t="n"/>
      <c r="B1378" s="328" t="n"/>
      <c r="C1378" s="328" t="n"/>
      <c r="D1378" s="328" t="n"/>
      <c r="E1378" s="328" t="n"/>
      <c r="F1378" s="328" t="n"/>
      <c r="G1378" s="329" t="n"/>
      <c r="H1378" s="329" t="n"/>
      <c r="I1378" s="330" t="n"/>
      <c r="J1378" s="330" t="n"/>
      <c r="K1378" s="330" t="n"/>
      <c r="L1378" s="330" t="n"/>
      <c r="M1378" s="330" t="n"/>
      <c r="N1378" s="331">
        <f>IF(A1378="","",IF(ISERROR(MATCH($F1378,CL,0)),"Unknown",INDIRECT("'C'!$A$"&amp;MATCH($F1378,CL,0)+1)))</f>
        <v/>
      </c>
      <c r="O1378" s="331" t="inlineStr"/>
      <c r="P1378" s="332" t="n"/>
      <c r="Q1378" s="333">
        <f>A1378&amp;B1378</f>
        <v/>
      </c>
      <c r="R1378" s="333">
        <f>OR(ISBLANK(B1378),ISBLANK(C1378))</f>
        <v/>
      </c>
      <c r="S1378" s="333">
        <f>IF(R1378,"",A1378&amp;"+")</f>
        <v/>
      </c>
    </row>
    <row r="1379" ht="20.1" customFormat="1" customHeight="1" s="333">
      <c r="A1379" s="296" t="n"/>
      <c r="B1379" s="328" t="n"/>
      <c r="C1379" s="328" t="n"/>
      <c r="D1379" s="328" t="n"/>
      <c r="E1379" s="328" t="n"/>
      <c r="F1379" s="328" t="n"/>
      <c r="G1379" s="329" t="n"/>
      <c r="H1379" s="329" t="n"/>
      <c r="I1379" s="330" t="n"/>
      <c r="J1379" s="330" t="n"/>
      <c r="K1379" s="330" t="n"/>
      <c r="L1379" s="330" t="n"/>
      <c r="M1379" s="330" t="n"/>
      <c r="N1379" s="331">
        <f>IF(A1379="","",IF(ISERROR(MATCH($F1379,CL,0)),"Unknown",INDIRECT("'C'!$A$"&amp;MATCH($F1379,CL,0)+1)))</f>
        <v/>
      </c>
      <c r="O1379" s="331" t="inlineStr"/>
      <c r="P1379" s="332" t="n"/>
      <c r="Q1379" s="333">
        <f>A1379&amp;B1379</f>
        <v/>
      </c>
      <c r="R1379" s="333">
        <f>OR(ISBLANK(B1379),ISBLANK(C1379))</f>
        <v/>
      </c>
      <c r="S1379" s="333">
        <f>IF(R1379,"",A1379&amp;"+")</f>
        <v/>
      </c>
    </row>
    <row r="1380" ht="20.1" customFormat="1" customHeight="1" s="333">
      <c r="A1380" s="296" t="n"/>
      <c r="B1380" s="328" t="n"/>
      <c r="C1380" s="328" t="n"/>
      <c r="D1380" s="328" t="n"/>
      <c r="E1380" s="328" t="n"/>
      <c r="F1380" s="328" t="n"/>
      <c r="G1380" s="329" t="n"/>
      <c r="H1380" s="329" t="n"/>
      <c r="I1380" s="330" t="n"/>
      <c r="J1380" s="330" t="n"/>
      <c r="K1380" s="330" t="n"/>
      <c r="L1380" s="330" t="n"/>
      <c r="M1380" s="330" t="n"/>
      <c r="N1380" s="331">
        <f>IF(A1380="","",IF(ISERROR(MATCH($F1380,CL,0)),"Unknown",INDIRECT("'C'!$A$"&amp;MATCH($F1380,CL,0)+1)))</f>
        <v/>
      </c>
      <c r="O1380" s="331" t="inlineStr"/>
      <c r="P1380" s="332" t="n"/>
      <c r="Q1380" s="333">
        <f>A1380&amp;B1380</f>
        <v/>
      </c>
      <c r="R1380" s="333">
        <f>OR(ISBLANK(B1380),ISBLANK(C1380))</f>
        <v/>
      </c>
      <c r="S1380" s="333">
        <f>IF(R1380,"",A1380&amp;"+")</f>
        <v/>
      </c>
    </row>
    <row r="1381" ht="20.1" customFormat="1" customHeight="1" s="333">
      <c r="A1381" s="296" t="n"/>
      <c r="B1381" s="328" t="n"/>
      <c r="C1381" s="328" t="n"/>
      <c r="D1381" s="328" t="n"/>
      <c r="E1381" s="328" t="n"/>
      <c r="F1381" s="328" t="n"/>
      <c r="G1381" s="329" t="n"/>
      <c r="H1381" s="329" t="n"/>
      <c r="I1381" s="330" t="n"/>
      <c r="J1381" s="330" t="n"/>
      <c r="K1381" s="330" t="n"/>
      <c r="L1381" s="330" t="n"/>
      <c r="M1381" s="330" t="n"/>
      <c r="N1381" s="331">
        <f>IF(A1381="","",IF(ISERROR(MATCH($F1381,CL,0)),"Unknown",INDIRECT("'C'!$A$"&amp;MATCH($F1381,CL,0)+1)))</f>
        <v/>
      </c>
      <c r="O1381" s="331" t="inlineStr"/>
      <c r="P1381" s="332" t="n"/>
      <c r="Q1381" s="333">
        <f>A1381&amp;B1381</f>
        <v/>
      </c>
      <c r="R1381" s="333">
        <f>OR(ISBLANK(B1381),ISBLANK(C1381))</f>
        <v/>
      </c>
      <c r="S1381" s="333">
        <f>IF(R1381,"",A1381&amp;"+")</f>
        <v/>
      </c>
    </row>
    <row r="1382" ht="20.1" customFormat="1" customHeight="1" s="333">
      <c r="A1382" s="296" t="n"/>
      <c r="B1382" s="328" t="n"/>
      <c r="C1382" s="328" t="n"/>
      <c r="D1382" s="328" t="n"/>
      <c r="E1382" s="328" t="n"/>
      <c r="F1382" s="328" t="n"/>
      <c r="G1382" s="329" t="n"/>
      <c r="H1382" s="329" t="n"/>
      <c r="I1382" s="330" t="n"/>
      <c r="J1382" s="330" t="n"/>
      <c r="K1382" s="330" t="n"/>
      <c r="L1382" s="330" t="n"/>
      <c r="M1382" s="330" t="n"/>
      <c r="N1382" s="331">
        <f>IF(A1382="","",IF(ISERROR(MATCH($F1382,CL,0)),"Unknown",INDIRECT("'C'!$A$"&amp;MATCH($F1382,CL,0)+1)))</f>
        <v/>
      </c>
      <c r="O1382" s="331" t="inlineStr"/>
      <c r="P1382" s="332" t="n"/>
      <c r="Q1382" s="333">
        <f>A1382&amp;B1382</f>
        <v/>
      </c>
      <c r="R1382" s="333">
        <f>OR(ISBLANK(B1382),ISBLANK(C1382))</f>
        <v/>
      </c>
      <c r="S1382" s="333">
        <f>IF(R1382,"",A1382&amp;"+")</f>
        <v/>
      </c>
    </row>
    <row r="1383" ht="20.1" customFormat="1" customHeight="1" s="333">
      <c r="A1383" s="296" t="n"/>
      <c r="B1383" s="328" t="n"/>
      <c r="C1383" s="328" t="n"/>
      <c r="D1383" s="328" t="n"/>
      <c r="E1383" s="328" t="n"/>
      <c r="F1383" s="328" t="n"/>
      <c r="G1383" s="329" t="n"/>
      <c r="H1383" s="329" t="n"/>
      <c r="I1383" s="330" t="n"/>
      <c r="J1383" s="330" t="n"/>
      <c r="K1383" s="330" t="n"/>
      <c r="L1383" s="330" t="n"/>
      <c r="M1383" s="330" t="n"/>
      <c r="N1383" s="331">
        <f>IF(A1383="","",IF(ISERROR(MATCH($F1383,CL,0)),"Unknown",INDIRECT("'C'!$A$"&amp;MATCH($F1383,CL,0)+1)))</f>
        <v/>
      </c>
      <c r="O1383" s="331" t="inlineStr"/>
      <c r="P1383" s="332" t="n"/>
      <c r="Q1383" s="333">
        <f>A1383&amp;B1383</f>
        <v/>
      </c>
      <c r="R1383" s="333">
        <f>OR(ISBLANK(B1383),ISBLANK(C1383))</f>
        <v/>
      </c>
      <c r="S1383" s="333">
        <f>IF(R1383,"",A1383&amp;"+")</f>
        <v/>
      </c>
    </row>
    <row r="1384" ht="20.1" customFormat="1" customHeight="1" s="333">
      <c r="A1384" s="296" t="n"/>
      <c r="B1384" s="328" t="n"/>
      <c r="C1384" s="328" t="n"/>
      <c r="D1384" s="328" t="n"/>
      <c r="E1384" s="328" t="n"/>
      <c r="F1384" s="328" t="n"/>
      <c r="G1384" s="329" t="n"/>
      <c r="H1384" s="329" t="n"/>
      <c r="I1384" s="330" t="n"/>
      <c r="J1384" s="330" t="n"/>
      <c r="K1384" s="330" t="n"/>
      <c r="L1384" s="330" t="n"/>
      <c r="M1384" s="330" t="n"/>
      <c r="N1384" s="331">
        <f>IF(A1384="","",IF(ISERROR(MATCH($F1384,CL,0)),"Unknown",INDIRECT("'C'!$A$"&amp;MATCH($F1384,CL,0)+1)))</f>
        <v/>
      </c>
      <c r="O1384" s="331" t="inlineStr"/>
      <c r="P1384" s="332" t="n"/>
      <c r="Q1384" s="333">
        <f>A1384&amp;B1384</f>
        <v/>
      </c>
      <c r="R1384" s="333">
        <f>OR(ISBLANK(B1384),ISBLANK(C1384))</f>
        <v/>
      </c>
      <c r="S1384" s="333">
        <f>IF(R1384,"",A1384&amp;"+")</f>
        <v/>
      </c>
    </row>
    <row r="1385" ht="20.1" customFormat="1" customHeight="1" s="333">
      <c r="A1385" s="296" t="n"/>
      <c r="B1385" s="328" t="n"/>
      <c r="C1385" s="328" t="n"/>
      <c r="D1385" s="328" t="n"/>
      <c r="E1385" s="328" t="n"/>
      <c r="F1385" s="328" t="n"/>
      <c r="G1385" s="329" t="n"/>
      <c r="H1385" s="329" t="n"/>
      <c r="I1385" s="330" t="n"/>
      <c r="J1385" s="330" t="n"/>
      <c r="K1385" s="330" t="n"/>
      <c r="L1385" s="330" t="n"/>
      <c r="M1385" s="330" t="n"/>
      <c r="N1385" s="331">
        <f>IF(A1385="","",IF(ISERROR(MATCH($F1385,CL,0)),"Unknown",INDIRECT("'C'!$A$"&amp;MATCH($F1385,CL,0)+1)))</f>
        <v/>
      </c>
      <c r="O1385" s="331" t="inlineStr"/>
      <c r="P1385" s="332" t="n"/>
      <c r="Q1385" s="333">
        <f>A1385&amp;B1385</f>
        <v/>
      </c>
      <c r="R1385" s="333">
        <f>OR(ISBLANK(B1385),ISBLANK(C1385))</f>
        <v/>
      </c>
      <c r="S1385" s="333">
        <f>IF(R1385,"",A1385&amp;"+")</f>
        <v/>
      </c>
    </row>
    <row r="1386" ht="20.1" customFormat="1" customHeight="1" s="333">
      <c r="A1386" s="296" t="n"/>
      <c r="B1386" s="328" t="n"/>
      <c r="C1386" s="328" t="n"/>
      <c r="D1386" s="328" t="n"/>
      <c r="E1386" s="328" t="n"/>
      <c r="F1386" s="328" t="n"/>
      <c r="G1386" s="329" t="n"/>
      <c r="H1386" s="329" t="n"/>
      <c r="I1386" s="330" t="n"/>
      <c r="J1386" s="330" t="n"/>
      <c r="K1386" s="330" t="n"/>
      <c r="L1386" s="330" t="n"/>
      <c r="M1386" s="330" t="n"/>
      <c r="N1386" s="331">
        <f>IF(A1386="","",IF(ISERROR(MATCH($F1386,CL,0)),"Unknown",INDIRECT("'C'!$A$"&amp;MATCH($F1386,CL,0)+1)))</f>
        <v/>
      </c>
      <c r="O1386" s="331" t="inlineStr"/>
      <c r="P1386" s="332" t="n"/>
      <c r="Q1386" s="333">
        <f>A1386&amp;B1386</f>
        <v/>
      </c>
      <c r="R1386" s="333">
        <f>OR(ISBLANK(B1386),ISBLANK(C1386))</f>
        <v/>
      </c>
      <c r="S1386" s="333">
        <f>IF(R1386,"",A1386&amp;"+")</f>
        <v/>
      </c>
    </row>
    <row r="1387" ht="20.1" customFormat="1" customHeight="1" s="333">
      <c r="A1387" s="296" t="n"/>
      <c r="B1387" s="328" t="n"/>
      <c r="C1387" s="328" t="n"/>
      <c r="D1387" s="328" t="n"/>
      <c r="E1387" s="328" t="n"/>
      <c r="F1387" s="328" t="n"/>
      <c r="G1387" s="329" t="n"/>
      <c r="H1387" s="329" t="n"/>
      <c r="I1387" s="330" t="n"/>
      <c r="J1387" s="330" t="n"/>
      <c r="K1387" s="330" t="n"/>
      <c r="L1387" s="330" t="n"/>
      <c r="M1387" s="330" t="n"/>
      <c r="N1387" s="331">
        <f>IF(A1387="","",IF(ISERROR(MATCH($F1387,CL,0)),"Unknown",INDIRECT("'C'!$A$"&amp;MATCH($F1387,CL,0)+1)))</f>
        <v/>
      </c>
      <c r="O1387" s="331" t="inlineStr"/>
      <c r="P1387" s="332" t="n"/>
      <c r="Q1387" s="333">
        <f>A1387&amp;B1387</f>
        <v/>
      </c>
      <c r="R1387" s="333">
        <f>OR(ISBLANK(B1387),ISBLANK(C1387))</f>
        <v/>
      </c>
      <c r="S1387" s="333">
        <f>IF(R1387,"",A1387&amp;"+")</f>
        <v/>
      </c>
    </row>
    <row r="1388" ht="20.1" customFormat="1" customHeight="1" s="333">
      <c r="A1388" s="296" t="n"/>
      <c r="B1388" s="328" t="n"/>
      <c r="C1388" s="328" t="n"/>
      <c r="D1388" s="328" t="n"/>
      <c r="E1388" s="328" t="n"/>
      <c r="F1388" s="328" t="n"/>
      <c r="G1388" s="329" t="n"/>
      <c r="H1388" s="329" t="n"/>
      <c r="I1388" s="330" t="n"/>
      <c r="J1388" s="330" t="n"/>
      <c r="K1388" s="330" t="n"/>
      <c r="L1388" s="330" t="n"/>
      <c r="M1388" s="330" t="n"/>
      <c r="N1388" s="331">
        <f>IF(A1388="","",IF(ISERROR(MATCH($F1388,CL,0)),"Unknown",INDIRECT("'C'!$A$"&amp;MATCH($F1388,CL,0)+1)))</f>
        <v/>
      </c>
      <c r="O1388" s="331" t="inlineStr"/>
      <c r="P1388" s="332" t="n"/>
      <c r="Q1388" s="333">
        <f>A1388&amp;B1388</f>
        <v/>
      </c>
      <c r="R1388" s="333">
        <f>OR(ISBLANK(B1388),ISBLANK(C1388))</f>
        <v/>
      </c>
      <c r="S1388" s="333">
        <f>IF(R1388,"",A1388&amp;"+")</f>
        <v/>
      </c>
    </row>
    <row r="1389" ht="20.1" customFormat="1" customHeight="1" s="333">
      <c r="A1389" s="296" t="n"/>
      <c r="B1389" s="328" t="n"/>
      <c r="C1389" s="328" t="n"/>
      <c r="D1389" s="328" t="n"/>
      <c r="E1389" s="328" t="n"/>
      <c r="F1389" s="328" t="n"/>
      <c r="G1389" s="329" t="n"/>
      <c r="H1389" s="329" t="n"/>
      <c r="I1389" s="330" t="n"/>
      <c r="J1389" s="330" t="n"/>
      <c r="K1389" s="330" t="n"/>
      <c r="L1389" s="330" t="n"/>
      <c r="M1389" s="330" t="n"/>
      <c r="N1389" s="331">
        <f>IF(A1389="","",IF(ISERROR(MATCH($F1389,CL,0)),"Unknown",INDIRECT("'C'!$A$"&amp;MATCH($F1389,CL,0)+1)))</f>
        <v/>
      </c>
      <c r="O1389" s="331" t="inlineStr"/>
      <c r="P1389" s="332" t="n"/>
      <c r="Q1389" s="333">
        <f>A1389&amp;B1389</f>
        <v/>
      </c>
      <c r="R1389" s="333">
        <f>OR(ISBLANK(B1389),ISBLANK(C1389))</f>
        <v/>
      </c>
      <c r="S1389" s="333">
        <f>IF(R1389,"",A1389&amp;"+")</f>
        <v/>
      </c>
    </row>
    <row r="1390" ht="20.1" customFormat="1" customHeight="1" s="333">
      <c r="A1390" s="296" t="n"/>
      <c r="B1390" s="328" t="n"/>
      <c r="C1390" s="328" t="n"/>
      <c r="D1390" s="328" t="n"/>
      <c r="E1390" s="328" t="n"/>
      <c r="F1390" s="328" t="n"/>
      <c r="G1390" s="329" t="n"/>
      <c r="H1390" s="329" t="n"/>
      <c r="I1390" s="330" t="n"/>
      <c r="J1390" s="330" t="n"/>
      <c r="K1390" s="330" t="n"/>
      <c r="L1390" s="330" t="n"/>
      <c r="M1390" s="330" t="n"/>
      <c r="N1390" s="331">
        <f>IF(A1390="","",IF(ISERROR(MATCH($F1390,CL,0)),"Unknown",INDIRECT("'C'!$A$"&amp;MATCH($F1390,CL,0)+1)))</f>
        <v/>
      </c>
      <c r="O1390" s="331" t="inlineStr"/>
      <c r="P1390" s="332" t="n"/>
      <c r="Q1390" s="333">
        <f>A1390&amp;B1390</f>
        <v/>
      </c>
      <c r="R1390" s="333">
        <f>OR(ISBLANK(B1390),ISBLANK(C1390))</f>
        <v/>
      </c>
      <c r="S1390" s="333">
        <f>IF(R1390,"",A1390&amp;"+")</f>
        <v/>
      </c>
    </row>
    <row r="1391" ht="20.1" customFormat="1" customHeight="1" s="333">
      <c r="A1391" s="296" t="n"/>
      <c r="B1391" s="328" t="n"/>
      <c r="C1391" s="328" t="n"/>
      <c r="D1391" s="328" t="n"/>
      <c r="E1391" s="328" t="n"/>
      <c r="F1391" s="328" t="n"/>
      <c r="G1391" s="329" t="n"/>
      <c r="H1391" s="329" t="n"/>
      <c r="I1391" s="330" t="n"/>
      <c r="J1391" s="330" t="n"/>
      <c r="K1391" s="330" t="n"/>
      <c r="L1391" s="330" t="n"/>
      <c r="M1391" s="330" t="n"/>
      <c r="N1391" s="331">
        <f>IF(A1391="","",IF(ISERROR(MATCH($F1391,CL,0)),"Unknown",INDIRECT("'C'!$A$"&amp;MATCH($F1391,CL,0)+1)))</f>
        <v/>
      </c>
      <c r="O1391" s="331" t="inlineStr"/>
      <c r="P1391" s="332" t="n"/>
      <c r="Q1391" s="333">
        <f>A1391&amp;B1391</f>
        <v/>
      </c>
      <c r="R1391" s="333">
        <f>OR(ISBLANK(B1391),ISBLANK(C1391))</f>
        <v/>
      </c>
      <c r="S1391" s="333">
        <f>IF(R1391,"",A1391&amp;"+")</f>
        <v/>
      </c>
    </row>
    <row r="1392" ht="20.1" customFormat="1" customHeight="1" s="333">
      <c r="A1392" s="296" t="n"/>
      <c r="B1392" s="328" t="n"/>
      <c r="C1392" s="328" t="n"/>
      <c r="D1392" s="328" t="n"/>
      <c r="E1392" s="328" t="n"/>
      <c r="F1392" s="328" t="n"/>
      <c r="G1392" s="329" t="n"/>
      <c r="H1392" s="329" t="n"/>
      <c r="I1392" s="330" t="n"/>
      <c r="J1392" s="330" t="n"/>
      <c r="K1392" s="330" t="n"/>
      <c r="L1392" s="330" t="n"/>
      <c r="M1392" s="330" t="n"/>
      <c r="N1392" s="331">
        <f>IF(A1392="","",IF(ISERROR(MATCH($F1392,CL,0)),"Unknown",INDIRECT("'C'!$A$"&amp;MATCH($F1392,CL,0)+1)))</f>
        <v/>
      </c>
      <c r="O1392" s="331" t="inlineStr"/>
      <c r="P1392" s="332" t="n"/>
      <c r="Q1392" s="333">
        <f>A1392&amp;B1392</f>
        <v/>
      </c>
      <c r="R1392" s="333">
        <f>OR(ISBLANK(B1392),ISBLANK(C1392))</f>
        <v/>
      </c>
      <c r="S1392" s="333">
        <f>IF(R1392,"",A1392&amp;"+")</f>
        <v/>
      </c>
    </row>
    <row r="1393" ht="20.1" customFormat="1" customHeight="1" s="333">
      <c r="A1393" s="296" t="n"/>
      <c r="B1393" s="328" t="n"/>
      <c r="C1393" s="328" t="n"/>
      <c r="D1393" s="328" t="n"/>
      <c r="E1393" s="328" t="n"/>
      <c r="F1393" s="328" t="n"/>
      <c r="G1393" s="329" t="n"/>
      <c r="H1393" s="329" t="n"/>
      <c r="I1393" s="330" t="n"/>
      <c r="J1393" s="330" t="n"/>
      <c r="K1393" s="330" t="n"/>
      <c r="L1393" s="330" t="n"/>
      <c r="M1393" s="330" t="n"/>
      <c r="N1393" s="331">
        <f>IF(A1393="","",IF(ISERROR(MATCH($F1393,CL,0)),"Unknown",INDIRECT("'C'!$A$"&amp;MATCH($F1393,CL,0)+1)))</f>
        <v/>
      </c>
      <c r="O1393" s="331" t="inlineStr"/>
      <c r="P1393" s="332" t="n"/>
      <c r="Q1393" s="333">
        <f>A1393&amp;B1393</f>
        <v/>
      </c>
      <c r="R1393" s="333">
        <f>OR(ISBLANK(B1393),ISBLANK(C1393))</f>
        <v/>
      </c>
      <c r="S1393" s="333">
        <f>IF(R1393,"",A1393&amp;"+")</f>
        <v/>
      </c>
    </row>
    <row r="1394" ht="20.1" customFormat="1" customHeight="1" s="333">
      <c r="A1394" s="296" t="n"/>
      <c r="B1394" s="328" t="n"/>
      <c r="C1394" s="328" t="n"/>
      <c r="D1394" s="328" t="n"/>
      <c r="E1394" s="328" t="n"/>
      <c r="F1394" s="328" t="n"/>
      <c r="G1394" s="329" t="n"/>
      <c r="H1394" s="329" t="n"/>
      <c r="I1394" s="330" t="n"/>
      <c r="J1394" s="330" t="n"/>
      <c r="K1394" s="330" t="n"/>
      <c r="L1394" s="330" t="n"/>
      <c r="M1394" s="330" t="n"/>
      <c r="N1394" s="331">
        <f>IF(A1394="","",IF(ISERROR(MATCH($F1394,CL,0)),"Unknown",INDIRECT("'C'!$A$"&amp;MATCH($F1394,CL,0)+1)))</f>
        <v/>
      </c>
      <c r="O1394" s="331" t="inlineStr"/>
      <c r="P1394" s="332" t="n"/>
      <c r="Q1394" s="333">
        <f>A1394&amp;B1394</f>
        <v/>
      </c>
      <c r="R1394" s="333">
        <f>OR(ISBLANK(B1394),ISBLANK(C1394))</f>
        <v/>
      </c>
      <c r="S1394" s="333">
        <f>IF(R1394,"",A1394&amp;"+")</f>
        <v/>
      </c>
    </row>
    <row r="1395" ht="20.1" customFormat="1" customHeight="1" s="333">
      <c r="A1395" s="296" t="n"/>
      <c r="B1395" s="328" t="n"/>
      <c r="C1395" s="328" t="n"/>
      <c r="D1395" s="328" t="n"/>
      <c r="E1395" s="328" t="n"/>
      <c r="F1395" s="328" t="n"/>
      <c r="G1395" s="329" t="n"/>
      <c r="H1395" s="329" t="n"/>
      <c r="I1395" s="330" t="n"/>
      <c r="J1395" s="330" t="n"/>
      <c r="K1395" s="330" t="n"/>
      <c r="L1395" s="330" t="n"/>
      <c r="M1395" s="330" t="n"/>
      <c r="N1395" s="331">
        <f>IF(A1395="","",IF(ISERROR(MATCH($F1395,CL,0)),"Unknown",INDIRECT("'C'!$A$"&amp;MATCH($F1395,CL,0)+1)))</f>
        <v/>
      </c>
      <c r="O1395" s="331" t="inlineStr"/>
      <c r="P1395" s="332" t="n"/>
      <c r="Q1395" s="333">
        <f>A1395&amp;B1395</f>
        <v/>
      </c>
      <c r="R1395" s="333">
        <f>OR(ISBLANK(B1395),ISBLANK(C1395))</f>
        <v/>
      </c>
      <c r="S1395" s="333">
        <f>IF(R1395,"",A1395&amp;"+")</f>
        <v/>
      </c>
    </row>
    <row r="1396" ht="20.1" customFormat="1" customHeight="1" s="333">
      <c r="A1396" s="296" t="n"/>
      <c r="B1396" s="328" t="n"/>
      <c r="C1396" s="328" t="n"/>
      <c r="D1396" s="328" t="n"/>
      <c r="E1396" s="328" t="n"/>
      <c r="F1396" s="328" t="n"/>
      <c r="G1396" s="329" t="n"/>
      <c r="H1396" s="329" t="n"/>
      <c r="I1396" s="330" t="n"/>
      <c r="J1396" s="330" t="n"/>
      <c r="K1396" s="330" t="n"/>
      <c r="L1396" s="330" t="n"/>
      <c r="M1396" s="330" t="n"/>
      <c r="N1396" s="331">
        <f>IF(A1396="","",IF(ISERROR(MATCH($F1396,CL,0)),"Unknown",INDIRECT("'C'!$A$"&amp;MATCH($F1396,CL,0)+1)))</f>
        <v/>
      </c>
      <c r="O1396" s="331" t="inlineStr"/>
      <c r="P1396" s="332" t="n"/>
      <c r="Q1396" s="333">
        <f>A1396&amp;B1396</f>
        <v/>
      </c>
      <c r="R1396" s="333">
        <f>OR(ISBLANK(B1396),ISBLANK(C1396))</f>
        <v/>
      </c>
      <c r="S1396" s="333">
        <f>IF(R1396,"",A1396&amp;"+")</f>
        <v/>
      </c>
    </row>
    <row r="1397" ht="20.1" customFormat="1" customHeight="1" s="333">
      <c r="A1397" s="296" t="n"/>
      <c r="B1397" s="328" t="n"/>
      <c r="C1397" s="328" t="n"/>
      <c r="D1397" s="328" t="n"/>
      <c r="E1397" s="328" t="n"/>
      <c r="F1397" s="328" t="n"/>
      <c r="G1397" s="329" t="n"/>
      <c r="H1397" s="329" t="n"/>
      <c r="I1397" s="330" t="n"/>
      <c r="J1397" s="330" t="n"/>
      <c r="K1397" s="330" t="n"/>
      <c r="L1397" s="330" t="n"/>
      <c r="M1397" s="330" t="n"/>
      <c r="N1397" s="331">
        <f>IF(A1397="","",IF(ISERROR(MATCH($F1397,CL,0)),"Unknown",INDIRECT("'C'!$A$"&amp;MATCH($F1397,CL,0)+1)))</f>
        <v/>
      </c>
      <c r="O1397" s="331" t="inlineStr"/>
      <c r="P1397" s="332" t="n"/>
      <c r="Q1397" s="333">
        <f>A1397&amp;B1397</f>
        <v/>
      </c>
      <c r="R1397" s="333">
        <f>OR(ISBLANK(B1397),ISBLANK(C1397))</f>
        <v/>
      </c>
      <c r="S1397" s="333">
        <f>IF(R1397,"",A1397&amp;"+")</f>
        <v/>
      </c>
    </row>
    <row r="1398" ht="20.1" customFormat="1" customHeight="1" s="333">
      <c r="A1398" s="296" t="n"/>
      <c r="B1398" s="328" t="n"/>
      <c r="C1398" s="328" t="n"/>
      <c r="D1398" s="328" t="n"/>
      <c r="E1398" s="328" t="n"/>
      <c r="F1398" s="328" t="n"/>
      <c r="G1398" s="329" t="n"/>
      <c r="H1398" s="329" t="n"/>
      <c r="I1398" s="330" t="n"/>
      <c r="J1398" s="330" t="n"/>
      <c r="K1398" s="330" t="n"/>
      <c r="L1398" s="330" t="n"/>
      <c r="M1398" s="330" t="n"/>
      <c r="N1398" s="331">
        <f>IF(A1398="","",IF(ISERROR(MATCH($F1398,CL,0)),"Unknown",INDIRECT("'C'!$A$"&amp;MATCH($F1398,CL,0)+1)))</f>
        <v/>
      </c>
      <c r="O1398" s="331" t="inlineStr"/>
      <c r="P1398" s="332" t="n"/>
      <c r="Q1398" s="333">
        <f>A1398&amp;B1398</f>
        <v/>
      </c>
      <c r="R1398" s="333">
        <f>OR(ISBLANK(B1398),ISBLANK(C1398))</f>
        <v/>
      </c>
      <c r="S1398" s="333">
        <f>IF(R1398,"",A1398&amp;"+")</f>
        <v/>
      </c>
    </row>
    <row r="1399" ht="20.1" customFormat="1" customHeight="1" s="333">
      <c r="A1399" s="296" t="n"/>
      <c r="B1399" s="328" t="n"/>
      <c r="C1399" s="328" t="n"/>
      <c r="D1399" s="328" t="n"/>
      <c r="E1399" s="328" t="n"/>
      <c r="F1399" s="328" t="n"/>
      <c r="G1399" s="329" t="n"/>
      <c r="H1399" s="329" t="n"/>
      <c r="I1399" s="330" t="n"/>
      <c r="J1399" s="330" t="n"/>
      <c r="K1399" s="330" t="n"/>
      <c r="L1399" s="330" t="n"/>
      <c r="M1399" s="330" t="n"/>
      <c r="N1399" s="331">
        <f>IF(A1399="","",IF(ISERROR(MATCH($F1399,CL,0)),"Unknown",INDIRECT("'C'!$A$"&amp;MATCH($F1399,CL,0)+1)))</f>
        <v/>
      </c>
      <c r="O1399" s="331" t="inlineStr"/>
      <c r="P1399" s="332" t="n"/>
      <c r="Q1399" s="333">
        <f>A1399&amp;B1399</f>
        <v/>
      </c>
      <c r="R1399" s="333">
        <f>OR(ISBLANK(B1399),ISBLANK(C1399))</f>
        <v/>
      </c>
      <c r="S1399" s="333">
        <f>IF(R1399,"",A1399&amp;"+")</f>
        <v/>
      </c>
    </row>
    <row r="1400" ht="20.1" customFormat="1" customHeight="1" s="333">
      <c r="A1400" s="296" t="n"/>
      <c r="B1400" s="328" t="n"/>
      <c r="C1400" s="328" t="n"/>
      <c r="D1400" s="328" t="n"/>
      <c r="E1400" s="328" t="n"/>
      <c r="F1400" s="328" t="n"/>
      <c r="G1400" s="329" t="n"/>
      <c r="H1400" s="329" t="n"/>
      <c r="I1400" s="330" t="n"/>
      <c r="J1400" s="330" t="n"/>
      <c r="K1400" s="330" t="n"/>
      <c r="L1400" s="330" t="n"/>
      <c r="M1400" s="330" t="n"/>
      <c r="N1400" s="331">
        <f>IF(A1400="","",IF(ISERROR(MATCH($F1400,CL,0)),"Unknown",INDIRECT("'C'!$A$"&amp;MATCH($F1400,CL,0)+1)))</f>
        <v/>
      </c>
      <c r="O1400" s="331" t="inlineStr"/>
      <c r="P1400" s="332" t="n"/>
      <c r="Q1400" s="333">
        <f>A1400&amp;B1400</f>
        <v/>
      </c>
      <c r="R1400" s="333">
        <f>OR(ISBLANK(B1400),ISBLANK(C1400))</f>
        <v/>
      </c>
      <c r="S1400" s="333">
        <f>IF(R1400,"",A1400&amp;"+")</f>
        <v/>
      </c>
    </row>
    <row r="1401" ht="20.1" customFormat="1" customHeight="1" s="333">
      <c r="A1401" s="296" t="n"/>
      <c r="B1401" s="328" t="n"/>
      <c r="C1401" s="328" t="n"/>
      <c r="D1401" s="328" t="n"/>
      <c r="E1401" s="328" t="n"/>
      <c r="F1401" s="328" t="n"/>
      <c r="G1401" s="329" t="n"/>
      <c r="H1401" s="329" t="n"/>
      <c r="I1401" s="330" t="n"/>
      <c r="J1401" s="330" t="n"/>
      <c r="K1401" s="330" t="n"/>
      <c r="L1401" s="330" t="n"/>
      <c r="M1401" s="330" t="n"/>
      <c r="N1401" s="331">
        <f>IF(A1401="","",IF(ISERROR(MATCH($F1401,CL,0)),"Unknown",INDIRECT("'C'!$A$"&amp;MATCH($F1401,CL,0)+1)))</f>
        <v/>
      </c>
      <c r="O1401" s="331" t="inlineStr"/>
      <c r="P1401" s="332" t="n"/>
      <c r="Q1401" s="333">
        <f>A1401&amp;B1401</f>
        <v/>
      </c>
      <c r="R1401" s="333">
        <f>OR(ISBLANK(B1401),ISBLANK(C1401))</f>
        <v/>
      </c>
      <c r="S1401" s="333">
        <f>IF(R1401,"",A1401&amp;"+")</f>
        <v/>
      </c>
    </row>
    <row r="1402" ht="20.1" customFormat="1" customHeight="1" s="333">
      <c r="A1402" s="296" t="n"/>
      <c r="B1402" s="328" t="n"/>
      <c r="C1402" s="328" t="n"/>
      <c r="D1402" s="328" t="n"/>
      <c r="E1402" s="328" t="n"/>
      <c r="F1402" s="328" t="n"/>
      <c r="G1402" s="329" t="n"/>
      <c r="H1402" s="329" t="n"/>
      <c r="I1402" s="330" t="n"/>
      <c r="J1402" s="330" t="n"/>
      <c r="K1402" s="330" t="n"/>
      <c r="L1402" s="330" t="n"/>
      <c r="M1402" s="330" t="n"/>
      <c r="N1402" s="331">
        <f>IF(A1402="","",IF(ISERROR(MATCH($F1402,CL,0)),"Unknown",INDIRECT("'C'!$A$"&amp;MATCH($F1402,CL,0)+1)))</f>
        <v/>
      </c>
      <c r="O1402" s="331" t="inlineStr"/>
      <c r="P1402" s="332" t="n"/>
      <c r="Q1402" s="333">
        <f>A1402&amp;B1402</f>
        <v/>
      </c>
      <c r="R1402" s="333">
        <f>OR(ISBLANK(B1402),ISBLANK(C1402))</f>
        <v/>
      </c>
      <c r="S1402" s="333">
        <f>IF(R1402,"",A1402&amp;"+")</f>
        <v/>
      </c>
    </row>
    <row r="1403" ht="20.1" customFormat="1" customHeight="1" s="333">
      <c r="A1403" s="296" t="n"/>
      <c r="B1403" s="328" t="n"/>
      <c r="C1403" s="328" t="n"/>
      <c r="D1403" s="328" t="n"/>
      <c r="E1403" s="328" t="n"/>
      <c r="F1403" s="328" t="n"/>
      <c r="G1403" s="329" t="n"/>
      <c r="H1403" s="329" t="n"/>
      <c r="I1403" s="330" t="n"/>
      <c r="J1403" s="330" t="n"/>
      <c r="K1403" s="330" t="n"/>
      <c r="L1403" s="330" t="n"/>
      <c r="M1403" s="330" t="n"/>
      <c r="N1403" s="331">
        <f>IF(A1403="","",IF(ISERROR(MATCH($F1403,CL,0)),"Unknown",INDIRECT("'C'!$A$"&amp;MATCH($F1403,CL,0)+1)))</f>
        <v/>
      </c>
      <c r="O1403" s="331" t="inlineStr"/>
      <c r="P1403" s="332" t="n"/>
      <c r="Q1403" s="333">
        <f>A1403&amp;B1403</f>
        <v/>
      </c>
      <c r="R1403" s="333">
        <f>OR(ISBLANK(B1403),ISBLANK(C1403))</f>
        <v/>
      </c>
      <c r="S1403" s="333">
        <f>IF(R1403,"",A1403&amp;"+")</f>
        <v/>
      </c>
    </row>
    <row r="1404" ht="20.1" customFormat="1" customHeight="1" s="333">
      <c r="A1404" s="296" t="n"/>
      <c r="B1404" s="328" t="n"/>
      <c r="C1404" s="328" t="n"/>
      <c r="D1404" s="328" t="n"/>
      <c r="E1404" s="328" t="n"/>
      <c r="F1404" s="328" t="n"/>
      <c r="G1404" s="329" t="n"/>
      <c r="H1404" s="329" t="n"/>
      <c r="I1404" s="330" t="n"/>
      <c r="J1404" s="330" t="n"/>
      <c r="K1404" s="330" t="n"/>
      <c r="L1404" s="330" t="n"/>
      <c r="M1404" s="330" t="n"/>
      <c r="N1404" s="331">
        <f>IF(A1404="","",IF(ISERROR(MATCH($F1404,CL,0)),"Unknown",INDIRECT("'C'!$A$"&amp;MATCH($F1404,CL,0)+1)))</f>
        <v/>
      </c>
      <c r="O1404" s="331" t="inlineStr"/>
      <c r="P1404" s="332" t="n"/>
      <c r="Q1404" s="333">
        <f>A1404&amp;B1404</f>
        <v/>
      </c>
      <c r="R1404" s="333">
        <f>OR(ISBLANK(B1404),ISBLANK(C1404))</f>
        <v/>
      </c>
      <c r="S1404" s="333">
        <f>IF(R1404,"",A1404&amp;"+")</f>
        <v/>
      </c>
    </row>
    <row r="1405" ht="20.1" customFormat="1" customHeight="1" s="333">
      <c r="A1405" s="296" t="n"/>
      <c r="B1405" s="328" t="n"/>
      <c r="C1405" s="328" t="n"/>
      <c r="D1405" s="328" t="n"/>
      <c r="E1405" s="328" t="n"/>
      <c r="F1405" s="328" t="n"/>
      <c r="G1405" s="329" t="n"/>
      <c r="H1405" s="329" t="n"/>
      <c r="I1405" s="330" t="n"/>
      <c r="J1405" s="330" t="n"/>
      <c r="K1405" s="330" t="n"/>
      <c r="L1405" s="330" t="n"/>
      <c r="M1405" s="330" t="n"/>
      <c r="N1405" s="331">
        <f>IF(A1405="","",IF(ISERROR(MATCH($F1405,CL,0)),"Unknown",INDIRECT("'C'!$A$"&amp;MATCH($F1405,CL,0)+1)))</f>
        <v/>
      </c>
      <c r="O1405" s="331" t="inlineStr"/>
      <c r="P1405" s="332" t="n"/>
      <c r="Q1405" s="333">
        <f>A1405&amp;B1405</f>
        <v/>
      </c>
      <c r="R1405" s="333">
        <f>OR(ISBLANK(B1405),ISBLANK(C1405))</f>
        <v/>
      </c>
      <c r="S1405" s="333">
        <f>IF(R1405,"",A1405&amp;"+")</f>
        <v/>
      </c>
    </row>
    <row r="1406" ht="20.1" customFormat="1" customHeight="1" s="333">
      <c r="A1406" s="296" t="n"/>
      <c r="B1406" s="328" t="n"/>
      <c r="C1406" s="328" t="n"/>
      <c r="D1406" s="328" t="n"/>
      <c r="E1406" s="328" t="n"/>
      <c r="F1406" s="328" t="n"/>
      <c r="G1406" s="329" t="n"/>
      <c r="H1406" s="329" t="n"/>
      <c r="I1406" s="330" t="n"/>
      <c r="J1406" s="330" t="n"/>
      <c r="K1406" s="330" t="n"/>
      <c r="L1406" s="330" t="n"/>
      <c r="M1406" s="330" t="n"/>
      <c r="N1406" s="331">
        <f>IF(A1406="","",IF(ISERROR(MATCH($F1406,CL,0)),"Unknown",INDIRECT("'C'!$A$"&amp;MATCH($F1406,CL,0)+1)))</f>
        <v/>
      </c>
      <c r="O1406" s="331" t="inlineStr"/>
      <c r="P1406" s="332" t="n"/>
      <c r="Q1406" s="333">
        <f>A1406&amp;B1406</f>
        <v/>
      </c>
      <c r="R1406" s="333">
        <f>OR(ISBLANK(B1406),ISBLANK(C1406))</f>
        <v/>
      </c>
      <c r="S1406" s="333">
        <f>IF(R1406,"",A1406&amp;"+")</f>
        <v/>
      </c>
    </row>
    <row r="1407" ht="20.1" customFormat="1" customHeight="1" s="333">
      <c r="A1407" s="296" t="n"/>
      <c r="B1407" s="328" t="n"/>
      <c r="C1407" s="328" t="n"/>
      <c r="D1407" s="328" t="n"/>
      <c r="E1407" s="328" t="n"/>
      <c r="F1407" s="328" t="n"/>
      <c r="G1407" s="329" t="n"/>
      <c r="H1407" s="329" t="n"/>
      <c r="I1407" s="330" t="n"/>
      <c r="J1407" s="330" t="n"/>
      <c r="K1407" s="330" t="n"/>
      <c r="L1407" s="330" t="n"/>
      <c r="M1407" s="330" t="n"/>
      <c r="N1407" s="331">
        <f>IF(A1407="","",IF(ISERROR(MATCH($F1407,CL,0)),"Unknown",INDIRECT("'C'!$A$"&amp;MATCH($F1407,CL,0)+1)))</f>
        <v/>
      </c>
      <c r="O1407" s="331" t="inlineStr"/>
      <c r="P1407" s="332" t="n"/>
      <c r="Q1407" s="333">
        <f>A1407&amp;B1407</f>
        <v/>
      </c>
      <c r="R1407" s="333">
        <f>OR(ISBLANK(B1407),ISBLANK(C1407))</f>
        <v/>
      </c>
      <c r="S1407" s="333">
        <f>IF(R1407,"",A1407&amp;"+")</f>
        <v/>
      </c>
    </row>
    <row r="1408" ht="20.1" customFormat="1" customHeight="1" s="333">
      <c r="A1408" s="296" t="n"/>
      <c r="B1408" s="328" t="n"/>
      <c r="C1408" s="328" t="n"/>
      <c r="D1408" s="328" t="n"/>
      <c r="E1408" s="328" t="n"/>
      <c r="F1408" s="328" t="n"/>
      <c r="G1408" s="329" t="n"/>
      <c r="H1408" s="329" t="n"/>
      <c r="I1408" s="330" t="n"/>
      <c r="J1408" s="330" t="n"/>
      <c r="K1408" s="330" t="n"/>
      <c r="L1408" s="330" t="n"/>
      <c r="M1408" s="330" t="n"/>
      <c r="N1408" s="331">
        <f>IF(A1408="","",IF(ISERROR(MATCH($F1408,CL,0)),"Unknown",INDIRECT("'C'!$A$"&amp;MATCH($F1408,CL,0)+1)))</f>
        <v/>
      </c>
      <c r="O1408" s="331" t="inlineStr"/>
      <c r="P1408" s="332" t="n"/>
      <c r="Q1408" s="333">
        <f>A1408&amp;B1408</f>
        <v/>
      </c>
      <c r="R1408" s="333">
        <f>OR(ISBLANK(B1408),ISBLANK(C1408))</f>
        <v/>
      </c>
      <c r="S1408" s="333">
        <f>IF(R1408,"",A1408&amp;"+")</f>
        <v/>
      </c>
    </row>
    <row r="1409" ht="20.1" customFormat="1" customHeight="1" s="333">
      <c r="A1409" s="296" t="n"/>
      <c r="B1409" s="328" t="n"/>
      <c r="C1409" s="328" t="n"/>
      <c r="D1409" s="328" t="n"/>
      <c r="E1409" s="328" t="n"/>
      <c r="F1409" s="328" t="n"/>
      <c r="G1409" s="329" t="n"/>
      <c r="H1409" s="329" t="n"/>
      <c r="I1409" s="330" t="n"/>
      <c r="J1409" s="330" t="n"/>
      <c r="K1409" s="330" t="n"/>
      <c r="L1409" s="330" t="n"/>
      <c r="M1409" s="330" t="n"/>
      <c r="N1409" s="331">
        <f>IF(A1409="","",IF(ISERROR(MATCH($F1409,CL,0)),"Unknown",INDIRECT("'C'!$A$"&amp;MATCH($F1409,CL,0)+1)))</f>
        <v/>
      </c>
      <c r="O1409" s="331" t="inlineStr"/>
      <c r="P1409" s="332" t="n"/>
      <c r="Q1409" s="333">
        <f>A1409&amp;B1409</f>
        <v/>
      </c>
      <c r="R1409" s="333">
        <f>OR(ISBLANK(B1409),ISBLANK(C1409))</f>
        <v/>
      </c>
      <c r="S1409" s="333">
        <f>IF(R1409,"",A1409&amp;"+")</f>
        <v/>
      </c>
    </row>
    <row r="1410" ht="20.1" customFormat="1" customHeight="1" s="333">
      <c r="A1410" s="296" t="n"/>
      <c r="B1410" s="328" t="n"/>
      <c r="C1410" s="328" t="n"/>
      <c r="D1410" s="328" t="n"/>
      <c r="E1410" s="328" t="n"/>
      <c r="F1410" s="328" t="n"/>
      <c r="G1410" s="329" t="n"/>
      <c r="H1410" s="329" t="n"/>
      <c r="I1410" s="330" t="n"/>
      <c r="J1410" s="330" t="n"/>
      <c r="K1410" s="330" t="n"/>
      <c r="L1410" s="330" t="n"/>
      <c r="M1410" s="330" t="n"/>
      <c r="N1410" s="331">
        <f>IF(A1410="","",IF(ISERROR(MATCH($F1410,CL,0)),"Unknown",INDIRECT("'C'!$A$"&amp;MATCH($F1410,CL,0)+1)))</f>
        <v/>
      </c>
      <c r="O1410" s="331" t="inlineStr"/>
      <c r="P1410" s="332" t="n"/>
      <c r="Q1410" s="333">
        <f>A1410&amp;B1410</f>
        <v/>
      </c>
      <c r="R1410" s="333">
        <f>OR(ISBLANK(B1410),ISBLANK(C1410))</f>
        <v/>
      </c>
      <c r="S1410" s="333">
        <f>IF(R1410,"",A1410&amp;"+")</f>
        <v/>
      </c>
    </row>
    <row r="1411" ht="20.1" customFormat="1" customHeight="1" s="333">
      <c r="A1411" s="296" t="n"/>
      <c r="B1411" s="328" t="n"/>
      <c r="C1411" s="328" t="n"/>
      <c r="D1411" s="328" t="n"/>
      <c r="E1411" s="328" t="n"/>
      <c r="F1411" s="328" t="n"/>
      <c r="G1411" s="329" t="n"/>
      <c r="H1411" s="329" t="n"/>
      <c r="I1411" s="330" t="n"/>
      <c r="J1411" s="330" t="n"/>
      <c r="K1411" s="330" t="n"/>
      <c r="L1411" s="330" t="n"/>
      <c r="M1411" s="330" t="n"/>
      <c r="N1411" s="331">
        <f>IF(A1411="","",IF(ISERROR(MATCH($F1411,CL,0)),"Unknown",INDIRECT("'C'!$A$"&amp;MATCH($F1411,CL,0)+1)))</f>
        <v/>
      </c>
      <c r="O1411" s="331" t="inlineStr"/>
      <c r="P1411" s="332" t="n"/>
      <c r="Q1411" s="333">
        <f>A1411&amp;B1411</f>
        <v/>
      </c>
      <c r="R1411" s="333">
        <f>OR(ISBLANK(B1411),ISBLANK(C1411))</f>
        <v/>
      </c>
      <c r="S1411" s="333">
        <f>IF(R1411,"",A1411&amp;"+")</f>
        <v/>
      </c>
    </row>
    <row r="1412" ht="20.1" customFormat="1" customHeight="1" s="333">
      <c r="A1412" s="296" t="n"/>
      <c r="B1412" s="328" t="n"/>
      <c r="C1412" s="328" t="n"/>
      <c r="D1412" s="328" t="n"/>
      <c r="E1412" s="328" t="n"/>
      <c r="F1412" s="328" t="n"/>
      <c r="G1412" s="329" t="n"/>
      <c r="H1412" s="329" t="n"/>
      <c r="I1412" s="330" t="n"/>
      <c r="J1412" s="330" t="n"/>
      <c r="K1412" s="330" t="n"/>
      <c r="L1412" s="330" t="n"/>
      <c r="M1412" s="330" t="n"/>
      <c r="N1412" s="331">
        <f>IF(A1412="","",IF(ISERROR(MATCH($F1412,CL,0)),"Unknown",INDIRECT("'C'!$A$"&amp;MATCH($F1412,CL,0)+1)))</f>
        <v/>
      </c>
      <c r="O1412" s="331" t="inlineStr"/>
      <c r="P1412" s="332" t="n"/>
      <c r="Q1412" s="333">
        <f>A1412&amp;B1412</f>
        <v/>
      </c>
      <c r="R1412" s="333">
        <f>OR(ISBLANK(B1412),ISBLANK(C1412))</f>
        <v/>
      </c>
      <c r="S1412" s="333">
        <f>IF(R1412,"",A1412&amp;"+")</f>
        <v/>
      </c>
    </row>
    <row r="1413" ht="20.1" customFormat="1" customHeight="1" s="333">
      <c r="A1413" s="296" t="n"/>
      <c r="B1413" s="328" t="n"/>
      <c r="C1413" s="328" t="n"/>
      <c r="D1413" s="328" t="n"/>
      <c r="E1413" s="328" t="n"/>
      <c r="F1413" s="328" t="n"/>
      <c r="G1413" s="329" t="n"/>
      <c r="H1413" s="329" t="n"/>
      <c r="I1413" s="330" t="n"/>
      <c r="J1413" s="330" t="n"/>
      <c r="K1413" s="330" t="n"/>
      <c r="L1413" s="330" t="n"/>
      <c r="M1413" s="330" t="n"/>
      <c r="N1413" s="331">
        <f>IF(A1413="","",IF(ISERROR(MATCH($F1413,CL,0)),"Unknown",INDIRECT("'C'!$A$"&amp;MATCH($F1413,CL,0)+1)))</f>
        <v/>
      </c>
      <c r="O1413" s="331" t="inlineStr"/>
      <c r="P1413" s="332" t="n"/>
      <c r="Q1413" s="333">
        <f>A1413&amp;B1413</f>
        <v/>
      </c>
      <c r="R1413" s="333">
        <f>OR(ISBLANK(B1413),ISBLANK(C1413))</f>
        <v/>
      </c>
      <c r="S1413" s="333">
        <f>IF(R1413,"",A1413&amp;"+")</f>
        <v/>
      </c>
    </row>
    <row r="1414" ht="20.1" customFormat="1" customHeight="1" s="333">
      <c r="A1414" s="296" t="n"/>
      <c r="B1414" s="328" t="n"/>
      <c r="C1414" s="328" t="n"/>
      <c r="D1414" s="328" t="n"/>
      <c r="E1414" s="328" t="n"/>
      <c r="F1414" s="328" t="n"/>
      <c r="G1414" s="329" t="n"/>
      <c r="H1414" s="329" t="n"/>
      <c r="I1414" s="330" t="n"/>
      <c r="J1414" s="330" t="n"/>
      <c r="K1414" s="330" t="n"/>
      <c r="L1414" s="330" t="n"/>
      <c r="M1414" s="330" t="n"/>
      <c r="N1414" s="331">
        <f>IF(A1414="","",IF(ISERROR(MATCH($F1414,CL,0)),"Unknown",INDIRECT("'C'!$A$"&amp;MATCH($F1414,CL,0)+1)))</f>
        <v/>
      </c>
      <c r="O1414" s="331" t="inlineStr"/>
      <c r="P1414" s="332" t="n"/>
      <c r="Q1414" s="333">
        <f>A1414&amp;B1414</f>
        <v/>
      </c>
      <c r="R1414" s="333">
        <f>OR(ISBLANK(B1414),ISBLANK(C1414))</f>
        <v/>
      </c>
      <c r="S1414" s="333">
        <f>IF(R1414,"",A1414&amp;"+")</f>
        <v/>
      </c>
    </row>
    <row r="1415" ht="20.1" customFormat="1" customHeight="1" s="333">
      <c r="A1415" s="296" t="n"/>
      <c r="B1415" s="328" t="n"/>
      <c r="C1415" s="328" t="n"/>
      <c r="D1415" s="328" t="n"/>
      <c r="E1415" s="328" t="n"/>
      <c r="F1415" s="328" t="n"/>
      <c r="G1415" s="329" t="n"/>
      <c r="H1415" s="329" t="n"/>
      <c r="I1415" s="330" t="n"/>
      <c r="J1415" s="330" t="n"/>
      <c r="K1415" s="330" t="n"/>
      <c r="L1415" s="330" t="n"/>
      <c r="M1415" s="330" t="n"/>
      <c r="N1415" s="331">
        <f>IF(A1415="","",IF(ISERROR(MATCH($F1415,CL,0)),"Unknown",INDIRECT("'C'!$A$"&amp;MATCH($F1415,CL,0)+1)))</f>
        <v/>
      </c>
      <c r="O1415" s="331" t="inlineStr"/>
      <c r="P1415" s="332" t="n"/>
      <c r="Q1415" s="333">
        <f>A1415&amp;B1415</f>
        <v/>
      </c>
      <c r="R1415" s="333">
        <f>OR(ISBLANK(B1415),ISBLANK(C1415))</f>
        <v/>
      </c>
      <c r="S1415" s="333">
        <f>IF(R1415,"",A1415&amp;"+")</f>
        <v/>
      </c>
    </row>
    <row r="1416" ht="20.1" customFormat="1" customHeight="1" s="333">
      <c r="A1416" s="296" t="n"/>
      <c r="B1416" s="328" t="n"/>
      <c r="C1416" s="328" t="n"/>
      <c r="D1416" s="328" t="n"/>
      <c r="E1416" s="328" t="n"/>
      <c r="F1416" s="328" t="n"/>
      <c r="G1416" s="329" t="n"/>
      <c r="H1416" s="329" t="n"/>
      <c r="I1416" s="330" t="n"/>
      <c r="J1416" s="330" t="n"/>
      <c r="K1416" s="330" t="n"/>
      <c r="L1416" s="330" t="n"/>
      <c r="M1416" s="330" t="n"/>
      <c r="N1416" s="331">
        <f>IF(A1416="","",IF(ISERROR(MATCH($F1416,CL,0)),"Unknown",INDIRECT("'C'!$A$"&amp;MATCH($F1416,CL,0)+1)))</f>
        <v/>
      </c>
      <c r="O1416" s="331" t="inlineStr"/>
      <c r="P1416" s="332" t="n"/>
      <c r="Q1416" s="333">
        <f>A1416&amp;B1416</f>
        <v/>
      </c>
      <c r="R1416" s="333">
        <f>OR(ISBLANK(B1416),ISBLANK(C1416))</f>
        <v/>
      </c>
      <c r="S1416" s="333">
        <f>IF(R1416,"",A1416&amp;"+")</f>
        <v/>
      </c>
    </row>
    <row r="1417" ht="20.1" customFormat="1" customHeight="1" s="333">
      <c r="A1417" s="296" t="n"/>
      <c r="B1417" s="328" t="n"/>
      <c r="C1417" s="328" t="n"/>
      <c r="D1417" s="328" t="n"/>
      <c r="E1417" s="328" t="n"/>
      <c r="F1417" s="328" t="n"/>
      <c r="G1417" s="329" t="n"/>
      <c r="H1417" s="329" t="n"/>
      <c r="I1417" s="330" t="n"/>
      <c r="J1417" s="330" t="n"/>
      <c r="K1417" s="330" t="n"/>
      <c r="L1417" s="330" t="n"/>
      <c r="M1417" s="330" t="n"/>
      <c r="N1417" s="331">
        <f>IF(A1417="","",IF(ISERROR(MATCH($F1417,CL,0)),"Unknown",INDIRECT("'C'!$A$"&amp;MATCH($F1417,CL,0)+1)))</f>
        <v/>
      </c>
      <c r="O1417" s="331" t="inlineStr"/>
      <c r="P1417" s="332" t="n"/>
      <c r="Q1417" s="333">
        <f>A1417&amp;B1417</f>
        <v/>
      </c>
      <c r="R1417" s="333">
        <f>OR(ISBLANK(B1417),ISBLANK(C1417))</f>
        <v/>
      </c>
      <c r="S1417" s="333">
        <f>IF(R1417,"",A1417&amp;"+")</f>
        <v/>
      </c>
    </row>
    <row r="1418" ht="20.1" customFormat="1" customHeight="1" s="333">
      <c r="A1418" s="296" t="n"/>
      <c r="B1418" s="328" t="n"/>
      <c r="C1418" s="328" t="n"/>
      <c r="D1418" s="328" t="n"/>
      <c r="E1418" s="328" t="n"/>
      <c r="F1418" s="328" t="n"/>
      <c r="G1418" s="329" t="n"/>
      <c r="H1418" s="329" t="n"/>
      <c r="I1418" s="330" t="n"/>
      <c r="J1418" s="330" t="n"/>
      <c r="K1418" s="330" t="n"/>
      <c r="L1418" s="330" t="n"/>
      <c r="M1418" s="330" t="n"/>
      <c r="N1418" s="331">
        <f>IF(A1418="","",IF(ISERROR(MATCH($F1418,CL,0)),"Unknown",INDIRECT("'C'!$A$"&amp;MATCH($F1418,CL,0)+1)))</f>
        <v/>
      </c>
      <c r="O1418" s="331" t="inlineStr"/>
      <c r="P1418" s="332" t="n"/>
      <c r="Q1418" s="333">
        <f>A1418&amp;B1418</f>
        <v/>
      </c>
      <c r="R1418" s="333">
        <f>OR(ISBLANK(B1418),ISBLANK(C1418))</f>
        <v/>
      </c>
      <c r="S1418" s="333">
        <f>IF(R1418,"",A1418&amp;"+")</f>
        <v/>
      </c>
    </row>
    <row r="1419" ht="20.1" customFormat="1" customHeight="1" s="333">
      <c r="A1419" s="296" t="n"/>
      <c r="B1419" s="328" t="n"/>
      <c r="C1419" s="328" t="n"/>
      <c r="D1419" s="328" t="n"/>
      <c r="E1419" s="328" t="n"/>
      <c r="F1419" s="328" t="n"/>
      <c r="G1419" s="329" t="n"/>
      <c r="H1419" s="329" t="n"/>
      <c r="I1419" s="330" t="n"/>
      <c r="J1419" s="330" t="n"/>
      <c r="K1419" s="330" t="n"/>
      <c r="L1419" s="330" t="n"/>
      <c r="M1419" s="330" t="n"/>
      <c r="N1419" s="331">
        <f>IF(A1419="","",IF(ISERROR(MATCH($F1419,CL,0)),"Unknown",INDIRECT("'C'!$A$"&amp;MATCH($F1419,CL,0)+1)))</f>
        <v/>
      </c>
      <c r="O1419" s="331" t="inlineStr"/>
      <c r="P1419" s="332" t="n"/>
      <c r="Q1419" s="333">
        <f>A1419&amp;B1419</f>
        <v/>
      </c>
      <c r="R1419" s="333">
        <f>OR(ISBLANK(B1419),ISBLANK(C1419))</f>
        <v/>
      </c>
      <c r="S1419" s="333">
        <f>IF(R1419,"",A1419&amp;"+")</f>
        <v/>
      </c>
    </row>
    <row r="1420" ht="20.1" customFormat="1" customHeight="1" s="333">
      <c r="A1420" s="296" t="n"/>
      <c r="B1420" s="328" t="n"/>
      <c r="C1420" s="328" t="n"/>
      <c r="D1420" s="328" t="n"/>
      <c r="E1420" s="328" t="n"/>
      <c r="F1420" s="328" t="n"/>
      <c r="G1420" s="329" t="n"/>
      <c r="H1420" s="329" t="n"/>
      <c r="I1420" s="330" t="n"/>
      <c r="J1420" s="330" t="n"/>
      <c r="K1420" s="330" t="n"/>
      <c r="L1420" s="330" t="n"/>
      <c r="M1420" s="330" t="n"/>
      <c r="N1420" s="331">
        <f>IF(A1420="","",IF(ISERROR(MATCH($F1420,CL,0)),"Unknown",INDIRECT("'C'!$A$"&amp;MATCH($F1420,CL,0)+1)))</f>
        <v/>
      </c>
      <c r="O1420" s="331" t="inlineStr"/>
      <c r="P1420" s="332" t="n"/>
      <c r="Q1420" s="333">
        <f>A1420&amp;B1420</f>
        <v/>
      </c>
      <c r="R1420" s="333">
        <f>OR(ISBLANK(B1420),ISBLANK(C1420))</f>
        <v/>
      </c>
      <c r="S1420" s="333">
        <f>IF(R1420,"",A1420&amp;"+")</f>
        <v/>
      </c>
    </row>
    <row r="1421" ht="20.1" customFormat="1" customHeight="1" s="333">
      <c r="A1421" s="296" t="n"/>
      <c r="B1421" s="328" t="n"/>
      <c r="C1421" s="328" t="n"/>
      <c r="D1421" s="328" t="n"/>
      <c r="E1421" s="328" t="n"/>
      <c r="F1421" s="328" t="n"/>
      <c r="G1421" s="329" t="n"/>
      <c r="H1421" s="329" t="n"/>
      <c r="I1421" s="330" t="n"/>
      <c r="J1421" s="330" t="n"/>
      <c r="K1421" s="330" t="n"/>
      <c r="L1421" s="330" t="n"/>
      <c r="M1421" s="330" t="n"/>
      <c r="N1421" s="331">
        <f>IF(A1421="","",IF(ISERROR(MATCH($F1421,CL,0)),"Unknown",INDIRECT("'C'!$A$"&amp;MATCH($F1421,CL,0)+1)))</f>
        <v/>
      </c>
      <c r="O1421" s="331" t="inlineStr"/>
      <c r="P1421" s="332" t="n"/>
      <c r="Q1421" s="333">
        <f>A1421&amp;B1421</f>
        <v/>
      </c>
      <c r="R1421" s="333">
        <f>OR(ISBLANK(B1421),ISBLANK(C1421))</f>
        <v/>
      </c>
      <c r="S1421" s="333">
        <f>IF(R1421,"",A1421&amp;"+")</f>
        <v/>
      </c>
    </row>
    <row r="1422" ht="20.1" customFormat="1" customHeight="1" s="333">
      <c r="A1422" s="296" t="n"/>
      <c r="B1422" s="328" t="n"/>
      <c r="C1422" s="328" t="n"/>
      <c r="D1422" s="328" t="n"/>
      <c r="E1422" s="328" t="n"/>
      <c r="F1422" s="328" t="n"/>
      <c r="G1422" s="329" t="n"/>
      <c r="H1422" s="329" t="n"/>
      <c r="I1422" s="330" t="n"/>
      <c r="J1422" s="330" t="n"/>
      <c r="K1422" s="330" t="n"/>
      <c r="L1422" s="330" t="n"/>
      <c r="M1422" s="330" t="n"/>
      <c r="N1422" s="331">
        <f>IF(A1422="","",IF(ISERROR(MATCH($F1422,CL,0)),"Unknown",INDIRECT("'C'!$A$"&amp;MATCH($F1422,CL,0)+1)))</f>
        <v/>
      </c>
      <c r="O1422" s="331" t="inlineStr"/>
      <c r="P1422" s="332" t="n"/>
      <c r="Q1422" s="333">
        <f>A1422&amp;B1422</f>
        <v/>
      </c>
      <c r="R1422" s="333">
        <f>OR(ISBLANK(B1422),ISBLANK(C1422))</f>
        <v/>
      </c>
      <c r="S1422" s="333">
        <f>IF(R1422,"",A1422&amp;"+")</f>
        <v/>
      </c>
    </row>
    <row r="1423" ht="20.1" customFormat="1" customHeight="1" s="333">
      <c r="A1423" s="296" t="n"/>
      <c r="B1423" s="328" t="n"/>
      <c r="C1423" s="328" t="n"/>
      <c r="D1423" s="328" t="n"/>
      <c r="E1423" s="328" t="n"/>
      <c r="F1423" s="328" t="n"/>
      <c r="G1423" s="329" t="n"/>
      <c r="H1423" s="329" t="n"/>
      <c r="I1423" s="330" t="n"/>
      <c r="J1423" s="330" t="n"/>
      <c r="K1423" s="330" t="n"/>
      <c r="L1423" s="330" t="n"/>
      <c r="M1423" s="330" t="n"/>
      <c r="N1423" s="331">
        <f>IF(A1423="","",IF(ISERROR(MATCH($F1423,CL,0)),"Unknown",INDIRECT("'C'!$A$"&amp;MATCH($F1423,CL,0)+1)))</f>
        <v/>
      </c>
      <c r="O1423" s="331" t="inlineStr"/>
      <c r="P1423" s="332" t="n"/>
      <c r="Q1423" s="333">
        <f>A1423&amp;B1423</f>
        <v/>
      </c>
      <c r="R1423" s="333">
        <f>OR(ISBLANK(B1423),ISBLANK(C1423))</f>
        <v/>
      </c>
      <c r="S1423" s="333">
        <f>IF(R1423,"",A1423&amp;"+")</f>
        <v/>
      </c>
    </row>
    <row r="1424" ht="20.1" customFormat="1" customHeight="1" s="333">
      <c r="A1424" s="296" t="n"/>
      <c r="B1424" s="328" t="n"/>
      <c r="C1424" s="328" t="n"/>
      <c r="D1424" s="328" t="n"/>
      <c r="E1424" s="328" t="n"/>
      <c r="F1424" s="328" t="n"/>
      <c r="G1424" s="329" t="n"/>
      <c r="H1424" s="329" t="n"/>
      <c r="I1424" s="330" t="n"/>
      <c r="J1424" s="330" t="n"/>
      <c r="K1424" s="330" t="n"/>
      <c r="L1424" s="330" t="n"/>
      <c r="M1424" s="330" t="n"/>
      <c r="N1424" s="331">
        <f>IF(A1424="","",IF(ISERROR(MATCH($F1424,CL,0)),"Unknown",INDIRECT("'C'!$A$"&amp;MATCH($F1424,CL,0)+1)))</f>
        <v/>
      </c>
      <c r="O1424" s="331" t="inlineStr"/>
      <c r="P1424" s="332" t="n"/>
      <c r="Q1424" s="333">
        <f>A1424&amp;B1424</f>
        <v/>
      </c>
      <c r="R1424" s="333">
        <f>OR(ISBLANK(B1424),ISBLANK(C1424))</f>
        <v/>
      </c>
      <c r="S1424" s="333">
        <f>IF(R1424,"",A1424&amp;"+")</f>
        <v/>
      </c>
    </row>
    <row r="1425" ht="20.1" customFormat="1" customHeight="1" s="333">
      <c r="A1425" s="296" t="n"/>
      <c r="B1425" s="328" t="n"/>
      <c r="C1425" s="328" t="n"/>
      <c r="D1425" s="328" t="n"/>
      <c r="E1425" s="328" t="n"/>
      <c r="F1425" s="328" t="n"/>
      <c r="G1425" s="329" t="n"/>
      <c r="H1425" s="329" t="n"/>
      <c r="I1425" s="330" t="n"/>
      <c r="J1425" s="330" t="n"/>
      <c r="K1425" s="330" t="n"/>
      <c r="L1425" s="330" t="n"/>
      <c r="M1425" s="330" t="n"/>
      <c r="N1425" s="331">
        <f>IF(A1425="","",IF(ISERROR(MATCH($F1425,CL,0)),"Unknown",INDIRECT("'C'!$A$"&amp;MATCH($F1425,CL,0)+1)))</f>
        <v/>
      </c>
      <c r="O1425" s="331" t="inlineStr"/>
      <c r="P1425" s="332" t="n"/>
      <c r="Q1425" s="333">
        <f>A1425&amp;B1425</f>
        <v/>
      </c>
      <c r="R1425" s="333">
        <f>OR(ISBLANK(B1425),ISBLANK(C1425))</f>
        <v/>
      </c>
      <c r="S1425" s="333">
        <f>IF(R1425,"",A1425&amp;"+")</f>
        <v/>
      </c>
    </row>
    <row r="1426" ht="20.1" customFormat="1" customHeight="1" s="333">
      <c r="A1426" s="296" t="n"/>
      <c r="B1426" s="328" t="n"/>
      <c r="C1426" s="328" t="n"/>
      <c r="D1426" s="328" t="n"/>
      <c r="E1426" s="328" t="n"/>
      <c r="F1426" s="328" t="n"/>
      <c r="G1426" s="329" t="n"/>
      <c r="H1426" s="329" t="n"/>
      <c r="I1426" s="330" t="n"/>
      <c r="J1426" s="330" t="n"/>
      <c r="K1426" s="330" t="n"/>
      <c r="L1426" s="330" t="n"/>
      <c r="M1426" s="330" t="n"/>
      <c r="N1426" s="331">
        <f>IF(A1426="","",IF(ISERROR(MATCH($F1426,CL,0)),"Unknown",INDIRECT("'C'!$A$"&amp;MATCH($F1426,CL,0)+1)))</f>
        <v/>
      </c>
      <c r="O1426" s="331" t="inlineStr"/>
      <c r="P1426" s="332" t="n"/>
      <c r="Q1426" s="333">
        <f>A1426&amp;B1426</f>
        <v/>
      </c>
      <c r="R1426" s="333">
        <f>OR(ISBLANK(B1426),ISBLANK(C1426))</f>
        <v/>
      </c>
      <c r="S1426" s="333">
        <f>IF(R1426,"",A1426&amp;"+")</f>
        <v/>
      </c>
    </row>
    <row r="1427" ht="20.1" customFormat="1" customHeight="1" s="333">
      <c r="A1427" s="296" t="n"/>
      <c r="B1427" s="328" t="n"/>
      <c r="C1427" s="328" t="n"/>
      <c r="D1427" s="328" t="n"/>
      <c r="E1427" s="328" t="n"/>
      <c r="F1427" s="328" t="n"/>
      <c r="G1427" s="329" t="n"/>
      <c r="H1427" s="329" t="n"/>
      <c r="I1427" s="330" t="n"/>
      <c r="J1427" s="330" t="n"/>
      <c r="K1427" s="330" t="n"/>
      <c r="L1427" s="330" t="n"/>
      <c r="M1427" s="330" t="n"/>
      <c r="N1427" s="331">
        <f>IF(A1427="","",IF(ISERROR(MATCH($F1427,CL,0)),"Unknown",INDIRECT("'C'!$A$"&amp;MATCH($F1427,CL,0)+1)))</f>
        <v/>
      </c>
      <c r="O1427" s="331" t="inlineStr"/>
      <c r="P1427" s="332" t="n"/>
      <c r="Q1427" s="333">
        <f>A1427&amp;B1427</f>
        <v/>
      </c>
      <c r="R1427" s="333">
        <f>OR(ISBLANK(B1427),ISBLANK(C1427))</f>
        <v/>
      </c>
      <c r="S1427" s="333">
        <f>IF(R1427,"",A1427&amp;"+")</f>
        <v/>
      </c>
    </row>
    <row r="1428" ht="20.1" customFormat="1" customHeight="1" s="333">
      <c r="A1428" s="296" t="n"/>
      <c r="B1428" s="328" t="n"/>
      <c r="C1428" s="328" t="n"/>
      <c r="D1428" s="328" t="n"/>
      <c r="E1428" s="328" t="n"/>
      <c r="F1428" s="328" t="n"/>
      <c r="G1428" s="329" t="n"/>
      <c r="H1428" s="329" t="n"/>
      <c r="I1428" s="330" t="n"/>
      <c r="J1428" s="330" t="n"/>
      <c r="K1428" s="330" t="n"/>
      <c r="L1428" s="330" t="n"/>
      <c r="M1428" s="330" t="n"/>
      <c r="N1428" s="331">
        <f>IF(A1428="","",IF(ISERROR(MATCH($F1428,CL,0)),"Unknown",INDIRECT("'C'!$A$"&amp;MATCH($F1428,CL,0)+1)))</f>
        <v/>
      </c>
      <c r="O1428" s="331" t="inlineStr"/>
      <c r="P1428" s="332" t="n"/>
      <c r="Q1428" s="333">
        <f>A1428&amp;B1428</f>
        <v/>
      </c>
      <c r="R1428" s="333">
        <f>OR(ISBLANK(B1428),ISBLANK(C1428))</f>
        <v/>
      </c>
      <c r="S1428" s="333">
        <f>IF(R1428,"",A1428&amp;"+")</f>
        <v/>
      </c>
    </row>
    <row r="1429" ht="20.1" customFormat="1" customHeight="1" s="333">
      <c r="A1429" s="296" t="n"/>
      <c r="B1429" s="328" t="n"/>
      <c r="C1429" s="328" t="n"/>
      <c r="D1429" s="328" t="n"/>
      <c r="E1429" s="328" t="n"/>
      <c r="F1429" s="328" t="n"/>
      <c r="G1429" s="329" t="n"/>
      <c r="H1429" s="329" t="n"/>
      <c r="I1429" s="330" t="n"/>
      <c r="J1429" s="330" t="n"/>
      <c r="K1429" s="330" t="n"/>
      <c r="L1429" s="330" t="n"/>
      <c r="M1429" s="330" t="n"/>
      <c r="N1429" s="331">
        <f>IF(A1429="","",IF(ISERROR(MATCH($F1429,CL,0)),"Unknown",INDIRECT("'C'!$A$"&amp;MATCH($F1429,CL,0)+1)))</f>
        <v/>
      </c>
      <c r="O1429" s="331" t="inlineStr"/>
      <c r="P1429" s="332" t="n"/>
      <c r="Q1429" s="333">
        <f>A1429&amp;B1429</f>
        <v/>
      </c>
      <c r="R1429" s="333">
        <f>OR(ISBLANK(B1429),ISBLANK(C1429))</f>
        <v/>
      </c>
      <c r="S1429" s="333">
        <f>IF(R1429,"",A1429&amp;"+")</f>
        <v/>
      </c>
    </row>
    <row r="1430" ht="20.1" customFormat="1" customHeight="1" s="333">
      <c r="A1430" s="296" t="n"/>
      <c r="B1430" s="328" t="n"/>
      <c r="C1430" s="328" t="n"/>
      <c r="D1430" s="328" t="n"/>
      <c r="E1430" s="328" t="n"/>
      <c r="F1430" s="328" t="n"/>
      <c r="G1430" s="329" t="n"/>
      <c r="H1430" s="329" t="n"/>
      <c r="I1430" s="330" t="n"/>
      <c r="J1430" s="330" t="n"/>
      <c r="K1430" s="330" t="n"/>
      <c r="L1430" s="330" t="n"/>
      <c r="M1430" s="330" t="n"/>
      <c r="N1430" s="331">
        <f>IF(A1430="","",IF(ISERROR(MATCH($F1430,CL,0)),"Unknown",INDIRECT("'C'!$A$"&amp;MATCH($F1430,CL,0)+1)))</f>
        <v/>
      </c>
      <c r="O1430" s="331" t="inlineStr"/>
      <c r="P1430" s="332" t="n"/>
      <c r="Q1430" s="333">
        <f>A1430&amp;B1430</f>
        <v/>
      </c>
      <c r="R1430" s="333">
        <f>OR(ISBLANK(B1430),ISBLANK(C1430))</f>
        <v/>
      </c>
      <c r="S1430" s="333">
        <f>IF(R1430,"",A1430&amp;"+")</f>
        <v/>
      </c>
    </row>
    <row r="1431" ht="20.1" customFormat="1" customHeight="1" s="333">
      <c r="A1431" s="296" t="n"/>
      <c r="B1431" s="328" t="n"/>
      <c r="C1431" s="328" t="n"/>
      <c r="D1431" s="328" t="n"/>
      <c r="E1431" s="328" t="n"/>
      <c r="F1431" s="328" t="n"/>
      <c r="G1431" s="329" t="n"/>
      <c r="H1431" s="329" t="n"/>
      <c r="I1431" s="330" t="n"/>
      <c r="J1431" s="330" t="n"/>
      <c r="K1431" s="330" t="n"/>
      <c r="L1431" s="330" t="n"/>
      <c r="M1431" s="330" t="n"/>
      <c r="N1431" s="331">
        <f>IF(A1431="","",IF(ISERROR(MATCH($F1431,CL,0)),"Unknown",INDIRECT("'C'!$A$"&amp;MATCH($F1431,CL,0)+1)))</f>
        <v/>
      </c>
      <c r="O1431" s="331" t="inlineStr"/>
      <c r="P1431" s="332" t="n"/>
      <c r="Q1431" s="333">
        <f>A1431&amp;B1431</f>
        <v/>
      </c>
      <c r="R1431" s="333">
        <f>OR(ISBLANK(B1431),ISBLANK(C1431))</f>
        <v/>
      </c>
      <c r="S1431" s="333">
        <f>IF(R1431,"",A1431&amp;"+")</f>
        <v/>
      </c>
    </row>
    <row r="1432" ht="20.1" customFormat="1" customHeight="1" s="333">
      <c r="A1432" s="296" t="n"/>
      <c r="B1432" s="328" t="n"/>
      <c r="C1432" s="328" t="n"/>
      <c r="D1432" s="328" t="n"/>
      <c r="E1432" s="328" t="n"/>
      <c r="F1432" s="328" t="n"/>
      <c r="G1432" s="329" t="n"/>
      <c r="H1432" s="329" t="n"/>
      <c r="I1432" s="330" t="n"/>
      <c r="J1432" s="330" t="n"/>
      <c r="K1432" s="330" t="n"/>
      <c r="L1432" s="330" t="n"/>
      <c r="M1432" s="330" t="n"/>
      <c r="N1432" s="331">
        <f>IF(A1432="","",IF(ISERROR(MATCH($F1432,CL,0)),"Unknown",INDIRECT("'C'!$A$"&amp;MATCH($F1432,CL,0)+1)))</f>
        <v/>
      </c>
      <c r="O1432" s="331" t="inlineStr"/>
      <c r="P1432" s="332" t="n"/>
      <c r="Q1432" s="333">
        <f>A1432&amp;B1432</f>
        <v/>
      </c>
      <c r="R1432" s="333">
        <f>OR(ISBLANK(B1432),ISBLANK(C1432))</f>
        <v/>
      </c>
      <c r="S1432" s="333">
        <f>IF(R1432,"",A1432&amp;"+")</f>
        <v/>
      </c>
    </row>
    <row r="1433" ht="20.1" customFormat="1" customHeight="1" s="333">
      <c r="A1433" s="296" t="n"/>
      <c r="B1433" s="328" t="n"/>
      <c r="C1433" s="328" t="n"/>
      <c r="D1433" s="328" t="n"/>
      <c r="E1433" s="328" t="n"/>
      <c r="F1433" s="328" t="n"/>
      <c r="G1433" s="329" t="n"/>
      <c r="H1433" s="329" t="n"/>
      <c r="I1433" s="330" t="n"/>
      <c r="J1433" s="330" t="n"/>
      <c r="K1433" s="330" t="n"/>
      <c r="L1433" s="330" t="n"/>
      <c r="M1433" s="330" t="n"/>
      <c r="N1433" s="331">
        <f>IF(A1433="","",IF(ISERROR(MATCH($F1433,CL,0)),"Unknown",INDIRECT("'C'!$A$"&amp;MATCH($F1433,CL,0)+1)))</f>
        <v/>
      </c>
      <c r="O1433" s="331" t="inlineStr"/>
      <c r="P1433" s="332" t="n"/>
      <c r="Q1433" s="333">
        <f>A1433&amp;B1433</f>
        <v/>
      </c>
      <c r="R1433" s="333">
        <f>OR(ISBLANK(B1433),ISBLANK(C1433))</f>
        <v/>
      </c>
      <c r="S1433" s="333">
        <f>IF(R1433,"",A1433&amp;"+")</f>
        <v/>
      </c>
    </row>
    <row r="1434" ht="20.1" customFormat="1" customHeight="1" s="333">
      <c r="A1434" s="296" t="n"/>
      <c r="B1434" s="328" t="n"/>
      <c r="C1434" s="328" t="n"/>
      <c r="D1434" s="328" t="n"/>
      <c r="E1434" s="328" t="n"/>
      <c r="F1434" s="328" t="n"/>
      <c r="G1434" s="329" t="n"/>
      <c r="H1434" s="329" t="n"/>
      <c r="I1434" s="330" t="n"/>
      <c r="J1434" s="330" t="n"/>
      <c r="K1434" s="330" t="n"/>
      <c r="L1434" s="330" t="n"/>
      <c r="M1434" s="330" t="n"/>
      <c r="N1434" s="331">
        <f>IF(A1434="","",IF(ISERROR(MATCH($F1434,CL,0)),"Unknown",INDIRECT("'C'!$A$"&amp;MATCH($F1434,CL,0)+1)))</f>
        <v/>
      </c>
      <c r="O1434" s="331" t="inlineStr"/>
      <c r="P1434" s="332" t="n"/>
      <c r="Q1434" s="333">
        <f>A1434&amp;B1434</f>
        <v/>
      </c>
      <c r="R1434" s="333">
        <f>OR(ISBLANK(B1434),ISBLANK(C1434))</f>
        <v/>
      </c>
      <c r="S1434" s="333">
        <f>IF(R1434,"",A1434&amp;"+")</f>
        <v/>
      </c>
    </row>
    <row r="1435" ht="20.1" customFormat="1" customHeight="1" s="333">
      <c r="A1435" s="296" t="n"/>
      <c r="B1435" s="328" t="n"/>
      <c r="C1435" s="328" t="n"/>
      <c r="D1435" s="328" t="n"/>
      <c r="E1435" s="328" t="n"/>
      <c r="F1435" s="328" t="n"/>
      <c r="G1435" s="329" t="n"/>
      <c r="H1435" s="329" t="n"/>
      <c r="I1435" s="330" t="n"/>
      <c r="J1435" s="330" t="n"/>
      <c r="K1435" s="330" t="n"/>
      <c r="L1435" s="330" t="n"/>
      <c r="M1435" s="330" t="n"/>
      <c r="N1435" s="331">
        <f>IF(A1435="","",IF(ISERROR(MATCH($F1435,CL,0)),"Unknown",INDIRECT("'C'!$A$"&amp;MATCH($F1435,CL,0)+1)))</f>
        <v/>
      </c>
      <c r="O1435" s="331" t="inlineStr"/>
      <c r="P1435" s="332" t="n"/>
      <c r="Q1435" s="333">
        <f>A1435&amp;B1435</f>
        <v/>
      </c>
      <c r="R1435" s="333">
        <f>OR(ISBLANK(B1435),ISBLANK(C1435))</f>
        <v/>
      </c>
      <c r="S1435" s="333">
        <f>IF(R1435,"",A1435&amp;"+")</f>
        <v/>
      </c>
    </row>
    <row r="1436" ht="20.1" customFormat="1" customHeight="1" s="333">
      <c r="A1436" s="296" t="n"/>
      <c r="B1436" s="328" t="n"/>
      <c r="C1436" s="328" t="n"/>
      <c r="D1436" s="328" t="n"/>
      <c r="E1436" s="328" t="n"/>
      <c r="F1436" s="328" t="n"/>
      <c r="G1436" s="329" t="n"/>
      <c r="H1436" s="329" t="n"/>
      <c r="I1436" s="330" t="n"/>
      <c r="J1436" s="330" t="n"/>
      <c r="K1436" s="330" t="n"/>
      <c r="L1436" s="330" t="n"/>
      <c r="M1436" s="330" t="n"/>
      <c r="N1436" s="331">
        <f>IF(A1436="","",IF(ISERROR(MATCH($F1436,CL,0)),"Unknown",INDIRECT("'C'!$A$"&amp;MATCH($F1436,CL,0)+1)))</f>
        <v/>
      </c>
      <c r="O1436" s="331" t="inlineStr"/>
      <c r="P1436" s="332" t="n"/>
      <c r="Q1436" s="333">
        <f>A1436&amp;B1436</f>
        <v/>
      </c>
      <c r="R1436" s="333">
        <f>OR(ISBLANK(B1436),ISBLANK(C1436))</f>
        <v/>
      </c>
      <c r="S1436" s="333">
        <f>IF(R1436,"",A1436&amp;"+")</f>
        <v/>
      </c>
    </row>
    <row r="1437" ht="20.1" customFormat="1" customHeight="1" s="333">
      <c r="A1437" s="296" t="n"/>
      <c r="B1437" s="328" t="n"/>
      <c r="C1437" s="328" t="n"/>
      <c r="D1437" s="328" t="n"/>
      <c r="E1437" s="328" t="n"/>
      <c r="F1437" s="328" t="n"/>
      <c r="G1437" s="329" t="n"/>
      <c r="H1437" s="329" t="n"/>
      <c r="I1437" s="330" t="n"/>
      <c r="J1437" s="330" t="n"/>
      <c r="K1437" s="330" t="n"/>
      <c r="L1437" s="330" t="n"/>
      <c r="M1437" s="330" t="n"/>
      <c r="N1437" s="331">
        <f>IF(A1437="","",IF(ISERROR(MATCH($F1437,CL,0)),"Unknown",INDIRECT("'C'!$A$"&amp;MATCH($F1437,CL,0)+1)))</f>
        <v/>
      </c>
      <c r="O1437" s="331" t="inlineStr"/>
      <c r="P1437" s="332" t="n"/>
      <c r="Q1437" s="333">
        <f>A1437&amp;B1437</f>
        <v/>
      </c>
      <c r="R1437" s="333">
        <f>OR(ISBLANK(B1437),ISBLANK(C1437))</f>
        <v/>
      </c>
      <c r="S1437" s="333">
        <f>IF(R1437,"",A1437&amp;"+")</f>
        <v/>
      </c>
    </row>
    <row r="1438" ht="20.1" customFormat="1" customHeight="1" s="333">
      <c r="A1438" s="296" t="n"/>
      <c r="B1438" s="328" t="n"/>
      <c r="C1438" s="328" t="n"/>
      <c r="D1438" s="328" t="n"/>
      <c r="E1438" s="328" t="n"/>
      <c r="F1438" s="328" t="n"/>
      <c r="G1438" s="329" t="n"/>
      <c r="H1438" s="329" t="n"/>
      <c r="I1438" s="330" t="n"/>
      <c r="J1438" s="330" t="n"/>
      <c r="K1438" s="330" t="n"/>
      <c r="L1438" s="330" t="n"/>
      <c r="M1438" s="330" t="n"/>
      <c r="N1438" s="331">
        <f>IF(A1438="","",IF(ISERROR(MATCH($F1438,CL,0)),"Unknown",INDIRECT("'C'!$A$"&amp;MATCH($F1438,CL,0)+1)))</f>
        <v/>
      </c>
      <c r="O1438" s="331" t="inlineStr"/>
      <c r="P1438" s="332" t="n"/>
      <c r="Q1438" s="333">
        <f>A1438&amp;B1438</f>
        <v/>
      </c>
      <c r="R1438" s="333">
        <f>OR(ISBLANK(B1438),ISBLANK(C1438))</f>
        <v/>
      </c>
      <c r="S1438" s="333">
        <f>IF(R1438,"",A1438&amp;"+")</f>
        <v/>
      </c>
    </row>
    <row r="1439" ht="20.1" customFormat="1" customHeight="1" s="333">
      <c r="A1439" s="296" t="n"/>
      <c r="B1439" s="328" t="n"/>
      <c r="C1439" s="328" t="n"/>
      <c r="D1439" s="328" t="n"/>
      <c r="E1439" s="328" t="n"/>
      <c r="F1439" s="328" t="n"/>
      <c r="G1439" s="329" t="n"/>
      <c r="H1439" s="329" t="n"/>
      <c r="I1439" s="330" t="n"/>
      <c r="J1439" s="330" t="n"/>
      <c r="K1439" s="330" t="n"/>
      <c r="L1439" s="330" t="n"/>
      <c r="M1439" s="330" t="n"/>
      <c r="N1439" s="331">
        <f>IF(A1439="","",IF(ISERROR(MATCH($F1439,CL,0)),"Unknown",INDIRECT("'C'!$A$"&amp;MATCH($F1439,CL,0)+1)))</f>
        <v/>
      </c>
      <c r="O1439" s="331" t="inlineStr"/>
      <c r="P1439" s="332" t="n"/>
      <c r="Q1439" s="333">
        <f>A1439&amp;B1439</f>
        <v/>
      </c>
      <c r="R1439" s="333">
        <f>OR(ISBLANK(B1439),ISBLANK(C1439))</f>
        <v/>
      </c>
      <c r="S1439" s="333">
        <f>IF(R1439,"",A1439&amp;"+")</f>
        <v/>
      </c>
    </row>
    <row r="1440" ht="20.1" customFormat="1" customHeight="1" s="333">
      <c r="A1440" s="296" t="n"/>
      <c r="B1440" s="328" t="n"/>
      <c r="C1440" s="328" t="n"/>
      <c r="D1440" s="328" t="n"/>
      <c r="E1440" s="328" t="n"/>
      <c r="F1440" s="328" t="n"/>
      <c r="G1440" s="329" t="n"/>
      <c r="H1440" s="329" t="n"/>
      <c r="I1440" s="330" t="n"/>
      <c r="J1440" s="330" t="n"/>
      <c r="K1440" s="330" t="n"/>
      <c r="L1440" s="330" t="n"/>
      <c r="M1440" s="330" t="n"/>
      <c r="N1440" s="331">
        <f>IF(A1440="","",IF(ISERROR(MATCH($F1440,CL,0)),"Unknown",INDIRECT("'C'!$A$"&amp;MATCH($F1440,CL,0)+1)))</f>
        <v/>
      </c>
      <c r="O1440" s="331" t="inlineStr"/>
      <c r="P1440" s="332" t="n"/>
      <c r="Q1440" s="333">
        <f>A1440&amp;B1440</f>
        <v/>
      </c>
      <c r="R1440" s="333">
        <f>OR(ISBLANK(B1440),ISBLANK(C1440))</f>
        <v/>
      </c>
      <c r="S1440" s="333">
        <f>IF(R1440,"",A1440&amp;"+")</f>
        <v/>
      </c>
    </row>
    <row r="1441" ht="20.1" customFormat="1" customHeight="1" s="333">
      <c r="A1441" s="296" t="n"/>
      <c r="B1441" s="328" t="n"/>
      <c r="C1441" s="328" t="n"/>
      <c r="D1441" s="328" t="n"/>
      <c r="E1441" s="328" t="n"/>
      <c r="F1441" s="328" t="n"/>
      <c r="G1441" s="329" t="n"/>
      <c r="H1441" s="329" t="n"/>
      <c r="I1441" s="330" t="n"/>
      <c r="J1441" s="330" t="n"/>
      <c r="K1441" s="330" t="n"/>
      <c r="L1441" s="330" t="n"/>
      <c r="M1441" s="330" t="n"/>
      <c r="N1441" s="331">
        <f>IF(A1441="","",IF(ISERROR(MATCH($F1441,CL,0)),"Unknown",INDIRECT("'C'!$A$"&amp;MATCH($F1441,CL,0)+1)))</f>
        <v/>
      </c>
      <c r="O1441" s="331" t="inlineStr"/>
      <c r="P1441" s="332" t="n"/>
      <c r="Q1441" s="333">
        <f>A1441&amp;B1441</f>
        <v/>
      </c>
      <c r="R1441" s="333">
        <f>OR(ISBLANK(B1441),ISBLANK(C1441))</f>
        <v/>
      </c>
      <c r="S1441" s="333">
        <f>IF(R1441,"",A1441&amp;"+")</f>
        <v/>
      </c>
    </row>
    <row r="1442" ht="20.1" customFormat="1" customHeight="1" s="333">
      <c r="A1442" s="296" t="n"/>
      <c r="B1442" s="328" t="n"/>
      <c r="C1442" s="328" t="n"/>
      <c r="D1442" s="328" t="n"/>
      <c r="E1442" s="328" t="n"/>
      <c r="F1442" s="328" t="n"/>
      <c r="G1442" s="329" t="n"/>
      <c r="H1442" s="329" t="n"/>
      <c r="I1442" s="330" t="n"/>
      <c r="J1442" s="330" t="n"/>
      <c r="K1442" s="330" t="n"/>
      <c r="L1442" s="330" t="n"/>
      <c r="M1442" s="330" t="n"/>
      <c r="N1442" s="331">
        <f>IF(A1442="","",IF(ISERROR(MATCH($F1442,CL,0)),"Unknown",INDIRECT("'C'!$A$"&amp;MATCH($F1442,CL,0)+1)))</f>
        <v/>
      </c>
      <c r="O1442" s="331" t="inlineStr"/>
      <c r="P1442" s="332" t="n"/>
      <c r="Q1442" s="333">
        <f>A1442&amp;B1442</f>
        <v/>
      </c>
      <c r="R1442" s="333">
        <f>OR(ISBLANK(B1442),ISBLANK(C1442))</f>
        <v/>
      </c>
      <c r="S1442" s="333">
        <f>IF(R1442,"",A1442&amp;"+")</f>
        <v/>
      </c>
    </row>
    <row r="1443" ht="20.1" customFormat="1" customHeight="1" s="333">
      <c r="A1443" s="296" t="n"/>
      <c r="B1443" s="328" t="n"/>
      <c r="C1443" s="328" t="n"/>
      <c r="D1443" s="328" t="n"/>
      <c r="E1443" s="328" t="n"/>
      <c r="F1443" s="328" t="n"/>
      <c r="G1443" s="329" t="n"/>
      <c r="H1443" s="329" t="n"/>
      <c r="I1443" s="330" t="n"/>
      <c r="J1443" s="330" t="n"/>
      <c r="K1443" s="330" t="n"/>
      <c r="L1443" s="330" t="n"/>
      <c r="M1443" s="330" t="n"/>
      <c r="N1443" s="331">
        <f>IF(A1443="","",IF(ISERROR(MATCH($F1443,CL,0)),"Unknown",INDIRECT("'C'!$A$"&amp;MATCH($F1443,CL,0)+1)))</f>
        <v/>
      </c>
      <c r="O1443" s="331" t="inlineStr"/>
      <c r="P1443" s="332" t="n"/>
      <c r="Q1443" s="333">
        <f>A1443&amp;B1443</f>
        <v/>
      </c>
      <c r="R1443" s="333">
        <f>OR(ISBLANK(B1443),ISBLANK(C1443))</f>
        <v/>
      </c>
      <c r="S1443" s="333">
        <f>IF(R1443,"",A1443&amp;"+")</f>
        <v/>
      </c>
    </row>
    <row r="1444" ht="20.1" customFormat="1" customHeight="1" s="333">
      <c r="A1444" s="296" t="n"/>
      <c r="B1444" s="328" t="n"/>
      <c r="C1444" s="328" t="n"/>
      <c r="D1444" s="328" t="n"/>
      <c r="E1444" s="328" t="n"/>
      <c r="F1444" s="328" t="n"/>
      <c r="G1444" s="329" t="n"/>
      <c r="H1444" s="329" t="n"/>
      <c r="I1444" s="330" t="n"/>
      <c r="J1444" s="330" t="n"/>
      <c r="K1444" s="330" t="n"/>
      <c r="L1444" s="330" t="n"/>
      <c r="M1444" s="330" t="n"/>
      <c r="N1444" s="331">
        <f>IF(A1444="","",IF(ISERROR(MATCH($F1444,CL,0)),"Unknown",INDIRECT("'C'!$A$"&amp;MATCH($F1444,CL,0)+1)))</f>
        <v/>
      </c>
      <c r="O1444" s="331" t="inlineStr"/>
      <c r="P1444" s="332" t="n"/>
      <c r="Q1444" s="333">
        <f>A1444&amp;B1444</f>
        <v/>
      </c>
      <c r="R1444" s="333">
        <f>OR(ISBLANK(B1444),ISBLANK(C1444))</f>
        <v/>
      </c>
      <c r="S1444" s="333">
        <f>IF(R1444,"",A1444&amp;"+")</f>
        <v/>
      </c>
    </row>
    <row r="1445" ht="20.1" customFormat="1" customHeight="1" s="333">
      <c r="A1445" s="296" t="n"/>
      <c r="B1445" s="328" t="n"/>
      <c r="C1445" s="328" t="n"/>
      <c r="D1445" s="328" t="n"/>
      <c r="E1445" s="328" t="n"/>
      <c r="F1445" s="328" t="n"/>
      <c r="G1445" s="329" t="n"/>
      <c r="H1445" s="329" t="n"/>
      <c r="I1445" s="330" t="n"/>
      <c r="J1445" s="330" t="n"/>
      <c r="K1445" s="330" t="n"/>
      <c r="L1445" s="330" t="n"/>
      <c r="M1445" s="330" t="n"/>
      <c r="N1445" s="331">
        <f>IF(A1445="","",IF(ISERROR(MATCH($F1445,CL,0)),"Unknown",INDIRECT("'C'!$A$"&amp;MATCH($F1445,CL,0)+1)))</f>
        <v/>
      </c>
      <c r="O1445" s="331" t="inlineStr"/>
      <c r="P1445" s="332" t="n"/>
      <c r="Q1445" s="333">
        <f>A1445&amp;B1445</f>
        <v/>
      </c>
      <c r="R1445" s="333">
        <f>OR(ISBLANK(B1445),ISBLANK(C1445))</f>
        <v/>
      </c>
      <c r="S1445" s="333">
        <f>IF(R1445,"",A1445&amp;"+")</f>
        <v/>
      </c>
    </row>
    <row r="1446" ht="20.1" customFormat="1" customHeight="1" s="333">
      <c r="A1446" s="296" t="n"/>
      <c r="B1446" s="328" t="n"/>
      <c r="C1446" s="328" t="n"/>
      <c r="D1446" s="328" t="n"/>
      <c r="E1446" s="328" t="n"/>
      <c r="F1446" s="328" t="n"/>
      <c r="G1446" s="329" t="n"/>
      <c r="H1446" s="329" t="n"/>
      <c r="I1446" s="330" t="n"/>
      <c r="J1446" s="330" t="n"/>
      <c r="K1446" s="330" t="n"/>
      <c r="L1446" s="330" t="n"/>
      <c r="M1446" s="330" t="n"/>
      <c r="N1446" s="331">
        <f>IF(A1446="","",IF(ISERROR(MATCH($F1446,CL,0)),"Unknown",INDIRECT("'C'!$A$"&amp;MATCH($F1446,CL,0)+1)))</f>
        <v/>
      </c>
      <c r="O1446" s="331" t="inlineStr"/>
      <c r="P1446" s="332" t="n"/>
      <c r="Q1446" s="333">
        <f>A1446&amp;B1446</f>
        <v/>
      </c>
      <c r="R1446" s="333">
        <f>OR(ISBLANK(B1446),ISBLANK(C1446))</f>
        <v/>
      </c>
      <c r="S1446" s="333">
        <f>IF(R1446,"",A1446&amp;"+")</f>
        <v/>
      </c>
    </row>
    <row r="1447" ht="20.1" customFormat="1" customHeight="1" s="333">
      <c r="A1447" s="296" t="n"/>
      <c r="B1447" s="328" t="n"/>
      <c r="C1447" s="328" t="n"/>
      <c r="D1447" s="328" t="n"/>
      <c r="E1447" s="328" t="n"/>
      <c r="F1447" s="328" t="n"/>
      <c r="G1447" s="329" t="n"/>
      <c r="H1447" s="329" t="n"/>
      <c r="I1447" s="330" t="n"/>
      <c r="J1447" s="330" t="n"/>
      <c r="K1447" s="330" t="n"/>
      <c r="L1447" s="330" t="n"/>
      <c r="M1447" s="330" t="n"/>
      <c r="N1447" s="331">
        <f>IF(A1447="","",IF(ISERROR(MATCH($F1447,CL,0)),"Unknown",INDIRECT("'C'!$A$"&amp;MATCH($F1447,CL,0)+1)))</f>
        <v/>
      </c>
      <c r="O1447" s="331" t="inlineStr"/>
      <c r="P1447" s="332" t="n"/>
      <c r="Q1447" s="333">
        <f>A1447&amp;B1447</f>
        <v/>
      </c>
      <c r="R1447" s="333">
        <f>OR(ISBLANK(B1447),ISBLANK(C1447))</f>
        <v/>
      </c>
      <c r="S1447" s="333">
        <f>IF(R1447,"",A1447&amp;"+")</f>
        <v/>
      </c>
    </row>
    <row r="1448" ht="20.1" customFormat="1" customHeight="1" s="333">
      <c r="A1448" s="296" t="n"/>
      <c r="B1448" s="328" t="n"/>
      <c r="C1448" s="328" t="n"/>
      <c r="D1448" s="328" t="n"/>
      <c r="E1448" s="328" t="n"/>
      <c r="F1448" s="328" t="n"/>
      <c r="G1448" s="329" t="n"/>
      <c r="H1448" s="329" t="n"/>
      <c r="I1448" s="330" t="n"/>
      <c r="J1448" s="330" t="n"/>
      <c r="K1448" s="330" t="n"/>
      <c r="L1448" s="330" t="n"/>
      <c r="M1448" s="330" t="n"/>
      <c r="N1448" s="331">
        <f>IF(A1448="","",IF(ISERROR(MATCH($F1448,CL,0)),"Unknown",INDIRECT("'C'!$A$"&amp;MATCH($F1448,CL,0)+1)))</f>
        <v/>
      </c>
      <c r="O1448" s="331" t="inlineStr"/>
      <c r="P1448" s="332" t="n"/>
      <c r="Q1448" s="333">
        <f>A1448&amp;B1448</f>
        <v/>
      </c>
      <c r="R1448" s="333">
        <f>OR(ISBLANK(B1448),ISBLANK(C1448))</f>
        <v/>
      </c>
      <c r="S1448" s="333">
        <f>IF(R1448,"",A1448&amp;"+")</f>
        <v/>
      </c>
    </row>
    <row r="1449" ht="20.1" customFormat="1" customHeight="1" s="333">
      <c r="A1449" s="296" t="n"/>
      <c r="B1449" s="328" t="n"/>
      <c r="C1449" s="328" t="n"/>
      <c r="D1449" s="328" t="n"/>
      <c r="E1449" s="328" t="n"/>
      <c r="F1449" s="328" t="n"/>
      <c r="G1449" s="329" t="n"/>
      <c r="H1449" s="329" t="n"/>
      <c r="I1449" s="330" t="n"/>
      <c r="J1449" s="330" t="n"/>
      <c r="K1449" s="330" t="n"/>
      <c r="L1449" s="330" t="n"/>
      <c r="M1449" s="330" t="n"/>
      <c r="N1449" s="331">
        <f>IF(A1449="","",IF(ISERROR(MATCH($F1449,CL,0)),"Unknown",INDIRECT("'C'!$A$"&amp;MATCH($F1449,CL,0)+1)))</f>
        <v/>
      </c>
      <c r="O1449" s="331" t="inlineStr"/>
      <c r="P1449" s="332" t="n"/>
      <c r="Q1449" s="333">
        <f>A1449&amp;B1449</f>
        <v/>
      </c>
      <c r="R1449" s="333">
        <f>OR(ISBLANK(B1449),ISBLANK(C1449))</f>
        <v/>
      </c>
      <c r="S1449" s="333">
        <f>IF(R1449,"",A1449&amp;"+")</f>
        <v/>
      </c>
    </row>
    <row r="1450" ht="20.1" customFormat="1" customHeight="1" s="333">
      <c r="A1450" s="296" t="n"/>
      <c r="B1450" s="328" t="n"/>
      <c r="C1450" s="328" t="n"/>
      <c r="D1450" s="328" t="n"/>
      <c r="E1450" s="328" t="n"/>
      <c r="F1450" s="328" t="n"/>
      <c r="G1450" s="329" t="n"/>
      <c r="H1450" s="329" t="n"/>
      <c r="I1450" s="330" t="n"/>
      <c r="J1450" s="330" t="n"/>
      <c r="K1450" s="330" t="n"/>
      <c r="L1450" s="330" t="n"/>
      <c r="M1450" s="330" t="n"/>
      <c r="N1450" s="331">
        <f>IF(A1450="","",IF(ISERROR(MATCH($F1450,CL,0)),"Unknown",INDIRECT("'C'!$A$"&amp;MATCH($F1450,CL,0)+1)))</f>
        <v/>
      </c>
      <c r="O1450" s="331" t="inlineStr"/>
      <c r="P1450" s="332" t="n"/>
      <c r="Q1450" s="333">
        <f>A1450&amp;B1450</f>
        <v/>
      </c>
      <c r="R1450" s="333">
        <f>OR(ISBLANK(B1450),ISBLANK(C1450))</f>
        <v/>
      </c>
      <c r="S1450" s="333">
        <f>IF(R1450,"",A1450&amp;"+")</f>
        <v/>
      </c>
    </row>
    <row r="1451" ht="20.1" customFormat="1" customHeight="1" s="333">
      <c r="A1451" s="296" t="n"/>
      <c r="B1451" s="328" t="n"/>
      <c r="C1451" s="328" t="n"/>
      <c r="D1451" s="328" t="n"/>
      <c r="E1451" s="328" t="n"/>
      <c r="F1451" s="328" t="n"/>
      <c r="G1451" s="329" t="n"/>
      <c r="H1451" s="329" t="n"/>
      <c r="I1451" s="330" t="n"/>
      <c r="J1451" s="330" t="n"/>
      <c r="K1451" s="330" t="n"/>
      <c r="L1451" s="330" t="n"/>
      <c r="M1451" s="330" t="n"/>
      <c r="N1451" s="331">
        <f>IF(A1451="","",IF(ISERROR(MATCH($F1451,CL,0)),"Unknown",INDIRECT("'C'!$A$"&amp;MATCH($F1451,CL,0)+1)))</f>
        <v/>
      </c>
      <c r="O1451" s="331" t="inlineStr"/>
      <c r="P1451" s="332" t="n"/>
      <c r="Q1451" s="333">
        <f>A1451&amp;B1451</f>
        <v/>
      </c>
      <c r="R1451" s="333">
        <f>OR(ISBLANK(B1451),ISBLANK(C1451))</f>
        <v/>
      </c>
      <c r="S1451" s="333">
        <f>IF(R1451,"",A1451&amp;"+")</f>
        <v/>
      </c>
    </row>
    <row r="1452" ht="20.1" customFormat="1" customHeight="1" s="333">
      <c r="A1452" s="296" t="n"/>
      <c r="B1452" s="328" t="n"/>
      <c r="C1452" s="328" t="n"/>
      <c r="D1452" s="328" t="n"/>
      <c r="E1452" s="328" t="n"/>
      <c r="F1452" s="328" t="n"/>
      <c r="G1452" s="329" t="n"/>
      <c r="H1452" s="329" t="n"/>
      <c r="I1452" s="330" t="n"/>
      <c r="J1452" s="330" t="n"/>
      <c r="K1452" s="330" t="n"/>
      <c r="L1452" s="330" t="n"/>
      <c r="M1452" s="330" t="n"/>
      <c r="N1452" s="331">
        <f>IF(A1452="","",IF(ISERROR(MATCH($F1452,CL,0)),"Unknown",INDIRECT("'C'!$A$"&amp;MATCH($F1452,CL,0)+1)))</f>
        <v/>
      </c>
      <c r="O1452" s="331" t="inlineStr"/>
      <c r="P1452" s="332" t="n"/>
      <c r="Q1452" s="333">
        <f>A1452&amp;B1452</f>
        <v/>
      </c>
      <c r="R1452" s="333">
        <f>OR(ISBLANK(B1452),ISBLANK(C1452))</f>
        <v/>
      </c>
      <c r="S1452" s="333">
        <f>IF(R1452,"",A1452&amp;"+")</f>
        <v/>
      </c>
    </row>
    <row r="1453" ht="20.1" customFormat="1" customHeight="1" s="333">
      <c r="A1453" s="296" t="n"/>
      <c r="B1453" s="328" t="n"/>
      <c r="C1453" s="328" t="n"/>
      <c r="D1453" s="328" t="n"/>
      <c r="E1453" s="328" t="n"/>
      <c r="F1453" s="328" t="n"/>
      <c r="G1453" s="329" t="n"/>
      <c r="H1453" s="329" t="n"/>
      <c r="I1453" s="330" t="n"/>
      <c r="J1453" s="330" t="n"/>
      <c r="K1453" s="330" t="n"/>
      <c r="L1453" s="330" t="n"/>
      <c r="M1453" s="330" t="n"/>
      <c r="N1453" s="331">
        <f>IF(A1453="","",IF(ISERROR(MATCH($F1453,CL,0)),"Unknown",INDIRECT("'C'!$A$"&amp;MATCH($F1453,CL,0)+1)))</f>
        <v/>
      </c>
      <c r="O1453" s="331" t="inlineStr"/>
      <c r="P1453" s="332" t="n"/>
      <c r="Q1453" s="333">
        <f>A1453&amp;B1453</f>
        <v/>
      </c>
      <c r="R1453" s="333">
        <f>OR(ISBLANK(B1453),ISBLANK(C1453))</f>
        <v/>
      </c>
      <c r="S1453" s="333">
        <f>IF(R1453,"",A1453&amp;"+")</f>
        <v/>
      </c>
    </row>
    <row r="1454" ht="20.1" customFormat="1" customHeight="1" s="333">
      <c r="A1454" s="296" t="n"/>
      <c r="B1454" s="328" t="n"/>
      <c r="C1454" s="328" t="n"/>
      <c r="D1454" s="328" t="n"/>
      <c r="E1454" s="328" t="n"/>
      <c r="F1454" s="328" t="n"/>
      <c r="G1454" s="329" t="n"/>
      <c r="H1454" s="329" t="n"/>
      <c r="I1454" s="330" t="n"/>
      <c r="J1454" s="330" t="n"/>
      <c r="K1454" s="330" t="n"/>
      <c r="L1454" s="330" t="n"/>
      <c r="M1454" s="330" t="n"/>
      <c r="N1454" s="331">
        <f>IF(A1454="","",IF(ISERROR(MATCH($F1454,CL,0)),"Unknown",INDIRECT("'C'!$A$"&amp;MATCH($F1454,CL,0)+1)))</f>
        <v/>
      </c>
      <c r="O1454" s="331" t="inlineStr"/>
      <c r="P1454" s="332" t="n"/>
      <c r="Q1454" s="333">
        <f>A1454&amp;B1454</f>
        <v/>
      </c>
      <c r="R1454" s="333">
        <f>OR(ISBLANK(B1454),ISBLANK(C1454))</f>
        <v/>
      </c>
      <c r="S1454" s="333">
        <f>IF(R1454,"",A1454&amp;"+")</f>
        <v/>
      </c>
    </row>
    <row r="1455" ht="20.1" customFormat="1" customHeight="1" s="333">
      <c r="A1455" s="296" t="n"/>
      <c r="B1455" s="328" t="n"/>
      <c r="C1455" s="328" t="n"/>
      <c r="D1455" s="328" t="n"/>
      <c r="E1455" s="328" t="n"/>
      <c r="F1455" s="328" t="n"/>
      <c r="G1455" s="329" t="n"/>
      <c r="H1455" s="329" t="n"/>
      <c r="I1455" s="330" t="n"/>
      <c r="J1455" s="330" t="n"/>
      <c r="K1455" s="330" t="n"/>
      <c r="L1455" s="330" t="n"/>
      <c r="M1455" s="330" t="n"/>
      <c r="N1455" s="331">
        <f>IF(A1455="","",IF(ISERROR(MATCH($F1455,CL,0)),"Unknown",INDIRECT("'C'!$A$"&amp;MATCH($F1455,CL,0)+1)))</f>
        <v/>
      </c>
      <c r="O1455" s="331" t="inlineStr"/>
      <c r="P1455" s="332" t="n"/>
      <c r="Q1455" s="333">
        <f>A1455&amp;B1455</f>
        <v/>
      </c>
      <c r="R1455" s="333">
        <f>OR(ISBLANK(B1455),ISBLANK(C1455))</f>
        <v/>
      </c>
      <c r="S1455" s="333">
        <f>IF(R1455,"",A1455&amp;"+")</f>
        <v/>
      </c>
    </row>
    <row r="1456" ht="20.1" customFormat="1" customHeight="1" s="333">
      <c r="A1456" s="296" t="n"/>
      <c r="B1456" s="328" t="n"/>
      <c r="C1456" s="328" t="n"/>
      <c r="D1456" s="328" t="n"/>
      <c r="E1456" s="328" t="n"/>
      <c r="F1456" s="328" t="n"/>
      <c r="G1456" s="329" t="n"/>
      <c r="H1456" s="329" t="n"/>
      <c r="I1456" s="330" t="n"/>
      <c r="J1456" s="330" t="n"/>
      <c r="K1456" s="330" t="n"/>
      <c r="L1456" s="330" t="n"/>
      <c r="M1456" s="330" t="n"/>
      <c r="N1456" s="331">
        <f>IF(A1456="","",IF(ISERROR(MATCH($F1456,CL,0)),"Unknown",INDIRECT("'C'!$A$"&amp;MATCH($F1456,CL,0)+1)))</f>
        <v/>
      </c>
      <c r="O1456" s="331" t="inlineStr"/>
      <c r="P1456" s="332" t="n"/>
      <c r="Q1456" s="333">
        <f>A1456&amp;B1456</f>
        <v/>
      </c>
      <c r="R1456" s="333">
        <f>OR(ISBLANK(B1456),ISBLANK(C1456))</f>
        <v/>
      </c>
      <c r="S1456" s="333">
        <f>IF(R1456,"",A1456&amp;"+")</f>
        <v/>
      </c>
    </row>
    <row r="1457" ht="20.1" customFormat="1" customHeight="1" s="333">
      <c r="A1457" s="296" t="n"/>
      <c r="B1457" s="328" t="n"/>
      <c r="C1457" s="328" t="n"/>
      <c r="D1457" s="328" t="n"/>
      <c r="E1457" s="328" t="n"/>
      <c r="F1457" s="328" t="n"/>
      <c r="G1457" s="329" t="n"/>
      <c r="H1457" s="329" t="n"/>
      <c r="I1457" s="330" t="n"/>
      <c r="J1457" s="330" t="n"/>
      <c r="K1457" s="330" t="n"/>
      <c r="L1457" s="330" t="n"/>
      <c r="M1457" s="330" t="n"/>
      <c r="N1457" s="331">
        <f>IF(A1457="","",IF(ISERROR(MATCH($F1457,CL,0)),"Unknown",INDIRECT("'C'!$A$"&amp;MATCH($F1457,CL,0)+1)))</f>
        <v/>
      </c>
      <c r="O1457" s="331" t="inlineStr"/>
      <c r="P1457" s="332" t="n"/>
      <c r="Q1457" s="333">
        <f>A1457&amp;B1457</f>
        <v/>
      </c>
      <c r="R1457" s="333">
        <f>OR(ISBLANK(B1457),ISBLANK(C1457))</f>
        <v/>
      </c>
      <c r="S1457" s="333">
        <f>IF(R1457,"",A1457&amp;"+")</f>
        <v/>
      </c>
    </row>
    <row r="1458" ht="20.1" customFormat="1" customHeight="1" s="333">
      <c r="A1458" s="296" t="n"/>
      <c r="B1458" s="328" t="n"/>
      <c r="C1458" s="328" t="n"/>
      <c r="D1458" s="328" t="n"/>
      <c r="E1458" s="328" t="n"/>
      <c r="F1458" s="328" t="n"/>
      <c r="G1458" s="329" t="n"/>
      <c r="H1458" s="329" t="n"/>
      <c r="I1458" s="330" t="n"/>
      <c r="J1458" s="330" t="n"/>
      <c r="K1458" s="330" t="n"/>
      <c r="L1458" s="330" t="n"/>
      <c r="M1458" s="330" t="n"/>
      <c r="N1458" s="331">
        <f>IF(A1458="","",IF(ISERROR(MATCH($F1458,CL,0)),"Unknown",INDIRECT("'C'!$A$"&amp;MATCH($F1458,CL,0)+1)))</f>
        <v/>
      </c>
      <c r="O1458" s="331" t="inlineStr"/>
      <c r="P1458" s="332" t="n"/>
      <c r="Q1458" s="333">
        <f>A1458&amp;B1458</f>
        <v/>
      </c>
      <c r="R1458" s="333">
        <f>OR(ISBLANK(B1458),ISBLANK(C1458))</f>
        <v/>
      </c>
      <c r="S1458" s="333">
        <f>IF(R1458,"",A1458&amp;"+")</f>
        <v/>
      </c>
    </row>
    <row r="1459" ht="20.1" customFormat="1" customHeight="1" s="333">
      <c r="A1459" s="296" t="n"/>
      <c r="B1459" s="328" t="n"/>
      <c r="C1459" s="328" t="n"/>
      <c r="D1459" s="328" t="n"/>
      <c r="E1459" s="328" t="n"/>
      <c r="F1459" s="328" t="n"/>
      <c r="G1459" s="329" t="n"/>
      <c r="H1459" s="329" t="n"/>
      <c r="I1459" s="330" t="n"/>
      <c r="J1459" s="330" t="n"/>
      <c r="K1459" s="330" t="n"/>
      <c r="L1459" s="330" t="n"/>
      <c r="M1459" s="330" t="n"/>
      <c r="N1459" s="331">
        <f>IF(A1459="","",IF(ISERROR(MATCH($F1459,CL,0)),"Unknown",INDIRECT("'C'!$A$"&amp;MATCH($F1459,CL,0)+1)))</f>
        <v/>
      </c>
      <c r="O1459" s="331" t="inlineStr"/>
      <c r="P1459" s="332" t="n"/>
      <c r="Q1459" s="333">
        <f>A1459&amp;B1459</f>
        <v/>
      </c>
      <c r="R1459" s="333">
        <f>OR(ISBLANK(B1459),ISBLANK(C1459))</f>
        <v/>
      </c>
      <c r="S1459" s="333">
        <f>IF(R1459,"",A1459&amp;"+")</f>
        <v/>
      </c>
    </row>
    <row r="1460" ht="20.1" customFormat="1" customHeight="1" s="333">
      <c r="A1460" s="296" t="n"/>
      <c r="B1460" s="328" t="n"/>
      <c r="C1460" s="328" t="n"/>
      <c r="D1460" s="328" t="n"/>
      <c r="E1460" s="328" t="n"/>
      <c r="F1460" s="328" t="n"/>
      <c r="G1460" s="329" t="n"/>
      <c r="H1460" s="329" t="n"/>
      <c r="I1460" s="330" t="n"/>
      <c r="J1460" s="330" t="n"/>
      <c r="K1460" s="330" t="n"/>
      <c r="L1460" s="330" t="n"/>
      <c r="M1460" s="330" t="n"/>
      <c r="N1460" s="331">
        <f>IF(A1460="","",IF(ISERROR(MATCH($F1460,CL,0)),"Unknown",INDIRECT("'C'!$A$"&amp;MATCH($F1460,CL,0)+1)))</f>
        <v/>
      </c>
      <c r="O1460" s="331" t="inlineStr"/>
      <c r="P1460" s="332" t="n"/>
      <c r="Q1460" s="333">
        <f>A1460&amp;B1460</f>
        <v/>
      </c>
      <c r="R1460" s="333">
        <f>OR(ISBLANK(B1460),ISBLANK(C1460))</f>
        <v/>
      </c>
      <c r="S1460" s="333">
        <f>IF(R1460,"",A1460&amp;"+")</f>
        <v/>
      </c>
    </row>
    <row r="1461" ht="20.1" customFormat="1" customHeight="1" s="333">
      <c r="A1461" s="296" t="n"/>
      <c r="B1461" s="328" t="n"/>
      <c r="C1461" s="328" t="n"/>
      <c r="D1461" s="328" t="n"/>
      <c r="E1461" s="328" t="n"/>
      <c r="F1461" s="328" t="n"/>
      <c r="G1461" s="329" t="n"/>
      <c r="H1461" s="329" t="n"/>
      <c r="I1461" s="330" t="n"/>
      <c r="J1461" s="330" t="n"/>
      <c r="K1461" s="330" t="n"/>
      <c r="L1461" s="330" t="n"/>
      <c r="M1461" s="330" t="n"/>
      <c r="N1461" s="331">
        <f>IF(A1461="","",IF(ISERROR(MATCH($F1461,CL,0)),"Unknown",INDIRECT("'C'!$A$"&amp;MATCH($F1461,CL,0)+1)))</f>
        <v/>
      </c>
      <c r="O1461" s="331" t="inlineStr"/>
      <c r="P1461" s="332" t="n"/>
      <c r="Q1461" s="333">
        <f>A1461&amp;B1461</f>
        <v/>
      </c>
      <c r="R1461" s="333">
        <f>OR(ISBLANK(B1461),ISBLANK(C1461))</f>
        <v/>
      </c>
      <c r="S1461" s="333">
        <f>IF(R1461,"",A1461&amp;"+")</f>
        <v/>
      </c>
    </row>
    <row r="1462" ht="20.1" customFormat="1" customHeight="1" s="333">
      <c r="A1462" s="296" t="n"/>
      <c r="B1462" s="328" t="n"/>
      <c r="C1462" s="328" t="n"/>
      <c r="D1462" s="328" t="n"/>
      <c r="E1462" s="328" t="n"/>
      <c r="F1462" s="328" t="n"/>
      <c r="G1462" s="329" t="n"/>
      <c r="H1462" s="329" t="n"/>
      <c r="I1462" s="330" t="n"/>
      <c r="J1462" s="330" t="n"/>
      <c r="K1462" s="330" t="n"/>
      <c r="L1462" s="330" t="n"/>
      <c r="M1462" s="330" t="n"/>
      <c r="N1462" s="331">
        <f>IF(A1462="","",IF(ISERROR(MATCH($F1462,CL,0)),"Unknown",INDIRECT("'C'!$A$"&amp;MATCH($F1462,CL,0)+1)))</f>
        <v/>
      </c>
      <c r="O1462" s="331" t="inlineStr"/>
      <c r="P1462" s="332" t="n"/>
      <c r="Q1462" s="333">
        <f>A1462&amp;B1462</f>
        <v/>
      </c>
      <c r="R1462" s="333">
        <f>OR(ISBLANK(B1462),ISBLANK(C1462))</f>
        <v/>
      </c>
      <c r="S1462" s="333">
        <f>IF(R1462,"",A1462&amp;"+")</f>
        <v/>
      </c>
    </row>
    <row r="1463" ht="20.1" customFormat="1" customHeight="1" s="333">
      <c r="A1463" s="296" t="n"/>
      <c r="B1463" s="328" t="n"/>
      <c r="C1463" s="328" t="n"/>
      <c r="D1463" s="328" t="n"/>
      <c r="E1463" s="328" t="n"/>
      <c r="F1463" s="328" t="n"/>
      <c r="G1463" s="329" t="n"/>
      <c r="H1463" s="329" t="n"/>
      <c r="I1463" s="330" t="n"/>
      <c r="J1463" s="330" t="n"/>
      <c r="K1463" s="330" t="n"/>
      <c r="L1463" s="330" t="n"/>
      <c r="M1463" s="330" t="n"/>
      <c r="N1463" s="331">
        <f>IF(A1463="","",IF(ISERROR(MATCH($F1463,CL,0)),"Unknown",INDIRECT("'C'!$A$"&amp;MATCH($F1463,CL,0)+1)))</f>
        <v/>
      </c>
      <c r="O1463" s="331" t="inlineStr"/>
      <c r="P1463" s="332" t="n"/>
      <c r="Q1463" s="333">
        <f>A1463&amp;B1463</f>
        <v/>
      </c>
      <c r="R1463" s="333">
        <f>OR(ISBLANK(B1463),ISBLANK(C1463))</f>
        <v/>
      </c>
      <c r="S1463" s="333">
        <f>IF(R1463,"",A1463&amp;"+")</f>
        <v/>
      </c>
    </row>
    <row r="1464" ht="20.1" customFormat="1" customHeight="1" s="333">
      <c r="A1464" s="296" t="n"/>
      <c r="B1464" s="328" t="n"/>
      <c r="C1464" s="328" t="n"/>
      <c r="D1464" s="328" t="n"/>
      <c r="E1464" s="328" t="n"/>
      <c r="F1464" s="328" t="n"/>
      <c r="G1464" s="329" t="n"/>
      <c r="H1464" s="329" t="n"/>
      <c r="I1464" s="330" t="n"/>
      <c r="J1464" s="330" t="n"/>
      <c r="K1464" s="330" t="n"/>
      <c r="L1464" s="330" t="n"/>
      <c r="M1464" s="330" t="n"/>
      <c r="N1464" s="331">
        <f>IF(A1464="","",IF(ISERROR(MATCH($F1464,CL,0)),"Unknown",INDIRECT("'C'!$A$"&amp;MATCH($F1464,CL,0)+1)))</f>
        <v/>
      </c>
      <c r="O1464" s="331" t="inlineStr"/>
      <c r="P1464" s="332" t="n"/>
      <c r="Q1464" s="333">
        <f>A1464&amp;B1464</f>
        <v/>
      </c>
      <c r="R1464" s="333">
        <f>OR(ISBLANK(B1464),ISBLANK(C1464))</f>
        <v/>
      </c>
      <c r="S1464" s="333">
        <f>IF(R1464,"",A1464&amp;"+")</f>
        <v/>
      </c>
    </row>
    <row r="1465" ht="20.1" customFormat="1" customHeight="1" s="333">
      <c r="A1465" s="296" t="n"/>
      <c r="B1465" s="328" t="n"/>
      <c r="C1465" s="328" t="n"/>
      <c r="D1465" s="328" t="n"/>
      <c r="E1465" s="328" t="n"/>
      <c r="F1465" s="328" t="n"/>
      <c r="G1465" s="329" t="n"/>
      <c r="H1465" s="329" t="n"/>
      <c r="I1465" s="330" t="n"/>
      <c r="J1465" s="330" t="n"/>
      <c r="K1465" s="330" t="n"/>
      <c r="L1465" s="330" t="n"/>
      <c r="M1465" s="330" t="n"/>
      <c r="N1465" s="331">
        <f>IF(A1465="","",IF(ISERROR(MATCH($F1465,CL,0)),"Unknown",INDIRECT("'C'!$A$"&amp;MATCH($F1465,CL,0)+1)))</f>
        <v/>
      </c>
      <c r="O1465" s="331" t="inlineStr"/>
      <c r="P1465" s="332" t="n"/>
      <c r="Q1465" s="333">
        <f>A1465&amp;B1465</f>
        <v/>
      </c>
      <c r="R1465" s="333">
        <f>OR(ISBLANK(B1465),ISBLANK(C1465))</f>
        <v/>
      </c>
      <c r="S1465" s="333">
        <f>IF(R1465,"",A1465&amp;"+")</f>
        <v/>
      </c>
    </row>
    <row r="1466" ht="20.1" customFormat="1" customHeight="1" s="333">
      <c r="A1466" s="296" t="n"/>
      <c r="B1466" s="328" t="n"/>
      <c r="C1466" s="328" t="n"/>
      <c r="D1466" s="328" t="n"/>
      <c r="E1466" s="328" t="n"/>
      <c r="F1466" s="328" t="n"/>
      <c r="G1466" s="329" t="n"/>
      <c r="H1466" s="329" t="n"/>
      <c r="I1466" s="330" t="n"/>
      <c r="J1466" s="330" t="n"/>
      <c r="K1466" s="330" t="n"/>
      <c r="L1466" s="330" t="n"/>
      <c r="M1466" s="330" t="n"/>
      <c r="N1466" s="331">
        <f>IF(A1466="","",IF(ISERROR(MATCH($F1466,CL,0)),"Unknown",INDIRECT("'C'!$A$"&amp;MATCH($F1466,CL,0)+1)))</f>
        <v/>
      </c>
      <c r="O1466" s="331" t="inlineStr"/>
      <c r="P1466" s="332" t="n"/>
      <c r="Q1466" s="333">
        <f>A1466&amp;B1466</f>
        <v/>
      </c>
      <c r="R1466" s="333">
        <f>OR(ISBLANK(B1466),ISBLANK(C1466))</f>
        <v/>
      </c>
      <c r="S1466" s="333">
        <f>IF(R1466,"",A1466&amp;"+")</f>
        <v/>
      </c>
    </row>
    <row r="1467" ht="20.1" customFormat="1" customHeight="1" s="333">
      <c r="A1467" s="296" t="n"/>
      <c r="B1467" s="328" t="n"/>
      <c r="C1467" s="328" t="n"/>
      <c r="D1467" s="328" t="n"/>
      <c r="E1467" s="328" t="n"/>
      <c r="F1467" s="328" t="n"/>
      <c r="G1467" s="329" t="n"/>
      <c r="H1467" s="329" t="n"/>
      <c r="I1467" s="330" t="n"/>
      <c r="J1467" s="330" t="n"/>
      <c r="K1467" s="330" t="n"/>
      <c r="L1467" s="330" t="n"/>
      <c r="M1467" s="330" t="n"/>
      <c r="N1467" s="331">
        <f>IF(A1467="","",IF(ISERROR(MATCH($F1467,CL,0)),"Unknown",INDIRECT("'C'!$A$"&amp;MATCH($F1467,CL,0)+1)))</f>
        <v/>
      </c>
      <c r="O1467" s="331" t="inlineStr"/>
      <c r="P1467" s="332" t="n"/>
      <c r="Q1467" s="333">
        <f>A1467&amp;B1467</f>
        <v/>
      </c>
      <c r="R1467" s="333">
        <f>OR(ISBLANK(B1467),ISBLANK(C1467))</f>
        <v/>
      </c>
      <c r="S1467" s="333">
        <f>IF(R1467,"",A1467&amp;"+")</f>
        <v/>
      </c>
    </row>
    <row r="1468" ht="20.1" customFormat="1" customHeight="1" s="333">
      <c r="A1468" s="296" t="n"/>
      <c r="B1468" s="328" t="n"/>
      <c r="C1468" s="328" t="n"/>
      <c r="D1468" s="328" t="n"/>
      <c r="E1468" s="328" t="n"/>
      <c r="F1468" s="328" t="n"/>
      <c r="G1468" s="329" t="n"/>
      <c r="H1468" s="329" t="n"/>
      <c r="I1468" s="330" t="n"/>
      <c r="J1468" s="330" t="n"/>
      <c r="K1468" s="330" t="n"/>
      <c r="L1468" s="330" t="n"/>
      <c r="M1468" s="330" t="n"/>
      <c r="N1468" s="331">
        <f>IF(A1468="","",IF(ISERROR(MATCH($F1468,CL,0)),"Unknown",INDIRECT("'C'!$A$"&amp;MATCH($F1468,CL,0)+1)))</f>
        <v/>
      </c>
      <c r="O1468" s="331" t="inlineStr"/>
      <c r="P1468" s="332" t="n"/>
      <c r="Q1468" s="333">
        <f>A1468&amp;B1468</f>
        <v/>
      </c>
      <c r="R1468" s="333">
        <f>OR(ISBLANK(B1468),ISBLANK(C1468))</f>
        <v/>
      </c>
      <c r="S1468" s="333">
        <f>IF(R1468,"",A1468&amp;"+")</f>
        <v/>
      </c>
    </row>
    <row r="1469" ht="20.1" customFormat="1" customHeight="1" s="333">
      <c r="A1469" s="296" t="n"/>
      <c r="B1469" s="328" t="n"/>
      <c r="C1469" s="328" t="n"/>
      <c r="D1469" s="328" t="n"/>
      <c r="E1469" s="328" t="n"/>
      <c r="F1469" s="328" t="n"/>
      <c r="G1469" s="329" t="n"/>
      <c r="H1469" s="329" t="n"/>
      <c r="I1469" s="330" t="n"/>
      <c r="J1469" s="330" t="n"/>
      <c r="K1469" s="330" t="n"/>
      <c r="L1469" s="330" t="n"/>
      <c r="M1469" s="330" t="n"/>
      <c r="N1469" s="331">
        <f>IF(A1469="","",IF(ISERROR(MATCH($F1469,CL,0)),"Unknown",INDIRECT("'C'!$A$"&amp;MATCH($F1469,CL,0)+1)))</f>
        <v/>
      </c>
      <c r="O1469" s="331" t="inlineStr"/>
      <c r="P1469" s="332" t="n"/>
      <c r="Q1469" s="333">
        <f>A1469&amp;B1469</f>
        <v/>
      </c>
      <c r="R1469" s="333">
        <f>OR(ISBLANK(B1469),ISBLANK(C1469))</f>
        <v/>
      </c>
      <c r="S1469" s="333">
        <f>IF(R1469,"",A1469&amp;"+")</f>
        <v/>
      </c>
    </row>
    <row r="1470" ht="20.1" customFormat="1" customHeight="1" s="333">
      <c r="A1470" s="296" t="n"/>
      <c r="B1470" s="328" t="n"/>
      <c r="C1470" s="328" t="n"/>
      <c r="D1470" s="328" t="n"/>
      <c r="E1470" s="328" t="n"/>
      <c r="F1470" s="328" t="n"/>
      <c r="G1470" s="329" t="n"/>
      <c r="H1470" s="329" t="n"/>
      <c r="I1470" s="330" t="n"/>
      <c r="J1470" s="330" t="n"/>
      <c r="K1470" s="330" t="n"/>
      <c r="L1470" s="330" t="n"/>
      <c r="M1470" s="330" t="n"/>
      <c r="N1470" s="331">
        <f>IF(A1470="","",IF(ISERROR(MATCH($F1470,CL,0)),"Unknown",INDIRECT("'C'!$A$"&amp;MATCH($F1470,CL,0)+1)))</f>
        <v/>
      </c>
      <c r="O1470" s="331" t="inlineStr"/>
      <c r="P1470" s="332" t="n"/>
      <c r="Q1470" s="333">
        <f>A1470&amp;B1470</f>
        <v/>
      </c>
      <c r="R1470" s="333">
        <f>OR(ISBLANK(B1470),ISBLANK(C1470))</f>
        <v/>
      </c>
      <c r="S1470" s="333">
        <f>IF(R1470,"",A1470&amp;"+")</f>
        <v/>
      </c>
    </row>
    <row r="1471" ht="20.1" customFormat="1" customHeight="1" s="333">
      <c r="A1471" s="296" t="n"/>
      <c r="B1471" s="328" t="n"/>
      <c r="C1471" s="328" t="n"/>
      <c r="D1471" s="328" t="n"/>
      <c r="E1471" s="328" t="n"/>
      <c r="F1471" s="328" t="n"/>
      <c r="G1471" s="329" t="n"/>
      <c r="H1471" s="329" t="n"/>
      <c r="I1471" s="330" t="n"/>
      <c r="J1471" s="330" t="n"/>
      <c r="K1471" s="330" t="n"/>
      <c r="L1471" s="330" t="n"/>
      <c r="M1471" s="330" t="n"/>
      <c r="N1471" s="331">
        <f>IF(A1471="","",IF(ISERROR(MATCH($F1471,CL,0)),"Unknown",INDIRECT("'C'!$A$"&amp;MATCH($F1471,CL,0)+1)))</f>
        <v/>
      </c>
      <c r="O1471" s="331" t="inlineStr"/>
      <c r="P1471" s="332" t="n"/>
      <c r="Q1471" s="333">
        <f>A1471&amp;B1471</f>
        <v/>
      </c>
      <c r="R1471" s="333">
        <f>OR(ISBLANK(B1471),ISBLANK(C1471))</f>
        <v/>
      </c>
      <c r="S1471" s="333">
        <f>IF(R1471,"",A1471&amp;"+")</f>
        <v/>
      </c>
    </row>
    <row r="1472" ht="20.1" customFormat="1" customHeight="1" s="333">
      <c r="A1472" s="296" t="n"/>
      <c r="B1472" s="328" t="n"/>
      <c r="C1472" s="328" t="n"/>
      <c r="D1472" s="328" t="n"/>
      <c r="E1472" s="328" t="n"/>
      <c r="F1472" s="328" t="n"/>
      <c r="G1472" s="329" t="n"/>
      <c r="H1472" s="329" t="n"/>
      <c r="I1472" s="330" t="n"/>
      <c r="J1472" s="330" t="n"/>
      <c r="K1472" s="330" t="n"/>
      <c r="L1472" s="330" t="n"/>
      <c r="M1472" s="330" t="n"/>
      <c r="N1472" s="331">
        <f>IF(A1472="","",IF(ISERROR(MATCH($F1472,CL,0)),"Unknown",INDIRECT("'C'!$A$"&amp;MATCH($F1472,CL,0)+1)))</f>
        <v/>
      </c>
      <c r="O1472" s="331" t="inlineStr"/>
      <c r="P1472" s="332" t="n"/>
      <c r="Q1472" s="333">
        <f>A1472&amp;B1472</f>
        <v/>
      </c>
      <c r="R1472" s="333">
        <f>OR(ISBLANK(B1472),ISBLANK(C1472))</f>
        <v/>
      </c>
      <c r="S1472" s="333">
        <f>IF(R1472,"",A1472&amp;"+")</f>
        <v/>
      </c>
    </row>
    <row r="1473" ht="20.1" customFormat="1" customHeight="1" s="333">
      <c r="A1473" s="296" t="n"/>
      <c r="B1473" s="328" t="n"/>
      <c r="C1473" s="328" t="n"/>
      <c r="D1473" s="328" t="n"/>
      <c r="E1473" s="328" t="n"/>
      <c r="F1473" s="328" t="n"/>
      <c r="G1473" s="329" t="n"/>
      <c r="H1473" s="329" t="n"/>
      <c r="I1473" s="330" t="n"/>
      <c r="J1473" s="330" t="n"/>
      <c r="K1473" s="330" t="n"/>
      <c r="L1473" s="330" t="n"/>
      <c r="M1473" s="330" t="n"/>
      <c r="N1473" s="331">
        <f>IF(A1473="","",IF(ISERROR(MATCH($F1473,CL,0)),"Unknown",INDIRECT("'C'!$A$"&amp;MATCH($F1473,CL,0)+1)))</f>
        <v/>
      </c>
      <c r="O1473" s="331" t="inlineStr"/>
      <c r="P1473" s="332" t="n"/>
      <c r="Q1473" s="333">
        <f>A1473&amp;B1473</f>
        <v/>
      </c>
      <c r="R1473" s="333">
        <f>OR(ISBLANK(B1473),ISBLANK(C1473))</f>
        <v/>
      </c>
      <c r="S1473" s="333">
        <f>IF(R1473,"",A1473&amp;"+")</f>
        <v/>
      </c>
    </row>
    <row r="1474" ht="20.1" customFormat="1" customHeight="1" s="333">
      <c r="A1474" s="296" t="n"/>
      <c r="B1474" s="328" t="n"/>
      <c r="C1474" s="328" t="n"/>
      <c r="D1474" s="328" t="n"/>
      <c r="E1474" s="328" t="n"/>
      <c r="F1474" s="328" t="n"/>
      <c r="G1474" s="329" t="n"/>
      <c r="H1474" s="329" t="n"/>
      <c r="I1474" s="330" t="n"/>
      <c r="J1474" s="330" t="n"/>
      <c r="K1474" s="330" t="n"/>
      <c r="L1474" s="330" t="n"/>
      <c r="M1474" s="330" t="n"/>
      <c r="N1474" s="331">
        <f>IF(A1474="","",IF(ISERROR(MATCH($F1474,CL,0)),"Unknown",INDIRECT("'C'!$A$"&amp;MATCH($F1474,CL,0)+1)))</f>
        <v/>
      </c>
      <c r="O1474" s="331" t="inlineStr"/>
      <c r="P1474" s="332" t="n"/>
      <c r="Q1474" s="333">
        <f>A1474&amp;B1474</f>
        <v/>
      </c>
      <c r="R1474" s="333">
        <f>OR(ISBLANK(B1474),ISBLANK(C1474))</f>
        <v/>
      </c>
      <c r="S1474" s="333">
        <f>IF(R1474,"",A1474&amp;"+")</f>
        <v/>
      </c>
    </row>
    <row r="1475" ht="20.1" customFormat="1" customHeight="1" s="333">
      <c r="A1475" s="296" t="n"/>
      <c r="B1475" s="328" t="n"/>
      <c r="C1475" s="328" t="n"/>
      <c r="D1475" s="328" t="n"/>
      <c r="E1475" s="328" t="n"/>
      <c r="F1475" s="328" t="n"/>
      <c r="G1475" s="329" t="n"/>
      <c r="H1475" s="329" t="n"/>
      <c r="I1475" s="330" t="n"/>
      <c r="J1475" s="330" t="n"/>
      <c r="K1475" s="330" t="n"/>
      <c r="L1475" s="330" t="n"/>
      <c r="M1475" s="330" t="n"/>
      <c r="N1475" s="331">
        <f>IF(A1475="","",IF(ISERROR(MATCH($F1475,CL,0)),"Unknown",INDIRECT("'C'!$A$"&amp;MATCH($F1475,CL,0)+1)))</f>
        <v/>
      </c>
      <c r="O1475" s="331" t="inlineStr"/>
      <c r="P1475" s="332" t="n"/>
      <c r="Q1475" s="333">
        <f>A1475&amp;B1475</f>
        <v/>
      </c>
      <c r="R1475" s="333">
        <f>OR(ISBLANK(B1475),ISBLANK(C1475))</f>
        <v/>
      </c>
      <c r="S1475" s="333">
        <f>IF(R1475,"",A1475&amp;"+")</f>
        <v/>
      </c>
    </row>
    <row r="1476" ht="20.1" customFormat="1" customHeight="1" s="333">
      <c r="A1476" s="296" t="n"/>
      <c r="B1476" s="328" t="n"/>
      <c r="C1476" s="328" t="n"/>
      <c r="D1476" s="328" t="n"/>
      <c r="E1476" s="328" t="n"/>
      <c r="F1476" s="328" t="n"/>
      <c r="G1476" s="329" t="n"/>
      <c r="H1476" s="329" t="n"/>
      <c r="I1476" s="330" t="n"/>
      <c r="J1476" s="330" t="n"/>
      <c r="K1476" s="330" t="n"/>
      <c r="L1476" s="330" t="n"/>
      <c r="M1476" s="330" t="n"/>
      <c r="N1476" s="331">
        <f>IF(A1476="","",IF(ISERROR(MATCH($F1476,CL,0)),"Unknown",INDIRECT("'C'!$A$"&amp;MATCH($F1476,CL,0)+1)))</f>
        <v/>
      </c>
      <c r="O1476" s="331" t="inlineStr"/>
      <c r="P1476" s="332" t="n"/>
      <c r="Q1476" s="333">
        <f>A1476&amp;B1476</f>
        <v/>
      </c>
      <c r="R1476" s="333">
        <f>OR(ISBLANK(B1476),ISBLANK(C1476))</f>
        <v/>
      </c>
      <c r="S1476" s="333">
        <f>IF(R1476,"",A1476&amp;"+")</f>
        <v/>
      </c>
    </row>
    <row r="1477" ht="20.1" customFormat="1" customHeight="1" s="333">
      <c r="A1477" s="296" t="n"/>
      <c r="B1477" s="328" t="n"/>
      <c r="C1477" s="328" t="n"/>
      <c r="D1477" s="328" t="n"/>
      <c r="E1477" s="328" t="n"/>
      <c r="F1477" s="328" t="n"/>
      <c r="G1477" s="329" t="n"/>
      <c r="H1477" s="329" t="n"/>
      <c r="I1477" s="330" t="n"/>
      <c r="J1477" s="330" t="n"/>
      <c r="K1477" s="330" t="n"/>
      <c r="L1477" s="330" t="n"/>
      <c r="M1477" s="330" t="n"/>
      <c r="N1477" s="331">
        <f>IF(A1477="","",IF(ISERROR(MATCH($F1477,CL,0)),"Unknown",INDIRECT("'C'!$A$"&amp;MATCH($F1477,CL,0)+1)))</f>
        <v/>
      </c>
      <c r="O1477" s="331" t="inlineStr"/>
      <c r="P1477" s="332" t="n"/>
      <c r="Q1477" s="333">
        <f>A1477&amp;B1477</f>
        <v/>
      </c>
      <c r="R1477" s="333">
        <f>OR(ISBLANK(B1477),ISBLANK(C1477))</f>
        <v/>
      </c>
      <c r="S1477" s="333">
        <f>IF(R1477,"",A1477&amp;"+")</f>
        <v/>
      </c>
    </row>
    <row r="1478" ht="20.1" customFormat="1" customHeight="1" s="333">
      <c r="A1478" s="296" t="n"/>
      <c r="B1478" s="328" t="n"/>
      <c r="C1478" s="328" t="n"/>
      <c r="D1478" s="328" t="n"/>
      <c r="E1478" s="328" t="n"/>
      <c r="F1478" s="328" t="n"/>
      <c r="G1478" s="329" t="n"/>
      <c r="H1478" s="329" t="n"/>
      <c r="I1478" s="330" t="n"/>
      <c r="J1478" s="330" t="n"/>
      <c r="K1478" s="330" t="n"/>
      <c r="L1478" s="330" t="n"/>
      <c r="M1478" s="330" t="n"/>
      <c r="N1478" s="331">
        <f>IF(A1478="","",IF(ISERROR(MATCH($F1478,CL,0)),"Unknown",INDIRECT("'C'!$A$"&amp;MATCH($F1478,CL,0)+1)))</f>
        <v/>
      </c>
      <c r="O1478" s="331" t="inlineStr"/>
      <c r="P1478" s="332" t="n"/>
      <c r="Q1478" s="333">
        <f>A1478&amp;B1478</f>
        <v/>
      </c>
      <c r="R1478" s="333">
        <f>OR(ISBLANK(B1478),ISBLANK(C1478))</f>
        <v/>
      </c>
      <c r="S1478" s="333">
        <f>IF(R1478,"",A1478&amp;"+")</f>
        <v/>
      </c>
    </row>
    <row r="1479" ht="20.1" customFormat="1" customHeight="1" s="333">
      <c r="A1479" s="296" t="n"/>
      <c r="B1479" s="328" t="n"/>
      <c r="C1479" s="328" t="n"/>
      <c r="D1479" s="328" t="n"/>
      <c r="E1479" s="328" t="n"/>
      <c r="F1479" s="328" t="n"/>
      <c r="G1479" s="329" t="n"/>
      <c r="H1479" s="329" t="n"/>
      <c r="I1479" s="330" t="n"/>
      <c r="J1479" s="330" t="n"/>
      <c r="K1479" s="330" t="n"/>
      <c r="L1479" s="330" t="n"/>
      <c r="M1479" s="330" t="n"/>
      <c r="N1479" s="331">
        <f>IF(A1479="","",IF(ISERROR(MATCH($F1479,CL,0)),"Unknown",INDIRECT("'C'!$A$"&amp;MATCH($F1479,CL,0)+1)))</f>
        <v/>
      </c>
      <c r="O1479" s="331" t="inlineStr"/>
      <c r="P1479" s="332" t="n"/>
      <c r="Q1479" s="333">
        <f>A1479&amp;B1479</f>
        <v/>
      </c>
      <c r="R1479" s="333">
        <f>OR(ISBLANK(B1479),ISBLANK(C1479))</f>
        <v/>
      </c>
      <c r="S1479" s="333">
        <f>IF(R1479,"",A1479&amp;"+")</f>
        <v/>
      </c>
    </row>
    <row r="1480" ht="20.1" customFormat="1" customHeight="1" s="333">
      <c r="A1480" s="296" t="n"/>
      <c r="B1480" s="328" t="n"/>
      <c r="C1480" s="328" t="n"/>
      <c r="D1480" s="328" t="n"/>
      <c r="E1480" s="328" t="n"/>
      <c r="F1480" s="328" t="n"/>
      <c r="G1480" s="329" t="n"/>
      <c r="H1480" s="329" t="n"/>
      <c r="I1480" s="330" t="n"/>
      <c r="J1480" s="330" t="n"/>
      <c r="K1480" s="330" t="n"/>
      <c r="L1480" s="330" t="n"/>
      <c r="M1480" s="330" t="n"/>
      <c r="N1480" s="331">
        <f>IF(A1480="","",IF(ISERROR(MATCH($F1480,CL,0)),"Unknown",INDIRECT("'C'!$A$"&amp;MATCH($F1480,CL,0)+1)))</f>
        <v/>
      </c>
      <c r="O1480" s="331" t="inlineStr"/>
      <c r="P1480" s="332" t="n"/>
      <c r="Q1480" s="333">
        <f>A1480&amp;B1480</f>
        <v/>
      </c>
      <c r="R1480" s="333">
        <f>OR(ISBLANK(B1480),ISBLANK(C1480))</f>
        <v/>
      </c>
      <c r="S1480" s="333">
        <f>IF(R1480,"",A1480&amp;"+")</f>
        <v/>
      </c>
    </row>
    <row r="1481" ht="20.1" customFormat="1" customHeight="1" s="333">
      <c r="A1481" s="296" t="n"/>
      <c r="B1481" s="328" t="n"/>
      <c r="C1481" s="328" t="n"/>
      <c r="D1481" s="328" t="n"/>
      <c r="E1481" s="328" t="n"/>
      <c r="F1481" s="328" t="n"/>
      <c r="G1481" s="329" t="n"/>
      <c r="H1481" s="329" t="n"/>
      <c r="I1481" s="330" t="n"/>
      <c r="J1481" s="330" t="n"/>
      <c r="K1481" s="330" t="n"/>
      <c r="L1481" s="330" t="n"/>
      <c r="M1481" s="330" t="n"/>
      <c r="N1481" s="331">
        <f>IF(A1481="","",IF(ISERROR(MATCH($F1481,CL,0)),"Unknown",INDIRECT("'C'!$A$"&amp;MATCH($F1481,CL,0)+1)))</f>
        <v/>
      </c>
      <c r="O1481" s="331" t="inlineStr"/>
      <c r="P1481" s="332" t="n"/>
      <c r="Q1481" s="333">
        <f>A1481&amp;B1481</f>
        <v/>
      </c>
      <c r="R1481" s="333">
        <f>OR(ISBLANK(B1481),ISBLANK(C1481))</f>
        <v/>
      </c>
      <c r="S1481" s="333">
        <f>IF(R1481,"",A1481&amp;"+")</f>
        <v/>
      </c>
    </row>
    <row r="1482" ht="20.1" customFormat="1" customHeight="1" s="333">
      <c r="A1482" s="296" t="n"/>
      <c r="B1482" s="328" t="n"/>
      <c r="C1482" s="328" t="n"/>
      <c r="D1482" s="328" t="n"/>
      <c r="E1482" s="328" t="n"/>
      <c r="F1482" s="328" t="n"/>
      <c r="G1482" s="329" t="n"/>
      <c r="H1482" s="329" t="n"/>
      <c r="I1482" s="330" t="n"/>
      <c r="J1482" s="330" t="n"/>
      <c r="K1482" s="330" t="n"/>
      <c r="L1482" s="330" t="n"/>
      <c r="M1482" s="330" t="n"/>
      <c r="N1482" s="331">
        <f>IF(A1482="","",IF(ISERROR(MATCH($F1482,CL,0)),"Unknown",INDIRECT("'C'!$A$"&amp;MATCH($F1482,CL,0)+1)))</f>
        <v/>
      </c>
      <c r="O1482" s="331" t="inlineStr"/>
      <c r="P1482" s="332" t="n"/>
      <c r="Q1482" s="333">
        <f>A1482&amp;B1482</f>
        <v/>
      </c>
      <c r="R1482" s="333">
        <f>OR(ISBLANK(B1482),ISBLANK(C1482))</f>
        <v/>
      </c>
      <c r="S1482" s="333">
        <f>IF(R1482,"",A1482&amp;"+")</f>
        <v/>
      </c>
    </row>
    <row r="1483" ht="20.1" customFormat="1" customHeight="1" s="333">
      <c r="A1483" s="296" t="n"/>
      <c r="B1483" s="328" t="n"/>
      <c r="C1483" s="328" t="n"/>
      <c r="D1483" s="328" t="n"/>
      <c r="E1483" s="328" t="n"/>
      <c r="F1483" s="328" t="n"/>
      <c r="G1483" s="329" t="n"/>
      <c r="H1483" s="329" t="n"/>
      <c r="I1483" s="330" t="n"/>
      <c r="J1483" s="330" t="n"/>
      <c r="K1483" s="330" t="n"/>
      <c r="L1483" s="330" t="n"/>
      <c r="M1483" s="330" t="n"/>
      <c r="N1483" s="331">
        <f>IF(A1483="","",IF(ISERROR(MATCH($F1483,CL,0)),"Unknown",INDIRECT("'C'!$A$"&amp;MATCH($F1483,CL,0)+1)))</f>
        <v/>
      </c>
      <c r="O1483" s="331" t="inlineStr"/>
      <c r="P1483" s="332" t="n"/>
      <c r="Q1483" s="333">
        <f>A1483&amp;B1483</f>
        <v/>
      </c>
      <c r="R1483" s="333">
        <f>OR(ISBLANK(B1483),ISBLANK(C1483))</f>
        <v/>
      </c>
      <c r="S1483" s="333">
        <f>IF(R1483,"",A1483&amp;"+")</f>
        <v/>
      </c>
    </row>
    <row r="1484" ht="20.1" customFormat="1" customHeight="1" s="333">
      <c r="A1484" s="296" t="n"/>
      <c r="B1484" s="328" t="n"/>
      <c r="C1484" s="328" t="n"/>
      <c r="D1484" s="328" t="n"/>
      <c r="E1484" s="328" t="n"/>
      <c r="F1484" s="328" t="n"/>
      <c r="G1484" s="329" t="n"/>
      <c r="H1484" s="329" t="n"/>
      <c r="I1484" s="330" t="n"/>
      <c r="J1484" s="330" t="n"/>
      <c r="K1484" s="330" t="n"/>
      <c r="L1484" s="330" t="n"/>
      <c r="M1484" s="330" t="n"/>
      <c r="N1484" s="331">
        <f>IF(A1484="","",IF(ISERROR(MATCH($F1484,CL,0)),"Unknown",INDIRECT("'C'!$A$"&amp;MATCH($F1484,CL,0)+1)))</f>
        <v/>
      </c>
      <c r="O1484" s="331" t="inlineStr"/>
      <c r="P1484" s="332" t="n"/>
      <c r="Q1484" s="333">
        <f>A1484&amp;B1484</f>
        <v/>
      </c>
      <c r="R1484" s="333">
        <f>OR(ISBLANK(B1484),ISBLANK(C1484))</f>
        <v/>
      </c>
      <c r="S1484" s="333">
        <f>IF(R1484,"",A1484&amp;"+")</f>
        <v/>
      </c>
    </row>
    <row r="1485" ht="20.1" customFormat="1" customHeight="1" s="333">
      <c r="A1485" s="296" t="n"/>
      <c r="B1485" s="328" t="n"/>
      <c r="C1485" s="328" t="n"/>
      <c r="D1485" s="328" t="n"/>
      <c r="E1485" s="328" t="n"/>
      <c r="F1485" s="328" t="n"/>
      <c r="G1485" s="329" t="n"/>
      <c r="H1485" s="329" t="n"/>
      <c r="I1485" s="330" t="n"/>
      <c r="J1485" s="330" t="n"/>
      <c r="K1485" s="330" t="n"/>
      <c r="L1485" s="330" t="n"/>
      <c r="M1485" s="330" t="n"/>
      <c r="N1485" s="331">
        <f>IF(A1485="","",IF(ISERROR(MATCH($F1485,CL,0)),"Unknown",INDIRECT("'C'!$A$"&amp;MATCH($F1485,CL,0)+1)))</f>
        <v/>
      </c>
      <c r="O1485" s="331" t="inlineStr"/>
      <c r="P1485" s="332" t="n"/>
      <c r="Q1485" s="333">
        <f>A1485&amp;B1485</f>
        <v/>
      </c>
      <c r="R1485" s="333">
        <f>OR(ISBLANK(B1485),ISBLANK(C1485))</f>
        <v/>
      </c>
      <c r="S1485" s="333">
        <f>IF(R1485,"",A1485&amp;"+")</f>
        <v/>
      </c>
    </row>
    <row r="1486" ht="20.1" customFormat="1" customHeight="1" s="333">
      <c r="A1486" s="296" t="n"/>
      <c r="B1486" s="328" t="n"/>
      <c r="C1486" s="328" t="n"/>
      <c r="D1486" s="328" t="n"/>
      <c r="E1486" s="328" t="n"/>
      <c r="F1486" s="328" t="n"/>
      <c r="G1486" s="329" t="n"/>
      <c r="H1486" s="329" t="n"/>
      <c r="I1486" s="330" t="n"/>
      <c r="J1486" s="330" t="n"/>
      <c r="K1486" s="330" t="n"/>
      <c r="L1486" s="330" t="n"/>
      <c r="M1486" s="330" t="n"/>
      <c r="N1486" s="331">
        <f>IF(A1486="","",IF(ISERROR(MATCH($F1486,CL,0)),"Unknown",INDIRECT("'C'!$A$"&amp;MATCH($F1486,CL,0)+1)))</f>
        <v/>
      </c>
      <c r="O1486" s="331" t="inlineStr"/>
      <c r="P1486" s="332" t="n"/>
      <c r="Q1486" s="333">
        <f>A1486&amp;B1486</f>
        <v/>
      </c>
      <c r="R1486" s="333">
        <f>OR(ISBLANK(B1486),ISBLANK(C1486))</f>
        <v/>
      </c>
      <c r="S1486" s="333">
        <f>IF(R1486,"",A1486&amp;"+")</f>
        <v/>
      </c>
    </row>
    <row r="1487" ht="20.1" customFormat="1" customHeight="1" s="333">
      <c r="A1487" s="296" t="n"/>
      <c r="B1487" s="328" t="n"/>
      <c r="C1487" s="328" t="n"/>
      <c r="D1487" s="328" t="n"/>
      <c r="E1487" s="328" t="n"/>
      <c r="F1487" s="328" t="n"/>
      <c r="G1487" s="329" t="n"/>
      <c r="H1487" s="329" t="n"/>
      <c r="I1487" s="330" t="n"/>
      <c r="J1487" s="330" t="n"/>
      <c r="K1487" s="330" t="n"/>
      <c r="L1487" s="330" t="n"/>
      <c r="M1487" s="330" t="n"/>
      <c r="N1487" s="331">
        <f>IF(A1487="","",IF(ISERROR(MATCH($F1487,CL,0)),"Unknown",INDIRECT("'C'!$A$"&amp;MATCH($F1487,CL,0)+1)))</f>
        <v/>
      </c>
      <c r="O1487" s="331" t="inlineStr"/>
      <c r="P1487" s="332" t="n"/>
      <c r="Q1487" s="333">
        <f>A1487&amp;B1487</f>
        <v/>
      </c>
      <c r="R1487" s="333">
        <f>OR(ISBLANK(B1487),ISBLANK(C1487))</f>
        <v/>
      </c>
      <c r="S1487" s="333">
        <f>IF(R1487,"",A1487&amp;"+")</f>
        <v/>
      </c>
    </row>
    <row r="1488" ht="20.1" customFormat="1" customHeight="1" s="333">
      <c r="A1488" s="296" t="n"/>
      <c r="B1488" s="328" t="n"/>
      <c r="C1488" s="328" t="n"/>
      <c r="D1488" s="328" t="n"/>
      <c r="E1488" s="328" t="n"/>
      <c r="F1488" s="328" t="n"/>
      <c r="G1488" s="329" t="n"/>
      <c r="H1488" s="329" t="n"/>
      <c r="I1488" s="330" t="n"/>
      <c r="J1488" s="330" t="n"/>
      <c r="K1488" s="330" t="n"/>
      <c r="L1488" s="330" t="n"/>
      <c r="M1488" s="330" t="n"/>
      <c r="N1488" s="331">
        <f>IF(A1488="","",IF(ISERROR(MATCH($F1488,CL,0)),"Unknown",INDIRECT("'C'!$A$"&amp;MATCH($F1488,CL,0)+1)))</f>
        <v/>
      </c>
      <c r="O1488" s="331" t="inlineStr"/>
      <c r="P1488" s="332" t="n"/>
      <c r="Q1488" s="333">
        <f>A1488&amp;B1488</f>
        <v/>
      </c>
      <c r="R1488" s="333">
        <f>OR(ISBLANK(B1488),ISBLANK(C1488))</f>
        <v/>
      </c>
      <c r="S1488" s="333">
        <f>IF(R1488,"",A1488&amp;"+")</f>
        <v/>
      </c>
    </row>
    <row r="1489" ht="20.1" customFormat="1" customHeight="1" s="333">
      <c r="A1489" s="296" t="n"/>
      <c r="B1489" s="328" t="n"/>
      <c r="C1489" s="328" t="n"/>
      <c r="D1489" s="328" t="n"/>
      <c r="E1489" s="328" t="n"/>
      <c r="F1489" s="328" t="n"/>
      <c r="G1489" s="329" t="n"/>
      <c r="H1489" s="329" t="n"/>
      <c r="I1489" s="330" t="n"/>
      <c r="J1489" s="330" t="n"/>
      <c r="K1489" s="330" t="n"/>
      <c r="L1489" s="330" t="n"/>
      <c r="M1489" s="330" t="n"/>
      <c r="N1489" s="331">
        <f>IF(A1489="","",IF(ISERROR(MATCH($F1489,CL,0)),"Unknown",INDIRECT("'C'!$A$"&amp;MATCH($F1489,CL,0)+1)))</f>
        <v/>
      </c>
      <c r="O1489" s="331" t="inlineStr"/>
      <c r="P1489" s="332" t="n"/>
      <c r="Q1489" s="333">
        <f>A1489&amp;B1489</f>
        <v/>
      </c>
      <c r="R1489" s="333">
        <f>OR(ISBLANK(B1489),ISBLANK(C1489))</f>
        <v/>
      </c>
      <c r="S1489" s="333">
        <f>IF(R1489,"",A1489&amp;"+")</f>
        <v/>
      </c>
    </row>
    <row r="1490" ht="20.1" customFormat="1" customHeight="1" s="333">
      <c r="A1490" s="296" t="n"/>
      <c r="B1490" s="328" t="n"/>
      <c r="C1490" s="328" t="n"/>
      <c r="D1490" s="328" t="n"/>
      <c r="E1490" s="328" t="n"/>
      <c r="F1490" s="328" t="n"/>
      <c r="G1490" s="329" t="n"/>
      <c r="H1490" s="329" t="n"/>
      <c r="I1490" s="330" t="n"/>
      <c r="J1490" s="330" t="n"/>
      <c r="K1490" s="330" t="n"/>
      <c r="L1490" s="330" t="n"/>
      <c r="M1490" s="330" t="n"/>
      <c r="N1490" s="331">
        <f>IF(A1490="","",IF(ISERROR(MATCH($F1490,CL,0)),"Unknown",INDIRECT("'C'!$A$"&amp;MATCH($F1490,CL,0)+1)))</f>
        <v/>
      </c>
      <c r="O1490" s="331" t="inlineStr"/>
      <c r="P1490" s="332" t="n"/>
      <c r="Q1490" s="333">
        <f>A1490&amp;B1490</f>
        <v/>
      </c>
      <c r="R1490" s="333">
        <f>OR(ISBLANK(B1490),ISBLANK(C1490))</f>
        <v/>
      </c>
      <c r="S1490" s="333">
        <f>IF(R1490,"",A1490&amp;"+")</f>
        <v/>
      </c>
    </row>
    <row r="1491" ht="20.1" customFormat="1" customHeight="1" s="333">
      <c r="A1491" s="296" t="n"/>
      <c r="B1491" s="328" t="n"/>
      <c r="C1491" s="328" t="n"/>
      <c r="D1491" s="328" t="n"/>
      <c r="E1491" s="328" t="n"/>
      <c r="F1491" s="328" t="n"/>
      <c r="G1491" s="329" t="n"/>
      <c r="H1491" s="329" t="n"/>
      <c r="I1491" s="330" t="n"/>
      <c r="J1491" s="330" t="n"/>
      <c r="K1491" s="330" t="n"/>
      <c r="L1491" s="330" t="n"/>
      <c r="M1491" s="330" t="n"/>
      <c r="N1491" s="331">
        <f>IF(A1491="","",IF(ISERROR(MATCH($F1491,CL,0)),"Unknown",INDIRECT("'C'!$A$"&amp;MATCH($F1491,CL,0)+1)))</f>
        <v/>
      </c>
      <c r="O1491" s="331" t="inlineStr"/>
      <c r="P1491" s="332" t="n"/>
      <c r="Q1491" s="333">
        <f>A1491&amp;B1491</f>
        <v/>
      </c>
      <c r="R1491" s="333">
        <f>OR(ISBLANK(B1491),ISBLANK(C1491))</f>
        <v/>
      </c>
      <c r="S1491" s="333">
        <f>IF(R1491,"",A1491&amp;"+")</f>
        <v/>
      </c>
    </row>
    <row r="1492" ht="20.1" customFormat="1" customHeight="1" s="333">
      <c r="A1492" s="296" t="n"/>
      <c r="B1492" s="328" t="n"/>
      <c r="C1492" s="328" t="n"/>
      <c r="D1492" s="328" t="n"/>
      <c r="E1492" s="328" t="n"/>
      <c r="F1492" s="328" t="n"/>
      <c r="G1492" s="329" t="n"/>
      <c r="H1492" s="329" t="n"/>
      <c r="I1492" s="330" t="n"/>
      <c r="J1492" s="330" t="n"/>
      <c r="K1492" s="330" t="n"/>
      <c r="L1492" s="330" t="n"/>
      <c r="M1492" s="330" t="n"/>
      <c r="N1492" s="331">
        <f>IF(A1492="","",IF(ISERROR(MATCH($F1492,CL,0)),"Unknown",INDIRECT("'C'!$A$"&amp;MATCH($F1492,CL,0)+1)))</f>
        <v/>
      </c>
      <c r="O1492" s="331" t="inlineStr"/>
      <c r="P1492" s="332" t="n"/>
      <c r="Q1492" s="333">
        <f>A1492&amp;B1492</f>
        <v/>
      </c>
      <c r="R1492" s="333">
        <f>OR(ISBLANK(B1492),ISBLANK(C1492))</f>
        <v/>
      </c>
      <c r="S1492" s="333">
        <f>IF(R1492,"",A1492&amp;"+")</f>
        <v/>
      </c>
    </row>
    <row r="1493" ht="20.1" customFormat="1" customHeight="1" s="333">
      <c r="A1493" s="296" t="n"/>
      <c r="B1493" s="328" t="n"/>
      <c r="C1493" s="328" t="n"/>
      <c r="D1493" s="328" t="n"/>
      <c r="E1493" s="328" t="n"/>
      <c r="F1493" s="328" t="n"/>
      <c r="G1493" s="329" t="n"/>
      <c r="H1493" s="329" t="n"/>
      <c r="I1493" s="330" t="n"/>
      <c r="J1493" s="330" t="n"/>
      <c r="K1493" s="330" t="n"/>
      <c r="L1493" s="330" t="n"/>
      <c r="M1493" s="330" t="n"/>
      <c r="N1493" s="331">
        <f>IF(A1493="","",IF(ISERROR(MATCH($F1493,CL,0)),"Unknown",INDIRECT("'C'!$A$"&amp;MATCH($F1493,CL,0)+1)))</f>
        <v/>
      </c>
      <c r="O1493" s="331" t="inlineStr"/>
      <c r="P1493" s="332" t="n"/>
      <c r="Q1493" s="333">
        <f>A1493&amp;B1493</f>
        <v/>
      </c>
      <c r="R1493" s="333">
        <f>OR(ISBLANK(B1493),ISBLANK(C1493))</f>
        <v/>
      </c>
      <c r="S1493" s="333">
        <f>IF(R1493,"",A1493&amp;"+")</f>
        <v/>
      </c>
    </row>
    <row r="1494" ht="20.1" customFormat="1" customHeight="1" s="333">
      <c r="A1494" s="296" t="n"/>
      <c r="B1494" s="328" t="n"/>
      <c r="C1494" s="328" t="n"/>
      <c r="D1494" s="328" t="n"/>
      <c r="E1494" s="328" t="n"/>
      <c r="F1494" s="328" t="n"/>
      <c r="G1494" s="329" t="n"/>
      <c r="H1494" s="329" t="n"/>
      <c r="I1494" s="330" t="n"/>
      <c r="J1494" s="330" t="n"/>
      <c r="K1494" s="330" t="n"/>
      <c r="L1494" s="330" t="n"/>
      <c r="M1494" s="330" t="n"/>
      <c r="N1494" s="331">
        <f>IF(A1494="","",IF(ISERROR(MATCH($F1494,CL,0)),"Unknown",INDIRECT("'C'!$A$"&amp;MATCH($F1494,CL,0)+1)))</f>
        <v/>
      </c>
      <c r="O1494" s="331" t="inlineStr"/>
      <c r="P1494" s="332" t="n"/>
      <c r="Q1494" s="333">
        <f>A1494&amp;B1494</f>
        <v/>
      </c>
      <c r="R1494" s="333">
        <f>OR(ISBLANK(B1494),ISBLANK(C1494))</f>
        <v/>
      </c>
      <c r="S1494" s="333">
        <f>IF(R1494,"",A1494&amp;"+")</f>
        <v/>
      </c>
    </row>
    <row r="1495" ht="20.1" customFormat="1" customHeight="1" s="333">
      <c r="A1495" s="296" t="n"/>
      <c r="B1495" s="328" t="n"/>
      <c r="C1495" s="328" t="n"/>
      <c r="D1495" s="328" t="n"/>
      <c r="E1495" s="328" t="n"/>
      <c r="F1495" s="328" t="n"/>
      <c r="G1495" s="329" t="n"/>
      <c r="H1495" s="329" t="n"/>
      <c r="I1495" s="330" t="n"/>
      <c r="J1495" s="330" t="n"/>
      <c r="K1495" s="330" t="n"/>
      <c r="L1495" s="330" t="n"/>
      <c r="M1495" s="330" t="n"/>
      <c r="N1495" s="331">
        <f>IF(A1495="","",IF(ISERROR(MATCH($F1495,CL,0)),"Unknown",INDIRECT("'C'!$A$"&amp;MATCH($F1495,CL,0)+1)))</f>
        <v/>
      </c>
      <c r="O1495" s="331" t="inlineStr"/>
      <c r="P1495" s="332" t="n"/>
      <c r="Q1495" s="333">
        <f>A1495&amp;B1495</f>
        <v/>
      </c>
      <c r="R1495" s="333">
        <f>OR(ISBLANK(B1495),ISBLANK(C1495))</f>
        <v/>
      </c>
      <c r="S1495" s="333">
        <f>IF(R1495,"",A1495&amp;"+")</f>
        <v/>
      </c>
    </row>
    <row r="1496" ht="20.1" customFormat="1" customHeight="1" s="333">
      <c r="A1496" s="296" t="n"/>
      <c r="B1496" s="328" t="n"/>
      <c r="C1496" s="328" t="n"/>
      <c r="D1496" s="328" t="n"/>
      <c r="E1496" s="328" t="n"/>
      <c r="F1496" s="328" t="n"/>
      <c r="G1496" s="329" t="n"/>
      <c r="H1496" s="329" t="n"/>
      <c r="I1496" s="330" t="n"/>
      <c r="J1496" s="330" t="n"/>
      <c r="K1496" s="330" t="n"/>
      <c r="L1496" s="330" t="n"/>
      <c r="M1496" s="330" t="n"/>
      <c r="N1496" s="331">
        <f>IF(A1496="","",IF(ISERROR(MATCH($F1496,CL,0)),"Unknown",INDIRECT("'C'!$A$"&amp;MATCH($F1496,CL,0)+1)))</f>
        <v/>
      </c>
      <c r="O1496" s="331" t="inlineStr"/>
      <c r="P1496" s="332" t="n"/>
      <c r="Q1496" s="333">
        <f>A1496&amp;B1496</f>
        <v/>
      </c>
      <c r="R1496" s="333">
        <f>OR(ISBLANK(B1496),ISBLANK(C1496))</f>
        <v/>
      </c>
      <c r="S1496" s="333">
        <f>IF(R1496,"",A1496&amp;"+")</f>
        <v/>
      </c>
    </row>
    <row r="1497" ht="20.1" customFormat="1" customHeight="1" s="333">
      <c r="A1497" s="296" t="n"/>
      <c r="B1497" s="328" t="n"/>
      <c r="C1497" s="328" t="n"/>
      <c r="D1497" s="328" t="n"/>
      <c r="E1497" s="328" t="n"/>
      <c r="F1497" s="328" t="n"/>
      <c r="G1497" s="329" t="n"/>
      <c r="H1497" s="329" t="n"/>
      <c r="I1497" s="330" t="n"/>
      <c r="J1497" s="330" t="n"/>
      <c r="K1497" s="330" t="n"/>
      <c r="L1497" s="330" t="n"/>
      <c r="M1497" s="330" t="n"/>
      <c r="N1497" s="331">
        <f>IF(A1497="","",IF(ISERROR(MATCH($F1497,CL,0)),"Unknown",INDIRECT("'C'!$A$"&amp;MATCH($F1497,CL,0)+1)))</f>
        <v/>
      </c>
      <c r="O1497" s="331" t="inlineStr"/>
      <c r="P1497" s="332" t="n"/>
      <c r="Q1497" s="333">
        <f>A1497&amp;B1497</f>
        <v/>
      </c>
      <c r="R1497" s="333">
        <f>OR(ISBLANK(B1497),ISBLANK(C1497))</f>
        <v/>
      </c>
      <c r="S1497" s="333">
        <f>IF(R1497,"",A1497&amp;"+")</f>
        <v/>
      </c>
    </row>
    <row r="1498" ht="20.1" customFormat="1" customHeight="1" s="333">
      <c r="A1498" s="296" t="n"/>
      <c r="B1498" s="328" t="n"/>
      <c r="C1498" s="328" t="n"/>
      <c r="D1498" s="328" t="n"/>
      <c r="E1498" s="328" t="n"/>
      <c r="F1498" s="328" t="n"/>
      <c r="G1498" s="329" t="n"/>
      <c r="H1498" s="329" t="n"/>
      <c r="I1498" s="330" t="n"/>
      <c r="J1498" s="330" t="n"/>
      <c r="K1498" s="330" t="n"/>
      <c r="L1498" s="330" t="n"/>
      <c r="M1498" s="330" t="n"/>
      <c r="N1498" s="331">
        <f>IF(A1498="","",IF(ISERROR(MATCH($F1498,CL,0)),"Unknown",INDIRECT("'C'!$A$"&amp;MATCH($F1498,CL,0)+1)))</f>
        <v/>
      </c>
      <c r="O1498" s="331" t="inlineStr"/>
      <c r="P1498" s="332" t="n"/>
      <c r="Q1498" s="333">
        <f>A1498&amp;B1498</f>
        <v/>
      </c>
      <c r="R1498" s="333">
        <f>OR(ISBLANK(B1498),ISBLANK(C1498))</f>
        <v/>
      </c>
      <c r="S1498" s="333">
        <f>IF(R1498,"",A1498&amp;"+")</f>
        <v/>
      </c>
    </row>
    <row r="1499" ht="20.1" customFormat="1" customHeight="1" s="333">
      <c r="A1499" s="296" t="n"/>
      <c r="B1499" s="328" t="n"/>
      <c r="C1499" s="328" t="n"/>
      <c r="D1499" s="328" t="n"/>
      <c r="E1499" s="328" t="n"/>
      <c r="F1499" s="328" t="n"/>
      <c r="G1499" s="329" t="n"/>
      <c r="H1499" s="329" t="n"/>
      <c r="I1499" s="330" t="n"/>
      <c r="J1499" s="330" t="n"/>
      <c r="K1499" s="330" t="n"/>
      <c r="L1499" s="330" t="n"/>
      <c r="M1499" s="330" t="n"/>
      <c r="N1499" s="331">
        <f>IF(A1499="","",IF(ISERROR(MATCH($F1499,CL,0)),"Unknown",INDIRECT("'C'!$A$"&amp;MATCH($F1499,CL,0)+1)))</f>
        <v/>
      </c>
      <c r="O1499" s="331" t="inlineStr"/>
      <c r="P1499" s="332" t="n"/>
      <c r="Q1499" s="333">
        <f>A1499&amp;B1499</f>
        <v/>
      </c>
      <c r="R1499" s="333">
        <f>OR(ISBLANK(B1499),ISBLANK(C1499))</f>
        <v/>
      </c>
      <c r="S1499" s="333">
        <f>IF(R1499,"",A1499&amp;"+")</f>
        <v/>
      </c>
    </row>
    <row r="1500" ht="20.1" customFormat="1" customHeight="1" s="333">
      <c r="A1500" s="296" t="n"/>
      <c r="B1500" s="328" t="n"/>
      <c r="C1500" s="328" t="n"/>
      <c r="D1500" s="328" t="n"/>
      <c r="E1500" s="328" t="n"/>
      <c r="F1500" s="328" t="n"/>
      <c r="G1500" s="329" t="n"/>
      <c r="H1500" s="329" t="n"/>
      <c r="I1500" s="330" t="n"/>
      <c r="J1500" s="330" t="n"/>
      <c r="K1500" s="330" t="n"/>
      <c r="L1500" s="330" t="n"/>
      <c r="M1500" s="330" t="n"/>
      <c r="N1500" s="331">
        <f>IF(A1500="","",IF(ISERROR(MATCH($F1500,CL,0)),"Unknown",INDIRECT("'C'!$A$"&amp;MATCH($F1500,CL,0)+1)))</f>
        <v/>
      </c>
      <c r="O1500" s="331" t="inlineStr"/>
      <c r="P1500" s="332" t="n"/>
      <c r="Q1500" s="333">
        <f>A1500&amp;B1500</f>
        <v/>
      </c>
      <c r="R1500" s="333">
        <f>OR(ISBLANK(B1500),ISBLANK(C1500))</f>
        <v/>
      </c>
      <c r="S1500" s="333">
        <f>IF(R1500,"",A1500&amp;"+")</f>
        <v/>
      </c>
    </row>
    <row r="1501" ht="20.1" customFormat="1" customHeight="1" s="333">
      <c r="A1501" s="296" t="n"/>
      <c r="B1501" s="328" t="n"/>
      <c r="C1501" s="328" t="n"/>
      <c r="D1501" s="328" t="n"/>
      <c r="E1501" s="328" t="n"/>
      <c r="F1501" s="328" t="n"/>
      <c r="G1501" s="329" t="n"/>
      <c r="H1501" s="329" t="n"/>
      <c r="I1501" s="330" t="n"/>
      <c r="J1501" s="330" t="n"/>
      <c r="K1501" s="330" t="n"/>
      <c r="L1501" s="330" t="n"/>
      <c r="M1501" s="330" t="n"/>
      <c r="N1501" s="331">
        <f>IF(A1501="","",IF(ISERROR(MATCH($F1501,CL,0)),"Unknown",INDIRECT("'C'!$A$"&amp;MATCH($F1501,CL,0)+1)))</f>
        <v/>
      </c>
      <c r="O1501" s="331" t="inlineStr"/>
      <c r="P1501" s="332" t="n"/>
      <c r="Q1501" s="333">
        <f>A1501&amp;B1501</f>
        <v/>
      </c>
      <c r="R1501" s="333">
        <f>OR(ISBLANK(B1501),ISBLANK(C1501))</f>
        <v/>
      </c>
      <c r="S1501" s="333">
        <f>IF(R1501,"",A1501&amp;"+")</f>
        <v/>
      </c>
    </row>
    <row r="1502" ht="20.1" customFormat="1" customHeight="1" s="333">
      <c r="A1502" s="296" t="n"/>
      <c r="B1502" s="328" t="n"/>
      <c r="C1502" s="328" t="n"/>
      <c r="D1502" s="328" t="n"/>
      <c r="E1502" s="328" t="n"/>
      <c r="F1502" s="328" t="n"/>
      <c r="G1502" s="329" t="n"/>
      <c r="H1502" s="329" t="n"/>
      <c r="I1502" s="330" t="n"/>
      <c r="J1502" s="330" t="n"/>
      <c r="K1502" s="330" t="n"/>
      <c r="L1502" s="330" t="n"/>
      <c r="M1502" s="330" t="n"/>
      <c r="N1502" s="331">
        <f>IF(A1502="","",IF(ISERROR(MATCH($F1502,CL,0)),"Unknown",INDIRECT("'C'!$A$"&amp;MATCH($F1502,CL,0)+1)))</f>
        <v/>
      </c>
      <c r="O1502" s="331" t="inlineStr"/>
      <c r="P1502" s="332" t="n"/>
      <c r="Q1502" s="333">
        <f>A1502&amp;B1502</f>
        <v/>
      </c>
      <c r="R1502" s="333">
        <f>OR(ISBLANK(B1502),ISBLANK(C1502))</f>
        <v/>
      </c>
      <c r="S1502" s="333">
        <f>IF(R1502,"",A1502&amp;"+")</f>
        <v/>
      </c>
    </row>
    <row r="1503" ht="20.1" customFormat="1" customHeight="1" s="333">
      <c r="A1503" s="296" t="n"/>
      <c r="B1503" s="328" t="n"/>
      <c r="C1503" s="328" t="n"/>
      <c r="D1503" s="328" t="n"/>
      <c r="E1503" s="328" t="n"/>
      <c r="F1503" s="328" t="n"/>
      <c r="G1503" s="329" t="n"/>
      <c r="H1503" s="329" t="n"/>
      <c r="I1503" s="330" t="n"/>
      <c r="J1503" s="330" t="n"/>
      <c r="K1503" s="330" t="n"/>
      <c r="L1503" s="330" t="n"/>
      <c r="M1503" s="330" t="n"/>
      <c r="N1503" s="331">
        <f>IF(A1503="","",IF(ISERROR(MATCH($F1503,CL,0)),"Unknown",INDIRECT("'C'!$A$"&amp;MATCH($F1503,CL,0)+1)))</f>
        <v/>
      </c>
      <c r="O1503" s="331" t="inlineStr"/>
      <c r="P1503" s="332" t="n"/>
      <c r="Q1503" s="333">
        <f>A1503&amp;B1503</f>
        <v/>
      </c>
      <c r="R1503" s="333">
        <f>OR(ISBLANK(B1503),ISBLANK(C1503))</f>
        <v/>
      </c>
      <c r="S1503" s="333">
        <f>IF(R1503,"",A1503&amp;"+")</f>
        <v/>
      </c>
    </row>
    <row r="1504" ht="20.1" customFormat="1" customHeight="1" s="333">
      <c r="A1504" s="296" t="n"/>
      <c r="B1504" s="328" t="n"/>
      <c r="C1504" s="328" t="n"/>
      <c r="D1504" s="328" t="n"/>
      <c r="E1504" s="328" t="n"/>
      <c r="F1504" s="328" t="n"/>
      <c r="G1504" s="329" t="n"/>
      <c r="H1504" s="329" t="n"/>
      <c r="I1504" s="330" t="n"/>
      <c r="J1504" s="330" t="n"/>
      <c r="K1504" s="330" t="n"/>
      <c r="L1504" s="330" t="n"/>
      <c r="M1504" s="330" t="n"/>
      <c r="N1504" s="331">
        <f>IF(A1504="","",IF(ISERROR(MATCH($F1504,CL,0)),"Unknown",INDIRECT("'C'!$A$"&amp;MATCH($F1504,CL,0)+1)))</f>
        <v/>
      </c>
      <c r="O1504" s="331" t="inlineStr"/>
      <c r="P1504" s="332" t="n"/>
      <c r="Q1504" s="333">
        <f>A1504&amp;B1504</f>
        <v/>
      </c>
      <c r="R1504" s="333">
        <f>OR(ISBLANK(B1504),ISBLANK(C1504))</f>
        <v/>
      </c>
      <c r="S1504" s="333">
        <f>IF(R1504,"",A1504&amp;"+")</f>
        <v/>
      </c>
    </row>
    <row r="1505" ht="20.1" customFormat="1" customHeight="1" s="333">
      <c r="A1505" s="296" t="n"/>
      <c r="B1505" s="328" t="n"/>
      <c r="C1505" s="328" t="n"/>
      <c r="D1505" s="328" t="n"/>
      <c r="E1505" s="328" t="n"/>
      <c r="F1505" s="328" t="n"/>
      <c r="G1505" s="329" t="n"/>
      <c r="H1505" s="329" t="n"/>
      <c r="I1505" s="330" t="n"/>
      <c r="J1505" s="330" t="n"/>
      <c r="K1505" s="330" t="n"/>
      <c r="L1505" s="330" t="n"/>
      <c r="M1505" s="330" t="n"/>
      <c r="N1505" s="331">
        <f>IF(A1505="","",IF(ISERROR(MATCH($F1505,CL,0)),"Unknown",INDIRECT("'C'!$A$"&amp;MATCH($F1505,CL,0)+1)))</f>
        <v/>
      </c>
      <c r="O1505" s="331" t="inlineStr"/>
      <c r="P1505" s="332" t="n"/>
      <c r="Q1505" s="333">
        <f>A1505&amp;B1505</f>
        <v/>
      </c>
      <c r="R1505" s="333">
        <f>OR(ISBLANK(B1505),ISBLANK(C1505))</f>
        <v/>
      </c>
      <c r="S1505" s="333">
        <f>IF(R1505,"",A1505&amp;"+")</f>
        <v/>
      </c>
    </row>
    <row r="1506" ht="20.1" customFormat="1" customHeight="1" s="333">
      <c r="A1506" s="296" t="n"/>
      <c r="B1506" s="328" t="n"/>
      <c r="C1506" s="328" t="n"/>
      <c r="D1506" s="328" t="n"/>
      <c r="E1506" s="328" t="n"/>
      <c r="F1506" s="328" t="n"/>
      <c r="G1506" s="329" t="n"/>
      <c r="H1506" s="329" t="n"/>
      <c r="I1506" s="330" t="n"/>
      <c r="J1506" s="330" t="n"/>
      <c r="K1506" s="330" t="n"/>
      <c r="L1506" s="330" t="n"/>
      <c r="M1506" s="330" t="n"/>
      <c r="N1506" s="331">
        <f>IF(A1506="","",IF(ISERROR(MATCH($F1506,CL,0)),"Unknown",INDIRECT("'C'!$A$"&amp;MATCH($F1506,CL,0)+1)))</f>
        <v/>
      </c>
      <c r="O1506" s="331" t="inlineStr"/>
      <c r="P1506" s="332" t="n"/>
      <c r="Q1506" s="333">
        <f>A1506&amp;B1506</f>
        <v/>
      </c>
      <c r="R1506" s="333">
        <f>OR(ISBLANK(B1506),ISBLANK(C1506))</f>
        <v/>
      </c>
      <c r="S1506" s="333">
        <f>IF(R1506,"",A1506&amp;"+")</f>
        <v/>
      </c>
    </row>
    <row r="1507" ht="20.1" customFormat="1" customHeight="1" s="333">
      <c r="A1507" s="296" t="n"/>
      <c r="B1507" s="328" t="n"/>
      <c r="C1507" s="328" t="n"/>
      <c r="D1507" s="328" t="n"/>
      <c r="E1507" s="328" t="n"/>
      <c r="F1507" s="328" t="n"/>
      <c r="G1507" s="329" t="n"/>
      <c r="H1507" s="329" t="n"/>
      <c r="I1507" s="330" t="n"/>
      <c r="J1507" s="330" t="n"/>
      <c r="K1507" s="330" t="n"/>
      <c r="L1507" s="330" t="n"/>
      <c r="M1507" s="330" t="n"/>
      <c r="N1507" s="331">
        <f>IF(A1507="","",IF(ISERROR(MATCH($F1507,CL,0)),"Unknown",INDIRECT("'C'!$A$"&amp;MATCH($F1507,CL,0)+1)))</f>
        <v/>
      </c>
      <c r="O1507" s="331" t="inlineStr"/>
      <c r="P1507" s="332" t="n"/>
      <c r="Q1507" s="333">
        <f>A1507&amp;B1507</f>
        <v/>
      </c>
      <c r="R1507" s="333">
        <f>OR(ISBLANK(B1507),ISBLANK(C1507))</f>
        <v/>
      </c>
      <c r="S1507" s="333">
        <f>IF(R1507,"",A1507&amp;"+")</f>
        <v/>
      </c>
    </row>
    <row r="1508" ht="20.1" customFormat="1" customHeight="1" s="333">
      <c r="A1508" s="296" t="n"/>
      <c r="B1508" s="328" t="n"/>
      <c r="C1508" s="328" t="n"/>
      <c r="D1508" s="328" t="n"/>
      <c r="E1508" s="328" t="n"/>
      <c r="F1508" s="328" t="n"/>
      <c r="G1508" s="329" t="n"/>
      <c r="H1508" s="329" t="n"/>
      <c r="I1508" s="330" t="n"/>
      <c r="J1508" s="330" t="n"/>
      <c r="K1508" s="330" t="n"/>
      <c r="L1508" s="330" t="n"/>
      <c r="M1508" s="330" t="n"/>
      <c r="N1508" s="331">
        <f>IF(A1508="","",IF(ISERROR(MATCH($F1508,CL,0)),"Unknown",INDIRECT("'C'!$A$"&amp;MATCH($F1508,CL,0)+1)))</f>
        <v/>
      </c>
      <c r="O1508" s="331" t="inlineStr"/>
      <c r="P1508" s="332" t="n"/>
      <c r="Q1508" s="333">
        <f>A1508&amp;B1508</f>
        <v/>
      </c>
      <c r="R1508" s="333">
        <f>OR(ISBLANK(B1508),ISBLANK(C1508))</f>
        <v/>
      </c>
      <c r="S1508" s="333">
        <f>IF(R1508,"",A1508&amp;"+")</f>
        <v/>
      </c>
    </row>
    <row r="1509" ht="20.1" customFormat="1" customHeight="1" s="333">
      <c r="A1509" s="296" t="n"/>
      <c r="B1509" s="328" t="n"/>
      <c r="C1509" s="328" t="n"/>
      <c r="D1509" s="328" t="n"/>
      <c r="E1509" s="328" t="n"/>
      <c r="F1509" s="328" t="n"/>
      <c r="G1509" s="329" t="n"/>
      <c r="H1509" s="329" t="n"/>
      <c r="I1509" s="330" t="n"/>
      <c r="J1509" s="330" t="n"/>
      <c r="K1509" s="330" t="n"/>
      <c r="L1509" s="330" t="n"/>
      <c r="M1509" s="330" t="n"/>
      <c r="N1509" s="331">
        <f>IF(A1509="","",IF(ISERROR(MATCH($F1509,CL,0)),"Unknown",INDIRECT("'C'!$A$"&amp;MATCH($F1509,CL,0)+1)))</f>
        <v/>
      </c>
      <c r="O1509" s="331" t="inlineStr"/>
      <c r="P1509" s="332" t="n"/>
      <c r="Q1509" s="333">
        <f>A1509&amp;B1509</f>
        <v/>
      </c>
      <c r="R1509" s="333">
        <f>OR(ISBLANK(B1509),ISBLANK(C1509))</f>
        <v/>
      </c>
      <c r="S1509" s="333">
        <f>IF(R1509,"",A1509&amp;"+")</f>
        <v/>
      </c>
    </row>
    <row r="1510" ht="20.1" customFormat="1" customHeight="1" s="333">
      <c r="A1510" s="296" t="n"/>
      <c r="B1510" s="328" t="n"/>
      <c r="C1510" s="328" t="n"/>
      <c r="D1510" s="328" t="n"/>
      <c r="E1510" s="328" t="n"/>
      <c r="F1510" s="328" t="n"/>
      <c r="G1510" s="329" t="n"/>
      <c r="H1510" s="329" t="n"/>
      <c r="I1510" s="330" t="n"/>
      <c r="J1510" s="330" t="n"/>
      <c r="K1510" s="330" t="n"/>
      <c r="L1510" s="330" t="n"/>
      <c r="M1510" s="330" t="n"/>
      <c r="N1510" s="331">
        <f>IF(A1510="","",IF(ISERROR(MATCH($F1510,CL,0)),"Unknown",INDIRECT("'C'!$A$"&amp;MATCH($F1510,CL,0)+1)))</f>
        <v/>
      </c>
      <c r="O1510" s="331" t="inlineStr"/>
      <c r="P1510" s="332" t="n"/>
      <c r="Q1510" s="333">
        <f>A1510&amp;B1510</f>
        <v/>
      </c>
      <c r="R1510" s="333">
        <f>OR(ISBLANK(B1510),ISBLANK(C1510))</f>
        <v/>
      </c>
      <c r="S1510" s="333">
        <f>IF(R1510,"",A1510&amp;"+")</f>
        <v/>
      </c>
    </row>
    <row r="1511" ht="20.1" customFormat="1" customHeight="1" s="333">
      <c r="A1511" s="296" t="n"/>
      <c r="B1511" s="328" t="n"/>
      <c r="C1511" s="328" t="n"/>
      <c r="D1511" s="328" t="n"/>
      <c r="E1511" s="328" t="n"/>
      <c r="F1511" s="328" t="n"/>
      <c r="G1511" s="329" t="n"/>
      <c r="H1511" s="329" t="n"/>
      <c r="I1511" s="330" t="n"/>
      <c r="J1511" s="330" t="n"/>
      <c r="K1511" s="330" t="n"/>
      <c r="L1511" s="330" t="n"/>
      <c r="M1511" s="330" t="n"/>
      <c r="N1511" s="331">
        <f>IF(A1511="","",IF(ISERROR(MATCH($F1511,CL,0)),"Unknown",INDIRECT("'C'!$A$"&amp;MATCH($F1511,CL,0)+1)))</f>
        <v/>
      </c>
      <c r="O1511" s="331" t="inlineStr"/>
      <c r="P1511" s="332" t="n"/>
      <c r="Q1511" s="333">
        <f>A1511&amp;B1511</f>
        <v/>
      </c>
      <c r="R1511" s="333">
        <f>OR(ISBLANK(B1511),ISBLANK(C1511))</f>
        <v/>
      </c>
      <c r="S1511" s="333">
        <f>IF(R1511,"",A1511&amp;"+")</f>
        <v/>
      </c>
    </row>
    <row r="1512" ht="20.1" customFormat="1" customHeight="1" s="333">
      <c r="A1512" s="296" t="n"/>
      <c r="B1512" s="328" t="n"/>
      <c r="C1512" s="328" t="n"/>
      <c r="D1512" s="328" t="n"/>
      <c r="E1512" s="328" t="n"/>
      <c r="F1512" s="328" t="n"/>
      <c r="G1512" s="329" t="n"/>
      <c r="H1512" s="329" t="n"/>
      <c r="I1512" s="330" t="n"/>
      <c r="J1512" s="330" t="n"/>
      <c r="K1512" s="330" t="n"/>
      <c r="L1512" s="330" t="n"/>
      <c r="M1512" s="330" t="n"/>
      <c r="N1512" s="331">
        <f>IF(A1512="","",IF(ISERROR(MATCH($F1512,CL,0)),"Unknown",INDIRECT("'C'!$A$"&amp;MATCH($F1512,CL,0)+1)))</f>
        <v/>
      </c>
      <c r="O1512" s="331" t="inlineStr"/>
      <c r="P1512" s="332" t="n"/>
      <c r="Q1512" s="333">
        <f>A1512&amp;B1512</f>
        <v/>
      </c>
      <c r="R1512" s="333">
        <f>OR(ISBLANK(B1512),ISBLANK(C1512))</f>
        <v/>
      </c>
      <c r="S1512" s="333">
        <f>IF(R1512,"",A1512&amp;"+")</f>
        <v/>
      </c>
    </row>
    <row r="1513" ht="20.1" customFormat="1" customHeight="1" s="333">
      <c r="A1513" s="296" t="n"/>
      <c r="B1513" s="328" t="n"/>
      <c r="C1513" s="328" t="n"/>
      <c r="D1513" s="328" t="n"/>
      <c r="E1513" s="328" t="n"/>
      <c r="F1513" s="328" t="n"/>
      <c r="G1513" s="329" t="n"/>
      <c r="H1513" s="329" t="n"/>
      <c r="I1513" s="330" t="n"/>
      <c r="J1513" s="330" t="n"/>
      <c r="K1513" s="330" t="n"/>
      <c r="L1513" s="330" t="n"/>
      <c r="M1513" s="330" t="n"/>
      <c r="N1513" s="331">
        <f>IF(A1513="","",IF(ISERROR(MATCH($F1513,CL,0)),"Unknown",INDIRECT("'C'!$A$"&amp;MATCH($F1513,CL,0)+1)))</f>
        <v/>
      </c>
      <c r="O1513" s="331" t="inlineStr"/>
      <c r="P1513" s="332" t="n"/>
      <c r="Q1513" s="333">
        <f>A1513&amp;B1513</f>
        <v/>
      </c>
      <c r="R1513" s="333">
        <f>OR(ISBLANK(B1513),ISBLANK(C1513))</f>
        <v/>
      </c>
      <c r="S1513" s="333">
        <f>IF(R1513,"",A1513&amp;"+")</f>
        <v/>
      </c>
    </row>
    <row r="1514" ht="20.1" customFormat="1" customHeight="1" s="333">
      <c r="A1514" s="296" t="n"/>
      <c r="B1514" s="328" t="n"/>
      <c r="C1514" s="328" t="n"/>
      <c r="D1514" s="328" t="n"/>
      <c r="E1514" s="328" t="n"/>
      <c r="F1514" s="328" t="n"/>
      <c r="G1514" s="329" t="n"/>
      <c r="H1514" s="329" t="n"/>
      <c r="I1514" s="330" t="n"/>
      <c r="J1514" s="330" t="n"/>
      <c r="K1514" s="330" t="n"/>
      <c r="L1514" s="330" t="n"/>
      <c r="M1514" s="330" t="n"/>
      <c r="N1514" s="331">
        <f>IF(A1514="","",IF(ISERROR(MATCH($F1514,CL,0)),"Unknown",INDIRECT("'C'!$A$"&amp;MATCH($F1514,CL,0)+1)))</f>
        <v/>
      </c>
      <c r="O1514" s="331" t="inlineStr"/>
      <c r="P1514" s="332" t="n"/>
      <c r="Q1514" s="333">
        <f>A1514&amp;B1514</f>
        <v/>
      </c>
      <c r="R1514" s="333">
        <f>OR(ISBLANK(B1514),ISBLANK(C1514))</f>
        <v/>
      </c>
      <c r="S1514" s="333">
        <f>IF(R1514,"",A1514&amp;"+")</f>
        <v/>
      </c>
    </row>
    <row r="1515" ht="20.1" customFormat="1" customHeight="1" s="333">
      <c r="A1515" s="296" t="n"/>
      <c r="B1515" s="328" t="n"/>
      <c r="C1515" s="328" t="n"/>
      <c r="D1515" s="328" t="n"/>
      <c r="E1515" s="328" t="n"/>
      <c r="F1515" s="328" t="n"/>
      <c r="G1515" s="329" t="n"/>
      <c r="H1515" s="329" t="n"/>
      <c r="I1515" s="330" t="n"/>
      <c r="J1515" s="330" t="n"/>
      <c r="K1515" s="330" t="n"/>
      <c r="L1515" s="330" t="n"/>
      <c r="M1515" s="330" t="n"/>
      <c r="N1515" s="331">
        <f>IF(A1515="","",IF(ISERROR(MATCH($F1515,CL,0)),"Unknown",INDIRECT("'C'!$A$"&amp;MATCH($F1515,CL,0)+1)))</f>
        <v/>
      </c>
      <c r="O1515" s="331" t="inlineStr"/>
      <c r="P1515" s="332" t="n"/>
      <c r="Q1515" s="333">
        <f>A1515&amp;B1515</f>
        <v/>
      </c>
      <c r="R1515" s="333">
        <f>OR(ISBLANK(B1515),ISBLANK(C1515))</f>
        <v/>
      </c>
      <c r="S1515" s="333">
        <f>IF(R1515,"",A1515&amp;"+")</f>
        <v/>
      </c>
    </row>
    <row r="1516" ht="20.1" customFormat="1" customHeight="1" s="333">
      <c r="A1516" s="296" t="n"/>
      <c r="B1516" s="328" t="n"/>
      <c r="C1516" s="328" t="n"/>
      <c r="D1516" s="328" t="n"/>
      <c r="E1516" s="328" t="n"/>
      <c r="F1516" s="328" t="n"/>
      <c r="G1516" s="329" t="n"/>
      <c r="H1516" s="329" t="n"/>
      <c r="I1516" s="330" t="n"/>
      <c r="J1516" s="330" t="n"/>
      <c r="K1516" s="330" t="n"/>
      <c r="L1516" s="330" t="n"/>
      <c r="M1516" s="330" t="n"/>
      <c r="N1516" s="331">
        <f>IF(A1516="","",IF(ISERROR(MATCH($F1516,CL,0)),"Unknown",INDIRECT("'C'!$A$"&amp;MATCH($F1516,CL,0)+1)))</f>
        <v/>
      </c>
      <c r="O1516" s="331" t="inlineStr"/>
      <c r="P1516" s="332" t="n"/>
      <c r="Q1516" s="333">
        <f>A1516&amp;B1516</f>
        <v/>
      </c>
      <c r="R1516" s="333">
        <f>OR(ISBLANK(B1516),ISBLANK(C1516))</f>
        <v/>
      </c>
      <c r="S1516" s="333">
        <f>IF(R1516,"",A1516&amp;"+")</f>
        <v/>
      </c>
    </row>
    <row r="1517" ht="20.1" customFormat="1" customHeight="1" s="333">
      <c r="A1517" s="296" t="n"/>
      <c r="B1517" s="328" t="n"/>
      <c r="C1517" s="328" t="n"/>
      <c r="D1517" s="328" t="n"/>
      <c r="E1517" s="328" t="n"/>
      <c r="F1517" s="328" t="n"/>
      <c r="G1517" s="329" t="n"/>
      <c r="H1517" s="329" t="n"/>
      <c r="I1517" s="330" t="n"/>
      <c r="J1517" s="330" t="n"/>
      <c r="K1517" s="330" t="n"/>
      <c r="L1517" s="330" t="n"/>
      <c r="M1517" s="330" t="n"/>
      <c r="N1517" s="331">
        <f>IF(A1517="","",IF(ISERROR(MATCH($F1517,CL,0)),"Unknown",INDIRECT("'C'!$A$"&amp;MATCH($F1517,CL,0)+1)))</f>
        <v/>
      </c>
      <c r="O1517" s="331" t="inlineStr"/>
      <c r="P1517" s="332" t="n"/>
      <c r="Q1517" s="333">
        <f>A1517&amp;B1517</f>
        <v/>
      </c>
      <c r="R1517" s="333">
        <f>OR(ISBLANK(B1517),ISBLANK(C1517))</f>
        <v/>
      </c>
      <c r="S1517" s="333">
        <f>IF(R1517,"",A1517&amp;"+")</f>
        <v/>
      </c>
    </row>
    <row r="1518" ht="20.1" customFormat="1" customHeight="1" s="333">
      <c r="A1518" s="296" t="n"/>
      <c r="B1518" s="328" t="n"/>
      <c r="C1518" s="328" t="n"/>
      <c r="D1518" s="328" t="n"/>
      <c r="E1518" s="328" t="n"/>
      <c r="F1518" s="328" t="n"/>
      <c r="G1518" s="329" t="n"/>
      <c r="H1518" s="329" t="n"/>
      <c r="I1518" s="330" t="n"/>
      <c r="J1518" s="330" t="n"/>
      <c r="K1518" s="330" t="n"/>
      <c r="L1518" s="330" t="n"/>
      <c r="M1518" s="330" t="n"/>
      <c r="N1518" s="331">
        <f>IF(A1518="","",IF(ISERROR(MATCH($F1518,CL,0)),"Unknown",INDIRECT("'C'!$A$"&amp;MATCH($F1518,CL,0)+1)))</f>
        <v/>
      </c>
      <c r="O1518" s="331" t="inlineStr"/>
      <c r="P1518" s="332" t="n"/>
      <c r="Q1518" s="333">
        <f>A1518&amp;B1518</f>
        <v/>
      </c>
      <c r="R1518" s="333">
        <f>OR(ISBLANK(B1518),ISBLANK(C1518))</f>
        <v/>
      </c>
      <c r="S1518" s="333">
        <f>IF(R1518,"",A1518&amp;"+")</f>
        <v/>
      </c>
    </row>
    <row r="1519" ht="20.1" customFormat="1" customHeight="1" s="333">
      <c r="A1519" s="296" t="n"/>
      <c r="B1519" s="328" t="n"/>
      <c r="C1519" s="328" t="n"/>
      <c r="D1519" s="328" t="n"/>
      <c r="E1519" s="328" t="n"/>
      <c r="F1519" s="328" t="n"/>
      <c r="G1519" s="329" t="n"/>
      <c r="H1519" s="329" t="n"/>
      <c r="I1519" s="330" t="n"/>
      <c r="J1519" s="330" t="n"/>
      <c r="K1519" s="330" t="n"/>
      <c r="L1519" s="330" t="n"/>
      <c r="M1519" s="330" t="n"/>
      <c r="N1519" s="331">
        <f>IF(A1519="","",IF(ISERROR(MATCH($F1519,CL,0)),"Unknown",INDIRECT("'C'!$A$"&amp;MATCH($F1519,CL,0)+1)))</f>
        <v/>
      </c>
      <c r="O1519" s="331" t="inlineStr"/>
      <c r="P1519" s="332" t="n"/>
      <c r="Q1519" s="333">
        <f>A1519&amp;B1519</f>
        <v/>
      </c>
      <c r="R1519" s="333">
        <f>OR(ISBLANK(B1519),ISBLANK(C1519))</f>
        <v/>
      </c>
      <c r="S1519" s="333">
        <f>IF(R1519,"",A1519&amp;"+")</f>
        <v/>
      </c>
    </row>
    <row r="1520" ht="20.1" customFormat="1" customHeight="1" s="333">
      <c r="A1520" s="296" t="n"/>
      <c r="B1520" s="328" t="n"/>
      <c r="C1520" s="328" t="n"/>
      <c r="D1520" s="328" t="n"/>
      <c r="E1520" s="328" t="n"/>
      <c r="F1520" s="328" t="n"/>
      <c r="G1520" s="329" t="n"/>
      <c r="H1520" s="329" t="n"/>
      <c r="I1520" s="330" t="n"/>
      <c r="J1520" s="330" t="n"/>
      <c r="K1520" s="330" t="n"/>
      <c r="L1520" s="330" t="n"/>
      <c r="M1520" s="330" t="n"/>
      <c r="N1520" s="331">
        <f>IF(A1520="","",IF(ISERROR(MATCH($F1520,CL,0)),"Unknown",INDIRECT("'C'!$A$"&amp;MATCH($F1520,CL,0)+1)))</f>
        <v/>
      </c>
      <c r="O1520" s="331" t="inlineStr"/>
      <c r="P1520" s="332" t="n"/>
      <c r="Q1520" s="333">
        <f>A1520&amp;B1520</f>
        <v/>
      </c>
      <c r="R1520" s="333">
        <f>OR(ISBLANK(B1520),ISBLANK(C1520))</f>
        <v/>
      </c>
      <c r="S1520" s="333">
        <f>IF(R1520,"",A1520&amp;"+")</f>
        <v/>
      </c>
    </row>
    <row r="1521" ht="20.1" customFormat="1" customHeight="1" s="333">
      <c r="A1521" s="296" t="n"/>
      <c r="B1521" s="328" t="n"/>
      <c r="C1521" s="328" t="n"/>
      <c r="D1521" s="328" t="n"/>
      <c r="E1521" s="328" t="n"/>
      <c r="F1521" s="328" t="n"/>
      <c r="G1521" s="329" t="n"/>
      <c r="H1521" s="329" t="n"/>
      <c r="I1521" s="330" t="n"/>
      <c r="J1521" s="330" t="n"/>
      <c r="K1521" s="330" t="n"/>
      <c r="L1521" s="330" t="n"/>
      <c r="M1521" s="330" t="n"/>
      <c r="N1521" s="331">
        <f>IF(A1521="","",IF(ISERROR(MATCH($F1521,CL,0)),"Unknown",INDIRECT("'C'!$A$"&amp;MATCH($F1521,CL,0)+1)))</f>
        <v/>
      </c>
      <c r="O1521" s="331" t="inlineStr"/>
      <c r="P1521" s="332" t="n"/>
      <c r="Q1521" s="333">
        <f>A1521&amp;B1521</f>
        <v/>
      </c>
      <c r="R1521" s="333">
        <f>OR(ISBLANK(B1521),ISBLANK(C1521))</f>
        <v/>
      </c>
      <c r="S1521" s="333">
        <f>IF(R1521,"",A1521&amp;"+")</f>
        <v/>
      </c>
    </row>
    <row r="1522" ht="20.1" customFormat="1" customHeight="1" s="333">
      <c r="A1522" s="296" t="n"/>
      <c r="B1522" s="328" t="n"/>
      <c r="C1522" s="328" t="n"/>
      <c r="D1522" s="328" t="n"/>
      <c r="E1522" s="328" t="n"/>
      <c r="F1522" s="328" t="n"/>
      <c r="G1522" s="329" t="n"/>
      <c r="H1522" s="329" t="n"/>
      <c r="I1522" s="330" t="n"/>
      <c r="J1522" s="330" t="n"/>
      <c r="K1522" s="330" t="n"/>
      <c r="L1522" s="330" t="n"/>
      <c r="M1522" s="330" t="n"/>
      <c r="N1522" s="331">
        <f>IF(A1522="","",IF(ISERROR(MATCH($F1522,CL,0)),"Unknown",INDIRECT("'C'!$A$"&amp;MATCH($F1522,CL,0)+1)))</f>
        <v/>
      </c>
      <c r="O1522" s="331" t="inlineStr"/>
      <c r="P1522" s="332" t="n"/>
      <c r="Q1522" s="333">
        <f>A1522&amp;B1522</f>
        <v/>
      </c>
      <c r="R1522" s="333">
        <f>OR(ISBLANK(B1522),ISBLANK(C1522))</f>
        <v/>
      </c>
      <c r="S1522" s="333">
        <f>IF(R1522,"",A1522&amp;"+")</f>
        <v/>
      </c>
    </row>
    <row r="1523" ht="20.1" customFormat="1" customHeight="1" s="333">
      <c r="A1523" s="296" t="n"/>
      <c r="B1523" s="328" t="n"/>
      <c r="C1523" s="328" t="n"/>
      <c r="D1523" s="328" t="n"/>
      <c r="E1523" s="328" t="n"/>
      <c r="F1523" s="328" t="n"/>
      <c r="G1523" s="329" t="n"/>
      <c r="H1523" s="329" t="n"/>
      <c r="I1523" s="330" t="n"/>
      <c r="J1523" s="330" t="n"/>
      <c r="K1523" s="330" t="n"/>
      <c r="L1523" s="330" t="n"/>
      <c r="M1523" s="330" t="n"/>
      <c r="N1523" s="331">
        <f>IF(A1523="","",IF(ISERROR(MATCH($F1523,CL,0)),"Unknown",INDIRECT("'C'!$A$"&amp;MATCH($F1523,CL,0)+1)))</f>
        <v/>
      </c>
      <c r="O1523" s="331" t="inlineStr"/>
      <c r="P1523" s="332" t="n"/>
      <c r="Q1523" s="333">
        <f>A1523&amp;B1523</f>
        <v/>
      </c>
      <c r="R1523" s="333">
        <f>OR(ISBLANK(B1523),ISBLANK(C1523))</f>
        <v/>
      </c>
      <c r="S1523" s="333">
        <f>IF(R1523,"",A1523&amp;"+")</f>
        <v/>
      </c>
    </row>
    <row r="1524" ht="20.1" customFormat="1" customHeight="1" s="333">
      <c r="A1524" s="296" t="n"/>
      <c r="B1524" s="328" t="n"/>
      <c r="C1524" s="328" t="n"/>
      <c r="D1524" s="328" t="n"/>
      <c r="E1524" s="328" t="n"/>
      <c r="F1524" s="328" t="n"/>
      <c r="G1524" s="329" t="n"/>
      <c r="H1524" s="329" t="n"/>
      <c r="I1524" s="330" t="n"/>
      <c r="J1524" s="330" t="n"/>
      <c r="K1524" s="330" t="n"/>
      <c r="L1524" s="330" t="n"/>
      <c r="M1524" s="330" t="n"/>
      <c r="N1524" s="331">
        <f>IF(A1524="","",IF(ISERROR(MATCH($F1524,CL,0)),"Unknown",INDIRECT("'C'!$A$"&amp;MATCH($F1524,CL,0)+1)))</f>
        <v/>
      </c>
      <c r="O1524" s="331" t="inlineStr"/>
      <c r="P1524" s="332" t="n"/>
      <c r="Q1524" s="333">
        <f>A1524&amp;B1524</f>
        <v/>
      </c>
      <c r="R1524" s="333">
        <f>OR(ISBLANK(B1524),ISBLANK(C1524))</f>
        <v/>
      </c>
      <c r="S1524" s="333">
        <f>IF(R1524,"",A1524&amp;"+")</f>
        <v/>
      </c>
    </row>
    <row r="1525" ht="20.1" customFormat="1" customHeight="1" s="333">
      <c r="A1525" s="296" t="n"/>
      <c r="B1525" s="328" t="n"/>
      <c r="C1525" s="328" t="n"/>
      <c r="D1525" s="328" t="n"/>
      <c r="E1525" s="328" t="n"/>
      <c r="F1525" s="328" t="n"/>
      <c r="G1525" s="329" t="n"/>
      <c r="H1525" s="329" t="n"/>
      <c r="I1525" s="330" t="n"/>
      <c r="J1525" s="330" t="n"/>
      <c r="K1525" s="330" t="n"/>
      <c r="L1525" s="330" t="n"/>
      <c r="M1525" s="330" t="n"/>
      <c r="N1525" s="331">
        <f>IF(A1525="","",IF(ISERROR(MATCH($F1525,CL,0)),"Unknown",INDIRECT("'C'!$A$"&amp;MATCH($F1525,CL,0)+1)))</f>
        <v/>
      </c>
      <c r="O1525" s="331" t="inlineStr"/>
      <c r="P1525" s="332" t="n"/>
      <c r="Q1525" s="333">
        <f>A1525&amp;B1525</f>
        <v/>
      </c>
      <c r="R1525" s="333">
        <f>OR(ISBLANK(B1525),ISBLANK(C1525))</f>
        <v/>
      </c>
      <c r="S1525" s="333">
        <f>IF(R1525,"",A1525&amp;"+")</f>
        <v/>
      </c>
    </row>
    <row r="1526" ht="20.1" customFormat="1" customHeight="1" s="333">
      <c r="A1526" s="296" t="n"/>
      <c r="B1526" s="328" t="n"/>
      <c r="C1526" s="328" t="n"/>
      <c r="D1526" s="328" t="n"/>
      <c r="E1526" s="328" t="n"/>
      <c r="F1526" s="328" t="n"/>
      <c r="G1526" s="329" t="n"/>
      <c r="H1526" s="329" t="n"/>
      <c r="I1526" s="330" t="n"/>
      <c r="J1526" s="330" t="n"/>
      <c r="K1526" s="330" t="n"/>
      <c r="L1526" s="330" t="n"/>
      <c r="M1526" s="330" t="n"/>
      <c r="N1526" s="331">
        <f>IF(A1526="","",IF(ISERROR(MATCH($F1526,CL,0)),"Unknown",INDIRECT("'C'!$A$"&amp;MATCH($F1526,CL,0)+1)))</f>
        <v/>
      </c>
      <c r="O1526" s="331" t="inlineStr"/>
      <c r="P1526" s="332" t="n"/>
      <c r="Q1526" s="333">
        <f>A1526&amp;B1526</f>
        <v/>
      </c>
      <c r="R1526" s="333">
        <f>OR(ISBLANK(B1526),ISBLANK(C1526))</f>
        <v/>
      </c>
      <c r="S1526" s="333">
        <f>IF(R1526,"",A1526&amp;"+")</f>
        <v/>
      </c>
    </row>
    <row r="1527" ht="20.1" customFormat="1" customHeight="1" s="333">
      <c r="A1527" s="296" t="n"/>
      <c r="B1527" s="328" t="n"/>
      <c r="C1527" s="328" t="n"/>
      <c r="D1527" s="328" t="n"/>
      <c r="E1527" s="328" t="n"/>
      <c r="F1527" s="328" t="n"/>
      <c r="G1527" s="329" t="n"/>
      <c r="H1527" s="329" t="n"/>
      <c r="I1527" s="330" t="n"/>
      <c r="J1527" s="330" t="n"/>
      <c r="K1527" s="330" t="n"/>
      <c r="L1527" s="330" t="n"/>
      <c r="M1527" s="330" t="n"/>
      <c r="N1527" s="331">
        <f>IF(A1527="","",IF(ISERROR(MATCH($F1527,CL,0)),"Unknown",INDIRECT("'C'!$A$"&amp;MATCH($F1527,CL,0)+1)))</f>
        <v/>
      </c>
      <c r="O1527" s="331" t="inlineStr"/>
      <c r="P1527" s="332" t="n"/>
      <c r="Q1527" s="333">
        <f>A1527&amp;B1527</f>
        <v/>
      </c>
      <c r="R1527" s="333">
        <f>OR(ISBLANK(B1527),ISBLANK(C1527))</f>
        <v/>
      </c>
      <c r="S1527" s="333">
        <f>IF(R1527,"",A1527&amp;"+")</f>
        <v/>
      </c>
    </row>
    <row r="1528" ht="20.1" customFormat="1" customHeight="1" s="333">
      <c r="A1528" s="296" t="n"/>
      <c r="B1528" s="328" t="n"/>
      <c r="C1528" s="328" t="n"/>
      <c r="D1528" s="328" t="n"/>
      <c r="E1528" s="328" t="n"/>
      <c r="F1528" s="328" t="n"/>
      <c r="G1528" s="329" t="n"/>
      <c r="H1528" s="329" t="n"/>
      <c r="I1528" s="330" t="n"/>
      <c r="J1528" s="330" t="n"/>
      <c r="K1528" s="330" t="n"/>
      <c r="L1528" s="330" t="n"/>
      <c r="M1528" s="330" t="n"/>
      <c r="N1528" s="331">
        <f>IF(A1528="","",IF(ISERROR(MATCH($F1528,CL,0)),"Unknown",INDIRECT("'C'!$A$"&amp;MATCH($F1528,CL,0)+1)))</f>
        <v/>
      </c>
      <c r="O1528" s="331" t="inlineStr"/>
      <c r="P1528" s="332" t="n"/>
      <c r="Q1528" s="333">
        <f>A1528&amp;B1528</f>
        <v/>
      </c>
      <c r="R1528" s="333">
        <f>OR(ISBLANK(B1528),ISBLANK(C1528))</f>
        <v/>
      </c>
      <c r="S1528" s="333">
        <f>IF(R1528,"",A1528&amp;"+")</f>
        <v/>
      </c>
    </row>
    <row r="1529" ht="20.1" customFormat="1" customHeight="1" s="333">
      <c r="A1529" s="296" t="n"/>
      <c r="B1529" s="328" t="n"/>
      <c r="C1529" s="328" t="n"/>
      <c r="D1529" s="328" t="n"/>
      <c r="E1529" s="328" t="n"/>
      <c r="F1529" s="328" t="n"/>
      <c r="G1529" s="329" t="n"/>
      <c r="H1529" s="329" t="n"/>
      <c r="I1529" s="330" t="n"/>
      <c r="J1529" s="330" t="n"/>
      <c r="K1529" s="330" t="n"/>
      <c r="L1529" s="330" t="n"/>
      <c r="M1529" s="330" t="n"/>
      <c r="N1529" s="331">
        <f>IF(A1529="","",IF(ISERROR(MATCH($F1529,CL,0)),"Unknown",INDIRECT("'C'!$A$"&amp;MATCH($F1529,CL,0)+1)))</f>
        <v/>
      </c>
      <c r="O1529" s="331" t="inlineStr"/>
      <c r="P1529" s="332" t="n"/>
      <c r="Q1529" s="333">
        <f>A1529&amp;B1529</f>
        <v/>
      </c>
      <c r="R1529" s="333">
        <f>OR(ISBLANK(B1529),ISBLANK(C1529))</f>
        <v/>
      </c>
      <c r="S1529" s="333">
        <f>IF(R1529,"",A1529&amp;"+")</f>
        <v/>
      </c>
    </row>
    <row r="1530" ht="20.1" customFormat="1" customHeight="1" s="333">
      <c r="A1530" s="296" t="n"/>
      <c r="B1530" s="328" t="n"/>
      <c r="C1530" s="328" t="n"/>
      <c r="D1530" s="328" t="n"/>
      <c r="E1530" s="328" t="n"/>
      <c r="F1530" s="328" t="n"/>
      <c r="G1530" s="329" t="n"/>
      <c r="H1530" s="329" t="n"/>
      <c r="I1530" s="330" t="n"/>
      <c r="J1530" s="330" t="n"/>
      <c r="K1530" s="330" t="n"/>
      <c r="L1530" s="330" t="n"/>
      <c r="M1530" s="330" t="n"/>
      <c r="N1530" s="331">
        <f>IF(A1530="","",IF(ISERROR(MATCH($F1530,CL,0)),"Unknown",INDIRECT("'C'!$A$"&amp;MATCH($F1530,CL,0)+1)))</f>
        <v/>
      </c>
      <c r="O1530" s="331" t="inlineStr"/>
      <c r="P1530" s="332" t="n"/>
      <c r="Q1530" s="333">
        <f>A1530&amp;B1530</f>
        <v/>
      </c>
      <c r="R1530" s="333">
        <f>OR(ISBLANK(B1530),ISBLANK(C1530))</f>
        <v/>
      </c>
      <c r="S1530" s="333">
        <f>IF(R1530,"",A1530&amp;"+")</f>
        <v/>
      </c>
    </row>
    <row r="1531" ht="20.1" customFormat="1" customHeight="1" s="333">
      <c r="A1531" s="296" t="n"/>
      <c r="B1531" s="328" t="n"/>
      <c r="C1531" s="328" t="n"/>
      <c r="D1531" s="328" t="n"/>
      <c r="E1531" s="328" t="n"/>
      <c r="F1531" s="328" t="n"/>
      <c r="G1531" s="329" t="n"/>
      <c r="H1531" s="329" t="n"/>
      <c r="I1531" s="330" t="n"/>
      <c r="J1531" s="330" t="n"/>
      <c r="K1531" s="330" t="n"/>
      <c r="L1531" s="330" t="n"/>
      <c r="M1531" s="330" t="n"/>
      <c r="N1531" s="331">
        <f>IF(A1531="","",IF(ISERROR(MATCH($F1531,CL,0)),"Unknown",INDIRECT("'C'!$A$"&amp;MATCH($F1531,CL,0)+1)))</f>
        <v/>
      </c>
      <c r="O1531" s="331" t="inlineStr"/>
      <c r="P1531" s="332" t="n"/>
      <c r="Q1531" s="333">
        <f>A1531&amp;B1531</f>
        <v/>
      </c>
      <c r="R1531" s="333">
        <f>OR(ISBLANK(B1531),ISBLANK(C1531))</f>
        <v/>
      </c>
      <c r="S1531" s="333">
        <f>IF(R1531,"",A1531&amp;"+")</f>
        <v/>
      </c>
    </row>
    <row r="1532" ht="20.1" customFormat="1" customHeight="1" s="333">
      <c r="A1532" s="296" t="n"/>
      <c r="B1532" s="328" t="n"/>
      <c r="C1532" s="328" t="n"/>
      <c r="D1532" s="328" t="n"/>
      <c r="E1532" s="328" t="n"/>
      <c r="F1532" s="328" t="n"/>
      <c r="G1532" s="329" t="n"/>
      <c r="H1532" s="329" t="n"/>
      <c r="I1532" s="330" t="n"/>
      <c r="J1532" s="330" t="n"/>
      <c r="K1532" s="330" t="n"/>
      <c r="L1532" s="330" t="n"/>
      <c r="M1532" s="330" t="n"/>
      <c r="N1532" s="331">
        <f>IF(A1532="","",IF(ISERROR(MATCH($F1532,CL,0)),"Unknown",INDIRECT("'C'!$A$"&amp;MATCH($F1532,CL,0)+1)))</f>
        <v/>
      </c>
      <c r="O1532" s="331" t="inlineStr"/>
      <c r="P1532" s="332" t="n"/>
      <c r="Q1532" s="333">
        <f>A1532&amp;B1532</f>
        <v/>
      </c>
      <c r="R1532" s="333">
        <f>OR(ISBLANK(B1532),ISBLANK(C1532))</f>
        <v/>
      </c>
      <c r="S1532" s="333">
        <f>IF(R1532,"",A1532&amp;"+")</f>
        <v/>
      </c>
    </row>
    <row r="1533" ht="20.1" customFormat="1" customHeight="1" s="333">
      <c r="A1533" s="296" t="n"/>
      <c r="B1533" s="328" t="n"/>
      <c r="C1533" s="328" t="n"/>
      <c r="D1533" s="328" t="n"/>
      <c r="E1533" s="328" t="n"/>
      <c r="F1533" s="328" t="n"/>
      <c r="G1533" s="329" t="n"/>
      <c r="H1533" s="329" t="n"/>
      <c r="I1533" s="330" t="n"/>
      <c r="J1533" s="330" t="n"/>
      <c r="K1533" s="330" t="n"/>
      <c r="L1533" s="330" t="n"/>
      <c r="M1533" s="330" t="n"/>
      <c r="N1533" s="331">
        <f>IF(A1533="","",IF(ISERROR(MATCH($F1533,CL,0)),"Unknown",INDIRECT("'C'!$A$"&amp;MATCH($F1533,CL,0)+1)))</f>
        <v/>
      </c>
      <c r="O1533" s="331" t="inlineStr"/>
      <c r="P1533" s="332" t="n"/>
      <c r="Q1533" s="333">
        <f>A1533&amp;B1533</f>
        <v/>
      </c>
      <c r="R1533" s="333">
        <f>OR(ISBLANK(B1533),ISBLANK(C1533))</f>
        <v/>
      </c>
      <c r="S1533" s="333">
        <f>IF(R1533,"",A1533&amp;"+")</f>
        <v/>
      </c>
    </row>
    <row r="1534" ht="20.1" customFormat="1" customHeight="1" s="333">
      <c r="A1534" s="296" t="n"/>
      <c r="B1534" s="328" t="n"/>
      <c r="C1534" s="328" t="n"/>
      <c r="D1534" s="328" t="n"/>
      <c r="E1534" s="328" t="n"/>
      <c r="F1534" s="328" t="n"/>
      <c r="G1534" s="329" t="n"/>
      <c r="H1534" s="329" t="n"/>
      <c r="I1534" s="330" t="n"/>
      <c r="J1534" s="330" t="n"/>
      <c r="K1534" s="330" t="n"/>
      <c r="L1534" s="330" t="n"/>
      <c r="M1534" s="330" t="n"/>
      <c r="N1534" s="331">
        <f>IF(A1534="","",IF(ISERROR(MATCH($F1534,CL,0)),"Unknown",INDIRECT("'C'!$A$"&amp;MATCH($F1534,CL,0)+1)))</f>
        <v/>
      </c>
      <c r="O1534" s="331" t="inlineStr"/>
      <c r="P1534" s="332" t="n"/>
      <c r="Q1534" s="333">
        <f>A1534&amp;B1534</f>
        <v/>
      </c>
      <c r="R1534" s="333">
        <f>OR(ISBLANK(B1534),ISBLANK(C1534))</f>
        <v/>
      </c>
      <c r="S1534" s="333">
        <f>IF(R1534,"",A1534&amp;"+")</f>
        <v/>
      </c>
    </row>
    <row r="1535" ht="20.1" customFormat="1" customHeight="1" s="333">
      <c r="A1535" s="296" t="n"/>
      <c r="B1535" s="328" t="n"/>
      <c r="C1535" s="328" t="n"/>
      <c r="D1535" s="328" t="n"/>
      <c r="E1535" s="328" t="n"/>
      <c r="F1535" s="328" t="n"/>
      <c r="G1535" s="329" t="n"/>
      <c r="H1535" s="329" t="n"/>
      <c r="I1535" s="330" t="n"/>
      <c r="J1535" s="330" t="n"/>
      <c r="K1535" s="330" t="n"/>
      <c r="L1535" s="330" t="n"/>
      <c r="M1535" s="330" t="n"/>
      <c r="N1535" s="331">
        <f>IF(A1535="","",IF(ISERROR(MATCH($F1535,CL,0)),"Unknown",INDIRECT("'C'!$A$"&amp;MATCH($F1535,CL,0)+1)))</f>
        <v/>
      </c>
      <c r="O1535" s="331" t="inlineStr"/>
      <c r="P1535" s="332" t="n"/>
      <c r="Q1535" s="333">
        <f>A1535&amp;B1535</f>
        <v/>
      </c>
      <c r="R1535" s="333">
        <f>OR(ISBLANK(B1535),ISBLANK(C1535))</f>
        <v/>
      </c>
      <c r="S1535" s="333">
        <f>IF(R1535,"",A1535&amp;"+")</f>
        <v/>
      </c>
    </row>
    <row r="1536" ht="20.1" customFormat="1" customHeight="1" s="333">
      <c r="A1536" s="296" t="n"/>
      <c r="B1536" s="328" t="n"/>
      <c r="C1536" s="328" t="n"/>
      <c r="D1536" s="328" t="n"/>
      <c r="E1536" s="328" t="n"/>
      <c r="F1536" s="328" t="n"/>
      <c r="G1536" s="329" t="n"/>
      <c r="H1536" s="329" t="n"/>
      <c r="I1536" s="330" t="n"/>
      <c r="J1536" s="330" t="n"/>
      <c r="K1536" s="330" t="n"/>
      <c r="L1536" s="330" t="n"/>
      <c r="M1536" s="330" t="n"/>
      <c r="N1536" s="331">
        <f>IF(A1536="","",IF(ISERROR(MATCH($F1536,CL,0)),"Unknown",INDIRECT("'C'!$A$"&amp;MATCH($F1536,CL,0)+1)))</f>
        <v/>
      </c>
      <c r="O1536" s="331" t="inlineStr"/>
      <c r="P1536" s="332" t="n"/>
      <c r="Q1536" s="333">
        <f>A1536&amp;B1536</f>
        <v/>
      </c>
      <c r="R1536" s="333">
        <f>OR(ISBLANK(B1536),ISBLANK(C1536))</f>
        <v/>
      </c>
      <c r="S1536" s="333">
        <f>IF(R1536,"",A1536&amp;"+")</f>
        <v/>
      </c>
    </row>
    <row r="1537" ht="20.1" customFormat="1" customHeight="1" s="333">
      <c r="A1537" s="296" t="n"/>
      <c r="B1537" s="328" t="n"/>
      <c r="C1537" s="328" t="n"/>
      <c r="D1537" s="328" t="n"/>
      <c r="E1537" s="328" t="n"/>
      <c r="F1537" s="328" t="n"/>
      <c r="G1537" s="329" t="n"/>
      <c r="H1537" s="329" t="n"/>
      <c r="I1537" s="330" t="n"/>
      <c r="J1537" s="330" t="n"/>
      <c r="K1537" s="330" t="n"/>
      <c r="L1537" s="330" t="n"/>
      <c r="M1537" s="330" t="n"/>
      <c r="N1537" s="331">
        <f>IF(A1537="","",IF(ISERROR(MATCH($F1537,CL,0)),"Unknown",INDIRECT("'C'!$A$"&amp;MATCH($F1537,CL,0)+1)))</f>
        <v/>
      </c>
      <c r="O1537" s="331" t="inlineStr"/>
      <c r="P1537" s="332" t="n"/>
      <c r="Q1537" s="333">
        <f>A1537&amp;B1537</f>
        <v/>
      </c>
      <c r="R1537" s="333">
        <f>OR(ISBLANK(B1537),ISBLANK(C1537))</f>
        <v/>
      </c>
      <c r="S1537" s="333">
        <f>IF(R1537,"",A1537&amp;"+")</f>
        <v/>
      </c>
    </row>
    <row r="1538" ht="20.1" customFormat="1" customHeight="1" s="333">
      <c r="A1538" s="296" t="n"/>
      <c r="B1538" s="328" t="n"/>
      <c r="C1538" s="328" t="n"/>
      <c r="D1538" s="328" t="n"/>
      <c r="E1538" s="328" t="n"/>
      <c r="F1538" s="328" t="n"/>
      <c r="G1538" s="329" t="n"/>
      <c r="H1538" s="329" t="n"/>
      <c r="I1538" s="330" t="n"/>
      <c r="J1538" s="330" t="n"/>
      <c r="K1538" s="330" t="n"/>
      <c r="L1538" s="330" t="n"/>
      <c r="M1538" s="330" t="n"/>
      <c r="N1538" s="331">
        <f>IF(A1538="","",IF(ISERROR(MATCH($F1538,CL,0)),"Unknown",INDIRECT("'C'!$A$"&amp;MATCH($F1538,CL,0)+1)))</f>
        <v/>
      </c>
      <c r="O1538" s="331" t="inlineStr"/>
      <c r="P1538" s="332" t="n"/>
      <c r="Q1538" s="333">
        <f>A1538&amp;B1538</f>
        <v/>
      </c>
      <c r="R1538" s="333">
        <f>OR(ISBLANK(B1538),ISBLANK(C1538))</f>
        <v/>
      </c>
      <c r="S1538" s="333">
        <f>IF(R1538,"",A1538&amp;"+")</f>
        <v/>
      </c>
    </row>
    <row r="1539" ht="20.1" customFormat="1" customHeight="1" s="333">
      <c r="A1539" s="296" t="n"/>
      <c r="B1539" s="328" t="n"/>
      <c r="C1539" s="328" t="n"/>
      <c r="D1539" s="328" t="n"/>
      <c r="E1539" s="328" t="n"/>
      <c r="F1539" s="328" t="n"/>
      <c r="G1539" s="329" t="n"/>
      <c r="H1539" s="329" t="n"/>
      <c r="I1539" s="330" t="n"/>
      <c r="J1539" s="330" t="n"/>
      <c r="K1539" s="330" t="n"/>
      <c r="L1539" s="330" t="n"/>
      <c r="M1539" s="330" t="n"/>
      <c r="N1539" s="331">
        <f>IF(A1539="","",IF(ISERROR(MATCH($F1539,CL,0)),"Unknown",INDIRECT("'C'!$A$"&amp;MATCH($F1539,CL,0)+1)))</f>
        <v/>
      </c>
      <c r="O1539" s="331" t="inlineStr"/>
      <c r="P1539" s="332" t="n"/>
      <c r="Q1539" s="333">
        <f>A1539&amp;B1539</f>
        <v/>
      </c>
      <c r="R1539" s="333">
        <f>OR(ISBLANK(B1539),ISBLANK(C1539))</f>
        <v/>
      </c>
      <c r="S1539" s="333">
        <f>IF(R1539,"",A1539&amp;"+")</f>
        <v/>
      </c>
    </row>
    <row r="1540" ht="20.1" customFormat="1" customHeight="1" s="333">
      <c r="A1540" s="296" t="n"/>
      <c r="B1540" s="328" t="n"/>
      <c r="C1540" s="328" t="n"/>
      <c r="D1540" s="328" t="n"/>
      <c r="E1540" s="328" t="n"/>
      <c r="F1540" s="328" t="n"/>
      <c r="G1540" s="329" t="n"/>
      <c r="H1540" s="329" t="n"/>
      <c r="I1540" s="330" t="n"/>
      <c r="J1540" s="330" t="n"/>
      <c r="K1540" s="330" t="n"/>
      <c r="L1540" s="330" t="n"/>
      <c r="M1540" s="330" t="n"/>
      <c r="N1540" s="331">
        <f>IF(A1540="","",IF(ISERROR(MATCH($F1540,CL,0)),"Unknown",INDIRECT("'C'!$A$"&amp;MATCH($F1540,CL,0)+1)))</f>
        <v/>
      </c>
      <c r="O1540" s="331" t="inlineStr"/>
      <c r="P1540" s="332" t="n"/>
      <c r="Q1540" s="333">
        <f>A1540&amp;B1540</f>
        <v/>
      </c>
      <c r="R1540" s="333">
        <f>OR(ISBLANK(B1540),ISBLANK(C1540))</f>
        <v/>
      </c>
      <c r="S1540" s="333">
        <f>IF(R1540,"",A1540&amp;"+")</f>
        <v/>
      </c>
    </row>
    <row r="1541" ht="20.1" customFormat="1" customHeight="1" s="333">
      <c r="A1541" s="296" t="n"/>
      <c r="B1541" s="328" t="n"/>
      <c r="C1541" s="328" t="n"/>
      <c r="D1541" s="328" t="n"/>
      <c r="E1541" s="328" t="n"/>
      <c r="F1541" s="328" t="n"/>
      <c r="G1541" s="329" t="n"/>
      <c r="H1541" s="329" t="n"/>
      <c r="I1541" s="330" t="n"/>
      <c r="J1541" s="330" t="n"/>
      <c r="K1541" s="330" t="n"/>
      <c r="L1541" s="330" t="n"/>
      <c r="M1541" s="330" t="n"/>
      <c r="N1541" s="331">
        <f>IF(A1541="","",IF(ISERROR(MATCH($F1541,CL,0)),"Unknown",INDIRECT("'C'!$A$"&amp;MATCH($F1541,CL,0)+1)))</f>
        <v/>
      </c>
      <c r="O1541" s="331" t="inlineStr"/>
      <c r="P1541" s="332" t="n"/>
      <c r="Q1541" s="333">
        <f>A1541&amp;B1541</f>
        <v/>
      </c>
      <c r="R1541" s="333">
        <f>OR(ISBLANK(B1541),ISBLANK(C1541))</f>
        <v/>
      </c>
      <c r="S1541" s="333">
        <f>IF(R1541,"",A1541&amp;"+")</f>
        <v/>
      </c>
    </row>
    <row r="1542" ht="20.1" customFormat="1" customHeight="1" s="333">
      <c r="A1542" s="296" t="n"/>
      <c r="B1542" s="328" t="n"/>
      <c r="C1542" s="328" t="n"/>
      <c r="D1542" s="328" t="n"/>
      <c r="E1542" s="328" t="n"/>
      <c r="F1542" s="328" t="n"/>
      <c r="G1542" s="329" t="n"/>
      <c r="H1542" s="329" t="n"/>
      <c r="I1542" s="330" t="n"/>
      <c r="J1542" s="330" t="n"/>
      <c r="K1542" s="330" t="n"/>
      <c r="L1542" s="330" t="n"/>
      <c r="M1542" s="330" t="n"/>
      <c r="N1542" s="331">
        <f>IF(A1542="","",IF(ISERROR(MATCH($F1542,CL,0)),"Unknown",INDIRECT("'C'!$A$"&amp;MATCH($F1542,CL,0)+1)))</f>
        <v/>
      </c>
      <c r="O1542" s="331" t="inlineStr"/>
      <c r="P1542" s="332" t="n"/>
      <c r="Q1542" s="333">
        <f>A1542&amp;B1542</f>
        <v/>
      </c>
      <c r="R1542" s="333">
        <f>OR(ISBLANK(B1542),ISBLANK(C1542))</f>
        <v/>
      </c>
      <c r="S1542" s="333">
        <f>IF(R1542,"",A1542&amp;"+")</f>
        <v/>
      </c>
    </row>
    <row r="1543" ht="20.1" customFormat="1" customHeight="1" s="333">
      <c r="A1543" s="296" t="n"/>
      <c r="B1543" s="328" t="n"/>
      <c r="C1543" s="328" t="n"/>
      <c r="D1543" s="328" t="n"/>
      <c r="E1543" s="328" t="n"/>
      <c r="F1543" s="328" t="n"/>
      <c r="G1543" s="329" t="n"/>
      <c r="H1543" s="329" t="n"/>
      <c r="I1543" s="330" t="n"/>
      <c r="J1543" s="330" t="n"/>
      <c r="K1543" s="330" t="n"/>
      <c r="L1543" s="330" t="n"/>
      <c r="M1543" s="330" t="n"/>
      <c r="N1543" s="331">
        <f>IF(A1543="","",IF(ISERROR(MATCH($F1543,CL,0)),"Unknown",INDIRECT("'C'!$A$"&amp;MATCH($F1543,CL,0)+1)))</f>
        <v/>
      </c>
      <c r="O1543" s="331" t="inlineStr"/>
      <c r="P1543" s="332" t="n"/>
      <c r="Q1543" s="333">
        <f>A1543&amp;B1543</f>
        <v/>
      </c>
      <c r="R1543" s="333">
        <f>OR(ISBLANK(B1543),ISBLANK(C1543))</f>
        <v/>
      </c>
      <c r="S1543" s="333">
        <f>IF(R1543,"",A1543&amp;"+")</f>
        <v/>
      </c>
    </row>
    <row r="1544" ht="20.1" customFormat="1" customHeight="1" s="333">
      <c r="A1544" s="296" t="n"/>
      <c r="B1544" s="328" t="n"/>
      <c r="C1544" s="328" t="n"/>
      <c r="D1544" s="328" t="n"/>
      <c r="E1544" s="328" t="n"/>
      <c r="F1544" s="328" t="n"/>
      <c r="G1544" s="329" t="n"/>
      <c r="H1544" s="329" t="n"/>
      <c r="I1544" s="330" t="n"/>
      <c r="J1544" s="330" t="n"/>
      <c r="K1544" s="330" t="n"/>
      <c r="L1544" s="330" t="n"/>
      <c r="M1544" s="330" t="n"/>
      <c r="N1544" s="331">
        <f>IF(A1544="","",IF(ISERROR(MATCH($F1544,CL,0)),"Unknown",INDIRECT("'C'!$A$"&amp;MATCH($F1544,CL,0)+1)))</f>
        <v/>
      </c>
      <c r="O1544" s="331" t="inlineStr"/>
      <c r="P1544" s="332" t="n"/>
      <c r="Q1544" s="333">
        <f>A1544&amp;B1544</f>
        <v/>
      </c>
      <c r="R1544" s="333">
        <f>OR(ISBLANK(B1544),ISBLANK(C1544))</f>
        <v/>
      </c>
      <c r="S1544" s="333">
        <f>IF(R1544,"",A1544&amp;"+")</f>
        <v/>
      </c>
    </row>
    <row r="1545" ht="20.1" customFormat="1" customHeight="1" s="333">
      <c r="A1545" s="296" t="n"/>
      <c r="B1545" s="328" t="n"/>
      <c r="C1545" s="328" t="n"/>
      <c r="D1545" s="328" t="n"/>
      <c r="E1545" s="328" t="n"/>
      <c r="F1545" s="328" t="n"/>
      <c r="G1545" s="329" t="n"/>
      <c r="H1545" s="329" t="n"/>
      <c r="I1545" s="330" t="n"/>
      <c r="J1545" s="330" t="n"/>
      <c r="K1545" s="330" t="n"/>
      <c r="L1545" s="330" t="n"/>
      <c r="M1545" s="330" t="n"/>
      <c r="N1545" s="331">
        <f>IF(A1545="","",IF(ISERROR(MATCH($F1545,CL,0)),"Unknown",INDIRECT("'C'!$A$"&amp;MATCH($F1545,CL,0)+1)))</f>
        <v/>
      </c>
      <c r="O1545" s="331" t="inlineStr"/>
      <c r="P1545" s="332" t="n"/>
      <c r="Q1545" s="333">
        <f>A1545&amp;B1545</f>
        <v/>
      </c>
      <c r="R1545" s="333">
        <f>OR(ISBLANK(B1545),ISBLANK(C1545))</f>
        <v/>
      </c>
      <c r="S1545" s="333">
        <f>IF(R1545,"",A1545&amp;"+")</f>
        <v/>
      </c>
    </row>
    <row r="1546" ht="20.1" customFormat="1" customHeight="1" s="333">
      <c r="A1546" s="296" t="n"/>
      <c r="B1546" s="328" t="n"/>
      <c r="C1546" s="328" t="n"/>
      <c r="D1546" s="328" t="n"/>
      <c r="E1546" s="328" t="n"/>
      <c r="F1546" s="328" t="n"/>
      <c r="G1546" s="329" t="n"/>
      <c r="H1546" s="329" t="n"/>
      <c r="I1546" s="330" t="n"/>
      <c r="J1546" s="330" t="n"/>
      <c r="K1546" s="330" t="n"/>
      <c r="L1546" s="330" t="n"/>
      <c r="M1546" s="330" t="n"/>
      <c r="N1546" s="331">
        <f>IF(A1546="","",IF(ISERROR(MATCH($F1546,CL,0)),"Unknown",INDIRECT("'C'!$A$"&amp;MATCH($F1546,CL,0)+1)))</f>
        <v/>
      </c>
      <c r="O1546" s="331" t="inlineStr"/>
      <c r="P1546" s="332" t="n"/>
      <c r="Q1546" s="333">
        <f>A1546&amp;B1546</f>
        <v/>
      </c>
      <c r="R1546" s="333">
        <f>OR(ISBLANK(B1546),ISBLANK(C1546))</f>
        <v/>
      </c>
      <c r="S1546" s="333">
        <f>IF(R1546,"",A1546&amp;"+")</f>
        <v/>
      </c>
    </row>
    <row r="1547" ht="20.1" customFormat="1" customHeight="1" s="333">
      <c r="A1547" s="296" t="n"/>
      <c r="B1547" s="328" t="n"/>
      <c r="C1547" s="328" t="n"/>
      <c r="D1547" s="328" t="n"/>
      <c r="E1547" s="328" t="n"/>
      <c r="F1547" s="328" t="n"/>
      <c r="G1547" s="329" t="n"/>
      <c r="H1547" s="329" t="n"/>
      <c r="I1547" s="330" t="n"/>
      <c r="J1547" s="330" t="n"/>
      <c r="K1547" s="330" t="n"/>
      <c r="L1547" s="330" t="n"/>
      <c r="M1547" s="330" t="n"/>
      <c r="N1547" s="331">
        <f>IF(A1547="","",IF(ISERROR(MATCH($F1547,CL,0)),"Unknown",INDIRECT("'C'!$A$"&amp;MATCH($F1547,CL,0)+1)))</f>
        <v/>
      </c>
      <c r="O1547" s="331" t="inlineStr"/>
      <c r="P1547" s="332" t="n"/>
      <c r="Q1547" s="333">
        <f>A1547&amp;B1547</f>
        <v/>
      </c>
      <c r="R1547" s="333">
        <f>OR(ISBLANK(B1547),ISBLANK(C1547))</f>
        <v/>
      </c>
      <c r="S1547" s="333">
        <f>IF(R1547,"",A1547&amp;"+")</f>
        <v/>
      </c>
    </row>
    <row r="1548" ht="20.1" customFormat="1" customHeight="1" s="333">
      <c r="A1548" s="296" t="n"/>
      <c r="B1548" s="328" t="n"/>
      <c r="C1548" s="328" t="n"/>
      <c r="D1548" s="328" t="n"/>
      <c r="E1548" s="328" t="n"/>
      <c r="F1548" s="328" t="n"/>
      <c r="G1548" s="329" t="n"/>
      <c r="H1548" s="329" t="n"/>
      <c r="I1548" s="330" t="n"/>
      <c r="J1548" s="330" t="n"/>
      <c r="K1548" s="330" t="n"/>
      <c r="L1548" s="330" t="n"/>
      <c r="M1548" s="330" t="n"/>
      <c r="N1548" s="331">
        <f>IF(A1548="","",IF(ISERROR(MATCH($F1548,CL,0)),"Unknown",INDIRECT("'C'!$A$"&amp;MATCH($F1548,CL,0)+1)))</f>
        <v/>
      </c>
      <c r="O1548" s="331" t="inlineStr"/>
      <c r="P1548" s="332" t="n"/>
      <c r="Q1548" s="333">
        <f>A1548&amp;B1548</f>
        <v/>
      </c>
      <c r="R1548" s="333">
        <f>OR(ISBLANK(B1548),ISBLANK(C1548))</f>
        <v/>
      </c>
      <c r="S1548" s="333">
        <f>IF(R1548,"",A1548&amp;"+")</f>
        <v/>
      </c>
    </row>
    <row r="1549" ht="20.1" customFormat="1" customHeight="1" s="333">
      <c r="A1549" s="296" t="n"/>
      <c r="B1549" s="328" t="n"/>
      <c r="C1549" s="328" t="n"/>
      <c r="D1549" s="328" t="n"/>
      <c r="E1549" s="328" t="n"/>
      <c r="F1549" s="328" t="n"/>
      <c r="G1549" s="329" t="n"/>
      <c r="H1549" s="329" t="n"/>
      <c r="I1549" s="330" t="n"/>
      <c r="J1549" s="330" t="n"/>
      <c r="K1549" s="330" t="n"/>
      <c r="L1549" s="330" t="n"/>
      <c r="M1549" s="330" t="n"/>
      <c r="N1549" s="331">
        <f>IF(A1549="","",IF(ISERROR(MATCH($F1549,CL,0)),"Unknown",INDIRECT("'C'!$A$"&amp;MATCH($F1549,CL,0)+1)))</f>
        <v/>
      </c>
      <c r="O1549" s="331" t="inlineStr"/>
      <c r="P1549" s="332" t="n"/>
      <c r="Q1549" s="333">
        <f>A1549&amp;B1549</f>
        <v/>
      </c>
      <c r="R1549" s="333">
        <f>OR(ISBLANK(B1549),ISBLANK(C1549))</f>
        <v/>
      </c>
      <c r="S1549" s="333">
        <f>IF(R1549,"",A1549&amp;"+")</f>
        <v/>
      </c>
    </row>
    <row r="1550" ht="20.1" customFormat="1" customHeight="1" s="333">
      <c r="A1550" s="296" t="n"/>
      <c r="B1550" s="328" t="n"/>
      <c r="C1550" s="328" t="n"/>
      <c r="D1550" s="328" t="n"/>
      <c r="E1550" s="328" t="n"/>
      <c r="F1550" s="328" t="n"/>
      <c r="G1550" s="329" t="n"/>
      <c r="H1550" s="329" t="n"/>
      <c r="I1550" s="330" t="n"/>
      <c r="J1550" s="330" t="n"/>
      <c r="K1550" s="330" t="n"/>
      <c r="L1550" s="330" t="n"/>
      <c r="M1550" s="330" t="n"/>
      <c r="N1550" s="331">
        <f>IF(A1550="","",IF(ISERROR(MATCH($F1550,CL,0)),"Unknown",INDIRECT("'C'!$A$"&amp;MATCH($F1550,CL,0)+1)))</f>
        <v/>
      </c>
      <c r="O1550" s="331" t="inlineStr"/>
      <c r="P1550" s="332" t="n"/>
      <c r="Q1550" s="333">
        <f>A1550&amp;B1550</f>
        <v/>
      </c>
      <c r="R1550" s="333">
        <f>OR(ISBLANK(B1550),ISBLANK(C1550))</f>
        <v/>
      </c>
      <c r="S1550" s="333">
        <f>IF(R1550,"",A1550&amp;"+")</f>
        <v/>
      </c>
    </row>
    <row r="1551" ht="20.1" customFormat="1" customHeight="1" s="333">
      <c r="A1551" s="296" t="n"/>
      <c r="B1551" s="328" t="n"/>
      <c r="C1551" s="328" t="n"/>
      <c r="D1551" s="328" t="n"/>
      <c r="E1551" s="328" t="n"/>
      <c r="F1551" s="328" t="n"/>
      <c r="G1551" s="329" t="n"/>
      <c r="H1551" s="329" t="n"/>
      <c r="I1551" s="330" t="n"/>
      <c r="J1551" s="330" t="n"/>
      <c r="K1551" s="330" t="n"/>
      <c r="L1551" s="330" t="n"/>
      <c r="M1551" s="330" t="n"/>
      <c r="N1551" s="331">
        <f>IF(A1551="","",IF(ISERROR(MATCH($F1551,CL,0)),"Unknown",INDIRECT("'C'!$A$"&amp;MATCH($F1551,CL,0)+1)))</f>
        <v/>
      </c>
      <c r="O1551" s="331" t="inlineStr"/>
      <c r="P1551" s="332" t="n"/>
      <c r="Q1551" s="333">
        <f>A1551&amp;B1551</f>
        <v/>
      </c>
      <c r="R1551" s="333">
        <f>OR(ISBLANK(B1551),ISBLANK(C1551))</f>
        <v/>
      </c>
      <c r="S1551" s="333">
        <f>IF(R1551,"",A1551&amp;"+")</f>
        <v/>
      </c>
    </row>
    <row r="1552" ht="20.1" customFormat="1" customHeight="1" s="333">
      <c r="A1552" s="296" t="n"/>
      <c r="B1552" s="328" t="n"/>
      <c r="C1552" s="328" t="n"/>
      <c r="D1552" s="328" t="n"/>
      <c r="E1552" s="328" t="n"/>
      <c r="F1552" s="328" t="n"/>
      <c r="G1552" s="329" t="n"/>
      <c r="H1552" s="329" t="n"/>
      <c r="I1552" s="330" t="n"/>
      <c r="J1552" s="330" t="n"/>
      <c r="K1552" s="330" t="n"/>
      <c r="L1552" s="330" t="n"/>
      <c r="M1552" s="330" t="n"/>
      <c r="N1552" s="331">
        <f>IF(A1552="","",IF(ISERROR(MATCH($F1552,CL,0)),"Unknown",INDIRECT("'C'!$A$"&amp;MATCH($F1552,CL,0)+1)))</f>
        <v/>
      </c>
      <c r="O1552" s="331" t="inlineStr"/>
      <c r="P1552" s="332" t="n"/>
      <c r="Q1552" s="333">
        <f>A1552&amp;B1552</f>
        <v/>
      </c>
      <c r="R1552" s="333">
        <f>OR(ISBLANK(B1552),ISBLANK(C1552))</f>
        <v/>
      </c>
      <c r="S1552" s="333">
        <f>IF(R1552,"",A1552&amp;"+")</f>
        <v/>
      </c>
    </row>
    <row r="1553" ht="20.1" customFormat="1" customHeight="1" s="333">
      <c r="A1553" s="296" t="n"/>
      <c r="B1553" s="328" t="n"/>
      <c r="C1553" s="328" t="n"/>
      <c r="D1553" s="328" t="n"/>
      <c r="E1553" s="328" t="n"/>
      <c r="F1553" s="328" t="n"/>
      <c r="G1553" s="329" t="n"/>
      <c r="H1553" s="329" t="n"/>
      <c r="I1553" s="330" t="n"/>
      <c r="J1553" s="330" t="n"/>
      <c r="K1553" s="330" t="n"/>
      <c r="L1553" s="330" t="n"/>
      <c r="M1553" s="330" t="n"/>
      <c r="N1553" s="331">
        <f>IF(A1553="","",IF(ISERROR(MATCH($F1553,CL,0)),"Unknown",INDIRECT("'C'!$A$"&amp;MATCH($F1553,CL,0)+1)))</f>
        <v/>
      </c>
      <c r="O1553" s="331" t="inlineStr"/>
      <c r="P1553" s="332" t="n"/>
      <c r="Q1553" s="333">
        <f>A1553&amp;B1553</f>
        <v/>
      </c>
      <c r="R1553" s="333">
        <f>OR(ISBLANK(B1553),ISBLANK(C1553))</f>
        <v/>
      </c>
      <c r="S1553" s="333">
        <f>IF(R1553,"",A1553&amp;"+")</f>
        <v/>
      </c>
    </row>
    <row r="1554" ht="20.1" customFormat="1" customHeight="1" s="333">
      <c r="A1554" s="296" t="n"/>
      <c r="B1554" s="328" t="n"/>
      <c r="C1554" s="328" t="n"/>
      <c r="D1554" s="328" t="n"/>
      <c r="E1554" s="328" t="n"/>
      <c r="F1554" s="328" t="n"/>
      <c r="G1554" s="329" t="n"/>
      <c r="H1554" s="329" t="n"/>
      <c r="I1554" s="330" t="n"/>
      <c r="J1554" s="330" t="n"/>
      <c r="K1554" s="330" t="n"/>
      <c r="L1554" s="330" t="n"/>
      <c r="M1554" s="330" t="n"/>
      <c r="N1554" s="331">
        <f>IF(A1554="","",IF(ISERROR(MATCH($F1554,CL,0)),"Unknown",INDIRECT("'C'!$A$"&amp;MATCH($F1554,CL,0)+1)))</f>
        <v/>
      </c>
      <c r="O1554" s="331" t="inlineStr"/>
      <c r="P1554" s="332" t="n"/>
      <c r="Q1554" s="333">
        <f>A1554&amp;B1554</f>
        <v/>
      </c>
      <c r="R1554" s="333">
        <f>OR(ISBLANK(B1554),ISBLANK(C1554))</f>
        <v/>
      </c>
      <c r="S1554" s="333">
        <f>IF(R1554,"",A1554&amp;"+")</f>
        <v/>
      </c>
    </row>
    <row r="1555" ht="20.1" customFormat="1" customHeight="1" s="333">
      <c r="A1555" s="296" t="n"/>
      <c r="B1555" s="328" t="n"/>
      <c r="C1555" s="328" t="n"/>
      <c r="D1555" s="328" t="n"/>
      <c r="E1555" s="328" t="n"/>
      <c r="F1555" s="328" t="n"/>
      <c r="G1555" s="329" t="n"/>
      <c r="H1555" s="329" t="n"/>
      <c r="I1555" s="330" t="n"/>
      <c r="J1555" s="330" t="n"/>
      <c r="K1555" s="330" t="n"/>
      <c r="L1555" s="330" t="n"/>
      <c r="M1555" s="330" t="n"/>
      <c r="N1555" s="331">
        <f>IF(A1555="","",IF(ISERROR(MATCH($F1555,CL,0)),"Unknown",INDIRECT("'C'!$A$"&amp;MATCH($F1555,CL,0)+1)))</f>
        <v/>
      </c>
      <c r="O1555" s="331" t="inlineStr"/>
      <c r="P1555" s="332" t="n"/>
      <c r="Q1555" s="333">
        <f>A1555&amp;B1555</f>
        <v/>
      </c>
      <c r="R1555" s="333">
        <f>OR(ISBLANK(B1555),ISBLANK(C1555))</f>
        <v/>
      </c>
      <c r="S1555" s="333">
        <f>IF(R1555,"",A1555&amp;"+")</f>
        <v/>
      </c>
    </row>
    <row r="1556" ht="20.1" customFormat="1" customHeight="1" s="333">
      <c r="A1556" s="296" t="n"/>
      <c r="B1556" s="328" t="n"/>
      <c r="C1556" s="328" t="n"/>
      <c r="D1556" s="328" t="n"/>
      <c r="E1556" s="328" t="n"/>
      <c r="F1556" s="328" t="n"/>
      <c r="G1556" s="329" t="n"/>
      <c r="H1556" s="329" t="n"/>
      <c r="I1556" s="330" t="n"/>
      <c r="J1556" s="330" t="n"/>
      <c r="K1556" s="330" t="n"/>
      <c r="L1556" s="330" t="n"/>
      <c r="M1556" s="330" t="n"/>
      <c r="N1556" s="331">
        <f>IF(A1556="","",IF(ISERROR(MATCH($F1556,CL,0)),"Unknown",INDIRECT("'C'!$A$"&amp;MATCH($F1556,CL,0)+1)))</f>
        <v/>
      </c>
      <c r="O1556" s="331" t="inlineStr"/>
      <c r="P1556" s="332" t="n"/>
      <c r="Q1556" s="333">
        <f>A1556&amp;B1556</f>
        <v/>
      </c>
      <c r="R1556" s="333">
        <f>OR(ISBLANK(B1556),ISBLANK(C1556))</f>
        <v/>
      </c>
      <c r="S1556" s="333">
        <f>IF(R1556,"",A1556&amp;"+")</f>
        <v/>
      </c>
    </row>
    <row r="1557" ht="20.1" customFormat="1" customHeight="1" s="333">
      <c r="A1557" s="296" t="n"/>
      <c r="B1557" s="328" t="n"/>
      <c r="C1557" s="328" t="n"/>
      <c r="D1557" s="328" t="n"/>
      <c r="E1557" s="328" t="n"/>
      <c r="F1557" s="328" t="n"/>
      <c r="G1557" s="329" t="n"/>
      <c r="H1557" s="329" t="n"/>
      <c r="I1557" s="330" t="n"/>
      <c r="J1557" s="330" t="n"/>
      <c r="K1557" s="330" t="n"/>
      <c r="L1557" s="330" t="n"/>
      <c r="M1557" s="330" t="n"/>
      <c r="N1557" s="331">
        <f>IF(A1557="","",IF(ISERROR(MATCH($F1557,CL,0)),"Unknown",INDIRECT("'C'!$A$"&amp;MATCH($F1557,CL,0)+1)))</f>
        <v/>
      </c>
      <c r="O1557" s="331" t="inlineStr"/>
      <c r="P1557" s="332" t="n"/>
      <c r="Q1557" s="333">
        <f>A1557&amp;B1557</f>
        <v/>
      </c>
      <c r="R1557" s="333">
        <f>OR(ISBLANK(B1557),ISBLANK(C1557))</f>
        <v/>
      </c>
      <c r="S1557" s="333">
        <f>IF(R1557,"",A1557&amp;"+")</f>
        <v/>
      </c>
    </row>
    <row r="1558" ht="20.1" customFormat="1" customHeight="1" s="333">
      <c r="A1558" s="296" t="n"/>
      <c r="B1558" s="328" t="n"/>
      <c r="C1558" s="328" t="n"/>
      <c r="D1558" s="328" t="n"/>
      <c r="E1558" s="328" t="n"/>
      <c r="F1558" s="328" t="n"/>
      <c r="G1558" s="329" t="n"/>
      <c r="H1558" s="329" t="n"/>
      <c r="I1558" s="330" t="n"/>
      <c r="J1558" s="330" t="n"/>
      <c r="K1558" s="330" t="n"/>
      <c r="L1558" s="330" t="n"/>
      <c r="M1558" s="330" t="n"/>
      <c r="N1558" s="331">
        <f>IF(A1558="","",IF(ISERROR(MATCH($F1558,CL,0)),"Unknown",INDIRECT("'C'!$A$"&amp;MATCH($F1558,CL,0)+1)))</f>
        <v/>
      </c>
      <c r="O1558" s="331" t="inlineStr"/>
      <c r="P1558" s="332" t="n"/>
      <c r="Q1558" s="333">
        <f>A1558&amp;B1558</f>
        <v/>
      </c>
      <c r="R1558" s="333">
        <f>OR(ISBLANK(B1558),ISBLANK(C1558))</f>
        <v/>
      </c>
      <c r="S1558" s="333">
        <f>IF(R1558,"",A1558&amp;"+")</f>
        <v/>
      </c>
    </row>
    <row r="1559" ht="20.1" customFormat="1" customHeight="1" s="333">
      <c r="A1559" s="296" t="n"/>
      <c r="B1559" s="328" t="n"/>
      <c r="C1559" s="328" t="n"/>
      <c r="D1559" s="328" t="n"/>
      <c r="E1559" s="328" t="n"/>
      <c r="F1559" s="328" t="n"/>
      <c r="G1559" s="329" t="n"/>
      <c r="H1559" s="329" t="n"/>
      <c r="I1559" s="330" t="n"/>
      <c r="J1559" s="330" t="n"/>
      <c r="K1559" s="330" t="n"/>
      <c r="L1559" s="330" t="n"/>
      <c r="M1559" s="330" t="n"/>
      <c r="N1559" s="331">
        <f>IF(A1559="","",IF(ISERROR(MATCH($F1559,CL,0)),"Unknown",INDIRECT("'C'!$A$"&amp;MATCH($F1559,CL,0)+1)))</f>
        <v/>
      </c>
      <c r="O1559" s="331" t="inlineStr"/>
      <c r="P1559" s="332" t="n"/>
      <c r="Q1559" s="333">
        <f>A1559&amp;B1559</f>
        <v/>
      </c>
      <c r="R1559" s="333">
        <f>OR(ISBLANK(B1559),ISBLANK(C1559))</f>
        <v/>
      </c>
      <c r="S1559" s="333">
        <f>IF(R1559,"",A1559&amp;"+")</f>
        <v/>
      </c>
    </row>
    <row r="1560" ht="20.1" customFormat="1" customHeight="1" s="333">
      <c r="A1560" s="296" t="n"/>
      <c r="B1560" s="328" t="n"/>
      <c r="C1560" s="328" t="n"/>
      <c r="D1560" s="328" t="n"/>
      <c r="E1560" s="328" t="n"/>
      <c r="F1560" s="328" t="n"/>
      <c r="G1560" s="329" t="n"/>
      <c r="H1560" s="329" t="n"/>
      <c r="I1560" s="330" t="n"/>
      <c r="J1560" s="330" t="n"/>
      <c r="K1560" s="330" t="n"/>
      <c r="L1560" s="330" t="n"/>
      <c r="M1560" s="330" t="n"/>
      <c r="N1560" s="331">
        <f>IF(A1560="","",IF(ISERROR(MATCH($F1560,CL,0)),"Unknown",INDIRECT("'C'!$A$"&amp;MATCH($F1560,CL,0)+1)))</f>
        <v/>
      </c>
      <c r="O1560" s="331" t="inlineStr"/>
      <c r="P1560" s="332" t="n"/>
      <c r="Q1560" s="333">
        <f>A1560&amp;B1560</f>
        <v/>
      </c>
      <c r="R1560" s="333">
        <f>OR(ISBLANK(B1560),ISBLANK(C1560))</f>
        <v/>
      </c>
      <c r="S1560" s="333">
        <f>IF(R1560,"",A1560&amp;"+")</f>
        <v/>
      </c>
    </row>
    <row r="1561" ht="20.1" customFormat="1" customHeight="1" s="333">
      <c r="A1561" s="296" t="n"/>
      <c r="B1561" s="328" t="n"/>
      <c r="C1561" s="328" t="n"/>
      <c r="D1561" s="328" t="n"/>
      <c r="E1561" s="328" t="n"/>
      <c r="F1561" s="328" t="n"/>
      <c r="G1561" s="329" t="n"/>
      <c r="H1561" s="329" t="n"/>
      <c r="I1561" s="330" t="n"/>
      <c r="J1561" s="330" t="n"/>
      <c r="K1561" s="330" t="n"/>
      <c r="L1561" s="330" t="n"/>
      <c r="M1561" s="330" t="n"/>
      <c r="N1561" s="331">
        <f>IF(A1561="","",IF(ISERROR(MATCH($F1561,CL,0)),"Unknown",INDIRECT("'C'!$A$"&amp;MATCH($F1561,CL,0)+1)))</f>
        <v/>
      </c>
      <c r="O1561" s="331" t="inlineStr"/>
      <c r="P1561" s="332" t="n"/>
      <c r="Q1561" s="333">
        <f>A1561&amp;B1561</f>
        <v/>
      </c>
      <c r="R1561" s="333">
        <f>OR(ISBLANK(B1561),ISBLANK(C1561))</f>
        <v/>
      </c>
      <c r="S1561" s="333">
        <f>IF(R1561,"",A1561&amp;"+")</f>
        <v/>
      </c>
    </row>
    <row r="1562" ht="20.1" customFormat="1" customHeight="1" s="333">
      <c r="A1562" s="296" t="n"/>
      <c r="B1562" s="328" t="n"/>
      <c r="C1562" s="328" t="n"/>
      <c r="D1562" s="328" t="n"/>
      <c r="E1562" s="328" t="n"/>
      <c r="F1562" s="328" t="n"/>
      <c r="G1562" s="329" t="n"/>
      <c r="H1562" s="329" t="n"/>
      <c r="I1562" s="330" t="n"/>
      <c r="J1562" s="330" t="n"/>
      <c r="K1562" s="330" t="n"/>
      <c r="L1562" s="330" t="n"/>
      <c r="M1562" s="330" t="n"/>
      <c r="N1562" s="331">
        <f>IF(A1562="","",IF(ISERROR(MATCH($F1562,CL,0)),"Unknown",INDIRECT("'C'!$A$"&amp;MATCH($F1562,CL,0)+1)))</f>
        <v/>
      </c>
      <c r="O1562" s="331" t="inlineStr"/>
      <c r="P1562" s="332" t="n"/>
      <c r="Q1562" s="333">
        <f>A1562&amp;B1562</f>
        <v/>
      </c>
      <c r="R1562" s="333">
        <f>OR(ISBLANK(B1562),ISBLANK(C1562))</f>
        <v/>
      </c>
      <c r="S1562" s="333">
        <f>IF(R1562,"",A1562&amp;"+")</f>
        <v/>
      </c>
    </row>
    <row r="1563" ht="20.1" customFormat="1" customHeight="1" s="333">
      <c r="A1563" s="296" t="n"/>
      <c r="B1563" s="328" t="n"/>
      <c r="C1563" s="328" t="n"/>
      <c r="D1563" s="328" t="n"/>
      <c r="E1563" s="328" t="n"/>
      <c r="F1563" s="328" t="n"/>
      <c r="G1563" s="329" t="n"/>
      <c r="H1563" s="329" t="n"/>
      <c r="I1563" s="330" t="n"/>
      <c r="J1563" s="330" t="n"/>
      <c r="K1563" s="330" t="n"/>
      <c r="L1563" s="330" t="n"/>
      <c r="M1563" s="330" t="n"/>
      <c r="N1563" s="331">
        <f>IF(A1563="","",IF(ISERROR(MATCH($F1563,CL,0)),"Unknown",INDIRECT("'C'!$A$"&amp;MATCH($F1563,CL,0)+1)))</f>
        <v/>
      </c>
      <c r="O1563" s="331" t="inlineStr"/>
      <c r="P1563" s="332" t="n"/>
      <c r="Q1563" s="333">
        <f>A1563&amp;B1563</f>
        <v/>
      </c>
      <c r="R1563" s="333">
        <f>OR(ISBLANK(B1563),ISBLANK(C1563))</f>
        <v/>
      </c>
      <c r="S1563" s="333">
        <f>IF(R1563,"",A1563&amp;"+")</f>
        <v/>
      </c>
    </row>
    <row r="1564" ht="20.1" customFormat="1" customHeight="1" s="333">
      <c r="A1564" s="296" t="n"/>
      <c r="B1564" s="328" t="n"/>
      <c r="C1564" s="328" t="n"/>
      <c r="D1564" s="328" t="n"/>
      <c r="E1564" s="328" t="n"/>
      <c r="F1564" s="328" t="n"/>
      <c r="G1564" s="329" t="n"/>
      <c r="H1564" s="329" t="n"/>
      <c r="I1564" s="330" t="n"/>
      <c r="J1564" s="330" t="n"/>
      <c r="K1564" s="330" t="n"/>
      <c r="L1564" s="330" t="n"/>
      <c r="M1564" s="330" t="n"/>
      <c r="N1564" s="331">
        <f>IF(A1564="","",IF(ISERROR(MATCH($F1564,CL,0)),"Unknown",INDIRECT("'C'!$A$"&amp;MATCH($F1564,CL,0)+1)))</f>
        <v/>
      </c>
      <c r="O1564" s="331" t="inlineStr"/>
      <c r="P1564" s="332" t="n"/>
      <c r="Q1564" s="333">
        <f>A1564&amp;B1564</f>
        <v/>
      </c>
      <c r="R1564" s="333">
        <f>OR(ISBLANK(B1564),ISBLANK(C1564))</f>
        <v/>
      </c>
      <c r="S1564" s="333">
        <f>IF(R1564,"",A1564&amp;"+")</f>
        <v/>
      </c>
    </row>
    <row r="1565" ht="20.1" customFormat="1" customHeight="1" s="333">
      <c r="A1565" s="296" t="n"/>
      <c r="B1565" s="328" t="n"/>
      <c r="C1565" s="328" t="n"/>
      <c r="D1565" s="328" t="n"/>
      <c r="E1565" s="328" t="n"/>
      <c r="F1565" s="328" t="n"/>
      <c r="G1565" s="329" t="n"/>
      <c r="H1565" s="329" t="n"/>
      <c r="I1565" s="330" t="n"/>
      <c r="J1565" s="330" t="n"/>
      <c r="K1565" s="330" t="n"/>
      <c r="L1565" s="330" t="n"/>
      <c r="M1565" s="330" t="n"/>
      <c r="N1565" s="331">
        <f>IF(A1565="","",IF(ISERROR(MATCH($F1565,CL,0)),"Unknown",INDIRECT("'C'!$A$"&amp;MATCH($F1565,CL,0)+1)))</f>
        <v/>
      </c>
      <c r="O1565" s="331" t="inlineStr"/>
      <c r="P1565" s="332" t="n"/>
      <c r="Q1565" s="333">
        <f>A1565&amp;B1565</f>
        <v/>
      </c>
      <c r="R1565" s="333">
        <f>OR(ISBLANK(B1565),ISBLANK(C1565))</f>
        <v/>
      </c>
      <c r="S1565" s="333">
        <f>IF(R1565,"",A1565&amp;"+")</f>
        <v/>
      </c>
    </row>
    <row r="1566" ht="20.1" customFormat="1" customHeight="1" s="333">
      <c r="A1566" s="296" t="n"/>
      <c r="B1566" s="328" t="n"/>
      <c r="C1566" s="328" t="n"/>
      <c r="D1566" s="328" t="n"/>
      <c r="E1566" s="328" t="n"/>
      <c r="F1566" s="328" t="n"/>
      <c r="G1566" s="329" t="n"/>
      <c r="H1566" s="329" t="n"/>
      <c r="I1566" s="330" t="n"/>
      <c r="J1566" s="330" t="n"/>
      <c r="K1566" s="330" t="n"/>
      <c r="L1566" s="330" t="n"/>
      <c r="M1566" s="330" t="n"/>
      <c r="N1566" s="331">
        <f>IF(A1566="","",IF(ISERROR(MATCH($F1566,CL,0)),"Unknown",INDIRECT("'C'!$A$"&amp;MATCH($F1566,CL,0)+1)))</f>
        <v/>
      </c>
      <c r="O1566" s="331" t="inlineStr"/>
      <c r="P1566" s="332" t="n"/>
      <c r="Q1566" s="333">
        <f>A1566&amp;B1566</f>
        <v/>
      </c>
      <c r="R1566" s="333">
        <f>OR(ISBLANK(B1566),ISBLANK(C1566))</f>
        <v/>
      </c>
      <c r="S1566" s="333">
        <f>IF(R1566,"",A1566&amp;"+")</f>
        <v/>
      </c>
    </row>
    <row r="1567" ht="20.1" customFormat="1" customHeight="1" s="333">
      <c r="A1567" s="296" t="n"/>
      <c r="B1567" s="328" t="n"/>
      <c r="C1567" s="328" t="n"/>
      <c r="D1567" s="328" t="n"/>
      <c r="E1567" s="328" t="n"/>
      <c r="F1567" s="328" t="n"/>
      <c r="G1567" s="329" t="n"/>
      <c r="H1567" s="329" t="n"/>
      <c r="I1567" s="330" t="n"/>
      <c r="J1567" s="330" t="n"/>
      <c r="K1567" s="330" t="n"/>
      <c r="L1567" s="330" t="n"/>
      <c r="M1567" s="330" t="n"/>
      <c r="N1567" s="331">
        <f>IF(A1567="","",IF(ISERROR(MATCH($F1567,CL,0)),"Unknown",INDIRECT("'C'!$A$"&amp;MATCH($F1567,CL,0)+1)))</f>
        <v/>
      </c>
      <c r="O1567" s="331" t="inlineStr"/>
      <c r="P1567" s="332" t="n"/>
      <c r="Q1567" s="333">
        <f>A1567&amp;B1567</f>
        <v/>
      </c>
      <c r="R1567" s="333">
        <f>OR(ISBLANK(B1567),ISBLANK(C1567))</f>
        <v/>
      </c>
      <c r="S1567" s="333">
        <f>IF(R1567,"",A1567&amp;"+")</f>
        <v/>
      </c>
    </row>
    <row r="1568" ht="20.1" customFormat="1" customHeight="1" s="333">
      <c r="A1568" s="296" t="n"/>
      <c r="B1568" s="328" t="n"/>
      <c r="C1568" s="328" t="n"/>
      <c r="D1568" s="328" t="n"/>
      <c r="E1568" s="328" t="n"/>
      <c r="F1568" s="328" t="n"/>
      <c r="G1568" s="329" t="n"/>
      <c r="H1568" s="329" t="n"/>
      <c r="I1568" s="330" t="n"/>
      <c r="J1568" s="330" t="n"/>
      <c r="K1568" s="330" t="n"/>
      <c r="L1568" s="330" t="n"/>
      <c r="M1568" s="330" t="n"/>
      <c r="N1568" s="331">
        <f>IF(A1568="","",IF(ISERROR(MATCH($F1568,CL,0)),"Unknown",INDIRECT("'C'!$A$"&amp;MATCH($F1568,CL,0)+1)))</f>
        <v/>
      </c>
      <c r="O1568" s="331" t="inlineStr"/>
      <c r="P1568" s="332" t="n"/>
      <c r="Q1568" s="333">
        <f>A1568&amp;B1568</f>
        <v/>
      </c>
      <c r="R1568" s="333">
        <f>OR(ISBLANK(B1568),ISBLANK(C1568))</f>
        <v/>
      </c>
      <c r="S1568" s="333">
        <f>IF(R1568,"",A1568&amp;"+")</f>
        <v/>
      </c>
    </row>
    <row r="1569" ht="20.1" customFormat="1" customHeight="1" s="333">
      <c r="A1569" s="296" t="n"/>
      <c r="B1569" s="328" t="n"/>
      <c r="C1569" s="328" t="n"/>
      <c r="D1569" s="328" t="n"/>
      <c r="E1569" s="328" t="n"/>
      <c r="F1569" s="328" t="n"/>
      <c r="G1569" s="329" t="n"/>
      <c r="H1569" s="329" t="n"/>
      <c r="I1569" s="330" t="n"/>
      <c r="J1569" s="330" t="n"/>
      <c r="K1569" s="330" t="n"/>
      <c r="L1569" s="330" t="n"/>
      <c r="M1569" s="330" t="n"/>
      <c r="N1569" s="331">
        <f>IF(A1569="","",IF(ISERROR(MATCH($F1569,CL,0)),"Unknown",INDIRECT("'C'!$A$"&amp;MATCH($F1569,CL,0)+1)))</f>
        <v/>
      </c>
      <c r="O1569" s="331" t="inlineStr"/>
      <c r="P1569" s="332" t="n"/>
      <c r="Q1569" s="333">
        <f>A1569&amp;B1569</f>
        <v/>
      </c>
      <c r="R1569" s="333">
        <f>OR(ISBLANK(B1569),ISBLANK(C1569))</f>
        <v/>
      </c>
      <c r="S1569" s="333">
        <f>IF(R1569,"",A1569&amp;"+")</f>
        <v/>
      </c>
    </row>
    <row r="1570" ht="20.1" customFormat="1" customHeight="1" s="333">
      <c r="A1570" s="296" t="n"/>
      <c r="B1570" s="328" t="n"/>
      <c r="C1570" s="328" t="n"/>
      <c r="D1570" s="328" t="n"/>
      <c r="E1570" s="328" t="n"/>
      <c r="F1570" s="328" t="n"/>
      <c r="G1570" s="329" t="n"/>
      <c r="H1570" s="329" t="n"/>
      <c r="I1570" s="330" t="n"/>
      <c r="J1570" s="330" t="n"/>
      <c r="K1570" s="330" t="n"/>
      <c r="L1570" s="330" t="n"/>
      <c r="M1570" s="330" t="n"/>
      <c r="N1570" s="331">
        <f>IF(A1570="","",IF(ISERROR(MATCH($F1570,CL,0)),"Unknown",INDIRECT("'C'!$A$"&amp;MATCH($F1570,CL,0)+1)))</f>
        <v/>
      </c>
      <c r="O1570" s="331" t="inlineStr"/>
      <c r="P1570" s="332" t="n"/>
      <c r="Q1570" s="333">
        <f>A1570&amp;B1570</f>
        <v/>
      </c>
      <c r="R1570" s="333">
        <f>OR(ISBLANK(B1570),ISBLANK(C1570))</f>
        <v/>
      </c>
      <c r="S1570" s="333">
        <f>IF(R1570,"",A1570&amp;"+")</f>
        <v/>
      </c>
    </row>
    <row r="1571" ht="20.1" customFormat="1" customHeight="1" s="333">
      <c r="A1571" s="296" t="n"/>
      <c r="B1571" s="328" t="n"/>
      <c r="C1571" s="328" t="n"/>
      <c r="D1571" s="328" t="n"/>
      <c r="E1571" s="328" t="n"/>
      <c r="F1571" s="328" t="n"/>
      <c r="G1571" s="329" t="n"/>
      <c r="H1571" s="329" t="n"/>
      <c r="I1571" s="330" t="n"/>
      <c r="J1571" s="330" t="n"/>
      <c r="K1571" s="330" t="n"/>
      <c r="L1571" s="330" t="n"/>
      <c r="M1571" s="330" t="n"/>
      <c r="N1571" s="331">
        <f>IF(A1571="","",IF(ISERROR(MATCH($F1571,CL,0)),"Unknown",INDIRECT("'C'!$A$"&amp;MATCH($F1571,CL,0)+1)))</f>
        <v/>
      </c>
      <c r="O1571" s="331" t="inlineStr"/>
      <c r="P1571" s="332" t="n"/>
      <c r="Q1571" s="333">
        <f>A1571&amp;B1571</f>
        <v/>
      </c>
      <c r="R1571" s="333">
        <f>OR(ISBLANK(B1571),ISBLANK(C1571))</f>
        <v/>
      </c>
      <c r="S1571" s="333">
        <f>IF(R1571,"",A1571&amp;"+")</f>
        <v/>
      </c>
    </row>
    <row r="1572" ht="20.1" customFormat="1" customHeight="1" s="333">
      <c r="A1572" s="296" t="n"/>
      <c r="B1572" s="328" t="n"/>
      <c r="C1572" s="328" t="n"/>
      <c r="D1572" s="328" t="n"/>
      <c r="E1572" s="328" t="n"/>
      <c r="F1572" s="328" t="n"/>
      <c r="G1572" s="329" t="n"/>
      <c r="H1572" s="329" t="n"/>
      <c r="I1572" s="330" t="n"/>
      <c r="J1572" s="330" t="n"/>
      <c r="K1572" s="330" t="n"/>
      <c r="L1572" s="330" t="n"/>
      <c r="M1572" s="330" t="n"/>
      <c r="N1572" s="331">
        <f>IF(A1572="","",IF(ISERROR(MATCH($F1572,CL,0)),"Unknown",INDIRECT("'C'!$A$"&amp;MATCH($F1572,CL,0)+1)))</f>
        <v/>
      </c>
      <c r="O1572" s="331" t="inlineStr"/>
      <c r="P1572" s="332" t="n"/>
      <c r="Q1572" s="333">
        <f>A1572&amp;B1572</f>
        <v/>
      </c>
      <c r="R1572" s="333">
        <f>OR(ISBLANK(B1572),ISBLANK(C1572))</f>
        <v/>
      </c>
      <c r="S1572" s="333">
        <f>IF(R1572,"",A1572&amp;"+")</f>
        <v/>
      </c>
    </row>
    <row r="1573" ht="20.1" customFormat="1" customHeight="1" s="333">
      <c r="A1573" s="296" t="n"/>
      <c r="B1573" s="328" t="n"/>
      <c r="C1573" s="328" t="n"/>
      <c r="D1573" s="328" t="n"/>
      <c r="E1573" s="328" t="n"/>
      <c r="F1573" s="328" t="n"/>
      <c r="G1573" s="329" t="n"/>
      <c r="H1573" s="329" t="n"/>
      <c r="I1573" s="330" t="n"/>
      <c r="J1573" s="330" t="n"/>
      <c r="K1573" s="330" t="n"/>
      <c r="L1573" s="330" t="n"/>
      <c r="M1573" s="330" t="n"/>
      <c r="N1573" s="331">
        <f>IF(A1573="","",IF(ISERROR(MATCH($F1573,CL,0)),"Unknown",INDIRECT("'C'!$A$"&amp;MATCH($F1573,CL,0)+1)))</f>
        <v/>
      </c>
      <c r="O1573" s="331" t="inlineStr"/>
      <c r="P1573" s="332" t="n"/>
      <c r="Q1573" s="333">
        <f>A1573&amp;B1573</f>
        <v/>
      </c>
      <c r="R1573" s="333">
        <f>OR(ISBLANK(B1573),ISBLANK(C1573))</f>
        <v/>
      </c>
      <c r="S1573" s="333">
        <f>IF(R1573,"",A1573&amp;"+")</f>
        <v/>
      </c>
    </row>
    <row r="1574" ht="20.1" customFormat="1" customHeight="1" s="333">
      <c r="A1574" s="296" t="n"/>
      <c r="B1574" s="328" t="n"/>
      <c r="C1574" s="328" t="n"/>
      <c r="D1574" s="328" t="n"/>
      <c r="E1574" s="328" t="n"/>
      <c r="F1574" s="328" t="n"/>
      <c r="G1574" s="329" t="n"/>
      <c r="H1574" s="329" t="n"/>
      <c r="I1574" s="330" t="n"/>
      <c r="J1574" s="330" t="n"/>
      <c r="K1574" s="330" t="n"/>
      <c r="L1574" s="330" t="n"/>
      <c r="M1574" s="330" t="n"/>
      <c r="N1574" s="331">
        <f>IF(A1574="","",IF(ISERROR(MATCH($F1574,CL,0)),"Unknown",INDIRECT("'C'!$A$"&amp;MATCH($F1574,CL,0)+1)))</f>
        <v/>
      </c>
      <c r="O1574" s="331" t="inlineStr"/>
      <c r="P1574" s="332" t="n"/>
      <c r="Q1574" s="333">
        <f>A1574&amp;B1574</f>
        <v/>
      </c>
      <c r="R1574" s="333">
        <f>OR(ISBLANK(B1574),ISBLANK(C1574))</f>
        <v/>
      </c>
      <c r="S1574" s="333">
        <f>IF(R1574,"",A1574&amp;"+")</f>
        <v/>
      </c>
    </row>
    <row r="1575" ht="20.1" customFormat="1" customHeight="1" s="333">
      <c r="A1575" s="296" t="n"/>
      <c r="B1575" s="328" t="n"/>
      <c r="C1575" s="328" t="n"/>
      <c r="D1575" s="328" t="n"/>
      <c r="E1575" s="328" t="n"/>
      <c r="F1575" s="328" t="n"/>
      <c r="G1575" s="329" t="n"/>
      <c r="H1575" s="329" t="n"/>
      <c r="I1575" s="330" t="n"/>
      <c r="J1575" s="330" t="n"/>
      <c r="K1575" s="330" t="n"/>
      <c r="L1575" s="330" t="n"/>
      <c r="M1575" s="330" t="n"/>
      <c r="N1575" s="331">
        <f>IF(A1575="","",IF(ISERROR(MATCH($F1575,CL,0)),"Unknown",INDIRECT("'C'!$A$"&amp;MATCH($F1575,CL,0)+1)))</f>
        <v/>
      </c>
      <c r="O1575" s="331" t="inlineStr"/>
      <c r="P1575" s="332" t="n"/>
      <c r="Q1575" s="333">
        <f>A1575&amp;B1575</f>
        <v/>
      </c>
      <c r="R1575" s="333">
        <f>OR(ISBLANK(B1575),ISBLANK(C1575))</f>
        <v/>
      </c>
      <c r="S1575" s="333">
        <f>IF(R1575,"",A1575&amp;"+")</f>
        <v/>
      </c>
    </row>
    <row r="1576" ht="20.1" customFormat="1" customHeight="1" s="333">
      <c r="A1576" s="296" t="n"/>
      <c r="B1576" s="328" t="n"/>
      <c r="C1576" s="328" t="n"/>
      <c r="D1576" s="328" t="n"/>
      <c r="E1576" s="328" t="n"/>
      <c r="F1576" s="328" t="n"/>
      <c r="G1576" s="329" t="n"/>
      <c r="H1576" s="329" t="n"/>
      <c r="I1576" s="330" t="n"/>
      <c r="J1576" s="330" t="n"/>
      <c r="K1576" s="330" t="n"/>
      <c r="L1576" s="330" t="n"/>
      <c r="M1576" s="330" t="n"/>
      <c r="N1576" s="331">
        <f>IF(A1576="","",IF(ISERROR(MATCH($F1576,CL,0)),"Unknown",INDIRECT("'C'!$A$"&amp;MATCH($F1576,CL,0)+1)))</f>
        <v/>
      </c>
      <c r="O1576" s="331" t="inlineStr"/>
      <c r="P1576" s="332" t="n"/>
      <c r="Q1576" s="333">
        <f>A1576&amp;B1576</f>
        <v/>
      </c>
      <c r="R1576" s="333">
        <f>OR(ISBLANK(B1576),ISBLANK(C1576))</f>
        <v/>
      </c>
      <c r="S1576" s="333">
        <f>IF(R1576,"",A1576&amp;"+")</f>
        <v/>
      </c>
    </row>
    <row r="1577" ht="20.1" customFormat="1" customHeight="1" s="333">
      <c r="A1577" s="296" t="n"/>
      <c r="B1577" s="328" t="n"/>
      <c r="C1577" s="328" t="n"/>
      <c r="D1577" s="328" t="n"/>
      <c r="E1577" s="328" t="n"/>
      <c r="F1577" s="328" t="n"/>
      <c r="G1577" s="329" t="n"/>
      <c r="H1577" s="329" t="n"/>
      <c r="I1577" s="330" t="n"/>
      <c r="J1577" s="330" t="n"/>
      <c r="K1577" s="330" t="n"/>
      <c r="L1577" s="330" t="n"/>
      <c r="M1577" s="330" t="n"/>
      <c r="N1577" s="331">
        <f>IF(A1577="","",IF(ISERROR(MATCH($F1577,CL,0)),"Unknown",INDIRECT("'C'!$A$"&amp;MATCH($F1577,CL,0)+1)))</f>
        <v/>
      </c>
      <c r="O1577" s="331" t="inlineStr"/>
      <c r="P1577" s="332" t="n"/>
      <c r="Q1577" s="333">
        <f>A1577&amp;B1577</f>
        <v/>
      </c>
      <c r="R1577" s="333">
        <f>OR(ISBLANK(B1577),ISBLANK(C1577))</f>
        <v/>
      </c>
      <c r="S1577" s="333">
        <f>IF(R1577,"",A1577&amp;"+")</f>
        <v/>
      </c>
    </row>
    <row r="1578" ht="20.1" customFormat="1" customHeight="1" s="333">
      <c r="A1578" s="296" t="n"/>
      <c r="B1578" s="328" t="n"/>
      <c r="C1578" s="328" t="n"/>
      <c r="D1578" s="328" t="n"/>
      <c r="E1578" s="328" t="n"/>
      <c r="F1578" s="328" t="n"/>
      <c r="G1578" s="329" t="n"/>
      <c r="H1578" s="329" t="n"/>
      <c r="I1578" s="330" t="n"/>
      <c r="J1578" s="330" t="n"/>
      <c r="K1578" s="330" t="n"/>
      <c r="L1578" s="330" t="n"/>
      <c r="M1578" s="330" t="n"/>
      <c r="N1578" s="331">
        <f>IF(A1578="","",IF(ISERROR(MATCH($F1578,CL,0)),"Unknown",INDIRECT("'C'!$A$"&amp;MATCH($F1578,CL,0)+1)))</f>
        <v/>
      </c>
      <c r="O1578" s="331" t="inlineStr"/>
      <c r="P1578" s="332" t="n"/>
      <c r="Q1578" s="333">
        <f>A1578&amp;B1578</f>
        <v/>
      </c>
      <c r="R1578" s="333">
        <f>OR(ISBLANK(B1578),ISBLANK(C1578))</f>
        <v/>
      </c>
      <c r="S1578" s="333">
        <f>IF(R1578,"",A1578&amp;"+")</f>
        <v/>
      </c>
    </row>
    <row r="1579" ht="20.1" customFormat="1" customHeight="1" s="333">
      <c r="A1579" s="296" t="n"/>
      <c r="B1579" s="328" t="n"/>
      <c r="C1579" s="328" t="n"/>
      <c r="D1579" s="328" t="n"/>
      <c r="E1579" s="328" t="n"/>
      <c r="F1579" s="328" t="n"/>
      <c r="G1579" s="329" t="n"/>
      <c r="H1579" s="329" t="n"/>
      <c r="I1579" s="330" t="n"/>
      <c r="J1579" s="330" t="n"/>
      <c r="K1579" s="330" t="n"/>
      <c r="L1579" s="330" t="n"/>
      <c r="M1579" s="330" t="n"/>
      <c r="N1579" s="331">
        <f>IF(A1579="","",IF(ISERROR(MATCH($F1579,CL,0)),"Unknown",INDIRECT("'C'!$A$"&amp;MATCH($F1579,CL,0)+1)))</f>
        <v/>
      </c>
      <c r="O1579" s="331" t="inlineStr"/>
      <c r="P1579" s="332" t="n"/>
      <c r="Q1579" s="333">
        <f>A1579&amp;B1579</f>
        <v/>
      </c>
      <c r="R1579" s="333">
        <f>OR(ISBLANK(B1579),ISBLANK(C1579))</f>
        <v/>
      </c>
      <c r="S1579" s="333">
        <f>IF(R1579,"",A1579&amp;"+")</f>
        <v/>
      </c>
    </row>
    <row r="1580" ht="20.1" customFormat="1" customHeight="1" s="333">
      <c r="A1580" s="296" t="n"/>
      <c r="B1580" s="328" t="n"/>
      <c r="C1580" s="328" t="n"/>
      <c r="D1580" s="328" t="n"/>
      <c r="E1580" s="328" t="n"/>
      <c r="F1580" s="328" t="n"/>
      <c r="G1580" s="329" t="n"/>
      <c r="H1580" s="329" t="n"/>
      <c r="I1580" s="330" t="n"/>
      <c r="J1580" s="330" t="n"/>
      <c r="K1580" s="330" t="n"/>
      <c r="L1580" s="330" t="n"/>
      <c r="M1580" s="330" t="n"/>
      <c r="N1580" s="331">
        <f>IF(A1580="","",IF(ISERROR(MATCH($F1580,CL,0)),"Unknown",INDIRECT("'C'!$A$"&amp;MATCH($F1580,CL,0)+1)))</f>
        <v/>
      </c>
      <c r="O1580" s="331" t="inlineStr"/>
      <c r="P1580" s="332" t="n"/>
      <c r="Q1580" s="333">
        <f>A1580&amp;B1580</f>
        <v/>
      </c>
      <c r="R1580" s="333">
        <f>OR(ISBLANK(B1580),ISBLANK(C1580))</f>
        <v/>
      </c>
      <c r="S1580" s="333">
        <f>IF(R1580,"",A1580&amp;"+")</f>
        <v/>
      </c>
    </row>
    <row r="1581" ht="20.1" customFormat="1" customHeight="1" s="333">
      <c r="A1581" s="296" t="n"/>
      <c r="B1581" s="328" t="n"/>
      <c r="C1581" s="328" t="n"/>
      <c r="D1581" s="328" t="n"/>
      <c r="E1581" s="328" t="n"/>
      <c r="F1581" s="328" t="n"/>
      <c r="G1581" s="329" t="n"/>
      <c r="H1581" s="329" t="n"/>
      <c r="I1581" s="330" t="n"/>
      <c r="J1581" s="330" t="n"/>
      <c r="K1581" s="330" t="n"/>
      <c r="L1581" s="330" t="n"/>
      <c r="M1581" s="330" t="n"/>
      <c r="N1581" s="331">
        <f>IF(A1581="","",IF(ISERROR(MATCH($F1581,CL,0)),"Unknown",INDIRECT("'C'!$A$"&amp;MATCH($F1581,CL,0)+1)))</f>
        <v/>
      </c>
      <c r="O1581" s="331" t="inlineStr"/>
      <c r="P1581" s="332" t="n"/>
      <c r="Q1581" s="333">
        <f>A1581&amp;B1581</f>
        <v/>
      </c>
      <c r="R1581" s="333">
        <f>OR(ISBLANK(B1581),ISBLANK(C1581))</f>
        <v/>
      </c>
      <c r="S1581" s="333">
        <f>IF(R1581,"",A1581&amp;"+")</f>
        <v/>
      </c>
    </row>
    <row r="1582" ht="20.1" customFormat="1" customHeight="1" s="333">
      <c r="A1582" s="296" t="n"/>
      <c r="B1582" s="328" t="n"/>
      <c r="C1582" s="328" t="n"/>
      <c r="D1582" s="328" t="n"/>
      <c r="E1582" s="328" t="n"/>
      <c r="F1582" s="328" t="n"/>
      <c r="G1582" s="329" t="n"/>
      <c r="H1582" s="329" t="n"/>
      <c r="I1582" s="330" t="n"/>
      <c r="J1582" s="330" t="n"/>
      <c r="K1582" s="330" t="n"/>
      <c r="L1582" s="330" t="n"/>
      <c r="M1582" s="330" t="n"/>
      <c r="N1582" s="331">
        <f>IF(A1582="","",IF(ISERROR(MATCH($F1582,CL,0)),"Unknown",INDIRECT("'C'!$A$"&amp;MATCH($F1582,CL,0)+1)))</f>
        <v/>
      </c>
      <c r="O1582" s="331" t="inlineStr"/>
      <c r="P1582" s="332" t="n"/>
      <c r="Q1582" s="333">
        <f>A1582&amp;B1582</f>
        <v/>
      </c>
      <c r="R1582" s="333">
        <f>OR(ISBLANK(B1582),ISBLANK(C1582))</f>
        <v/>
      </c>
      <c r="S1582" s="333">
        <f>IF(R1582,"",A1582&amp;"+")</f>
        <v/>
      </c>
    </row>
    <row r="1583" ht="20.1" customFormat="1" customHeight="1" s="333">
      <c r="A1583" s="296" t="n"/>
      <c r="B1583" s="328" t="n"/>
      <c r="C1583" s="328" t="n"/>
      <c r="D1583" s="328" t="n"/>
      <c r="E1583" s="328" t="n"/>
      <c r="F1583" s="328" t="n"/>
      <c r="G1583" s="329" t="n"/>
      <c r="H1583" s="329" t="n"/>
      <c r="I1583" s="330" t="n"/>
      <c r="J1583" s="330" t="n"/>
      <c r="K1583" s="330" t="n"/>
      <c r="L1583" s="330" t="n"/>
      <c r="M1583" s="330" t="n"/>
      <c r="N1583" s="331">
        <f>IF(A1583="","",IF(ISERROR(MATCH($F1583,CL,0)),"Unknown",INDIRECT("'C'!$A$"&amp;MATCH($F1583,CL,0)+1)))</f>
        <v/>
      </c>
      <c r="O1583" s="331" t="inlineStr"/>
      <c r="P1583" s="332" t="n"/>
      <c r="Q1583" s="333">
        <f>A1583&amp;B1583</f>
        <v/>
      </c>
      <c r="R1583" s="333">
        <f>OR(ISBLANK(B1583),ISBLANK(C1583))</f>
        <v/>
      </c>
      <c r="S1583" s="333">
        <f>IF(R1583,"",A1583&amp;"+")</f>
        <v/>
      </c>
    </row>
    <row r="1584" ht="20.1" customFormat="1" customHeight="1" s="333">
      <c r="A1584" s="296" t="n"/>
      <c r="B1584" s="328" t="n"/>
      <c r="C1584" s="328" t="n"/>
      <c r="D1584" s="328" t="n"/>
      <c r="E1584" s="328" t="n"/>
      <c r="F1584" s="328" t="n"/>
      <c r="G1584" s="329" t="n"/>
      <c r="H1584" s="329" t="n"/>
      <c r="I1584" s="330" t="n"/>
      <c r="J1584" s="330" t="n"/>
      <c r="K1584" s="330" t="n"/>
      <c r="L1584" s="330" t="n"/>
      <c r="M1584" s="330" t="n"/>
      <c r="N1584" s="331">
        <f>IF(A1584="","",IF(ISERROR(MATCH($F1584,CL,0)),"Unknown",INDIRECT("'C'!$A$"&amp;MATCH($F1584,CL,0)+1)))</f>
        <v/>
      </c>
      <c r="O1584" s="331" t="inlineStr"/>
      <c r="P1584" s="332" t="n"/>
      <c r="Q1584" s="333">
        <f>A1584&amp;B1584</f>
        <v/>
      </c>
      <c r="R1584" s="333">
        <f>OR(ISBLANK(B1584),ISBLANK(C1584))</f>
        <v/>
      </c>
      <c r="S1584" s="333">
        <f>IF(R1584,"",A1584&amp;"+")</f>
        <v/>
      </c>
    </row>
    <row r="1585" ht="20.1" customFormat="1" customHeight="1" s="333">
      <c r="A1585" s="296" t="n"/>
      <c r="B1585" s="328" t="n"/>
      <c r="C1585" s="328" t="n"/>
      <c r="D1585" s="328" t="n"/>
      <c r="E1585" s="328" t="n"/>
      <c r="F1585" s="328" t="n"/>
      <c r="G1585" s="329" t="n"/>
      <c r="H1585" s="329" t="n"/>
      <c r="I1585" s="330" t="n"/>
      <c r="J1585" s="330" t="n"/>
      <c r="K1585" s="330" t="n"/>
      <c r="L1585" s="330" t="n"/>
      <c r="M1585" s="330" t="n"/>
      <c r="N1585" s="331">
        <f>IF(A1585="","",IF(ISERROR(MATCH($F1585,CL,0)),"Unknown",INDIRECT("'C'!$A$"&amp;MATCH($F1585,CL,0)+1)))</f>
        <v/>
      </c>
      <c r="O1585" s="331" t="inlineStr"/>
      <c r="P1585" s="332" t="n"/>
      <c r="Q1585" s="333">
        <f>A1585&amp;B1585</f>
        <v/>
      </c>
      <c r="R1585" s="333">
        <f>OR(ISBLANK(B1585),ISBLANK(C1585))</f>
        <v/>
      </c>
      <c r="S1585" s="333">
        <f>IF(R1585,"",A1585&amp;"+")</f>
        <v/>
      </c>
    </row>
    <row r="1586" ht="20.1" customFormat="1" customHeight="1" s="333">
      <c r="A1586" s="296" t="n"/>
      <c r="B1586" s="328" t="n"/>
      <c r="C1586" s="328" t="n"/>
      <c r="D1586" s="328" t="n"/>
      <c r="E1586" s="328" t="n"/>
      <c r="F1586" s="328" t="n"/>
      <c r="G1586" s="329" t="n"/>
      <c r="H1586" s="329" t="n"/>
      <c r="I1586" s="330" t="n"/>
      <c r="J1586" s="330" t="n"/>
      <c r="K1586" s="330" t="n"/>
      <c r="L1586" s="330" t="n"/>
      <c r="M1586" s="330" t="n"/>
      <c r="N1586" s="331">
        <f>IF(A1586="","",IF(ISERROR(MATCH($F1586,CL,0)),"Unknown",INDIRECT("'C'!$A$"&amp;MATCH($F1586,CL,0)+1)))</f>
        <v/>
      </c>
      <c r="O1586" s="331" t="inlineStr"/>
      <c r="P1586" s="332" t="n"/>
      <c r="Q1586" s="333">
        <f>A1586&amp;B1586</f>
        <v/>
      </c>
      <c r="R1586" s="333">
        <f>OR(ISBLANK(B1586),ISBLANK(C1586))</f>
        <v/>
      </c>
      <c r="S1586" s="333">
        <f>IF(R1586,"",A1586&amp;"+")</f>
        <v/>
      </c>
    </row>
    <row r="1587" ht="20.1" customFormat="1" customHeight="1" s="333">
      <c r="A1587" s="296" t="n"/>
      <c r="B1587" s="328" t="n"/>
      <c r="C1587" s="328" t="n"/>
      <c r="D1587" s="328" t="n"/>
      <c r="E1587" s="328" t="n"/>
      <c r="F1587" s="328" t="n"/>
      <c r="G1587" s="329" t="n"/>
      <c r="H1587" s="329" t="n"/>
      <c r="I1587" s="330" t="n"/>
      <c r="J1587" s="330" t="n"/>
      <c r="K1587" s="330" t="n"/>
      <c r="L1587" s="330" t="n"/>
      <c r="M1587" s="330" t="n"/>
      <c r="N1587" s="331">
        <f>IF(A1587="","",IF(ISERROR(MATCH($F1587,CL,0)),"Unknown",INDIRECT("'C'!$A$"&amp;MATCH($F1587,CL,0)+1)))</f>
        <v/>
      </c>
      <c r="O1587" s="331" t="inlineStr"/>
      <c r="P1587" s="332" t="n"/>
      <c r="Q1587" s="333">
        <f>A1587&amp;B1587</f>
        <v/>
      </c>
      <c r="R1587" s="333">
        <f>OR(ISBLANK(B1587),ISBLANK(C1587))</f>
        <v/>
      </c>
      <c r="S1587" s="333">
        <f>IF(R1587,"",A1587&amp;"+")</f>
        <v/>
      </c>
    </row>
    <row r="1588" ht="20.1" customFormat="1" customHeight="1" s="333">
      <c r="A1588" s="296" t="n"/>
      <c r="B1588" s="328" t="n"/>
      <c r="C1588" s="328" t="n"/>
      <c r="D1588" s="328" t="n"/>
      <c r="E1588" s="328" t="n"/>
      <c r="F1588" s="328" t="n"/>
      <c r="G1588" s="329" t="n"/>
      <c r="H1588" s="329" t="n"/>
      <c r="I1588" s="330" t="n"/>
      <c r="J1588" s="330" t="n"/>
      <c r="K1588" s="330" t="n"/>
      <c r="L1588" s="330" t="n"/>
      <c r="M1588" s="330" t="n"/>
      <c r="N1588" s="331">
        <f>IF(A1588="","",IF(ISERROR(MATCH($F1588,CL,0)),"Unknown",INDIRECT("'C'!$A$"&amp;MATCH($F1588,CL,0)+1)))</f>
        <v/>
      </c>
      <c r="O1588" s="331" t="inlineStr"/>
      <c r="P1588" s="332" t="n"/>
      <c r="Q1588" s="333">
        <f>A1588&amp;B1588</f>
        <v/>
      </c>
      <c r="R1588" s="333">
        <f>OR(ISBLANK(B1588),ISBLANK(C1588))</f>
        <v/>
      </c>
      <c r="S1588" s="333">
        <f>IF(R1588,"",A1588&amp;"+")</f>
        <v/>
      </c>
    </row>
    <row r="1589" ht="20.1" customFormat="1" customHeight="1" s="333">
      <c r="A1589" s="296" t="n"/>
      <c r="B1589" s="328" t="n"/>
      <c r="C1589" s="328" t="n"/>
      <c r="D1589" s="328" t="n"/>
      <c r="E1589" s="328" t="n"/>
      <c r="F1589" s="328" t="n"/>
      <c r="G1589" s="329" t="n"/>
      <c r="H1589" s="329" t="n"/>
      <c r="I1589" s="330" t="n"/>
      <c r="J1589" s="330" t="n"/>
      <c r="K1589" s="330" t="n"/>
      <c r="L1589" s="330" t="n"/>
      <c r="M1589" s="330" t="n"/>
      <c r="N1589" s="331">
        <f>IF(A1589="","",IF(ISERROR(MATCH($F1589,CL,0)),"Unknown",INDIRECT("'C'!$A$"&amp;MATCH($F1589,CL,0)+1)))</f>
        <v/>
      </c>
      <c r="O1589" s="331" t="inlineStr"/>
      <c r="P1589" s="332" t="n"/>
      <c r="Q1589" s="333">
        <f>A1589&amp;B1589</f>
        <v/>
      </c>
      <c r="R1589" s="333">
        <f>OR(ISBLANK(B1589),ISBLANK(C1589))</f>
        <v/>
      </c>
      <c r="S1589" s="333">
        <f>IF(R1589,"",A1589&amp;"+")</f>
        <v/>
      </c>
    </row>
    <row r="1590" ht="20.1" customFormat="1" customHeight="1" s="333">
      <c r="A1590" s="296" t="n"/>
      <c r="B1590" s="328" t="n"/>
      <c r="C1590" s="328" t="n"/>
      <c r="D1590" s="328" t="n"/>
      <c r="E1590" s="328" t="n"/>
      <c r="F1590" s="328" t="n"/>
      <c r="G1590" s="329" t="n"/>
      <c r="H1590" s="329" t="n"/>
      <c r="I1590" s="330" t="n"/>
      <c r="J1590" s="330" t="n"/>
      <c r="K1590" s="330" t="n"/>
      <c r="L1590" s="330" t="n"/>
      <c r="M1590" s="330" t="n"/>
      <c r="N1590" s="331">
        <f>IF(A1590="","",IF(ISERROR(MATCH($F1590,CL,0)),"Unknown",INDIRECT("'C'!$A$"&amp;MATCH($F1590,CL,0)+1)))</f>
        <v/>
      </c>
      <c r="O1590" s="331" t="inlineStr"/>
      <c r="P1590" s="332" t="n"/>
      <c r="Q1590" s="333">
        <f>A1590&amp;B1590</f>
        <v/>
      </c>
      <c r="R1590" s="333">
        <f>OR(ISBLANK(B1590),ISBLANK(C1590))</f>
        <v/>
      </c>
      <c r="S1590" s="333">
        <f>IF(R1590,"",A1590&amp;"+")</f>
        <v/>
      </c>
    </row>
    <row r="1591" ht="20.1" customFormat="1" customHeight="1" s="333">
      <c r="A1591" s="296" t="n"/>
      <c r="B1591" s="328" t="n"/>
      <c r="C1591" s="328" t="n"/>
      <c r="D1591" s="328" t="n"/>
      <c r="E1591" s="328" t="n"/>
      <c r="F1591" s="328" t="n"/>
      <c r="G1591" s="329" t="n"/>
      <c r="H1591" s="329" t="n"/>
      <c r="I1591" s="330" t="n"/>
      <c r="J1591" s="330" t="n"/>
      <c r="K1591" s="330" t="n"/>
      <c r="L1591" s="330" t="n"/>
      <c r="M1591" s="330" t="n"/>
      <c r="N1591" s="331">
        <f>IF(A1591="","",IF(ISERROR(MATCH($F1591,CL,0)),"Unknown",INDIRECT("'C'!$A$"&amp;MATCH($F1591,CL,0)+1)))</f>
        <v/>
      </c>
      <c r="O1591" s="331" t="inlineStr"/>
      <c r="P1591" s="332" t="n"/>
      <c r="Q1591" s="333">
        <f>A1591&amp;B1591</f>
        <v/>
      </c>
      <c r="R1591" s="333">
        <f>OR(ISBLANK(B1591),ISBLANK(C1591))</f>
        <v/>
      </c>
      <c r="S1591" s="333">
        <f>IF(R1591,"",A1591&amp;"+")</f>
        <v/>
      </c>
    </row>
    <row r="1592" ht="20.1" customFormat="1" customHeight="1" s="333">
      <c r="A1592" s="296" t="n"/>
      <c r="B1592" s="328" t="n"/>
      <c r="C1592" s="328" t="n"/>
      <c r="D1592" s="328" t="n"/>
      <c r="E1592" s="328" t="n"/>
      <c r="F1592" s="328" t="n"/>
      <c r="G1592" s="329" t="n"/>
      <c r="H1592" s="329" t="n"/>
      <c r="I1592" s="330" t="n"/>
      <c r="J1592" s="330" t="n"/>
      <c r="K1592" s="330" t="n"/>
      <c r="L1592" s="330" t="n"/>
      <c r="M1592" s="330" t="n"/>
      <c r="N1592" s="331">
        <f>IF(A1592="","",IF(ISERROR(MATCH($F1592,CL,0)),"Unknown",INDIRECT("'C'!$A$"&amp;MATCH($F1592,CL,0)+1)))</f>
        <v/>
      </c>
      <c r="O1592" s="331" t="inlineStr"/>
      <c r="P1592" s="332" t="n"/>
      <c r="Q1592" s="333">
        <f>A1592&amp;B1592</f>
        <v/>
      </c>
      <c r="R1592" s="333">
        <f>OR(ISBLANK(B1592),ISBLANK(C1592))</f>
        <v/>
      </c>
      <c r="S1592" s="333">
        <f>IF(R1592,"",A1592&amp;"+")</f>
        <v/>
      </c>
    </row>
    <row r="1593" ht="20.1" customFormat="1" customHeight="1" s="333">
      <c r="A1593" s="296" t="n"/>
      <c r="B1593" s="328" t="n"/>
      <c r="C1593" s="328" t="n"/>
      <c r="D1593" s="328" t="n"/>
      <c r="E1593" s="328" t="n"/>
      <c r="F1593" s="328" t="n"/>
      <c r="G1593" s="329" t="n"/>
      <c r="H1593" s="329" t="n"/>
      <c r="I1593" s="330" t="n"/>
      <c r="J1593" s="330" t="n"/>
      <c r="K1593" s="330" t="n"/>
      <c r="L1593" s="330" t="n"/>
      <c r="M1593" s="330" t="n"/>
      <c r="N1593" s="331">
        <f>IF(A1593="","",IF(ISERROR(MATCH($F1593,CL,0)),"Unknown",INDIRECT("'C'!$A$"&amp;MATCH($F1593,CL,0)+1)))</f>
        <v/>
      </c>
      <c r="O1593" s="331" t="inlineStr"/>
      <c r="P1593" s="332" t="n"/>
      <c r="Q1593" s="333">
        <f>A1593&amp;B1593</f>
        <v/>
      </c>
      <c r="R1593" s="333">
        <f>OR(ISBLANK(B1593),ISBLANK(C1593))</f>
        <v/>
      </c>
      <c r="S1593" s="333">
        <f>IF(R1593,"",A1593&amp;"+")</f>
        <v/>
      </c>
    </row>
    <row r="1594" ht="20.1" customFormat="1" customHeight="1" s="333">
      <c r="A1594" s="296" t="n"/>
      <c r="B1594" s="328" t="n"/>
      <c r="C1594" s="328" t="n"/>
      <c r="D1594" s="328" t="n"/>
      <c r="E1594" s="328" t="n"/>
      <c r="F1594" s="328" t="n"/>
      <c r="G1594" s="329" t="n"/>
      <c r="H1594" s="329" t="n"/>
      <c r="I1594" s="330" t="n"/>
      <c r="J1594" s="330" t="n"/>
      <c r="K1594" s="330" t="n"/>
      <c r="L1594" s="330" t="n"/>
      <c r="M1594" s="330" t="n"/>
      <c r="N1594" s="331">
        <f>IF(A1594="","",IF(ISERROR(MATCH($F1594,CL,0)),"Unknown",INDIRECT("'C'!$A$"&amp;MATCH($F1594,CL,0)+1)))</f>
        <v/>
      </c>
      <c r="O1594" s="331" t="inlineStr"/>
      <c r="P1594" s="332" t="n"/>
      <c r="Q1594" s="333">
        <f>A1594&amp;B1594</f>
        <v/>
      </c>
      <c r="R1594" s="333">
        <f>OR(ISBLANK(B1594),ISBLANK(C1594))</f>
        <v/>
      </c>
      <c r="S1594" s="333">
        <f>IF(R1594,"",A1594&amp;"+")</f>
        <v/>
      </c>
    </row>
    <row r="1595" ht="20.1" customFormat="1" customHeight="1" s="333">
      <c r="A1595" s="296" t="n"/>
      <c r="B1595" s="328" t="n"/>
      <c r="C1595" s="328" t="n"/>
      <c r="D1595" s="328" t="n"/>
      <c r="E1595" s="328" t="n"/>
      <c r="F1595" s="328" t="n"/>
      <c r="G1595" s="329" t="n"/>
      <c r="H1595" s="329" t="n"/>
      <c r="I1595" s="330" t="n"/>
      <c r="J1595" s="330" t="n"/>
      <c r="K1595" s="330" t="n"/>
      <c r="L1595" s="330" t="n"/>
      <c r="M1595" s="330" t="n"/>
      <c r="N1595" s="331">
        <f>IF(A1595="","",IF(ISERROR(MATCH($F1595,CL,0)),"Unknown",INDIRECT("'C'!$A$"&amp;MATCH($F1595,CL,0)+1)))</f>
        <v/>
      </c>
      <c r="O1595" s="331" t="inlineStr"/>
      <c r="P1595" s="332" t="n"/>
      <c r="Q1595" s="333">
        <f>A1595&amp;B1595</f>
        <v/>
      </c>
      <c r="R1595" s="333">
        <f>OR(ISBLANK(B1595),ISBLANK(C1595))</f>
        <v/>
      </c>
      <c r="S1595" s="333">
        <f>IF(R1595,"",A1595&amp;"+")</f>
        <v/>
      </c>
    </row>
    <row r="1596" ht="20.1" customFormat="1" customHeight="1" s="333">
      <c r="A1596" s="296" t="n"/>
      <c r="B1596" s="328" t="n"/>
      <c r="C1596" s="328" t="n"/>
      <c r="D1596" s="328" t="n"/>
      <c r="E1596" s="328" t="n"/>
      <c r="F1596" s="328" t="n"/>
      <c r="G1596" s="329" t="n"/>
      <c r="H1596" s="329" t="n"/>
      <c r="I1596" s="330" t="n"/>
      <c r="J1596" s="330" t="n"/>
      <c r="K1596" s="330" t="n"/>
      <c r="L1596" s="330" t="n"/>
      <c r="M1596" s="330" t="n"/>
      <c r="N1596" s="331">
        <f>IF(A1596="","",IF(ISERROR(MATCH($F1596,CL,0)),"Unknown",INDIRECT("'C'!$A$"&amp;MATCH($F1596,CL,0)+1)))</f>
        <v/>
      </c>
      <c r="O1596" s="331" t="inlineStr"/>
      <c r="P1596" s="332" t="n"/>
      <c r="Q1596" s="333">
        <f>A1596&amp;B1596</f>
        <v/>
      </c>
      <c r="R1596" s="333">
        <f>OR(ISBLANK(B1596),ISBLANK(C1596))</f>
        <v/>
      </c>
      <c r="S1596" s="333">
        <f>IF(R1596,"",A1596&amp;"+")</f>
        <v/>
      </c>
    </row>
    <row r="1597" ht="20.1" customFormat="1" customHeight="1" s="333">
      <c r="A1597" s="296" t="n"/>
      <c r="B1597" s="328" t="n"/>
      <c r="C1597" s="328" t="n"/>
      <c r="D1597" s="328" t="n"/>
      <c r="E1597" s="328" t="n"/>
      <c r="F1597" s="328" t="n"/>
      <c r="G1597" s="329" t="n"/>
      <c r="H1597" s="329" t="n"/>
      <c r="I1597" s="330" t="n"/>
      <c r="J1597" s="330" t="n"/>
      <c r="K1597" s="330" t="n"/>
      <c r="L1597" s="330" t="n"/>
      <c r="M1597" s="330" t="n"/>
      <c r="N1597" s="331">
        <f>IF(A1597="","",IF(ISERROR(MATCH($F1597,CL,0)),"Unknown",INDIRECT("'C'!$A$"&amp;MATCH($F1597,CL,0)+1)))</f>
        <v/>
      </c>
      <c r="O1597" s="331" t="inlineStr"/>
      <c r="P1597" s="332" t="n"/>
      <c r="Q1597" s="333">
        <f>A1597&amp;B1597</f>
        <v/>
      </c>
      <c r="R1597" s="333">
        <f>OR(ISBLANK(B1597),ISBLANK(C1597))</f>
        <v/>
      </c>
      <c r="S1597" s="333">
        <f>IF(R1597,"",A1597&amp;"+")</f>
        <v/>
      </c>
    </row>
    <row r="1598" ht="20.1" customFormat="1" customHeight="1" s="333">
      <c r="A1598" s="296" t="n"/>
      <c r="B1598" s="328" t="n"/>
      <c r="C1598" s="328" t="n"/>
      <c r="D1598" s="328" t="n"/>
      <c r="E1598" s="328" t="n"/>
      <c r="F1598" s="328" t="n"/>
      <c r="G1598" s="329" t="n"/>
      <c r="H1598" s="329" t="n"/>
      <c r="I1598" s="330" t="n"/>
      <c r="J1598" s="330" t="n"/>
      <c r="K1598" s="330" t="n"/>
      <c r="L1598" s="330" t="n"/>
      <c r="M1598" s="330" t="n"/>
      <c r="N1598" s="331">
        <f>IF(A1598="","",IF(ISERROR(MATCH($F1598,CL,0)),"Unknown",INDIRECT("'C'!$A$"&amp;MATCH($F1598,CL,0)+1)))</f>
        <v/>
      </c>
      <c r="O1598" s="331" t="inlineStr"/>
      <c r="P1598" s="332" t="n"/>
      <c r="Q1598" s="333">
        <f>A1598&amp;B1598</f>
        <v/>
      </c>
      <c r="R1598" s="333">
        <f>OR(ISBLANK(B1598),ISBLANK(C1598))</f>
        <v/>
      </c>
      <c r="S1598" s="333">
        <f>IF(R1598,"",A1598&amp;"+")</f>
        <v/>
      </c>
    </row>
    <row r="1599" ht="20.1" customFormat="1" customHeight="1" s="333">
      <c r="A1599" s="296" t="n"/>
      <c r="B1599" s="328" t="n"/>
      <c r="C1599" s="328" t="n"/>
      <c r="D1599" s="328" t="n"/>
      <c r="E1599" s="328" t="n"/>
      <c r="F1599" s="328" t="n"/>
      <c r="G1599" s="329" t="n"/>
      <c r="H1599" s="329" t="n"/>
      <c r="I1599" s="330" t="n"/>
      <c r="J1599" s="330" t="n"/>
      <c r="K1599" s="330" t="n"/>
      <c r="L1599" s="330" t="n"/>
      <c r="M1599" s="330" t="n"/>
      <c r="N1599" s="331">
        <f>IF(A1599="","",IF(ISERROR(MATCH($F1599,CL,0)),"Unknown",INDIRECT("'C'!$A$"&amp;MATCH($F1599,CL,0)+1)))</f>
        <v/>
      </c>
      <c r="O1599" s="331" t="inlineStr"/>
      <c r="P1599" s="332" t="n"/>
      <c r="Q1599" s="333">
        <f>A1599&amp;B1599</f>
        <v/>
      </c>
      <c r="R1599" s="333">
        <f>OR(ISBLANK(B1599),ISBLANK(C1599))</f>
        <v/>
      </c>
      <c r="S1599" s="333">
        <f>IF(R1599,"",A1599&amp;"+")</f>
        <v/>
      </c>
    </row>
    <row r="1600" ht="20.1" customFormat="1" customHeight="1" s="333">
      <c r="A1600" s="296" t="n"/>
      <c r="B1600" s="328" t="n"/>
      <c r="C1600" s="328" t="n"/>
      <c r="D1600" s="328" t="n"/>
      <c r="E1600" s="328" t="n"/>
      <c r="F1600" s="328" t="n"/>
      <c r="G1600" s="329" t="n"/>
      <c r="H1600" s="329" t="n"/>
      <c r="I1600" s="330" t="n"/>
      <c r="J1600" s="330" t="n"/>
      <c r="K1600" s="330" t="n"/>
      <c r="L1600" s="330" t="n"/>
      <c r="M1600" s="330" t="n"/>
      <c r="N1600" s="331">
        <f>IF(A1600="","",IF(ISERROR(MATCH($F1600,CL,0)),"Unknown",INDIRECT("'C'!$A$"&amp;MATCH($F1600,CL,0)+1)))</f>
        <v/>
      </c>
      <c r="O1600" s="331" t="inlineStr"/>
      <c r="P1600" s="332" t="n"/>
      <c r="Q1600" s="333">
        <f>A1600&amp;B1600</f>
        <v/>
      </c>
      <c r="R1600" s="333">
        <f>OR(ISBLANK(B1600),ISBLANK(C1600))</f>
        <v/>
      </c>
      <c r="S1600" s="333">
        <f>IF(R1600,"",A1600&amp;"+")</f>
        <v/>
      </c>
    </row>
    <row r="1601" ht="20.1" customFormat="1" customHeight="1" s="333">
      <c r="A1601" s="296" t="n"/>
      <c r="B1601" s="328" t="n"/>
      <c r="C1601" s="328" t="n"/>
      <c r="D1601" s="328" t="n"/>
      <c r="E1601" s="328" t="n"/>
      <c r="F1601" s="328" t="n"/>
      <c r="G1601" s="329" t="n"/>
      <c r="H1601" s="329" t="n"/>
      <c r="I1601" s="330" t="n"/>
      <c r="J1601" s="330" t="n"/>
      <c r="K1601" s="330" t="n"/>
      <c r="L1601" s="330" t="n"/>
      <c r="M1601" s="330" t="n"/>
      <c r="N1601" s="331">
        <f>IF(A1601="","",IF(ISERROR(MATCH($F1601,CL,0)),"Unknown",INDIRECT("'C'!$A$"&amp;MATCH($F1601,CL,0)+1)))</f>
        <v/>
      </c>
      <c r="O1601" s="331" t="inlineStr"/>
      <c r="P1601" s="332" t="n"/>
      <c r="Q1601" s="333">
        <f>A1601&amp;B1601</f>
        <v/>
      </c>
      <c r="R1601" s="333">
        <f>OR(ISBLANK(B1601),ISBLANK(C1601))</f>
        <v/>
      </c>
      <c r="S1601" s="333">
        <f>IF(R1601,"",A1601&amp;"+")</f>
        <v/>
      </c>
    </row>
    <row r="1602" ht="20.1" customFormat="1" customHeight="1" s="333">
      <c r="A1602" s="296" t="n"/>
      <c r="B1602" s="328" t="n"/>
      <c r="C1602" s="328" t="n"/>
      <c r="D1602" s="328" t="n"/>
      <c r="E1602" s="328" t="n"/>
      <c r="F1602" s="328" t="n"/>
      <c r="G1602" s="329" t="n"/>
      <c r="H1602" s="329" t="n"/>
      <c r="I1602" s="330" t="n"/>
      <c r="J1602" s="330" t="n"/>
      <c r="K1602" s="330" t="n"/>
      <c r="L1602" s="330" t="n"/>
      <c r="M1602" s="330" t="n"/>
      <c r="N1602" s="331">
        <f>IF(A1602="","",IF(ISERROR(MATCH($F1602,CL,0)),"Unknown",INDIRECT("'C'!$A$"&amp;MATCH($F1602,CL,0)+1)))</f>
        <v/>
      </c>
      <c r="O1602" s="331" t="inlineStr"/>
      <c r="P1602" s="332" t="n"/>
      <c r="Q1602" s="333">
        <f>A1602&amp;B1602</f>
        <v/>
      </c>
      <c r="R1602" s="333">
        <f>OR(ISBLANK(B1602),ISBLANK(C1602))</f>
        <v/>
      </c>
      <c r="S1602" s="333">
        <f>IF(R1602,"",A1602&amp;"+")</f>
        <v/>
      </c>
    </row>
    <row r="1603" ht="20.1" customFormat="1" customHeight="1" s="333">
      <c r="A1603" s="296" t="n"/>
      <c r="B1603" s="328" t="n"/>
      <c r="C1603" s="328" t="n"/>
      <c r="D1603" s="328" t="n"/>
      <c r="E1603" s="328" t="n"/>
      <c r="F1603" s="328" t="n"/>
      <c r="G1603" s="329" t="n"/>
      <c r="H1603" s="329" t="n"/>
      <c r="I1603" s="330" t="n"/>
      <c r="J1603" s="330" t="n"/>
      <c r="K1603" s="330" t="n"/>
      <c r="L1603" s="330" t="n"/>
      <c r="M1603" s="330" t="n"/>
      <c r="N1603" s="331">
        <f>IF(A1603="","",IF(ISERROR(MATCH($F1603,CL,0)),"Unknown",INDIRECT("'C'!$A$"&amp;MATCH($F1603,CL,0)+1)))</f>
        <v/>
      </c>
      <c r="O1603" s="331" t="inlineStr"/>
      <c r="P1603" s="332" t="n"/>
      <c r="Q1603" s="333">
        <f>A1603&amp;B1603</f>
        <v/>
      </c>
      <c r="R1603" s="333">
        <f>OR(ISBLANK(B1603),ISBLANK(C1603))</f>
        <v/>
      </c>
      <c r="S1603" s="333">
        <f>IF(R1603,"",A1603&amp;"+")</f>
        <v/>
      </c>
    </row>
    <row r="1604" ht="20.1" customFormat="1" customHeight="1" s="333">
      <c r="A1604" s="296" t="n"/>
      <c r="B1604" s="328" t="n"/>
      <c r="C1604" s="328" t="n"/>
      <c r="D1604" s="328" t="n"/>
      <c r="E1604" s="328" t="n"/>
      <c r="F1604" s="328" t="n"/>
      <c r="G1604" s="329" t="n"/>
      <c r="H1604" s="329" t="n"/>
      <c r="I1604" s="330" t="n"/>
      <c r="J1604" s="330" t="n"/>
      <c r="K1604" s="330" t="n"/>
      <c r="L1604" s="330" t="n"/>
      <c r="M1604" s="330" t="n"/>
      <c r="N1604" s="331">
        <f>IF(A1604="","",IF(ISERROR(MATCH($F1604,CL,0)),"Unknown",INDIRECT("'C'!$A$"&amp;MATCH($F1604,CL,0)+1)))</f>
        <v/>
      </c>
      <c r="O1604" s="331" t="inlineStr"/>
      <c r="P1604" s="332" t="n"/>
      <c r="Q1604" s="333">
        <f>A1604&amp;B1604</f>
        <v/>
      </c>
      <c r="R1604" s="333">
        <f>OR(ISBLANK(B1604),ISBLANK(C1604))</f>
        <v/>
      </c>
      <c r="S1604" s="333">
        <f>IF(R1604,"",A1604&amp;"+")</f>
        <v/>
      </c>
    </row>
    <row r="1605" ht="20.1" customFormat="1" customHeight="1" s="333">
      <c r="A1605" s="296" t="n"/>
      <c r="B1605" s="328" t="n"/>
      <c r="C1605" s="328" t="n"/>
      <c r="D1605" s="328" t="n"/>
      <c r="E1605" s="328" t="n"/>
      <c r="F1605" s="328" t="n"/>
      <c r="G1605" s="329" t="n"/>
      <c r="H1605" s="329" t="n"/>
      <c r="I1605" s="330" t="n"/>
      <c r="J1605" s="330" t="n"/>
      <c r="K1605" s="330" t="n"/>
      <c r="L1605" s="330" t="n"/>
      <c r="M1605" s="330" t="n"/>
      <c r="N1605" s="331">
        <f>IF(A1605="","",IF(ISERROR(MATCH($F1605,CL,0)),"Unknown",INDIRECT("'C'!$A$"&amp;MATCH($F1605,CL,0)+1)))</f>
        <v/>
      </c>
      <c r="O1605" s="331" t="inlineStr"/>
      <c r="P1605" s="332" t="n"/>
      <c r="Q1605" s="333">
        <f>A1605&amp;B1605</f>
        <v/>
      </c>
      <c r="R1605" s="333">
        <f>OR(ISBLANK(B1605),ISBLANK(C1605))</f>
        <v/>
      </c>
      <c r="S1605" s="333">
        <f>IF(R1605,"",A1605&amp;"+")</f>
        <v/>
      </c>
    </row>
    <row r="1606" ht="20.1" customFormat="1" customHeight="1" s="333">
      <c r="A1606" s="296" t="n"/>
      <c r="B1606" s="328" t="n"/>
      <c r="C1606" s="328" t="n"/>
      <c r="D1606" s="328" t="n"/>
      <c r="E1606" s="328" t="n"/>
      <c r="F1606" s="328" t="n"/>
      <c r="G1606" s="329" t="n"/>
      <c r="H1606" s="329" t="n"/>
      <c r="I1606" s="330" t="n"/>
      <c r="J1606" s="330" t="n"/>
      <c r="K1606" s="330" t="n"/>
      <c r="L1606" s="330" t="n"/>
      <c r="M1606" s="330" t="n"/>
      <c r="N1606" s="331">
        <f>IF(A1606="","",IF(ISERROR(MATCH($F1606,CL,0)),"Unknown",INDIRECT("'C'!$A$"&amp;MATCH($F1606,CL,0)+1)))</f>
        <v/>
      </c>
      <c r="O1606" s="331" t="inlineStr"/>
      <c r="P1606" s="332" t="n"/>
      <c r="Q1606" s="333">
        <f>A1606&amp;B1606</f>
        <v/>
      </c>
      <c r="R1606" s="333">
        <f>OR(ISBLANK(B1606),ISBLANK(C1606))</f>
        <v/>
      </c>
      <c r="S1606" s="333">
        <f>IF(R1606,"",A1606&amp;"+")</f>
        <v/>
      </c>
    </row>
    <row r="1607" ht="20.1" customFormat="1" customHeight="1" s="333">
      <c r="A1607" s="296" t="n"/>
      <c r="B1607" s="328" t="n"/>
      <c r="C1607" s="328" t="n"/>
      <c r="D1607" s="328" t="n"/>
      <c r="E1607" s="328" t="n"/>
      <c r="F1607" s="328" t="n"/>
      <c r="G1607" s="329" t="n"/>
      <c r="H1607" s="329" t="n"/>
      <c r="I1607" s="330" t="n"/>
      <c r="J1607" s="330" t="n"/>
      <c r="K1607" s="330" t="n"/>
      <c r="L1607" s="330" t="n"/>
      <c r="M1607" s="330" t="n"/>
      <c r="N1607" s="331">
        <f>IF(A1607="","",IF(ISERROR(MATCH($F1607,CL,0)),"Unknown",INDIRECT("'C'!$A$"&amp;MATCH($F1607,CL,0)+1)))</f>
        <v/>
      </c>
      <c r="O1607" s="331" t="inlineStr"/>
      <c r="P1607" s="332" t="n"/>
      <c r="Q1607" s="333">
        <f>A1607&amp;B1607</f>
        <v/>
      </c>
      <c r="R1607" s="333">
        <f>OR(ISBLANK(B1607),ISBLANK(C1607))</f>
        <v/>
      </c>
      <c r="S1607" s="333">
        <f>IF(R1607,"",A1607&amp;"+")</f>
        <v/>
      </c>
    </row>
    <row r="1608" ht="20.1" customFormat="1" customHeight="1" s="333">
      <c r="A1608" s="296" t="n"/>
      <c r="B1608" s="328" t="n"/>
      <c r="C1608" s="328" t="n"/>
      <c r="D1608" s="328" t="n"/>
      <c r="E1608" s="328" t="n"/>
      <c r="F1608" s="328" t="n"/>
      <c r="G1608" s="329" t="n"/>
      <c r="H1608" s="329" t="n"/>
      <c r="I1608" s="330" t="n"/>
      <c r="J1608" s="330" t="n"/>
      <c r="K1608" s="330" t="n"/>
      <c r="L1608" s="330" t="n"/>
      <c r="M1608" s="330" t="n"/>
      <c r="N1608" s="331">
        <f>IF(A1608="","",IF(ISERROR(MATCH($F1608,CL,0)),"Unknown",INDIRECT("'C'!$A$"&amp;MATCH($F1608,CL,0)+1)))</f>
        <v/>
      </c>
      <c r="O1608" s="331" t="inlineStr"/>
      <c r="P1608" s="332" t="n"/>
      <c r="Q1608" s="333">
        <f>A1608&amp;B1608</f>
        <v/>
      </c>
      <c r="R1608" s="333">
        <f>OR(ISBLANK(B1608),ISBLANK(C1608))</f>
        <v/>
      </c>
      <c r="S1608" s="333">
        <f>IF(R1608,"",A1608&amp;"+")</f>
        <v/>
      </c>
    </row>
    <row r="1609" ht="20.1" customFormat="1" customHeight="1" s="333">
      <c r="A1609" s="296" t="n"/>
      <c r="B1609" s="328" t="n"/>
      <c r="C1609" s="328" t="n"/>
      <c r="D1609" s="328" t="n"/>
      <c r="E1609" s="328" t="n"/>
      <c r="F1609" s="328" t="n"/>
      <c r="G1609" s="329" t="n"/>
      <c r="H1609" s="329" t="n"/>
      <c r="I1609" s="330" t="n"/>
      <c r="J1609" s="330" t="n"/>
      <c r="K1609" s="330" t="n"/>
      <c r="L1609" s="330" t="n"/>
      <c r="M1609" s="330" t="n"/>
      <c r="N1609" s="331">
        <f>IF(A1609="","",IF(ISERROR(MATCH($F1609,CL,0)),"Unknown",INDIRECT("'C'!$A$"&amp;MATCH($F1609,CL,0)+1)))</f>
        <v/>
      </c>
      <c r="O1609" s="331" t="inlineStr"/>
      <c r="P1609" s="332" t="n"/>
      <c r="Q1609" s="333">
        <f>A1609&amp;B1609</f>
        <v/>
      </c>
      <c r="R1609" s="333">
        <f>OR(ISBLANK(B1609),ISBLANK(C1609))</f>
        <v/>
      </c>
      <c r="S1609" s="333">
        <f>IF(R1609,"",A1609&amp;"+")</f>
        <v/>
      </c>
    </row>
    <row r="1610" ht="20.1" customFormat="1" customHeight="1" s="333">
      <c r="A1610" s="296" t="n"/>
      <c r="B1610" s="328" t="n"/>
      <c r="C1610" s="328" t="n"/>
      <c r="D1610" s="328" t="n"/>
      <c r="E1610" s="328" t="n"/>
      <c r="F1610" s="328" t="n"/>
      <c r="G1610" s="329" t="n"/>
      <c r="H1610" s="329" t="n"/>
      <c r="I1610" s="330" t="n"/>
      <c r="J1610" s="330" t="n"/>
      <c r="K1610" s="330" t="n"/>
      <c r="L1610" s="330" t="n"/>
      <c r="M1610" s="330" t="n"/>
      <c r="N1610" s="331">
        <f>IF(A1610="","",IF(ISERROR(MATCH($F1610,CL,0)),"Unknown",INDIRECT("'C'!$A$"&amp;MATCH($F1610,CL,0)+1)))</f>
        <v/>
      </c>
      <c r="O1610" s="331" t="inlineStr"/>
      <c r="P1610" s="332" t="n"/>
      <c r="Q1610" s="333">
        <f>A1610&amp;B1610</f>
        <v/>
      </c>
      <c r="R1610" s="333">
        <f>OR(ISBLANK(B1610),ISBLANK(C1610))</f>
        <v/>
      </c>
      <c r="S1610" s="333">
        <f>IF(R1610,"",A1610&amp;"+")</f>
        <v/>
      </c>
    </row>
    <row r="1611" ht="20.1" customFormat="1" customHeight="1" s="333">
      <c r="A1611" s="296" t="n"/>
      <c r="B1611" s="328" t="n"/>
      <c r="C1611" s="328" t="n"/>
      <c r="D1611" s="328" t="n"/>
      <c r="E1611" s="328" t="n"/>
      <c r="F1611" s="328" t="n"/>
      <c r="G1611" s="329" t="n"/>
      <c r="H1611" s="329" t="n"/>
      <c r="I1611" s="330" t="n"/>
      <c r="J1611" s="330" t="n"/>
      <c r="K1611" s="330" t="n"/>
      <c r="L1611" s="330" t="n"/>
      <c r="M1611" s="330" t="n"/>
      <c r="N1611" s="331">
        <f>IF(A1611="","",IF(ISERROR(MATCH($F1611,CL,0)),"Unknown",INDIRECT("'C'!$A$"&amp;MATCH($F1611,CL,0)+1)))</f>
        <v/>
      </c>
      <c r="O1611" s="331" t="inlineStr"/>
      <c r="P1611" s="332" t="n"/>
      <c r="Q1611" s="333">
        <f>A1611&amp;B1611</f>
        <v/>
      </c>
      <c r="R1611" s="333">
        <f>OR(ISBLANK(B1611),ISBLANK(C1611))</f>
        <v/>
      </c>
      <c r="S1611" s="333">
        <f>IF(R1611,"",A1611&amp;"+")</f>
        <v/>
      </c>
    </row>
    <row r="1612" ht="20.1" customFormat="1" customHeight="1" s="333">
      <c r="A1612" s="296" t="n"/>
      <c r="B1612" s="328" t="n"/>
      <c r="C1612" s="328" t="n"/>
      <c r="D1612" s="328" t="n"/>
      <c r="E1612" s="328" t="n"/>
      <c r="F1612" s="328" t="n"/>
      <c r="G1612" s="329" t="n"/>
      <c r="H1612" s="329" t="n"/>
      <c r="I1612" s="330" t="n"/>
      <c r="J1612" s="330" t="n"/>
      <c r="K1612" s="330" t="n"/>
      <c r="L1612" s="330" t="n"/>
      <c r="M1612" s="330" t="n"/>
      <c r="N1612" s="331">
        <f>IF(A1612="","",IF(ISERROR(MATCH($F1612,CL,0)),"Unknown",INDIRECT("'C'!$A$"&amp;MATCH($F1612,CL,0)+1)))</f>
        <v/>
      </c>
      <c r="O1612" s="331" t="inlineStr"/>
      <c r="P1612" s="332" t="n"/>
      <c r="Q1612" s="333">
        <f>A1612&amp;B1612</f>
        <v/>
      </c>
      <c r="R1612" s="333">
        <f>OR(ISBLANK(B1612),ISBLANK(C1612))</f>
        <v/>
      </c>
      <c r="S1612" s="333">
        <f>IF(R1612,"",A1612&amp;"+")</f>
        <v/>
      </c>
    </row>
    <row r="1613" ht="20.1" customFormat="1" customHeight="1" s="333">
      <c r="A1613" s="296" t="n"/>
      <c r="B1613" s="328" t="n"/>
      <c r="C1613" s="328" t="n"/>
      <c r="D1613" s="328" t="n"/>
      <c r="E1613" s="328" t="n"/>
      <c r="F1613" s="328" t="n"/>
      <c r="G1613" s="329" t="n"/>
      <c r="H1613" s="329" t="n"/>
      <c r="I1613" s="330" t="n"/>
      <c r="J1613" s="330" t="n"/>
      <c r="K1613" s="330" t="n"/>
      <c r="L1613" s="330" t="n"/>
      <c r="M1613" s="330" t="n"/>
      <c r="N1613" s="331">
        <f>IF(A1613="","",IF(ISERROR(MATCH($F1613,CL,0)),"Unknown",INDIRECT("'C'!$A$"&amp;MATCH($F1613,CL,0)+1)))</f>
        <v/>
      </c>
      <c r="O1613" s="331" t="inlineStr"/>
      <c r="P1613" s="332" t="n"/>
      <c r="Q1613" s="333">
        <f>A1613&amp;B1613</f>
        <v/>
      </c>
      <c r="R1613" s="333">
        <f>OR(ISBLANK(B1613),ISBLANK(C1613))</f>
        <v/>
      </c>
      <c r="S1613" s="333">
        <f>IF(R1613,"",A1613&amp;"+")</f>
        <v/>
      </c>
    </row>
    <row r="1614" ht="20.1" customFormat="1" customHeight="1" s="333">
      <c r="A1614" s="296" t="n"/>
      <c r="B1614" s="328" t="n"/>
      <c r="C1614" s="328" t="n"/>
      <c r="D1614" s="328" t="n"/>
      <c r="E1614" s="328" t="n"/>
      <c r="F1614" s="328" t="n"/>
      <c r="G1614" s="329" t="n"/>
      <c r="H1614" s="329" t="n"/>
      <c r="I1614" s="330" t="n"/>
      <c r="J1614" s="330" t="n"/>
      <c r="K1614" s="330" t="n"/>
      <c r="L1614" s="330" t="n"/>
      <c r="M1614" s="330" t="n"/>
      <c r="N1614" s="331">
        <f>IF(A1614="","",IF(ISERROR(MATCH($F1614,CL,0)),"Unknown",INDIRECT("'C'!$A$"&amp;MATCH($F1614,CL,0)+1)))</f>
        <v/>
      </c>
      <c r="O1614" s="331" t="inlineStr"/>
      <c r="P1614" s="332" t="n"/>
      <c r="Q1614" s="333">
        <f>A1614&amp;B1614</f>
        <v/>
      </c>
      <c r="R1614" s="333">
        <f>OR(ISBLANK(B1614),ISBLANK(C1614))</f>
        <v/>
      </c>
      <c r="S1614" s="333">
        <f>IF(R1614,"",A1614&amp;"+")</f>
        <v/>
      </c>
    </row>
    <row r="1615" ht="20.1" customFormat="1" customHeight="1" s="333">
      <c r="A1615" s="296" t="n"/>
      <c r="B1615" s="328" t="n"/>
      <c r="C1615" s="328" t="n"/>
      <c r="D1615" s="328" t="n"/>
      <c r="E1615" s="328" t="n"/>
      <c r="F1615" s="328" t="n"/>
      <c r="G1615" s="329" t="n"/>
      <c r="H1615" s="329" t="n"/>
      <c r="I1615" s="330" t="n"/>
      <c r="J1615" s="330" t="n"/>
      <c r="K1615" s="330" t="n"/>
      <c r="L1615" s="330" t="n"/>
      <c r="M1615" s="330" t="n"/>
      <c r="N1615" s="331">
        <f>IF(A1615="","",IF(ISERROR(MATCH($F1615,CL,0)),"Unknown",INDIRECT("'C'!$A$"&amp;MATCH($F1615,CL,0)+1)))</f>
        <v/>
      </c>
      <c r="O1615" s="331" t="inlineStr"/>
      <c r="P1615" s="332" t="n"/>
      <c r="Q1615" s="333">
        <f>A1615&amp;B1615</f>
        <v/>
      </c>
      <c r="R1615" s="333">
        <f>OR(ISBLANK(B1615),ISBLANK(C1615))</f>
        <v/>
      </c>
      <c r="S1615" s="333">
        <f>IF(R1615,"",A1615&amp;"+")</f>
        <v/>
      </c>
    </row>
    <row r="1616" ht="20.1" customFormat="1" customHeight="1" s="333">
      <c r="A1616" s="296" t="n"/>
      <c r="B1616" s="328" t="n"/>
      <c r="C1616" s="328" t="n"/>
      <c r="D1616" s="328" t="n"/>
      <c r="E1616" s="328" t="n"/>
      <c r="F1616" s="328" t="n"/>
      <c r="G1616" s="329" t="n"/>
      <c r="H1616" s="329" t="n"/>
      <c r="I1616" s="330" t="n"/>
      <c r="J1616" s="330" t="n"/>
      <c r="K1616" s="330" t="n"/>
      <c r="L1616" s="330" t="n"/>
      <c r="M1616" s="330" t="n"/>
      <c r="N1616" s="331">
        <f>IF(A1616="","",IF(ISERROR(MATCH($F1616,CL,0)),"Unknown",INDIRECT("'C'!$A$"&amp;MATCH($F1616,CL,0)+1)))</f>
        <v/>
      </c>
      <c r="O1616" s="331" t="inlineStr"/>
      <c r="P1616" s="332" t="n"/>
      <c r="Q1616" s="333">
        <f>A1616&amp;B1616</f>
        <v/>
      </c>
      <c r="R1616" s="333">
        <f>OR(ISBLANK(B1616),ISBLANK(C1616))</f>
        <v/>
      </c>
      <c r="S1616" s="333">
        <f>IF(R1616,"",A1616&amp;"+")</f>
        <v/>
      </c>
    </row>
    <row r="1617" ht="20.1" customFormat="1" customHeight="1" s="333">
      <c r="A1617" s="296" t="n"/>
      <c r="B1617" s="328" t="n"/>
      <c r="C1617" s="328" t="n"/>
      <c r="D1617" s="328" t="n"/>
      <c r="E1617" s="328" t="n"/>
      <c r="F1617" s="328" t="n"/>
      <c r="G1617" s="329" t="n"/>
      <c r="H1617" s="329" t="n"/>
      <c r="I1617" s="330" t="n"/>
      <c r="J1617" s="330" t="n"/>
      <c r="K1617" s="330" t="n"/>
      <c r="L1617" s="330" t="n"/>
      <c r="M1617" s="330" t="n"/>
      <c r="N1617" s="331">
        <f>IF(A1617="","",IF(ISERROR(MATCH($F1617,CL,0)),"Unknown",INDIRECT("'C'!$A$"&amp;MATCH($F1617,CL,0)+1)))</f>
        <v/>
      </c>
      <c r="O1617" s="331" t="inlineStr"/>
      <c r="P1617" s="332" t="n"/>
      <c r="Q1617" s="333">
        <f>A1617&amp;B1617</f>
        <v/>
      </c>
      <c r="R1617" s="333">
        <f>OR(ISBLANK(B1617),ISBLANK(C1617))</f>
        <v/>
      </c>
      <c r="S1617" s="333">
        <f>IF(R1617,"",A1617&amp;"+")</f>
        <v/>
      </c>
    </row>
    <row r="1618" ht="20.1" customFormat="1" customHeight="1" s="333">
      <c r="A1618" s="296" t="n"/>
      <c r="B1618" s="328" t="n"/>
      <c r="C1618" s="328" t="n"/>
      <c r="D1618" s="328" t="n"/>
      <c r="E1618" s="328" t="n"/>
      <c r="F1618" s="328" t="n"/>
      <c r="G1618" s="329" t="n"/>
      <c r="H1618" s="329" t="n"/>
      <c r="I1618" s="330" t="n"/>
      <c r="J1618" s="330" t="n"/>
      <c r="K1618" s="330" t="n"/>
      <c r="L1618" s="330" t="n"/>
      <c r="M1618" s="330" t="n"/>
      <c r="N1618" s="331">
        <f>IF(A1618="","",IF(ISERROR(MATCH($F1618,CL,0)),"Unknown",INDIRECT("'C'!$A$"&amp;MATCH($F1618,CL,0)+1)))</f>
        <v/>
      </c>
      <c r="O1618" s="331" t="inlineStr"/>
      <c r="P1618" s="332" t="n"/>
      <c r="Q1618" s="333">
        <f>A1618&amp;B1618</f>
        <v/>
      </c>
      <c r="R1618" s="333">
        <f>OR(ISBLANK(B1618),ISBLANK(C1618))</f>
        <v/>
      </c>
      <c r="S1618" s="333">
        <f>IF(R1618,"",A1618&amp;"+")</f>
        <v/>
      </c>
    </row>
    <row r="1619" ht="20.1" customFormat="1" customHeight="1" s="333">
      <c r="A1619" s="296" t="n"/>
      <c r="B1619" s="328" t="n"/>
      <c r="C1619" s="328" t="n"/>
      <c r="D1619" s="328" t="n"/>
      <c r="E1619" s="328" t="n"/>
      <c r="F1619" s="328" t="n"/>
      <c r="G1619" s="329" t="n"/>
      <c r="H1619" s="329" t="n"/>
      <c r="I1619" s="330" t="n"/>
      <c r="J1619" s="330" t="n"/>
      <c r="K1619" s="330" t="n"/>
      <c r="L1619" s="330" t="n"/>
      <c r="M1619" s="330" t="n"/>
      <c r="N1619" s="331">
        <f>IF(A1619="","",IF(ISERROR(MATCH($F1619,CL,0)),"Unknown",INDIRECT("'C'!$A$"&amp;MATCH($F1619,CL,0)+1)))</f>
        <v/>
      </c>
      <c r="O1619" s="331" t="inlineStr"/>
      <c r="P1619" s="332" t="n"/>
      <c r="Q1619" s="333">
        <f>A1619&amp;B1619</f>
        <v/>
      </c>
      <c r="R1619" s="333">
        <f>OR(ISBLANK(B1619),ISBLANK(C1619))</f>
        <v/>
      </c>
      <c r="S1619" s="333">
        <f>IF(R1619,"",A1619&amp;"+")</f>
        <v/>
      </c>
    </row>
    <row r="1620" ht="20.1" customFormat="1" customHeight="1" s="333">
      <c r="A1620" s="296" t="n"/>
      <c r="B1620" s="328" t="n"/>
      <c r="C1620" s="328" t="n"/>
      <c r="D1620" s="328" t="n"/>
      <c r="E1620" s="328" t="n"/>
      <c r="F1620" s="328" t="n"/>
      <c r="G1620" s="329" t="n"/>
      <c r="H1620" s="329" t="n"/>
      <c r="I1620" s="330" t="n"/>
      <c r="J1620" s="330" t="n"/>
      <c r="K1620" s="330" t="n"/>
      <c r="L1620" s="330" t="n"/>
      <c r="M1620" s="330" t="n"/>
      <c r="N1620" s="331">
        <f>IF(A1620="","",IF(ISERROR(MATCH($F1620,CL,0)),"Unknown",INDIRECT("'C'!$A$"&amp;MATCH($F1620,CL,0)+1)))</f>
        <v/>
      </c>
      <c r="O1620" s="331" t="inlineStr"/>
      <c r="P1620" s="332" t="n"/>
      <c r="Q1620" s="333">
        <f>A1620&amp;B1620</f>
        <v/>
      </c>
      <c r="R1620" s="333">
        <f>OR(ISBLANK(B1620),ISBLANK(C1620))</f>
        <v/>
      </c>
      <c r="S1620" s="333">
        <f>IF(R1620,"",A1620&amp;"+")</f>
        <v/>
      </c>
    </row>
    <row r="1621" ht="20.1" customFormat="1" customHeight="1" s="333">
      <c r="A1621" s="296" t="n"/>
      <c r="B1621" s="328" t="n"/>
      <c r="C1621" s="328" t="n"/>
      <c r="D1621" s="328" t="n"/>
      <c r="E1621" s="328" t="n"/>
      <c r="F1621" s="328" t="n"/>
      <c r="G1621" s="329" t="n"/>
      <c r="H1621" s="329" t="n"/>
      <c r="I1621" s="330" t="n"/>
      <c r="J1621" s="330" t="n"/>
      <c r="K1621" s="330" t="n"/>
      <c r="L1621" s="330" t="n"/>
      <c r="M1621" s="330" t="n"/>
      <c r="N1621" s="331">
        <f>IF(A1621="","",IF(ISERROR(MATCH($F1621,CL,0)),"Unknown",INDIRECT("'C'!$A$"&amp;MATCH($F1621,CL,0)+1)))</f>
        <v/>
      </c>
      <c r="O1621" s="331" t="inlineStr"/>
      <c r="P1621" s="332" t="n"/>
      <c r="Q1621" s="333">
        <f>A1621&amp;B1621</f>
        <v/>
      </c>
      <c r="R1621" s="333">
        <f>OR(ISBLANK(B1621),ISBLANK(C1621))</f>
        <v/>
      </c>
      <c r="S1621" s="333">
        <f>IF(R1621,"",A1621&amp;"+")</f>
        <v/>
      </c>
    </row>
    <row r="1622" ht="20.1" customFormat="1" customHeight="1" s="333">
      <c r="A1622" s="296" t="n"/>
      <c r="B1622" s="328" t="n"/>
      <c r="C1622" s="328" t="n"/>
      <c r="D1622" s="328" t="n"/>
      <c r="E1622" s="328" t="n"/>
      <c r="F1622" s="328" t="n"/>
      <c r="G1622" s="329" t="n"/>
      <c r="H1622" s="329" t="n"/>
      <c r="I1622" s="330" t="n"/>
      <c r="J1622" s="330" t="n"/>
      <c r="K1622" s="330" t="n"/>
      <c r="L1622" s="330" t="n"/>
      <c r="M1622" s="330" t="n"/>
      <c r="N1622" s="331">
        <f>IF(A1622="","",IF(ISERROR(MATCH($F1622,CL,0)),"Unknown",INDIRECT("'C'!$A$"&amp;MATCH($F1622,CL,0)+1)))</f>
        <v/>
      </c>
      <c r="O1622" s="331" t="inlineStr"/>
      <c r="P1622" s="332" t="n"/>
      <c r="Q1622" s="333">
        <f>A1622&amp;B1622</f>
        <v/>
      </c>
      <c r="R1622" s="333">
        <f>OR(ISBLANK(B1622),ISBLANK(C1622))</f>
        <v/>
      </c>
      <c r="S1622" s="333">
        <f>IF(R1622,"",A1622&amp;"+")</f>
        <v/>
      </c>
    </row>
    <row r="1623" ht="20.1" customFormat="1" customHeight="1" s="333">
      <c r="A1623" s="296" t="n"/>
      <c r="B1623" s="328" t="n"/>
      <c r="C1623" s="328" t="n"/>
      <c r="D1623" s="328" t="n"/>
      <c r="E1623" s="328" t="n"/>
      <c r="F1623" s="328" t="n"/>
      <c r="G1623" s="329" t="n"/>
      <c r="H1623" s="329" t="n"/>
      <c r="I1623" s="330" t="n"/>
      <c r="J1623" s="330" t="n"/>
      <c r="K1623" s="330" t="n"/>
      <c r="L1623" s="330" t="n"/>
      <c r="M1623" s="330" t="n"/>
      <c r="N1623" s="331">
        <f>IF(A1623="","",IF(ISERROR(MATCH($F1623,CL,0)),"Unknown",INDIRECT("'C'!$A$"&amp;MATCH($F1623,CL,0)+1)))</f>
        <v/>
      </c>
      <c r="O1623" s="331" t="inlineStr"/>
      <c r="P1623" s="332" t="n"/>
      <c r="Q1623" s="333">
        <f>A1623&amp;B1623</f>
        <v/>
      </c>
      <c r="R1623" s="333">
        <f>OR(ISBLANK(B1623),ISBLANK(C1623))</f>
        <v/>
      </c>
      <c r="S1623" s="333">
        <f>IF(R1623,"",A1623&amp;"+")</f>
        <v/>
      </c>
    </row>
    <row r="1624" ht="20.1" customFormat="1" customHeight="1" s="333">
      <c r="A1624" s="296" t="n"/>
      <c r="B1624" s="328" t="n"/>
      <c r="C1624" s="328" t="n"/>
      <c r="D1624" s="328" t="n"/>
      <c r="E1624" s="328" t="n"/>
      <c r="F1624" s="328" t="n"/>
      <c r="G1624" s="329" t="n"/>
      <c r="H1624" s="329" t="n"/>
      <c r="I1624" s="330" t="n"/>
      <c r="J1624" s="330" t="n"/>
      <c r="K1624" s="330" t="n"/>
      <c r="L1624" s="330" t="n"/>
      <c r="M1624" s="330" t="n"/>
      <c r="N1624" s="331">
        <f>IF(A1624="","",IF(ISERROR(MATCH($F1624,CL,0)),"Unknown",INDIRECT("'C'!$A$"&amp;MATCH($F1624,CL,0)+1)))</f>
        <v/>
      </c>
      <c r="O1624" s="331" t="inlineStr"/>
      <c r="P1624" s="332" t="n"/>
      <c r="Q1624" s="333">
        <f>A1624&amp;B1624</f>
        <v/>
      </c>
      <c r="R1624" s="333">
        <f>OR(ISBLANK(B1624),ISBLANK(C1624))</f>
        <v/>
      </c>
      <c r="S1624" s="333">
        <f>IF(R1624,"",A1624&amp;"+")</f>
        <v/>
      </c>
    </row>
    <row r="1625" ht="20.1" customFormat="1" customHeight="1" s="333">
      <c r="A1625" s="296" t="n"/>
      <c r="B1625" s="328" t="n"/>
      <c r="C1625" s="328" t="n"/>
      <c r="D1625" s="328" t="n"/>
      <c r="E1625" s="328" t="n"/>
      <c r="F1625" s="328" t="n"/>
      <c r="G1625" s="329" t="n"/>
      <c r="H1625" s="329" t="n"/>
      <c r="I1625" s="330" t="n"/>
      <c r="J1625" s="330" t="n"/>
      <c r="K1625" s="330" t="n"/>
      <c r="L1625" s="330" t="n"/>
      <c r="M1625" s="330" t="n"/>
      <c r="N1625" s="331">
        <f>IF(A1625="","",IF(ISERROR(MATCH($F1625,CL,0)),"Unknown",INDIRECT("'C'!$A$"&amp;MATCH($F1625,CL,0)+1)))</f>
        <v/>
      </c>
      <c r="O1625" s="331" t="inlineStr"/>
      <c r="P1625" s="332" t="n"/>
      <c r="Q1625" s="333">
        <f>A1625&amp;B1625</f>
        <v/>
      </c>
      <c r="R1625" s="333">
        <f>OR(ISBLANK(B1625),ISBLANK(C1625))</f>
        <v/>
      </c>
      <c r="S1625" s="333">
        <f>IF(R1625,"",A1625&amp;"+")</f>
        <v/>
      </c>
    </row>
    <row r="1626" ht="20.1" customFormat="1" customHeight="1" s="333">
      <c r="A1626" s="296" t="n"/>
      <c r="B1626" s="328" t="n"/>
      <c r="C1626" s="328" t="n"/>
      <c r="D1626" s="328" t="n"/>
      <c r="E1626" s="328" t="n"/>
      <c r="F1626" s="328" t="n"/>
      <c r="G1626" s="329" t="n"/>
      <c r="H1626" s="329" t="n"/>
      <c r="I1626" s="330" t="n"/>
      <c r="J1626" s="330" t="n"/>
      <c r="K1626" s="330" t="n"/>
      <c r="L1626" s="330" t="n"/>
      <c r="M1626" s="330" t="n"/>
      <c r="N1626" s="331">
        <f>IF(A1626="","",IF(ISERROR(MATCH($F1626,CL,0)),"Unknown",INDIRECT("'C'!$A$"&amp;MATCH($F1626,CL,0)+1)))</f>
        <v/>
      </c>
      <c r="O1626" s="331" t="inlineStr"/>
      <c r="P1626" s="332" t="n"/>
      <c r="Q1626" s="333">
        <f>A1626&amp;B1626</f>
        <v/>
      </c>
      <c r="R1626" s="333">
        <f>OR(ISBLANK(B1626),ISBLANK(C1626))</f>
        <v/>
      </c>
      <c r="S1626" s="333">
        <f>IF(R1626,"",A1626&amp;"+")</f>
        <v/>
      </c>
    </row>
    <row r="1627" ht="20.1" customFormat="1" customHeight="1" s="333">
      <c r="A1627" s="296" t="n"/>
      <c r="B1627" s="328" t="n"/>
      <c r="C1627" s="328" t="n"/>
      <c r="D1627" s="328" t="n"/>
      <c r="E1627" s="328" t="n"/>
      <c r="F1627" s="328" t="n"/>
      <c r="G1627" s="329" t="n"/>
      <c r="H1627" s="329" t="n"/>
      <c r="I1627" s="330" t="n"/>
      <c r="J1627" s="330" t="n"/>
      <c r="K1627" s="330" t="n"/>
      <c r="L1627" s="330" t="n"/>
      <c r="M1627" s="330" t="n"/>
      <c r="N1627" s="331">
        <f>IF(A1627="","",IF(ISERROR(MATCH($F1627,CL,0)),"Unknown",INDIRECT("'C'!$A$"&amp;MATCH($F1627,CL,0)+1)))</f>
        <v/>
      </c>
      <c r="O1627" s="331" t="inlineStr"/>
      <c r="P1627" s="332" t="n"/>
      <c r="Q1627" s="333">
        <f>A1627&amp;B1627</f>
        <v/>
      </c>
      <c r="R1627" s="333">
        <f>OR(ISBLANK(B1627),ISBLANK(C1627))</f>
        <v/>
      </c>
      <c r="S1627" s="333">
        <f>IF(R1627,"",A1627&amp;"+")</f>
        <v/>
      </c>
    </row>
    <row r="1628" ht="20.1" customFormat="1" customHeight="1" s="333">
      <c r="A1628" s="296" t="n"/>
      <c r="B1628" s="328" t="n"/>
      <c r="C1628" s="328" t="n"/>
      <c r="D1628" s="328" t="n"/>
      <c r="E1628" s="328" t="n"/>
      <c r="F1628" s="328" t="n"/>
      <c r="G1628" s="329" t="n"/>
      <c r="H1628" s="329" t="n"/>
      <c r="I1628" s="330" t="n"/>
      <c r="J1628" s="330" t="n"/>
      <c r="K1628" s="330" t="n"/>
      <c r="L1628" s="330" t="n"/>
      <c r="M1628" s="330" t="n"/>
      <c r="N1628" s="331">
        <f>IF(A1628="","",IF(ISERROR(MATCH($F1628,CL,0)),"Unknown",INDIRECT("'C'!$A$"&amp;MATCH($F1628,CL,0)+1)))</f>
        <v/>
      </c>
      <c r="O1628" s="331" t="inlineStr"/>
      <c r="P1628" s="332" t="n"/>
      <c r="Q1628" s="333">
        <f>A1628&amp;B1628</f>
        <v/>
      </c>
      <c r="R1628" s="333">
        <f>OR(ISBLANK(B1628),ISBLANK(C1628))</f>
        <v/>
      </c>
      <c r="S1628" s="333">
        <f>IF(R1628,"",A1628&amp;"+")</f>
        <v/>
      </c>
    </row>
    <row r="1629" ht="20.1" customFormat="1" customHeight="1" s="333">
      <c r="A1629" s="296" t="n"/>
      <c r="B1629" s="328" t="n"/>
      <c r="C1629" s="328" t="n"/>
      <c r="D1629" s="328" t="n"/>
      <c r="E1629" s="328" t="n"/>
      <c r="F1629" s="328" t="n"/>
      <c r="G1629" s="329" t="n"/>
      <c r="H1629" s="329" t="n"/>
      <c r="I1629" s="330" t="n"/>
      <c r="J1629" s="330" t="n"/>
      <c r="K1629" s="330" t="n"/>
      <c r="L1629" s="330" t="n"/>
      <c r="M1629" s="330" t="n"/>
      <c r="N1629" s="331">
        <f>IF(A1629="","",IF(ISERROR(MATCH($F1629,CL,0)),"Unknown",INDIRECT("'C'!$A$"&amp;MATCH($F1629,CL,0)+1)))</f>
        <v/>
      </c>
      <c r="O1629" s="331" t="inlineStr"/>
      <c r="P1629" s="332" t="n"/>
      <c r="Q1629" s="333">
        <f>A1629&amp;B1629</f>
        <v/>
      </c>
      <c r="R1629" s="333">
        <f>OR(ISBLANK(B1629),ISBLANK(C1629))</f>
        <v/>
      </c>
      <c r="S1629" s="333">
        <f>IF(R1629,"",A1629&amp;"+")</f>
        <v/>
      </c>
    </row>
    <row r="1630" ht="20.1" customFormat="1" customHeight="1" s="333">
      <c r="A1630" s="296" t="n"/>
      <c r="B1630" s="328" t="n"/>
      <c r="C1630" s="328" t="n"/>
      <c r="D1630" s="328" t="n"/>
      <c r="E1630" s="328" t="n"/>
      <c r="F1630" s="328" t="n"/>
      <c r="G1630" s="329" t="n"/>
      <c r="H1630" s="329" t="n"/>
      <c r="I1630" s="330" t="n"/>
      <c r="J1630" s="330" t="n"/>
      <c r="K1630" s="330" t="n"/>
      <c r="L1630" s="330" t="n"/>
      <c r="M1630" s="330" t="n"/>
      <c r="N1630" s="331">
        <f>IF(A1630="","",IF(ISERROR(MATCH($F1630,CL,0)),"Unknown",INDIRECT("'C'!$A$"&amp;MATCH($F1630,CL,0)+1)))</f>
        <v/>
      </c>
      <c r="O1630" s="331" t="inlineStr"/>
      <c r="P1630" s="332" t="n"/>
      <c r="Q1630" s="333">
        <f>A1630&amp;B1630</f>
        <v/>
      </c>
      <c r="R1630" s="333">
        <f>OR(ISBLANK(B1630),ISBLANK(C1630))</f>
        <v/>
      </c>
      <c r="S1630" s="333">
        <f>IF(R1630,"",A1630&amp;"+")</f>
        <v/>
      </c>
    </row>
    <row r="1631" ht="20.1" customFormat="1" customHeight="1" s="333">
      <c r="A1631" s="296" t="n"/>
      <c r="B1631" s="328" t="n"/>
      <c r="C1631" s="328" t="n"/>
      <c r="D1631" s="328" t="n"/>
      <c r="E1631" s="328" t="n"/>
      <c r="F1631" s="328" t="n"/>
      <c r="G1631" s="329" t="n"/>
      <c r="H1631" s="329" t="n"/>
      <c r="I1631" s="330" t="n"/>
      <c r="J1631" s="330" t="n"/>
      <c r="K1631" s="330" t="n"/>
      <c r="L1631" s="330" t="n"/>
      <c r="M1631" s="330" t="n"/>
      <c r="N1631" s="331">
        <f>IF(A1631="","",IF(ISERROR(MATCH($F1631,CL,0)),"Unknown",INDIRECT("'C'!$A$"&amp;MATCH($F1631,CL,0)+1)))</f>
        <v/>
      </c>
      <c r="O1631" s="331" t="inlineStr"/>
      <c r="P1631" s="332" t="n"/>
      <c r="Q1631" s="333">
        <f>A1631&amp;B1631</f>
        <v/>
      </c>
      <c r="R1631" s="333">
        <f>OR(ISBLANK(B1631),ISBLANK(C1631))</f>
        <v/>
      </c>
      <c r="S1631" s="333">
        <f>IF(R1631,"",A1631&amp;"+")</f>
        <v/>
      </c>
    </row>
    <row r="1632" ht="20.1" customFormat="1" customHeight="1" s="333">
      <c r="A1632" s="296" t="n"/>
      <c r="B1632" s="328" t="n"/>
      <c r="C1632" s="328" t="n"/>
      <c r="D1632" s="328" t="n"/>
      <c r="E1632" s="328" t="n"/>
      <c r="F1632" s="328" t="n"/>
      <c r="G1632" s="329" t="n"/>
      <c r="H1632" s="329" t="n"/>
      <c r="I1632" s="330" t="n"/>
      <c r="J1632" s="330" t="n"/>
      <c r="K1632" s="330" t="n"/>
      <c r="L1632" s="330" t="n"/>
      <c r="M1632" s="330" t="n"/>
      <c r="N1632" s="331">
        <f>IF(A1632="","",IF(ISERROR(MATCH($F1632,CL,0)),"Unknown",INDIRECT("'C'!$A$"&amp;MATCH($F1632,CL,0)+1)))</f>
        <v/>
      </c>
      <c r="O1632" s="331" t="inlineStr"/>
      <c r="P1632" s="332" t="n"/>
      <c r="Q1632" s="333">
        <f>A1632&amp;B1632</f>
        <v/>
      </c>
      <c r="R1632" s="333">
        <f>OR(ISBLANK(B1632),ISBLANK(C1632))</f>
        <v/>
      </c>
      <c r="S1632" s="333">
        <f>IF(R1632,"",A1632&amp;"+")</f>
        <v/>
      </c>
    </row>
    <row r="1633" ht="20.1" customFormat="1" customHeight="1" s="333">
      <c r="A1633" s="296" t="n"/>
      <c r="B1633" s="328" t="n"/>
      <c r="C1633" s="328" t="n"/>
      <c r="D1633" s="328" t="n"/>
      <c r="E1633" s="328" t="n"/>
      <c r="F1633" s="328" t="n"/>
      <c r="G1633" s="329" t="n"/>
      <c r="H1633" s="329" t="n"/>
      <c r="I1633" s="330" t="n"/>
      <c r="J1633" s="330" t="n"/>
      <c r="K1633" s="330" t="n"/>
      <c r="L1633" s="330" t="n"/>
      <c r="M1633" s="330" t="n"/>
      <c r="N1633" s="331">
        <f>IF(A1633="","",IF(ISERROR(MATCH($F1633,CL,0)),"Unknown",INDIRECT("'C'!$A$"&amp;MATCH($F1633,CL,0)+1)))</f>
        <v/>
      </c>
      <c r="O1633" s="331" t="inlineStr"/>
      <c r="P1633" s="332" t="n"/>
      <c r="Q1633" s="333">
        <f>A1633&amp;B1633</f>
        <v/>
      </c>
      <c r="R1633" s="333">
        <f>OR(ISBLANK(B1633),ISBLANK(C1633))</f>
        <v/>
      </c>
      <c r="S1633" s="333">
        <f>IF(R1633,"",A1633&amp;"+")</f>
        <v/>
      </c>
    </row>
    <row r="1634" ht="20.1" customFormat="1" customHeight="1" s="333">
      <c r="A1634" s="296" t="n"/>
      <c r="B1634" s="328" t="n"/>
      <c r="C1634" s="328" t="n"/>
      <c r="D1634" s="328" t="n"/>
      <c r="E1634" s="328" t="n"/>
      <c r="F1634" s="328" t="n"/>
      <c r="G1634" s="329" t="n"/>
      <c r="H1634" s="329" t="n"/>
      <c r="I1634" s="330" t="n"/>
      <c r="J1634" s="330" t="n"/>
      <c r="K1634" s="330" t="n"/>
      <c r="L1634" s="330" t="n"/>
      <c r="M1634" s="330" t="n"/>
      <c r="N1634" s="331">
        <f>IF(A1634="","",IF(ISERROR(MATCH($F1634,CL,0)),"Unknown",INDIRECT("'C'!$A$"&amp;MATCH($F1634,CL,0)+1)))</f>
        <v/>
      </c>
      <c r="O1634" s="331" t="inlineStr"/>
      <c r="P1634" s="332" t="n"/>
      <c r="Q1634" s="333">
        <f>A1634&amp;B1634</f>
        <v/>
      </c>
      <c r="R1634" s="333">
        <f>OR(ISBLANK(B1634),ISBLANK(C1634))</f>
        <v/>
      </c>
      <c r="S1634" s="333">
        <f>IF(R1634,"",A1634&amp;"+")</f>
        <v/>
      </c>
    </row>
    <row r="1635" ht="20.1" customFormat="1" customHeight="1" s="333">
      <c r="A1635" s="296" t="n"/>
      <c r="B1635" s="328" t="n"/>
      <c r="C1635" s="328" t="n"/>
      <c r="D1635" s="328" t="n"/>
      <c r="E1635" s="328" t="n"/>
      <c r="F1635" s="328" t="n"/>
      <c r="G1635" s="329" t="n"/>
      <c r="H1635" s="329" t="n"/>
      <c r="I1635" s="330" t="n"/>
      <c r="J1635" s="330" t="n"/>
      <c r="K1635" s="330" t="n"/>
      <c r="L1635" s="330" t="n"/>
      <c r="M1635" s="330" t="n"/>
      <c r="N1635" s="331">
        <f>IF(A1635="","",IF(ISERROR(MATCH($F1635,CL,0)),"Unknown",INDIRECT("'C'!$A$"&amp;MATCH($F1635,CL,0)+1)))</f>
        <v/>
      </c>
      <c r="O1635" s="331" t="inlineStr"/>
      <c r="P1635" s="332" t="n"/>
      <c r="Q1635" s="333">
        <f>A1635&amp;B1635</f>
        <v/>
      </c>
      <c r="R1635" s="333">
        <f>OR(ISBLANK(B1635),ISBLANK(C1635))</f>
        <v/>
      </c>
      <c r="S1635" s="333">
        <f>IF(R1635,"",A1635&amp;"+")</f>
        <v/>
      </c>
    </row>
    <row r="1636" ht="20.1" customFormat="1" customHeight="1" s="333">
      <c r="A1636" s="296" t="n"/>
      <c r="B1636" s="328" t="n"/>
      <c r="C1636" s="328" t="n"/>
      <c r="D1636" s="328" t="n"/>
      <c r="E1636" s="328" t="n"/>
      <c r="F1636" s="328" t="n"/>
      <c r="G1636" s="329" t="n"/>
      <c r="H1636" s="329" t="n"/>
      <c r="I1636" s="330" t="n"/>
      <c r="J1636" s="330" t="n"/>
      <c r="K1636" s="330" t="n"/>
      <c r="L1636" s="330" t="n"/>
      <c r="M1636" s="330" t="n"/>
      <c r="N1636" s="331">
        <f>IF(A1636="","",IF(ISERROR(MATCH($F1636,CL,0)),"Unknown",INDIRECT("'C'!$A$"&amp;MATCH($F1636,CL,0)+1)))</f>
        <v/>
      </c>
      <c r="O1636" s="331" t="inlineStr"/>
      <c r="P1636" s="332" t="n"/>
      <c r="Q1636" s="333">
        <f>A1636&amp;B1636</f>
        <v/>
      </c>
      <c r="R1636" s="333">
        <f>OR(ISBLANK(B1636),ISBLANK(C1636))</f>
        <v/>
      </c>
      <c r="S1636" s="333">
        <f>IF(R1636,"",A1636&amp;"+")</f>
        <v/>
      </c>
    </row>
    <row r="1637" ht="20.1" customFormat="1" customHeight="1" s="333">
      <c r="A1637" s="296" t="n"/>
      <c r="B1637" s="328" t="n"/>
      <c r="C1637" s="328" t="n"/>
      <c r="D1637" s="328" t="n"/>
      <c r="E1637" s="328" t="n"/>
      <c r="F1637" s="328" t="n"/>
      <c r="G1637" s="329" t="n"/>
      <c r="H1637" s="329" t="n"/>
      <c r="I1637" s="330" t="n"/>
      <c r="J1637" s="330" t="n"/>
      <c r="K1637" s="330" t="n"/>
      <c r="L1637" s="330" t="n"/>
      <c r="M1637" s="330" t="n"/>
      <c r="N1637" s="331">
        <f>IF(A1637="","",IF(ISERROR(MATCH($F1637,CL,0)),"Unknown",INDIRECT("'C'!$A$"&amp;MATCH($F1637,CL,0)+1)))</f>
        <v/>
      </c>
      <c r="O1637" s="331" t="inlineStr"/>
      <c r="P1637" s="332" t="n"/>
      <c r="Q1637" s="333">
        <f>A1637&amp;B1637</f>
        <v/>
      </c>
      <c r="R1637" s="333">
        <f>OR(ISBLANK(B1637),ISBLANK(C1637))</f>
        <v/>
      </c>
      <c r="S1637" s="333">
        <f>IF(R1637,"",A1637&amp;"+")</f>
        <v/>
      </c>
    </row>
    <row r="1638" ht="20.1" customFormat="1" customHeight="1" s="333">
      <c r="A1638" s="296" t="n"/>
      <c r="B1638" s="328" t="n"/>
      <c r="C1638" s="328" t="n"/>
      <c r="D1638" s="328" t="n"/>
      <c r="E1638" s="328" t="n"/>
      <c r="F1638" s="328" t="n"/>
      <c r="G1638" s="329" t="n"/>
      <c r="H1638" s="329" t="n"/>
      <c r="I1638" s="330" t="n"/>
      <c r="J1638" s="330" t="n"/>
      <c r="K1638" s="330" t="n"/>
      <c r="L1638" s="330" t="n"/>
      <c r="M1638" s="330" t="n"/>
      <c r="N1638" s="331">
        <f>IF(A1638="","",IF(ISERROR(MATCH($F1638,CL,0)),"Unknown",INDIRECT("'C'!$A$"&amp;MATCH($F1638,CL,0)+1)))</f>
        <v/>
      </c>
      <c r="O1638" s="331" t="inlineStr"/>
      <c r="P1638" s="332" t="n"/>
      <c r="Q1638" s="333">
        <f>A1638&amp;B1638</f>
        <v/>
      </c>
      <c r="R1638" s="333">
        <f>OR(ISBLANK(B1638),ISBLANK(C1638))</f>
        <v/>
      </c>
      <c r="S1638" s="333">
        <f>IF(R1638,"",A1638&amp;"+")</f>
        <v/>
      </c>
    </row>
    <row r="1639" ht="20.1" customFormat="1" customHeight="1" s="333">
      <c r="A1639" s="296" t="n"/>
      <c r="B1639" s="328" t="n"/>
      <c r="C1639" s="328" t="n"/>
      <c r="D1639" s="328" t="n"/>
      <c r="E1639" s="328" t="n"/>
      <c r="F1639" s="328" t="n"/>
      <c r="G1639" s="329" t="n"/>
      <c r="H1639" s="329" t="n"/>
      <c r="I1639" s="330" t="n"/>
      <c r="J1639" s="330" t="n"/>
      <c r="K1639" s="330" t="n"/>
      <c r="L1639" s="330" t="n"/>
      <c r="M1639" s="330" t="n"/>
      <c r="N1639" s="331">
        <f>IF(A1639="","",IF(ISERROR(MATCH($F1639,CL,0)),"Unknown",INDIRECT("'C'!$A$"&amp;MATCH($F1639,CL,0)+1)))</f>
        <v/>
      </c>
      <c r="O1639" s="331" t="inlineStr"/>
      <c r="P1639" s="332" t="n"/>
      <c r="Q1639" s="333">
        <f>A1639&amp;B1639</f>
        <v/>
      </c>
      <c r="R1639" s="333">
        <f>OR(ISBLANK(B1639),ISBLANK(C1639))</f>
        <v/>
      </c>
      <c r="S1639" s="333">
        <f>IF(R1639,"",A1639&amp;"+")</f>
        <v/>
      </c>
    </row>
    <row r="1640" ht="20.1" customFormat="1" customHeight="1" s="333">
      <c r="A1640" s="296" t="n"/>
      <c r="B1640" s="328" t="n"/>
      <c r="C1640" s="328" t="n"/>
      <c r="D1640" s="328" t="n"/>
      <c r="E1640" s="328" t="n"/>
      <c r="F1640" s="328" t="n"/>
      <c r="G1640" s="329" t="n"/>
      <c r="H1640" s="329" t="n"/>
      <c r="I1640" s="330" t="n"/>
      <c r="J1640" s="330" t="n"/>
      <c r="K1640" s="330" t="n"/>
      <c r="L1640" s="330" t="n"/>
      <c r="M1640" s="330" t="n"/>
      <c r="N1640" s="331">
        <f>IF(A1640="","",IF(ISERROR(MATCH($F1640,CL,0)),"Unknown",INDIRECT("'C'!$A$"&amp;MATCH($F1640,CL,0)+1)))</f>
        <v/>
      </c>
      <c r="O1640" s="331" t="inlineStr"/>
      <c r="P1640" s="332" t="n"/>
      <c r="Q1640" s="333">
        <f>A1640&amp;B1640</f>
        <v/>
      </c>
      <c r="R1640" s="333">
        <f>OR(ISBLANK(B1640),ISBLANK(C1640))</f>
        <v/>
      </c>
      <c r="S1640" s="333">
        <f>IF(R1640,"",A1640&amp;"+")</f>
        <v/>
      </c>
    </row>
    <row r="1641" ht="20.1" customFormat="1" customHeight="1" s="333">
      <c r="A1641" s="296" t="n"/>
      <c r="B1641" s="328" t="n"/>
      <c r="C1641" s="328" t="n"/>
      <c r="D1641" s="328" t="n"/>
      <c r="E1641" s="328" t="n"/>
      <c r="F1641" s="328" t="n"/>
      <c r="G1641" s="329" t="n"/>
      <c r="H1641" s="329" t="n"/>
      <c r="I1641" s="330" t="n"/>
      <c r="J1641" s="330" t="n"/>
      <c r="K1641" s="330" t="n"/>
      <c r="L1641" s="330" t="n"/>
      <c r="M1641" s="330" t="n"/>
      <c r="N1641" s="331">
        <f>IF(A1641="","",IF(ISERROR(MATCH($F1641,CL,0)),"Unknown",INDIRECT("'C'!$A$"&amp;MATCH($F1641,CL,0)+1)))</f>
        <v/>
      </c>
      <c r="O1641" s="331" t="inlineStr"/>
      <c r="P1641" s="332" t="n"/>
      <c r="Q1641" s="333">
        <f>A1641&amp;B1641</f>
        <v/>
      </c>
      <c r="R1641" s="333">
        <f>OR(ISBLANK(B1641),ISBLANK(C1641))</f>
        <v/>
      </c>
      <c r="S1641" s="333">
        <f>IF(R1641,"",A1641&amp;"+")</f>
        <v/>
      </c>
    </row>
    <row r="1642" ht="20.1" customFormat="1" customHeight="1" s="333">
      <c r="A1642" s="296" t="n"/>
      <c r="B1642" s="328" t="n"/>
      <c r="C1642" s="328" t="n"/>
      <c r="D1642" s="328" t="n"/>
      <c r="E1642" s="328" t="n"/>
      <c r="F1642" s="328" t="n"/>
      <c r="G1642" s="329" t="n"/>
      <c r="H1642" s="329" t="n"/>
      <c r="I1642" s="330" t="n"/>
      <c r="J1642" s="330" t="n"/>
      <c r="K1642" s="330" t="n"/>
      <c r="L1642" s="330" t="n"/>
      <c r="M1642" s="330" t="n"/>
      <c r="N1642" s="331">
        <f>IF(A1642="","",IF(ISERROR(MATCH($F1642,CL,0)),"Unknown",INDIRECT("'C'!$A$"&amp;MATCH($F1642,CL,0)+1)))</f>
        <v/>
      </c>
      <c r="O1642" s="331" t="inlineStr"/>
      <c r="P1642" s="332" t="n"/>
      <c r="Q1642" s="333">
        <f>A1642&amp;B1642</f>
        <v/>
      </c>
      <c r="R1642" s="333">
        <f>OR(ISBLANK(B1642),ISBLANK(C1642))</f>
        <v/>
      </c>
      <c r="S1642" s="333">
        <f>IF(R1642,"",A1642&amp;"+")</f>
        <v/>
      </c>
    </row>
    <row r="1643" ht="20.1" customFormat="1" customHeight="1" s="333">
      <c r="A1643" s="296" t="n"/>
      <c r="B1643" s="328" t="n"/>
      <c r="C1643" s="328" t="n"/>
      <c r="D1643" s="328" t="n"/>
      <c r="E1643" s="328" t="n"/>
      <c r="F1643" s="328" t="n"/>
      <c r="G1643" s="329" t="n"/>
      <c r="H1643" s="329" t="n"/>
      <c r="I1643" s="330" t="n"/>
      <c r="J1643" s="330" t="n"/>
      <c r="K1643" s="330" t="n"/>
      <c r="L1643" s="330" t="n"/>
      <c r="M1643" s="330" t="n"/>
      <c r="N1643" s="331">
        <f>IF(A1643="","",IF(ISERROR(MATCH($F1643,CL,0)),"Unknown",INDIRECT("'C'!$A$"&amp;MATCH($F1643,CL,0)+1)))</f>
        <v/>
      </c>
      <c r="O1643" s="331" t="inlineStr"/>
      <c r="P1643" s="332" t="n"/>
      <c r="Q1643" s="333">
        <f>A1643&amp;B1643</f>
        <v/>
      </c>
      <c r="R1643" s="333">
        <f>OR(ISBLANK(B1643),ISBLANK(C1643))</f>
        <v/>
      </c>
      <c r="S1643" s="333">
        <f>IF(R1643,"",A1643&amp;"+")</f>
        <v/>
      </c>
    </row>
    <row r="1644" ht="20.1" customFormat="1" customHeight="1" s="333">
      <c r="A1644" s="296" t="n"/>
      <c r="B1644" s="328" t="n"/>
      <c r="C1644" s="328" t="n"/>
      <c r="D1644" s="328" t="n"/>
      <c r="E1644" s="328" t="n"/>
      <c r="F1644" s="328" t="n"/>
      <c r="G1644" s="329" t="n"/>
      <c r="H1644" s="329" t="n"/>
      <c r="I1644" s="330" t="n"/>
      <c r="J1644" s="330" t="n"/>
      <c r="K1644" s="330" t="n"/>
      <c r="L1644" s="330" t="n"/>
      <c r="M1644" s="330" t="n"/>
      <c r="N1644" s="331">
        <f>IF(A1644="","",IF(ISERROR(MATCH($F1644,CL,0)),"Unknown",INDIRECT("'C'!$A$"&amp;MATCH($F1644,CL,0)+1)))</f>
        <v/>
      </c>
      <c r="O1644" s="331" t="inlineStr"/>
      <c r="P1644" s="332" t="n"/>
      <c r="Q1644" s="333">
        <f>A1644&amp;B1644</f>
        <v/>
      </c>
      <c r="R1644" s="333">
        <f>OR(ISBLANK(B1644),ISBLANK(C1644))</f>
        <v/>
      </c>
      <c r="S1644" s="333">
        <f>IF(R1644,"",A1644&amp;"+")</f>
        <v/>
      </c>
    </row>
    <row r="1645" ht="20.1" customFormat="1" customHeight="1" s="333">
      <c r="A1645" s="296" t="n"/>
      <c r="B1645" s="328" t="n"/>
      <c r="C1645" s="328" t="n"/>
      <c r="D1645" s="328" t="n"/>
      <c r="E1645" s="328" t="n"/>
      <c r="F1645" s="328" t="n"/>
      <c r="G1645" s="329" t="n"/>
      <c r="H1645" s="329" t="n"/>
      <c r="I1645" s="330" t="n"/>
      <c r="J1645" s="330" t="n"/>
      <c r="K1645" s="330" t="n"/>
      <c r="L1645" s="330" t="n"/>
      <c r="M1645" s="330" t="n"/>
      <c r="N1645" s="331">
        <f>IF(A1645="","",IF(ISERROR(MATCH($F1645,CL,0)),"Unknown",INDIRECT("'C'!$A$"&amp;MATCH($F1645,CL,0)+1)))</f>
        <v/>
      </c>
      <c r="O1645" s="331" t="inlineStr"/>
      <c r="P1645" s="332" t="n"/>
      <c r="Q1645" s="333">
        <f>A1645&amp;B1645</f>
        <v/>
      </c>
      <c r="R1645" s="333">
        <f>OR(ISBLANK(B1645),ISBLANK(C1645))</f>
        <v/>
      </c>
      <c r="S1645" s="333">
        <f>IF(R1645,"",A1645&amp;"+")</f>
        <v/>
      </c>
    </row>
    <row r="1646" ht="20.1" customFormat="1" customHeight="1" s="333">
      <c r="A1646" s="296" t="n"/>
      <c r="B1646" s="328" t="n"/>
      <c r="C1646" s="328" t="n"/>
      <c r="D1646" s="328" t="n"/>
      <c r="E1646" s="328" t="n"/>
      <c r="F1646" s="328" t="n"/>
      <c r="G1646" s="329" t="n"/>
      <c r="H1646" s="329" t="n"/>
      <c r="I1646" s="330" t="n"/>
      <c r="J1646" s="330" t="n"/>
      <c r="K1646" s="330" t="n"/>
      <c r="L1646" s="330" t="n"/>
      <c r="M1646" s="330" t="n"/>
      <c r="N1646" s="331">
        <f>IF(A1646="","",IF(ISERROR(MATCH($F1646,CL,0)),"Unknown",INDIRECT("'C'!$A$"&amp;MATCH($F1646,CL,0)+1)))</f>
        <v/>
      </c>
      <c r="O1646" s="331" t="inlineStr"/>
      <c r="P1646" s="332" t="n"/>
      <c r="Q1646" s="333">
        <f>A1646&amp;B1646</f>
        <v/>
      </c>
      <c r="R1646" s="333">
        <f>OR(ISBLANK(B1646),ISBLANK(C1646))</f>
        <v/>
      </c>
      <c r="S1646" s="333">
        <f>IF(R1646,"",A1646&amp;"+")</f>
        <v/>
      </c>
    </row>
    <row r="1647" ht="20.1" customFormat="1" customHeight="1" s="333">
      <c r="A1647" s="296" t="n"/>
      <c r="B1647" s="328" t="n"/>
      <c r="C1647" s="328" t="n"/>
      <c r="D1647" s="328" t="n"/>
      <c r="E1647" s="328" t="n"/>
      <c r="F1647" s="328" t="n"/>
      <c r="G1647" s="329" t="n"/>
      <c r="H1647" s="329" t="n"/>
      <c r="I1647" s="330" t="n"/>
      <c r="J1647" s="330" t="n"/>
      <c r="K1647" s="330" t="n"/>
      <c r="L1647" s="330" t="n"/>
      <c r="M1647" s="330" t="n"/>
      <c r="N1647" s="331">
        <f>IF(A1647="","",IF(ISERROR(MATCH($F1647,CL,0)),"Unknown",INDIRECT("'C'!$A$"&amp;MATCH($F1647,CL,0)+1)))</f>
        <v/>
      </c>
      <c r="O1647" s="331" t="inlineStr"/>
      <c r="P1647" s="332" t="n"/>
      <c r="Q1647" s="333">
        <f>A1647&amp;B1647</f>
        <v/>
      </c>
      <c r="R1647" s="333">
        <f>OR(ISBLANK(B1647),ISBLANK(C1647))</f>
        <v/>
      </c>
      <c r="S1647" s="333">
        <f>IF(R1647,"",A1647&amp;"+")</f>
        <v/>
      </c>
    </row>
    <row r="1648" ht="20.1" customFormat="1" customHeight="1" s="333">
      <c r="A1648" s="296" t="n"/>
      <c r="B1648" s="328" t="n"/>
      <c r="C1648" s="328" t="n"/>
      <c r="D1648" s="328" t="n"/>
      <c r="E1648" s="328" t="n"/>
      <c r="F1648" s="328" t="n"/>
      <c r="G1648" s="329" t="n"/>
      <c r="H1648" s="329" t="n"/>
      <c r="I1648" s="330" t="n"/>
      <c r="J1648" s="330" t="n"/>
      <c r="K1648" s="330" t="n"/>
      <c r="L1648" s="330" t="n"/>
      <c r="M1648" s="330" t="n"/>
      <c r="N1648" s="331">
        <f>IF(A1648="","",IF(ISERROR(MATCH($F1648,CL,0)),"Unknown",INDIRECT("'C'!$A$"&amp;MATCH($F1648,CL,0)+1)))</f>
        <v/>
      </c>
      <c r="O1648" s="331" t="inlineStr"/>
      <c r="P1648" s="332" t="n"/>
      <c r="Q1648" s="333">
        <f>A1648&amp;B1648</f>
        <v/>
      </c>
      <c r="R1648" s="333">
        <f>OR(ISBLANK(B1648),ISBLANK(C1648))</f>
        <v/>
      </c>
      <c r="S1648" s="333">
        <f>IF(R1648,"",A1648&amp;"+")</f>
        <v/>
      </c>
    </row>
    <row r="1649" ht="20.1" customFormat="1" customHeight="1" s="333">
      <c r="A1649" s="296" t="n"/>
      <c r="B1649" s="328" t="n"/>
      <c r="C1649" s="328" t="n"/>
      <c r="D1649" s="328" t="n"/>
      <c r="E1649" s="328" t="n"/>
      <c r="F1649" s="328" t="n"/>
      <c r="G1649" s="329" t="n"/>
      <c r="H1649" s="329" t="n"/>
      <c r="I1649" s="330" t="n"/>
      <c r="J1649" s="330" t="n"/>
      <c r="K1649" s="330" t="n"/>
      <c r="L1649" s="330" t="n"/>
      <c r="M1649" s="330" t="n"/>
      <c r="N1649" s="331">
        <f>IF(A1649="","",IF(ISERROR(MATCH($F1649,CL,0)),"Unknown",INDIRECT("'C'!$A$"&amp;MATCH($F1649,CL,0)+1)))</f>
        <v/>
      </c>
      <c r="O1649" s="331" t="inlineStr"/>
      <c r="P1649" s="332" t="n"/>
      <c r="Q1649" s="333">
        <f>A1649&amp;B1649</f>
        <v/>
      </c>
      <c r="R1649" s="333">
        <f>OR(ISBLANK(B1649),ISBLANK(C1649))</f>
        <v/>
      </c>
      <c r="S1649" s="333">
        <f>IF(R1649,"",A1649&amp;"+")</f>
        <v/>
      </c>
    </row>
    <row r="1650" ht="20.1" customFormat="1" customHeight="1" s="333">
      <c r="A1650" s="296" t="n"/>
      <c r="B1650" s="328" t="n"/>
      <c r="C1650" s="328" t="n"/>
      <c r="D1650" s="328" t="n"/>
      <c r="E1650" s="328" t="n"/>
      <c r="F1650" s="328" t="n"/>
      <c r="G1650" s="329" t="n"/>
      <c r="H1650" s="329" t="n"/>
      <c r="I1650" s="330" t="n"/>
      <c r="J1650" s="330" t="n"/>
      <c r="K1650" s="330" t="n"/>
      <c r="L1650" s="330" t="n"/>
      <c r="M1650" s="330" t="n"/>
      <c r="N1650" s="331">
        <f>IF(A1650="","",IF(ISERROR(MATCH($F1650,CL,0)),"Unknown",INDIRECT("'C'!$A$"&amp;MATCH($F1650,CL,0)+1)))</f>
        <v/>
      </c>
      <c r="O1650" s="331" t="inlineStr"/>
      <c r="P1650" s="332" t="n"/>
      <c r="Q1650" s="333">
        <f>A1650&amp;B1650</f>
        <v/>
      </c>
      <c r="R1650" s="333">
        <f>OR(ISBLANK(B1650),ISBLANK(C1650))</f>
        <v/>
      </c>
      <c r="S1650" s="333">
        <f>IF(R1650,"",A1650&amp;"+")</f>
        <v/>
      </c>
    </row>
    <row r="1651" ht="20.1" customFormat="1" customHeight="1" s="333">
      <c r="A1651" s="296" t="n"/>
      <c r="B1651" s="328" t="n"/>
      <c r="C1651" s="328" t="n"/>
      <c r="D1651" s="328" t="n"/>
      <c r="E1651" s="328" t="n"/>
      <c r="F1651" s="328" t="n"/>
      <c r="G1651" s="329" t="n"/>
      <c r="H1651" s="329" t="n"/>
      <c r="I1651" s="330" t="n"/>
      <c r="J1651" s="330" t="n"/>
      <c r="K1651" s="330" t="n"/>
      <c r="L1651" s="330" t="n"/>
      <c r="M1651" s="330" t="n"/>
      <c r="N1651" s="331">
        <f>IF(A1651="","",IF(ISERROR(MATCH($F1651,CL,0)),"Unknown",INDIRECT("'C'!$A$"&amp;MATCH($F1651,CL,0)+1)))</f>
        <v/>
      </c>
      <c r="O1651" s="331" t="inlineStr"/>
      <c r="P1651" s="332" t="n"/>
      <c r="Q1651" s="333">
        <f>A1651&amp;B1651</f>
        <v/>
      </c>
      <c r="R1651" s="333">
        <f>OR(ISBLANK(B1651),ISBLANK(C1651))</f>
        <v/>
      </c>
      <c r="S1651" s="333">
        <f>IF(R1651,"",A1651&amp;"+")</f>
        <v/>
      </c>
    </row>
    <row r="1652" ht="20.1" customFormat="1" customHeight="1" s="333">
      <c r="A1652" s="296" t="n"/>
      <c r="B1652" s="328" t="n"/>
      <c r="C1652" s="328" t="n"/>
      <c r="D1652" s="328" t="n"/>
      <c r="E1652" s="328" t="n"/>
      <c r="F1652" s="328" t="n"/>
      <c r="G1652" s="329" t="n"/>
      <c r="H1652" s="329" t="n"/>
      <c r="I1652" s="330" t="n"/>
      <c r="J1652" s="330" t="n"/>
      <c r="K1652" s="330" t="n"/>
      <c r="L1652" s="330" t="n"/>
      <c r="M1652" s="330" t="n"/>
      <c r="N1652" s="331">
        <f>IF(A1652="","",IF(ISERROR(MATCH($F1652,CL,0)),"Unknown",INDIRECT("'C'!$A$"&amp;MATCH($F1652,CL,0)+1)))</f>
        <v/>
      </c>
      <c r="O1652" s="331" t="inlineStr"/>
      <c r="P1652" s="332" t="n"/>
      <c r="Q1652" s="333">
        <f>A1652&amp;B1652</f>
        <v/>
      </c>
      <c r="R1652" s="333">
        <f>OR(ISBLANK(B1652),ISBLANK(C1652))</f>
        <v/>
      </c>
      <c r="S1652" s="333">
        <f>IF(R1652,"",A1652&amp;"+")</f>
        <v/>
      </c>
    </row>
    <row r="1653" ht="20.1" customFormat="1" customHeight="1" s="333">
      <c r="A1653" s="296" t="n"/>
      <c r="B1653" s="328" t="n"/>
      <c r="C1653" s="328" t="n"/>
      <c r="D1653" s="328" t="n"/>
      <c r="E1653" s="328" t="n"/>
      <c r="F1653" s="328" t="n"/>
      <c r="G1653" s="329" t="n"/>
      <c r="H1653" s="329" t="n"/>
      <c r="I1653" s="330" t="n"/>
      <c r="J1653" s="330" t="n"/>
      <c r="K1653" s="330" t="n"/>
      <c r="L1653" s="330" t="n"/>
      <c r="M1653" s="330" t="n"/>
      <c r="N1653" s="331">
        <f>IF(A1653="","",IF(ISERROR(MATCH($F1653,CL,0)),"Unknown",INDIRECT("'C'!$A$"&amp;MATCH($F1653,CL,0)+1)))</f>
        <v/>
      </c>
      <c r="O1653" s="331" t="inlineStr"/>
      <c r="P1653" s="332" t="n"/>
      <c r="Q1653" s="333">
        <f>A1653&amp;B1653</f>
        <v/>
      </c>
      <c r="R1653" s="333">
        <f>OR(ISBLANK(B1653),ISBLANK(C1653))</f>
        <v/>
      </c>
      <c r="S1653" s="333">
        <f>IF(R1653,"",A1653&amp;"+")</f>
        <v/>
      </c>
    </row>
    <row r="1654" ht="20.1" customFormat="1" customHeight="1" s="333">
      <c r="A1654" s="296" t="n"/>
      <c r="B1654" s="328" t="n"/>
      <c r="C1654" s="328" t="n"/>
      <c r="D1654" s="328" t="n"/>
      <c r="E1654" s="328" t="n"/>
      <c r="F1654" s="328" t="n"/>
      <c r="G1654" s="329" t="n"/>
      <c r="H1654" s="329" t="n"/>
      <c r="I1654" s="330" t="n"/>
      <c r="J1654" s="330" t="n"/>
      <c r="K1654" s="330" t="n"/>
      <c r="L1654" s="330" t="n"/>
      <c r="M1654" s="330" t="n"/>
      <c r="N1654" s="331">
        <f>IF(A1654="","",IF(ISERROR(MATCH($F1654,CL,0)),"Unknown",INDIRECT("'C'!$A$"&amp;MATCH($F1654,CL,0)+1)))</f>
        <v/>
      </c>
      <c r="O1654" s="331" t="inlineStr"/>
      <c r="P1654" s="332" t="n"/>
      <c r="Q1654" s="333">
        <f>A1654&amp;B1654</f>
        <v/>
      </c>
      <c r="R1654" s="333">
        <f>OR(ISBLANK(B1654),ISBLANK(C1654))</f>
        <v/>
      </c>
      <c r="S1654" s="333">
        <f>IF(R1654,"",A1654&amp;"+")</f>
        <v/>
      </c>
    </row>
    <row r="1655" ht="20.1" customFormat="1" customHeight="1" s="333">
      <c r="A1655" s="296" t="n"/>
      <c r="B1655" s="328" t="n"/>
      <c r="C1655" s="328" t="n"/>
      <c r="D1655" s="328" t="n"/>
      <c r="E1655" s="328" t="n"/>
      <c r="F1655" s="328" t="n"/>
      <c r="G1655" s="329" t="n"/>
      <c r="H1655" s="329" t="n"/>
      <c r="I1655" s="330" t="n"/>
      <c r="J1655" s="330" t="n"/>
      <c r="K1655" s="330" t="n"/>
      <c r="L1655" s="330" t="n"/>
      <c r="M1655" s="330" t="n"/>
      <c r="N1655" s="331">
        <f>IF(A1655="","",IF(ISERROR(MATCH($F1655,CL,0)),"Unknown",INDIRECT("'C'!$A$"&amp;MATCH($F1655,CL,0)+1)))</f>
        <v/>
      </c>
      <c r="O1655" s="331" t="inlineStr"/>
      <c r="P1655" s="332" t="n"/>
      <c r="Q1655" s="333">
        <f>A1655&amp;B1655</f>
        <v/>
      </c>
      <c r="R1655" s="333">
        <f>OR(ISBLANK(B1655),ISBLANK(C1655))</f>
        <v/>
      </c>
      <c r="S1655" s="333">
        <f>IF(R1655,"",A1655&amp;"+")</f>
        <v/>
      </c>
    </row>
    <row r="1656" ht="20.1" customFormat="1" customHeight="1" s="333">
      <c r="A1656" s="296" t="n"/>
      <c r="B1656" s="328" t="n"/>
      <c r="C1656" s="328" t="n"/>
      <c r="D1656" s="328" t="n"/>
      <c r="E1656" s="328" t="n"/>
      <c r="F1656" s="328" t="n"/>
      <c r="G1656" s="329" t="n"/>
      <c r="H1656" s="329" t="n"/>
      <c r="I1656" s="330" t="n"/>
      <c r="J1656" s="330" t="n"/>
      <c r="K1656" s="330" t="n"/>
      <c r="L1656" s="330" t="n"/>
      <c r="M1656" s="330" t="n"/>
      <c r="N1656" s="331">
        <f>IF(A1656="","",IF(ISERROR(MATCH($F1656,CL,0)),"Unknown",INDIRECT("'C'!$A$"&amp;MATCH($F1656,CL,0)+1)))</f>
        <v/>
      </c>
      <c r="O1656" s="331" t="inlineStr"/>
      <c r="P1656" s="332" t="n"/>
      <c r="Q1656" s="333">
        <f>A1656&amp;B1656</f>
        <v/>
      </c>
      <c r="R1656" s="333">
        <f>OR(ISBLANK(B1656),ISBLANK(C1656))</f>
        <v/>
      </c>
      <c r="S1656" s="333">
        <f>IF(R1656,"",A1656&amp;"+")</f>
        <v/>
      </c>
    </row>
    <row r="1657" ht="20.1" customFormat="1" customHeight="1" s="333">
      <c r="A1657" s="296" t="n"/>
      <c r="B1657" s="328" t="n"/>
      <c r="C1657" s="328" t="n"/>
      <c r="D1657" s="328" t="n"/>
      <c r="E1657" s="328" t="n"/>
      <c r="F1657" s="328" t="n"/>
      <c r="G1657" s="329" t="n"/>
      <c r="H1657" s="329" t="n"/>
      <c r="I1657" s="330" t="n"/>
      <c r="J1657" s="330" t="n"/>
      <c r="K1657" s="330" t="n"/>
      <c r="L1657" s="330" t="n"/>
      <c r="M1657" s="330" t="n"/>
      <c r="N1657" s="331">
        <f>IF(A1657="","",IF(ISERROR(MATCH($F1657,CL,0)),"Unknown",INDIRECT("'C'!$A$"&amp;MATCH($F1657,CL,0)+1)))</f>
        <v/>
      </c>
      <c r="O1657" s="331" t="inlineStr"/>
      <c r="P1657" s="332" t="n"/>
      <c r="Q1657" s="333">
        <f>A1657&amp;B1657</f>
        <v/>
      </c>
      <c r="R1657" s="333">
        <f>OR(ISBLANK(B1657),ISBLANK(C1657))</f>
        <v/>
      </c>
      <c r="S1657" s="333">
        <f>IF(R1657,"",A1657&amp;"+")</f>
        <v/>
      </c>
    </row>
    <row r="1658" ht="20.1" customFormat="1" customHeight="1" s="333">
      <c r="A1658" s="296" t="n"/>
      <c r="B1658" s="328" t="n"/>
      <c r="C1658" s="328" t="n"/>
      <c r="D1658" s="328" t="n"/>
      <c r="E1658" s="328" t="n"/>
      <c r="F1658" s="328" t="n"/>
      <c r="G1658" s="329" t="n"/>
      <c r="H1658" s="329" t="n"/>
      <c r="I1658" s="330" t="n"/>
      <c r="J1658" s="330" t="n"/>
      <c r="K1658" s="330" t="n"/>
      <c r="L1658" s="330" t="n"/>
      <c r="M1658" s="330" t="n"/>
      <c r="N1658" s="331">
        <f>IF(A1658="","",IF(ISERROR(MATCH($F1658,CL,0)),"Unknown",INDIRECT("'C'!$A$"&amp;MATCH($F1658,CL,0)+1)))</f>
        <v/>
      </c>
      <c r="O1658" s="331" t="inlineStr"/>
      <c r="P1658" s="332" t="n"/>
      <c r="Q1658" s="333">
        <f>A1658&amp;B1658</f>
        <v/>
      </c>
      <c r="R1658" s="333">
        <f>OR(ISBLANK(B1658),ISBLANK(C1658))</f>
        <v/>
      </c>
      <c r="S1658" s="333">
        <f>IF(R1658,"",A1658&amp;"+")</f>
        <v/>
      </c>
    </row>
    <row r="1659" ht="20.1" customFormat="1" customHeight="1" s="333">
      <c r="A1659" s="296" t="n"/>
      <c r="B1659" s="328" t="n"/>
      <c r="C1659" s="328" t="n"/>
      <c r="D1659" s="328" t="n"/>
      <c r="E1659" s="328" t="n"/>
      <c r="F1659" s="328" t="n"/>
      <c r="G1659" s="329" t="n"/>
      <c r="H1659" s="329" t="n"/>
      <c r="I1659" s="330" t="n"/>
      <c r="J1659" s="330" t="n"/>
      <c r="K1659" s="330" t="n"/>
      <c r="L1659" s="330" t="n"/>
      <c r="M1659" s="330" t="n"/>
      <c r="N1659" s="331">
        <f>IF(A1659="","",IF(ISERROR(MATCH($F1659,CL,0)),"Unknown",INDIRECT("'C'!$A$"&amp;MATCH($F1659,CL,0)+1)))</f>
        <v/>
      </c>
      <c r="O1659" s="331" t="inlineStr"/>
      <c r="P1659" s="332" t="n"/>
      <c r="Q1659" s="333">
        <f>A1659&amp;B1659</f>
        <v/>
      </c>
      <c r="R1659" s="333">
        <f>OR(ISBLANK(B1659),ISBLANK(C1659))</f>
        <v/>
      </c>
      <c r="S1659" s="333">
        <f>IF(R1659,"",A1659&amp;"+")</f>
        <v/>
      </c>
    </row>
    <row r="1660" ht="20.1" customFormat="1" customHeight="1" s="333">
      <c r="A1660" s="296" t="n"/>
      <c r="B1660" s="328" t="n"/>
      <c r="C1660" s="328" t="n"/>
      <c r="D1660" s="328" t="n"/>
      <c r="E1660" s="328" t="n"/>
      <c r="F1660" s="328" t="n"/>
      <c r="G1660" s="329" t="n"/>
      <c r="H1660" s="329" t="n"/>
      <c r="I1660" s="330" t="n"/>
      <c r="J1660" s="330" t="n"/>
      <c r="K1660" s="330" t="n"/>
      <c r="L1660" s="330" t="n"/>
      <c r="M1660" s="330" t="n"/>
      <c r="N1660" s="331">
        <f>IF(A1660="","",IF(ISERROR(MATCH($F1660,CL,0)),"Unknown",INDIRECT("'C'!$A$"&amp;MATCH($F1660,CL,0)+1)))</f>
        <v/>
      </c>
      <c r="O1660" s="331" t="inlineStr"/>
      <c r="P1660" s="332" t="n"/>
      <c r="Q1660" s="333">
        <f>A1660&amp;B1660</f>
        <v/>
      </c>
      <c r="R1660" s="333">
        <f>OR(ISBLANK(B1660),ISBLANK(C1660))</f>
        <v/>
      </c>
      <c r="S1660" s="333">
        <f>IF(R1660,"",A1660&amp;"+")</f>
        <v/>
      </c>
    </row>
    <row r="1661" ht="20.1" customFormat="1" customHeight="1" s="333">
      <c r="A1661" s="296" t="n"/>
      <c r="B1661" s="328" t="n"/>
      <c r="C1661" s="328" t="n"/>
      <c r="D1661" s="328" t="n"/>
      <c r="E1661" s="328" t="n"/>
      <c r="F1661" s="328" t="n"/>
      <c r="G1661" s="329" t="n"/>
      <c r="H1661" s="329" t="n"/>
      <c r="I1661" s="330" t="n"/>
      <c r="J1661" s="330" t="n"/>
      <c r="K1661" s="330" t="n"/>
      <c r="L1661" s="330" t="n"/>
      <c r="M1661" s="330" t="n"/>
      <c r="N1661" s="331">
        <f>IF(A1661="","",IF(ISERROR(MATCH($F1661,CL,0)),"Unknown",INDIRECT("'C'!$A$"&amp;MATCH($F1661,CL,0)+1)))</f>
        <v/>
      </c>
      <c r="O1661" s="331" t="inlineStr"/>
      <c r="P1661" s="332" t="n"/>
      <c r="Q1661" s="333">
        <f>A1661&amp;B1661</f>
        <v/>
      </c>
      <c r="R1661" s="333">
        <f>OR(ISBLANK(B1661),ISBLANK(C1661))</f>
        <v/>
      </c>
      <c r="S1661" s="333">
        <f>IF(R1661,"",A1661&amp;"+")</f>
        <v/>
      </c>
    </row>
    <row r="1662" ht="20.1" customFormat="1" customHeight="1" s="333">
      <c r="A1662" s="296" t="n"/>
      <c r="B1662" s="328" t="n"/>
      <c r="C1662" s="328" t="n"/>
      <c r="D1662" s="328" t="n"/>
      <c r="E1662" s="328" t="n"/>
      <c r="F1662" s="328" t="n"/>
      <c r="G1662" s="329" t="n"/>
      <c r="H1662" s="329" t="n"/>
      <c r="I1662" s="330" t="n"/>
      <c r="J1662" s="330" t="n"/>
      <c r="K1662" s="330" t="n"/>
      <c r="L1662" s="330" t="n"/>
      <c r="M1662" s="330" t="n"/>
      <c r="N1662" s="331">
        <f>IF(A1662="","",IF(ISERROR(MATCH($F1662,CL,0)),"Unknown",INDIRECT("'C'!$A$"&amp;MATCH($F1662,CL,0)+1)))</f>
        <v/>
      </c>
      <c r="O1662" s="331" t="inlineStr"/>
      <c r="P1662" s="332" t="n"/>
      <c r="Q1662" s="333">
        <f>A1662&amp;B1662</f>
        <v/>
      </c>
      <c r="R1662" s="333">
        <f>OR(ISBLANK(B1662),ISBLANK(C1662))</f>
        <v/>
      </c>
      <c r="S1662" s="333">
        <f>IF(R1662,"",A1662&amp;"+")</f>
        <v/>
      </c>
    </row>
    <row r="1663" ht="20.1" customFormat="1" customHeight="1" s="333">
      <c r="A1663" s="296" t="n"/>
      <c r="B1663" s="328" t="n"/>
      <c r="C1663" s="328" t="n"/>
      <c r="D1663" s="328" t="n"/>
      <c r="E1663" s="328" t="n"/>
      <c r="F1663" s="328" t="n"/>
      <c r="G1663" s="329" t="n"/>
      <c r="H1663" s="329" t="n"/>
      <c r="I1663" s="330" t="n"/>
      <c r="J1663" s="330" t="n"/>
      <c r="K1663" s="330" t="n"/>
      <c r="L1663" s="330" t="n"/>
      <c r="M1663" s="330" t="n"/>
      <c r="N1663" s="331">
        <f>IF(A1663="","",IF(ISERROR(MATCH($F1663,CL,0)),"Unknown",INDIRECT("'C'!$A$"&amp;MATCH($F1663,CL,0)+1)))</f>
        <v/>
      </c>
      <c r="O1663" s="331" t="inlineStr"/>
      <c r="P1663" s="332" t="n"/>
      <c r="Q1663" s="333">
        <f>A1663&amp;B1663</f>
        <v/>
      </c>
      <c r="R1663" s="333">
        <f>OR(ISBLANK(B1663),ISBLANK(C1663))</f>
        <v/>
      </c>
      <c r="S1663" s="333">
        <f>IF(R1663,"",A1663&amp;"+")</f>
        <v/>
      </c>
    </row>
    <row r="1664" ht="20.1" customFormat="1" customHeight="1" s="333">
      <c r="A1664" s="296" t="n"/>
      <c r="B1664" s="328" t="n"/>
      <c r="C1664" s="328" t="n"/>
      <c r="D1664" s="328" t="n"/>
      <c r="E1664" s="328" t="n"/>
      <c r="F1664" s="328" t="n"/>
      <c r="G1664" s="329" t="n"/>
      <c r="H1664" s="329" t="n"/>
      <c r="I1664" s="330" t="n"/>
      <c r="J1664" s="330" t="n"/>
      <c r="K1664" s="330" t="n"/>
      <c r="L1664" s="330" t="n"/>
      <c r="M1664" s="330" t="n"/>
      <c r="N1664" s="331">
        <f>IF(A1664="","",IF(ISERROR(MATCH($F1664,CL,0)),"Unknown",INDIRECT("'C'!$A$"&amp;MATCH($F1664,CL,0)+1)))</f>
        <v/>
      </c>
      <c r="O1664" s="331" t="inlineStr"/>
      <c r="P1664" s="332" t="n"/>
      <c r="Q1664" s="333">
        <f>A1664&amp;B1664</f>
        <v/>
      </c>
      <c r="R1664" s="333">
        <f>OR(ISBLANK(B1664),ISBLANK(C1664))</f>
        <v/>
      </c>
      <c r="S1664" s="333">
        <f>IF(R1664,"",A1664&amp;"+")</f>
        <v/>
      </c>
    </row>
    <row r="1665" ht="20.1" customFormat="1" customHeight="1" s="333">
      <c r="A1665" s="296" t="n"/>
      <c r="B1665" s="328" t="n"/>
      <c r="C1665" s="328" t="n"/>
      <c r="D1665" s="328" t="n"/>
      <c r="E1665" s="328" t="n"/>
      <c r="F1665" s="328" t="n"/>
      <c r="G1665" s="329" t="n"/>
      <c r="H1665" s="329" t="n"/>
      <c r="I1665" s="330" t="n"/>
      <c r="J1665" s="330" t="n"/>
      <c r="K1665" s="330" t="n"/>
      <c r="L1665" s="330" t="n"/>
      <c r="M1665" s="330" t="n"/>
      <c r="N1665" s="331">
        <f>IF(A1665="","",IF(ISERROR(MATCH($F1665,CL,0)),"Unknown",INDIRECT("'C'!$A$"&amp;MATCH($F1665,CL,0)+1)))</f>
        <v/>
      </c>
      <c r="O1665" s="331" t="inlineStr"/>
      <c r="P1665" s="332" t="n"/>
      <c r="Q1665" s="333">
        <f>A1665&amp;B1665</f>
        <v/>
      </c>
      <c r="R1665" s="333">
        <f>OR(ISBLANK(B1665),ISBLANK(C1665))</f>
        <v/>
      </c>
      <c r="S1665" s="333">
        <f>IF(R1665,"",A1665&amp;"+")</f>
        <v/>
      </c>
    </row>
    <row r="1666" ht="20.1" customFormat="1" customHeight="1" s="333">
      <c r="A1666" s="296" t="n"/>
      <c r="B1666" s="328" t="n"/>
      <c r="C1666" s="328" t="n"/>
      <c r="D1666" s="328" t="n"/>
      <c r="E1666" s="328" t="n"/>
      <c r="F1666" s="328" t="n"/>
      <c r="G1666" s="329" t="n"/>
      <c r="H1666" s="329" t="n"/>
      <c r="I1666" s="330" t="n"/>
      <c r="J1666" s="330" t="n"/>
      <c r="K1666" s="330" t="n"/>
      <c r="L1666" s="330" t="n"/>
      <c r="M1666" s="330" t="n"/>
      <c r="N1666" s="331">
        <f>IF(A1666="","",IF(ISERROR(MATCH($F1666,CL,0)),"Unknown",INDIRECT("'C'!$A$"&amp;MATCH($F1666,CL,0)+1)))</f>
        <v/>
      </c>
      <c r="O1666" s="331" t="inlineStr"/>
      <c r="P1666" s="332" t="n"/>
      <c r="Q1666" s="333">
        <f>A1666&amp;B1666</f>
        <v/>
      </c>
      <c r="R1666" s="333">
        <f>OR(ISBLANK(B1666),ISBLANK(C1666))</f>
        <v/>
      </c>
      <c r="S1666" s="333">
        <f>IF(R1666,"",A1666&amp;"+")</f>
        <v/>
      </c>
    </row>
    <row r="1667" ht="20.1" customFormat="1" customHeight="1" s="333">
      <c r="A1667" s="296" t="n"/>
      <c r="B1667" s="328" t="n"/>
      <c r="C1667" s="328" t="n"/>
      <c r="D1667" s="328" t="n"/>
      <c r="E1667" s="328" t="n"/>
      <c r="F1667" s="328" t="n"/>
      <c r="G1667" s="329" t="n"/>
      <c r="H1667" s="329" t="n"/>
      <c r="I1667" s="330" t="n"/>
      <c r="J1667" s="330" t="n"/>
      <c r="K1667" s="330" t="n"/>
      <c r="L1667" s="330" t="n"/>
      <c r="M1667" s="330" t="n"/>
      <c r="N1667" s="331">
        <f>IF(A1667="","",IF(ISERROR(MATCH($F1667,CL,0)),"Unknown",INDIRECT("'C'!$A$"&amp;MATCH($F1667,CL,0)+1)))</f>
        <v/>
      </c>
      <c r="O1667" s="331" t="inlineStr"/>
      <c r="P1667" s="332" t="n"/>
      <c r="Q1667" s="333">
        <f>A1667&amp;B1667</f>
        <v/>
      </c>
      <c r="R1667" s="333">
        <f>OR(ISBLANK(B1667),ISBLANK(C1667))</f>
        <v/>
      </c>
      <c r="S1667" s="333">
        <f>IF(R1667,"",A1667&amp;"+")</f>
        <v/>
      </c>
    </row>
    <row r="1668" ht="20.1" customFormat="1" customHeight="1" s="333">
      <c r="A1668" s="296" t="n"/>
      <c r="B1668" s="328" t="n"/>
      <c r="C1668" s="328" t="n"/>
      <c r="D1668" s="328" t="n"/>
      <c r="E1668" s="328" t="n"/>
      <c r="F1668" s="328" t="n"/>
      <c r="G1668" s="329" t="n"/>
      <c r="H1668" s="329" t="n"/>
      <c r="I1668" s="330" t="n"/>
      <c r="J1668" s="330" t="n"/>
      <c r="K1668" s="330" t="n"/>
      <c r="L1668" s="330" t="n"/>
      <c r="M1668" s="330" t="n"/>
      <c r="N1668" s="331">
        <f>IF(A1668="","",IF(ISERROR(MATCH($F1668,CL,0)),"Unknown",INDIRECT("'C'!$A$"&amp;MATCH($F1668,CL,0)+1)))</f>
        <v/>
      </c>
      <c r="O1668" s="331" t="inlineStr"/>
      <c r="P1668" s="332" t="n"/>
      <c r="Q1668" s="333">
        <f>A1668&amp;B1668</f>
        <v/>
      </c>
      <c r="R1668" s="333">
        <f>OR(ISBLANK(B1668),ISBLANK(C1668))</f>
        <v/>
      </c>
      <c r="S1668" s="333">
        <f>IF(R1668,"",A1668&amp;"+")</f>
        <v/>
      </c>
    </row>
    <row r="1669" ht="20.1" customFormat="1" customHeight="1" s="333">
      <c r="A1669" s="296" t="n"/>
      <c r="B1669" s="328" t="n"/>
      <c r="C1669" s="328" t="n"/>
      <c r="D1669" s="328" t="n"/>
      <c r="E1669" s="328" t="n"/>
      <c r="F1669" s="328" t="n"/>
      <c r="G1669" s="329" t="n"/>
      <c r="H1669" s="329" t="n"/>
      <c r="I1669" s="330" t="n"/>
      <c r="J1669" s="330" t="n"/>
      <c r="K1669" s="330" t="n"/>
      <c r="L1669" s="330" t="n"/>
      <c r="M1669" s="330" t="n"/>
      <c r="N1669" s="331">
        <f>IF(A1669="","",IF(ISERROR(MATCH($F1669,CL,0)),"Unknown",INDIRECT("'C'!$A$"&amp;MATCH($F1669,CL,0)+1)))</f>
        <v/>
      </c>
      <c r="O1669" s="331" t="inlineStr"/>
      <c r="P1669" s="332" t="n"/>
      <c r="Q1669" s="333">
        <f>A1669&amp;B1669</f>
        <v/>
      </c>
      <c r="R1669" s="333">
        <f>OR(ISBLANK(B1669),ISBLANK(C1669))</f>
        <v/>
      </c>
      <c r="S1669" s="333">
        <f>IF(R1669,"",A1669&amp;"+")</f>
        <v/>
      </c>
    </row>
    <row r="1670" ht="20.1" customFormat="1" customHeight="1" s="333">
      <c r="A1670" s="296" t="n"/>
      <c r="B1670" s="328" t="n"/>
      <c r="C1670" s="328" t="n"/>
      <c r="D1670" s="328" t="n"/>
      <c r="E1670" s="328" t="n"/>
      <c r="F1670" s="328" t="n"/>
      <c r="G1670" s="329" t="n"/>
      <c r="H1670" s="329" t="n"/>
      <c r="I1670" s="330" t="n"/>
      <c r="J1670" s="330" t="n"/>
      <c r="K1670" s="330" t="n"/>
      <c r="L1670" s="330" t="n"/>
      <c r="M1670" s="330" t="n"/>
      <c r="N1670" s="331">
        <f>IF(A1670="","",IF(ISERROR(MATCH($F1670,CL,0)),"Unknown",INDIRECT("'C'!$A$"&amp;MATCH($F1670,CL,0)+1)))</f>
        <v/>
      </c>
      <c r="O1670" s="331" t="inlineStr"/>
      <c r="P1670" s="332" t="n"/>
      <c r="Q1670" s="333">
        <f>A1670&amp;B1670</f>
        <v/>
      </c>
      <c r="R1670" s="333">
        <f>OR(ISBLANK(B1670),ISBLANK(C1670))</f>
        <v/>
      </c>
      <c r="S1670" s="333">
        <f>IF(R1670,"",A1670&amp;"+")</f>
        <v/>
      </c>
    </row>
    <row r="1671" ht="20.1" customFormat="1" customHeight="1" s="333">
      <c r="A1671" s="296" t="n"/>
      <c r="B1671" s="328" t="n"/>
      <c r="C1671" s="328" t="n"/>
      <c r="D1671" s="328" t="n"/>
      <c r="E1671" s="328" t="n"/>
      <c r="F1671" s="328" t="n"/>
      <c r="G1671" s="329" t="n"/>
      <c r="H1671" s="329" t="n"/>
      <c r="I1671" s="330" t="n"/>
      <c r="J1671" s="330" t="n"/>
      <c r="K1671" s="330" t="n"/>
      <c r="L1671" s="330" t="n"/>
      <c r="M1671" s="330" t="n"/>
      <c r="N1671" s="331">
        <f>IF(A1671="","",IF(ISERROR(MATCH($F1671,CL,0)),"Unknown",INDIRECT("'C'!$A$"&amp;MATCH($F1671,CL,0)+1)))</f>
        <v/>
      </c>
      <c r="O1671" s="331" t="inlineStr"/>
      <c r="P1671" s="332" t="n"/>
      <c r="Q1671" s="333">
        <f>A1671&amp;B1671</f>
        <v/>
      </c>
      <c r="R1671" s="333">
        <f>OR(ISBLANK(B1671),ISBLANK(C1671))</f>
        <v/>
      </c>
      <c r="S1671" s="333">
        <f>IF(R1671,"",A1671&amp;"+")</f>
        <v/>
      </c>
    </row>
    <row r="1672" ht="20.1" customFormat="1" customHeight="1" s="333">
      <c r="A1672" s="296" t="n"/>
      <c r="B1672" s="328" t="n"/>
      <c r="C1672" s="328" t="n"/>
      <c r="D1672" s="328" t="n"/>
      <c r="E1672" s="328" t="n"/>
      <c r="F1672" s="328" t="n"/>
      <c r="G1672" s="329" t="n"/>
      <c r="H1672" s="329" t="n"/>
      <c r="I1672" s="330" t="n"/>
      <c r="J1672" s="330" t="n"/>
      <c r="K1672" s="330" t="n"/>
      <c r="L1672" s="330" t="n"/>
      <c r="M1672" s="330" t="n"/>
      <c r="N1672" s="331">
        <f>IF(A1672="","",IF(ISERROR(MATCH($F1672,CL,0)),"Unknown",INDIRECT("'C'!$A$"&amp;MATCH($F1672,CL,0)+1)))</f>
        <v/>
      </c>
      <c r="O1672" s="331" t="inlineStr"/>
      <c r="P1672" s="332" t="n"/>
      <c r="Q1672" s="333">
        <f>A1672&amp;B1672</f>
        <v/>
      </c>
      <c r="R1672" s="333">
        <f>OR(ISBLANK(B1672),ISBLANK(C1672))</f>
        <v/>
      </c>
      <c r="S1672" s="333">
        <f>IF(R1672,"",A1672&amp;"+")</f>
        <v/>
      </c>
    </row>
    <row r="1673" ht="20.1" customFormat="1" customHeight="1" s="333">
      <c r="A1673" s="296" t="n"/>
      <c r="B1673" s="328" t="n"/>
      <c r="C1673" s="328" t="n"/>
      <c r="D1673" s="328" t="n"/>
      <c r="E1673" s="328" t="n"/>
      <c r="F1673" s="328" t="n"/>
      <c r="G1673" s="329" t="n"/>
      <c r="H1673" s="329" t="n"/>
      <c r="I1673" s="330" t="n"/>
      <c r="J1673" s="330" t="n"/>
      <c r="K1673" s="330" t="n"/>
      <c r="L1673" s="330" t="n"/>
      <c r="M1673" s="330" t="n"/>
      <c r="N1673" s="331">
        <f>IF(A1673="","",IF(ISERROR(MATCH($F1673,CL,0)),"Unknown",INDIRECT("'C'!$A$"&amp;MATCH($F1673,CL,0)+1)))</f>
        <v/>
      </c>
      <c r="O1673" s="331" t="inlineStr"/>
      <c r="P1673" s="332" t="n"/>
      <c r="Q1673" s="333">
        <f>A1673&amp;B1673</f>
        <v/>
      </c>
      <c r="R1673" s="333">
        <f>OR(ISBLANK(B1673),ISBLANK(C1673))</f>
        <v/>
      </c>
      <c r="S1673" s="333">
        <f>IF(R1673,"",A1673&amp;"+")</f>
        <v/>
      </c>
    </row>
    <row r="1674" ht="20.1" customFormat="1" customHeight="1" s="333">
      <c r="A1674" s="296" t="n"/>
      <c r="B1674" s="328" t="n"/>
      <c r="C1674" s="328" t="n"/>
      <c r="D1674" s="328" t="n"/>
      <c r="E1674" s="328" t="n"/>
      <c r="F1674" s="328" t="n"/>
      <c r="G1674" s="329" t="n"/>
      <c r="H1674" s="329" t="n"/>
      <c r="I1674" s="330" t="n"/>
      <c r="J1674" s="330" t="n"/>
      <c r="K1674" s="330" t="n"/>
      <c r="L1674" s="330" t="n"/>
      <c r="M1674" s="330" t="n"/>
      <c r="N1674" s="331">
        <f>IF(A1674="","",IF(ISERROR(MATCH($F1674,CL,0)),"Unknown",INDIRECT("'C'!$A$"&amp;MATCH($F1674,CL,0)+1)))</f>
        <v/>
      </c>
      <c r="O1674" s="331" t="inlineStr"/>
      <c r="P1674" s="332" t="n"/>
      <c r="Q1674" s="333">
        <f>A1674&amp;B1674</f>
        <v/>
      </c>
      <c r="R1674" s="333">
        <f>OR(ISBLANK(B1674),ISBLANK(C1674))</f>
        <v/>
      </c>
      <c r="S1674" s="333">
        <f>IF(R1674,"",A1674&amp;"+")</f>
        <v/>
      </c>
    </row>
    <row r="1675" ht="20.1" customFormat="1" customHeight="1" s="333">
      <c r="A1675" s="296" t="n"/>
      <c r="B1675" s="328" t="n"/>
      <c r="C1675" s="328" t="n"/>
      <c r="D1675" s="328" t="n"/>
      <c r="E1675" s="328" t="n"/>
      <c r="F1675" s="328" t="n"/>
      <c r="G1675" s="329" t="n"/>
      <c r="H1675" s="329" t="n"/>
      <c r="I1675" s="330" t="n"/>
      <c r="J1675" s="330" t="n"/>
      <c r="K1675" s="330" t="n"/>
      <c r="L1675" s="330" t="n"/>
      <c r="M1675" s="330" t="n"/>
      <c r="N1675" s="331">
        <f>IF(A1675="","",IF(ISERROR(MATCH($F1675,CL,0)),"Unknown",INDIRECT("'C'!$A$"&amp;MATCH($F1675,CL,0)+1)))</f>
        <v/>
      </c>
      <c r="O1675" s="331" t="inlineStr"/>
      <c r="P1675" s="332" t="n"/>
      <c r="Q1675" s="333">
        <f>A1675&amp;B1675</f>
        <v/>
      </c>
      <c r="R1675" s="333">
        <f>OR(ISBLANK(B1675),ISBLANK(C1675))</f>
        <v/>
      </c>
      <c r="S1675" s="333">
        <f>IF(R1675,"",A1675&amp;"+")</f>
        <v/>
      </c>
    </row>
    <row r="1676" ht="20.1" customFormat="1" customHeight="1" s="333">
      <c r="A1676" s="296" t="n"/>
      <c r="B1676" s="328" t="n"/>
      <c r="C1676" s="328" t="n"/>
      <c r="D1676" s="328" t="n"/>
      <c r="E1676" s="328" t="n"/>
      <c r="F1676" s="328" t="n"/>
      <c r="G1676" s="329" t="n"/>
      <c r="H1676" s="329" t="n"/>
      <c r="I1676" s="330" t="n"/>
      <c r="J1676" s="330" t="n"/>
      <c r="K1676" s="330" t="n"/>
      <c r="L1676" s="330" t="n"/>
      <c r="M1676" s="330" t="n"/>
      <c r="N1676" s="331">
        <f>IF(A1676="","",IF(ISERROR(MATCH($F1676,CL,0)),"Unknown",INDIRECT("'C'!$A$"&amp;MATCH($F1676,CL,0)+1)))</f>
        <v/>
      </c>
      <c r="O1676" s="331" t="inlineStr"/>
      <c r="P1676" s="332" t="n"/>
      <c r="Q1676" s="333">
        <f>A1676&amp;B1676</f>
        <v/>
      </c>
      <c r="R1676" s="333">
        <f>OR(ISBLANK(B1676),ISBLANK(C1676))</f>
        <v/>
      </c>
      <c r="S1676" s="333">
        <f>IF(R1676,"",A1676&amp;"+")</f>
        <v/>
      </c>
    </row>
    <row r="1677" ht="20.1" customFormat="1" customHeight="1" s="333">
      <c r="A1677" s="296" t="n"/>
      <c r="B1677" s="328" t="n"/>
      <c r="C1677" s="328" t="n"/>
      <c r="D1677" s="328" t="n"/>
      <c r="E1677" s="328" t="n"/>
      <c r="F1677" s="328" t="n"/>
      <c r="G1677" s="329" t="n"/>
      <c r="H1677" s="329" t="n"/>
      <c r="I1677" s="330" t="n"/>
      <c r="J1677" s="330" t="n"/>
      <c r="K1677" s="330" t="n"/>
      <c r="L1677" s="330" t="n"/>
      <c r="M1677" s="330" t="n"/>
      <c r="N1677" s="331">
        <f>IF(A1677="","",IF(ISERROR(MATCH($F1677,CL,0)),"Unknown",INDIRECT("'C'!$A$"&amp;MATCH($F1677,CL,0)+1)))</f>
        <v/>
      </c>
      <c r="O1677" s="331" t="inlineStr"/>
      <c r="P1677" s="332" t="n"/>
      <c r="Q1677" s="333">
        <f>A1677&amp;B1677</f>
        <v/>
      </c>
      <c r="R1677" s="333">
        <f>OR(ISBLANK(B1677),ISBLANK(C1677))</f>
        <v/>
      </c>
      <c r="S1677" s="333">
        <f>IF(R1677,"",A1677&amp;"+")</f>
        <v/>
      </c>
    </row>
    <row r="1678" ht="20.1" customFormat="1" customHeight="1" s="333">
      <c r="A1678" s="296" t="n"/>
      <c r="B1678" s="328" t="n"/>
      <c r="C1678" s="328" t="n"/>
      <c r="D1678" s="328" t="n"/>
      <c r="E1678" s="328" t="n"/>
      <c r="F1678" s="328" t="n"/>
      <c r="G1678" s="329" t="n"/>
      <c r="H1678" s="329" t="n"/>
      <c r="I1678" s="330" t="n"/>
      <c r="J1678" s="330" t="n"/>
      <c r="K1678" s="330" t="n"/>
      <c r="L1678" s="330" t="n"/>
      <c r="M1678" s="330" t="n"/>
      <c r="N1678" s="331">
        <f>IF(A1678="","",IF(ISERROR(MATCH($F1678,CL,0)),"Unknown",INDIRECT("'C'!$A$"&amp;MATCH($F1678,CL,0)+1)))</f>
        <v/>
      </c>
      <c r="O1678" s="331" t="inlineStr"/>
      <c r="P1678" s="332" t="n"/>
      <c r="Q1678" s="333">
        <f>A1678&amp;B1678</f>
        <v/>
      </c>
      <c r="R1678" s="333">
        <f>OR(ISBLANK(B1678),ISBLANK(C1678))</f>
        <v/>
      </c>
      <c r="S1678" s="333">
        <f>IF(R1678,"",A1678&amp;"+")</f>
        <v/>
      </c>
    </row>
    <row r="1679" ht="20.1" customFormat="1" customHeight="1" s="333">
      <c r="A1679" s="296" t="n"/>
      <c r="B1679" s="328" t="n"/>
      <c r="C1679" s="328" t="n"/>
      <c r="D1679" s="328" t="n"/>
      <c r="E1679" s="328" t="n"/>
      <c r="F1679" s="328" t="n"/>
      <c r="G1679" s="329" t="n"/>
      <c r="H1679" s="329" t="n"/>
      <c r="I1679" s="330" t="n"/>
      <c r="J1679" s="330" t="n"/>
      <c r="K1679" s="330" t="n"/>
      <c r="L1679" s="330" t="n"/>
      <c r="M1679" s="330" t="n"/>
      <c r="N1679" s="331">
        <f>IF(A1679="","",IF(ISERROR(MATCH($F1679,CL,0)),"Unknown",INDIRECT("'C'!$A$"&amp;MATCH($F1679,CL,0)+1)))</f>
        <v/>
      </c>
      <c r="O1679" s="331" t="inlineStr"/>
      <c r="P1679" s="332" t="n"/>
      <c r="Q1679" s="333">
        <f>A1679&amp;B1679</f>
        <v/>
      </c>
      <c r="R1679" s="333">
        <f>OR(ISBLANK(B1679),ISBLANK(C1679))</f>
        <v/>
      </c>
      <c r="S1679" s="333">
        <f>IF(R1679,"",A1679&amp;"+")</f>
        <v/>
      </c>
    </row>
    <row r="1680" ht="20.1" customFormat="1" customHeight="1" s="333">
      <c r="A1680" s="296" t="n"/>
      <c r="B1680" s="328" t="n"/>
      <c r="C1680" s="328" t="n"/>
      <c r="D1680" s="328" t="n"/>
      <c r="E1680" s="328" t="n"/>
      <c r="F1680" s="328" t="n"/>
      <c r="G1680" s="329" t="n"/>
      <c r="H1680" s="329" t="n"/>
      <c r="I1680" s="330" t="n"/>
      <c r="J1680" s="330" t="n"/>
      <c r="K1680" s="330" t="n"/>
      <c r="L1680" s="330" t="n"/>
      <c r="M1680" s="330" t="n"/>
      <c r="N1680" s="331">
        <f>IF(A1680="","",IF(ISERROR(MATCH($F1680,CL,0)),"Unknown",INDIRECT("'C'!$A$"&amp;MATCH($F1680,CL,0)+1)))</f>
        <v/>
      </c>
      <c r="O1680" s="331" t="inlineStr"/>
      <c r="P1680" s="332" t="n"/>
      <c r="Q1680" s="333">
        <f>A1680&amp;B1680</f>
        <v/>
      </c>
      <c r="R1680" s="333">
        <f>OR(ISBLANK(B1680),ISBLANK(C1680))</f>
        <v/>
      </c>
      <c r="S1680" s="333">
        <f>IF(R1680,"",A1680&amp;"+")</f>
        <v/>
      </c>
    </row>
    <row r="1681" ht="20.1" customFormat="1" customHeight="1" s="333">
      <c r="A1681" s="296" t="n"/>
      <c r="B1681" s="328" t="n"/>
      <c r="C1681" s="328" t="n"/>
      <c r="D1681" s="328" t="n"/>
      <c r="E1681" s="328" t="n"/>
      <c r="F1681" s="328" t="n"/>
      <c r="G1681" s="329" t="n"/>
      <c r="H1681" s="329" t="n"/>
      <c r="I1681" s="330" t="n"/>
      <c r="J1681" s="330" t="n"/>
      <c r="K1681" s="330" t="n"/>
      <c r="L1681" s="330" t="n"/>
      <c r="M1681" s="330" t="n"/>
      <c r="N1681" s="331">
        <f>IF(A1681="","",IF(ISERROR(MATCH($F1681,CL,0)),"Unknown",INDIRECT("'C'!$A$"&amp;MATCH($F1681,CL,0)+1)))</f>
        <v/>
      </c>
      <c r="O1681" s="331" t="inlineStr"/>
      <c r="P1681" s="332" t="n"/>
      <c r="Q1681" s="333">
        <f>A1681&amp;B1681</f>
        <v/>
      </c>
      <c r="R1681" s="333">
        <f>OR(ISBLANK(B1681),ISBLANK(C1681))</f>
        <v/>
      </c>
      <c r="S1681" s="333">
        <f>IF(R1681,"",A1681&amp;"+")</f>
        <v/>
      </c>
    </row>
    <row r="1682" ht="20.1" customFormat="1" customHeight="1" s="333">
      <c r="A1682" s="296" t="n"/>
      <c r="B1682" s="328" t="n"/>
      <c r="C1682" s="328" t="n"/>
      <c r="D1682" s="328" t="n"/>
      <c r="E1682" s="328" t="n"/>
      <c r="F1682" s="328" t="n"/>
      <c r="G1682" s="329" t="n"/>
      <c r="H1682" s="329" t="n"/>
      <c r="I1682" s="330" t="n"/>
      <c r="J1682" s="330" t="n"/>
      <c r="K1682" s="330" t="n"/>
      <c r="L1682" s="330" t="n"/>
      <c r="M1682" s="330" t="n"/>
      <c r="N1682" s="331">
        <f>IF(A1682="","",IF(ISERROR(MATCH($F1682,CL,0)),"Unknown",INDIRECT("'C'!$A$"&amp;MATCH($F1682,CL,0)+1)))</f>
        <v/>
      </c>
      <c r="O1682" s="331" t="inlineStr"/>
      <c r="P1682" s="332" t="n"/>
      <c r="Q1682" s="333">
        <f>A1682&amp;B1682</f>
        <v/>
      </c>
      <c r="R1682" s="333">
        <f>OR(ISBLANK(B1682),ISBLANK(C1682))</f>
        <v/>
      </c>
      <c r="S1682" s="333">
        <f>IF(R1682,"",A1682&amp;"+")</f>
        <v/>
      </c>
    </row>
    <row r="1683" ht="20.1" customFormat="1" customHeight="1" s="333">
      <c r="A1683" s="296" t="n"/>
      <c r="B1683" s="328" t="n"/>
      <c r="C1683" s="328" t="n"/>
      <c r="D1683" s="328" t="n"/>
      <c r="E1683" s="328" t="n"/>
      <c r="F1683" s="328" t="n"/>
      <c r="G1683" s="329" t="n"/>
      <c r="H1683" s="329" t="n"/>
      <c r="I1683" s="330" t="n"/>
      <c r="J1683" s="330" t="n"/>
      <c r="K1683" s="330" t="n"/>
      <c r="L1683" s="330" t="n"/>
      <c r="M1683" s="330" t="n"/>
      <c r="N1683" s="331">
        <f>IF(A1683="","",IF(ISERROR(MATCH($F1683,CL,0)),"Unknown",INDIRECT("'C'!$A$"&amp;MATCH($F1683,CL,0)+1)))</f>
        <v/>
      </c>
      <c r="O1683" s="331" t="inlineStr"/>
      <c r="P1683" s="332" t="n"/>
      <c r="Q1683" s="333">
        <f>A1683&amp;B1683</f>
        <v/>
      </c>
      <c r="R1683" s="333">
        <f>OR(ISBLANK(B1683),ISBLANK(C1683))</f>
        <v/>
      </c>
      <c r="S1683" s="333">
        <f>IF(R1683,"",A1683&amp;"+")</f>
        <v/>
      </c>
    </row>
    <row r="1684" ht="20.1" customFormat="1" customHeight="1" s="333">
      <c r="A1684" s="296" t="n"/>
      <c r="B1684" s="328" t="n"/>
      <c r="C1684" s="328" t="n"/>
      <c r="D1684" s="328" t="n"/>
      <c r="E1684" s="328" t="n"/>
      <c r="F1684" s="328" t="n"/>
      <c r="G1684" s="329" t="n"/>
      <c r="H1684" s="329" t="n"/>
      <c r="I1684" s="330" t="n"/>
      <c r="J1684" s="330" t="n"/>
      <c r="K1684" s="330" t="n"/>
      <c r="L1684" s="330" t="n"/>
      <c r="M1684" s="330" t="n"/>
      <c r="N1684" s="331">
        <f>IF(A1684="","",IF(ISERROR(MATCH($F1684,CL,0)),"Unknown",INDIRECT("'C'!$A$"&amp;MATCH($F1684,CL,0)+1)))</f>
        <v/>
      </c>
      <c r="O1684" s="331" t="inlineStr"/>
      <c r="P1684" s="332" t="n"/>
      <c r="Q1684" s="333">
        <f>A1684&amp;B1684</f>
        <v/>
      </c>
      <c r="R1684" s="333">
        <f>OR(ISBLANK(B1684),ISBLANK(C1684))</f>
        <v/>
      </c>
      <c r="S1684" s="333">
        <f>IF(R1684,"",A1684&amp;"+")</f>
        <v/>
      </c>
    </row>
    <row r="1685" ht="20.1" customFormat="1" customHeight="1" s="333">
      <c r="A1685" s="296" t="n"/>
      <c r="B1685" s="328" t="n"/>
      <c r="C1685" s="328" t="n"/>
      <c r="D1685" s="328" t="n"/>
      <c r="E1685" s="328" t="n"/>
      <c r="F1685" s="328" t="n"/>
      <c r="G1685" s="329" t="n"/>
      <c r="H1685" s="329" t="n"/>
      <c r="I1685" s="330" t="n"/>
      <c r="J1685" s="330" t="n"/>
      <c r="K1685" s="330" t="n"/>
      <c r="L1685" s="330" t="n"/>
      <c r="M1685" s="330" t="n"/>
      <c r="N1685" s="331">
        <f>IF(A1685="","",IF(ISERROR(MATCH($F1685,CL,0)),"Unknown",INDIRECT("'C'!$A$"&amp;MATCH($F1685,CL,0)+1)))</f>
        <v/>
      </c>
      <c r="O1685" s="331" t="inlineStr"/>
      <c r="P1685" s="332" t="n"/>
      <c r="Q1685" s="333">
        <f>A1685&amp;B1685</f>
        <v/>
      </c>
      <c r="R1685" s="333">
        <f>OR(ISBLANK(B1685),ISBLANK(C1685))</f>
        <v/>
      </c>
      <c r="S1685" s="333">
        <f>IF(R1685,"",A1685&amp;"+")</f>
        <v/>
      </c>
    </row>
    <row r="1686" ht="20.1" customFormat="1" customHeight="1" s="333">
      <c r="A1686" s="296" t="n"/>
      <c r="B1686" s="328" t="n"/>
      <c r="C1686" s="328" t="n"/>
      <c r="D1686" s="328" t="n"/>
      <c r="E1686" s="328" t="n"/>
      <c r="F1686" s="328" t="n"/>
      <c r="G1686" s="329" t="n"/>
      <c r="H1686" s="329" t="n"/>
      <c r="I1686" s="330" t="n"/>
      <c r="J1686" s="330" t="n"/>
      <c r="K1686" s="330" t="n"/>
      <c r="L1686" s="330" t="n"/>
      <c r="M1686" s="330" t="n"/>
      <c r="N1686" s="331">
        <f>IF(A1686="","",IF(ISERROR(MATCH($F1686,CL,0)),"Unknown",INDIRECT("'C'!$A$"&amp;MATCH($F1686,CL,0)+1)))</f>
        <v/>
      </c>
      <c r="O1686" s="331" t="inlineStr"/>
      <c r="P1686" s="332" t="n"/>
      <c r="Q1686" s="333">
        <f>A1686&amp;B1686</f>
        <v/>
      </c>
      <c r="R1686" s="333">
        <f>OR(ISBLANK(B1686),ISBLANK(C1686))</f>
        <v/>
      </c>
      <c r="S1686" s="333">
        <f>IF(R1686,"",A1686&amp;"+")</f>
        <v/>
      </c>
    </row>
    <row r="1687" ht="20.1" customFormat="1" customHeight="1" s="333">
      <c r="A1687" s="296" t="n"/>
      <c r="B1687" s="328" t="n"/>
      <c r="C1687" s="328" t="n"/>
      <c r="D1687" s="328" t="n"/>
      <c r="E1687" s="328" t="n"/>
      <c r="F1687" s="328" t="n"/>
      <c r="G1687" s="329" t="n"/>
      <c r="H1687" s="329" t="n"/>
      <c r="I1687" s="330" t="n"/>
      <c r="J1687" s="330" t="n"/>
      <c r="K1687" s="330" t="n"/>
      <c r="L1687" s="330" t="n"/>
      <c r="M1687" s="330" t="n"/>
      <c r="N1687" s="331">
        <f>IF(A1687="","",IF(ISERROR(MATCH($F1687,CL,0)),"Unknown",INDIRECT("'C'!$A$"&amp;MATCH($F1687,CL,0)+1)))</f>
        <v/>
      </c>
      <c r="O1687" s="331" t="inlineStr"/>
      <c r="P1687" s="332" t="n"/>
      <c r="Q1687" s="333">
        <f>A1687&amp;B1687</f>
        <v/>
      </c>
      <c r="R1687" s="333">
        <f>OR(ISBLANK(B1687),ISBLANK(C1687))</f>
        <v/>
      </c>
      <c r="S1687" s="333">
        <f>IF(R1687,"",A1687&amp;"+")</f>
        <v/>
      </c>
    </row>
    <row r="1688" ht="20.1" customFormat="1" customHeight="1" s="333">
      <c r="A1688" s="296" t="n"/>
      <c r="B1688" s="328" t="n"/>
      <c r="C1688" s="328" t="n"/>
      <c r="D1688" s="328" t="n"/>
      <c r="E1688" s="328" t="n"/>
      <c r="F1688" s="328" t="n"/>
      <c r="G1688" s="329" t="n"/>
      <c r="H1688" s="329" t="n"/>
      <c r="I1688" s="330" t="n"/>
      <c r="J1688" s="330" t="n"/>
      <c r="K1688" s="330" t="n"/>
      <c r="L1688" s="330" t="n"/>
      <c r="M1688" s="330" t="n"/>
      <c r="N1688" s="331">
        <f>IF(A1688="","",IF(ISERROR(MATCH($F1688,CL,0)),"Unknown",INDIRECT("'C'!$A$"&amp;MATCH($F1688,CL,0)+1)))</f>
        <v/>
      </c>
      <c r="O1688" s="331" t="inlineStr"/>
      <c r="P1688" s="332" t="n"/>
      <c r="Q1688" s="333">
        <f>A1688&amp;B1688</f>
        <v/>
      </c>
      <c r="R1688" s="333">
        <f>OR(ISBLANK(B1688),ISBLANK(C1688))</f>
        <v/>
      </c>
      <c r="S1688" s="333">
        <f>IF(R1688,"",A1688&amp;"+")</f>
        <v/>
      </c>
    </row>
    <row r="1689" ht="20.1" customFormat="1" customHeight="1" s="333">
      <c r="A1689" s="296" t="n"/>
      <c r="B1689" s="328" t="n"/>
      <c r="C1689" s="328" t="n"/>
      <c r="D1689" s="328" t="n"/>
      <c r="E1689" s="328" t="n"/>
      <c r="F1689" s="328" t="n"/>
      <c r="G1689" s="329" t="n"/>
      <c r="H1689" s="329" t="n"/>
      <c r="I1689" s="330" t="n"/>
      <c r="J1689" s="330" t="n"/>
      <c r="K1689" s="330" t="n"/>
      <c r="L1689" s="330" t="n"/>
      <c r="M1689" s="330" t="n"/>
      <c r="N1689" s="331">
        <f>IF(A1689="","",IF(ISERROR(MATCH($F1689,CL,0)),"Unknown",INDIRECT("'C'!$A$"&amp;MATCH($F1689,CL,0)+1)))</f>
        <v/>
      </c>
      <c r="O1689" s="331" t="inlineStr"/>
      <c r="P1689" s="332" t="n"/>
      <c r="Q1689" s="333">
        <f>A1689&amp;B1689</f>
        <v/>
      </c>
      <c r="R1689" s="333">
        <f>OR(ISBLANK(B1689),ISBLANK(C1689))</f>
        <v/>
      </c>
      <c r="S1689" s="333">
        <f>IF(R1689,"",A1689&amp;"+")</f>
        <v/>
      </c>
    </row>
    <row r="1690" ht="20.1" customFormat="1" customHeight="1" s="333">
      <c r="A1690" s="296" t="n"/>
      <c r="B1690" s="328" t="n"/>
      <c r="C1690" s="328" t="n"/>
      <c r="D1690" s="328" t="n"/>
      <c r="E1690" s="328" t="n"/>
      <c r="F1690" s="328" t="n"/>
      <c r="G1690" s="329" t="n"/>
      <c r="H1690" s="329" t="n"/>
      <c r="I1690" s="330" t="n"/>
      <c r="J1690" s="330" t="n"/>
      <c r="K1690" s="330" t="n"/>
      <c r="L1690" s="330" t="n"/>
      <c r="M1690" s="330" t="n"/>
      <c r="N1690" s="331">
        <f>IF(A1690="","",IF(ISERROR(MATCH($F1690,CL,0)),"Unknown",INDIRECT("'C'!$A$"&amp;MATCH($F1690,CL,0)+1)))</f>
        <v/>
      </c>
      <c r="O1690" s="331" t="inlineStr"/>
      <c r="P1690" s="332" t="n"/>
      <c r="Q1690" s="333">
        <f>A1690&amp;B1690</f>
        <v/>
      </c>
      <c r="R1690" s="333">
        <f>OR(ISBLANK(B1690),ISBLANK(C1690))</f>
        <v/>
      </c>
      <c r="S1690" s="333">
        <f>IF(R1690,"",A1690&amp;"+")</f>
        <v/>
      </c>
    </row>
    <row r="1691" ht="20.1" customFormat="1" customHeight="1" s="333">
      <c r="A1691" s="296" t="n"/>
      <c r="B1691" s="328" t="n"/>
      <c r="C1691" s="328" t="n"/>
      <c r="D1691" s="328" t="n"/>
      <c r="E1691" s="328" t="n"/>
      <c r="F1691" s="328" t="n"/>
      <c r="G1691" s="329" t="n"/>
      <c r="H1691" s="329" t="n"/>
      <c r="I1691" s="330" t="n"/>
      <c r="J1691" s="330" t="n"/>
      <c r="K1691" s="330" t="n"/>
      <c r="L1691" s="330" t="n"/>
      <c r="M1691" s="330" t="n"/>
      <c r="N1691" s="331">
        <f>IF(A1691="","",IF(ISERROR(MATCH($F1691,CL,0)),"Unknown",INDIRECT("'C'!$A$"&amp;MATCH($F1691,CL,0)+1)))</f>
        <v/>
      </c>
      <c r="O1691" s="331" t="inlineStr"/>
      <c r="P1691" s="332" t="n"/>
      <c r="Q1691" s="333">
        <f>A1691&amp;B1691</f>
        <v/>
      </c>
      <c r="R1691" s="333">
        <f>OR(ISBLANK(B1691),ISBLANK(C1691))</f>
        <v/>
      </c>
      <c r="S1691" s="333">
        <f>IF(R1691,"",A1691&amp;"+")</f>
        <v/>
      </c>
    </row>
    <row r="1692" ht="20.1" customFormat="1" customHeight="1" s="333">
      <c r="A1692" s="296" t="n"/>
      <c r="B1692" s="328" t="n"/>
      <c r="C1692" s="328" t="n"/>
      <c r="D1692" s="328" t="n"/>
      <c r="E1692" s="328" t="n"/>
      <c r="F1692" s="328" t="n"/>
      <c r="G1692" s="329" t="n"/>
      <c r="H1692" s="329" t="n"/>
      <c r="I1692" s="330" t="n"/>
      <c r="J1692" s="330" t="n"/>
      <c r="K1692" s="330" t="n"/>
      <c r="L1692" s="330" t="n"/>
      <c r="M1692" s="330" t="n"/>
      <c r="N1692" s="331">
        <f>IF(A1692="","",IF(ISERROR(MATCH($F1692,CL,0)),"Unknown",INDIRECT("'C'!$A$"&amp;MATCH($F1692,CL,0)+1)))</f>
        <v/>
      </c>
      <c r="O1692" s="331" t="inlineStr"/>
      <c r="P1692" s="332" t="n"/>
      <c r="Q1692" s="333">
        <f>A1692&amp;B1692</f>
        <v/>
      </c>
      <c r="R1692" s="333">
        <f>OR(ISBLANK(B1692),ISBLANK(C1692))</f>
        <v/>
      </c>
      <c r="S1692" s="333">
        <f>IF(R1692,"",A1692&amp;"+")</f>
        <v/>
      </c>
    </row>
    <row r="1693" ht="20.1" customFormat="1" customHeight="1" s="333">
      <c r="A1693" s="296" t="n"/>
      <c r="B1693" s="328" t="n"/>
      <c r="C1693" s="328" t="n"/>
      <c r="D1693" s="328" t="n"/>
      <c r="E1693" s="328" t="n"/>
      <c r="F1693" s="328" t="n"/>
      <c r="G1693" s="329" t="n"/>
      <c r="H1693" s="329" t="n"/>
      <c r="I1693" s="330" t="n"/>
      <c r="J1693" s="330" t="n"/>
      <c r="K1693" s="330" t="n"/>
      <c r="L1693" s="330" t="n"/>
      <c r="M1693" s="330" t="n"/>
      <c r="N1693" s="331">
        <f>IF(A1693="","",IF(ISERROR(MATCH($F1693,CL,0)),"Unknown",INDIRECT("'C'!$A$"&amp;MATCH($F1693,CL,0)+1)))</f>
        <v/>
      </c>
      <c r="O1693" s="331" t="inlineStr"/>
      <c r="P1693" s="332" t="n"/>
      <c r="Q1693" s="333">
        <f>A1693&amp;B1693</f>
        <v/>
      </c>
      <c r="R1693" s="333">
        <f>OR(ISBLANK(B1693),ISBLANK(C1693))</f>
        <v/>
      </c>
      <c r="S1693" s="333">
        <f>IF(R1693,"",A1693&amp;"+")</f>
        <v/>
      </c>
    </row>
    <row r="1694" ht="20.1" customFormat="1" customHeight="1" s="333">
      <c r="A1694" s="296" t="n"/>
      <c r="B1694" s="328" t="n"/>
      <c r="C1694" s="328" t="n"/>
      <c r="D1694" s="328" t="n"/>
      <c r="E1694" s="328" t="n"/>
      <c r="F1694" s="328" t="n"/>
      <c r="G1694" s="329" t="n"/>
      <c r="H1694" s="329" t="n"/>
      <c r="I1694" s="330" t="n"/>
      <c r="J1694" s="330" t="n"/>
      <c r="K1694" s="330" t="n"/>
      <c r="L1694" s="330" t="n"/>
      <c r="M1694" s="330" t="n"/>
      <c r="N1694" s="331">
        <f>IF(A1694="","",IF(ISERROR(MATCH($F1694,CL,0)),"Unknown",INDIRECT("'C'!$A$"&amp;MATCH($F1694,CL,0)+1)))</f>
        <v/>
      </c>
      <c r="O1694" s="331" t="inlineStr"/>
      <c r="P1694" s="332" t="n"/>
      <c r="Q1694" s="333">
        <f>A1694&amp;B1694</f>
        <v/>
      </c>
      <c r="R1694" s="333">
        <f>OR(ISBLANK(B1694),ISBLANK(C1694))</f>
        <v/>
      </c>
      <c r="S1694" s="333">
        <f>IF(R1694,"",A1694&amp;"+")</f>
        <v/>
      </c>
    </row>
    <row r="1695" ht="20.1" customFormat="1" customHeight="1" s="333">
      <c r="A1695" s="296" t="n"/>
      <c r="B1695" s="328" t="n"/>
      <c r="C1695" s="328" t="n"/>
      <c r="D1695" s="328" t="n"/>
      <c r="E1695" s="328" t="n"/>
      <c r="F1695" s="328" t="n"/>
      <c r="G1695" s="329" t="n"/>
      <c r="H1695" s="329" t="n"/>
      <c r="I1695" s="330" t="n"/>
      <c r="J1695" s="330" t="n"/>
      <c r="K1695" s="330" t="n"/>
      <c r="L1695" s="330" t="n"/>
      <c r="M1695" s="330" t="n"/>
      <c r="N1695" s="331">
        <f>IF(A1695="","",IF(ISERROR(MATCH($F1695,CL,0)),"Unknown",INDIRECT("'C'!$A$"&amp;MATCH($F1695,CL,0)+1)))</f>
        <v/>
      </c>
      <c r="O1695" s="331" t="inlineStr"/>
      <c r="P1695" s="332" t="n"/>
      <c r="Q1695" s="333">
        <f>A1695&amp;B1695</f>
        <v/>
      </c>
      <c r="R1695" s="333">
        <f>OR(ISBLANK(B1695),ISBLANK(C1695))</f>
        <v/>
      </c>
      <c r="S1695" s="333">
        <f>IF(R1695,"",A1695&amp;"+")</f>
        <v/>
      </c>
    </row>
    <row r="1696" ht="20.1" customFormat="1" customHeight="1" s="333">
      <c r="A1696" s="296" t="n"/>
      <c r="B1696" s="328" t="n"/>
      <c r="C1696" s="328" t="n"/>
      <c r="D1696" s="328" t="n"/>
      <c r="E1696" s="328" t="n"/>
      <c r="F1696" s="328" t="n"/>
      <c r="G1696" s="329" t="n"/>
      <c r="H1696" s="329" t="n"/>
      <c r="I1696" s="330" t="n"/>
      <c r="J1696" s="330" t="n"/>
      <c r="K1696" s="330" t="n"/>
      <c r="L1696" s="330" t="n"/>
      <c r="M1696" s="330" t="n"/>
      <c r="N1696" s="331">
        <f>IF(A1696="","",IF(ISERROR(MATCH($F1696,CL,0)),"Unknown",INDIRECT("'C'!$A$"&amp;MATCH($F1696,CL,0)+1)))</f>
        <v/>
      </c>
      <c r="O1696" s="331" t="inlineStr"/>
      <c r="P1696" s="332" t="n"/>
      <c r="Q1696" s="333">
        <f>A1696&amp;B1696</f>
        <v/>
      </c>
      <c r="R1696" s="333">
        <f>OR(ISBLANK(B1696),ISBLANK(C1696))</f>
        <v/>
      </c>
      <c r="S1696" s="333">
        <f>IF(R1696,"",A1696&amp;"+")</f>
        <v/>
      </c>
    </row>
    <row r="1697" ht="20.1" customFormat="1" customHeight="1" s="333">
      <c r="A1697" s="296" t="n"/>
      <c r="B1697" s="328" t="n"/>
      <c r="C1697" s="328" t="n"/>
      <c r="D1697" s="328" t="n"/>
      <c r="E1697" s="328" t="n"/>
      <c r="F1697" s="328" t="n"/>
      <c r="G1697" s="329" t="n"/>
      <c r="H1697" s="329" t="n"/>
      <c r="I1697" s="330" t="n"/>
      <c r="J1697" s="330" t="n"/>
      <c r="K1697" s="330" t="n"/>
      <c r="L1697" s="330" t="n"/>
      <c r="M1697" s="330" t="n"/>
      <c r="N1697" s="331">
        <f>IF(A1697="","",IF(ISERROR(MATCH($F1697,CL,0)),"Unknown",INDIRECT("'C'!$A$"&amp;MATCH($F1697,CL,0)+1)))</f>
        <v/>
      </c>
      <c r="O1697" s="331" t="inlineStr"/>
      <c r="P1697" s="332" t="n"/>
      <c r="Q1697" s="333">
        <f>A1697&amp;B1697</f>
        <v/>
      </c>
      <c r="R1697" s="333">
        <f>OR(ISBLANK(B1697),ISBLANK(C1697))</f>
        <v/>
      </c>
      <c r="S1697" s="333">
        <f>IF(R1697,"",A1697&amp;"+")</f>
        <v/>
      </c>
    </row>
    <row r="1698" ht="20.1" customFormat="1" customHeight="1" s="333">
      <c r="A1698" s="296" t="n"/>
      <c r="B1698" s="328" t="n"/>
      <c r="C1698" s="328" t="n"/>
      <c r="D1698" s="328" t="n"/>
      <c r="E1698" s="328" t="n"/>
      <c r="F1698" s="328" t="n"/>
      <c r="G1698" s="329" t="n"/>
      <c r="H1698" s="329" t="n"/>
      <c r="I1698" s="330" t="n"/>
      <c r="J1698" s="330" t="n"/>
      <c r="K1698" s="330" t="n"/>
      <c r="L1698" s="330" t="n"/>
      <c r="M1698" s="330" t="n"/>
      <c r="N1698" s="331">
        <f>IF(A1698="","",IF(ISERROR(MATCH($F1698,CL,0)),"Unknown",INDIRECT("'C'!$A$"&amp;MATCH($F1698,CL,0)+1)))</f>
        <v/>
      </c>
      <c r="O1698" s="331" t="inlineStr"/>
      <c r="P1698" s="332" t="n"/>
      <c r="Q1698" s="333">
        <f>A1698&amp;B1698</f>
        <v/>
      </c>
      <c r="R1698" s="333">
        <f>OR(ISBLANK(B1698),ISBLANK(C1698))</f>
        <v/>
      </c>
      <c r="S1698" s="333">
        <f>IF(R1698,"",A1698&amp;"+")</f>
        <v/>
      </c>
    </row>
    <row r="1699" ht="20.1" customFormat="1" customHeight="1" s="333">
      <c r="A1699" s="296" t="n"/>
      <c r="B1699" s="328" t="n"/>
      <c r="C1699" s="328" t="n"/>
      <c r="D1699" s="328" t="n"/>
      <c r="E1699" s="328" t="n"/>
      <c r="F1699" s="328" t="n"/>
      <c r="G1699" s="329" t="n"/>
      <c r="H1699" s="329" t="n"/>
      <c r="I1699" s="330" t="n"/>
      <c r="J1699" s="330" t="n"/>
      <c r="K1699" s="330" t="n"/>
      <c r="L1699" s="330" t="n"/>
      <c r="M1699" s="330" t="n"/>
      <c r="N1699" s="331">
        <f>IF(A1699="","",IF(ISERROR(MATCH($F1699,CL,0)),"Unknown",INDIRECT("'C'!$A$"&amp;MATCH($F1699,CL,0)+1)))</f>
        <v/>
      </c>
      <c r="O1699" s="331" t="inlineStr"/>
      <c r="P1699" s="332" t="n"/>
      <c r="Q1699" s="333">
        <f>A1699&amp;B1699</f>
        <v/>
      </c>
      <c r="R1699" s="333">
        <f>OR(ISBLANK(B1699),ISBLANK(C1699))</f>
        <v/>
      </c>
      <c r="S1699" s="333">
        <f>IF(R1699,"",A1699&amp;"+")</f>
        <v/>
      </c>
    </row>
    <row r="1700" ht="20.1" customFormat="1" customHeight="1" s="333">
      <c r="A1700" s="296" t="n"/>
      <c r="B1700" s="328" t="n"/>
      <c r="C1700" s="328" t="n"/>
      <c r="D1700" s="328" t="n"/>
      <c r="E1700" s="328" t="n"/>
      <c r="F1700" s="328" t="n"/>
      <c r="G1700" s="329" t="n"/>
      <c r="H1700" s="329" t="n"/>
      <c r="I1700" s="330" t="n"/>
      <c r="J1700" s="330" t="n"/>
      <c r="K1700" s="330" t="n"/>
      <c r="L1700" s="330" t="n"/>
      <c r="M1700" s="330" t="n"/>
      <c r="N1700" s="331">
        <f>IF(A1700="","",IF(ISERROR(MATCH($F1700,CL,0)),"Unknown",INDIRECT("'C'!$A$"&amp;MATCH($F1700,CL,0)+1)))</f>
        <v/>
      </c>
      <c r="O1700" s="331" t="inlineStr"/>
      <c r="P1700" s="332" t="n"/>
      <c r="Q1700" s="333">
        <f>A1700&amp;B1700</f>
        <v/>
      </c>
      <c r="R1700" s="333">
        <f>OR(ISBLANK(B1700),ISBLANK(C1700))</f>
        <v/>
      </c>
      <c r="S1700" s="333">
        <f>IF(R1700,"",A1700&amp;"+")</f>
        <v/>
      </c>
    </row>
    <row r="1701" ht="20.1" customFormat="1" customHeight="1" s="333">
      <c r="A1701" s="296" t="n"/>
      <c r="B1701" s="328" t="n"/>
      <c r="C1701" s="328" t="n"/>
      <c r="D1701" s="328" t="n"/>
      <c r="E1701" s="328" t="n"/>
      <c r="F1701" s="328" t="n"/>
      <c r="G1701" s="329" t="n"/>
      <c r="H1701" s="329" t="n"/>
      <c r="I1701" s="330" t="n"/>
      <c r="J1701" s="330" t="n"/>
      <c r="K1701" s="330" t="n"/>
      <c r="L1701" s="330" t="n"/>
      <c r="M1701" s="330" t="n"/>
      <c r="N1701" s="331">
        <f>IF(A1701="","",IF(ISERROR(MATCH($F1701,CL,0)),"Unknown",INDIRECT("'C'!$A$"&amp;MATCH($F1701,CL,0)+1)))</f>
        <v/>
      </c>
      <c r="O1701" s="331" t="inlineStr"/>
      <c r="P1701" s="332" t="n"/>
      <c r="Q1701" s="333">
        <f>A1701&amp;B1701</f>
        <v/>
      </c>
      <c r="R1701" s="333">
        <f>OR(ISBLANK(B1701),ISBLANK(C1701))</f>
        <v/>
      </c>
      <c r="S1701" s="333">
        <f>IF(R1701,"",A1701&amp;"+")</f>
        <v/>
      </c>
    </row>
    <row r="1702" ht="20.1" customFormat="1" customHeight="1" s="333">
      <c r="A1702" s="296" t="n"/>
      <c r="B1702" s="328" t="n"/>
      <c r="C1702" s="328" t="n"/>
      <c r="D1702" s="328" t="n"/>
      <c r="E1702" s="328" t="n"/>
      <c r="F1702" s="328" t="n"/>
      <c r="G1702" s="329" t="n"/>
      <c r="H1702" s="329" t="n"/>
      <c r="I1702" s="330" t="n"/>
      <c r="J1702" s="330" t="n"/>
      <c r="K1702" s="330" t="n"/>
      <c r="L1702" s="330" t="n"/>
      <c r="M1702" s="330" t="n"/>
      <c r="N1702" s="331">
        <f>IF(A1702="","",IF(ISERROR(MATCH($F1702,CL,0)),"Unknown",INDIRECT("'C'!$A$"&amp;MATCH($F1702,CL,0)+1)))</f>
        <v/>
      </c>
      <c r="O1702" s="331" t="inlineStr"/>
      <c r="P1702" s="332" t="n"/>
      <c r="Q1702" s="333">
        <f>A1702&amp;B1702</f>
        <v/>
      </c>
      <c r="R1702" s="333">
        <f>OR(ISBLANK(B1702),ISBLANK(C1702))</f>
        <v/>
      </c>
      <c r="S1702" s="333">
        <f>IF(R1702,"",A1702&amp;"+")</f>
        <v/>
      </c>
    </row>
    <row r="1703" ht="20.1" customFormat="1" customHeight="1" s="333">
      <c r="A1703" s="296" t="n"/>
      <c r="B1703" s="328" t="n"/>
      <c r="C1703" s="328" t="n"/>
      <c r="D1703" s="328" t="n"/>
      <c r="E1703" s="328" t="n"/>
      <c r="F1703" s="328" t="n"/>
      <c r="G1703" s="329" t="n"/>
      <c r="H1703" s="329" t="n"/>
      <c r="I1703" s="330" t="n"/>
      <c r="J1703" s="330" t="n"/>
      <c r="K1703" s="330" t="n"/>
      <c r="L1703" s="330" t="n"/>
      <c r="M1703" s="330" t="n"/>
      <c r="N1703" s="331">
        <f>IF(A1703="","",IF(ISERROR(MATCH($F1703,CL,0)),"Unknown",INDIRECT("'C'!$A$"&amp;MATCH($F1703,CL,0)+1)))</f>
        <v/>
      </c>
      <c r="O1703" s="331" t="inlineStr"/>
      <c r="P1703" s="332" t="n"/>
      <c r="Q1703" s="333">
        <f>A1703&amp;B1703</f>
        <v/>
      </c>
      <c r="R1703" s="333">
        <f>OR(ISBLANK(B1703),ISBLANK(C1703))</f>
        <v/>
      </c>
      <c r="S1703" s="333">
        <f>IF(R1703,"",A1703&amp;"+")</f>
        <v/>
      </c>
    </row>
    <row r="1704" ht="20.1" customFormat="1" customHeight="1" s="333">
      <c r="A1704" s="296" t="n"/>
      <c r="B1704" s="328" t="n"/>
      <c r="C1704" s="328" t="n"/>
      <c r="D1704" s="328" t="n"/>
      <c r="E1704" s="328" t="n"/>
      <c r="F1704" s="328" t="n"/>
      <c r="G1704" s="329" t="n"/>
      <c r="H1704" s="329" t="n"/>
      <c r="I1704" s="330" t="n"/>
      <c r="J1704" s="330" t="n"/>
      <c r="K1704" s="330" t="n"/>
      <c r="L1704" s="330" t="n"/>
      <c r="M1704" s="330" t="n"/>
      <c r="N1704" s="331">
        <f>IF(A1704="","",IF(ISERROR(MATCH($F1704,CL,0)),"Unknown",INDIRECT("'C'!$A$"&amp;MATCH($F1704,CL,0)+1)))</f>
        <v/>
      </c>
      <c r="O1704" s="331" t="inlineStr"/>
      <c r="P1704" s="332" t="n"/>
      <c r="Q1704" s="333">
        <f>A1704&amp;B1704</f>
        <v/>
      </c>
      <c r="R1704" s="333">
        <f>OR(ISBLANK(B1704),ISBLANK(C1704))</f>
        <v/>
      </c>
      <c r="S1704" s="333">
        <f>IF(R1704,"",A1704&amp;"+")</f>
        <v/>
      </c>
    </row>
    <row r="1705" ht="20.1" customFormat="1" customHeight="1" s="333">
      <c r="A1705" s="296" t="n"/>
      <c r="B1705" s="328" t="n"/>
      <c r="C1705" s="328" t="n"/>
      <c r="D1705" s="328" t="n"/>
      <c r="E1705" s="328" t="n"/>
      <c r="F1705" s="328" t="n"/>
      <c r="G1705" s="329" t="n"/>
      <c r="H1705" s="329" t="n"/>
      <c r="I1705" s="330" t="n"/>
      <c r="J1705" s="330" t="n"/>
      <c r="K1705" s="330" t="n"/>
      <c r="L1705" s="330" t="n"/>
      <c r="M1705" s="330" t="n"/>
      <c r="N1705" s="331">
        <f>IF(A1705="","",IF(ISERROR(MATCH($F1705,CL,0)),"Unknown",INDIRECT("'C'!$A$"&amp;MATCH($F1705,CL,0)+1)))</f>
        <v/>
      </c>
      <c r="O1705" s="331" t="inlineStr"/>
      <c r="P1705" s="332" t="n"/>
      <c r="Q1705" s="333">
        <f>A1705&amp;B1705</f>
        <v/>
      </c>
      <c r="R1705" s="333">
        <f>OR(ISBLANK(B1705),ISBLANK(C1705))</f>
        <v/>
      </c>
      <c r="S1705" s="333">
        <f>IF(R1705,"",A1705&amp;"+")</f>
        <v/>
      </c>
    </row>
    <row r="1706" ht="20.1" customFormat="1" customHeight="1" s="333">
      <c r="A1706" s="296" t="n"/>
      <c r="B1706" s="328" t="n"/>
      <c r="C1706" s="328" t="n"/>
      <c r="D1706" s="328" t="n"/>
      <c r="E1706" s="328" t="n"/>
      <c r="F1706" s="328" t="n"/>
      <c r="G1706" s="329" t="n"/>
      <c r="H1706" s="329" t="n"/>
      <c r="I1706" s="330" t="n"/>
      <c r="J1706" s="330" t="n"/>
      <c r="K1706" s="330" t="n"/>
      <c r="L1706" s="330" t="n"/>
      <c r="M1706" s="330" t="n"/>
      <c r="N1706" s="331">
        <f>IF(A1706="","",IF(ISERROR(MATCH($F1706,CL,0)),"Unknown",INDIRECT("'C'!$A$"&amp;MATCH($F1706,CL,0)+1)))</f>
        <v/>
      </c>
      <c r="O1706" s="331" t="inlineStr"/>
      <c r="P1706" s="332" t="n"/>
      <c r="Q1706" s="333">
        <f>A1706&amp;B1706</f>
        <v/>
      </c>
      <c r="R1706" s="333">
        <f>OR(ISBLANK(B1706),ISBLANK(C1706))</f>
        <v/>
      </c>
      <c r="S1706" s="333">
        <f>IF(R1706,"",A1706&amp;"+")</f>
        <v/>
      </c>
    </row>
    <row r="1707" ht="20.1" customFormat="1" customHeight="1" s="333">
      <c r="A1707" s="296" t="n"/>
      <c r="B1707" s="328" t="n"/>
      <c r="C1707" s="328" t="n"/>
      <c r="D1707" s="328" t="n"/>
      <c r="E1707" s="328" t="n"/>
      <c r="F1707" s="328" t="n"/>
      <c r="G1707" s="329" t="n"/>
      <c r="H1707" s="329" t="n"/>
      <c r="I1707" s="330" t="n"/>
      <c r="J1707" s="330" t="n"/>
      <c r="K1707" s="330" t="n"/>
      <c r="L1707" s="330" t="n"/>
      <c r="M1707" s="330" t="n"/>
      <c r="N1707" s="331">
        <f>IF(A1707="","",IF(ISERROR(MATCH($F1707,CL,0)),"Unknown",INDIRECT("'C'!$A$"&amp;MATCH($F1707,CL,0)+1)))</f>
        <v/>
      </c>
      <c r="O1707" s="331" t="inlineStr"/>
      <c r="P1707" s="332" t="n"/>
      <c r="Q1707" s="333">
        <f>A1707&amp;B1707</f>
        <v/>
      </c>
      <c r="R1707" s="333">
        <f>OR(ISBLANK(B1707),ISBLANK(C1707))</f>
        <v/>
      </c>
      <c r="S1707" s="333">
        <f>IF(R1707,"",A1707&amp;"+")</f>
        <v/>
      </c>
    </row>
    <row r="1708" ht="20.1" customFormat="1" customHeight="1" s="333">
      <c r="A1708" s="296" t="n"/>
      <c r="B1708" s="328" t="n"/>
      <c r="C1708" s="328" t="n"/>
      <c r="D1708" s="328" t="n"/>
      <c r="E1708" s="328" t="n"/>
      <c r="F1708" s="328" t="n"/>
      <c r="G1708" s="329" t="n"/>
      <c r="H1708" s="329" t="n"/>
      <c r="I1708" s="330" t="n"/>
      <c r="J1708" s="330" t="n"/>
      <c r="K1708" s="330" t="n"/>
      <c r="L1708" s="330" t="n"/>
      <c r="M1708" s="330" t="n"/>
      <c r="N1708" s="331">
        <f>IF(A1708="","",IF(ISERROR(MATCH($F1708,CL,0)),"Unknown",INDIRECT("'C'!$A$"&amp;MATCH($F1708,CL,0)+1)))</f>
        <v/>
      </c>
      <c r="O1708" s="331" t="inlineStr"/>
      <c r="P1708" s="332" t="n"/>
      <c r="Q1708" s="333">
        <f>A1708&amp;B1708</f>
        <v/>
      </c>
      <c r="R1708" s="333">
        <f>OR(ISBLANK(B1708),ISBLANK(C1708))</f>
        <v/>
      </c>
      <c r="S1708" s="333">
        <f>IF(R1708,"",A1708&amp;"+")</f>
        <v/>
      </c>
    </row>
    <row r="1709" ht="20.1" customFormat="1" customHeight="1" s="333">
      <c r="A1709" s="296" t="n"/>
      <c r="B1709" s="328" t="n"/>
      <c r="C1709" s="328" t="n"/>
      <c r="D1709" s="328" t="n"/>
      <c r="E1709" s="328" t="n"/>
      <c r="F1709" s="328" t="n"/>
      <c r="G1709" s="329" t="n"/>
      <c r="H1709" s="329" t="n"/>
      <c r="I1709" s="330" t="n"/>
      <c r="J1709" s="330" t="n"/>
      <c r="K1709" s="330" t="n"/>
      <c r="L1709" s="330" t="n"/>
      <c r="M1709" s="330" t="n"/>
      <c r="N1709" s="331">
        <f>IF(A1709="","",IF(ISERROR(MATCH($F1709,CL,0)),"Unknown",INDIRECT("'C'!$A$"&amp;MATCH($F1709,CL,0)+1)))</f>
        <v/>
      </c>
      <c r="O1709" s="331" t="inlineStr"/>
      <c r="P1709" s="332" t="n"/>
      <c r="Q1709" s="333">
        <f>A1709&amp;B1709</f>
        <v/>
      </c>
      <c r="R1709" s="333">
        <f>OR(ISBLANK(B1709),ISBLANK(C1709))</f>
        <v/>
      </c>
      <c r="S1709" s="333">
        <f>IF(R1709,"",A1709&amp;"+")</f>
        <v/>
      </c>
    </row>
    <row r="1710" ht="20.1" customFormat="1" customHeight="1" s="333">
      <c r="A1710" s="296" t="n"/>
      <c r="B1710" s="328" t="n"/>
      <c r="C1710" s="328" t="n"/>
      <c r="D1710" s="328" t="n"/>
      <c r="E1710" s="328" t="n"/>
      <c r="F1710" s="328" t="n"/>
      <c r="G1710" s="329" t="n"/>
      <c r="H1710" s="329" t="n"/>
      <c r="I1710" s="330" t="n"/>
      <c r="J1710" s="330" t="n"/>
      <c r="K1710" s="330" t="n"/>
      <c r="L1710" s="330" t="n"/>
      <c r="M1710" s="330" t="n"/>
      <c r="N1710" s="331">
        <f>IF(A1710="","",IF(ISERROR(MATCH($F1710,CL,0)),"Unknown",INDIRECT("'C'!$A$"&amp;MATCH($F1710,CL,0)+1)))</f>
        <v/>
      </c>
      <c r="O1710" s="331" t="inlineStr"/>
      <c r="P1710" s="332" t="n"/>
      <c r="Q1710" s="333">
        <f>A1710&amp;B1710</f>
        <v/>
      </c>
      <c r="R1710" s="333">
        <f>OR(ISBLANK(B1710),ISBLANK(C1710))</f>
        <v/>
      </c>
      <c r="S1710" s="333">
        <f>IF(R1710,"",A1710&amp;"+")</f>
        <v/>
      </c>
    </row>
    <row r="1711" ht="20.1" customFormat="1" customHeight="1" s="333">
      <c r="A1711" s="296" t="n"/>
      <c r="B1711" s="328" t="n"/>
      <c r="C1711" s="328" t="n"/>
      <c r="D1711" s="328" t="n"/>
      <c r="E1711" s="328" t="n"/>
      <c r="F1711" s="328" t="n"/>
      <c r="G1711" s="329" t="n"/>
      <c r="H1711" s="329" t="n"/>
      <c r="I1711" s="330" t="n"/>
      <c r="J1711" s="330" t="n"/>
      <c r="K1711" s="330" t="n"/>
      <c r="L1711" s="330" t="n"/>
      <c r="M1711" s="330" t="n"/>
      <c r="N1711" s="331">
        <f>IF(A1711="","",IF(ISERROR(MATCH($F1711,CL,0)),"Unknown",INDIRECT("'C'!$A$"&amp;MATCH($F1711,CL,0)+1)))</f>
        <v/>
      </c>
      <c r="O1711" s="331" t="inlineStr"/>
      <c r="P1711" s="332" t="n"/>
      <c r="Q1711" s="333">
        <f>A1711&amp;B1711</f>
        <v/>
      </c>
      <c r="R1711" s="333">
        <f>OR(ISBLANK(B1711),ISBLANK(C1711))</f>
        <v/>
      </c>
      <c r="S1711" s="333">
        <f>IF(R1711,"",A1711&amp;"+")</f>
        <v/>
      </c>
    </row>
    <row r="1712" ht="20.1" customFormat="1" customHeight="1" s="333">
      <c r="A1712" s="296" t="n"/>
      <c r="B1712" s="328" t="n"/>
      <c r="C1712" s="328" t="n"/>
      <c r="D1712" s="328" t="n"/>
      <c r="E1712" s="328" t="n"/>
      <c r="F1712" s="328" t="n"/>
      <c r="G1712" s="329" t="n"/>
      <c r="H1712" s="329" t="n"/>
      <c r="I1712" s="330" t="n"/>
      <c r="J1712" s="330" t="n"/>
      <c r="K1712" s="330" t="n"/>
      <c r="L1712" s="330" t="n"/>
      <c r="M1712" s="330" t="n"/>
      <c r="N1712" s="331">
        <f>IF(A1712="","",IF(ISERROR(MATCH($F1712,CL,0)),"Unknown",INDIRECT("'C'!$A$"&amp;MATCH($F1712,CL,0)+1)))</f>
        <v/>
      </c>
      <c r="O1712" s="331" t="inlineStr"/>
      <c r="P1712" s="332" t="n"/>
      <c r="Q1712" s="333">
        <f>A1712&amp;B1712</f>
        <v/>
      </c>
      <c r="R1712" s="333">
        <f>OR(ISBLANK(B1712),ISBLANK(C1712))</f>
        <v/>
      </c>
      <c r="S1712" s="333">
        <f>IF(R1712,"",A1712&amp;"+")</f>
        <v/>
      </c>
    </row>
    <row r="1713" ht="20.1" customFormat="1" customHeight="1" s="333">
      <c r="A1713" s="296" t="n"/>
      <c r="B1713" s="328" t="n"/>
      <c r="C1713" s="328" t="n"/>
      <c r="D1713" s="328" t="n"/>
      <c r="E1713" s="328" t="n"/>
      <c r="F1713" s="328" t="n"/>
      <c r="G1713" s="329" t="n"/>
      <c r="H1713" s="329" t="n"/>
      <c r="I1713" s="330" t="n"/>
      <c r="J1713" s="330" t="n"/>
      <c r="K1713" s="330" t="n"/>
      <c r="L1713" s="330" t="n"/>
      <c r="M1713" s="330" t="n"/>
      <c r="N1713" s="331">
        <f>IF(A1713="","",IF(ISERROR(MATCH($F1713,CL,0)),"Unknown",INDIRECT("'C'!$A$"&amp;MATCH($F1713,CL,0)+1)))</f>
        <v/>
      </c>
      <c r="O1713" s="331" t="inlineStr"/>
      <c r="P1713" s="332" t="n"/>
      <c r="Q1713" s="333">
        <f>A1713&amp;B1713</f>
        <v/>
      </c>
      <c r="R1713" s="333">
        <f>OR(ISBLANK(B1713),ISBLANK(C1713))</f>
        <v/>
      </c>
      <c r="S1713" s="333">
        <f>IF(R1713,"",A1713&amp;"+")</f>
        <v/>
      </c>
    </row>
    <row r="1714" ht="20.1" customFormat="1" customHeight="1" s="333">
      <c r="A1714" s="296" t="n"/>
      <c r="B1714" s="328" t="n"/>
      <c r="C1714" s="328" t="n"/>
      <c r="D1714" s="328" t="n"/>
      <c r="E1714" s="328" t="n"/>
      <c r="F1714" s="328" t="n"/>
      <c r="G1714" s="329" t="n"/>
      <c r="H1714" s="329" t="n"/>
      <c r="I1714" s="330" t="n"/>
      <c r="J1714" s="330" t="n"/>
      <c r="K1714" s="330" t="n"/>
      <c r="L1714" s="330" t="n"/>
      <c r="M1714" s="330" t="n"/>
      <c r="N1714" s="331">
        <f>IF(A1714="","",IF(ISERROR(MATCH($F1714,CL,0)),"Unknown",INDIRECT("'C'!$A$"&amp;MATCH($F1714,CL,0)+1)))</f>
        <v/>
      </c>
      <c r="O1714" s="331" t="inlineStr"/>
      <c r="P1714" s="332" t="n"/>
      <c r="Q1714" s="333">
        <f>A1714&amp;B1714</f>
        <v/>
      </c>
      <c r="R1714" s="333">
        <f>OR(ISBLANK(B1714),ISBLANK(C1714))</f>
        <v/>
      </c>
      <c r="S1714" s="333">
        <f>IF(R1714,"",A1714&amp;"+")</f>
        <v/>
      </c>
    </row>
    <row r="1715" ht="20.1" customFormat="1" customHeight="1" s="333">
      <c r="A1715" s="296" t="n"/>
      <c r="B1715" s="328" t="n"/>
      <c r="C1715" s="328" t="n"/>
      <c r="D1715" s="328" t="n"/>
      <c r="E1715" s="328" t="n"/>
      <c r="F1715" s="328" t="n"/>
      <c r="G1715" s="329" t="n"/>
      <c r="H1715" s="329" t="n"/>
      <c r="I1715" s="330" t="n"/>
      <c r="J1715" s="330" t="n"/>
      <c r="K1715" s="330" t="n"/>
      <c r="L1715" s="330" t="n"/>
      <c r="M1715" s="330" t="n"/>
      <c r="N1715" s="331">
        <f>IF(A1715="","",IF(ISERROR(MATCH($F1715,CL,0)),"Unknown",INDIRECT("'C'!$A$"&amp;MATCH($F1715,CL,0)+1)))</f>
        <v/>
      </c>
      <c r="O1715" s="331" t="inlineStr"/>
      <c r="P1715" s="332" t="n"/>
      <c r="Q1715" s="333">
        <f>A1715&amp;B1715</f>
        <v/>
      </c>
      <c r="R1715" s="333">
        <f>OR(ISBLANK(B1715),ISBLANK(C1715))</f>
        <v/>
      </c>
      <c r="S1715" s="333">
        <f>IF(R1715,"",A1715&amp;"+")</f>
        <v/>
      </c>
    </row>
    <row r="1716" ht="20.1" customFormat="1" customHeight="1" s="333">
      <c r="A1716" s="296" t="n"/>
      <c r="B1716" s="328" t="n"/>
      <c r="C1716" s="328" t="n"/>
      <c r="D1716" s="328" t="n"/>
      <c r="E1716" s="328" t="n"/>
      <c r="F1716" s="328" t="n"/>
      <c r="G1716" s="329" t="n"/>
      <c r="H1716" s="329" t="n"/>
      <c r="I1716" s="330" t="n"/>
      <c r="J1716" s="330" t="n"/>
      <c r="K1716" s="330" t="n"/>
      <c r="L1716" s="330" t="n"/>
      <c r="M1716" s="330" t="n"/>
      <c r="N1716" s="331">
        <f>IF(A1716="","",IF(ISERROR(MATCH($F1716,CL,0)),"Unknown",INDIRECT("'C'!$A$"&amp;MATCH($F1716,CL,0)+1)))</f>
        <v/>
      </c>
      <c r="O1716" s="331" t="inlineStr"/>
      <c r="P1716" s="332" t="n"/>
      <c r="Q1716" s="333">
        <f>A1716&amp;B1716</f>
        <v/>
      </c>
      <c r="R1716" s="333">
        <f>OR(ISBLANK(B1716),ISBLANK(C1716))</f>
        <v/>
      </c>
      <c r="S1716" s="333">
        <f>IF(R1716,"",A1716&amp;"+")</f>
        <v/>
      </c>
    </row>
    <row r="1717" ht="20.1" customFormat="1" customHeight="1" s="333">
      <c r="A1717" s="296" t="n"/>
      <c r="B1717" s="328" t="n"/>
      <c r="C1717" s="328" t="n"/>
      <c r="D1717" s="328" t="n"/>
      <c r="E1717" s="328" t="n"/>
      <c r="F1717" s="328" t="n"/>
      <c r="G1717" s="329" t="n"/>
      <c r="H1717" s="329" t="n"/>
      <c r="I1717" s="330" t="n"/>
      <c r="J1717" s="330" t="n"/>
      <c r="K1717" s="330" t="n"/>
      <c r="L1717" s="330" t="n"/>
      <c r="M1717" s="330" t="n"/>
      <c r="N1717" s="331">
        <f>IF(A1717="","",IF(ISERROR(MATCH($F1717,CL,0)),"Unknown",INDIRECT("'C'!$A$"&amp;MATCH($F1717,CL,0)+1)))</f>
        <v/>
      </c>
      <c r="O1717" s="331" t="inlineStr"/>
      <c r="P1717" s="332" t="n"/>
      <c r="Q1717" s="333">
        <f>A1717&amp;B1717</f>
        <v/>
      </c>
      <c r="R1717" s="333">
        <f>OR(ISBLANK(B1717),ISBLANK(C1717))</f>
        <v/>
      </c>
      <c r="S1717" s="333">
        <f>IF(R1717,"",A1717&amp;"+")</f>
        <v/>
      </c>
    </row>
    <row r="1718" ht="20.1" customFormat="1" customHeight="1" s="333">
      <c r="A1718" s="296" t="n"/>
      <c r="B1718" s="328" t="n"/>
      <c r="C1718" s="328" t="n"/>
      <c r="D1718" s="328" t="n"/>
      <c r="E1718" s="328" t="n"/>
      <c r="F1718" s="328" t="n"/>
      <c r="G1718" s="329" t="n"/>
      <c r="H1718" s="329" t="n"/>
      <c r="I1718" s="330" t="n"/>
      <c r="J1718" s="330" t="n"/>
      <c r="K1718" s="330" t="n"/>
      <c r="L1718" s="330" t="n"/>
      <c r="M1718" s="330" t="n"/>
      <c r="N1718" s="331">
        <f>IF(A1718="","",IF(ISERROR(MATCH($F1718,CL,0)),"Unknown",INDIRECT("'C'!$A$"&amp;MATCH($F1718,CL,0)+1)))</f>
        <v/>
      </c>
      <c r="O1718" s="331" t="inlineStr"/>
      <c r="P1718" s="332" t="n"/>
      <c r="Q1718" s="333">
        <f>A1718&amp;B1718</f>
        <v/>
      </c>
      <c r="R1718" s="333">
        <f>OR(ISBLANK(B1718),ISBLANK(C1718))</f>
        <v/>
      </c>
      <c r="S1718" s="333">
        <f>IF(R1718,"",A1718&amp;"+")</f>
        <v/>
      </c>
    </row>
    <row r="1719" ht="20.1" customFormat="1" customHeight="1" s="333">
      <c r="A1719" s="296" t="n"/>
      <c r="B1719" s="328" t="n"/>
      <c r="C1719" s="328" t="n"/>
      <c r="D1719" s="328" t="n"/>
      <c r="E1719" s="328" t="n"/>
      <c r="F1719" s="328" t="n"/>
      <c r="G1719" s="329" t="n"/>
      <c r="H1719" s="329" t="n"/>
      <c r="I1719" s="330" t="n"/>
      <c r="J1719" s="330" t="n"/>
      <c r="K1719" s="330" t="n"/>
      <c r="L1719" s="330" t="n"/>
      <c r="M1719" s="330" t="n"/>
      <c r="N1719" s="331">
        <f>IF(A1719="","",IF(ISERROR(MATCH($F1719,CL,0)),"Unknown",INDIRECT("'C'!$A$"&amp;MATCH($F1719,CL,0)+1)))</f>
        <v/>
      </c>
      <c r="O1719" s="331" t="inlineStr"/>
      <c r="P1719" s="332" t="n"/>
      <c r="Q1719" s="333">
        <f>A1719&amp;B1719</f>
        <v/>
      </c>
      <c r="R1719" s="333">
        <f>OR(ISBLANK(B1719),ISBLANK(C1719))</f>
        <v/>
      </c>
      <c r="S1719" s="333">
        <f>IF(R1719,"",A1719&amp;"+")</f>
        <v/>
      </c>
    </row>
    <row r="1720" ht="20.1" customFormat="1" customHeight="1" s="333">
      <c r="A1720" s="296" t="n"/>
      <c r="B1720" s="328" t="n"/>
      <c r="C1720" s="328" t="n"/>
      <c r="D1720" s="328" t="n"/>
      <c r="E1720" s="328" t="n"/>
      <c r="F1720" s="328" t="n"/>
      <c r="G1720" s="329" t="n"/>
      <c r="H1720" s="329" t="n"/>
      <c r="I1720" s="330" t="n"/>
      <c r="J1720" s="330" t="n"/>
      <c r="K1720" s="330" t="n"/>
      <c r="L1720" s="330" t="n"/>
      <c r="M1720" s="330" t="n"/>
      <c r="N1720" s="331">
        <f>IF(A1720="","",IF(ISERROR(MATCH($F1720,CL,0)),"Unknown",INDIRECT("'C'!$A$"&amp;MATCH($F1720,CL,0)+1)))</f>
        <v/>
      </c>
      <c r="O1720" s="331" t="inlineStr"/>
      <c r="P1720" s="332" t="n"/>
      <c r="Q1720" s="333">
        <f>A1720&amp;B1720</f>
        <v/>
      </c>
      <c r="R1720" s="333">
        <f>OR(ISBLANK(B1720),ISBLANK(C1720))</f>
        <v/>
      </c>
      <c r="S1720" s="333">
        <f>IF(R1720,"",A1720&amp;"+")</f>
        <v/>
      </c>
    </row>
    <row r="1721" ht="20.1" customFormat="1" customHeight="1" s="333">
      <c r="A1721" s="296" t="n"/>
      <c r="B1721" s="328" t="n"/>
      <c r="C1721" s="328" t="n"/>
      <c r="D1721" s="328" t="n"/>
      <c r="E1721" s="328" t="n"/>
      <c r="F1721" s="328" t="n"/>
      <c r="G1721" s="329" t="n"/>
      <c r="H1721" s="329" t="n"/>
      <c r="I1721" s="330" t="n"/>
      <c r="J1721" s="330" t="n"/>
      <c r="K1721" s="330" t="n"/>
      <c r="L1721" s="330" t="n"/>
      <c r="M1721" s="330" t="n"/>
      <c r="N1721" s="331">
        <f>IF(A1721="","",IF(ISERROR(MATCH($F1721,CL,0)),"Unknown",INDIRECT("'C'!$A$"&amp;MATCH($F1721,CL,0)+1)))</f>
        <v/>
      </c>
      <c r="O1721" s="331" t="inlineStr"/>
      <c r="P1721" s="332" t="n"/>
      <c r="Q1721" s="333">
        <f>A1721&amp;B1721</f>
        <v/>
      </c>
      <c r="R1721" s="333">
        <f>OR(ISBLANK(B1721),ISBLANK(C1721))</f>
        <v/>
      </c>
      <c r="S1721" s="333">
        <f>IF(R1721,"",A1721&amp;"+")</f>
        <v/>
      </c>
    </row>
    <row r="1722" ht="20.1" customFormat="1" customHeight="1" s="333">
      <c r="A1722" s="296" t="n"/>
      <c r="B1722" s="328" t="n"/>
      <c r="C1722" s="328" t="n"/>
      <c r="D1722" s="328" t="n"/>
      <c r="E1722" s="328" t="n"/>
      <c r="F1722" s="328" t="n"/>
      <c r="G1722" s="329" t="n"/>
      <c r="H1722" s="329" t="n"/>
      <c r="I1722" s="330" t="n"/>
      <c r="J1722" s="330" t="n"/>
      <c r="K1722" s="330" t="n"/>
      <c r="L1722" s="330" t="n"/>
      <c r="M1722" s="330" t="n"/>
      <c r="N1722" s="331">
        <f>IF(A1722="","",IF(ISERROR(MATCH($F1722,CL,0)),"Unknown",INDIRECT("'C'!$A$"&amp;MATCH($F1722,CL,0)+1)))</f>
        <v/>
      </c>
      <c r="O1722" s="331" t="inlineStr"/>
      <c r="P1722" s="332" t="n"/>
      <c r="Q1722" s="333">
        <f>A1722&amp;B1722</f>
        <v/>
      </c>
      <c r="R1722" s="333">
        <f>OR(ISBLANK(B1722),ISBLANK(C1722))</f>
        <v/>
      </c>
      <c r="S1722" s="333">
        <f>IF(R1722,"",A1722&amp;"+")</f>
        <v/>
      </c>
    </row>
    <row r="1723" ht="20.1" customFormat="1" customHeight="1" s="333">
      <c r="A1723" s="296" t="n"/>
      <c r="B1723" s="328" t="n"/>
      <c r="C1723" s="328" t="n"/>
      <c r="D1723" s="328" t="n"/>
      <c r="E1723" s="328" t="n"/>
      <c r="F1723" s="328" t="n"/>
      <c r="G1723" s="329" t="n"/>
      <c r="H1723" s="329" t="n"/>
      <c r="I1723" s="330" t="n"/>
      <c r="J1723" s="330" t="n"/>
      <c r="K1723" s="330" t="n"/>
      <c r="L1723" s="330" t="n"/>
      <c r="M1723" s="330" t="n"/>
      <c r="N1723" s="331">
        <f>IF(A1723="","",IF(ISERROR(MATCH($F1723,CL,0)),"Unknown",INDIRECT("'C'!$A$"&amp;MATCH($F1723,CL,0)+1)))</f>
        <v/>
      </c>
      <c r="O1723" s="331" t="inlineStr"/>
      <c r="P1723" s="332" t="n"/>
      <c r="Q1723" s="333">
        <f>A1723&amp;B1723</f>
        <v/>
      </c>
      <c r="R1723" s="333">
        <f>OR(ISBLANK(B1723),ISBLANK(C1723))</f>
        <v/>
      </c>
      <c r="S1723" s="333">
        <f>IF(R1723,"",A1723&amp;"+")</f>
        <v/>
      </c>
    </row>
    <row r="1724" ht="20.1" customFormat="1" customHeight="1" s="333">
      <c r="A1724" s="296" t="n"/>
      <c r="B1724" s="328" t="n"/>
      <c r="C1724" s="328" t="n"/>
      <c r="D1724" s="328" t="n"/>
      <c r="E1724" s="328" t="n"/>
      <c r="F1724" s="328" t="n"/>
      <c r="G1724" s="329" t="n"/>
      <c r="H1724" s="329" t="n"/>
      <c r="I1724" s="330" t="n"/>
      <c r="J1724" s="330" t="n"/>
      <c r="K1724" s="330" t="n"/>
      <c r="L1724" s="330" t="n"/>
      <c r="M1724" s="330" t="n"/>
      <c r="N1724" s="331">
        <f>IF(A1724="","",IF(ISERROR(MATCH($F1724,CL,0)),"Unknown",INDIRECT("'C'!$A$"&amp;MATCH($F1724,CL,0)+1)))</f>
        <v/>
      </c>
      <c r="O1724" s="331" t="inlineStr"/>
      <c r="P1724" s="332" t="n"/>
      <c r="Q1724" s="333">
        <f>A1724&amp;B1724</f>
        <v/>
      </c>
      <c r="R1724" s="333">
        <f>OR(ISBLANK(B1724),ISBLANK(C1724))</f>
        <v/>
      </c>
      <c r="S1724" s="333">
        <f>IF(R1724,"",A1724&amp;"+")</f>
        <v/>
      </c>
    </row>
    <row r="1725" ht="20.1" customFormat="1" customHeight="1" s="333">
      <c r="A1725" s="296" t="n"/>
      <c r="B1725" s="328" t="n"/>
      <c r="C1725" s="328" t="n"/>
      <c r="D1725" s="328" t="n"/>
      <c r="E1725" s="328" t="n"/>
      <c r="F1725" s="328" t="n"/>
      <c r="G1725" s="329" t="n"/>
      <c r="H1725" s="329" t="n"/>
      <c r="I1725" s="330" t="n"/>
      <c r="J1725" s="330" t="n"/>
      <c r="K1725" s="330" t="n"/>
      <c r="L1725" s="330" t="n"/>
      <c r="M1725" s="330" t="n"/>
      <c r="N1725" s="331">
        <f>IF(A1725="","",IF(ISERROR(MATCH($F1725,CL,0)),"Unknown",INDIRECT("'C'!$A$"&amp;MATCH($F1725,CL,0)+1)))</f>
        <v/>
      </c>
      <c r="O1725" s="331" t="inlineStr"/>
      <c r="P1725" s="332" t="n"/>
      <c r="Q1725" s="333">
        <f>A1725&amp;B1725</f>
        <v/>
      </c>
      <c r="R1725" s="333">
        <f>OR(ISBLANK(B1725),ISBLANK(C1725))</f>
        <v/>
      </c>
      <c r="S1725" s="333">
        <f>IF(R1725,"",A1725&amp;"+")</f>
        <v/>
      </c>
    </row>
    <row r="1726" ht="20.1" customFormat="1" customHeight="1" s="333">
      <c r="A1726" s="296" t="n"/>
      <c r="B1726" s="328" t="n"/>
      <c r="C1726" s="328" t="n"/>
      <c r="D1726" s="328" t="n"/>
      <c r="E1726" s="328" t="n"/>
      <c r="F1726" s="328" t="n"/>
      <c r="G1726" s="329" t="n"/>
      <c r="H1726" s="329" t="n"/>
      <c r="I1726" s="330" t="n"/>
      <c r="J1726" s="330" t="n"/>
      <c r="K1726" s="330" t="n"/>
      <c r="L1726" s="330" t="n"/>
      <c r="M1726" s="330" t="n"/>
      <c r="N1726" s="331">
        <f>IF(A1726="","",IF(ISERROR(MATCH($F1726,CL,0)),"Unknown",INDIRECT("'C'!$A$"&amp;MATCH($F1726,CL,0)+1)))</f>
        <v/>
      </c>
      <c r="O1726" s="331" t="inlineStr"/>
      <c r="P1726" s="332" t="n"/>
      <c r="Q1726" s="333">
        <f>A1726&amp;B1726</f>
        <v/>
      </c>
      <c r="R1726" s="333">
        <f>OR(ISBLANK(B1726),ISBLANK(C1726))</f>
        <v/>
      </c>
      <c r="S1726" s="333">
        <f>IF(R1726,"",A1726&amp;"+")</f>
        <v/>
      </c>
    </row>
    <row r="1727" ht="20.1" customFormat="1" customHeight="1" s="333">
      <c r="A1727" s="296" t="n"/>
      <c r="B1727" s="328" t="n"/>
      <c r="C1727" s="328" t="n"/>
      <c r="D1727" s="328" t="n"/>
      <c r="E1727" s="328" t="n"/>
      <c r="F1727" s="328" t="n"/>
      <c r="G1727" s="329" t="n"/>
      <c r="H1727" s="329" t="n"/>
      <c r="I1727" s="330" t="n"/>
      <c r="J1727" s="330" t="n"/>
      <c r="K1727" s="330" t="n"/>
      <c r="L1727" s="330" t="n"/>
      <c r="M1727" s="330" t="n"/>
      <c r="N1727" s="331">
        <f>IF(A1727="","",IF(ISERROR(MATCH($F1727,CL,0)),"Unknown",INDIRECT("'C'!$A$"&amp;MATCH($F1727,CL,0)+1)))</f>
        <v/>
      </c>
      <c r="O1727" s="331" t="inlineStr"/>
      <c r="P1727" s="332" t="n"/>
      <c r="Q1727" s="333">
        <f>A1727&amp;B1727</f>
        <v/>
      </c>
      <c r="R1727" s="333">
        <f>OR(ISBLANK(B1727),ISBLANK(C1727))</f>
        <v/>
      </c>
      <c r="S1727" s="333">
        <f>IF(R1727,"",A1727&amp;"+")</f>
        <v/>
      </c>
    </row>
    <row r="1728" ht="20.1" customFormat="1" customHeight="1" s="333">
      <c r="A1728" s="296" t="n"/>
      <c r="B1728" s="328" t="n"/>
      <c r="C1728" s="328" t="n"/>
      <c r="D1728" s="328" t="n"/>
      <c r="E1728" s="328" t="n"/>
      <c r="F1728" s="328" t="n"/>
      <c r="G1728" s="329" t="n"/>
      <c r="H1728" s="329" t="n"/>
      <c r="I1728" s="330" t="n"/>
      <c r="J1728" s="330" t="n"/>
      <c r="K1728" s="330" t="n"/>
      <c r="L1728" s="330" t="n"/>
      <c r="M1728" s="330" t="n"/>
      <c r="N1728" s="331">
        <f>IF(A1728="","",IF(ISERROR(MATCH($F1728,CL,0)),"Unknown",INDIRECT("'C'!$A$"&amp;MATCH($F1728,CL,0)+1)))</f>
        <v/>
      </c>
      <c r="O1728" s="331" t="inlineStr"/>
      <c r="P1728" s="332" t="n"/>
      <c r="Q1728" s="333">
        <f>A1728&amp;B1728</f>
        <v/>
      </c>
      <c r="R1728" s="333">
        <f>OR(ISBLANK(B1728),ISBLANK(C1728))</f>
        <v/>
      </c>
      <c r="S1728" s="333">
        <f>IF(R1728,"",A1728&amp;"+")</f>
        <v/>
      </c>
    </row>
    <row r="1729" ht="20.1" customFormat="1" customHeight="1" s="333">
      <c r="A1729" s="296" t="n"/>
      <c r="B1729" s="328" t="n"/>
      <c r="C1729" s="328" t="n"/>
      <c r="D1729" s="328" t="n"/>
      <c r="E1729" s="328" t="n"/>
      <c r="F1729" s="328" t="n"/>
      <c r="G1729" s="329" t="n"/>
      <c r="H1729" s="329" t="n"/>
      <c r="I1729" s="330" t="n"/>
      <c r="J1729" s="330" t="n"/>
      <c r="K1729" s="330" t="n"/>
      <c r="L1729" s="330" t="n"/>
      <c r="M1729" s="330" t="n"/>
      <c r="N1729" s="331">
        <f>IF(A1729="","",IF(ISERROR(MATCH($F1729,CL,0)),"Unknown",INDIRECT("'C'!$A$"&amp;MATCH($F1729,CL,0)+1)))</f>
        <v/>
      </c>
      <c r="O1729" s="331" t="inlineStr"/>
      <c r="P1729" s="332" t="n"/>
      <c r="Q1729" s="333">
        <f>A1729&amp;B1729</f>
        <v/>
      </c>
      <c r="R1729" s="333">
        <f>OR(ISBLANK(B1729),ISBLANK(C1729))</f>
        <v/>
      </c>
      <c r="S1729" s="333">
        <f>IF(R1729,"",A1729&amp;"+")</f>
        <v/>
      </c>
    </row>
    <row r="1730" ht="20.1" customFormat="1" customHeight="1" s="333">
      <c r="A1730" s="296" t="n"/>
      <c r="B1730" s="328" t="n"/>
      <c r="C1730" s="328" t="n"/>
      <c r="D1730" s="328" t="n"/>
      <c r="E1730" s="328" t="n"/>
      <c r="F1730" s="328" t="n"/>
      <c r="G1730" s="329" t="n"/>
      <c r="H1730" s="329" t="n"/>
      <c r="I1730" s="330" t="n"/>
      <c r="J1730" s="330" t="n"/>
      <c r="K1730" s="330" t="n"/>
      <c r="L1730" s="330" t="n"/>
      <c r="M1730" s="330" t="n"/>
      <c r="N1730" s="331">
        <f>IF(A1730="","",IF(ISERROR(MATCH($F1730,CL,0)),"Unknown",INDIRECT("'C'!$A$"&amp;MATCH($F1730,CL,0)+1)))</f>
        <v/>
      </c>
      <c r="O1730" s="331" t="inlineStr"/>
      <c r="P1730" s="332" t="n"/>
      <c r="Q1730" s="333">
        <f>A1730&amp;B1730</f>
        <v/>
      </c>
      <c r="R1730" s="333">
        <f>OR(ISBLANK(B1730),ISBLANK(C1730))</f>
        <v/>
      </c>
      <c r="S1730" s="333">
        <f>IF(R1730,"",A1730&amp;"+")</f>
        <v/>
      </c>
    </row>
    <row r="1731" ht="20.1" customFormat="1" customHeight="1" s="333">
      <c r="A1731" s="296" t="n"/>
      <c r="B1731" s="328" t="n"/>
      <c r="C1731" s="328" t="n"/>
      <c r="D1731" s="328" t="n"/>
      <c r="E1731" s="328" t="n"/>
      <c r="F1731" s="328" t="n"/>
      <c r="G1731" s="329" t="n"/>
      <c r="H1731" s="329" t="n"/>
      <c r="I1731" s="330" t="n"/>
      <c r="J1731" s="330" t="n"/>
      <c r="K1731" s="330" t="n"/>
      <c r="L1731" s="330" t="n"/>
      <c r="M1731" s="330" t="n"/>
      <c r="N1731" s="331">
        <f>IF(A1731="","",IF(ISERROR(MATCH($F1731,CL,0)),"Unknown",INDIRECT("'C'!$A$"&amp;MATCH($F1731,CL,0)+1)))</f>
        <v/>
      </c>
      <c r="O1731" s="331" t="inlineStr"/>
      <c r="P1731" s="332" t="n"/>
      <c r="Q1731" s="333">
        <f>A1731&amp;B1731</f>
        <v/>
      </c>
      <c r="R1731" s="333">
        <f>OR(ISBLANK(B1731),ISBLANK(C1731))</f>
        <v/>
      </c>
      <c r="S1731" s="333">
        <f>IF(R1731,"",A1731&amp;"+")</f>
        <v/>
      </c>
    </row>
    <row r="1732" ht="20.1" customFormat="1" customHeight="1" s="333">
      <c r="A1732" s="296" t="n"/>
      <c r="B1732" s="328" t="n"/>
      <c r="C1732" s="328" t="n"/>
      <c r="D1732" s="328" t="n"/>
      <c r="E1732" s="328" t="n"/>
      <c r="F1732" s="328" t="n"/>
      <c r="G1732" s="329" t="n"/>
      <c r="H1732" s="329" t="n"/>
      <c r="I1732" s="330" t="n"/>
      <c r="J1732" s="330" t="n"/>
      <c r="K1732" s="330" t="n"/>
      <c r="L1732" s="330" t="n"/>
      <c r="M1732" s="330" t="n"/>
      <c r="N1732" s="331">
        <f>IF(A1732="","",IF(ISERROR(MATCH($F1732,CL,0)),"Unknown",INDIRECT("'C'!$A$"&amp;MATCH($F1732,CL,0)+1)))</f>
        <v/>
      </c>
      <c r="O1732" s="331" t="inlineStr"/>
      <c r="P1732" s="332" t="n"/>
      <c r="Q1732" s="333">
        <f>A1732&amp;B1732</f>
        <v/>
      </c>
      <c r="R1732" s="333">
        <f>OR(ISBLANK(B1732),ISBLANK(C1732))</f>
        <v/>
      </c>
      <c r="S1732" s="333">
        <f>IF(R1732,"",A1732&amp;"+")</f>
        <v/>
      </c>
    </row>
    <row r="1733" ht="20.1" customFormat="1" customHeight="1" s="333">
      <c r="A1733" s="296" t="n"/>
      <c r="B1733" s="328" t="n"/>
      <c r="C1733" s="328" t="n"/>
      <c r="D1733" s="328" t="n"/>
      <c r="E1733" s="328" t="n"/>
      <c r="F1733" s="328" t="n"/>
      <c r="G1733" s="329" t="n"/>
      <c r="H1733" s="329" t="n"/>
      <c r="I1733" s="330" t="n"/>
      <c r="J1733" s="330" t="n"/>
      <c r="K1733" s="330" t="n"/>
      <c r="L1733" s="330" t="n"/>
      <c r="M1733" s="330" t="n"/>
      <c r="N1733" s="331">
        <f>IF(A1733="","",IF(ISERROR(MATCH($F1733,CL,0)),"Unknown",INDIRECT("'C'!$A$"&amp;MATCH($F1733,CL,0)+1)))</f>
        <v/>
      </c>
      <c r="O1733" s="331" t="inlineStr"/>
      <c r="P1733" s="332" t="n"/>
      <c r="Q1733" s="333">
        <f>A1733&amp;B1733</f>
        <v/>
      </c>
      <c r="R1733" s="333">
        <f>OR(ISBLANK(B1733),ISBLANK(C1733))</f>
        <v/>
      </c>
      <c r="S1733" s="333">
        <f>IF(R1733,"",A1733&amp;"+")</f>
        <v/>
      </c>
    </row>
    <row r="1734" ht="20.1" customFormat="1" customHeight="1" s="333">
      <c r="A1734" s="296" t="n"/>
      <c r="B1734" s="328" t="n"/>
      <c r="C1734" s="328" t="n"/>
      <c r="D1734" s="328" t="n"/>
      <c r="E1734" s="328" t="n"/>
      <c r="F1734" s="328" t="n"/>
      <c r="G1734" s="329" t="n"/>
      <c r="H1734" s="329" t="n"/>
      <c r="I1734" s="330" t="n"/>
      <c r="J1734" s="330" t="n"/>
      <c r="K1734" s="330" t="n"/>
      <c r="L1734" s="330" t="n"/>
      <c r="M1734" s="330" t="n"/>
      <c r="N1734" s="331">
        <f>IF(A1734="","",IF(ISERROR(MATCH($F1734,CL,0)),"Unknown",INDIRECT("'C'!$A$"&amp;MATCH($F1734,CL,0)+1)))</f>
        <v/>
      </c>
      <c r="O1734" s="331" t="inlineStr"/>
      <c r="P1734" s="332" t="n"/>
      <c r="Q1734" s="333">
        <f>A1734&amp;B1734</f>
        <v/>
      </c>
      <c r="R1734" s="333">
        <f>OR(ISBLANK(B1734),ISBLANK(C1734))</f>
        <v/>
      </c>
      <c r="S1734" s="333">
        <f>IF(R1734,"",A1734&amp;"+")</f>
        <v/>
      </c>
    </row>
    <row r="1735" ht="20.1" customFormat="1" customHeight="1" s="333">
      <c r="A1735" s="296" t="n"/>
      <c r="B1735" s="328" t="n"/>
      <c r="C1735" s="328" t="n"/>
      <c r="D1735" s="328" t="n"/>
      <c r="E1735" s="328" t="n"/>
      <c r="F1735" s="328" t="n"/>
      <c r="G1735" s="329" t="n"/>
      <c r="H1735" s="329" t="n"/>
      <c r="I1735" s="330" t="n"/>
      <c r="J1735" s="330" t="n"/>
      <c r="K1735" s="330" t="n"/>
      <c r="L1735" s="330" t="n"/>
      <c r="M1735" s="330" t="n"/>
      <c r="N1735" s="331">
        <f>IF(A1735="","",IF(ISERROR(MATCH($F1735,CL,0)),"Unknown",INDIRECT("'C'!$A$"&amp;MATCH($F1735,CL,0)+1)))</f>
        <v/>
      </c>
      <c r="O1735" s="331" t="inlineStr"/>
      <c r="P1735" s="332" t="n"/>
      <c r="Q1735" s="333">
        <f>A1735&amp;B1735</f>
        <v/>
      </c>
      <c r="R1735" s="333">
        <f>OR(ISBLANK(B1735),ISBLANK(C1735))</f>
        <v/>
      </c>
      <c r="S1735" s="333">
        <f>IF(R1735,"",A1735&amp;"+")</f>
        <v/>
      </c>
    </row>
    <row r="1736" ht="20.1" customFormat="1" customHeight="1" s="333">
      <c r="A1736" s="296" t="n"/>
      <c r="B1736" s="328" t="n"/>
      <c r="C1736" s="328" t="n"/>
      <c r="D1736" s="328" t="n"/>
      <c r="E1736" s="328" t="n"/>
      <c r="F1736" s="328" t="n"/>
      <c r="G1736" s="329" t="n"/>
      <c r="H1736" s="329" t="n"/>
      <c r="I1736" s="330" t="n"/>
      <c r="J1736" s="330" t="n"/>
      <c r="K1736" s="330" t="n"/>
      <c r="L1736" s="330" t="n"/>
      <c r="M1736" s="330" t="n"/>
      <c r="N1736" s="331">
        <f>IF(A1736="","",IF(ISERROR(MATCH($F1736,CL,0)),"Unknown",INDIRECT("'C'!$A$"&amp;MATCH($F1736,CL,0)+1)))</f>
        <v/>
      </c>
      <c r="O1736" s="331" t="inlineStr"/>
      <c r="P1736" s="332" t="n"/>
      <c r="Q1736" s="333">
        <f>A1736&amp;B1736</f>
        <v/>
      </c>
      <c r="R1736" s="333">
        <f>OR(ISBLANK(B1736),ISBLANK(C1736))</f>
        <v/>
      </c>
      <c r="S1736" s="333">
        <f>IF(R1736,"",A1736&amp;"+")</f>
        <v/>
      </c>
    </row>
    <row r="1737" ht="20.1" customFormat="1" customHeight="1" s="333">
      <c r="A1737" s="296" t="n"/>
      <c r="B1737" s="328" t="n"/>
      <c r="C1737" s="328" t="n"/>
      <c r="D1737" s="328" t="n"/>
      <c r="E1737" s="328" t="n"/>
      <c r="F1737" s="328" t="n"/>
      <c r="G1737" s="329" t="n"/>
      <c r="H1737" s="329" t="n"/>
      <c r="I1737" s="330" t="n"/>
      <c r="J1737" s="330" t="n"/>
      <c r="K1737" s="330" t="n"/>
      <c r="L1737" s="330" t="n"/>
      <c r="M1737" s="330" t="n"/>
      <c r="N1737" s="331">
        <f>IF(A1737="","",IF(ISERROR(MATCH($F1737,CL,0)),"Unknown",INDIRECT("'C'!$A$"&amp;MATCH($F1737,CL,0)+1)))</f>
        <v/>
      </c>
      <c r="O1737" s="331" t="inlineStr"/>
      <c r="P1737" s="332" t="n"/>
      <c r="Q1737" s="333">
        <f>A1737&amp;B1737</f>
        <v/>
      </c>
      <c r="R1737" s="333">
        <f>OR(ISBLANK(B1737),ISBLANK(C1737))</f>
        <v/>
      </c>
      <c r="S1737" s="333">
        <f>IF(R1737,"",A1737&amp;"+")</f>
        <v/>
      </c>
    </row>
    <row r="1738" ht="20.1" customFormat="1" customHeight="1" s="333">
      <c r="A1738" s="296" t="n"/>
      <c r="B1738" s="328" t="n"/>
      <c r="C1738" s="328" t="n"/>
      <c r="D1738" s="328" t="n"/>
      <c r="E1738" s="328" t="n"/>
      <c r="F1738" s="328" t="n"/>
      <c r="G1738" s="329" t="n"/>
      <c r="H1738" s="329" t="n"/>
      <c r="I1738" s="330" t="n"/>
      <c r="J1738" s="330" t="n"/>
      <c r="K1738" s="330" t="n"/>
      <c r="L1738" s="330" t="n"/>
      <c r="M1738" s="330" t="n"/>
      <c r="N1738" s="331">
        <f>IF(A1738="","",IF(ISERROR(MATCH($F1738,CL,0)),"Unknown",INDIRECT("'C'!$A$"&amp;MATCH($F1738,CL,0)+1)))</f>
        <v/>
      </c>
      <c r="O1738" s="331" t="inlineStr"/>
      <c r="P1738" s="332" t="n"/>
      <c r="Q1738" s="333">
        <f>A1738&amp;B1738</f>
        <v/>
      </c>
      <c r="R1738" s="333">
        <f>OR(ISBLANK(B1738),ISBLANK(C1738))</f>
        <v/>
      </c>
      <c r="S1738" s="333">
        <f>IF(R1738,"",A1738&amp;"+")</f>
        <v/>
      </c>
    </row>
    <row r="1739" ht="20.1" customFormat="1" customHeight="1" s="333">
      <c r="A1739" s="296" t="n"/>
      <c r="B1739" s="328" t="n"/>
      <c r="C1739" s="328" t="n"/>
      <c r="D1739" s="328" t="n"/>
      <c r="E1739" s="328" t="n"/>
      <c r="F1739" s="328" t="n"/>
      <c r="G1739" s="329" t="n"/>
      <c r="H1739" s="329" t="n"/>
      <c r="I1739" s="330" t="n"/>
      <c r="J1739" s="330" t="n"/>
      <c r="K1739" s="330" t="n"/>
      <c r="L1739" s="330" t="n"/>
      <c r="M1739" s="330" t="n"/>
      <c r="N1739" s="331">
        <f>IF(A1739="","",IF(ISERROR(MATCH($F1739,CL,0)),"Unknown",INDIRECT("'C'!$A$"&amp;MATCH($F1739,CL,0)+1)))</f>
        <v/>
      </c>
      <c r="O1739" s="331" t="inlineStr"/>
      <c r="P1739" s="332" t="n"/>
      <c r="Q1739" s="333">
        <f>A1739&amp;B1739</f>
        <v/>
      </c>
      <c r="R1739" s="333">
        <f>OR(ISBLANK(B1739),ISBLANK(C1739))</f>
        <v/>
      </c>
      <c r="S1739" s="333">
        <f>IF(R1739,"",A1739&amp;"+")</f>
        <v/>
      </c>
    </row>
    <row r="1740" ht="20.1" customFormat="1" customHeight="1" s="333">
      <c r="A1740" s="296" t="n"/>
      <c r="B1740" s="328" t="n"/>
      <c r="C1740" s="328" t="n"/>
      <c r="D1740" s="328" t="n"/>
      <c r="E1740" s="328" t="n"/>
      <c r="F1740" s="328" t="n"/>
      <c r="G1740" s="329" t="n"/>
      <c r="H1740" s="329" t="n"/>
      <c r="I1740" s="330" t="n"/>
      <c r="J1740" s="330" t="n"/>
      <c r="K1740" s="330" t="n"/>
      <c r="L1740" s="330" t="n"/>
      <c r="M1740" s="330" t="n"/>
      <c r="N1740" s="331">
        <f>IF(A1740="","",IF(ISERROR(MATCH($F1740,CL,0)),"Unknown",INDIRECT("'C'!$A$"&amp;MATCH($F1740,CL,0)+1)))</f>
        <v/>
      </c>
      <c r="O1740" s="331" t="inlineStr"/>
      <c r="P1740" s="332" t="n"/>
      <c r="Q1740" s="333">
        <f>A1740&amp;B1740</f>
        <v/>
      </c>
      <c r="R1740" s="333">
        <f>OR(ISBLANK(B1740),ISBLANK(C1740))</f>
        <v/>
      </c>
      <c r="S1740" s="333">
        <f>IF(R1740,"",A1740&amp;"+")</f>
        <v/>
      </c>
    </row>
    <row r="1741" ht="20.1" customFormat="1" customHeight="1" s="333">
      <c r="A1741" s="296" t="n"/>
      <c r="B1741" s="328" t="n"/>
      <c r="C1741" s="328" t="n"/>
      <c r="D1741" s="328" t="n"/>
      <c r="E1741" s="328" t="n"/>
      <c r="F1741" s="328" t="n"/>
      <c r="G1741" s="329" t="n"/>
      <c r="H1741" s="329" t="n"/>
      <c r="I1741" s="330" t="n"/>
      <c r="J1741" s="330" t="n"/>
      <c r="K1741" s="330" t="n"/>
      <c r="L1741" s="330" t="n"/>
      <c r="M1741" s="330" t="n"/>
      <c r="N1741" s="331">
        <f>IF(A1741="","",IF(ISERROR(MATCH($F1741,CL,0)),"Unknown",INDIRECT("'C'!$A$"&amp;MATCH($F1741,CL,0)+1)))</f>
        <v/>
      </c>
      <c r="O1741" s="331" t="inlineStr"/>
      <c r="P1741" s="332" t="n"/>
      <c r="Q1741" s="333">
        <f>A1741&amp;B1741</f>
        <v/>
      </c>
      <c r="R1741" s="333">
        <f>OR(ISBLANK(B1741),ISBLANK(C1741))</f>
        <v/>
      </c>
      <c r="S1741" s="333">
        <f>IF(R1741,"",A1741&amp;"+")</f>
        <v/>
      </c>
    </row>
    <row r="1742" ht="20.1" customFormat="1" customHeight="1" s="333">
      <c r="A1742" s="296" t="n"/>
      <c r="B1742" s="328" t="n"/>
      <c r="C1742" s="328" t="n"/>
      <c r="D1742" s="328" t="n"/>
      <c r="E1742" s="328" t="n"/>
      <c r="F1742" s="328" t="n"/>
      <c r="G1742" s="329" t="n"/>
      <c r="H1742" s="329" t="n"/>
      <c r="I1742" s="330" t="n"/>
      <c r="J1742" s="330" t="n"/>
      <c r="K1742" s="330" t="n"/>
      <c r="L1742" s="330" t="n"/>
      <c r="M1742" s="330" t="n"/>
      <c r="N1742" s="331">
        <f>IF(A1742="","",IF(ISERROR(MATCH($F1742,CL,0)),"Unknown",INDIRECT("'C'!$A$"&amp;MATCH($F1742,CL,0)+1)))</f>
        <v/>
      </c>
      <c r="O1742" s="331" t="inlineStr"/>
      <c r="P1742" s="332" t="n"/>
      <c r="Q1742" s="333">
        <f>A1742&amp;B1742</f>
        <v/>
      </c>
      <c r="R1742" s="333">
        <f>OR(ISBLANK(B1742),ISBLANK(C1742))</f>
        <v/>
      </c>
      <c r="S1742" s="333">
        <f>IF(R1742,"",A1742&amp;"+")</f>
        <v/>
      </c>
    </row>
    <row r="1743" ht="20.1" customFormat="1" customHeight="1" s="333">
      <c r="A1743" s="296" t="n"/>
      <c r="B1743" s="328" t="n"/>
      <c r="C1743" s="328" t="n"/>
      <c r="D1743" s="328" t="n"/>
      <c r="E1743" s="328" t="n"/>
      <c r="F1743" s="328" t="n"/>
      <c r="G1743" s="329" t="n"/>
      <c r="H1743" s="329" t="n"/>
      <c r="I1743" s="330" t="n"/>
      <c r="J1743" s="330" t="n"/>
      <c r="K1743" s="330" t="n"/>
      <c r="L1743" s="330" t="n"/>
      <c r="M1743" s="330" t="n"/>
      <c r="N1743" s="331">
        <f>IF(A1743="","",IF(ISERROR(MATCH($F1743,CL,0)),"Unknown",INDIRECT("'C'!$A$"&amp;MATCH($F1743,CL,0)+1)))</f>
        <v/>
      </c>
      <c r="O1743" s="331" t="inlineStr"/>
      <c r="P1743" s="332" t="n"/>
      <c r="Q1743" s="333">
        <f>A1743&amp;B1743</f>
        <v/>
      </c>
      <c r="R1743" s="333">
        <f>OR(ISBLANK(B1743),ISBLANK(C1743))</f>
        <v/>
      </c>
      <c r="S1743" s="333">
        <f>IF(R1743,"",A1743&amp;"+")</f>
        <v/>
      </c>
    </row>
    <row r="1744" ht="20.1" customFormat="1" customHeight="1" s="333">
      <c r="A1744" s="296" t="n"/>
      <c r="B1744" s="328" t="n"/>
      <c r="C1744" s="328" t="n"/>
      <c r="D1744" s="328" t="n"/>
      <c r="E1744" s="328" t="n"/>
      <c r="F1744" s="328" t="n"/>
      <c r="G1744" s="329" t="n"/>
      <c r="H1744" s="329" t="n"/>
      <c r="I1744" s="330" t="n"/>
      <c r="J1744" s="330" t="n"/>
      <c r="K1744" s="330" t="n"/>
      <c r="L1744" s="330" t="n"/>
      <c r="M1744" s="330" t="n"/>
      <c r="N1744" s="331">
        <f>IF(A1744="","",IF(ISERROR(MATCH($F1744,CL,0)),"Unknown",INDIRECT("'C'!$A$"&amp;MATCH($F1744,CL,0)+1)))</f>
        <v/>
      </c>
      <c r="O1744" s="331" t="inlineStr"/>
      <c r="P1744" s="332" t="n"/>
      <c r="Q1744" s="333">
        <f>A1744&amp;B1744</f>
        <v/>
      </c>
      <c r="R1744" s="333">
        <f>OR(ISBLANK(B1744),ISBLANK(C1744))</f>
        <v/>
      </c>
      <c r="S1744" s="333">
        <f>IF(R1744,"",A1744&amp;"+")</f>
        <v/>
      </c>
    </row>
    <row r="1745" ht="20.1" customFormat="1" customHeight="1" s="333">
      <c r="A1745" s="296" t="n"/>
      <c r="B1745" s="328" t="n"/>
      <c r="C1745" s="328" t="n"/>
      <c r="D1745" s="328" t="n"/>
      <c r="E1745" s="328" t="n"/>
      <c r="F1745" s="328" t="n"/>
      <c r="G1745" s="329" t="n"/>
      <c r="H1745" s="329" t="n"/>
      <c r="I1745" s="330" t="n"/>
      <c r="J1745" s="330" t="n"/>
      <c r="K1745" s="330" t="n"/>
      <c r="L1745" s="330" t="n"/>
      <c r="M1745" s="330" t="n"/>
      <c r="N1745" s="331">
        <f>IF(A1745="","",IF(ISERROR(MATCH($F1745,CL,0)),"Unknown",INDIRECT("'C'!$A$"&amp;MATCH($F1745,CL,0)+1)))</f>
        <v/>
      </c>
      <c r="O1745" s="331" t="inlineStr"/>
      <c r="P1745" s="332" t="n"/>
      <c r="Q1745" s="333">
        <f>A1745&amp;B1745</f>
        <v/>
      </c>
      <c r="R1745" s="333">
        <f>OR(ISBLANK(B1745),ISBLANK(C1745))</f>
        <v/>
      </c>
      <c r="S1745" s="333">
        <f>IF(R1745,"",A1745&amp;"+")</f>
        <v/>
      </c>
    </row>
    <row r="1746" ht="20.1" customFormat="1" customHeight="1" s="333">
      <c r="A1746" s="296" t="n"/>
      <c r="B1746" s="328" t="n"/>
      <c r="C1746" s="328" t="n"/>
      <c r="D1746" s="328" t="n"/>
      <c r="E1746" s="328" t="n"/>
      <c r="F1746" s="328" t="n"/>
      <c r="G1746" s="329" t="n"/>
      <c r="H1746" s="329" t="n"/>
      <c r="I1746" s="330" t="n"/>
      <c r="J1746" s="330" t="n"/>
      <c r="K1746" s="330" t="n"/>
      <c r="L1746" s="330" t="n"/>
      <c r="M1746" s="330" t="n"/>
      <c r="N1746" s="331">
        <f>IF(A1746="","",IF(ISERROR(MATCH($F1746,CL,0)),"Unknown",INDIRECT("'C'!$A$"&amp;MATCH($F1746,CL,0)+1)))</f>
        <v/>
      </c>
      <c r="O1746" s="331" t="inlineStr"/>
      <c r="P1746" s="332" t="n"/>
      <c r="Q1746" s="333">
        <f>A1746&amp;B1746</f>
        <v/>
      </c>
      <c r="R1746" s="333">
        <f>OR(ISBLANK(B1746),ISBLANK(C1746))</f>
        <v/>
      </c>
      <c r="S1746" s="333">
        <f>IF(R1746,"",A1746&amp;"+")</f>
        <v/>
      </c>
    </row>
    <row r="1747" ht="20.1" customFormat="1" customHeight="1" s="333">
      <c r="A1747" s="296" t="n"/>
      <c r="B1747" s="328" t="n"/>
      <c r="C1747" s="328" t="n"/>
      <c r="D1747" s="328" t="n"/>
      <c r="E1747" s="328" t="n"/>
      <c r="F1747" s="328" t="n"/>
      <c r="G1747" s="329" t="n"/>
      <c r="H1747" s="329" t="n"/>
      <c r="I1747" s="330" t="n"/>
      <c r="J1747" s="330" t="n"/>
      <c r="K1747" s="330" t="n"/>
      <c r="L1747" s="330" t="n"/>
      <c r="M1747" s="330" t="n"/>
      <c r="N1747" s="331">
        <f>IF(A1747="","",IF(ISERROR(MATCH($F1747,CL,0)),"Unknown",INDIRECT("'C'!$A$"&amp;MATCH($F1747,CL,0)+1)))</f>
        <v/>
      </c>
      <c r="O1747" s="331" t="inlineStr"/>
      <c r="P1747" s="332" t="n"/>
      <c r="Q1747" s="333">
        <f>A1747&amp;B1747</f>
        <v/>
      </c>
      <c r="R1747" s="333">
        <f>OR(ISBLANK(B1747),ISBLANK(C1747))</f>
        <v/>
      </c>
      <c r="S1747" s="333">
        <f>IF(R1747,"",A1747&amp;"+")</f>
        <v/>
      </c>
    </row>
    <row r="1748" ht="20.1" customFormat="1" customHeight="1" s="333">
      <c r="A1748" s="296" t="n"/>
      <c r="B1748" s="328" t="n"/>
      <c r="C1748" s="328" t="n"/>
      <c r="D1748" s="328" t="n"/>
      <c r="E1748" s="328" t="n"/>
      <c r="F1748" s="328" t="n"/>
      <c r="G1748" s="329" t="n"/>
      <c r="H1748" s="329" t="n"/>
      <c r="I1748" s="330" t="n"/>
      <c r="J1748" s="330" t="n"/>
      <c r="K1748" s="330" t="n"/>
      <c r="L1748" s="330" t="n"/>
      <c r="M1748" s="330" t="n"/>
      <c r="N1748" s="331">
        <f>IF(A1748="","",IF(ISERROR(MATCH($F1748,CL,0)),"Unknown",INDIRECT("'C'!$A$"&amp;MATCH($F1748,CL,0)+1)))</f>
        <v/>
      </c>
      <c r="O1748" s="331" t="inlineStr"/>
      <c r="P1748" s="332" t="n"/>
      <c r="Q1748" s="333">
        <f>A1748&amp;B1748</f>
        <v/>
      </c>
      <c r="R1748" s="333">
        <f>OR(ISBLANK(B1748),ISBLANK(C1748))</f>
        <v/>
      </c>
      <c r="S1748" s="333">
        <f>IF(R1748,"",A1748&amp;"+")</f>
        <v/>
      </c>
    </row>
    <row r="1749" ht="20.1" customFormat="1" customHeight="1" s="333">
      <c r="A1749" s="296" t="n"/>
      <c r="B1749" s="328" t="n"/>
      <c r="C1749" s="328" t="n"/>
      <c r="D1749" s="328" t="n"/>
      <c r="E1749" s="328" t="n"/>
      <c r="F1749" s="328" t="n"/>
      <c r="G1749" s="329" t="n"/>
      <c r="H1749" s="329" t="n"/>
      <c r="I1749" s="330" t="n"/>
      <c r="J1749" s="330" t="n"/>
      <c r="K1749" s="330" t="n"/>
      <c r="L1749" s="330" t="n"/>
      <c r="M1749" s="330" t="n"/>
      <c r="N1749" s="331">
        <f>IF(A1749="","",IF(ISERROR(MATCH($F1749,CL,0)),"Unknown",INDIRECT("'C'!$A$"&amp;MATCH($F1749,CL,0)+1)))</f>
        <v/>
      </c>
      <c r="O1749" s="331" t="inlineStr"/>
      <c r="P1749" s="332" t="n"/>
      <c r="Q1749" s="333">
        <f>A1749&amp;B1749</f>
        <v/>
      </c>
      <c r="R1749" s="333">
        <f>OR(ISBLANK(B1749),ISBLANK(C1749))</f>
        <v/>
      </c>
      <c r="S1749" s="333">
        <f>IF(R1749,"",A1749&amp;"+")</f>
        <v/>
      </c>
    </row>
    <row r="1750" ht="20.1" customFormat="1" customHeight="1" s="333">
      <c r="A1750" s="296" t="n"/>
      <c r="B1750" s="328" t="n"/>
      <c r="C1750" s="328" t="n"/>
      <c r="D1750" s="328" t="n"/>
      <c r="E1750" s="328" t="n"/>
      <c r="F1750" s="328" t="n"/>
      <c r="G1750" s="329" t="n"/>
      <c r="H1750" s="329" t="n"/>
      <c r="I1750" s="330" t="n"/>
      <c r="J1750" s="330" t="n"/>
      <c r="K1750" s="330" t="n"/>
      <c r="L1750" s="330" t="n"/>
      <c r="M1750" s="330" t="n"/>
      <c r="N1750" s="331">
        <f>IF(A1750="","",IF(ISERROR(MATCH($F1750,CL,0)),"Unknown",INDIRECT("'C'!$A$"&amp;MATCH($F1750,CL,0)+1)))</f>
        <v/>
      </c>
      <c r="O1750" s="331" t="inlineStr"/>
      <c r="P1750" s="332" t="n"/>
      <c r="Q1750" s="333">
        <f>A1750&amp;B1750</f>
        <v/>
      </c>
      <c r="R1750" s="333">
        <f>OR(ISBLANK(B1750),ISBLANK(C1750))</f>
        <v/>
      </c>
      <c r="S1750" s="333">
        <f>IF(R1750,"",A1750&amp;"+")</f>
        <v/>
      </c>
    </row>
    <row r="1751" ht="20.1" customFormat="1" customHeight="1" s="333">
      <c r="A1751" s="296" t="n"/>
      <c r="B1751" s="328" t="n"/>
      <c r="C1751" s="328" t="n"/>
      <c r="D1751" s="328" t="n"/>
      <c r="E1751" s="328" t="n"/>
      <c r="F1751" s="328" t="n"/>
      <c r="G1751" s="329" t="n"/>
      <c r="H1751" s="329" t="n"/>
      <c r="I1751" s="330" t="n"/>
      <c r="J1751" s="330" t="n"/>
      <c r="K1751" s="330" t="n"/>
      <c r="L1751" s="330" t="n"/>
      <c r="M1751" s="330" t="n"/>
      <c r="N1751" s="331">
        <f>IF(A1751="","",IF(ISERROR(MATCH($F1751,CL,0)),"Unknown",INDIRECT("'C'!$A$"&amp;MATCH($F1751,CL,0)+1)))</f>
        <v/>
      </c>
      <c r="O1751" s="331" t="inlineStr"/>
      <c r="P1751" s="332" t="n"/>
      <c r="Q1751" s="333">
        <f>A1751&amp;B1751</f>
        <v/>
      </c>
      <c r="R1751" s="333">
        <f>OR(ISBLANK(B1751),ISBLANK(C1751))</f>
        <v/>
      </c>
      <c r="S1751" s="333">
        <f>IF(R1751,"",A1751&amp;"+")</f>
        <v/>
      </c>
    </row>
    <row r="1752" ht="20.1" customFormat="1" customHeight="1" s="333">
      <c r="A1752" s="296" t="n"/>
      <c r="B1752" s="328" t="n"/>
      <c r="C1752" s="328" t="n"/>
      <c r="D1752" s="328" t="n"/>
      <c r="E1752" s="328" t="n"/>
      <c r="F1752" s="328" t="n"/>
      <c r="G1752" s="329" t="n"/>
      <c r="H1752" s="329" t="n"/>
      <c r="I1752" s="330" t="n"/>
      <c r="J1752" s="330" t="n"/>
      <c r="K1752" s="330" t="n"/>
      <c r="L1752" s="330" t="n"/>
      <c r="M1752" s="330" t="n"/>
      <c r="N1752" s="331">
        <f>IF(A1752="","",IF(ISERROR(MATCH($F1752,CL,0)),"Unknown",INDIRECT("'C'!$A$"&amp;MATCH($F1752,CL,0)+1)))</f>
        <v/>
      </c>
      <c r="O1752" s="331" t="inlineStr"/>
      <c r="P1752" s="332" t="n"/>
      <c r="Q1752" s="333">
        <f>A1752&amp;B1752</f>
        <v/>
      </c>
      <c r="R1752" s="333">
        <f>OR(ISBLANK(B1752),ISBLANK(C1752))</f>
        <v/>
      </c>
      <c r="S1752" s="333">
        <f>IF(R1752,"",A1752&amp;"+")</f>
        <v/>
      </c>
    </row>
    <row r="1753" ht="20.1" customFormat="1" customHeight="1" s="333">
      <c r="A1753" s="296" t="n"/>
      <c r="B1753" s="328" t="n"/>
      <c r="C1753" s="328" t="n"/>
      <c r="D1753" s="328" t="n"/>
      <c r="E1753" s="328" t="n"/>
      <c r="F1753" s="328" t="n"/>
      <c r="G1753" s="329" t="n"/>
      <c r="H1753" s="329" t="n"/>
      <c r="I1753" s="330" t="n"/>
      <c r="J1753" s="330" t="n"/>
      <c r="K1753" s="330" t="n"/>
      <c r="L1753" s="330" t="n"/>
      <c r="M1753" s="330" t="n"/>
      <c r="N1753" s="331">
        <f>IF(A1753="","",IF(ISERROR(MATCH($F1753,CL,0)),"Unknown",INDIRECT("'C'!$A$"&amp;MATCH($F1753,CL,0)+1)))</f>
        <v/>
      </c>
      <c r="O1753" s="331" t="inlineStr"/>
      <c r="P1753" s="332" t="n"/>
      <c r="Q1753" s="333">
        <f>A1753&amp;B1753</f>
        <v/>
      </c>
      <c r="R1753" s="333">
        <f>OR(ISBLANK(B1753),ISBLANK(C1753))</f>
        <v/>
      </c>
      <c r="S1753" s="333">
        <f>IF(R1753,"",A1753&amp;"+")</f>
        <v/>
      </c>
    </row>
    <row r="1754" ht="20.1" customFormat="1" customHeight="1" s="333">
      <c r="A1754" s="296" t="n"/>
      <c r="B1754" s="328" t="n"/>
      <c r="C1754" s="328" t="n"/>
      <c r="D1754" s="328" t="n"/>
      <c r="E1754" s="328" t="n"/>
      <c r="F1754" s="328" t="n"/>
      <c r="G1754" s="329" t="n"/>
      <c r="H1754" s="329" t="n"/>
      <c r="I1754" s="330" t="n"/>
      <c r="J1754" s="330" t="n"/>
      <c r="K1754" s="330" t="n"/>
      <c r="L1754" s="330" t="n"/>
      <c r="M1754" s="330" t="n"/>
      <c r="N1754" s="331">
        <f>IF(A1754="","",IF(ISERROR(MATCH($F1754,CL,0)),"Unknown",INDIRECT("'C'!$A$"&amp;MATCH($F1754,CL,0)+1)))</f>
        <v/>
      </c>
      <c r="O1754" s="331" t="inlineStr"/>
      <c r="P1754" s="332" t="n"/>
      <c r="Q1754" s="333">
        <f>A1754&amp;B1754</f>
        <v/>
      </c>
      <c r="R1754" s="333">
        <f>OR(ISBLANK(B1754),ISBLANK(C1754))</f>
        <v/>
      </c>
      <c r="S1754" s="333">
        <f>IF(R1754,"",A1754&amp;"+")</f>
        <v/>
      </c>
    </row>
    <row r="1755" ht="20.1" customFormat="1" customHeight="1" s="333">
      <c r="A1755" s="296" t="n"/>
      <c r="B1755" s="328" t="n"/>
      <c r="C1755" s="328" t="n"/>
      <c r="D1755" s="328" t="n"/>
      <c r="E1755" s="328" t="n"/>
      <c r="F1755" s="328" t="n"/>
      <c r="G1755" s="329" t="n"/>
      <c r="H1755" s="329" t="n"/>
      <c r="I1755" s="330" t="n"/>
      <c r="J1755" s="330" t="n"/>
      <c r="K1755" s="330" t="n"/>
      <c r="L1755" s="330" t="n"/>
      <c r="M1755" s="330" t="n"/>
      <c r="N1755" s="331">
        <f>IF(A1755="","",IF(ISERROR(MATCH($F1755,CL,0)),"Unknown",INDIRECT("'C'!$A$"&amp;MATCH($F1755,CL,0)+1)))</f>
        <v/>
      </c>
      <c r="O1755" s="331" t="inlineStr"/>
      <c r="P1755" s="332" t="n"/>
      <c r="Q1755" s="333">
        <f>A1755&amp;B1755</f>
        <v/>
      </c>
      <c r="R1755" s="333">
        <f>OR(ISBLANK(B1755),ISBLANK(C1755))</f>
        <v/>
      </c>
      <c r="S1755" s="333">
        <f>IF(R1755,"",A1755&amp;"+")</f>
        <v/>
      </c>
    </row>
    <row r="1756" ht="20.1" customFormat="1" customHeight="1" s="333">
      <c r="A1756" s="296" t="n"/>
      <c r="B1756" s="328" t="n"/>
      <c r="C1756" s="328" t="n"/>
      <c r="D1756" s="328" t="n"/>
      <c r="E1756" s="328" t="n"/>
      <c r="F1756" s="328" t="n"/>
      <c r="G1756" s="329" t="n"/>
      <c r="H1756" s="329" t="n"/>
      <c r="I1756" s="330" t="n"/>
      <c r="J1756" s="330" t="n"/>
      <c r="K1756" s="330" t="n"/>
      <c r="L1756" s="330" t="n"/>
      <c r="M1756" s="330" t="n"/>
      <c r="N1756" s="331">
        <f>IF(A1756="","",IF(ISERROR(MATCH($F1756,CL,0)),"Unknown",INDIRECT("'C'!$A$"&amp;MATCH($F1756,CL,0)+1)))</f>
        <v/>
      </c>
      <c r="O1756" s="331" t="inlineStr"/>
      <c r="P1756" s="332" t="n"/>
      <c r="Q1756" s="333">
        <f>A1756&amp;B1756</f>
        <v/>
      </c>
      <c r="R1756" s="333">
        <f>OR(ISBLANK(B1756),ISBLANK(C1756))</f>
        <v/>
      </c>
      <c r="S1756" s="333">
        <f>IF(R1756,"",A1756&amp;"+")</f>
        <v/>
      </c>
    </row>
    <row r="1757" ht="20.1" customFormat="1" customHeight="1" s="333">
      <c r="A1757" s="296" t="n"/>
      <c r="B1757" s="328" t="n"/>
      <c r="C1757" s="328" t="n"/>
      <c r="D1757" s="328" t="n"/>
      <c r="E1757" s="328" t="n"/>
      <c r="F1757" s="328" t="n"/>
      <c r="G1757" s="329" t="n"/>
      <c r="H1757" s="329" t="n"/>
      <c r="I1757" s="330" t="n"/>
      <c r="J1757" s="330" t="n"/>
      <c r="K1757" s="330" t="n"/>
      <c r="L1757" s="330" t="n"/>
      <c r="M1757" s="330" t="n"/>
      <c r="N1757" s="331">
        <f>IF(A1757="","",IF(ISERROR(MATCH($F1757,CL,0)),"Unknown",INDIRECT("'C'!$A$"&amp;MATCH($F1757,CL,0)+1)))</f>
        <v/>
      </c>
      <c r="O1757" s="331" t="inlineStr"/>
      <c r="P1757" s="332" t="n"/>
      <c r="Q1757" s="333">
        <f>A1757&amp;B1757</f>
        <v/>
      </c>
      <c r="R1757" s="333">
        <f>OR(ISBLANK(B1757),ISBLANK(C1757))</f>
        <v/>
      </c>
      <c r="S1757" s="333">
        <f>IF(R1757,"",A1757&amp;"+")</f>
        <v/>
      </c>
    </row>
    <row r="1758" ht="20.1" customFormat="1" customHeight="1" s="333">
      <c r="A1758" s="296" t="n"/>
      <c r="B1758" s="328" t="n"/>
      <c r="C1758" s="328" t="n"/>
      <c r="D1758" s="328" t="n"/>
      <c r="E1758" s="328" t="n"/>
      <c r="F1758" s="328" t="n"/>
      <c r="G1758" s="329" t="n"/>
      <c r="H1758" s="329" t="n"/>
      <c r="I1758" s="330" t="n"/>
      <c r="J1758" s="330" t="n"/>
      <c r="K1758" s="330" t="n"/>
      <c r="L1758" s="330" t="n"/>
      <c r="M1758" s="330" t="n"/>
      <c r="N1758" s="331">
        <f>IF(A1758="","",IF(ISERROR(MATCH($F1758,CL,0)),"Unknown",INDIRECT("'C'!$A$"&amp;MATCH($F1758,CL,0)+1)))</f>
        <v/>
      </c>
      <c r="O1758" s="331" t="inlineStr"/>
      <c r="P1758" s="332" t="n"/>
      <c r="Q1758" s="333">
        <f>A1758&amp;B1758</f>
        <v/>
      </c>
      <c r="R1758" s="333">
        <f>OR(ISBLANK(B1758),ISBLANK(C1758))</f>
        <v/>
      </c>
      <c r="S1758" s="333">
        <f>IF(R1758,"",A1758&amp;"+")</f>
        <v/>
      </c>
    </row>
    <row r="1759" ht="20.1" customFormat="1" customHeight="1" s="333">
      <c r="A1759" s="296" t="n"/>
      <c r="B1759" s="328" t="n"/>
      <c r="C1759" s="328" t="n"/>
      <c r="D1759" s="328" t="n"/>
      <c r="E1759" s="328" t="n"/>
      <c r="F1759" s="328" t="n"/>
      <c r="G1759" s="329" t="n"/>
      <c r="H1759" s="329" t="n"/>
      <c r="I1759" s="330" t="n"/>
      <c r="J1759" s="330" t="n"/>
      <c r="K1759" s="330" t="n"/>
      <c r="L1759" s="330" t="n"/>
      <c r="M1759" s="330" t="n"/>
      <c r="N1759" s="331">
        <f>IF(A1759="","",IF(ISERROR(MATCH($F1759,CL,0)),"Unknown",INDIRECT("'C'!$A$"&amp;MATCH($F1759,CL,0)+1)))</f>
        <v/>
      </c>
      <c r="O1759" s="331" t="inlineStr"/>
      <c r="P1759" s="332" t="n"/>
      <c r="Q1759" s="333">
        <f>A1759&amp;B1759</f>
        <v/>
      </c>
      <c r="R1759" s="333">
        <f>OR(ISBLANK(B1759),ISBLANK(C1759))</f>
        <v/>
      </c>
      <c r="S1759" s="333">
        <f>IF(R1759,"",A1759&amp;"+")</f>
        <v/>
      </c>
    </row>
    <row r="1760" ht="20.1" customFormat="1" customHeight="1" s="333">
      <c r="A1760" s="296" t="n"/>
      <c r="B1760" s="328" t="n"/>
      <c r="C1760" s="328" t="n"/>
      <c r="D1760" s="328" t="n"/>
      <c r="E1760" s="328" t="n"/>
      <c r="F1760" s="328" t="n"/>
      <c r="G1760" s="329" t="n"/>
      <c r="H1760" s="329" t="n"/>
      <c r="I1760" s="330" t="n"/>
      <c r="J1760" s="330" t="n"/>
      <c r="K1760" s="330" t="n"/>
      <c r="L1760" s="330" t="n"/>
      <c r="M1760" s="330" t="n"/>
      <c r="N1760" s="331">
        <f>IF(A1760="","",IF(ISERROR(MATCH($F1760,CL,0)),"Unknown",INDIRECT("'C'!$A$"&amp;MATCH($F1760,CL,0)+1)))</f>
        <v/>
      </c>
      <c r="O1760" s="331" t="inlineStr"/>
      <c r="P1760" s="332" t="n"/>
      <c r="Q1760" s="333">
        <f>A1760&amp;B1760</f>
        <v/>
      </c>
      <c r="R1760" s="333">
        <f>OR(ISBLANK(B1760),ISBLANK(C1760))</f>
        <v/>
      </c>
      <c r="S1760" s="333">
        <f>IF(R1760,"",A1760&amp;"+")</f>
        <v/>
      </c>
    </row>
    <row r="1761" ht="20.1" customFormat="1" customHeight="1" s="333">
      <c r="A1761" s="296" t="n"/>
      <c r="B1761" s="328" t="n"/>
      <c r="C1761" s="328" t="n"/>
      <c r="D1761" s="328" t="n"/>
      <c r="E1761" s="328" t="n"/>
      <c r="F1761" s="328" t="n"/>
      <c r="G1761" s="329" t="n"/>
      <c r="H1761" s="329" t="n"/>
      <c r="I1761" s="330" t="n"/>
      <c r="J1761" s="330" t="n"/>
      <c r="K1761" s="330" t="n"/>
      <c r="L1761" s="330" t="n"/>
      <c r="M1761" s="330" t="n"/>
      <c r="N1761" s="331">
        <f>IF(A1761="","",IF(ISERROR(MATCH($F1761,CL,0)),"Unknown",INDIRECT("'C'!$A$"&amp;MATCH($F1761,CL,0)+1)))</f>
        <v/>
      </c>
      <c r="O1761" s="331" t="inlineStr"/>
      <c r="P1761" s="332" t="n"/>
      <c r="Q1761" s="333">
        <f>A1761&amp;B1761</f>
        <v/>
      </c>
      <c r="R1761" s="333">
        <f>OR(ISBLANK(B1761),ISBLANK(C1761))</f>
        <v/>
      </c>
      <c r="S1761" s="333">
        <f>IF(R1761,"",A1761&amp;"+")</f>
        <v/>
      </c>
    </row>
    <row r="1762" ht="20.1" customFormat="1" customHeight="1" s="333">
      <c r="A1762" s="296" t="n"/>
      <c r="B1762" s="328" t="n"/>
      <c r="C1762" s="328" t="n"/>
      <c r="D1762" s="328" t="n"/>
      <c r="E1762" s="328" t="n"/>
      <c r="F1762" s="328" t="n"/>
      <c r="G1762" s="329" t="n"/>
      <c r="H1762" s="329" t="n"/>
      <c r="I1762" s="330" t="n"/>
      <c r="J1762" s="330" t="n"/>
      <c r="K1762" s="330" t="n"/>
      <c r="L1762" s="330" t="n"/>
      <c r="M1762" s="330" t="n"/>
      <c r="N1762" s="331">
        <f>IF(A1762="","",IF(ISERROR(MATCH($F1762,CL,0)),"Unknown",INDIRECT("'C'!$A$"&amp;MATCH($F1762,CL,0)+1)))</f>
        <v/>
      </c>
      <c r="O1762" s="331" t="inlineStr"/>
      <c r="P1762" s="332" t="n"/>
      <c r="Q1762" s="333">
        <f>A1762&amp;B1762</f>
        <v/>
      </c>
      <c r="R1762" s="333">
        <f>OR(ISBLANK(B1762),ISBLANK(C1762))</f>
        <v/>
      </c>
      <c r="S1762" s="333">
        <f>IF(R1762,"",A1762&amp;"+")</f>
        <v/>
      </c>
    </row>
    <row r="1763" ht="20.1" customFormat="1" customHeight="1" s="333">
      <c r="A1763" s="296" t="n"/>
      <c r="B1763" s="328" t="n"/>
      <c r="C1763" s="328" t="n"/>
      <c r="D1763" s="328" t="n"/>
      <c r="E1763" s="328" t="n"/>
      <c r="F1763" s="328" t="n"/>
      <c r="G1763" s="329" t="n"/>
      <c r="H1763" s="329" t="n"/>
      <c r="I1763" s="330" t="n"/>
      <c r="J1763" s="330" t="n"/>
      <c r="K1763" s="330" t="n"/>
      <c r="L1763" s="330" t="n"/>
      <c r="M1763" s="330" t="n"/>
      <c r="N1763" s="331">
        <f>IF(A1763="","",IF(ISERROR(MATCH($F1763,CL,0)),"Unknown",INDIRECT("'C'!$A$"&amp;MATCH($F1763,CL,0)+1)))</f>
        <v/>
      </c>
      <c r="O1763" s="331" t="inlineStr"/>
      <c r="P1763" s="332" t="n"/>
      <c r="Q1763" s="333">
        <f>A1763&amp;B1763</f>
        <v/>
      </c>
      <c r="R1763" s="333">
        <f>OR(ISBLANK(B1763),ISBLANK(C1763))</f>
        <v/>
      </c>
      <c r="S1763" s="333">
        <f>IF(R1763,"",A1763&amp;"+")</f>
        <v/>
      </c>
    </row>
    <row r="1764" ht="20.1" customFormat="1" customHeight="1" s="333">
      <c r="A1764" s="296" t="n"/>
      <c r="B1764" s="328" t="n"/>
      <c r="C1764" s="328" t="n"/>
      <c r="D1764" s="328" t="n"/>
      <c r="E1764" s="328" t="n"/>
      <c r="F1764" s="328" t="n"/>
      <c r="G1764" s="329" t="n"/>
      <c r="H1764" s="329" t="n"/>
      <c r="I1764" s="330" t="n"/>
      <c r="J1764" s="330" t="n"/>
      <c r="K1764" s="330" t="n"/>
      <c r="L1764" s="330" t="n"/>
      <c r="M1764" s="330" t="n"/>
      <c r="N1764" s="331">
        <f>IF(A1764="","",IF(ISERROR(MATCH($F1764,CL,0)),"Unknown",INDIRECT("'C'!$A$"&amp;MATCH($F1764,CL,0)+1)))</f>
        <v/>
      </c>
      <c r="O1764" s="331" t="inlineStr"/>
      <c r="P1764" s="332" t="n"/>
      <c r="Q1764" s="333">
        <f>A1764&amp;B1764</f>
        <v/>
      </c>
      <c r="R1764" s="333">
        <f>OR(ISBLANK(B1764),ISBLANK(C1764))</f>
        <v/>
      </c>
      <c r="S1764" s="333">
        <f>IF(R1764,"",A1764&amp;"+")</f>
        <v/>
      </c>
    </row>
    <row r="1765" ht="20.1" customFormat="1" customHeight="1" s="333">
      <c r="A1765" s="296" t="n"/>
      <c r="B1765" s="328" t="n"/>
      <c r="C1765" s="328" t="n"/>
      <c r="D1765" s="328" t="n"/>
      <c r="E1765" s="328" t="n"/>
      <c r="F1765" s="328" t="n"/>
      <c r="G1765" s="329" t="n"/>
      <c r="H1765" s="329" t="n"/>
      <c r="I1765" s="330" t="n"/>
      <c r="J1765" s="330" t="n"/>
      <c r="K1765" s="330" t="n"/>
      <c r="L1765" s="330" t="n"/>
      <c r="M1765" s="330" t="n"/>
      <c r="N1765" s="331">
        <f>IF(A1765="","",IF(ISERROR(MATCH($F1765,CL,0)),"Unknown",INDIRECT("'C'!$A$"&amp;MATCH($F1765,CL,0)+1)))</f>
        <v/>
      </c>
      <c r="O1765" s="331" t="inlineStr"/>
      <c r="P1765" s="332" t="n"/>
      <c r="Q1765" s="333">
        <f>A1765&amp;B1765</f>
        <v/>
      </c>
      <c r="R1765" s="333">
        <f>OR(ISBLANK(B1765),ISBLANK(C1765))</f>
        <v/>
      </c>
      <c r="S1765" s="333">
        <f>IF(R1765,"",A1765&amp;"+")</f>
        <v/>
      </c>
    </row>
    <row r="1766" ht="20.1" customFormat="1" customHeight="1" s="333">
      <c r="A1766" s="296" t="n"/>
      <c r="B1766" s="328" t="n"/>
      <c r="C1766" s="328" t="n"/>
      <c r="D1766" s="328" t="n"/>
      <c r="E1766" s="328" t="n"/>
      <c r="F1766" s="328" t="n"/>
      <c r="G1766" s="329" t="n"/>
      <c r="H1766" s="329" t="n"/>
      <c r="I1766" s="330" t="n"/>
      <c r="J1766" s="330" t="n"/>
      <c r="K1766" s="330" t="n"/>
      <c r="L1766" s="330" t="n"/>
      <c r="M1766" s="330" t="n"/>
      <c r="N1766" s="331">
        <f>IF(A1766="","",IF(ISERROR(MATCH($F1766,CL,0)),"Unknown",INDIRECT("'C'!$A$"&amp;MATCH($F1766,CL,0)+1)))</f>
        <v/>
      </c>
      <c r="O1766" s="331" t="inlineStr"/>
      <c r="P1766" s="332" t="n"/>
      <c r="Q1766" s="333">
        <f>A1766&amp;B1766</f>
        <v/>
      </c>
      <c r="R1766" s="333">
        <f>OR(ISBLANK(B1766),ISBLANK(C1766))</f>
        <v/>
      </c>
      <c r="S1766" s="333">
        <f>IF(R1766,"",A1766&amp;"+")</f>
        <v/>
      </c>
    </row>
    <row r="1767" ht="20.1" customFormat="1" customHeight="1" s="333">
      <c r="A1767" s="296" t="n"/>
      <c r="B1767" s="328" t="n"/>
      <c r="C1767" s="328" t="n"/>
      <c r="D1767" s="328" t="n"/>
      <c r="E1767" s="328" t="n"/>
      <c r="F1767" s="328" t="n"/>
      <c r="G1767" s="329" t="n"/>
      <c r="H1767" s="329" t="n"/>
      <c r="I1767" s="330" t="n"/>
      <c r="J1767" s="330" t="n"/>
      <c r="K1767" s="330" t="n"/>
      <c r="L1767" s="330" t="n"/>
      <c r="M1767" s="330" t="n"/>
      <c r="N1767" s="331">
        <f>IF(A1767="","",IF(ISERROR(MATCH($F1767,CL,0)),"Unknown",INDIRECT("'C'!$A$"&amp;MATCH($F1767,CL,0)+1)))</f>
        <v/>
      </c>
      <c r="O1767" s="331" t="inlineStr"/>
      <c r="P1767" s="332" t="n"/>
      <c r="Q1767" s="333">
        <f>A1767&amp;B1767</f>
        <v/>
      </c>
      <c r="R1767" s="333">
        <f>OR(ISBLANK(B1767),ISBLANK(C1767))</f>
        <v/>
      </c>
      <c r="S1767" s="333">
        <f>IF(R1767,"",A1767&amp;"+")</f>
        <v/>
      </c>
    </row>
    <row r="1768" ht="20.1" customFormat="1" customHeight="1" s="333">
      <c r="A1768" s="296" t="n"/>
      <c r="B1768" s="328" t="n"/>
      <c r="C1768" s="328" t="n"/>
      <c r="D1768" s="328" t="n"/>
      <c r="E1768" s="328" t="n"/>
      <c r="F1768" s="328" t="n"/>
      <c r="G1768" s="329" t="n"/>
      <c r="H1768" s="329" t="n"/>
      <c r="I1768" s="330" t="n"/>
      <c r="J1768" s="330" t="n"/>
      <c r="K1768" s="330" t="n"/>
      <c r="L1768" s="330" t="n"/>
      <c r="M1768" s="330" t="n"/>
      <c r="N1768" s="331">
        <f>IF(A1768="","",IF(ISERROR(MATCH($F1768,CL,0)),"Unknown",INDIRECT("'C'!$A$"&amp;MATCH($F1768,CL,0)+1)))</f>
        <v/>
      </c>
      <c r="O1768" s="331" t="inlineStr"/>
      <c r="P1768" s="332" t="n"/>
      <c r="Q1768" s="333">
        <f>A1768&amp;B1768</f>
        <v/>
      </c>
      <c r="R1768" s="333">
        <f>OR(ISBLANK(B1768),ISBLANK(C1768))</f>
        <v/>
      </c>
      <c r="S1768" s="333">
        <f>IF(R1768,"",A1768&amp;"+")</f>
        <v/>
      </c>
    </row>
    <row r="1769" ht="20.1" customFormat="1" customHeight="1" s="333">
      <c r="A1769" s="296" t="n"/>
      <c r="B1769" s="328" t="n"/>
      <c r="C1769" s="328" t="n"/>
      <c r="D1769" s="328" t="n"/>
      <c r="E1769" s="328" t="n"/>
      <c r="F1769" s="328" t="n"/>
      <c r="G1769" s="329" t="n"/>
      <c r="H1769" s="329" t="n"/>
      <c r="I1769" s="330" t="n"/>
      <c r="J1769" s="330" t="n"/>
      <c r="K1769" s="330" t="n"/>
      <c r="L1769" s="330" t="n"/>
      <c r="M1769" s="330" t="n"/>
      <c r="N1769" s="331">
        <f>IF(A1769="","",IF(ISERROR(MATCH($F1769,CL,0)),"Unknown",INDIRECT("'C'!$A$"&amp;MATCH($F1769,CL,0)+1)))</f>
        <v/>
      </c>
      <c r="O1769" s="331" t="inlineStr"/>
      <c r="P1769" s="332" t="n"/>
      <c r="Q1769" s="333">
        <f>A1769&amp;B1769</f>
        <v/>
      </c>
      <c r="R1769" s="333">
        <f>OR(ISBLANK(B1769),ISBLANK(C1769))</f>
        <v/>
      </c>
      <c r="S1769" s="333">
        <f>IF(R1769,"",A1769&amp;"+")</f>
        <v/>
      </c>
    </row>
    <row r="1770" ht="20.1" customFormat="1" customHeight="1" s="333">
      <c r="A1770" s="296" t="n"/>
      <c r="B1770" s="328" t="n"/>
      <c r="C1770" s="328" t="n"/>
      <c r="D1770" s="328" t="n"/>
      <c r="E1770" s="328" t="n"/>
      <c r="F1770" s="328" t="n"/>
      <c r="G1770" s="329" t="n"/>
      <c r="H1770" s="329" t="n"/>
      <c r="I1770" s="330" t="n"/>
      <c r="J1770" s="330" t="n"/>
      <c r="K1770" s="330" t="n"/>
      <c r="L1770" s="330" t="n"/>
      <c r="M1770" s="330" t="n"/>
      <c r="N1770" s="331">
        <f>IF(A1770="","",IF(ISERROR(MATCH($F1770,CL,0)),"Unknown",INDIRECT("'C'!$A$"&amp;MATCH($F1770,CL,0)+1)))</f>
        <v/>
      </c>
      <c r="O1770" s="331" t="inlineStr"/>
      <c r="P1770" s="332" t="n"/>
      <c r="Q1770" s="333">
        <f>A1770&amp;B1770</f>
        <v/>
      </c>
      <c r="R1770" s="333">
        <f>OR(ISBLANK(B1770),ISBLANK(C1770))</f>
        <v/>
      </c>
      <c r="S1770" s="333">
        <f>IF(R1770,"",A1770&amp;"+")</f>
        <v/>
      </c>
    </row>
    <row r="1771" ht="20.1" customFormat="1" customHeight="1" s="333">
      <c r="A1771" s="296" t="n"/>
      <c r="B1771" s="328" t="n"/>
      <c r="C1771" s="328" t="n"/>
      <c r="D1771" s="328" t="n"/>
      <c r="E1771" s="328" t="n"/>
      <c r="F1771" s="328" t="n"/>
      <c r="G1771" s="329" t="n"/>
      <c r="H1771" s="329" t="n"/>
      <c r="I1771" s="330" t="n"/>
      <c r="J1771" s="330" t="n"/>
      <c r="K1771" s="330" t="n"/>
      <c r="L1771" s="330" t="n"/>
      <c r="M1771" s="330" t="n"/>
      <c r="N1771" s="331">
        <f>IF(A1771="","",IF(ISERROR(MATCH($F1771,CL,0)),"Unknown",INDIRECT("'C'!$A$"&amp;MATCH($F1771,CL,0)+1)))</f>
        <v/>
      </c>
      <c r="O1771" s="331" t="inlineStr"/>
      <c r="P1771" s="332" t="n"/>
      <c r="Q1771" s="333">
        <f>A1771&amp;B1771</f>
        <v/>
      </c>
      <c r="R1771" s="333">
        <f>OR(ISBLANK(B1771),ISBLANK(C1771))</f>
        <v/>
      </c>
      <c r="S1771" s="333">
        <f>IF(R1771,"",A1771&amp;"+")</f>
        <v/>
      </c>
    </row>
    <row r="1772" ht="20.1" customFormat="1" customHeight="1" s="333">
      <c r="A1772" s="296" t="n"/>
      <c r="B1772" s="328" t="n"/>
      <c r="C1772" s="328" t="n"/>
      <c r="D1772" s="328" t="n"/>
      <c r="E1772" s="328" t="n"/>
      <c r="F1772" s="328" t="n"/>
      <c r="G1772" s="329" t="n"/>
      <c r="H1772" s="329" t="n"/>
      <c r="I1772" s="330" t="n"/>
      <c r="J1772" s="330" t="n"/>
      <c r="K1772" s="330" t="n"/>
      <c r="L1772" s="330" t="n"/>
      <c r="M1772" s="330" t="n"/>
      <c r="N1772" s="331">
        <f>IF(A1772="","",IF(ISERROR(MATCH($F1772,CL,0)),"Unknown",INDIRECT("'C'!$A$"&amp;MATCH($F1772,CL,0)+1)))</f>
        <v/>
      </c>
      <c r="O1772" s="331" t="inlineStr"/>
      <c r="P1772" s="332" t="n"/>
      <c r="Q1772" s="333">
        <f>A1772&amp;B1772</f>
        <v/>
      </c>
      <c r="R1772" s="333">
        <f>OR(ISBLANK(B1772),ISBLANK(C1772))</f>
        <v/>
      </c>
      <c r="S1772" s="333">
        <f>IF(R1772,"",A1772&amp;"+")</f>
        <v/>
      </c>
    </row>
    <row r="1773" ht="20.1" customFormat="1" customHeight="1" s="333">
      <c r="A1773" s="296" t="n"/>
      <c r="B1773" s="328" t="n"/>
      <c r="C1773" s="328" t="n"/>
      <c r="D1773" s="328" t="n"/>
      <c r="E1773" s="328" t="n"/>
      <c r="F1773" s="328" t="n"/>
      <c r="G1773" s="329" t="n"/>
      <c r="H1773" s="329" t="n"/>
      <c r="I1773" s="330" t="n"/>
      <c r="J1773" s="330" t="n"/>
      <c r="K1773" s="330" t="n"/>
      <c r="L1773" s="330" t="n"/>
      <c r="M1773" s="330" t="n"/>
      <c r="N1773" s="331">
        <f>IF(A1773="","",IF(ISERROR(MATCH($F1773,CL,0)),"Unknown",INDIRECT("'C'!$A$"&amp;MATCH($F1773,CL,0)+1)))</f>
        <v/>
      </c>
      <c r="O1773" s="331" t="inlineStr"/>
      <c r="P1773" s="332" t="n"/>
      <c r="Q1773" s="333">
        <f>A1773&amp;B1773</f>
        <v/>
      </c>
      <c r="R1773" s="333">
        <f>OR(ISBLANK(B1773),ISBLANK(C1773))</f>
        <v/>
      </c>
      <c r="S1773" s="333">
        <f>IF(R1773,"",A1773&amp;"+")</f>
        <v/>
      </c>
    </row>
    <row r="1774" ht="20.1" customFormat="1" customHeight="1" s="333">
      <c r="A1774" s="296" t="n"/>
      <c r="B1774" s="328" t="n"/>
      <c r="C1774" s="328" t="n"/>
      <c r="D1774" s="328" t="n"/>
      <c r="E1774" s="328" t="n"/>
      <c r="F1774" s="328" t="n"/>
      <c r="G1774" s="329" t="n"/>
      <c r="H1774" s="329" t="n"/>
      <c r="I1774" s="330" t="n"/>
      <c r="J1774" s="330" t="n"/>
      <c r="K1774" s="330" t="n"/>
      <c r="L1774" s="330" t="n"/>
      <c r="M1774" s="330" t="n"/>
      <c r="N1774" s="331">
        <f>IF(A1774="","",IF(ISERROR(MATCH($F1774,CL,0)),"Unknown",INDIRECT("'C'!$A$"&amp;MATCH($F1774,CL,0)+1)))</f>
        <v/>
      </c>
      <c r="O1774" s="331" t="inlineStr"/>
      <c r="P1774" s="332" t="n"/>
      <c r="Q1774" s="333">
        <f>A1774&amp;B1774</f>
        <v/>
      </c>
      <c r="R1774" s="333">
        <f>OR(ISBLANK(B1774),ISBLANK(C1774))</f>
        <v/>
      </c>
      <c r="S1774" s="333">
        <f>IF(R1774,"",A1774&amp;"+")</f>
        <v/>
      </c>
    </row>
    <row r="1775" ht="20.1" customFormat="1" customHeight="1" s="333">
      <c r="A1775" s="296" t="n"/>
      <c r="B1775" s="328" t="n"/>
      <c r="C1775" s="328" t="n"/>
      <c r="D1775" s="328" t="n"/>
      <c r="E1775" s="328" t="n"/>
      <c r="F1775" s="328" t="n"/>
      <c r="G1775" s="329" t="n"/>
      <c r="H1775" s="329" t="n"/>
      <c r="I1775" s="330" t="n"/>
      <c r="J1775" s="330" t="n"/>
      <c r="K1775" s="330" t="n"/>
      <c r="L1775" s="330" t="n"/>
      <c r="M1775" s="330" t="n"/>
      <c r="N1775" s="331">
        <f>IF(A1775="","",IF(ISERROR(MATCH($F1775,CL,0)),"Unknown",INDIRECT("'C'!$A$"&amp;MATCH($F1775,CL,0)+1)))</f>
        <v/>
      </c>
      <c r="O1775" s="331" t="inlineStr"/>
      <c r="P1775" s="332" t="n"/>
      <c r="Q1775" s="333">
        <f>A1775&amp;B1775</f>
        <v/>
      </c>
      <c r="R1775" s="333">
        <f>OR(ISBLANK(B1775),ISBLANK(C1775))</f>
        <v/>
      </c>
      <c r="S1775" s="333">
        <f>IF(R1775,"",A1775&amp;"+")</f>
        <v/>
      </c>
    </row>
    <row r="1776" ht="20.1" customFormat="1" customHeight="1" s="333">
      <c r="A1776" s="296" t="n"/>
      <c r="B1776" s="328" t="n"/>
      <c r="C1776" s="328" t="n"/>
      <c r="D1776" s="328" t="n"/>
      <c r="E1776" s="328" t="n"/>
      <c r="F1776" s="328" t="n"/>
      <c r="G1776" s="329" t="n"/>
      <c r="H1776" s="329" t="n"/>
      <c r="I1776" s="330" t="n"/>
      <c r="J1776" s="330" t="n"/>
      <c r="K1776" s="330" t="n"/>
      <c r="L1776" s="330" t="n"/>
      <c r="M1776" s="330" t="n"/>
      <c r="N1776" s="331">
        <f>IF(A1776="","",IF(ISERROR(MATCH($F1776,CL,0)),"Unknown",INDIRECT("'C'!$A$"&amp;MATCH($F1776,CL,0)+1)))</f>
        <v/>
      </c>
      <c r="O1776" s="331" t="inlineStr"/>
      <c r="P1776" s="332" t="n"/>
      <c r="Q1776" s="333">
        <f>A1776&amp;B1776</f>
        <v/>
      </c>
      <c r="R1776" s="333">
        <f>OR(ISBLANK(B1776),ISBLANK(C1776))</f>
        <v/>
      </c>
      <c r="S1776" s="333">
        <f>IF(R1776,"",A1776&amp;"+")</f>
        <v/>
      </c>
    </row>
    <row r="1777" ht="20.1" customFormat="1" customHeight="1" s="333">
      <c r="A1777" s="296" t="n"/>
      <c r="B1777" s="328" t="n"/>
      <c r="C1777" s="328" t="n"/>
      <c r="D1777" s="328" t="n"/>
      <c r="E1777" s="328" t="n"/>
      <c r="F1777" s="328" t="n"/>
      <c r="G1777" s="329" t="n"/>
      <c r="H1777" s="329" t="n"/>
      <c r="I1777" s="330" t="n"/>
      <c r="J1777" s="330" t="n"/>
      <c r="K1777" s="330" t="n"/>
      <c r="L1777" s="330" t="n"/>
      <c r="M1777" s="330" t="n"/>
      <c r="N1777" s="331">
        <f>IF(A1777="","",IF(ISERROR(MATCH($F1777,CL,0)),"Unknown",INDIRECT("'C'!$A$"&amp;MATCH($F1777,CL,0)+1)))</f>
        <v/>
      </c>
      <c r="O1777" s="331" t="inlineStr"/>
      <c r="P1777" s="332" t="n"/>
      <c r="Q1777" s="333">
        <f>A1777&amp;B1777</f>
        <v/>
      </c>
      <c r="R1777" s="333">
        <f>OR(ISBLANK(B1777),ISBLANK(C1777))</f>
        <v/>
      </c>
      <c r="S1777" s="333">
        <f>IF(R1777,"",A1777&amp;"+")</f>
        <v/>
      </c>
    </row>
    <row r="1778" ht="20.1" customFormat="1" customHeight="1" s="333">
      <c r="A1778" s="296" t="n"/>
      <c r="B1778" s="328" t="n"/>
      <c r="C1778" s="328" t="n"/>
      <c r="D1778" s="328" t="n"/>
      <c r="E1778" s="328" t="n"/>
      <c r="F1778" s="328" t="n"/>
      <c r="G1778" s="329" t="n"/>
      <c r="H1778" s="329" t="n"/>
      <c r="I1778" s="330" t="n"/>
      <c r="J1778" s="330" t="n"/>
      <c r="K1778" s="330" t="n"/>
      <c r="L1778" s="330" t="n"/>
      <c r="M1778" s="330" t="n"/>
      <c r="N1778" s="331">
        <f>IF(A1778="","",IF(ISERROR(MATCH($F1778,CL,0)),"Unknown",INDIRECT("'C'!$A$"&amp;MATCH($F1778,CL,0)+1)))</f>
        <v/>
      </c>
      <c r="O1778" s="331" t="inlineStr"/>
      <c r="P1778" s="332" t="n"/>
      <c r="Q1778" s="333">
        <f>A1778&amp;B1778</f>
        <v/>
      </c>
      <c r="R1778" s="333">
        <f>OR(ISBLANK(B1778),ISBLANK(C1778))</f>
        <v/>
      </c>
      <c r="S1778" s="333">
        <f>IF(R1778,"",A1778&amp;"+")</f>
        <v/>
      </c>
    </row>
    <row r="1779" ht="20.1" customFormat="1" customHeight="1" s="333">
      <c r="A1779" s="296" t="n"/>
      <c r="B1779" s="328" t="n"/>
      <c r="C1779" s="328" t="n"/>
      <c r="D1779" s="328" t="n"/>
      <c r="E1779" s="328" t="n"/>
      <c r="F1779" s="328" t="n"/>
      <c r="G1779" s="329" t="n"/>
      <c r="H1779" s="329" t="n"/>
      <c r="I1779" s="330" t="n"/>
      <c r="J1779" s="330" t="n"/>
      <c r="K1779" s="330" t="n"/>
      <c r="L1779" s="330" t="n"/>
      <c r="M1779" s="330" t="n"/>
      <c r="N1779" s="331">
        <f>IF(A1779="","",IF(ISERROR(MATCH($F1779,CL,0)),"Unknown",INDIRECT("'C'!$A$"&amp;MATCH($F1779,CL,0)+1)))</f>
        <v/>
      </c>
      <c r="O1779" s="331" t="inlineStr"/>
      <c r="P1779" s="332" t="n"/>
      <c r="Q1779" s="333">
        <f>A1779&amp;B1779</f>
        <v/>
      </c>
      <c r="R1779" s="333">
        <f>OR(ISBLANK(B1779),ISBLANK(C1779))</f>
        <v/>
      </c>
      <c r="S1779" s="333">
        <f>IF(R1779,"",A1779&amp;"+")</f>
        <v/>
      </c>
    </row>
    <row r="1780" ht="20.1" customFormat="1" customHeight="1" s="333">
      <c r="A1780" s="296" t="n"/>
      <c r="B1780" s="328" t="n"/>
      <c r="C1780" s="328" t="n"/>
      <c r="D1780" s="328" t="n"/>
      <c r="E1780" s="328" t="n"/>
      <c r="F1780" s="328" t="n"/>
      <c r="G1780" s="329" t="n"/>
      <c r="H1780" s="329" t="n"/>
      <c r="I1780" s="330" t="n"/>
      <c r="J1780" s="330" t="n"/>
      <c r="K1780" s="330" t="n"/>
      <c r="L1780" s="330" t="n"/>
      <c r="M1780" s="330" t="n"/>
      <c r="N1780" s="331">
        <f>IF(A1780="","",IF(ISERROR(MATCH($F1780,CL,0)),"Unknown",INDIRECT("'C'!$A$"&amp;MATCH($F1780,CL,0)+1)))</f>
        <v/>
      </c>
      <c r="O1780" s="331" t="inlineStr"/>
      <c r="P1780" s="332" t="n"/>
      <c r="Q1780" s="333">
        <f>A1780&amp;B1780</f>
        <v/>
      </c>
      <c r="R1780" s="333">
        <f>OR(ISBLANK(B1780),ISBLANK(C1780))</f>
        <v/>
      </c>
      <c r="S1780" s="333">
        <f>IF(R1780,"",A1780&amp;"+")</f>
        <v/>
      </c>
    </row>
    <row r="1781" ht="20.1" customFormat="1" customHeight="1" s="333">
      <c r="A1781" s="296" t="n"/>
      <c r="B1781" s="328" t="n"/>
      <c r="C1781" s="328" t="n"/>
      <c r="D1781" s="328" t="n"/>
      <c r="E1781" s="328" t="n"/>
      <c r="F1781" s="328" t="n"/>
      <c r="G1781" s="329" t="n"/>
      <c r="H1781" s="329" t="n"/>
      <c r="I1781" s="330" t="n"/>
      <c r="J1781" s="330" t="n"/>
      <c r="K1781" s="330" t="n"/>
      <c r="L1781" s="330" t="n"/>
      <c r="M1781" s="330" t="n"/>
      <c r="N1781" s="331">
        <f>IF(A1781="","",IF(ISERROR(MATCH($F1781,CL,0)),"Unknown",INDIRECT("'C'!$A$"&amp;MATCH($F1781,CL,0)+1)))</f>
        <v/>
      </c>
      <c r="O1781" s="331" t="inlineStr"/>
      <c r="P1781" s="332" t="n"/>
      <c r="Q1781" s="333">
        <f>A1781&amp;B1781</f>
        <v/>
      </c>
      <c r="R1781" s="333">
        <f>OR(ISBLANK(B1781),ISBLANK(C1781))</f>
        <v/>
      </c>
      <c r="S1781" s="333">
        <f>IF(R1781,"",A1781&amp;"+")</f>
        <v/>
      </c>
    </row>
    <row r="1782" ht="20.1" customFormat="1" customHeight="1" s="333">
      <c r="A1782" s="296" t="n"/>
      <c r="B1782" s="328" t="n"/>
      <c r="C1782" s="328" t="n"/>
      <c r="D1782" s="328" t="n"/>
      <c r="E1782" s="328" t="n"/>
      <c r="F1782" s="328" t="n"/>
      <c r="G1782" s="329" t="n"/>
      <c r="H1782" s="329" t="n"/>
      <c r="I1782" s="330" t="n"/>
      <c r="J1782" s="330" t="n"/>
      <c r="K1782" s="330" t="n"/>
      <c r="L1782" s="330" t="n"/>
      <c r="M1782" s="330" t="n"/>
      <c r="N1782" s="331">
        <f>IF(A1782="","",IF(ISERROR(MATCH($F1782,CL,0)),"Unknown",INDIRECT("'C'!$A$"&amp;MATCH($F1782,CL,0)+1)))</f>
        <v/>
      </c>
      <c r="O1782" s="331" t="inlineStr"/>
      <c r="P1782" s="332" t="n"/>
      <c r="Q1782" s="333">
        <f>A1782&amp;B1782</f>
        <v/>
      </c>
      <c r="R1782" s="333">
        <f>OR(ISBLANK(B1782),ISBLANK(C1782))</f>
        <v/>
      </c>
      <c r="S1782" s="333">
        <f>IF(R1782,"",A1782&amp;"+")</f>
        <v/>
      </c>
    </row>
    <row r="1783" ht="20.1" customFormat="1" customHeight="1" s="333">
      <c r="A1783" s="296" t="n"/>
      <c r="B1783" s="328" t="n"/>
      <c r="C1783" s="328" t="n"/>
      <c r="D1783" s="328" t="n"/>
      <c r="E1783" s="328" t="n"/>
      <c r="F1783" s="328" t="n"/>
      <c r="G1783" s="329" t="n"/>
      <c r="H1783" s="329" t="n"/>
      <c r="I1783" s="330" t="n"/>
      <c r="J1783" s="330" t="n"/>
      <c r="K1783" s="330" t="n"/>
      <c r="L1783" s="330" t="n"/>
      <c r="M1783" s="330" t="n"/>
      <c r="N1783" s="331">
        <f>IF(A1783="","",IF(ISERROR(MATCH($F1783,CL,0)),"Unknown",INDIRECT("'C'!$A$"&amp;MATCH($F1783,CL,0)+1)))</f>
        <v/>
      </c>
      <c r="O1783" s="331" t="inlineStr"/>
      <c r="P1783" s="332" t="n"/>
      <c r="Q1783" s="333">
        <f>A1783&amp;B1783</f>
        <v/>
      </c>
      <c r="R1783" s="333">
        <f>OR(ISBLANK(B1783),ISBLANK(C1783))</f>
        <v/>
      </c>
      <c r="S1783" s="333">
        <f>IF(R1783,"",A1783&amp;"+")</f>
        <v/>
      </c>
    </row>
    <row r="1784" ht="20.1" customFormat="1" customHeight="1" s="333">
      <c r="A1784" s="296" t="n"/>
      <c r="B1784" s="328" t="n"/>
      <c r="C1784" s="328" t="n"/>
      <c r="D1784" s="328" t="n"/>
      <c r="E1784" s="328" t="n"/>
      <c r="F1784" s="328" t="n"/>
      <c r="G1784" s="329" t="n"/>
      <c r="H1784" s="329" t="n"/>
      <c r="I1784" s="330" t="n"/>
      <c r="J1784" s="330" t="n"/>
      <c r="K1784" s="330" t="n"/>
      <c r="L1784" s="330" t="n"/>
      <c r="M1784" s="330" t="n"/>
      <c r="N1784" s="331">
        <f>IF(A1784="","",IF(ISERROR(MATCH($F1784,CL,0)),"Unknown",INDIRECT("'C'!$A$"&amp;MATCH($F1784,CL,0)+1)))</f>
        <v/>
      </c>
      <c r="O1784" s="331" t="inlineStr"/>
      <c r="P1784" s="332" t="n"/>
      <c r="Q1784" s="333">
        <f>A1784&amp;B1784</f>
        <v/>
      </c>
      <c r="R1784" s="333">
        <f>OR(ISBLANK(B1784),ISBLANK(C1784))</f>
        <v/>
      </c>
      <c r="S1784" s="333">
        <f>IF(R1784,"",A1784&amp;"+")</f>
        <v/>
      </c>
    </row>
    <row r="1785" ht="20.1" customFormat="1" customHeight="1" s="333">
      <c r="A1785" s="296" t="n"/>
      <c r="B1785" s="328" t="n"/>
      <c r="C1785" s="328" t="n"/>
      <c r="D1785" s="328" t="n"/>
      <c r="E1785" s="328" t="n"/>
      <c r="F1785" s="328" t="n"/>
      <c r="G1785" s="329" t="n"/>
      <c r="H1785" s="329" t="n"/>
      <c r="I1785" s="330" t="n"/>
      <c r="J1785" s="330" t="n"/>
      <c r="K1785" s="330" t="n"/>
      <c r="L1785" s="330" t="n"/>
      <c r="M1785" s="330" t="n"/>
      <c r="N1785" s="331">
        <f>IF(A1785="","",IF(ISERROR(MATCH($F1785,CL,0)),"Unknown",INDIRECT("'C'!$A$"&amp;MATCH($F1785,CL,0)+1)))</f>
        <v/>
      </c>
      <c r="O1785" s="331" t="inlineStr"/>
      <c r="P1785" s="332" t="n"/>
      <c r="Q1785" s="333">
        <f>A1785&amp;B1785</f>
        <v/>
      </c>
      <c r="R1785" s="333">
        <f>OR(ISBLANK(B1785),ISBLANK(C1785))</f>
        <v/>
      </c>
      <c r="S1785" s="333">
        <f>IF(R1785,"",A1785&amp;"+")</f>
        <v/>
      </c>
    </row>
    <row r="1786" ht="20.1" customFormat="1" customHeight="1" s="333">
      <c r="A1786" s="296" t="n"/>
      <c r="B1786" s="328" t="n"/>
      <c r="C1786" s="328" t="n"/>
      <c r="D1786" s="328" t="n"/>
      <c r="E1786" s="328" t="n"/>
      <c r="F1786" s="328" t="n"/>
      <c r="G1786" s="329" t="n"/>
      <c r="H1786" s="329" t="n"/>
      <c r="I1786" s="330" t="n"/>
      <c r="J1786" s="330" t="n"/>
      <c r="K1786" s="330" t="n"/>
      <c r="L1786" s="330" t="n"/>
      <c r="M1786" s="330" t="n"/>
      <c r="N1786" s="331">
        <f>IF(A1786="","",IF(ISERROR(MATCH($F1786,CL,0)),"Unknown",INDIRECT("'C'!$A$"&amp;MATCH($F1786,CL,0)+1)))</f>
        <v/>
      </c>
      <c r="O1786" s="331" t="inlineStr"/>
      <c r="P1786" s="332" t="n"/>
      <c r="Q1786" s="333">
        <f>A1786&amp;B1786</f>
        <v/>
      </c>
      <c r="R1786" s="333">
        <f>OR(ISBLANK(B1786),ISBLANK(C1786))</f>
        <v/>
      </c>
      <c r="S1786" s="333">
        <f>IF(R1786,"",A1786&amp;"+")</f>
        <v/>
      </c>
    </row>
    <row r="1787" ht="20.1" customFormat="1" customHeight="1" s="333">
      <c r="A1787" s="296" t="n"/>
      <c r="B1787" s="328" t="n"/>
      <c r="C1787" s="328" t="n"/>
      <c r="D1787" s="328" t="n"/>
      <c r="E1787" s="328" t="n"/>
      <c r="F1787" s="328" t="n"/>
      <c r="G1787" s="329" t="n"/>
      <c r="H1787" s="329" t="n"/>
      <c r="I1787" s="330" t="n"/>
      <c r="J1787" s="330" t="n"/>
      <c r="K1787" s="330" t="n"/>
      <c r="L1787" s="330" t="n"/>
      <c r="M1787" s="330" t="n"/>
      <c r="N1787" s="331">
        <f>IF(A1787="","",IF(ISERROR(MATCH($F1787,CL,0)),"Unknown",INDIRECT("'C'!$A$"&amp;MATCH($F1787,CL,0)+1)))</f>
        <v/>
      </c>
      <c r="O1787" s="331" t="inlineStr"/>
      <c r="P1787" s="332" t="n"/>
      <c r="Q1787" s="333">
        <f>A1787&amp;B1787</f>
        <v/>
      </c>
      <c r="R1787" s="333">
        <f>OR(ISBLANK(B1787),ISBLANK(C1787))</f>
        <v/>
      </c>
      <c r="S1787" s="333">
        <f>IF(R1787,"",A1787&amp;"+")</f>
        <v/>
      </c>
    </row>
    <row r="1788" ht="20.1" customFormat="1" customHeight="1" s="333">
      <c r="A1788" s="296" t="n"/>
      <c r="B1788" s="328" t="n"/>
      <c r="C1788" s="328" t="n"/>
      <c r="D1788" s="328" t="n"/>
      <c r="E1788" s="328" t="n"/>
      <c r="F1788" s="328" t="n"/>
      <c r="G1788" s="329" t="n"/>
      <c r="H1788" s="329" t="n"/>
      <c r="I1788" s="330" t="n"/>
      <c r="J1788" s="330" t="n"/>
      <c r="K1788" s="330" t="n"/>
      <c r="L1788" s="330" t="n"/>
      <c r="M1788" s="330" t="n"/>
      <c r="N1788" s="331">
        <f>IF(A1788="","",IF(ISERROR(MATCH($F1788,CL,0)),"Unknown",INDIRECT("'C'!$A$"&amp;MATCH($F1788,CL,0)+1)))</f>
        <v/>
      </c>
      <c r="O1788" s="331" t="inlineStr"/>
      <c r="P1788" s="332" t="n"/>
      <c r="Q1788" s="333">
        <f>A1788&amp;B1788</f>
        <v/>
      </c>
      <c r="R1788" s="333">
        <f>OR(ISBLANK(B1788),ISBLANK(C1788))</f>
        <v/>
      </c>
      <c r="S1788" s="333">
        <f>IF(R1788,"",A1788&amp;"+")</f>
        <v/>
      </c>
    </row>
    <row r="1789" ht="20.1" customFormat="1" customHeight="1" s="333">
      <c r="A1789" s="296" t="n"/>
      <c r="B1789" s="328" t="n"/>
      <c r="C1789" s="328" t="n"/>
      <c r="D1789" s="328" t="n"/>
      <c r="E1789" s="328" t="n"/>
      <c r="F1789" s="328" t="n"/>
      <c r="G1789" s="329" t="n"/>
      <c r="H1789" s="329" t="n"/>
      <c r="I1789" s="330" t="n"/>
      <c r="J1789" s="330" t="n"/>
      <c r="K1789" s="330" t="n"/>
      <c r="L1789" s="330" t="n"/>
      <c r="M1789" s="330" t="n"/>
      <c r="N1789" s="331">
        <f>IF(A1789="","",IF(ISERROR(MATCH($F1789,CL,0)),"Unknown",INDIRECT("'C'!$A$"&amp;MATCH($F1789,CL,0)+1)))</f>
        <v/>
      </c>
      <c r="O1789" s="331" t="inlineStr"/>
      <c r="P1789" s="332" t="n"/>
      <c r="Q1789" s="333">
        <f>A1789&amp;B1789</f>
        <v/>
      </c>
      <c r="R1789" s="333">
        <f>OR(ISBLANK(B1789),ISBLANK(C1789))</f>
        <v/>
      </c>
      <c r="S1789" s="333">
        <f>IF(R1789,"",A1789&amp;"+")</f>
        <v/>
      </c>
    </row>
    <row r="1790" ht="20.1" customFormat="1" customHeight="1" s="333">
      <c r="A1790" s="296" t="n"/>
      <c r="B1790" s="328" t="n"/>
      <c r="C1790" s="328" t="n"/>
      <c r="D1790" s="328" t="n"/>
      <c r="E1790" s="328" t="n"/>
      <c r="F1790" s="328" t="n"/>
      <c r="G1790" s="329" t="n"/>
      <c r="H1790" s="329" t="n"/>
      <c r="I1790" s="330" t="n"/>
      <c r="J1790" s="330" t="n"/>
      <c r="K1790" s="330" t="n"/>
      <c r="L1790" s="330" t="n"/>
      <c r="M1790" s="330" t="n"/>
      <c r="N1790" s="331">
        <f>IF(A1790="","",IF(ISERROR(MATCH($F1790,CL,0)),"Unknown",INDIRECT("'C'!$A$"&amp;MATCH($F1790,CL,0)+1)))</f>
        <v/>
      </c>
      <c r="O1790" s="331" t="inlineStr"/>
      <c r="P1790" s="332" t="n"/>
      <c r="Q1790" s="333">
        <f>A1790&amp;B1790</f>
        <v/>
      </c>
      <c r="R1790" s="333">
        <f>OR(ISBLANK(B1790),ISBLANK(C1790))</f>
        <v/>
      </c>
      <c r="S1790" s="333">
        <f>IF(R1790,"",A1790&amp;"+")</f>
        <v/>
      </c>
    </row>
    <row r="1791" ht="20.1" customFormat="1" customHeight="1" s="333">
      <c r="A1791" s="296" t="n"/>
      <c r="B1791" s="328" t="n"/>
      <c r="C1791" s="328" t="n"/>
      <c r="D1791" s="328" t="n"/>
      <c r="E1791" s="328" t="n"/>
      <c r="F1791" s="328" t="n"/>
      <c r="G1791" s="329" t="n"/>
      <c r="H1791" s="329" t="n"/>
      <c r="I1791" s="330" t="n"/>
      <c r="J1791" s="330" t="n"/>
      <c r="K1791" s="330" t="n"/>
      <c r="L1791" s="330" t="n"/>
      <c r="M1791" s="330" t="n"/>
      <c r="N1791" s="331">
        <f>IF(A1791="","",IF(ISERROR(MATCH($F1791,CL,0)),"Unknown",INDIRECT("'C'!$A$"&amp;MATCH($F1791,CL,0)+1)))</f>
        <v/>
      </c>
      <c r="O1791" s="331" t="inlineStr"/>
      <c r="P1791" s="332" t="n"/>
      <c r="Q1791" s="333">
        <f>A1791&amp;B1791</f>
        <v/>
      </c>
      <c r="R1791" s="333">
        <f>OR(ISBLANK(B1791),ISBLANK(C1791))</f>
        <v/>
      </c>
      <c r="S1791" s="333">
        <f>IF(R1791,"",A1791&amp;"+")</f>
        <v/>
      </c>
    </row>
    <row r="1792" ht="20.1" customFormat="1" customHeight="1" s="333">
      <c r="A1792" s="296" t="n"/>
      <c r="B1792" s="328" t="n"/>
      <c r="C1792" s="328" t="n"/>
      <c r="D1792" s="328" t="n"/>
      <c r="E1792" s="328" t="n"/>
      <c r="F1792" s="328" t="n"/>
      <c r="G1792" s="329" t="n"/>
      <c r="H1792" s="329" t="n"/>
      <c r="I1792" s="330" t="n"/>
      <c r="J1792" s="330" t="n"/>
      <c r="K1792" s="330" t="n"/>
      <c r="L1792" s="330" t="n"/>
      <c r="M1792" s="330" t="n"/>
      <c r="N1792" s="331">
        <f>IF(A1792="","",IF(ISERROR(MATCH($F1792,CL,0)),"Unknown",INDIRECT("'C'!$A$"&amp;MATCH($F1792,CL,0)+1)))</f>
        <v/>
      </c>
      <c r="O1792" s="331" t="inlineStr"/>
      <c r="P1792" s="332" t="n"/>
      <c r="Q1792" s="333">
        <f>A1792&amp;B1792</f>
        <v/>
      </c>
      <c r="R1792" s="333">
        <f>OR(ISBLANK(B1792),ISBLANK(C1792))</f>
        <v/>
      </c>
      <c r="S1792" s="333">
        <f>IF(R1792,"",A1792&amp;"+")</f>
        <v/>
      </c>
    </row>
    <row r="1793" ht="20.1" customFormat="1" customHeight="1" s="333">
      <c r="A1793" s="296" t="n"/>
      <c r="B1793" s="328" t="n"/>
      <c r="C1793" s="328" t="n"/>
      <c r="D1793" s="328" t="n"/>
      <c r="E1793" s="328" t="n"/>
      <c r="F1793" s="328" t="n"/>
      <c r="G1793" s="329" t="n"/>
      <c r="H1793" s="329" t="n"/>
      <c r="I1793" s="330" t="n"/>
      <c r="J1793" s="330" t="n"/>
      <c r="K1793" s="330" t="n"/>
      <c r="L1793" s="330" t="n"/>
      <c r="M1793" s="330" t="n"/>
      <c r="N1793" s="331">
        <f>IF(A1793="","",IF(ISERROR(MATCH($F1793,CL,0)),"Unknown",INDIRECT("'C'!$A$"&amp;MATCH($F1793,CL,0)+1)))</f>
        <v/>
      </c>
      <c r="O1793" s="331" t="inlineStr"/>
      <c r="P1793" s="332" t="n"/>
      <c r="Q1793" s="333">
        <f>A1793&amp;B1793</f>
        <v/>
      </c>
      <c r="R1793" s="333">
        <f>OR(ISBLANK(B1793),ISBLANK(C1793))</f>
        <v/>
      </c>
      <c r="S1793" s="333">
        <f>IF(R1793,"",A1793&amp;"+")</f>
        <v/>
      </c>
    </row>
    <row r="1794" ht="20.1" customFormat="1" customHeight="1" s="333">
      <c r="A1794" s="296" t="n"/>
      <c r="B1794" s="328" t="n"/>
      <c r="C1794" s="328" t="n"/>
      <c r="D1794" s="328" t="n"/>
      <c r="E1794" s="328" t="n"/>
      <c r="F1794" s="328" t="n"/>
      <c r="G1794" s="329" t="n"/>
      <c r="H1794" s="329" t="n"/>
      <c r="I1794" s="330" t="n"/>
      <c r="J1794" s="330" t="n"/>
      <c r="K1794" s="330" t="n"/>
      <c r="L1794" s="330" t="n"/>
      <c r="M1794" s="330" t="n"/>
      <c r="N1794" s="331">
        <f>IF(A1794="","",IF(ISERROR(MATCH($F1794,CL,0)),"Unknown",INDIRECT("'C'!$A$"&amp;MATCH($F1794,CL,0)+1)))</f>
        <v/>
      </c>
      <c r="O1794" s="331" t="inlineStr"/>
      <c r="P1794" s="332" t="n"/>
      <c r="Q1794" s="333">
        <f>A1794&amp;B1794</f>
        <v/>
      </c>
      <c r="R1794" s="333">
        <f>OR(ISBLANK(B1794),ISBLANK(C1794))</f>
        <v/>
      </c>
      <c r="S1794" s="333">
        <f>IF(R1794,"",A1794&amp;"+")</f>
        <v/>
      </c>
    </row>
    <row r="1795" ht="20.1" customFormat="1" customHeight="1" s="333">
      <c r="A1795" s="296" t="n"/>
      <c r="B1795" s="328" t="n"/>
      <c r="C1795" s="328" t="n"/>
      <c r="D1795" s="328" t="n"/>
      <c r="E1795" s="328" t="n"/>
      <c r="F1795" s="328" t="n"/>
      <c r="G1795" s="329" t="n"/>
      <c r="H1795" s="329" t="n"/>
      <c r="I1795" s="330" t="n"/>
      <c r="J1795" s="330" t="n"/>
      <c r="K1795" s="330" t="n"/>
      <c r="L1795" s="330" t="n"/>
      <c r="M1795" s="330" t="n"/>
      <c r="N1795" s="331">
        <f>IF(A1795="","",IF(ISERROR(MATCH($F1795,CL,0)),"Unknown",INDIRECT("'C'!$A$"&amp;MATCH($F1795,CL,0)+1)))</f>
        <v/>
      </c>
      <c r="O1795" s="331" t="inlineStr"/>
      <c r="P1795" s="332" t="n"/>
      <c r="Q1795" s="333">
        <f>A1795&amp;B1795</f>
        <v/>
      </c>
      <c r="R1795" s="333">
        <f>OR(ISBLANK(B1795),ISBLANK(C1795))</f>
        <v/>
      </c>
      <c r="S1795" s="333">
        <f>IF(R1795,"",A1795&amp;"+")</f>
        <v/>
      </c>
    </row>
    <row r="1796" ht="20.1" customFormat="1" customHeight="1" s="333">
      <c r="A1796" s="296" t="n"/>
      <c r="B1796" s="328" t="n"/>
      <c r="C1796" s="328" t="n"/>
      <c r="D1796" s="328" t="n"/>
      <c r="E1796" s="328" t="n"/>
      <c r="F1796" s="328" t="n"/>
      <c r="G1796" s="329" t="n"/>
      <c r="H1796" s="329" t="n"/>
      <c r="I1796" s="330" t="n"/>
      <c r="J1796" s="330" t="n"/>
      <c r="K1796" s="330" t="n"/>
      <c r="L1796" s="330" t="n"/>
      <c r="M1796" s="330" t="n"/>
      <c r="N1796" s="331">
        <f>IF(A1796="","",IF(ISERROR(MATCH($F1796,CL,0)),"Unknown",INDIRECT("'C'!$A$"&amp;MATCH($F1796,CL,0)+1)))</f>
        <v/>
      </c>
      <c r="O1796" s="331" t="inlineStr"/>
      <c r="P1796" s="332" t="n"/>
      <c r="Q1796" s="333">
        <f>A1796&amp;B1796</f>
        <v/>
      </c>
      <c r="R1796" s="333">
        <f>OR(ISBLANK(B1796),ISBLANK(C1796))</f>
        <v/>
      </c>
      <c r="S1796" s="333">
        <f>IF(R1796,"",A1796&amp;"+")</f>
        <v/>
      </c>
    </row>
    <row r="1797" ht="20.1" customFormat="1" customHeight="1" s="333">
      <c r="A1797" s="296" t="n"/>
      <c r="B1797" s="328" t="n"/>
      <c r="C1797" s="328" t="n"/>
      <c r="D1797" s="328" t="n"/>
      <c r="E1797" s="328" t="n"/>
      <c r="F1797" s="328" t="n"/>
      <c r="G1797" s="329" t="n"/>
      <c r="H1797" s="329" t="n"/>
      <c r="I1797" s="330" t="n"/>
      <c r="J1797" s="330" t="n"/>
      <c r="K1797" s="330" t="n"/>
      <c r="L1797" s="330" t="n"/>
      <c r="M1797" s="330" t="n"/>
      <c r="N1797" s="331">
        <f>IF(A1797="","",IF(ISERROR(MATCH($F1797,CL,0)),"Unknown",INDIRECT("'C'!$A$"&amp;MATCH($F1797,CL,0)+1)))</f>
        <v/>
      </c>
      <c r="O1797" s="331" t="inlineStr"/>
      <c r="P1797" s="332" t="n"/>
      <c r="Q1797" s="333">
        <f>A1797&amp;B1797</f>
        <v/>
      </c>
      <c r="R1797" s="333">
        <f>OR(ISBLANK(B1797),ISBLANK(C1797))</f>
        <v/>
      </c>
      <c r="S1797" s="333">
        <f>IF(R1797,"",A1797&amp;"+")</f>
        <v/>
      </c>
    </row>
    <row r="1798" ht="20.1" customFormat="1" customHeight="1" s="333">
      <c r="A1798" s="296" t="n"/>
      <c r="B1798" s="328" t="n"/>
      <c r="C1798" s="328" t="n"/>
      <c r="D1798" s="328" t="n"/>
      <c r="E1798" s="328" t="n"/>
      <c r="F1798" s="328" t="n"/>
      <c r="G1798" s="329" t="n"/>
      <c r="H1798" s="329" t="n"/>
      <c r="I1798" s="330" t="n"/>
      <c r="J1798" s="330" t="n"/>
      <c r="K1798" s="330" t="n"/>
      <c r="L1798" s="330" t="n"/>
      <c r="M1798" s="330" t="n"/>
      <c r="N1798" s="331">
        <f>IF(A1798="","",IF(ISERROR(MATCH($F1798,CL,0)),"Unknown",INDIRECT("'C'!$A$"&amp;MATCH($F1798,CL,0)+1)))</f>
        <v/>
      </c>
      <c r="O1798" s="331" t="inlineStr"/>
      <c r="P1798" s="332" t="n"/>
      <c r="Q1798" s="333">
        <f>A1798&amp;B1798</f>
        <v/>
      </c>
      <c r="R1798" s="333">
        <f>OR(ISBLANK(B1798),ISBLANK(C1798))</f>
        <v/>
      </c>
      <c r="S1798" s="333">
        <f>IF(R1798,"",A1798&amp;"+")</f>
        <v/>
      </c>
    </row>
    <row r="1799" ht="20.1" customFormat="1" customHeight="1" s="333">
      <c r="A1799" s="296" t="n"/>
      <c r="B1799" s="328" t="n"/>
      <c r="C1799" s="328" t="n"/>
      <c r="D1799" s="328" t="n"/>
      <c r="E1799" s="328" t="n"/>
      <c r="F1799" s="328" t="n"/>
      <c r="G1799" s="329" t="n"/>
      <c r="H1799" s="329" t="n"/>
      <c r="I1799" s="330" t="n"/>
      <c r="J1799" s="330" t="n"/>
      <c r="K1799" s="330" t="n"/>
      <c r="L1799" s="330" t="n"/>
      <c r="M1799" s="330" t="n"/>
      <c r="N1799" s="331">
        <f>IF(A1799="","",IF(ISERROR(MATCH($F1799,CL,0)),"Unknown",INDIRECT("'C'!$A$"&amp;MATCH($F1799,CL,0)+1)))</f>
        <v/>
      </c>
      <c r="O1799" s="331" t="inlineStr"/>
      <c r="P1799" s="332" t="n"/>
      <c r="Q1799" s="333">
        <f>A1799&amp;B1799</f>
        <v/>
      </c>
      <c r="R1799" s="333">
        <f>OR(ISBLANK(B1799),ISBLANK(C1799))</f>
        <v/>
      </c>
      <c r="S1799" s="333">
        <f>IF(R1799,"",A1799&amp;"+")</f>
        <v/>
      </c>
    </row>
    <row r="1800" ht="20.1" customFormat="1" customHeight="1" s="333">
      <c r="A1800" s="296" t="n"/>
      <c r="B1800" s="328" t="n"/>
      <c r="C1800" s="328" t="n"/>
      <c r="D1800" s="328" t="n"/>
      <c r="E1800" s="328" t="n"/>
      <c r="F1800" s="328" t="n"/>
      <c r="G1800" s="329" t="n"/>
      <c r="H1800" s="329" t="n"/>
      <c r="I1800" s="330" t="n"/>
      <c r="J1800" s="330" t="n"/>
      <c r="K1800" s="330" t="n"/>
      <c r="L1800" s="330" t="n"/>
      <c r="M1800" s="330" t="n"/>
      <c r="N1800" s="331">
        <f>IF(A1800="","",IF(ISERROR(MATCH($F1800,CL,0)),"Unknown",INDIRECT("'C'!$A$"&amp;MATCH($F1800,CL,0)+1)))</f>
        <v/>
      </c>
      <c r="O1800" s="331" t="inlineStr"/>
      <c r="P1800" s="332" t="n"/>
      <c r="Q1800" s="333">
        <f>A1800&amp;B1800</f>
        <v/>
      </c>
      <c r="R1800" s="333">
        <f>OR(ISBLANK(B1800),ISBLANK(C1800))</f>
        <v/>
      </c>
      <c r="S1800" s="333">
        <f>IF(R1800,"",A1800&amp;"+")</f>
        <v/>
      </c>
    </row>
    <row r="1801" ht="20.1" customFormat="1" customHeight="1" s="333">
      <c r="A1801" s="296" t="n"/>
      <c r="B1801" s="328" t="n"/>
      <c r="C1801" s="328" t="n"/>
      <c r="D1801" s="328" t="n"/>
      <c r="E1801" s="328" t="n"/>
      <c r="F1801" s="328" t="n"/>
      <c r="G1801" s="329" t="n"/>
      <c r="H1801" s="329" t="n"/>
      <c r="I1801" s="330" t="n"/>
      <c r="J1801" s="330" t="n"/>
      <c r="K1801" s="330" t="n"/>
      <c r="L1801" s="330" t="n"/>
      <c r="M1801" s="330" t="n"/>
      <c r="N1801" s="331">
        <f>IF(A1801="","",IF(ISERROR(MATCH($F1801,CL,0)),"Unknown",INDIRECT("'C'!$A$"&amp;MATCH($F1801,CL,0)+1)))</f>
        <v/>
      </c>
      <c r="O1801" s="331" t="inlineStr"/>
      <c r="P1801" s="332" t="n"/>
      <c r="Q1801" s="333">
        <f>A1801&amp;B1801</f>
        <v/>
      </c>
      <c r="R1801" s="333">
        <f>OR(ISBLANK(B1801),ISBLANK(C1801))</f>
        <v/>
      </c>
      <c r="S1801" s="333">
        <f>IF(R1801,"",A1801&amp;"+")</f>
        <v/>
      </c>
    </row>
    <row r="1802" ht="20.1" customFormat="1" customHeight="1" s="333">
      <c r="A1802" s="296" t="n"/>
      <c r="B1802" s="328" t="n"/>
      <c r="C1802" s="328" t="n"/>
      <c r="D1802" s="328" t="n"/>
      <c r="E1802" s="328" t="n"/>
      <c r="F1802" s="328" t="n"/>
      <c r="G1802" s="329" t="n"/>
      <c r="H1802" s="329" t="n"/>
      <c r="I1802" s="330" t="n"/>
      <c r="J1802" s="330" t="n"/>
      <c r="K1802" s="330" t="n"/>
      <c r="L1802" s="330" t="n"/>
      <c r="M1802" s="330" t="n"/>
      <c r="N1802" s="331">
        <f>IF(A1802="","",IF(ISERROR(MATCH($F1802,CL,0)),"Unknown",INDIRECT("'C'!$A$"&amp;MATCH($F1802,CL,0)+1)))</f>
        <v/>
      </c>
      <c r="O1802" s="331" t="inlineStr"/>
      <c r="P1802" s="332" t="n"/>
      <c r="Q1802" s="333">
        <f>A1802&amp;B1802</f>
        <v/>
      </c>
      <c r="R1802" s="333">
        <f>OR(ISBLANK(B1802),ISBLANK(C1802))</f>
        <v/>
      </c>
      <c r="S1802" s="333">
        <f>IF(R1802,"",A1802&amp;"+")</f>
        <v/>
      </c>
    </row>
    <row r="1803" ht="20.1" customFormat="1" customHeight="1" s="333">
      <c r="A1803" s="296" t="n"/>
      <c r="B1803" s="328" t="n"/>
      <c r="C1803" s="328" t="n"/>
      <c r="D1803" s="328" t="n"/>
      <c r="E1803" s="328" t="n"/>
      <c r="F1803" s="328" t="n"/>
      <c r="G1803" s="329" t="n"/>
      <c r="H1803" s="329" t="n"/>
      <c r="I1803" s="330" t="n"/>
      <c r="J1803" s="330" t="n"/>
      <c r="K1803" s="330" t="n"/>
      <c r="L1803" s="330" t="n"/>
      <c r="M1803" s="330" t="n"/>
      <c r="N1803" s="331">
        <f>IF(A1803="","",IF(ISERROR(MATCH($F1803,CL,0)),"Unknown",INDIRECT("'C'!$A$"&amp;MATCH($F1803,CL,0)+1)))</f>
        <v/>
      </c>
      <c r="O1803" s="331" t="inlineStr"/>
      <c r="P1803" s="332" t="n"/>
      <c r="Q1803" s="333">
        <f>A1803&amp;B1803</f>
        <v/>
      </c>
      <c r="R1803" s="333">
        <f>OR(ISBLANK(B1803),ISBLANK(C1803))</f>
        <v/>
      </c>
      <c r="S1803" s="333">
        <f>IF(R1803,"",A1803&amp;"+")</f>
        <v/>
      </c>
    </row>
    <row r="1804" ht="20.1" customFormat="1" customHeight="1" s="333">
      <c r="A1804" s="296" t="n"/>
      <c r="B1804" s="328" t="n"/>
      <c r="C1804" s="328" t="n"/>
      <c r="D1804" s="328" t="n"/>
      <c r="E1804" s="328" t="n"/>
      <c r="F1804" s="328" t="n"/>
      <c r="G1804" s="329" t="n"/>
      <c r="H1804" s="329" t="n"/>
      <c r="I1804" s="330" t="n"/>
      <c r="J1804" s="330" t="n"/>
      <c r="K1804" s="330" t="n"/>
      <c r="L1804" s="330" t="n"/>
      <c r="M1804" s="330" t="n"/>
      <c r="N1804" s="331">
        <f>IF(A1804="","",IF(ISERROR(MATCH($F1804,CL,0)),"Unknown",INDIRECT("'C'!$A$"&amp;MATCH($F1804,CL,0)+1)))</f>
        <v/>
      </c>
      <c r="O1804" s="331" t="inlineStr"/>
      <c r="P1804" s="332" t="n"/>
      <c r="Q1804" s="333">
        <f>A1804&amp;B1804</f>
        <v/>
      </c>
      <c r="R1804" s="333">
        <f>OR(ISBLANK(B1804),ISBLANK(C1804))</f>
        <v/>
      </c>
      <c r="S1804" s="333">
        <f>IF(R1804,"",A1804&amp;"+")</f>
        <v/>
      </c>
    </row>
    <row r="1805" ht="20.1" customFormat="1" customHeight="1" s="333">
      <c r="A1805" s="296" t="n"/>
      <c r="B1805" s="328" t="n"/>
      <c r="C1805" s="328" t="n"/>
      <c r="D1805" s="328" t="n"/>
      <c r="E1805" s="328" t="n"/>
      <c r="F1805" s="328" t="n"/>
      <c r="G1805" s="329" t="n"/>
      <c r="H1805" s="329" t="n"/>
      <c r="I1805" s="330" t="n"/>
      <c r="J1805" s="330" t="n"/>
      <c r="K1805" s="330" t="n"/>
      <c r="L1805" s="330" t="n"/>
      <c r="M1805" s="330" t="n"/>
      <c r="N1805" s="331">
        <f>IF(A1805="","",IF(ISERROR(MATCH($F1805,CL,0)),"Unknown",INDIRECT("'C'!$A$"&amp;MATCH($F1805,CL,0)+1)))</f>
        <v/>
      </c>
      <c r="O1805" s="331" t="inlineStr"/>
      <c r="P1805" s="332" t="n"/>
      <c r="Q1805" s="333">
        <f>A1805&amp;B1805</f>
        <v/>
      </c>
      <c r="R1805" s="333">
        <f>OR(ISBLANK(B1805),ISBLANK(C1805))</f>
        <v/>
      </c>
      <c r="S1805" s="333">
        <f>IF(R1805,"",A1805&amp;"+")</f>
        <v/>
      </c>
    </row>
    <row r="1806" ht="20.1" customFormat="1" customHeight="1" s="333">
      <c r="A1806" s="296" t="n"/>
      <c r="B1806" s="328" t="n"/>
      <c r="C1806" s="328" t="n"/>
      <c r="D1806" s="328" t="n"/>
      <c r="E1806" s="328" t="n"/>
      <c r="F1806" s="328" t="n"/>
      <c r="G1806" s="329" t="n"/>
      <c r="H1806" s="329" t="n"/>
      <c r="I1806" s="330" t="n"/>
      <c r="J1806" s="330" t="n"/>
      <c r="K1806" s="330" t="n"/>
      <c r="L1806" s="330" t="n"/>
      <c r="M1806" s="330" t="n"/>
      <c r="N1806" s="331">
        <f>IF(A1806="","",IF(ISERROR(MATCH($F1806,CL,0)),"Unknown",INDIRECT("'C'!$A$"&amp;MATCH($F1806,CL,0)+1)))</f>
        <v/>
      </c>
      <c r="O1806" s="331" t="inlineStr"/>
      <c r="P1806" s="332" t="n"/>
      <c r="Q1806" s="333">
        <f>A1806&amp;B1806</f>
        <v/>
      </c>
      <c r="R1806" s="333">
        <f>OR(ISBLANK(B1806),ISBLANK(C1806))</f>
        <v/>
      </c>
      <c r="S1806" s="333">
        <f>IF(R1806,"",A1806&amp;"+")</f>
        <v/>
      </c>
    </row>
    <row r="1807" ht="20.1" customFormat="1" customHeight="1" s="333">
      <c r="A1807" s="296" t="n"/>
      <c r="B1807" s="328" t="n"/>
      <c r="C1807" s="328" t="n"/>
      <c r="D1807" s="328" t="n"/>
      <c r="E1807" s="328" t="n"/>
      <c r="F1807" s="328" t="n"/>
      <c r="G1807" s="329" t="n"/>
      <c r="H1807" s="329" t="n"/>
      <c r="I1807" s="330" t="n"/>
      <c r="J1807" s="330" t="n"/>
      <c r="K1807" s="330" t="n"/>
      <c r="L1807" s="330" t="n"/>
      <c r="M1807" s="330" t="n"/>
      <c r="N1807" s="331">
        <f>IF(A1807="","",IF(ISERROR(MATCH($F1807,CL,0)),"Unknown",INDIRECT("'C'!$A$"&amp;MATCH($F1807,CL,0)+1)))</f>
        <v/>
      </c>
      <c r="O1807" s="331" t="inlineStr"/>
      <c r="P1807" s="332" t="n"/>
      <c r="Q1807" s="333">
        <f>A1807&amp;B1807</f>
        <v/>
      </c>
      <c r="R1807" s="333">
        <f>OR(ISBLANK(B1807),ISBLANK(C1807))</f>
        <v/>
      </c>
      <c r="S1807" s="333">
        <f>IF(R1807,"",A1807&amp;"+")</f>
        <v/>
      </c>
    </row>
    <row r="1808" ht="20.1" customFormat="1" customHeight="1" s="333">
      <c r="A1808" s="296" t="n"/>
      <c r="B1808" s="328" t="n"/>
      <c r="C1808" s="328" t="n"/>
      <c r="D1808" s="328" t="n"/>
      <c r="E1808" s="328" t="n"/>
      <c r="F1808" s="328" t="n"/>
      <c r="G1808" s="329" t="n"/>
      <c r="H1808" s="329" t="n"/>
      <c r="I1808" s="330" t="n"/>
      <c r="J1808" s="330" t="n"/>
      <c r="K1808" s="330" t="n"/>
      <c r="L1808" s="330" t="n"/>
      <c r="M1808" s="330" t="n"/>
      <c r="N1808" s="331">
        <f>IF(A1808="","",IF(ISERROR(MATCH($F1808,CL,0)),"Unknown",INDIRECT("'C'!$A$"&amp;MATCH($F1808,CL,0)+1)))</f>
        <v/>
      </c>
      <c r="O1808" s="331" t="inlineStr"/>
      <c r="P1808" s="332" t="n"/>
      <c r="Q1808" s="333">
        <f>A1808&amp;B1808</f>
        <v/>
      </c>
      <c r="R1808" s="333">
        <f>OR(ISBLANK(B1808),ISBLANK(C1808))</f>
        <v/>
      </c>
      <c r="S1808" s="333">
        <f>IF(R1808,"",A1808&amp;"+")</f>
        <v/>
      </c>
    </row>
    <row r="1809" ht="20.1" customFormat="1" customHeight="1" s="333">
      <c r="A1809" s="296" t="n"/>
      <c r="B1809" s="328" t="n"/>
      <c r="C1809" s="328" t="n"/>
      <c r="D1809" s="328" t="n"/>
      <c r="E1809" s="328" t="n"/>
      <c r="F1809" s="328" t="n"/>
      <c r="G1809" s="329" t="n"/>
      <c r="H1809" s="329" t="n"/>
      <c r="I1809" s="330" t="n"/>
      <c r="J1809" s="330" t="n"/>
      <c r="K1809" s="330" t="n"/>
      <c r="L1809" s="330" t="n"/>
      <c r="M1809" s="330" t="n"/>
      <c r="N1809" s="331">
        <f>IF(A1809="","",IF(ISERROR(MATCH($F1809,CL,0)),"Unknown",INDIRECT("'C'!$A$"&amp;MATCH($F1809,CL,0)+1)))</f>
        <v/>
      </c>
      <c r="O1809" s="331" t="inlineStr"/>
      <c r="P1809" s="332" t="n"/>
      <c r="Q1809" s="333">
        <f>A1809&amp;B1809</f>
        <v/>
      </c>
      <c r="R1809" s="333">
        <f>OR(ISBLANK(B1809),ISBLANK(C1809))</f>
        <v/>
      </c>
      <c r="S1809" s="333">
        <f>IF(R1809,"",A1809&amp;"+")</f>
        <v/>
      </c>
    </row>
    <row r="1810" ht="20.1" customFormat="1" customHeight="1" s="333">
      <c r="A1810" s="296" t="n"/>
      <c r="B1810" s="328" t="n"/>
      <c r="C1810" s="328" t="n"/>
      <c r="D1810" s="328" t="n"/>
      <c r="E1810" s="328" t="n"/>
      <c r="F1810" s="328" t="n"/>
      <c r="G1810" s="329" t="n"/>
      <c r="H1810" s="329" t="n"/>
      <c r="I1810" s="330" t="n"/>
      <c r="J1810" s="330" t="n"/>
      <c r="K1810" s="330" t="n"/>
      <c r="L1810" s="330" t="n"/>
      <c r="M1810" s="330" t="n"/>
      <c r="N1810" s="331">
        <f>IF(A1810="","",IF(ISERROR(MATCH($F1810,CL,0)),"Unknown",INDIRECT("'C'!$A$"&amp;MATCH($F1810,CL,0)+1)))</f>
        <v/>
      </c>
      <c r="O1810" s="331" t="inlineStr"/>
      <c r="P1810" s="332" t="n"/>
      <c r="Q1810" s="333">
        <f>A1810&amp;B1810</f>
        <v/>
      </c>
      <c r="R1810" s="333">
        <f>OR(ISBLANK(B1810),ISBLANK(C1810))</f>
        <v/>
      </c>
      <c r="S1810" s="333">
        <f>IF(R1810,"",A1810&amp;"+")</f>
        <v/>
      </c>
    </row>
    <row r="1811" ht="20.1" customFormat="1" customHeight="1" s="333">
      <c r="A1811" s="296" t="n"/>
      <c r="B1811" s="328" t="n"/>
      <c r="C1811" s="328" t="n"/>
      <c r="D1811" s="328" t="n"/>
      <c r="E1811" s="328" t="n"/>
      <c r="F1811" s="328" t="n"/>
      <c r="G1811" s="329" t="n"/>
      <c r="H1811" s="329" t="n"/>
      <c r="I1811" s="330" t="n"/>
      <c r="J1811" s="330" t="n"/>
      <c r="K1811" s="330" t="n"/>
      <c r="L1811" s="330" t="n"/>
      <c r="M1811" s="330" t="n"/>
      <c r="N1811" s="331">
        <f>IF(A1811="","",IF(ISERROR(MATCH($F1811,CL,0)),"Unknown",INDIRECT("'C'!$A$"&amp;MATCH($F1811,CL,0)+1)))</f>
        <v/>
      </c>
      <c r="O1811" s="331" t="inlineStr"/>
      <c r="P1811" s="332" t="n"/>
      <c r="Q1811" s="333">
        <f>A1811&amp;B1811</f>
        <v/>
      </c>
      <c r="R1811" s="333">
        <f>OR(ISBLANK(B1811),ISBLANK(C1811))</f>
        <v/>
      </c>
      <c r="S1811" s="333">
        <f>IF(R1811,"",A1811&amp;"+")</f>
        <v/>
      </c>
    </row>
    <row r="1812" ht="20.1" customFormat="1" customHeight="1" s="333">
      <c r="A1812" s="296" t="n"/>
      <c r="B1812" s="328" t="n"/>
      <c r="C1812" s="328" t="n"/>
      <c r="D1812" s="328" t="n"/>
      <c r="E1812" s="328" t="n"/>
      <c r="F1812" s="328" t="n"/>
      <c r="G1812" s="329" t="n"/>
      <c r="H1812" s="329" t="n"/>
      <c r="I1812" s="330" t="n"/>
      <c r="J1812" s="330" t="n"/>
      <c r="K1812" s="330" t="n"/>
      <c r="L1812" s="330" t="n"/>
      <c r="M1812" s="330" t="n"/>
      <c r="N1812" s="331">
        <f>IF(A1812="","",IF(ISERROR(MATCH($F1812,CL,0)),"Unknown",INDIRECT("'C'!$A$"&amp;MATCH($F1812,CL,0)+1)))</f>
        <v/>
      </c>
      <c r="O1812" s="331" t="inlineStr"/>
      <c r="P1812" s="332" t="n"/>
      <c r="Q1812" s="333">
        <f>A1812&amp;B1812</f>
        <v/>
      </c>
      <c r="R1812" s="333">
        <f>OR(ISBLANK(B1812),ISBLANK(C1812))</f>
        <v/>
      </c>
      <c r="S1812" s="333">
        <f>IF(R1812,"",A1812&amp;"+")</f>
        <v/>
      </c>
    </row>
    <row r="1813" ht="20.1" customFormat="1" customHeight="1" s="333">
      <c r="A1813" s="296" t="n"/>
      <c r="B1813" s="328" t="n"/>
      <c r="C1813" s="328" t="n"/>
      <c r="D1813" s="328" t="n"/>
      <c r="E1813" s="328" t="n"/>
      <c r="F1813" s="328" t="n"/>
      <c r="G1813" s="329" t="n"/>
      <c r="H1813" s="329" t="n"/>
      <c r="I1813" s="330" t="n"/>
      <c r="J1813" s="330" t="n"/>
      <c r="K1813" s="330" t="n"/>
      <c r="L1813" s="330" t="n"/>
      <c r="M1813" s="330" t="n"/>
      <c r="N1813" s="331">
        <f>IF(A1813="","",IF(ISERROR(MATCH($F1813,CL,0)),"Unknown",INDIRECT("'C'!$A$"&amp;MATCH($F1813,CL,0)+1)))</f>
        <v/>
      </c>
      <c r="O1813" s="331" t="inlineStr"/>
      <c r="P1813" s="332" t="n"/>
      <c r="Q1813" s="333">
        <f>A1813&amp;B1813</f>
        <v/>
      </c>
      <c r="R1813" s="333">
        <f>OR(ISBLANK(B1813),ISBLANK(C1813))</f>
        <v/>
      </c>
      <c r="S1813" s="333">
        <f>IF(R1813,"",A1813&amp;"+")</f>
        <v/>
      </c>
    </row>
    <row r="1814" ht="20.1" customFormat="1" customHeight="1" s="333">
      <c r="A1814" s="296" t="n"/>
      <c r="B1814" s="328" t="n"/>
      <c r="C1814" s="328" t="n"/>
      <c r="D1814" s="328" t="n"/>
      <c r="E1814" s="328" t="n"/>
      <c r="F1814" s="328" t="n"/>
      <c r="G1814" s="329" t="n"/>
      <c r="H1814" s="329" t="n"/>
      <c r="I1814" s="330" t="n"/>
      <c r="J1814" s="330" t="n"/>
      <c r="K1814" s="330" t="n"/>
      <c r="L1814" s="330" t="n"/>
      <c r="M1814" s="330" t="n"/>
      <c r="N1814" s="331">
        <f>IF(A1814="","",IF(ISERROR(MATCH($F1814,CL,0)),"Unknown",INDIRECT("'C'!$A$"&amp;MATCH($F1814,CL,0)+1)))</f>
        <v/>
      </c>
      <c r="O1814" s="331" t="inlineStr"/>
      <c r="P1814" s="332" t="n"/>
      <c r="Q1814" s="333">
        <f>A1814&amp;B1814</f>
        <v/>
      </c>
      <c r="R1814" s="333">
        <f>OR(ISBLANK(B1814),ISBLANK(C1814))</f>
        <v/>
      </c>
      <c r="S1814" s="333">
        <f>IF(R1814,"",A1814&amp;"+")</f>
        <v/>
      </c>
    </row>
    <row r="1815" ht="20.1" customFormat="1" customHeight="1" s="333">
      <c r="A1815" s="296" t="n"/>
      <c r="B1815" s="328" t="n"/>
      <c r="C1815" s="328" t="n"/>
      <c r="D1815" s="328" t="n"/>
      <c r="E1815" s="328" t="n"/>
      <c r="F1815" s="328" t="n"/>
      <c r="G1815" s="329" t="n"/>
      <c r="H1815" s="329" t="n"/>
      <c r="I1815" s="330" t="n"/>
      <c r="J1815" s="330" t="n"/>
      <c r="K1815" s="330" t="n"/>
      <c r="L1815" s="330" t="n"/>
      <c r="M1815" s="330" t="n"/>
      <c r="N1815" s="331">
        <f>IF(A1815="","",IF(ISERROR(MATCH($F1815,CL,0)),"Unknown",INDIRECT("'C'!$A$"&amp;MATCH($F1815,CL,0)+1)))</f>
        <v/>
      </c>
      <c r="O1815" s="331" t="inlineStr"/>
      <c r="P1815" s="332" t="n"/>
      <c r="Q1815" s="333">
        <f>A1815&amp;B1815</f>
        <v/>
      </c>
      <c r="R1815" s="333">
        <f>OR(ISBLANK(B1815),ISBLANK(C1815))</f>
        <v/>
      </c>
      <c r="S1815" s="333">
        <f>IF(R1815,"",A1815&amp;"+")</f>
        <v/>
      </c>
    </row>
    <row r="1816" ht="20.1" customFormat="1" customHeight="1" s="333">
      <c r="A1816" s="296" t="n"/>
      <c r="B1816" s="328" t="n"/>
      <c r="C1816" s="328" t="n"/>
      <c r="D1816" s="328" t="n"/>
      <c r="E1816" s="328" t="n"/>
      <c r="F1816" s="328" t="n"/>
      <c r="G1816" s="329" t="n"/>
      <c r="H1816" s="329" t="n"/>
      <c r="I1816" s="330" t="n"/>
      <c r="J1816" s="330" t="n"/>
      <c r="K1816" s="330" t="n"/>
      <c r="L1816" s="330" t="n"/>
      <c r="M1816" s="330" t="n"/>
      <c r="N1816" s="331">
        <f>IF(A1816="","",IF(ISERROR(MATCH($F1816,CL,0)),"Unknown",INDIRECT("'C'!$A$"&amp;MATCH($F1816,CL,0)+1)))</f>
        <v/>
      </c>
      <c r="O1816" s="331" t="inlineStr"/>
      <c r="P1816" s="332" t="n"/>
      <c r="Q1816" s="333">
        <f>A1816&amp;B1816</f>
        <v/>
      </c>
      <c r="R1816" s="333">
        <f>OR(ISBLANK(B1816),ISBLANK(C1816))</f>
        <v/>
      </c>
      <c r="S1816" s="333">
        <f>IF(R1816,"",A1816&amp;"+")</f>
        <v/>
      </c>
    </row>
    <row r="1817" ht="20.1" customFormat="1" customHeight="1" s="333">
      <c r="A1817" s="296" t="n"/>
      <c r="B1817" s="328" t="n"/>
      <c r="C1817" s="328" t="n"/>
      <c r="D1817" s="328" t="n"/>
      <c r="E1817" s="328" t="n"/>
      <c r="F1817" s="328" t="n"/>
      <c r="G1817" s="329" t="n"/>
      <c r="H1817" s="329" t="n"/>
      <c r="I1817" s="330" t="n"/>
      <c r="J1817" s="330" t="n"/>
      <c r="K1817" s="330" t="n"/>
      <c r="L1817" s="330" t="n"/>
      <c r="M1817" s="330" t="n"/>
      <c r="N1817" s="331">
        <f>IF(A1817="","",IF(ISERROR(MATCH($F1817,CL,0)),"Unknown",INDIRECT("'C'!$A$"&amp;MATCH($F1817,CL,0)+1)))</f>
        <v/>
      </c>
      <c r="O1817" s="331" t="inlineStr"/>
      <c r="P1817" s="332" t="n"/>
      <c r="Q1817" s="333">
        <f>A1817&amp;B1817</f>
        <v/>
      </c>
      <c r="R1817" s="333">
        <f>OR(ISBLANK(B1817),ISBLANK(C1817))</f>
        <v/>
      </c>
      <c r="S1817" s="333">
        <f>IF(R1817,"",A1817&amp;"+")</f>
        <v/>
      </c>
    </row>
    <row r="1818" ht="20.1" customFormat="1" customHeight="1" s="333">
      <c r="A1818" s="296" t="n"/>
      <c r="B1818" s="328" t="n"/>
      <c r="C1818" s="328" t="n"/>
      <c r="D1818" s="328" t="n"/>
      <c r="E1818" s="328" t="n"/>
      <c r="F1818" s="328" t="n"/>
      <c r="G1818" s="329" t="n"/>
      <c r="H1818" s="329" t="n"/>
      <c r="I1818" s="330" t="n"/>
      <c r="J1818" s="330" t="n"/>
      <c r="K1818" s="330" t="n"/>
      <c r="L1818" s="330" t="n"/>
      <c r="M1818" s="330" t="n"/>
      <c r="N1818" s="331">
        <f>IF(A1818="","",IF(ISERROR(MATCH($F1818,CL,0)),"Unknown",INDIRECT("'C'!$A$"&amp;MATCH($F1818,CL,0)+1)))</f>
        <v/>
      </c>
      <c r="O1818" s="331" t="inlineStr"/>
      <c r="P1818" s="332" t="n"/>
      <c r="Q1818" s="333">
        <f>A1818&amp;B1818</f>
        <v/>
      </c>
      <c r="R1818" s="333">
        <f>OR(ISBLANK(B1818),ISBLANK(C1818))</f>
        <v/>
      </c>
      <c r="S1818" s="333">
        <f>IF(R1818,"",A1818&amp;"+")</f>
        <v/>
      </c>
    </row>
    <row r="1819" ht="20.1" customFormat="1" customHeight="1" s="333">
      <c r="A1819" s="296" t="n"/>
      <c r="B1819" s="328" t="n"/>
      <c r="C1819" s="328" t="n"/>
      <c r="D1819" s="328" t="n"/>
      <c r="E1819" s="328" t="n"/>
      <c r="F1819" s="328" t="n"/>
      <c r="G1819" s="329" t="n"/>
      <c r="H1819" s="329" t="n"/>
      <c r="I1819" s="330" t="n"/>
      <c r="J1819" s="330" t="n"/>
      <c r="K1819" s="330" t="n"/>
      <c r="L1819" s="330" t="n"/>
      <c r="M1819" s="330" t="n"/>
      <c r="N1819" s="331">
        <f>IF(A1819="","",IF(ISERROR(MATCH($F1819,CL,0)),"Unknown",INDIRECT("'C'!$A$"&amp;MATCH($F1819,CL,0)+1)))</f>
        <v/>
      </c>
      <c r="O1819" s="331" t="inlineStr"/>
      <c r="P1819" s="332" t="n"/>
      <c r="Q1819" s="333">
        <f>A1819&amp;B1819</f>
        <v/>
      </c>
      <c r="R1819" s="333">
        <f>OR(ISBLANK(B1819),ISBLANK(C1819))</f>
        <v/>
      </c>
      <c r="S1819" s="333">
        <f>IF(R1819,"",A1819&amp;"+")</f>
        <v/>
      </c>
    </row>
    <row r="1820" ht="20.1" customFormat="1" customHeight="1" s="333">
      <c r="A1820" s="296" t="n"/>
      <c r="B1820" s="328" t="n"/>
      <c r="C1820" s="328" t="n"/>
      <c r="D1820" s="328" t="n"/>
      <c r="E1820" s="328" t="n"/>
      <c r="F1820" s="328" t="n"/>
      <c r="G1820" s="329" t="n"/>
      <c r="H1820" s="329" t="n"/>
      <c r="I1820" s="330" t="n"/>
      <c r="J1820" s="330" t="n"/>
      <c r="K1820" s="330" t="n"/>
      <c r="L1820" s="330" t="n"/>
      <c r="M1820" s="330" t="n"/>
      <c r="N1820" s="331">
        <f>IF(A1820="","",IF(ISERROR(MATCH($F1820,CL,0)),"Unknown",INDIRECT("'C'!$A$"&amp;MATCH($F1820,CL,0)+1)))</f>
        <v/>
      </c>
      <c r="O1820" s="331" t="inlineStr"/>
      <c r="P1820" s="332" t="n"/>
      <c r="Q1820" s="333">
        <f>A1820&amp;B1820</f>
        <v/>
      </c>
      <c r="R1820" s="333">
        <f>OR(ISBLANK(B1820),ISBLANK(C1820))</f>
        <v/>
      </c>
      <c r="S1820" s="333">
        <f>IF(R1820,"",A1820&amp;"+")</f>
        <v/>
      </c>
    </row>
    <row r="1821" ht="20.1" customFormat="1" customHeight="1" s="333">
      <c r="A1821" s="296" t="n"/>
      <c r="B1821" s="328" t="n"/>
      <c r="C1821" s="328" t="n"/>
      <c r="D1821" s="328" t="n"/>
      <c r="E1821" s="328" t="n"/>
      <c r="F1821" s="328" t="n"/>
      <c r="G1821" s="329" t="n"/>
      <c r="H1821" s="329" t="n"/>
      <c r="I1821" s="330" t="n"/>
      <c r="J1821" s="330" t="n"/>
      <c r="K1821" s="330" t="n"/>
      <c r="L1821" s="330" t="n"/>
      <c r="M1821" s="330" t="n"/>
      <c r="N1821" s="331">
        <f>IF(A1821="","",IF(ISERROR(MATCH($F1821,CL,0)),"Unknown",INDIRECT("'C'!$A$"&amp;MATCH($F1821,CL,0)+1)))</f>
        <v/>
      </c>
      <c r="O1821" s="331" t="inlineStr"/>
      <c r="P1821" s="332" t="n"/>
      <c r="Q1821" s="333">
        <f>A1821&amp;B1821</f>
        <v/>
      </c>
      <c r="R1821" s="333">
        <f>OR(ISBLANK(B1821),ISBLANK(C1821))</f>
        <v/>
      </c>
      <c r="S1821" s="333">
        <f>IF(R1821,"",A1821&amp;"+")</f>
        <v/>
      </c>
    </row>
    <row r="1822" ht="20.1" customFormat="1" customHeight="1" s="333">
      <c r="A1822" s="296" t="n"/>
      <c r="B1822" s="328" t="n"/>
      <c r="C1822" s="328" t="n"/>
      <c r="D1822" s="328" t="n"/>
      <c r="E1822" s="328" t="n"/>
      <c r="F1822" s="328" t="n"/>
      <c r="G1822" s="329" t="n"/>
      <c r="H1822" s="329" t="n"/>
      <c r="I1822" s="330" t="n"/>
      <c r="J1822" s="330" t="n"/>
      <c r="K1822" s="330" t="n"/>
      <c r="L1822" s="330" t="n"/>
      <c r="M1822" s="330" t="n"/>
      <c r="N1822" s="331">
        <f>IF(A1822="","",IF(ISERROR(MATCH($F1822,CL,0)),"Unknown",INDIRECT("'C'!$A$"&amp;MATCH($F1822,CL,0)+1)))</f>
        <v/>
      </c>
      <c r="O1822" s="331" t="inlineStr"/>
      <c r="P1822" s="332" t="n"/>
      <c r="Q1822" s="333">
        <f>A1822&amp;B1822</f>
        <v/>
      </c>
      <c r="R1822" s="333">
        <f>OR(ISBLANK(B1822),ISBLANK(C1822))</f>
        <v/>
      </c>
      <c r="S1822" s="333">
        <f>IF(R1822,"",A1822&amp;"+")</f>
        <v/>
      </c>
    </row>
    <row r="1823" ht="20.1" customFormat="1" customHeight="1" s="333">
      <c r="A1823" s="296" t="n"/>
      <c r="B1823" s="328" t="n"/>
      <c r="C1823" s="328" t="n"/>
      <c r="D1823" s="328" t="n"/>
      <c r="E1823" s="328" t="n"/>
      <c r="F1823" s="328" t="n"/>
      <c r="G1823" s="329" t="n"/>
      <c r="H1823" s="329" t="n"/>
      <c r="I1823" s="330" t="n"/>
      <c r="J1823" s="330" t="n"/>
      <c r="K1823" s="330" t="n"/>
      <c r="L1823" s="330" t="n"/>
      <c r="M1823" s="330" t="n"/>
      <c r="N1823" s="331">
        <f>IF(A1823="","",IF(ISERROR(MATCH($F1823,CL,0)),"Unknown",INDIRECT("'C'!$A$"&amp;MATCH($F1823,CL,0)+1)))</f>
        <v/>
      </c>
      <c r="O1823" s="331" t="inlineStr"/>
      <c r="P1823" s="332" t="n"/>
      <c r="Q1823" s="333">
        <f>A1823&amp;B1823</f>
        <v/>
      </c>
      <c r="R1823" s="333">
        <f>OR(ISBLANK(B1823),ISBLANK(C1823))</f>
        <v/>
      </c>
      <c r="S1823" s="333">
        <f>IF(R1823,"",A1823&amp;"+")</f>
        <v/>
      </c>
    </row>
    <row r="1824" ht="20.1" customFormat="1" customHeight="1" s="333">
      <c r="A1824" s="296" t="n"/>
      <c r="B1824" s="328" t="n"/>
      <c r="C1824" s="328" t="n"/>
      <c r="D1824" s="328" t="n"/>
      <c r="E1824" s="328" t="n"/>
      <c r="F1824" s="328" t="n"/>
      <c r="G1824" s="329" t="n"/>
      <c r="H1824" s="329" t="n"/>
      <c r="I1824" s="330" t="n"/>
      <c r="J1824" s="330" t="n"/>
      <c r="K1824" s="330" t="n"/>
      <c r="L1824" s="330" t="n"/>
      <c r="M1824" s="330" t="n"/>
      <c r="N1824" s="331">
        <f>IF(A1824="","",IF(ISERROR(MATCH($F1824,CL,0)),"Unknown",INDIRECT("'C'!$A$"&amp;MATCH($F1824,CL,0)+1)))</f>
        <v/>
      </c>
      <c r="O1824" s="331" t="inlineStr"/>
      <c r="P1824" s="332" t="n"/>
      <c r="Q1824" s="333">
        <f>A1824&amp;B1824</f>
        <v/>
      </c>
      <c r="R1824" s="333">
        <f>OR(ISBLANK(B1824),ISBLANK(C1824))</f>
        <v/>
      </c>
      <c r="S1824" s="333">
        <f>IF(R1824,"",A1824&amp;"+")</f>
        <v/>
      </c>
    </row>
    <row r="1825" ht="20.1" customFormat="1" customHeight="1" s="333">
      <c r="A1825" s="296" t="n"/>
      <c r="B1825" s="328" t="n"/>
      <c r="C1825" s="328" t="n"/>
      <c r="D1825" s="328" t="n"/>
      <c r="E1825" s="328" t="n"/>
      <c r="F1825" s="328" t="n"/>
      <c r="G1825" s="329" t="n"/>
      <c r="H1825" s="329" t="n"/>
      <c r="I1825" s="330" t="n"/>
      <c r="J1825" s="330" t="n"/>
      <c r="K1825" s="330" t="n"/>
      <c r="L1825" s="330" t="n"/>
      <c r="M1825" s="330" t="n"/>
      <c r="N1825" s="331">
        <f>IF(A1825="","",IF(ISERROR(MATCH($F1825,CL,0)),"Unknown",INDIRECT("'C'!$A$"&amp;MATCH($F1825,CL,0)+1)))</f>
        <v/>
      </c>
      <c r="O1825" s="331" t="inlineStr"/>
      <c r="P1825" s="332" t="n"/>
      <c r="Q1825" s="333">
        <f>A1825&amp;B1825</f>
        <v/>
      </c>
      <c r="R1825" s="333">
        <f>OR(ISBLANK(B1825),ISBLANK(C1825))</f>
        <v/>
      </c>
      <c r="S1825" s="333">
        <f>IF(R1825,"",A1825&amp;"+")</f>
        <v/>
      </c>
    </row>
    <row r="1826" ht="20.1" customFormat="1" customHeight="1" s="333">
      <c r="A1826" s="296" t="n"/>
      <c r="B1826" s="328" t="n"/>
      <c r="C1826" s="328" t="n"/>
      <c r="D1826" s="328" t="n"/>
      <c r="E1826" s="328" t="n"/>
      <c r="F1826" s="328" t="n"/>
      <c r="G1826" s="329" t="n"/>
      <c r="H1826" s="329" t="n"/>
      <c r="I1826" s="330" t="n"/>
      <c r="J1826" s="330" t="n"/>
      <c r="K1826" s="330" t="n"/>
      <c r="L1826" s="330" t="n"/>
      <c r="M1826" s="330" t="n"/>
      <c r="N1826" s="331">
        <f>IF(A1826="","",IF(ISERROR(MATCH($F1826,CL,0)),"Unknown",INDIRECT("'C'!$A$"&amp;MATCH($F1826,CL,0)+1)))</f>
        <v/>
      </c>
      <c r="O1826" s="331" t="inlineStr"/>
      <c r="P1826" s="332" t="n"/>
      <c r="Q1826" s="333">
        <f>A1826&amp;B1826</f>
        <v/>
      </c>
      <c r="R1826" s="333">
        <f>OR(ISBLANK(B1826),ISBLANK(C1826))</f>
        <v/>
      </c>
      <c r="S1826" s="333">
        <f>IF(R1826,"",A1826&amp;"+")</f>
        <v/>
      </c>
    </row>
    <row r="1827" ht="20.1" customFormat="1" customHeight="1" s="333">
      <c r="A1827" s="296" t="n"/>
      <c r="B1827" s="328" t="n"/>
      <c r="C1827" s="328" t="n"/>
      <c r="D1827" s="328" t="n"/>
      <c r="E1827" s="328" t="n"/>
      <c r="F1827" s="328" t="n"/>
      <c r="G1827" s="329" t="n"/>
      <c r="H1827" s="329" t="n"/>
      <c r="I1827" s="330" t="n"/>
      <c r="J1827" s="330" t="n"/>
      <c r="K1827" s="330" t="n"/>
      <c r="L1827" s="330" t="n"/>
      <c r="M1827" s="330" t="n"/>
      <c r="N1827" s="331">
        <f>IF(A1827="","",IF(ISERROR(MATCH($F1827,CL,0)),"Unknown",INDIRECT("'C'!$A$"&amp;MATCH($F1827,CL,0)+1)))</f>
        <v/>
      </c>
      <c r="O1827" s="331" t="inlineStr"/>
      <c r="P1827" s="332" t="n"/>
      <c r="Q1827" s="333">
        <f>A1827&amp;B1827</f>
        <v/>
      </c>
      <c r="R1827" s="333">
        <f>OR(ISBLANK(B1827),ISBLANK(C1827))</f>
        <v/>
      </c>
      <c r="S1827" s="333">
        <f>IF(R1827,"",A1827&amp;"+")</f>
        <v/>
      </c>
    </row>
    <row r="1828" ht="20.1" customFormat="1" customHeight="1" s="333">
      <c r="A1828" s="296" t="n"/>
      <c r="B1828" s="328" t="n"/>
      <c r="C1828" s="328" t="n"/>
      <c r="D1828" s="328" t="n"/>
      <c r="E1828" s="328" t="n"/>
      <c r="F1828" s="328" t="n"/>
      <c r="G1828" s="329" t="n"/>
      <c r="H1828" s="329" t="n"/>
      <c r="I1828" s="330" t="n"/>
      <c r="J1828" s="330" t="n"/>
      <c r="K1828" s="330" t="n"/>
      <c r="L1828" s="330" t="n"/>
      <c r="M1828" s="330" t="n"/>
      <c r="N1828" s="331">
        <f>IF(A1828="","",IF(ISERROR(MATCH($F1828,CL,0)),"Unknown",INDIRECT("'C'!$A$"&amp;MATCH($F1828,CL,0)+1)))</f>
        <v/>
      </c>
      <c r="O1828" s="331" t="inlineStr"/>
      <c r="P1828" s="332" t="n"/>
      <c r="Q1828" s="333">
        <f>A1828&amp;B1828</f>
        <v/>
      </c>
      <c r="R1828" s="333">
        <f>OR(ISBLANK(B1828),ISBLANK(C1828))</f>
        <v/>
      </c>
      <c r="S1828" s="333">
        <f>IF(R1828,"",A1828&amp;"+")</f>
        <v/>
      </c>
    </row>
    <row r="1829" ht="20.1" customFormat="1" customHeight="1" s="333">
      <c r="A1829" s="296" t="n"/>
      <c r="B1829" s="328" t="n"/>
      <c r="C1829" s="328" t="n"/>
      <c r="D1829" s="328" t="n"/>
      <c r="E1829" s="328" t="n"/>
      <c r="F1829" s="328" t="n"/>
      <c r="G1829" s="329" t="n"/>
      <c r="H1829" s="329" t="n"/>
      <c r="I1829" s="330" t="n"/>
      <c r="J1829" s="330" t="n"/>
      <c r="K1829" s="330" t="n"/>
      <c r="L1829" s="330" t="n"/>
      <c r="M1829" s="330" t="n"/>
      <c r="N1829" s="331">
        <f>IF(A1829="","",IF(ISERROR(MATCH($F1829,CL,0)),"Unknown",INDIRECT("'C'!$A$"&amp;MATCH($F1829,CL,0)+1)))</f>
        <v/>
      </c>
      <c r="O1829" s="331" t="inlineStr"/>
      <c r="P1829" s="332" t="n"/>
      <c r="Q1829" s="333">
        <f>A1829&amp;B1829</f>
        <v/>
      </c>
      <c r="R1829" s="333">
        <f>OR(ISBLANK(B1829),ISBLANK(C1829))</f>
        <v/>
      </c>
      <c r="S1829" s="333">
        <f>IF(R1829,"",A1829&amp;"+")</f>
        <v/>
      </c>
    </row>
    <row r="1830" ht="20.1" customFormat="1" customHeight="1" s="333">
      <c r="A1830" s="296" t="n"/>
      <c r="B1830" s="328" t="n"/>
      <c r="C1830" s="328" t="n"/>
      <c r="D1830" s="328" t="n"/>
      <c r="E1830" s="328" t="n"/>
      <c r="F1830" s="328" t="n"/>
      <c r="G1830" s="329" t="n"/>
      <c r="H1830" s="329" t="n"/>
      <c r="I1830" s="330" t="n"/>
      <c r="J1830" s="330" t="n"/>
      <c r="K1830" s="330" t="n"/>
      <c r="L1830" s="330" t="n"/>
      <c r="M1830" s="330" t="n"/>
      <c r="N1830" s="331">
        <f>IF(A1830="","",IF(ISERROR(MATCH($F1830,CL,0)),"Unknown",INDIRECT("'C'!$A$"&amp;MATCH($F1830,CL,0)+1)))</f>
        <v/>
      </c>
      <c r="O1830" s="331" t="inlineStr"/>
      <c r="P1830" s="332" t="n"/>
      <c r="Q1830" s="333">
        <f>A1830&amp;B1830</f>
        <v/>
      </c>
      <c r="R1830" s="333">
        <f>OR(ISBLANK(B1830),ISBLANK(C1830))</f>
        <v/>
      </c>
      <c r="S1830" s="333">
        <f>IF(R1830,"",A1830&amp;"+")</f>
        <v/>
      </c>
    </row>
    <row r="1831" ht="20.1" customFormat="1" customHeight="1" s="333">
      <c r="A1831" s="296" t="n"/>
      <c r="B1831" s="328" t="n"/>
      <c r="C1831" s="328" t="n"/>
      <c r="D1831" s="328" t="n"/>
      <c r="E1831" s="328" t="n"/>
      <c r="F1831" s="328" t="n"/>
      <c r="G1831" s="329" t="n"/>
      <c r="H1831" s="329" t="n"/>
      <c r="I1831" s="330" t="n"/>
      <c r="J1831" s="330" t="n"/>
      <c r="K1831" s="330" t="n"/>
      <c r="L1831" s="330" t="n"/>
      <c r="M1831" s="330" t="n"/>
      <c r="N1831" s="331">
        <f>IF(A1831="","",IF(ISERROR(MATCH($F1831,CL,0)),"Unknown",INDIRECT("'C'!$A$"&amp;MATCH($F1831,CL,0)+1)))</f>
        <v/>
      </c>
      <c r="O1831" s="331" t="inlineStr"/>
      <c r="P1831" s="332" t="n"/>
      <c r="Q1831" s="333">
        <f>A1831&amp;B1831</f>
        <v/>
      </c>
      <c r="R1831" s="333">
        <f>OR(ISBLANK(B1831),ISBLANK(C1831))</f>
        <v/>
      </c>
      <c r="S1831" s="333">
        <f>IF(R1831,"",A1831&amp;"+")</f>
        <v/>
      </c>
    </row>
    <row r="1832" ht="20.1" customFormat="1" customHeight="1" s="333">
      <c r="A1832" s="296" t="n"/>
      <c r="B1832" s="328" t="n"/>
      <c r="C1832" s="328" t="n"/>
      <c r="D1832" s="328" t="n"/>
      <c r="E1832" s="328" t="n"/>
      <c r="F1832" s="328" t="n"/>
      <c r="G1832" s="329" t="n"/>
      <c r="H1832" s="329" t="n"/>
      <c r="I1832" s="330" t="n"/>
      <c r="J1832" s="330" t="n"/>
      <c r="K1832" s="330" t="n"/>
      <c r="L1832" s="330" t="n"/>
      <c r="M1832" s="330" t="n"/>
      <c r="N1832" s="331">
        <f>IF(A1832="","",IF(ISERROR(MATCH($F1832,CL,0)),"Unknown",INDIRECT("'C'!$A$"&amp;MATCH($F1832,CL,0)+1)))</f>
        <v/>
      </c>
      <c r="O1832" s="331" t="inlineStr"/>
      <c r="P1832" s="332" t="n"/>
      <c r="Q1832" s="333">
        <f>A1832&amp;B1832</f>
        <v/>
      </c>
      <c r="R1832" s="333">
        <f>OR(ISBLANK(B1832),ISBLANK(C1832))</f>
        <v/>
      </c>
      <c r="S1832" s="333">
        <f>IF(R1832,"",A1832&amp;"+")</f>
        <v/>
      </c>
    </row>
    <row r="1833" ht="20.1" customFormat="1" customHeight="1" s="333">
      <c r="A1833" s="296" t="n"/>
      <c r="B1833" s="328" t="n"/>
      <c r="C1833" s="328" t="n"/>
      <c r="D1833" s="328" t="n"/>
      <c r="E1833" s="328" t="n"/>
      <c r="F1833" s="328" t="n"/>
      <c r="G1833" s="329" t="n"/>
      <c r="H1833" s="329" t="n"/>
      <c r="I1833" s="330" t="n"/>
      <c r="J1833" s="330" t="n"/>
      <c r="K1833" s="330" t="n"/>
      <c r="L1833" s="330" t="n"/>
      <c r="M1833" s="330" t="n"/>
      <c r="N1833" s="331">
        <f>IF(A1833="","",IF(ISERROR(MATCH($F1833,CL,0)),"Unknown",INDIRECT("'C'!$A$"&amp;MATCH($F1833,CL,0)+1)))</f>
        <v/>
      </c>
      <c r="O1833" s="331" t="inlineStr"/>
      <c r="P1833" s="332" t="n"/>
      <c r="Q1833" s="333">
        <f>A1833&amp;B1833</f>
        <v/>
      </c>
      <c r="R1833" s="333">
        <f>OR(ISBLANK(B1833),ISBLANK(C1833))</f>
        <v/>
      </c>
      <c r="S1833" s="333">
        <f>IF(R1833,"",A1833&amp;"+")</f>
        <v/>
      </c>
    </row>
    <row r="1834" ht="20.1" customFormat="1" customHeight="1" s="333">
      <c r="A1834" s="296" t="n"/>
      <c r="B1834" s="328" t="n"/>
      <c r="C1834" s="328" t="n"/>
      <c r="D1834" s="328" t="n"/>
      <c r="E1834" s="328" t="n"/>
      <c r="F1834" s="328" t="n"/>
      <c r="G1834" s="329" t="n"/>
      <c r="H1834" s="329" t="n"/>
      <c r="I1834" s="330" t="n"/>
      <c r="J1834" s="330" t="n"/>
      <c r="K1834" s="330" t="n"/>
      <c r="L1834" s="330" t="n"/>
      <c r="M1834" s="330" t="n"/>
      <c r="N1834" s="331">
        <f>IF(A1834="","",IF(ISERROR(MATCH($F1834,CL,0)),"Unknown",INDIRECT("'C'!$A$"&amp;MATCH($F1834,CL,0)+1)))</f>
        <v/>
      </c>
      <c r="O1834" s="331" t="inlineStr"/>
      <c r="P1834" s="332" t="n"/>
      <c r="Q1834" s="333">
        <f>A1834&amp;B1834</f>
        <v/>
      </c>
      <c r="R1834" s="333">
        <f>OR(ISBLANK(B1834),ISBLANK(C1834))</f>
        <v/>
      </c>
      <c r="S1834" s="333">
        <f>IF(R1834,"",A1834&amp;"+")</f>
        <v/>
      </c>
    </row>
    <row r="1835" ht="20.1" customFormat="1" customHeight="1" s="333">
      <c r="A1835" s="296" t="n"/>
      <c r="B1835" s="328" t="n"/>
      <c r="C1835" s="328" t="n"/>
      <c r="D1835" s="328" t="n"/>
      <c r="E1835" s="328" t="n"/>
      <c r="F1835" s="328" t="n"/>
      <c r="G1835" s="329" t="n"/>
      <c r="H1835" s="329" t="n"/>
      <c r="I1835" s="330" t="n"/>
      <c r="J1835" s="330" t="n"/>
      <c r="K1835" s="330" t="n"/>
      <c r="L1835" s="330" t="n"/>
      <c r="M1835" s="330" t="n"/>
      <c r="N1835" s="331">
        <f>IF(A1835="","",IF(ISERROR(MATCH($F1835,CL,0)),"Unknown",INDIRECT("'C'!$A$"&amp;MATCH($F1835,CL,0)+1)))</f>
        <v/>
      </c>
      <c r="O1835" s="331" t="inlineStr"/>
      <c r="P1835" s="332" t="n"/>
      <c r="Q1835" s="333">
        <f>A1835&amp;B1835</f>
        <v/>
      </c>
      <c r="R1835" s="333">
        <f>OR(ISBLANK(B1835),ISBLANK(C1835))</f>
        <v/>
      </c>
      <c r="S1835" s="333">
        <f>IF(R1835,"",A1835&amp;"+")</f>
        <v/>
      </c>
    </row>
    <row r="1836" ht="20.1" customFormat="1" customHeight="1" s="333">
      <c r="A1836" s="296" t="n"/>
      <c r="B1836" s="328" t="n"/>
      <c r="C1836" s="328" t="n"/>
      <c r="D1836" s="328" t="n"/>
      <c r="E1836" s="328" t="n"/>
      <c r="F1836" s="328" t="n"/>
      <c r="G1836" s="329" t="n"/>
      <c r="H1836" s="329" t="n"/>
      <c r="I1836" s="330" t="n"/>
      <c r="J1836" s="330" t="n"/>
      <c r="K1836" s="330" t="n"/>
      <c r="L1836" s="330" t="n"/>
      <c r="M1836" s="330" t="n"/>
      <c r="N1836" s="331">
        <f>IF(A1836="","",IF(ISERROR(MATCH($F1836,CL,0)),"Unknown",INDIRECT("'C'!$A$"&amp;MATCH($F1836,CL,0)+1)))</f>
        <v/>
      </c>
      <c r="O1836" s="331" t="inlineStr"/>
      <c r="P1836" s="332" t="n"/>
      <c r="Q1836" s="333">
        <f>A1836&amp;B1836</f>
        <v/>
      </c>
      <c r="R1836" s="333">
        <f>OR(ISBLANK(B1836),ISBLANK(C1836))</f>
        <v/>
      </c>
      <c r="S1836" s="333">
        <f>IF(R1836,"",A1836&amp;"+")</f>
        <v/>
      </c>
    </row>
    <row r="1837" ht="20.1" customFormat="1" customHeight="1" s="333">
      <c r="A1837" s="296" t="n"/>
      <c r="B1837" s="328" t="n"/>
      <c r="C1837" s="328" t="n"/>
      <c r="D1837" s="328" t="n"/>
      <c r="E1837" s="328" t="n"/>
      <c r="F1837" s="328" t="n"/>
      <c r="G1837" s="329" t="n"/>
      <c r="H1837" s="329" t="n"/>
      <c r="I1837" s="330" t="n"/>
      <c r="J1837" s="330" t="n"/>
      <c r="K1837" s="330" t="n"/>
      <c r="L1837" s="330" t="n"/>
      <c r="M1837" s="330" t="n"/>
      <c r="N1837" s="331">
        <f>IF(A1837="","",IF(ISERROR(MATCH($F1837,CL,0)),"Unknown",INDIRECT("'C'!$A$"&amp;MATCH($F1837,CL,0)+1)))</f>
        <v/>
      </c>
      <c r="O1837" s="331" t="inlineStr"/>
      <c r="P1837" s="332" t="n"/>
      <c r="Q1837" s="333">
        <f>A1837&amp;B1837</f>
        <v/>
      </c>
      <c r="R1837" s="333">
        <f>OR(ISBLANK(B1837),ISBLANK(C1837))</f>
        <v/>
      </c>
      <c r="S1837" s="333">
        <f>IF(R1837,"",A1837&amp;"+")</f>
        <v/>
      </c>
    </row>
    <row r="1838" ht="20.1" customFormat="1" customHeight="1" s="333">
      <c r="A1838" s="296" t="n"/>
      <c r="B1838" s="328" t="n"/>
      <c r="C1838" s="328" t="n"/>
      <c r="D1838" s="328" t="n"/>
      <c r="E1838" s="328" t="n"/>
      <c r="F1838" s="328" t="n"/>
      <c r="G1838" s="329" t="n"/>
      <c r="H1838" s="329" t="n"/>
      <c r="I1838" s="330" t="n"/>
      <c r="J1838" s="330" t="n"/>
      <c r="K1838" s="330" t="n"/>
      <c r="L1838" s="330" t="n"/>
      <c r="M1838" s="330" t="n"/>
      <c r="N1838" s="331">
        <f>IF(A1838="","",IF(ISERROR(MATCH($F1838,CL,0)),"Unknown",INDIRECT("'C'!$A$"&amp;MATCH($F1838,CL,0)+1)))</f>
        <v/>
      </c>
      <c r="O1838" s="331" t="inlineStr"/>
      <c r="P1838" s="332" t="n"/>
      <c r="Q1838" s="333">
        <f>A1838&amp;B1838</f>
        <v/>
      </c>
      <c r="R1838" s="333">
        <f>OR(ISBLANK(B1838),ISBLANK(C1838))</f>
        <v/>
      </c>
      <c r="S1838" s="333">
        <f>IF(R1838,"",A1838&amp;"+")</f>
        <v/>
      </c>
    </row>
    <row r="1839" ht="20.1" customFormat="1" customHeight="1" s="333">
      <c r="A1839" s="296" t="n"/>
      <c r="B1839" s="328" t="n"/>
      <c r="C1839" s="328" t="n"/>
      <c r="D1839" s="328" t="n"/>
      <c r="E1839" s="328" t="n"/>
      <c r="F1839" s="328" t="n"/>
      <c r="G1839" s="329" t="n"/>
      <c r="H1839" s="329" t="n"/>
      <c r="I1839" s="330" t="n"/>
      <c r="J1839" s="330" t="n"/>
      <c r="K1839" s="330" t="n"/>
      <c r="L1839" s="330" t="n"/>
      <c r="M1839" s="330" t="n"/>
      <c r="N1839" s="331">
        <f>IF(A1839="","",IF(ISERROR(MATCH($F1839,CL,0)),"Unknown",INDIRECT("'C'!$A$"&amp;MATCH($F1839,CL,0)+1)))</f>
        <v/>
      </c>
      <c r="O1839" s="331" t="inlineStr"/>
      <c r="P1839" s="332" t="n"/>
      <c r="Q1839" s="333">
        <f>A1839&amp;B1839</f>
        <v/>
      </c>
      <c r="R1839" s="333">
        <f>OR(ISBLANK(B1839),ISBLANK(C1839))</f>
        <v/>
      </c>
      <c r="S1839" s="333">
        <f>IF(R1839,"",A1839&amp;"+")</f>
        <v/>
      </c>
    </row>
    <row r="1840" ht="20.1" customFormat="1" customHeight="1" s="333">
      <c r="A1840" s="296" t="n"/>
      <c r="B1840" s="328" t="n"/>
      <c r="C1840" s="328" t="n"/>
      <c r="D1840" s="328" t="n"/>
      <c r="E1840" s="328" t="n"/>
      <c r="F1840" s="328" t="n"/>
      <c r="G1840" s="329" t="n"/>
      <c r="H1840" s="329" t="n"/>
      <c r="I1840" s="330" t="n"/>
      <c r="J1840" s="330" t="n"/>
      <c r="K1840" s="330" t="n"/>
      <c r="L1840" s="330" t="n"/>
      <c r="M1840" s="330" t="n"/>
      <c r="N1840" s="331">
        <f>IF(A1840="","",IF(ISERROR(MATCH($F1840,CL,0)),"Unknown",INDIRECT("'C'!$A$"&amp;MATCH($F1840,CL,0)+1)))</f>
        <v/>
      </c>
      <c r="O1840" s="331" t="inlineStr"/>
      <c r="P1840" s="332" t="n"/>
      <c r="Q1840" s="333">
        <f>A1840&amp;B1840</f>
        <v/>
      </c>
      <c r="R1840" s="333">
        <f>OR(ISBLANK(B1840),ISBLANK(C1840))</f>
        <v/>
      </c>
      <c r="S1840" s="333">
        <f>IF(R1840,"",A1840&amp;"+")</f>
        <v/>
      </c>
    </row>
    <row r="1841" ht="20.1" customFormat="1" customHeight="1" s="333">
      <c r="A1841" s="296" t="n"/>
      <c r="B1841" s="328" t="n"/>
      <c r="C1841" s="328" t="n"/>
      <c r="D1841" s="328" t="n"/>
      <c r="E1841" s="328" t="n"/>
      <c r="F1841" s="328" t="n"/>
      <c r="G1841" s="329" t="n"/>
      <c r="H1841" s="329" t="n"/>
      <c r="I1841" s="330" t="n"/>
      <c r="J1841" s="330" t="n"/>
      <c r="K1841" s="330" t="n"/>
      <c r="L1841" s="330" t="n"/>
      <c r="M1841" s="330" t="n"/>
      <c r="N1841" s="331">
        <f>IF(A1841="","",IF(ISERROR(MATCH($F1841,CL,0)),"Unknown",INDIRECT("'C'!$A$"&amp;MATCH($F1841,CL,0)+1)))</f>
        <v/>
      </c>
      <c r="O1841" s="331" t="inlineStr"/>
      <c r="P1841" s="332" t="n"/>
      <c r="Q1841" s="333">
        <f>A1841&amp;B1841</f>
        <v/>
      </c>
      <c r="R1841" s="333">
        <f>OR(ISBLANK(B1841),ISBLANK(C1841))</f>
        <v/>
      </c>
      <c r="S1841" s="333">
        <f>IF(R1841,"",A1841&amp;"+")</f>
        <v/>
      </c>
    </row>
    <row r="1842" ht="20.1" customFormat="1" customHeight="1" s="333">
      <c r="A1842" s="296" t="n"/>
      <c r="B1842" s="328" t="n"/>
      <c r="C1842" s="328" t="n"/>
      <c r="D1842" s="328" t="n"/>
      <c r="E1842" s="328" t="n"/>
      <c r="F1842" s="328" t="n"/>
      <c r="G1842" s="329" t="n"/>
      <c r="H1842" s="329" t="n"/>
      <c r="I1842" s="330" t="n"/>
      <c r="J1842" s="330" t="n"/>
      <c r="K1842" s="330" t="n"/>
      <c r="L1842" s="330" t="n"/>
      <c r="M1842" s="330" t="n"/>
      <c r="N1842" s="331">
        <f>IF(A1842="","",IF(ISERROR(MATCH($F1842,CL,0)),"Unknown",INDIRECT("'C'!$A$"&amp;MATCH($F1842,CL,0)+1)))</f>
        <v/>
      </c>
      <c r="O1842" s="331" t="inlineStr"/>
      <c r="P1842" s="332" t="n"/>
      <c r="Q1842" s="333">
        <f>A1842&amp;B1842</f>
        <v/>
      </c>
      <c r="R1842" s="333">
        <f>OR(ISBLANK(B1842),ISBLANK(C1842))</f>
        <v/>
      </c>
      <c r="S1842" s="333">
        <f>IF(R1842,"",A1842&amp;"+")</f>
        <v/>
      </c>
    </row>
    <row r="1843" ht="20.1" customFormat="1" customHeight="1" s="333">
      <c r="A1843" s="296" t="n"/>
      <c r="B1843" s="328" t="n"/>
      <c r="C1843" s="328" t="n"/>
      <c r="D1843" s="328" t="n"/>
      <c r="E1843" s="328" t="n"/>
      <c r="F1843" s="328" t="n"/>
      <c r="G1843" s="329" t="n"/>
      <c r="H1843" s="329" t="n"/>
      <c r="I1843" s="330" t="n"/>
      <c r="J1843" s="330" t="n"/>
      <c r="K1843" s="330" t="n"/>
      <c r="L1843" s="330" t="n"/>
      <c r="M1843" s="330" t="n"/>
      <c r="N1843" s="331">
        <f>IF(A1843="","",IF(ISERROR(MATCH($F1843,CL,0)),"Unknown",INDIRECT("'C'!$A$"&amp;MATCH($F1843,CL,0)+1)))</f>
        <v/>
      </c>
      <c r="O1843" s="331" t="inlineStr"/>
      <c r="P1843" s="332" t="n"/>
      <c r="Q1843" s="333">
        <f>A1843&amp;B1843</f>
        <v/>
      </c>
      <c r="R1843" s="333">
        <f>OR(ISBLANK(B1843),ISBLANK(C1843))</f>
        <v/>
      </c>
      <c r="S1843" s="333">
        <f>IF(R1843,"",A1843&amp;"+")</f>
        <v/>
      </c>
    </row>
    <row r="1844" ht="20.1" customFormat="1" customHeight="1" s="333">
      <c r="A1844" s="296" t="n"/>
      <c r="B1844" s="328" t="n"/>
      <c r="C1844" s="328" t="n"/>
      <c r="D1844" s="328" t="n"/>
      <c r="E1844" s="328" t="n"/>
      <c r="F1844" s="328" t="n"/>
      <c r="G1844" s="329" t="n"/>
      <c r="H1844" s="329" t="n"/>
      <c r="I1844" s="330" t="n"/>
      <c r="J1844" s="330" t="n"/>
      <c r="K1844" s="330" t="n"/>
      <c r="L1844" s="330" t="n"/>
      <c r="M1844" s="330" t="n"/>
      <c r="N1844" s="331">
        <f>IF(A1844="","",IF(ISERROR(MATCH($F1844,CL,0)),"Unknown",INDIRECT("'C'!$A$"&amp;MATCH($F1844,CL,0)+1)))</f>
        <v/>
      </c>
      <c r="O1844" s="331" t="inlineStr"/>
      <c r="P1844" s="332" t="n"/>
      <c r="Q1844" s="333">
        <f>A1844&amp;B1844</f>
        <v/>
      </c>
      <c r="R1844" s="333">
        <f>OR(ISBLANK(B1844),ISBLANK(C1844))</f>
        <v/>
      </c>
      <c r="S1844" s="333">
        <f>IF(R1844,"",A1844&amp;"+")</f>
        <v/>
      </c>
    </row>
    <row r="1845" ht="20.1" customFormat="1" customHeight="1" s="333">
      <c r="A1845" s="296" t="n"/>
      <c r="B1845" s="328" t="n"/>
      <c r="C1845" s="328" t="n"/>
      <c r="D1845" s="328" t="n"/>
      <c r="E1845" s="328" t="n"/>
      <c r="F1845" s="328" t="n"/>
      <c r="G1845" s="329" t="n"/>
      <c r="H1845" s="329" t="n"/>
      <c r="I1845" s="330" t="n"/>
      <c r="J1845" s="330" t="n"/>
      <c r="K1845" s="330" t="n"/>
      <c r="L1845" s="330" t="n"/>
      <c r="M1845" s="330" t="n"/>
      <c r="N1845" s="331">
        <f>IF(A1845="","",IF(ISERROR(MATCH($F1845,CL,0)),"Unknown",INDIRECT("'C'!$A$"&amp;MATCH($F1845,CL,0)+1)))</f>
        <v/>
      </c>
      <c r="O1845" s="331" t="inlineStr"/>
      <c r="P1845" s="332" t="n"/>
      <c r="Q1845" s="333">
        <f>A1845&amp;B1845</f>
        <v/>
      </c>
      <c r="R1845" s="333">
        <f>OR(ISBLANK(B1845),ISBLANK(C1845))</f>
        <v/>
      </c>
      <c r="S1845" s="333">
        <f>IF(R1845,"",A1845&amp;"+")</f>
        <v/>
      </c>
    </row>
    <row r="1846" ht="20.1" customFormat="1" customHeight="1" s="333">
      <c r="A1846" s="296" t="n"/>
      <c r="B1846" s="328" t="n"/>
      <c r="C1846" s="328" t="n"/>
      <c r="D1846" s="328" t="n"/>
      <c r="E1846" s="328" t="n"/>
      <c r="F1846" s="328" t="n"/>
      <c r="G1846" s="329" t="n"/>
      <c r="H1846" s="329" t="n"/>
      <c r="I1846" s="330" t="n"/>
      <c r="J1846" s="330" t="n"/>
      <c r="K1846" s="330" t="n"/>
      <c r="L1846" s="330" t="n"/>
      <c r="M1846" s="330" t="n"/>
      <c r="N1846" s="331">
        <f>IF(A1846="","",IF(ISERROR(MATCH($F1846,CL,0)),"Unknown",INDIRECT("'C'!$A$"&amp;MATCH($F1846,CL,0)+1)))</f>
        <v/>
      </c>
      <c r="O1846" s="331" t="inlineStr"/>
      <c r="P1846" s="332" t="n"/>
      <c r="Q1846" s="333">
        <f>A1846&amp;B1846</f>
        <v/>
      </c>
      <c r="R1846" s="333">
        <f>OR(ISBLANK(B1846),ISBLANK(C1846))</f>
        <v/>
      </c>
      <c r="S1846" s="333">
        <f>IF(R1846,"",A1846&amp;"+")</f>
        <v/>
      </c>
    </row>
    <row r="1847" ht="20.1" customFormat="1" customHeight="1" s="333">
      <c r="A1847" s="296" t="n"/>
      <c r="B1847" s="328" t="n"/>
      <c r="C1847" s="328" t="n"/>
      <c r="D1847" s="328" t="n"/>
      <c r="E1847" s="328" t="n"/>
      <c r="F1847" s="328" t="n"/>
      <c r="G1847" s="329" t="n"/>
      <c r="H1847" s="329" t="n"/>
      <c r="I1847" s="330" t="n"/>
      <c r="J1847" s="330" t="n"/>
      <c r="K1847" s="330" t="n"/>
      <c r="L1847" s="330" t="n"/>
      <c r="M1847" s="330" t="n"/>
      <c r="N1847" s="331">
        <f>IF(A1847="","",IF(ISERROR(MATCH($F1847,CL,0)),"Unknown",INDIRECT("'C'!$A$"&amp;MATCH($F1847,CL,0)+1)))</f>
        <v/>
      </c>
      <c r="O1847" s="331" t="inlineStr"/>
      <c r="P1847" s="332" t="n"/>
      <c r="Q1847" s="333">
        <f>A1847&amp;B1847</f>
        <v/>
      </c>
      <c r="R1847" s="333">
        <f>OR(ISBLANK(B1847),ISBLANK(C1847))</f>
        <v/>
      </c>
      <c r="S1847" s="333">
        <f>IF(R1847,"",A1847&amp;"+")</f>
        <v/>
      </c>
    </row>
    <row r="1848" ht="20.1" customFormat="1" customHeight="1" s="333">
      <c r="A1848" s="296" t="n"/>
      <c r="B1848" s="328" t="n"/>
      <c r="C1848" s="328" t="n"/>
      <c r="D1848" s="328" t="n"/>
      <c r="E1848" s="328" t="n"/>
      <c r="F1848" s="328" t="n"/>
      <c r="G1848" s="329" t="n"/>
      <c r="H1848" s="329" t="n"/>
      <c r="I1848" s="330" t="n"/>
      <c r="J1848" s="330" t="n"/>
      <c r="K1848" s="330" t="n"/>
      <c r="L1848" s="330" t="n"/>
      <c r="M1848" s="330" t="n"/>
      <c r="N1848" s="331">
        <f>IF(A1848="","",IF(ISERROR(MATCH($F1848,CL,0)),"Unknown",INDIRECT("'C'!$A$"&amp;MATCH($F1848,CL,0)+1)))</f>
        <v/>
      </c>
      <c r="O1848" s="331" t="inlineStr"/>
      <c r="P1848" s="332" t="n"/>
      <c r="Q1848" s="333">
        <f>A1848&amp;B1848</f>
        <v/>
      </c>
      <c r="R1848" s="333">
        <f>OR(ISBLANK(B1848),ISBLANK(C1848))</f>
        <v/>
      </c>
      <c r="S1848" s="333">
        <f>IF(R1848,"",A1848&amp;"+")</f>
        <v/>
      </c>
    </row>
    <row r="1849" ht="20.1" customFormat="1" customHeight="1" s="333">
      <c r="A1849" s="296" t="n"/>
      <c r="B1849" s="328" t="n"/>
      <c r="C1849" s="328" t="n"/>
      <c r="D1849" s="328" t="n"/>
      <c r="E1849" s="328" t="n"/>
      <c r="F1849" s="328" t="n"/>
      <c r="G1849" s="329" t="n"/>
      <c r="H1849" s="329" t="n"/>
      <c r="I1849" s="330" t="n"/>
      <c r="J1849" s="330" t="n"/>
      <c r="K1849" s="330" t="n"/>
      <c r="L1849" s="330" t="n"/>
      <c r="M1849" s="330" t="n"/>
      <c r="N1849" s="331">
        <f>IF(A1849="","",IF(ISERROR(MATCH($F1849,CL,0)),"Unknown",INDIRECT("'C'!$A$"&amp;MATCH($F1849,CL,0)+1)))</f>
        <v/>
      </c>
      <c r="O1849" s="331" t="inlineStr"/>
      <c r="P1849" s="332" t="n"/>
      <c r="Q1849" s="333">
        <f>A1849&amp;B1849</f>
        <v/>
      </c>
      <c r="R1849" s="333">
        <f>OR(ISBLANK(B1849),ISBLANK(C1849))</f>
        <v/>
      </c>
      <c r="S1849" s="333">
        <f>IF(R1849,"",A1849&amp;"+")</f>
        <v/>
      </c>
    </row>
    <row r="1850" ht="20.1" customFormat="1" customHeight="1" s="333">
      <c r="A1850" s="296" t="n"/>
      <c r="B1850" s="328" t="n"/>
      <c r="C1850" s="328" t="n"/>
      <c r="D1850" s="328" t="n"/>
      <c r="E1850" s="328" t="n"/>
      <c r="F1850" s="328" t="n"/>
      <c r="G1850" s="329" t="n"/>
      <c r="H1850" s="329" t="n"/>
      <c r="I1850" s="330" t="n"/>
      <c r="J1850" s="330" t="n"/>
      <c r="K1850" s="330" t="n"/>
      <c r="L1850" s="330" t="n"/>
      <c r="M1850" s="330" t="n"/>
      <c r="N1850" s="331">
        <f>IF(A1850="","",IF(ISERROR(MATCH($F1850,CL,0)),"Unknown",INDIRECT("'C'!$A$"&amp;MATCH($F1850,CL,0)+1)))</f>
        <v/>
      </c>
      <c r="O1850" s="331" t="inlineStr"/>
      <c r="P1850" s="332" t="n"/>
      <c r="Q1850" s="333">
        <f>A1850&amp;B1850</f>
        <v/>
      </c>
      <c r="R1850" s="333">
        <f>OR(ISBLANK(B1850),ISBLANK(C1850))</f>
        <v/>
      </c>
      <c r="S1850" s="333">
        <f>IF(R1850,"",A1850&amp;"+")</f>
        <v/>
      </c>
    </row>
    <row r="1851" ht="20.1" customFormat="1" customHeight="1" s="333">
      <c r="A1851" s="296" t="n"/>
      <c r="B1851" s="328" t="n"/>
      <c r="C1851" s="328" t="n"/>
      <c r="D1851" s="328" t="n"/>
      <c r="E1851" s="328" t="n"/>
      <c r="F1851" s="328" t="n"/>
      <c r="G1851" s="329" t="n"/>
      <c r="H1851" s="329" t="n"/>
      <c r="I1851" s="330" t="n"/>
      <c r="J1851" s="330" t="n"/>
      <c r="K1851" s="330" t="n"/>
      <c r="L1851" s="330" t="n"/>
      <c r="M1851" s="330" t="n"/>
      <c r="N1851" s="331">
        <f>IF(A1851="","",IF(ISERROR(MATCH($F1851,CL,0)),"Unknown",INDIRECT("'C'!$A$"&amp;MATCH($F1851,CL,0)+1)))</f>
        <v/>
      </c>
      <c r="O1851" s="331" t="inlineStr"/>
      <c r="P1851" s="332" t="n"/>
      <c r="Q1851" s="333">
        <f>A1851&amp;B1851</f>
        <v/>
      </c>
      <c r="R1851" s="333">
        <f>OR(ISBLANK(B1851),ISBLANK(C1851))</f>
        <v/>
      </c>
      <c r="S1851" s="333">
        <f>IF(R1851,"",A1851&amp;"+")</f>
        <v/>
      </c>
    </row>
    <row r="1852" ht="20.1" customFormat="1" customHeight="1" s="333">
      <c r="A1852" s="296" t="n"/>
      <c r="B1852" s="328" t="n"/>
      <c r="C1852" s="328" t="n"/>
      <c r="D1852" s="328" t="n"/>
      <c r="E1852" s="328" t="n"/>
      <c r="F1852" s="328" t="n"/>
      <c r="G1852" s="329" t="n"/>
      <c r="H1852" s="329" t="n"/>
      <c r="I1852" s="330" t="n"/>
      <c r="J1852" s="330" t="n"/>
      <c r="K1852" s="330" t="n"/>
      <c r="L1852" s="330" t="n"/>
      <c r="M1852" s="330" t="n"/>
      <c r="N1852" s="331">
        <f>IF(A1852="","",IF(ISERROR(MATCH($F1852,CL,0)),"Unknown",INDIRECT("'C'!$A$"&amp;MATCH($F1852,CL,0)+1)))</f>
        <v/>
      </c>
      <c r="O1852" s="331" t="inlineStr"/>
      <c r="P1852" s="332" t="n"/>
      <c r="Q1852" s="333">
        <f>A1852&amp;B1852</f>
        <v/>
      </c>
      <c r="R1852" s="333">
        <f>OR(ISBLANK(B1852),ISBLANK(C1852))</f>
        <v/>
      </c>
      <c r="S1852" s="333">
        <f>IF(R1852,"",A1852&amp;"+")</f>
        <v/>
      </c>
    </row>
    <row r="1853" ht="20.1" customFormat="1" customHeight="1" s="333">
      <c r="A1853" s="296" t="n"/>
      <c r="B1853" s="328" t="n"/>
      <c r="C1853" s="328" t="n"/>
      <c r="D1853" s="328" t="n"/>
      <c r="E1853" s="328" t="n"/>
      <c r="F1853" s="328" t="n"/>
      <c r="G1853" s="329" t="n"/>
      <c r="H1853" s="329" t="n"/>
      <c r="I1853" s="330" t="n"/>
      <c r="J1853" s="330" t="n"/>
      <c r="K1853" s="330" t="n"/>
      <c r="L1853" s="330" t="n"/>
      <c r="M1853" s="330" t="n"/>
      <c r="N1853" s="331">
        <f>IF(A1853="","",IF(ISERROR(MATCH($F1853,CL,0)),"Unknown",INDIRECT("'C'!$A$"&amp;MATCH($F1853,CL,0)+1)))</f>
        <v/>
      </c>
      <c r="O1853" s="331" t="inlineStr"/>
      <c r="P1853" s="332" t="n"/>
      <c r="Q1853" s="333">
        <f>A1853&amp;B1853</f>
        <v/>
      </c>
      <c r="R1853" s="333">
        <f>OR(ISBLANK(B1853),ISBLANK(C1853))</f>
        <v/>
      </c>
      <c r="S1853" s="333">
        <f>IF(R1853,"",A1853&amp;"+")</f>
        <v/>
      </c>
    </row>
    <row r="1854" ht="20.1" customFormat="1" customHeight="1" s="333">
      <c r="A1854" s="296" t="n"/>
      <c r="B1854" s="328" t="n"/>
      <c r="C1854" s="328" t="n"/>
      <c r="D1854" s="328" t="n"/>
      <c r="E1854" s="328" t="n"/>
      <c r="F1854" s="328" t="n"/>
      <c r="G1854" s="329" t="n"/>
      <c r="H1854" s="329" t="n"/>
      <c r="I1854" s="330" t="n"/>
      <c r="J1854" s="330" t="n"/>
      <c r="K1854" s="330" t="n"/>
      <c r="L1854" s="330" t="n"/>
      <c r="M1854" s="330" t="n"/>
      <c r="N1854" s="331">
        <f>IF(A1854="","",IF(ISERROR(MATCH($F1854,CL,0)),"Unknown",INDIRECT("'C'!$A$"&amp;MATCH($F1854,CL,0)+1)))</f>
        <v/>
      </c>
      <c r="O1854" s="331" t="inlineStr"/>
      <c r="P1854" s="332" t="n"/>
      <c r="Q1854" s="333">
        <f>A1854&amp;B1854</f>
        <v/>
      </c>
      <c r="R1854" s="333">
        <f>OR(ISBLANK(B1854),ISBLANK(C1854))</f>
        <v/>
      </c>
      <c r="S1854" s="333">
        <f>IF(R1854,"",A1854&amp;"+")</f>
        <v/>
      </c>
    </row>
    <row r="1855" ht="20.1" customFormat="1" customHeight="1" s="333">
      <c r="A1855" s="296" t="n"/>
      <c r="B1855" s="328" t="n"/>
      <c r="C1855" s="328" t="n"/>
      <c r="D1855" s="328" t="n"/>
      <c r="E1855" s="328" t="n"/>
      <c r="F1855" s="328" t="n"/>
      <c r="G1855" s="329" t="n"/>
      <c r="H1855" s="329" t="n"/>
      <c r="I1855" s="330" t="n"/>
      <c r="J1855" s="330" t="n"/>
      <c r="K1855" s="330" t="n"/>
      <c r="L1855" s="330" t="n"/>
      <c r="M1855" s="330" t="n"/>
      <c r="N1855" s="331">
        <f>IF(A1855="","",IF(ISERROR(MATCH($F1855,CL,0)),"Unknown",INDIRECT("'C'!$A$"&amp;MATCH($F1855,CL,0)+1)))</f>
        <v/>
      </c>
      <c r="O1855" s="331" t="inlineStr"/>
      <c r="P1855" s="332" t="n"/>
      <c r="Q1855" s="333">
        <f>A1855&amp;B1855</f>
        <v/>
      </c>
      <c r="R1855" s="333">
        <f>OR(ISBLANK(B1855),ISBLANK(C1855))</f>
        <v/>
      </c>
      <c r="S1855" s="333">
        <f>IF(R1855,"",A1855&amp;"+")</f>
        <v/>
      </c>
    </row>
    <row r="1856" ht="20.1" customFormat="1" customHeight="1" s="333">
      <c r="A1856" s="296" t="n"/>
      <c r="B1856" s="328" t="n"/>
      <c r="C1856" s="328" t="n"/>
      <c r="D1856" s="328" t="n"/>
      <c r="E1856" s="328" t="n"/>
      <c r="F1856" s="328" t="n"/>
      <c r="G1856" s="329" t="n"/>
      <c r="H1856" s="329" t="n"/>
      <c r="I1856" s="330" t="n"/>
      <c r="J1856" s="330" t="n"/>
      <c r="K1856" s="330" t="n"/>
      <c r="L1856" s="330" t="n"/>
      <c r="M1856" s="330" t="n"/>
      <c r="N1856" s="331">
        <f>IF(A1856="","",IF(ISERROR(MATCH($F1856,CL,0)),"Unknown",INDIRECT("'C'!$A$"&amp;MATCH($F1856,CL,0)+1)))</f>
        <v/>
      </c>
      <c r="O1856" s="331" t="inlineStr"/>
      <c r="P1856" s="332" t="n"/>
      <c r="Q1856" s="333">
        <f>A1856&amp;B1856</f>
        <v/>
      </c>
      <c r="R1856" s="333">
        <f>OR(ISBLANK(B1856),ISBLANK(C1856))</f>
        <v/>
      </c>
      <c r="S1856" s="333">
        <f>IF(R1856,"",A1856&amp;"+")</f>
        <v/>
      </c>
    </row>
    <row r="1857" ht="20.1" customFormat="1" customHeight="1" s="333">
      <c r="A1857" s="296" t="n"/>
      <c r="B1857" s="328" t="n"/>
      <c r="C1857" s="328" t="n"/>
      <c r="D1857" s="328" t="n"/>
      <c r="E1857" s="328" t="n"/>
      <c r="F1857" s="328" t="n"/>
      <c r="G1857" s="329" t="n"/>
      <c r="H1857" s="329" t="n"/>
      <c r="I1857" s="330" t="n"/>
      <c r="J1857" s="330" t="n"/>
      <c r="K1857" s="330" t="n"/>
      <c r="L1857" s="330" t="n"/>
      <c r="M1857" s="330" t="n"/>
      <c r="N1857" s="331">
        <f>IF(A1857="","",IF(ISERROR(MATCH($F1857,CL,0)),"Unknown",INDIRECT("'C'!$A$"&amp;MATCH($F1857,CL,0)+1)))</f>
        <v/>
      </c>
      <c r="O1857" s="331" t="inlineStr"/>
      <c r="P1857" s="332" t="n"/>
      <c r="Q1857" s="333">
        <f>A1857&amp;B1857</f>
        <v/>
      </c>
      <c r="R1857" s="333">
        <f>OR(ISBLANK(B1857),ISBLANK(C1857))</f>
        <v/>
      </c>
      <c r="S1857" s="333">
        <f>IF(R1857,"",A1857&amp;"+")</f>
        <v/>
      </c>
    </row>
    <row r="1858" ht="20.1" customFormat="1" customHeight="1" s="333">
      <c r="A1858" s="296" t="n"/>
      <c r="B1858" s="328" t="n"/>
      <c r="C1858" s="328" t="n"/>
      <c r="D1858" s="328" t="n"/>
      <c r="E1858" s="328" t="n"/>
      <c r="F1858" s="328" t="n"/>
      <c r="G1858" s="329" t="n"/>
      <c r="H1858" s="329" t="n"/>
      <c r="I1858" s="330" t="n"/>
      <c r="J1858" s="330" t="n"/>
      <c r="K1858" s="330" t="n"/>
      <c r="L1858" s="330" t="n"/>
      <c r="M1858" s="330" t="n"/>
      <c r="N1858" s="331">
        <f>IF(A1858="","",IF(ISERROR(MATCH($F1858,CL,0)),"Unknown",INDIRECT("'C'!$A$"&amp;MATCH($F1858,CL,0)+1)))</f>
        <v/>
      </c>
      <c r="O1858" s="331" t="inlineStr"/>
      <c r="P1858" s="332" t="n"/>
      <c r="Q1858" s="333">
        <f>A1858&amp;B1858</f>
        <v/>
      </c>
      <c r="R1858" s="333">
        <f>OR(ISBLANK(B1858),ISBLANK(C1858))</f>
        <v/>
      </c>
      <c r="S1858" s="333">
        <f>IF(R1858,"",A1858&amp;"+")</f>
        <v/>
      </c>
    </row>
    <row r="1859" ht="20.1" customFormat="1" customHeight="1" s="333">
      <c r="A1859" s="296" t="n"/>
      <c r="B1859" s="328" t="n"/>
      <c r="C1859" s="328" t="n"/>
      <c r="D1859" s="328" t="n"/>
      <c r="E1859" s="328" t="n"/>
      <c r="F1859" s="328" t="n"/>
      <c r="G1859" s="329" t="n"/>
      <c r="H1859" s="329" t="n"/>
      <c r="I1859" s="330" t="n"/>
      <c r="J1859" s="330" t="n"/>
      <c r="K1859" s="330" t="n"/>
      <c r="L1859" s="330" t="n"/>
      <c r="M1859" s="330" t="n"/>
      <c r="N1859" s="331">
        <f>IF(A1859="","",IF(ISERROR(MATCH($F1859,CL,0)),"Unknown",INDIRECT("'C'!$A$"&amp;MATCH($F1859,CL,0)+1)))</f>
        <v/>
      </c>
      <c r="O1859" s="331" t="inlineStr"/>
      <c r="P1859" s="332" t="n"/>
      <c r="Q1859" s="333">
        <f>A1859&amp;B1859</f>
        <v/>
      </c>
      <c r="R1859" s="333">
        <f>OR(ISBLANK(B1859),ISBLANK(C1859))</f>
        <v/>
      </c>
      <c r="S1859" s="333">
        <f>IF(R1859,"",A1859&amp;"+")</f>
        <v/>
      </c>
    </row>
    <row r="1860" ht="20.1" customFormat="1" customHeight="1" s="333">
      <c r="A1860" s="296" t="n"/>
      <c r="B1860" s="328" t="n"/>
      <c r="C1860" s="328" t="n"/>
      <c r="D1860" s="328" t="n"/>
      <c r="E1860" s="328" t="n"/>
      <c r="F1860" s="328" t="n"/>
      <c r="G1860" s="329" t="n"/>
      <c r="H1860" s="329" t="n"/>
      <c r="I1860" s="330" t="n"/>
      <c r="J1860" s="330" t="n"/>
      <c r="K1860" s="330" t="n"/>
      <c r="L1860" s="330" t="n"/>
      <c r="M1860" s="330" t="n"/>
      <c r="N1860" s="331">
        <f>IF(A1860="","",IF(ISERROR(MATCH($F1860,CL,0)),"Unknown",INDIRECT("'C'!$A$"&amp;MATCH($F1860,CL,0)+1)))</f>
        <v/>
      </c>
      <c r="O1860" s="331" t="inlineStr"/>
      <c r="P1860" s="332" t="n"/>
      <c r="Q1860" s="333">
        <f>A1860&amp;B1860</f>
        <v/>
      </c>
      <c r="R1860" s="333">
        <f>OR(ISBLANK(B1860),ISBLANK(C1860))</f>
        <v/>
      </c>
      <c r="S1860" s="333">
        <f>IF(R1860,"",A1860&amp;"+")</f>
        <v/>
      </c>
    </row>
    <row r="1861" ht="20.1" customFormat="1" customHeight="1" s="333">
      <c r="A1861" s="296" t="n"/>
      <c r="B1861" s="328" t="n"/>
      <c r="C1861" s="328" t="n"/>
      <c r="D1861" s="328" t="n"/>
      <c r="E1861" s="328" t="n"/>
      <c r="F1861" s="328" t="n"/>
      <c r="G1861" s="329" t="n"/>
      <c r="H1861" s="329" t="n"/>
      <c r="I1861" s="330" t="n"/>
      <c r="J1861" s="330" t="n"/>
      <c r="K1861" s="330" t="n"/>
      <c r="L1861" s="330" t="n"/>
      <c r="M1861" s="330" t="n"/>
      <c r="N1861" s="331">
        <f>IF(A1861="","",IF(ISERROR(MATCH($F1861,CL,0)),"Unknown",INDIRECT("'C'!$A$"&amp;MATCH($F1861,CL,0)+1)))</f>
        <v/>
      </c>
      <c r="O1861" s="331" t="inlineStr"/>
      <c r="P1861" s="332" t="n"/>
      <c r="Q1861" s="333">
        <f>A1861&amp;B1861</f>
        <v/>
      </c>
      <c r="R1861" s="333">
        <f>OR(ISBLANK(B1861),ISBLANK(C1861))</f>
        <v/>
      </c>
      <c r="S1861" s="333">
        <f>IF(R1861,"",A1861&amp;"+")</f>
        <v/>
      </c>
    </row>
    <row r="1862" ht="20.1" customFormat="1" customHeight="1" s="333">
      <c r="A1862" s="296" t="n"/>
      <c r="B1862" s="328" t="n"/>
      <c r="C1862" s="328" t="n"/>
      <c r="D1862" s="328" t="n"/>
      <c r="E1862" s="328" t="n"/>
      <c r="F1862" s="328" t="n"/>
      <c r="G1862" s="329" t="n"/>
      <c r="H1862" s="329" t="n"/>
      <c r="I1862" s="330" t="n"/>
      <c r="J1862" s="330" t="n"/>
      <c r="K1862" s="330" t="n"/>
      <c r="L1862" s="330" t="n"/>
      <c r="M1862" s="330" t="n"/>
      <c r="N1862" s="331">
        <f>IF(A1862="","",IF(ISERROR(MATCH($F1862,CL,0)),"Unknown",INDIRECT("'C'!$A$"&amp;MATCH($F1862,CL,0)+1)))</f>
        <v/>
      </c>
      <c r="O1862" s="331" t="inlineStr"/>
      <c r="P1862" s="332" t="n"/>
      <c r="Q1862" s="333">
        <f>A1862&amp;B1862</f>
        <v/>
      </c>
      <c r="R1862" s="333">
        <f>OR(ISBLANK(B1862),ISBLANK(C1862))</f>
        <v/>
      </c>
      <c r="S1862" s="333">
        <f>IF(R1862,"",A1862&amp;"+")</f>
        <v/>
      </c>
    </row>
    <row r="1863" ht="20.1" customFormat="1" customHeight="1" s="333">
      <c r="A1863" s="296" t="n"/>
      <c r="B1863" s="328" t="n"/>
      <c r="C1863" s="328" t="n"/>
      <c r="D1863" s="328" t="n"/>
      <c r="E1863" s="328" t="n"/>
      <c r="F1863" s="328" t="n"/>
      <c r="G1863" s="329" t="n"/>
      <c r="H1863" s="329" t="n"/>
      <c r="I1863" s="330" t="n"/>
      <c r="J1863" s="330" t="n"/>
      <c r="K1863" s="330" t="n"/>
      <c r="L1863" s="330" t="n"/>
      <c r="M1863" s="330" t="n"/>
      <c r="N1863" s="331">
        <f>IF(A1863="","",IF(ISERROR(MATCH($F1863,CL,0)),"Unknown",INDIRECT("'C'!$A$"&amp;MATCH($F1863,CL,0)+1)))</f>
        <v/>
      </c>
      <c r="O1863" s="331" t="inlineStr"/>
      <c r="P1863" s="332" t="n"/>
      <c r="Q1863" s="333">
        <f>A1863&amp;B1863</f>
        <v/>
      </c>
      <c r="R1863" s="333">
        <f>OR(ISBLANK(B1863),ISBLANK(C1863))</f>
        <v/>
      </c>
      <c r="S1863" s="333">
        <f>IF(R1863,"",A1863&amp;"+")</f>
        <v/>
      </c>
    </row>
    <row r="1864" ht="20.1" customFormat="1" customHeight="1" s="333">
      <c r="A1864" s="296" t="n"/>
      <c r="B1864" s="328" t="n"/>
      <c r="C1864" s="328" t="n"/>
      <c r="D1864" s="328" t="n"/>
      <c r="E1864" s="328" t="n"/>
      <c r="F1864" s="328" t="n"/>
      <c r="G1864" s="329" t="n"/>
      <c r="H1864" s="329" t="n"/>
      <c r="I1864" s="330" t="n"/>
      <c r="J1864" s="330" t="n"/>
      <c r="K1864" s="330" t="n"/>
      <c r="L1864" s="330" t="n"/>
      <c r="M1864" s="330" t="n"/>
      <c r="N1864" s="331">
        <f>IF(A1864="","",IF(ISERROR(MATCH($F1864,CL,0)),"Unknown",INDIRECT("'C'!$A$"&amp;MATCH($F1864,CL,0)+1)))</f>
        <v/>
      </c>
      <c r="O1864" s="331" t="inlineStr"/>
      <c r="P1864" s="332" t="n"/>
      <c r="Q1864" s="333">
        <f>A1864&amp;B1864</f>
        <v/>
      </c>
      <c r="R1864" s="333">
        <f>OR(ISBLANK(B1864),ISBLANK(C1864))</f>
        <v/>
      </c>
      <c r="S1864" s="333">
        <f>IF(R1864,"",A1864&amp;"+")</f>
        <v/>
      </c>
    </row>
    <row r="1865" ht="20.1" customFormat="1" customHeight="1" s="333">
      <c r="A1865" s="296" t="n"/>
      <c r="B1865" s="328" t="n"/>
      <c r="C1865" s="328" t="n"/>
      <c r="D1865" s="328" t="n"/>
      <c r="E1865" s="328" t="n"/>
      <c r="F1865" s="328" t="n"/>
      <c r="G1865" s="329" t="n"/>
      <c r="H1865" s="329" t="n"/>
      <c r="I1865" s="330" t="n"/>
      <c r="J1865" s="330" t="n"/>
      <c r="K1865" s="330" t="n"/>
      <c r="L1865" s="330" t="n"/>
      <c r="M1865" s="330" t="n"/>
      <c r="N1865" s="331">
        <f>IF(A1865="","",IF(ISERROR(MATCH($F1865,CL,0)),"Unknown",INDIRECT("'C'!$A$"&amp;MATCH($F1865,CL,0)+1)))</f>
        <v/>
      </c>
      <c r="O1865" s="331" t="inlineStr"/>
      <c r="P1865" s="332" t="n"/>
      <c r="Q1865" s="333">
        <f>A1865&amp;B1865</f>
        <v/>
      </c>
      <c r="R1865" s="333">
        <f>OR(ISBLANK(B1865),ISBLANK(C1865))</f>
        <v/>
      </c>
      <c r="S1865" s="333">
        <f>IF(R1865,"",A1865&amp;"+")</f>
        <v/>
      </c>
    </row>
    <row r="1866" ht="20.1" customFormat="1" customHeight="1" s="333">
      <c r="A1866" s="296" t="n"/>
      <c r="B1866" s="328" t="n"/>
      <c r="C1866" s="328" t="n"/>
      <c r="D1866" s="328" t="n"/>
      <c r="E1866" s="328" t="n"/>
      <c r="F1866" s="328" t="n"/>
      <c r="G1866" s="329" t="n"/>
      <c r="H1866" s="329" t="n"/>
      <c r="I1866" s="330" t="n"/>
      <c r="J1866" s="330" t="n"/>
      <c r="K1866" s="330" t="n"/>
      <c r="L1866" s="330" t="n"/>
      <c r="M1866" s="330" t="n"/>
      <c r="N1866" s="331">
        <f>IF(A1866="","",IF(ISERROR(MATCH($F1866,CL,0)),"Unknown",INDIRECT("'C'!$A$"&amp;MATCH($F1866,CL,0)+1)))</f>
        <v/>
      </c>
      <c r="O1866" s="331" t="inlineStr"/>
      <c r="P1866" s="332" t="n"/>
      <c r="Q1866" s="333">
        <f>A1866&amp;B1866</f>
        <v/>
      </c>
      <c r="R1866" s="333">
        <f>OR(ISBLANK(B1866),ISBLANK(C1866))</f>
        <v/>
      </c>
      <c r="S1866" s="333">
        <f>IF(R1866,"",A1866&amp;"+")</f>
        <v/>
      </c>
    </row>
    <row r="1867" ht="20.1" customFormat="1" customHeight="1" s="333">
      <c r="A1867" s="296" t="n"/>
      <c r="B1867" s="328" t="n"/>
      <c r="C1867" s="328" t="n"/>
      <c r="D1867" s="328" t="n"/>
      <c r="E1867" s="328" t="n"/>
      <c r="F1867" s="328" t="n"/>
      <c r="G1867" s="329" t="n"/>
      <c r="H1867" s="329" t="n"/>
      <c r="I1867" s="330" t="n"/>
      <c r="J1867" s="330" t="n"/>
      <c r="K1867" s="330" t="n"/>
      <c r="L1867" s="330" t="n"/>
      <c r="M1867" s="330" t="n"/>
      <c r="N1867" s="331">
        <f>IF(A1867="","",IF(ISERROR(MATCH($F1867,CL,0)),"Unknown",INDIRECT("'C'!$A$"&amp;MATCH($F1867,CL,0)+1)))</f>
        <v/>
      </c>
      <c r="O1867" s="331" t="inlineStr"/>
      <c r="P1867" s="332" t="n"/>
      <c r="Q1867" s="333">
        <f>A1867&amp;B1867</f>
        <v/>
      </c>
      <c r="R1867" s="333">
        <f>OR(ISBLANK(B1867),ISBLANK(C1867))</f>
        <v/>
      </c>
      <c r="S1867" s="333">
        <f>IF(R1867,"",A1867&amp;"+")</f>
        <v/>
      </c>
    </row>
    <row r="1868" ht="20.1" customFormat="1" customHeight="1" s="333">
      <c r="A1868" s="296" t="n"/>
      <c r="B1868" s="328" t="n"/>
      <c r="C1868" s="328" t="n"/>
      <c r="D1868" s="328" t="n"/>
      <c r="E1868" s="328" t="n"/>
      <c r="F1868" s="328" t="n"/>
      <c r="G1868" s="329" t="n"/>
      <c r="H1868" s="329" t="n"/>
      <c r="I1868" s="330" t="n"/>
      <c r="J1868" s="330" t="n"/>
      <c r="K1868" s="330" t="n"/>
      <c r="L1868" s="330" t="n"/>
      <c r="M1868" s="330" t="n"/>
      <c r="N1868" s="331">
        <f>IF(A1868="","",IF(ISERROR(MATCH($F1868,CL,0)),"Unknown",INDIRECT("'C'!$A$"&amp;MATCH($F1868,CL,0)+1)))</f>
        <v/>
      </c>
      <c r="O1868" s="331" t="inlineStr"/>
      <c r="P1868" s="332" t="n"/>
      <c r="Q1868" s="333">
        <f>A1868&amp;B1868</f>
        <v/>
      </c>
      <c r="R1868" s="333">
        <f>OR(ISBLANK(B1868),ISBLANK(C1868))</f>
        <v/>
      </c>
      <c r="S1868" s="333">
        <f>IF(R1868,"",A1868&amp;"+")</f>
        <v/>
      </c>
    </row>
    <row r="1869" ht="20.1" customFormat="1" customHeight="1" s="333">
      <c r="A1869" s="296" t="n"/>
      <c r="B1869" s="328" t="n"/>
      <c r="C1869" s="328" t="n"/>
      <c r="D1869" s="328" t="n"/>
      <c r="E1869" s="328" t="n"/>
      <c r="F1869" s="328" t="n"/>
      <c r="G1869" s="329" t="n"/>
      <c r="H1869" s="329" t="n"/>
      <c r="I1869" s="330" t="n"/>
      <c r="J1869" s="330" t="n"/>
      <c r="K1869" s="330" t="n"/>
      <c r="L1869" s="330" t="n"/>
      <c r="M1869" s="330" t="n"/>
      <c r="N1869" s="331">
        <f>IF(A1869="","",IF(ISERROR(MATCH($F1869,CL,0)),"Unknown",INDIRECT("'C'!$A$"&amp;MATCH($F1869,CL,0)+1)))</f>
        <v/>
      </c>
      <c r="O1869" s="331" t="inlineStr"/>
      <c r="P1869" s="332" t="n"/>
      <c r="Q1869" s="333">
        <f>A1869&amp;B1869</f>
        <v/>
      </c>
      <c r="R1869" s="333">
        <f>OR(ISBLANK(B1869),ISBLANK(C1869))</f>
        <v/>
      </c>
      <c r="S1869" s="333">
        <f>IF(R1869,"",A1869&amp;"+")</f>
        <v/>
      </c>
    </row>
    <row r="1870" ht="20.1" customFormat="1" customHeight="1" s="333">
      <c r="A1870" s="296" t="n"/>
      <c r="B1870" s="328" t="n"/>
      <c r="C1870" s="328" t="n"/>
      <c r="D1870" s="328" t="n"/>
      <c r="E1870" s="328" t="n"/>
      <c r="F1870" s="328" t="n"/>
      <c r="G1870" s="329" t="n"/>
      <c r="H1870" s="329" t="n"/>
      <c r="I1870" s="330" t="n"/>
      <c r="J1870" s="330" t="n"/>
      <c r="K1870" s="330" t="n"/>
      <c r="L1870" s="330" t="n"/>
      <c r="M1870" s="330" t="n"/>
      <c r="N1870" s="331">
        <f>IF(A1870="","",IF(ISERROR(MATCH($F1870,CL,0)),"Unknown",INDIRECT("'C'!$A$"&amp;MATCH($F1870,CL,0)+1)))</f>
        <v/>
      </c>
      <c r="O1870" s="331" t="inlineStr"/>
      <c r="P1870" s="332" t="n"/>
      <c r="Q1870" s="333">
        <f>A1870&amp;B1870</f>
        <v/>
      </c>
      <c r="R1870" s="333">
        <f>OR(ISBLANK(B1870),ISBLANK(C1870))</f>
        <v/>
      </c>
      <c r="S1870" s="333">
        <f>IF(R1870,"",A1870&amp;"+")</f>
        <v/>
      </c>
    </row>
    <row r="1871" ht="20.1" customFormat="1" customHeight="1" s="333">
      <c r="A1871" s="296" t="n"/>
      <c r="B1871" s="328" t="n"/>
      <c r="C1871" s="328" t="n"/>
      <c r="D1871" s="328" t="n"/>
      <c r="E1871" s="328" t="n"/>
      <c r="F1871" s="328" t="n"/>
      <c r="G1871" s="329" t="n"/>
      <c r="H1871" s="329" t="n"/>
      <c r="I1871" s="330" t="n"/>
      <c r="J1871" s="330" t="n"/>
      <c r="K1871" s="330" t="n"/>
      <c r="L1871" s="330" t="n"/>
      <c r="M1871" s="330" t="n"/>
      <c r="N1871" s="331">
        <f>IF(A1871="","",IF(ISERROR(MATCH($F1871,CL,0)),"Unknown",INDIRECT("'C'!$A$"&amp;MATCH($F1871,CL,0)+1)))</f>
        <v/>
      </c>
      <c r="O1871" s="331" t="inlineStr"/>
      <c r="P1871" s="332" t="n"/>
      <c r="Q1871" s="333">
        <f>A1871&amp;B1871</f>
        <v/>
      </c>
      <c r="R1871" s="333">
        <f>OR(ISBLANK(B1871),ISBLANK(C1871))</f>
        <v/>
      </c>
      <c r="S1871" s="333">
        <f>IF(R1871,"",A1871&amp;"+")</f>
        <v/>
      </c>
    </row>
    <row r="1872" ht="20.1" customFormat="1" customHeight="1" s="333">
      <c r="A1872" s="296" t="n"/>
      <c r="B1872" s="328" t="n"/>
      <c r="C1872" s="328" t="n"/>
      <c r="D1872" s="328" t="n"/>
      <c r="E1872" s="328" t="n"/>
      <c r="F1872" s="328" t="n"/>
      <c r="G1872" s="329" t="n"/>
      <c r="H1872" s="329" t="n"/>
      <c r="I1872" s="330" t="n"/>
      <c r="J1872" s="330" t="n"/>
      <c r="K1872" s="330" t="n"/>
      <c r="L1872" s="330" t="n"/>
      <c r="M1872" s="330" t="n"/>
      <c r="N1872" s="331">
        <f>IF(A1872="","",IF(ISERROR(MATCH($F1872,CL,0)),"Unknown",INDIRECT("'C'!$A$"&amp;MATCH($F1872,CL,0)+1)))</f>
        <v/>
      </c>
      <c r="O1872" s="331" t="inlineStr"/>
      <c r="P1872" s="332" t="n"/>
      <c r="Q1872" s="333">
        <f>A1872&amp;B1872</f>
        <v/>
      </c>
      <c r="R1872" s="333">
        <f>OR(ISBLANK(B1872),ISBLANK(C1872))</f>
        <v/>
      </c>
      <c r="S1872" s="333">
        <f>IF(R1872,"",A1872&amp;"+")</f>
        <v/>
      </c>
    </row>
    <row r="1873" ht="20.1" customFormat="1" customHeight="1" s="333">
      <c r="A1873" s="296" t="n"/>
      <c r="B1873" s="328" t="n"/>
      <c r="C1873" s="328" t="n"/>
      <c r="D1873" s="328" t="n"/>
      <c r="E1873" s="328" t="n"/>
      <c r="F1873" s="328" t="n"/>
      <c r="G1873" s="329" t="n"/>
      <c r="H1873" s="329" t="n"/>
      <c r="I1873" s="330" t="n"/>
      <c r="J1873" s="330" t="n"/>
      <c r="K1873" s="330" t="n"/>
      <c r="L1873" s="330" t="n"/>
      <c r="M1873" s="330" t="n"/>
      <c r="N1873" s="331">
        <f>IF(A1873="","",IF(ISERROR(MATCH($F1873,CL,0)),"Unknown",INDIRECT("'C'!$A$"&amp;MATCH($F1873,CL,0)+1)))</f>
        <v/>
      </c>
      <c r="O1873" s="331" t="inlineStr"/>
      <c r="P1873" s="332" t="n"/>
      <c r="Q1873" s="333">
        <f>A1873&amp;B1873</f>
        <v/>
      </c>
      <c r="R1873" s="333">
        <f>OR(ISBLANK(B1873),ISBLANK(C1873))</f>
        <v/>
      </c>
      <c r="S1873" s="333">
        <f>IF(R1873,"",A1873&amp;"+")</f>
        <v/>
      </c>
    </row>
    <row r="1874" ht="20.1" customFormat="1" customHeight="1" s="333">
      <c r="A1874" s="296" t="n"/>
      <c r="B1874" s="328" t="n"/>
      <c r="C1874" s="328" t="n"/>
      <c r="D1874" s="328" t="n"/>
      <c r="E1874" s="328" t="n"/>
      <c r="F1874" s="328" t="n"/>
      <c r="G1874" s="329" t="n"/>
      <c r="H1874" s="329" t="n"/>
      <c r="I1874" s="330" t="n"/>
      <c r="J1874" s="330" t="n"/>
      <c r="K1874" s="330" t="n"/>
      <c r="L1874" s="330" t="n"/>
      <c r="M1874" s="330" t="n"/>
      <c r="N1874" s="331">
        <f>IF(A1874="","",IF(ISERROR(MATCH($F1874,CL,0)),"Unknown",INDIRECT("'C'!$A$"&amp;MATCH($F1874,CL,0)+1)))</f>
        <v/>
      </c>
      <c r="O1874" s="331" t="inlineStr"/>
      <c r="P1874" s="332" t="n"/>
      <c r="Q1874" s="333">
        <f>A1874&amp;B1874</f>
        <v/>
      </c>
      <c r="R1874" s="333">
        <f>OR(ISBLANK(B1874),ISBLANK(C1874))</f>
        <v/>
      </c>
      <c r="S1874" s="333">
        <f>IF(R1874,"",A1874&amp;"+")</f>
        <v/>
      </c>
    </row>
    <row r="1875" ht="20.1" customFormat="1" customHeight="1" s="333">
      <c r="A1875" s="296" t="n"/>
      <c r="B1875" s="328" t="n"/>
      <c r="C1875" s="328" t="n"/>
      <c r="D1875" s="328" t="n"/>
      <c r="E1875" s="328" t="n"/>
      <c r="F1875" s="328" t="n"/>
      <c r="G1875" s="329" t="n"/>
      <c r="H1875" s="329" t="n"/>
      <c r="I1875" s="330" t="n"/>
      <c r="J1875" s="330" t="n"/>
      <c r="K1875" s="330" t="n"/>
      <c r="L1875" s="330" t="n"/>
      <c r="M1875" s="330" t="n"/>
      <c r="N1875" s="331">
        <f>IF(A1875="","",IF(ISERROR(MATCH($F1875,CL,0)),"Unknown",INDIRECT("'C'!$A$"&amp;MATCH($F1875,CL,0)+1)))</f>
        <v/>
      </c>
      <c r="O1875" s="331" t="inlineStr"/>
      <c r="P1875" s="332" t="n"/>
      <c r="Q1875" s="333">
        <f>A1875&amp;B1875</f>
        <v/>
      </c>
      <c r="R1875" s="333">
        <f>OR(ISBLANK(B1875),ISBLANK(C1875))</f>
        <v/>
      </c>
      <c r="S1875" s="333">
        <f>IF(R1875,"",A1875&amp;"+")</f>
        <v/>
      </c>
    </row>
    <row r="1876" ht="20.1" customFormat="1" customHeight="1" s="333">
      <c r="A1876" s="296" t="n"/>
      <c r="B1876" s="328" t="n"/>
      <c r="C1876" s="328" t="n"/>
      <c r="D1876" s="328" t="n"/>
      <c r="E1876" s="328" t="n"/>
      <c r="F1876" s="328" t="n"/>
      <c r="G1876" s="329" t="n"/>
      <c r="H1876" s="329" t="n"/>
      <c r="I1876" s="330" t="n"/>
      <c r="J1876" s="330" t="n"/>
      <c r="K1876" s="330" t="n"/>
      <c r="L1876" s="330" t="n"/>
      <c r="M1876" s="330" t="n"/>
      <c r="N1876" s="331">
        <f>IF(A1876="","",IF(ISERROR(MATCH($F1876,CL,0)),"Unknown",INDIRECT("'C'!$A$"&amp;MATCH($F1876,CL,0)+1)))</f>
        <v/>
      </c>
      <c r="O1876" s="331" t="inlineStr"/>
      <c r="P1876" s="332" t="n"/>
      <c r="Q1876" s="333">
        <f>A1876&amp;B1876</f>
        <v/>
      </c>
      <c r="R1876" s="333">
        <f>OR(ISBLANK(B1876),ISBLANK(C1876))</f>
        <v/>
      </c>
      <c r="S1876" s="333">
        <f>IF(R1876,"",A1876&amp;"+")</f>
        <v/>
      </c>
    </row>
    <row r="1877" ht="20.1" customFormat="1" customHeight="1" s="333">
      <c r="A1877" s="296" t="n"/>
      <c r="B1877" s="328" t="n"/>
      <c r="C1877" s="328" t="n"/>
      <c r="D1877" s="328" t="n"/>
      <c r="E1877" s="328" t="n"/>
      <c r="F1877" s="328" t="n"/>
      <c r="G1877" s="329" t="n"/>
      <c r="H1877" s="329" t="n"/>
      <c r="I1877" s="330" t="n"/>
      <c r="J1877" s="330" t="n"/>
      <c r="K1877" s="330" t="n"/>
      <c r="L1877" s="330" t="n"/>
      <c r="M1877" s="330" t="n"/>
      <c r="N1877" s="331">
        <f>IF(A1877="","",IF(ISERROR(MATCH($F1877,CL,0)),"Unknown",INDIRECT("'C'!$A$"&amp;MATCH($F1877,CL,0)+1)))</f>
        <v/>
      </c>
      <c r="O1877" s="331" t="inlineStr"/>
      <c r="P1877" s="332" t="n"/>
      <c r="Q1877" s="333">
        <f>A1877&amp;B1877</f>
        <v/>
      </c>
      <c r="R1877" s="333">
        <f>OR(ISBLANK(B1877),ISBLANK(C1877))</f>
        <v/>
      </c>
      <c r="S1877" s="333">
        <f>IF(R1877,"",A1877&amp;"+")</f>
        <v/>
      </c>
    </row>
    <row r="1878" ht="20.1" customFormat="1" customHeight="1" s="333">
      <c r="A1878" s="296" t="n"/>
      <c r="B1878" s="328" t="n"/>
      <c r="C1878" s="328" t="n"/>
      <c r="D1878" s="328" t="n"/>
      <c r="E1878" s="328" t="n"/>
      <c r="F1878" s="328" t="n"/>
      <c r="G1878" s="329" t="n"/>
      <c r="H1878" s="329" t="n"/>
      <c r="I1878" s="330" t="n"/>
      <c r="J1878" s="330" t="n"/>
      <c r="K1878" s="330" t="n"/>
      <c r="L1878" s="330" t="n"/>
      <c r="M1878" s="330" t="n"/>
      <c r="N1878" s="331">
        <f>IF(A1878="","",IF(ISERROR(MATCH($F1878,CL,0)),"Unknown",INDIRECT("'C'!$A$"&amp;MATCH($F1878,CL,0)+1)))</f>
        <v/>
      </c>
      <c r="O1878" s="331" t="inlineStr"/>
      <c r="P1878" s="332" t="n"/>
      <c r="Q1878" s="333">
        <f>A1878&amp;B1878</f>
        <v/>
      </c>
      <c r="R1878" s="333">
        <f>OR(ISBLANK(B1878),ISBLANK(C1878))</f>
        <v/>
      </c>
      <c r="S1878" s="333">
        <f>IF(R1878,"",A1878&amp;"+")</f>
        <v/>
      </c>
    </row>
    <row r="1879" ht="20.1" customFormat="1" customHeight="1" s="333">
      <c r="A1879" s="296" t="n"/>
      <c r="B1879" s="328" t="n"/>
      <c r="C1879" s="328" t="n"/>
      <c r="D1879" s="328" t="n"/>
      <c r="E1879" s="328" t="n"/>
      <c r="F1879" s="328" t="n"/>
      <c r="G1879" s="329" t="n"/>
      <c r="H1879" s="329" t="n"/>
      <c r="I1879" s="330" t="n"/>
      <c r="J1879" s="330" t="n"/>
      <c r="K1879" s="330" t="n"/>
      <c r="L1879" s="330" t="n"/>
      <c r="M1879" s="330" t="n"/>
      <c r="N1879" s="331">
        <f>IF(A1879="","",IF(ISERROR(MATCH($F1879,CL,0)),"Unknown",INDIRECT("'C'!$A$"&amp;MATCH($F1879,CL,0)+1)))</f>
        <v/>
      </c>
      <c r="O1879" s="331" t="inlineStr"/>
      <c r="P1879" s="332" t="n"/>
      <c r="Q1879" s="333">
        <f>A1879&amp;B1879</f>
        <v/>
      </c>
      <c r="R1879" s="333">
        <f>OR(ISBLANK(B1879),ISBLANK(C1879))</f>
        <v/>
      </c>
      <c r="S1879" s="333">
        <f>IF(R1879,"",A1879&amp;"+")</f>
        <v/>
      </c>
    </row>
    <row r="1880" ht="20.1" customFormat="1" customHeight="1" s="333">
      <c r="A1880" s="296" t="n"/>
      <c r="B1880" s="328" t="n"/>
      <c r="C1880" s="328" t="n"/>
      <c r="D1880" s="328" t="n"/>
      <c r="E1880" s="328" t="n"/>
      <c r="F1880" s="328" t="n"/>
      <c r="G1880" s="329" t="n"/>
      <c r="H1880" s="329" t="n"/>
      <c r="I1880" s="330" t="n"/>
      <c r="J1880" s="330" t="n"/>
      <c r="K1880" s="330" t="n"/>
      <c r="L1880" s="330" t="n"/>
      <c r="M1880" s="330" t="n"/>
      <c r="N1880" s="331">
        <f>IF(A1880="","",IF(ISERROR(MATCH($F1880,CL,0)),"Unknown",INDIRECT("'C'!$A$"&amp;MATCH($F1880,CL,0)+1)))</f>
        <v/>
      </c>
      <c r="O1880" s="331" t="inlineStr"/>
      <c r="P1880" s="332" t="n"/>
      <c r="Q1880" s="333">
        <f>A1880&amp;B1880</f>
        <v/>
      </c>
      <c r="R1880" s="333">
        <f>OR(ISBLANK(B1880),ISBLANK(C1880))</f>
        <v/>
      </c>
      <c r="S1880" s="333">
        <f>IF(R1880,"",A1880&amp;"+")</f>
        <v/>
      </c>
    </row>
    <row r="1881" ht="20.1" customFormat="1" customHeight="1" s="333">
      <c r="A1881" s="296" t="n"/>
      <c r="B1881" s="328" t="n"/>
      <c r="C1881" s="328" t="n"/>
      <c r="D1881" s="328" t="n"/>
      <c r="E1881" s="328" t="n"/>
      <c r="F1881" s="328" t="n"/>
      <c r="G1881" s="329" t="n"/>
      <c r="H1881" s="329" t="n"/>
      <c r="I1881" s="330" t="n"/>
      <c r="J1881" s="330" t="n"/>
      <c r="K1881" s="330" t="n"/>
      <c r="L1881" s="330" t="n"/>
      <c r="M1881" s="330" t="n"/>
      <c r="N1881" s="331">
        <f>IF(A1881="","",IF(ISERROR(MATCH($F1881,CL,0)),"Unknown",INDIRECT("'C'!$A$"&amp;MATCH($F1881,CL,0)+1)))</f>
        <v/>
      </c>
      <c r="O1881" s="331" t="inlineStr"/>
      <c r="P1881" s="332" t="n"/>
      <c r="Q1881" s="333">
        <f>A1881&amp;B1881</f>
        <v/>
      </c>
      <c r="R1881" s="333">
        <f>OR(ISBLANK(B1881),ISBLANK(C1881))</f>
        <v/>
      </c>
      <c r="S1881" s="333">
        <f>IF(R1881,"",A1881&amp;"+")</f>
        <v/>
      </c>
    </row>
    <row r="1882" ht="20.1" customFormat="1" customHeight="1" s="333">
      <c r="A1882" s="296" t="n"/>
      <c r="B1882" s="328" t="n"/>
      <c r="C1882" s="328" t="n"/>
      <c r="D1882" s="328" t="n"/>
      <c r="E1882" s="328" t="n"/>
      <c r="F1882" s="328" t="n"/>
      <c r="G1882" s="329" t="n"/>
      <c r="H1882" s="329" t="n"/>
      <c r="I1882" s="330" t="n"/>
      <c r="J1882" s="330" t="n"/>
      <c r="K1882" s="330" t="n"/>
      <c r="L1882" s="330" t="n"/>
      <c r="M1882" s="330" t="n"/>
      <c r="N1882" s="331">
        <f>IF(A1882="","",IF(ISERROR(MATCH($F1882,CL,0)),"Unknown",INDIRECT("'C'!$A$"&amp;MATCH($F1882,CL,0)+1)))</f>
        <v/>
      </c>
      <c r="O1882" s="331" t="inlineStr"/>
      <c r="P1882" s="332" t="n"/>
      <c r="Q1882" s="333">
        <f>A1882&amp;B1882</f>
        <v/>
      </c>
      <c r="R1882" s="333">
        <f>OR(ISBLANK(B1882),ISBLANK(C1882))</f>
        <v/>
      </c>
      <c r="S1882" s="333">
        <f>IF(R1882,"",A1882&amp;"+")</f>
        <v/>
      </c>
    </row>
    <row r="1883" ht="20.1" customFormat="1" customHeight="1" s="333">
      <c r="A1883" s="296" t="n"/>
      <c r="B1883" s="328" t="n"/>
      <c r="C1883" s="328" t="n"/>
      <c r="D1883" s="328" t="n"/>
      <c r="E1883" s="328" t="n"/>
      <c r="F1883" s="328" t="n"/>
      <c r="G1883" s="329" t="n"/>
      <c r="H1883" s="329" t="n"/>
      <c r="I1883" s="330" t="n"/>
      <c r="J1883" s="330" t="n"/>
      <c r="K1883" s="330" t="n"/>
      <c r="L1883" s="330" t="n"/>
      <c r="M1883" s="330" t="n"/>
      <c r="N1883" s="331">
        <f>IF(A1883="","",IF(ISERROR(MATCH($F1883,CL,0)),"Unknown",INDIRECT("'C'!$A$"&amp;MATCH($F1883,CL,0)+1)))</f>
        <v/>
      </c>
      <c r="O1883" s="331" t="inlineStr"/>
      <c r="P1883" s="332" t="n"/>
      <c r="Q1883" s="333">
        <f>A1883&amp;B1883</f>
        <v/>
      </c>
      <c r="R1883" s="333">
        <f>OR(ISBLANK(B1883),ISBLANK(C1883))</f>
        <v/>
      </c>
      <c r="S1883" s="333">
        <f>IF(R1883,"",A1883&amp;"+")</f>
        <v/>
      </c>
    </row>
    <row r="1884" ht="20.1" customFormat="1" customHeight="1" s="333">
      <c r="A1884" s="296" t="n"/>
      <c r="B1884" s="328" t="n"/>
      <c r="C1884" s="328" t="n"/>
      <c r="D1884" s="328" t="n"/>
      <c r="E1884" s="328" t="n"/>
      <c r="F1884" s="328" t="n"/>
      <c r="G1884" s="329" t="n"/>
      <c r="H1884" s="329" t="n"/>
      <c r="I1884" s="330" t="n"/>
      <c r="J1884" s="330" t="n"/>
      <c r="K1884" s="330" t="n"/>
      <c r="L1884" s="330" t="n"/>
      <c r="M1884" s="330" t="n"/>
      <c r="N1884" s="331">
        <f>IF(A1884="","",IF(ISERROR(MATCH($F1884,CL,0)),"Unknown",INDIRECT("'C'!$A$"&amp;MATCH($F1884,CL,0)+1)))</f>
        <v/>
      </c>
      <c r="O1884" s="331" t="inlineStr"/>
      <c r="P1884" s="332" t="n"/>
      <c r="Q1884" s="333">
        <f>A1884&amp;B1884</f>
        <v/>
      </c>
      <c r="R1884" s="333">
        <f>OR(ISBLANK(B1884),ISBLANK(C1884))</f>
        <v/>
      </c>
      <c r="S1884" s="333">
        <f>IF(R1884,"",A1884&amp;"+")</f>
        <v/>
      </c>
    </row>
    <row r="1885" ht="20.1" customFormat="1" customHeight="1" s="333">
      <c r="A1885" s="296" t="n"/>
      <c r="B1885" s="328" t="n"/>
      <c r="C1885" s="328" t="n"/>
      <c r="D1885" s="328" t="n"/>
      <c r="E1885" s="328" t="n"/>
      <c r="F1885" s="328" t="n"/>
      <c r="G1885" s="329" t="n"/>
      <c r="H1885" s="329" t="n"/>
      <c r="I1885" s="330" t="n"/>
      <c r="J1885" s="330" t="n"/>
      <c r="K1885" s="330" t="n"/>
      <c r="L1885" s="330" t="n"/>
      <c r="M1885" s="330" t="n"/>
      <c r="N1885" s="331">
        <f>IF(A1885="","",IF(ISERROR(MATCH($F1885,CL,0)),"Unknown",INDIRECT("'C'!$A$"&amp;MATCH($F1885,CL,0)+1)))</f>
        <v/>
      </c>
      <c r="O1885" s="331" t="inlineStr"/>
      <c r="P1885" s="332" t="n"/>
      <c r="Q1885" s="333">
        <f>A1885&amp;B1885</f>
        <v/>
      </c>
      <c r="R1885" s="333">
        <f>OR(ISBLANK(B1885),ISBLANK(C1885))</f>
        <v/>
      </c>
      <c r="S1885" s="333">
        <f>IF(R1885,"",A1885&amp;"+")</f>
        <v/>
      </c>
    </row>
    <row r="1886" ht="20.1" customFormat="1" customHeight="1" s="333">
      <c r="A1886" s="296" t="n"/>
      <c r="B1886" s="328" t="n"/>
      <c r="C1886" s="328" t="n"/>
      <c r="D1886" s="328" t="n"/>
      <c r="E1886" s="328" t="n"/>
      <c r="F1886" s="328" t="n"/>
      <c r="G1886" s="329" t="n"/>
      <c r="H1886" s="329" t="n"/>
      <c r="I1886" s="330" t="n"/>
      <c r="J1886" s="330" t="n"/>
      <c r="K1886" s="330" t="n"/>
      <c r="L1886" s="330" t="n"/>
      <c r="M1886" s="330" t="n"/>
      <c r="N1886" s="331">
        <f>IF(A1886="","",IF(ISERROR(MATCH($F1886,CL,0)),"Unknown",INDIRECT("'C'!$A$"&amp;MATCH($F1886,CL,0)+1)))</f>
        <v/>
      </c>
      <c r="O1886" s="331" t="inlineStr"/>
      <c r="P1886" s="332" t="n"/>
      <c r="Q1886" s="333">
        <f>A1886&amp;B1886</f>
        <v/>
      </c>
      <c r="R1886" s="333">
        <f>OR(ISBLANK(B1886),ISBLANK(C1886))</f>
        <v/>
      </c>
      <c r="S1886" s="333">
        <f>IF(R1886,"",A1886&amp;"+")</f>
        <v/>
      </c>
    </row>
    <row r="1887" ht="20.1" customFormat="1" customHeight="1" s="333">
      <c r="A1887" s="296" t="n"/>
      <c r="B1887" s="328" t="n"/>
      <c r="C1887" s="328" t="n"/>
      <c r="D1887" s="328" t="n"/>
      <c r="E1887" s="328" t="n"/>
      <c r="F1887" s="328" t="n"/>
      <c r="G1887" s="329" t="n"/>
      <c r="H1887" s="329" t="n"/>
      <c r="I1887" s="330" t="n"/>
      <c r="J1887" s="330" t="n"/>
      <c r="K1887" s="330" t="n"/>
      <c r="L1887" s="330" t="n"/>
      <c r="M1887" s="330" t="n"/>
      <c r="N1887" s="331">
        <f>IF(A1887="","",IF(ISERROR(MATCH($F1887,CL,0)),"Unknown",INDIRECT("'C'!$A$"&amp;MATCH($F1887,CL,0)+1)))</f>
        <v/>
      </c>
      <c r="O1887" s="331" t="inlineStr"/>
      <c r="P1887" s="332" t="n"/>
      <c r="Q1887" s="333">
        <f>A1887&amp;B1887</f>
        <v/>
      </c>
      <c r="R1887" s="333">
        <f>OR(ISBLANK(B1887),ISBLANK(C1887))</f>
        <v/>
      </c>
      <c r="S1887" s="333">
        <f>IF(R1887,"",A1887&amp;"+")</f>
        <v/>
      </c>
    </row>
    <row r="1888" ht="20.1" customFormat="1" customHeight="1" s="333">
      <c r="A1888" s="296" t="n"/>
      <c r="B1888" s="328" t="n"/>
      <c r="C1888" s="328" t="n"/>
      <c r="D1888" s="328" t="n"/>
      <c r="E1888" s="328" t="n"/>
      <c r="F1888" s="328" t="n"/>
      <c r="G1888" s="329" t="n"/>
      <c r="H1888" s="329" t="n"/>
      <c r="I1888" s="330" t="n"/>
      <c r="J1888" s="330" t="n"/>
      <c r="K1888" s="330" t="n"/>
      <c r="L1888" s="330" t="n"/>
      <c r="M1888" s="330" t="n"/>
      <c r="N1888" s="331">
        <f>IF(A1888="","",IF(ISERROR(MATCH($F1888,CL,0)),"Unknown",INDIRECT("'C'!$A$"&amp;MATCH($F1888,CL,0)+1)))</f>
        <v/>
      </c>
      <c r="O1888" s="331" t="inlineStr"/>
      <c r="P1888" s="332" t="n"/>
      <c r="Q1888" s="333">
        <f>A1888&amp;B1888</f>
        <v/>
      </c>
      <c r="R1888" s="333">
        <f>OR(ISBLANK(B1888),ISBLANK(C1888))</f>
        <v/>
      </c>
      <c r="S1888" s="333">
        <f>IF(R1888,"",A1888&amp;"+")</f>
        <v/>
      </c>
    </row>
    <row r="1889" ht="20.1" customFormat="1" customHeight="1" s="333">
      <c r="A1889" s="296" t="n"/>
      <c r="B1889" s="328" t="n"/>
      <c r="C1889" s="328" t="n"/>
      <c r="D1889" s="328" t="n"/>
      <c r="E1889" s="328" t="n"/>
      <c r="F1889" s="328" t="n"/>
      <c r="G1889" s="329" t="n"/>
      <c r="H1889" s="329" t="n"/>
      <c r="I1889" s="330" t="n"/>
      <c r="J1889" s="330" t="n"/>
      <c r="K1889" s="330" t="n"/>
      <c r="L1889" s="330" t="n"/>
      <c r="M1889" s="330" t="n"/>
      <c r="N1889" s="331">
        <f>IF(A1889="","",IF(ISERROR(MATCH($F1889,CL,0)),"Unknown",INDIRECT("'C'!$A$"&amp;MATCH($F1889,CL,0)+1)))</f>
        <v/>
      </c>
      <c r="O1889" s="331" t="inlineStr"/>
      <c r="P1889" s="332" t="n"/>
      <c r="Q1889" s="333">
        <f>A1889&amp;B1889</f>
        <v/>
      </c>
      <c r="R1889" s="333">
        <f>OR(ISBLANK(B1889),ISBLANK(C1889))</f>
        <v/>
      </c>
      <c r="S1889" s="333">
        <f>IF(R1889,"",A1889&amp;"+")</f>
        <v/>
      </c>
    </row>
    <row r="1890" ht="20.1" customFormat="1" customHeight="1" s="333">
      <c r="A1890" s="296" t="n"/>
      <c r="B1890" s="328" t="n"/>
      <c r="C1890" s="328" t="n"/>
      <c r="D1890" s="328" t="n"/>
      <c r="E1890" s="328" t="n"/>
      <c r="F1890" s="328" t="n"/>
      <c r="G1890" s="329" t="n"/>
      <c r="H1890" s="329" t="n"/>
      <c r="I1890" s="330" t="n"/>
      <c r="J1890" s="330" t="n"/>
      <c r="K1890" s="330" t="n"/>
      <c r="L1890" s="330" t="n"/>
      <c r="M1890" s="330" t="n"/>
      <c r="N1890" s="331">
        <f>IF(A1890="","",IF(ISERROR(MATCH($F1890,CL,0)),"Unknown",INDIRECT("'C'!$A$"&amp;MATCH($F1890,CL,0)+1)))</f>
        <v/>
      </c>
      <c r="O1890" s="331" t="inlineStr"/>
      <c r="P1890" s="332" t="n"/>
      <c r="Q1890" s="333">
        <f>A1890&amp;B1890</f>
        <v/>
      </c>
      <c r="R1890" s="333">
        <f>OR(ISBLANK(B1890),ISBLANK(C1890))</f>
        <v/>
      </c>
      <c r="S1890" s="333">
        <f>IF(R1890,"",A1890&amp;"+")</f>
        <v/>
      </c>
    </row>
    <row r="1891" ht="20.1" customFormat="1" customHeight="1" s="333">
      <c r="A1891" s="296" t="n"/>
      <c r="B1891" s="328" t="n"/>
      <c r="C1891" s="328" t="n"/>
      <c r="D1891" s="328" t="n"/>
      <c r="E1891" s="328" t="n"/>
      <c r="F1891" s="328" t="n"/>
      <c r="G1891" s="329" t="n"/>
      <c r="H1891" s="329" t="n"/>
      <c r="I1891" s="330" t="n"/>
      <c r="J1891" s="330" t="n"/>
      <c r="K1891" s="330" t="n"/>
      <c r="L1891" s="330" t="n"/>
      <c r="M1891" s="330" t="n"/>
      <c r="N1891" s="331">
        <f>IF(A1891="","",IF(ISERROR(MATCH($F1891,CL,0)),"Unknown",INDIRECT("'C'!$A$"&amp;MATCH($F1891,CL,0)+1)))</f>
        <v/>
      </c>
      <c r="O1891" s="331" t="inlineStr"/>
      <c r="P1891" s="332" t="n"/>
      <c r="Q1891" s="333">
        <f>A1891&amp;B1891</f>
        <v/>
      </c>
      <c r="R1891" s="333">
        <f>OR(ISBLANK(B1891),ISBLANK(C1891))</f>
        <v/>
      </c>
      <c r="S1891" s="333">
        <f>IF(R1891,"",A1891&amp;"+")</f>
        <v/>
      </c>
    </row>
    <row r="1892" ht="20.1" customFormat="1" customHeight="1" s="333">
      <c r="A1892" s="296" t="n"/>
      <c r="B1892" s="328" t="n"/>
      <c r="C1892" s="328" t="n"/>
      <c r="D1892" s="328" t="n"/>
      <c r="E1892" s="328" t="n"/>
      <c r="F1892" s="328" t="n"/>
      <c r="G1892" s="329" t="n"/>
      <c r="H1892" s="329" t="n"/>
      <c r="I1892" s="330" t="n"/>
      <c r="J1892" s="330" t="n"/>
      <c r="K1892" s="330" t="n"/>
      <c r="L1892" s="330" t="n"/>
      <c r="M1892" s="330" t="n"/>
      <c r="N1892" s="331">
        <f>IF(A1892="","",IF(ISERROR(MATCH($F1892,CL,0)),"Unknown",INDIRECT("'C'!$A$"&amp;MATCH($F1892,CL,0)+1)))</f>
        <v/>
      </c>
      <c r="O1892" s="331" t="inlineStr"/>
      <c r="P1892" s="332" t="n"/>
      <c r="Q1892" s="333">
        <f>A1892&amp;B1892</f>
        <v/>
      </c>
      <c r="R1892" s="333">
        <f>OR(ISBLANK(B1892),ISBLANK(C1892))</f>
        <v/>
      </c>
      <c r="S1892" s="333">
        <f>IF(R1892,"",A1892&amp;"+")</f>
        <v/>
      </c>
    </row>
    <row r="1893" ht="20.1" customFormat="1" customHeight="1" s="333">
      <c r="A1893" s="296" t="n"/>
      <c r="B1893" s="328" t="n"/>
      <c r="C1893" s="328" t="n"/>
      <c r="D1893" s="328" t="n"/>
      <c r="E1893" s="328" t="n"/>
      <c r="F1893" s="328" t="n"/>
      <c r="G1893" s="329" t="n"/>
      <c r="H1893" s="329" t="n"/>
      <c r="I1893" s="330" t="n"/>
      <c r="J1893" s="330" t="n"/>
      <c r="K1893" s="330" t="n"/>
      <c r="L1893" s="330" t="n"/>
      <c r="M1893" s="330" t="n"/>
      <c r="N1893" s="331">
        <f>IF(A1893="","",IF(ISERROR(MATCH($F1893,CL,0)),"Unknown",INDIRECT("'C'!$A$"&amp;MATCH($F1893,CL,0)+1)))</f>
        <v/>
      </c>
      <c r="O1893" s="331" t="inlineStr"/>
      <c r="P1893" s="332" t="n"/>
      <c r="Q1893" s="333">
        <f>A1893&amp;B1893</f>
        <v/>
      </c>
      <c r="R1893" s="333">
        <f>OR(ISBLANK(B1893),ISBLANK(C1893))</f>
        <v/>
      </c>
      <c r="S1893" s="333">
        <f>IF(R1893,"",A1893&amp;"+")</f>
        <v/>
      </c>
    </row>
    <row r="1894" ht="20.1" customFormat="1" customHeight="1" s="333">
      <c r="A1894" s="296" t="n"/>
      <c r="B1894" s="328" t="n"/>
      <c r="C1894" s="328" t="n"/>
      <c r="D1894" s="328" t="n"/>
      <c r="E1894" s="328" t="n"/>
      <c r="F1894" s="328" t="n"/>
      <c r="G1894" s="329" t="n"/>
      <c r="H1894" s="329" t="n"/>
      <c r="I1894" s="330" t="n"/>
      <c r="J1894" s="330" t="n"/>
      <c r="K1894" s="330" t="n"/>
      <c r="L1894" s="330" t="n"/>
      <c r="M1894" s="330" t="n"/>
      <c r="N1894" s="331">
        <f>IF(A1894="","",IF(ISERROR(MATCH($F1894,CL,0)),"Unknown",INDIRECT("'C'!$A$"&amp;MATCH($F1894,CL,0)+1)))</f>
        <v/>
      </c>
      <c r="O1894" s="331" t="inlineStr"/>
      <c r="P1894" s="332" t="n"/>
      <c r="Q1894" s="333">
        <f>A1894&amp;B1894</f>
        <v/>
      </c>
      <c r="R1894" s="333">
        <f>OR(ISBLANK(B1894),ISBLANK(C1894))</f>
        <v/>
      </c>
      <c r="S1894" s="333">
        <f>IF(R1894,"",A1894&amp;"+")</f>
        <v/>
      </c>
    </row>
    <row r="1895" ht="20.1" customFormat="1" customHeight="1" s="333">
      <c r="A1895" s="296" t="n"/>
      <c r="B1895" s="328" t="n"/>
      <c r="C1895" s="328" t="n"/>
      <c r="D1895" s="328" t="n"/>
      <c r="E1895" s="328" t="n"/>
      <c r="F1895" s="328" t="n"/>
      <c r="G1895" s="329" t="n"/>
      <c r="H1895" s="329" t="n"/>
      <c r="I1895" s="330" t="n"/>
      <c r="J1895" s="330" t="n"/>
      <c r="K1895" s="330" t="n"/>
      <c r="L1895" s="330" t="n"/>
      <c r="M1895" s="330" t="n"/>
      <c r="N1895" s="331">
        <f>IF(A1895="","",IF(ISERROR(MATCH($F1895,CL,0)),"Unknown",INDIRECT("'C'!$A$"&amp;MATCH($F1895,CL,0)+1)))</f>
        <v/>
      </c>
      <c r="O1895" s="331" t="inlineStr"/>
      <c r="P1895" s="332" t="n"/>
      <c r="Q1895" s="333">
        <f>A1895&amp;B1895</f>
        <v/>
      </c>
      <c r="R1895" s="333">
        <f>OR(ISBLANK(B1895),ISBLANK(C1895))</f>
        <v/>
      </c>
      <c r="S1895" s="333">
        <f>IF(R1895,"",A1895&amp;"+")</f>
        <v/>
      </c>
    </row>
    <row r="1896" ht="20.1" customFormat="1" customHeight="1" s="333">
      <c r="A1896" s="296" t="n"/>
      <c r="B1896" s="328" t="n"/>
      <c r="C1896" s="328" t="n"/>
      <c r="D1896" s="328" t="n"/>
      <c r="E1896" s="328" t="n"/>
      <c r="F1896" s="328" t="n"/>
      <c r="G1896" s="329" t="n"/>
      <c r="H1896" s="329" t="n"/>
      <c r="I1896" s="330" t="n"/>
      <c r="J1896" s="330" t="n"/>
      <c r="K1896" s="330" t="n"/>
      <c r="L1896" s="330" t="n"/>
      <c r="M1896" s="330" t="n"/>
      <c r="N1896" s="331">
        <f>IF(A1896="","",IF(ISERROR(MATCH($F1896,CL,0)),"Unknown",INDIRECT("'C'!$A$"&amp;MATCH($F1896,CL,0)+1)))</f>
        <v/>
      </c>
      <c r="O1896" s="331" t="inlineStr"/>
      <c r="P1896" s="332" t="n"/>
      <c r="Q1896" s="333">
        <f>A1896&amp;B1896</f>
        <v/>
      </c>
      <c r="R1896" s="333">
        <f>OR(ISBLANK(B1896),ISBLANK(C1896))</f>
        <v/>
      </c>
      <c r="S1896" s="333">
        <f>IF(R1896,"",A1896&amp;"+")</f>
        <v/>
      </c>
    </row>
    <row r="1897" ht="20.1" customFormat="1" customHeight="1" s="333">
      <c r="A1897" s="296" t="n"/>
      <c r="B1897" s="328" t="n"/>
      <c r="C1897" s="328" t="n"/>
      <c r="D1897" s="328" t="n"/>
      <c r="E1897" s="328" t="n"/>
      <c r="F1897" s="328" t="n"/>
      <c r="G1897" s="329" t="n"/>
      <c r="H1897" s="329" t="n"/>
      <c r="I1897" s="330" t="n"/>
      <c r="J1897" s="330" t="n"/>
      <c r="K1897" s="330" t="n"/>
      <c r="L1897" s="330" t="n"/>
      <c r="M1897" s="330" t="n"/>
      <c r="N1897" s="331">
        <f>IF(A1897="","",IF(ISERROR(MATCH($F1897,CL,0)),"Unknown",INDIRECT("'C'!$A$"&amp;MATCH($F1897,CL,0)+1)))</f>
        <v/>
      </c>
      <c r="O1897" s="331" t="inlineStr"/>
      <c r="P1897" s="332" t="n"/>
      <c r="Q1897" s="333">
        <f>A1897&amp;B1897</f>
        <v/>
      </c>
      <c r="R1897" s="333">
        <f>OR(ISBLANK(B1897),ISBLANK(C1897))</f>
        <v/>
      </c>
      <c r="S1897" s="333">
        <f>IF(R1897,"",A1897&amp;"+")</f>
        <v/>
      </c>
    </row>
    <row r="1898" ht="20.1" customFormat="1" customHeight="1" s="333">
      <c r="A1898" s="296" t="n"/>
      <c r="B1898" s="328" t="n"/>
      <c r="C1898" s="328" t="n"/>
      <c r="D1898" s="328" t="n"/>
      <c r="E1898" s="328" t="n"/>
      <c r="F1898" s="328" t="n"/>
      <c r="G1898" s="329" t="n"/>
      <c r="H1898" s="329" t="n"/>
      <c r="I1898" s="330" t="n"/>
      <c r="J1898" s="330" t="n"/>
      <c r="K1898" s="330" t="n"/>
      <c r="L1898" s="330" t="n"/>
      <c r="M1898" s="330" t="n"/>
      <c r="N1898" s="331">
        <f>IF(A1898="","",IF(ISERROR(MATCH($F1898,CL,0)),"Unknown",INDIRECT("'C'!$A$"&amp;MATCH($F1898,CL,0)+1)))</f>
        <v/>
      </c>
      <c r="O1898" s="331" t="inlineStr"/>
      <c r="P1898" s="332" t="n"/>
      <c r="Q1898" s="333">
        <f>A1898&amp;B1898</f>
        <v/>
      </c>
      <c r="R1898" s="333">
        <f>OR(ISBLANK(B1898),ISBLANK(C1898))</f>
        <v/>
      </c>
      <c r="S1898" s="333">
        <f>IF(R1898,"",A1898&amp;"+")</f>
        <v/>
      </c>
    </row>
    <row r="1899" ht="20.1" customFormat="1" customHeight="1" s="333">
      <c r="A1899" s="296" t="n"/>
      <c r="B1899" s="328" t="n"/>
      <c r="C1899" s="328" t="n"/>
      <c r="D1899" s="328" t="n"/>
      <c r="E1899" s="328" t="n"/>
      <c r="F1899" s="328" t="n"/>
      <c r="G1899" s="329" t="n"/>
      <c r="H1899" s="329" t="n"/>
      <c r="I1899" s="330" t="n"/>
      <c r="J1899" s="330" t="n"/>
      <c r="K1899" s="330" t="n"/>
      <c r="L1899" s="330" t="n"/>
      <c r="M1899" s="330" t="n"/>
      <c r="N1899" s="331">
        <f>IF(A1899="","",IF(ISERROR(MATCH($F1899,CL,0)),"Unknown",INDIRECT("'C'!$A$"&amp;MATCH($F1899,CL,0)+1)))</f>
        <v/>
      </c>
      <c r="O1899" s="331" t="inlineStr"/>
      <c r="P1899" s="332" t="n"/>
      <c r="Q1899" s="333">
        <f>A1899&amp;B1899</f>
        <v/>
      </c>
      <c r="R1899" s="333">
        <f>OR(ISBLANK(B1899),ISBLANK(C1899))</f>
        <v/>
      </c>
      <c r="S1899" s="333">
        <f>IF(R1899,"",A1899&amp;"+")</f>
        <v/>
      </c>
    </row>
    <row r="1900" ht="20.1" customFormat="1" customHeight="1" s="333">
      <c r="A1900" s="296" t="n"/>
      <c r="B1900" s="328" t="n"/>
      <c r="C1900" s="328" t="n"/>
      <c r="D1900" s="328" t="n"/>
      <c r="E1900" s="328" t="n"/>
      <c r="F1900" s="328" t="n"/>
      <c r="G1900" s="329" t="n"/>
      <c r="H1900" s="329" t="n"/>
      <c r="I1900" s="330" t="n"/>
      <c r="J1900" s="330" t="n"/>
      <c r="K1900" s="330" t="n"/>
      <c r="L1900" s="330" t="n"/>
      <c r="M1900" s="330" t="n"/>
      <c r="N1900" s="331">
        <f>IF(A1900="","",IF(ISERROR(MATCH($F1900,CL,0)),"Unknown",INDIRECT("'C'!$A$"&amp;MATCH($F1900,CL,0)+1)))</f>
        <v/>
      </c>
      <c r="O1900" s="331" t="inlineStr"/>
      <c r="P1900" s="332" t="n"/>
      <c r="Q1900" s="333">
        <f>A1900&amp;B1900</f>
        <v/>
      </c>
      <c r="R1900" s="333">
        <f>OR(ISBLANK(B1900),ISBLANK(C1900))</f>
        <v/>
      </c>
      <c r="S1900" s="333">
        <f>IF(R1900,"",A1900&amp;"+")</f>
        <v/>
      </c>
    </row>
    <row r="1901" ht="20.1" customFormat="1" customHeight="1" s="333">
      <c r="A1901" s="296" t="n"/>
      <c r="B1901" s="328" t="n"/>
      <c r="C1901" s="328" t="n"/>
      <c r="D1901" s="328" t="n"/>
      <c r="E1901" s="328" t="n"/>
      <c r="F1901" s="328" t="n"/>
      <c r="G1901" s="329" t="n"/>
      <c r="H1901" s="329" t="n"/>
      <c r="I1901" s="330" t="n"/>
      <c r="J1901" s="330" t="n"/>
      <c r="K1901" s="330" t="n"/>
      <c r="L1901" s="330" t="n"/>
      <c r="M1901" s="330" t="n"/>
      <c r="N1901" s="331">
        <f>IF(A1901="","",IF(ISERROR(MATCH($F1901,CL,0)),"Unknown",INDIRECT("'C'!$A$"&amp;MATCH($F1901,CL,0)+1)))</f>
        <v/>
      </c>
      <c r="O1901" s="331" t="inlineStr"/>
      <c r="P1901" s="332" t="n"/>
      <c r="Q1901" s="333">
        <f>A1901&amp;B1901</f>
        <v/>
      </c>
      <c r="R1901" s="333">
        <f>OR(ISBLANK(B1901),ISBLANK(C1901))</f>
        <v/>
      </c>
      <c r="S1901" s="333">
        <f>IF(R1901,"",A1901&amp;"+")</f>
        <v/>
      </c>
    </row>
    <row r="1902" ht="20.1" customFormat="1" customHeight="1" s="333">
      <c r="A1902" s="296" t="n"/>
      <c r="B1902" s="328" t="n"/>
      <c r="C1902" s="328" t="n"/>
      <c r="D1902" s="328" t="n"/>
      <c r="E1902" s="328" t="n"/>
      <c r="F1902" s="328" t="n"/>
      <c r="G1902" s="329" t="n"/>
      <c r="H1902" s="329" t="n"/>
      <c r="I1902" s="330" t="n"/>
      <c r="J1902" s="330" t="n"/>
      <c r="K1902" s="330" t="n"/>
      <c r="L1902" s="330" t="n"/>
      <c r="M1902" s="330" t="n"/>
      <c r="N1902" s="331">
        <f>IF(A1902="","",IF(ISERROR(MATCH($F1902,CL,0)),"Unknown",INDIRECT("'C'!$A$"&amp;MATCH($F1902,CL,0)+1)))</f>
        <v/>
      </c>
      <c r="O1902" s="331" t="inlineStr"/>
      <c r="P1902" s="332" t="n"/>
      <c r="Q1902" s="333">
        <f>A1902&amp;B1902</f>
        <v/>
      </c>
      <c r="R1902" s="333">
        <f>OR(ISBLANK(B1902),ISBLANK(C1902))</f>
        <v/>
      </c>
      <c r="S1902" s="333">
        <f>IF(R1902,"",A1902&amp;"+")</f>
        <v/>
      </c>
    </row>
    <row r="1903" ht="20.1" customFormat="1" customHeight="1" s="333">
      <c r="A1903" s="296" t="n"/>
      <c r="B1903" s="328" t="n"/>
      <c r="C1903" s="328" t="n"/>
      <c r="D1903" s="328" t="n"/>
      <c r="E1903" s="328" t="n"/>
      <c r="F1903" s="328" t="n"/>
      <c r="G1903" s="329" t="n"/>
      <c r="H1903" s="329" t="n"/>
      <c r="I1903" s="330" t="n"/>
      <c r="J1903" s="330" t="n"/>
      <c r="K1903" s="330" t="n"/>
      <c r="L1903" s="330" t="n"/>
      <c r="M1903" s="330" t="n"/>
      <c r="N1903" s="331">
        <f>IF(A1903="","",IF(ISERROR(MATCH($F1903,CL,0)),"Unknown",INDIRECT("'C'!$A$"&amp;MATCH($F1903,CL,0)+1)))</f>
        <v/>
      </c>
      <c r="O1903" s="331" t="inlineStr"/>
      <c r="P1903" s="332" t="n"/>
      <c r="Q1903" s="333">
        <f>A1903&amp;B1903</f>
        <v/>
      </c>
      <c r="R1903" s="333">
        <f>OR(ISBLANK(B1903),ISBLANK(C1903))</f>
        <v/>
      </c>
      <c r="S1903" s="333">
        <f>IF(R1903,"",A1903&amp;"+")</f>
        <v/>
      </c>
    </row>
    <row r="1904" ht="20.1" customFormat="1" customHeight="1" s="333">
      <c r="A1904" s="296" t="n"/>
      <c r="B1904" s="328" t="n"/>
      <c r="C1904" s="328" t="n"/>
      <c r="D1904" s="328" t="n"/>
      <c r="E1904" s="328" t="n"/>
      <c r="F1904" s="328" t="n"/>
      <c r="G1904" s="329" t="n"/>
      <c r="H1904" s="329" t="n"/>
      <c r="I1904" s="330" t="n"/>
      <c r="J1904" s="330" t="n"/>
      <c r="K1904" s="330" t="n"/>
      <c r="L1904" s="330" t="n"/>
      <c r="M1904" s="330" t="n"/>
      <c r="N1904" s="331">
        <f>IF(A1904="","",IF(ISERROR(MATCH($F1904,CL,0)),"Unknown",INDIRECT("'C'!$A$"&amp;MATCH($F1904,CL,0)+1)))</f>
        <v/>
      </c>
      <c r="O1904" s="331" t="inlineStr"/>
      <c r="P1904" s="332" t="n"/>
      <c r="Q1904" s="333">
        <f>A1904&amp;B1904</f>
        <v/>
      </c>
      <c r="R1904" s="333">
        <f>OR(ISBLANK(B1904),ISBLANK(C1904))</f>
        <v/>
      </c>
      <c r="S1904" s="333">
        <f>IF(R1904,"",A1904&amp;"+")</f>
        <v/>
      </c>
    </row>
    <row r="1905" ht="20.1" customFormat="1" customHeight="1" s="333">
      <c r="A1905" s="296" t="n"/>
      <c r="B1905" s="328" t="n"/>
      <c r="C1905" s="328" t="n"/>
      <c r="D1905" s="328" t="n"/>
      <c r="E1905" s="328" t="n"/>
      <c r="F1905" s="328" t="n"/>
      <c r="G1905" s="329" t="n"/>
      <c r="H1905" s="329" t="n"/>
      <c r="I1905" s="330" t="n"/>
      <c r="J1905" s="330" t="n"/>
      <c r="K1905" s="330" t="n"/>
      <c r="L1905" s="330" t="n"/>
      <c r="M1905" s="330" t="n"/>
      <c r="N1905" s="331">
        <f>IF(A1905="","",IF(ISERROR(MATCH($F1905,CL,0)),"Unknown",INDIRECT("'C'!$A$"&amp;MATCH($F1905,CL,0)+1)))</f>
        <v/>
      </c>
      <c r="O1905" s="331" t="inlineStr"/>
      <c r="P1905" s="332" t="n"/>
      <c r="Q1905" s="333">
        <f>A1905&amp;B1905</f>
        <v/>
      </c>
      <c r="R1905" s="333">
        <f>OR(ISBLANK(B1905),ISBLANK(C1905))</f>
        <v/>
      </c>
      <c r="S1905" s="333">
        <f>IF(R1905,"",A1905&amp;"+")</f>
        <v/>
      </c>
    </row>
    <row r="1906" ht="20.1" customFormat="1" customHeight="1" s="333">
      <c r="A1906" s="296" t="n"/>
      <c r="B1906" s="328" t="n"/>
      <c r="C1906" s="328" t="n"/>
      <c r="D1906" s="328" t="n"/>
      <c r="E1906" s="328" t="n"/>
      <c r="F1906" s="328" t="n"/>
      <c r="G1906" s="329" t="n"/>
      <c r="H1906" s="329" t="n"/>
      <c r="I1906" s="330" t="n"/>
      <c r="J1906" s="330" t="n"/>
      <c r="K1906" s="330" t="n"/>
      <c r="L1906" s="330" t="n"/>
      <c r="M1906" s="330" t="n"/>
      <c r="N1906" s="331">
        <f>IF(A1906="","",IF(ISERROR(MATCH($F1906,CL,0)),"Unknown",INDIRECT("'C'!$A$"&amp;MATCH($F1906,CL,0)+1)))</f>
        <v/>
      </c>
      <c r="O1906" s="331" t="inlineStr"/>
      <c r="P1906" s="332" t="n"/>
      <c r="Q1906" s="333">
        <f>A1906&amp;B1906</f>
        <v/>
      </c>
      <c r="R1906" s="333">
        <f>OR(ISBLANK(B1906),ISBLANK(C1906))</f>
        <v/>
      </c>
      <c r="S1906" s="333">
        <f>IF(R1906,"",A1906&amp;"+")</f>
        <v/>
      </c>
    </row>
    <row r="1907" ht="20.1" customFormat="1" customHeight="1" s="333">
      <c r="A1907" s="296" t="n"/>
      <c r="B1907" s="328" t="n"/>
      <c r="C1907" s="328" t="n"/>
      <c r="D1907" s="328" t="n"/>
      <c r="E1907" s="328" t="n"/>
      <c r="F1907" s="328" t="n"/>
      <c r="G1907" s="329" t="n"/>
      <c r="H1907" s="329" t="n"/>
      <c r="I1907" s="330" t="n"/>
      <c r="J1907" s="330" t="n"/>
      <c r="K1907" s="330" t="n"/>
      <c r="L1907" s="330" t="n"/>
      <c r="M1907" s="330" t="n"/>
      <c r="N1907" s="331">
        <f>IF(A1907="","",IF(ISERROR(MATCH($F1907,CL,0)),"Unknown",INDIRECT("'C'!$A$"&amp;MATCH($F1907,CL,0)+1)))</f>
        <v/>
      </c>
      <c r="O1907" s="331" t="inlineStr"/>
      <c r="P1907" s="332" t="n"/>
      <c r="Q1907" s="333">
        <f>A1907&amp;B1907</f>
        <v/>
      </c>
      <c r="R1907" s="333">
        <f>OR(ISBLANK(B1907),ISBLANK(C1907))</f>
        <v/>
      </c>
      <c r="S1907" s="333">
        <f>IF(R1907,"",A1907&amp;"+")</f>
        <v/>
      </c>
    </row>
    <row r="1908" ht="20.1" customFormat="1" customHeight="1" s="333">
      <c r="A1908" s="296" t="n"/>
      <c r="B1908" s="328" t="n"/>
      <c r="C1908" s="328" t="n"/>
      <c r="D1908" s="328" t="n"/>
      <c r="E1908" s="328" t="n"/>
      <c r="F1908" s="328" t="n"/>
      <c r="G1908" s="329" t="n"/>
      <c r="H1908" s="329" t="n"/>
      <c r="I1908" s="330" t="n"/>
      <c r="J1908" s="330" t="n"/>
      <c r="K1908" s="330" t="n"/>
      <c r="L1908" s="330" t="n"/>
      <c r="M1908" s="330" t="n"/>
      <c r="N1908" s="331">
        <f>IF(A1908="","",IF(ISERROR(MATCH($F1908,CL,0)),"Unknown",INDIRECT("'C'!$A$"&amp;MATCH($F1908,CL,0)+1)))</f>
        <v/>
      </c>
      <c r="O1908" s="331" t="inlineStr"/>
      <c r="P1908" s="332" t="n"/>
      <c r="Q1908" s="333">
        <f>A1908&amp;B1908</f>
        <v/>
      </c>
      <c r="R1908" s="333">
        <f>OR(ISBLANK(B1908),ISBLANK(C1908))</f>
        <v/>
      </c>
      <c r="S1908" s="333">
        <f>IF(R1908,"",A1908&amp;"+")</f>
        <v/>
      </c>
    </row>
    <row r="1909" ht="20.1" customFormat="1" customHeight="1" s="333">
      <c r="A1909" s="296" t="n"/>
      <c r="B1909" s="328" t="n"/>
      <c r="C1909" s="328" t="n"/>
      <c r="D1909" s="328" t="n"/>
      <c r="E1909" s="328" t="n"/>
      <c r="F1909" s="328" t="n"/>
      <c r="G1909" s="329" t="n"/>
      <c r="H1909" s="329" t="n"/>
      <c r="I1909" s="330" t="n"/>
      <c r="J1909" s="330" t="n"/>
      <c r="K1909" s="330" t="n"/>
      <c r="L1909" s="330" t="n"/>
      <c r="M1909" s="330" t="n"/>
      <c r="N1909" s="331">
        <f>IF(A1909="","",IF(ISERROR(MATCH($F1909,CL,0)),"Unknown",INDIRECT("'C'!$A$"&amp;MATCH($F1909,CL,0)+1)))</f>
        <v/>
      </c>
      <c r="O1909" s="331" t="inlineStr"/>
      <c r="P1909" s="332" t="n"/>
      <c r="Q1909" s="333">
        <f>A1909&amp;B1909</f>
        <v/>
      </c>
      <c r="R1909" s="333">
        <f>OR(ISBLANK(B1909),ISBLANK(C1909))</f>
        <v/>
      </c>
      <c r="S1909" s="333">
        <f>IF(R1909,"",A1909&amp;"+")</f>
        <v/>
      </c>
    </row>
    <row r="1910" ht="20.1" customFormat="1" customHeight="1" s="333">
      <c r="A1910" s="296" t="n"/>
      <c r="B1910" s="328" t="n"/>
      <c r="C1910" s="328" t="n"/>
      <c r="D1910" s="328" t="n"/>
      <c r="E1910" s="328" t="n"/>
      <c r="F1910" s="328" t="n"/>
      <c r="G1910" s="329" t="n"/>
      <c r="H1910" s="329" t="n"/>
      <c r="I1910" s="330" t="n"/>
      <c r="J1910" s="330" t="n"/>
      <c r="K1910" s="330" t="n"/>
      <c r="L1910" s="330" t="n"/>
      <c r="M1910" s="330" t="n"/>
      <c r="N1910" s="331">
        <f>IF(A1910="","",IF(ISERROR(MATCH($F1910,CL,0)),"Unknown",INDIRECT("'C'!$A$"&amp;MATCH($F1910,CL,0)+1)))</f>
        <v/>
      </c>
      <c r="O1910" s="331" t="inlineStr"/>
      <c r="P1910" s="332" t="n"/>
      <c r="Q1910" s="333">
        <f>A1910&amp;B1910</f>
        <v/>
      </c>
      <c r="R1910" s="333">
        <f>OR(ISBLANK(B1910),ISBLANK(C1910))</f>
        <v/>
      </c>
      <c r="S1910" s="333">
        <f>IF(R1910,"",A1910&amp;"+")</f>
        <v/>
      </c>
    </row>
    <row r="1911" ht="20.1" customFormat="1" customHeight="1" s="333">
      <c r="A1911" s="296" t="n"/>
      <c r="B1911" s="328" t="n"/>
      <c r="C1911" s="328" t="n"/>
      <c r="D1911" s="328" t="n"/>
      <c r="E1911" s="328" t="n"/>
      <c r="F1911" s="328" t="n"/>
      <c r="G1911" s="329" t="n"/>
      <c r="H1911" s="329" t="n"/>
      <c r="I1911" s="330" t="n"/>
      <c r="J1911" s="330" t="n"/>
      <c r="K1911" s="330" t="n"/>
      <c r="L1911" s="330" t="n"/>
      <c r="M1911" s="330" t="n"/>
      <c r="N1911" s="331">
        <f>IF(A1911="","",IF(ISERROR(MATCH($F1911,CL,0)),"Unknown",INDIRECT("'C'!$A$"&amp;MATCH($F1911,CL,0)+1)))</f>
        <v/>
      </c>
      <c r="O1911" s="331" t="inlineStr"/>
      <c r="P1911" s="332" t="n"/>
      <c r="Q1911" s="333">
        <f>A1911&amp;B1911</f>
        <v/>
      </c>
      <c r="R1911" s="333">
        <f>OR(ISBLANK(B1911),ISBLANK(C1911))</f>
        <v/>
      </c>
      <c r="S1911" s="333">
        <f>IF(R1911,"",A1911&amp;"+")</f>
        <v/>
      </c>
    </row>
    <row r="1912" ht="20.1" customFormat="1" customHeight="1" s="333">
      <c r="A1912" s="296" t="n"/>
      <c r="B1912" s="328" t="n"/>
      <c r="C1912" s="328" t="n"/>
      <c r="D1912" s="328" t="n"/>
      <c r="E1912" s="328" t="n"/>
      <c r="F1912" s="328" t="n"/>
      <c r="G1912" s="329" t="n"/>
      <c r="H1912" s="329" t="n"/>
      <c r="I1912" s="330" t="n"/>
      <c r="J1912" s="330" t="n"/>
      <c r="K1912" s="330" t="n"/>
      <c r="L1912" s="330" t="n"/>
      <c r="M1912" s="330" t="n"/>
      <c r="N1912" s="331">
        <f>IF(A1912="","",IF(ISERROR(MATCH($F1912,CL,0)),"Unknown",INDIRECT("'C'!$A$"&amp;MATCH($F1912,CL,0)+1)))</f>
        <v/>
      </c>
      <c r="O1912" s="331" t="inlineStr"/>
      <c r="P1912" s="332" t="n"/>
      <c r="Q1912" s="333">
        <f>A1912&amp;B1912</f>
        <v/>
      </c>
      <c r="R1912" s="333">
        <f>OR(ISBLANK(B1912),ISBLANK(C1912))</f>
        <v/>
      </c>
      <c r="S1912" s="333">
        <f>IF(R1912,"",A1912&amp;"+")</f>
        <v/>
      </c>
    </row>
    <row r="1913" ht="20.1" customFormat="1" customHeight="1" s="333">
      <c r="A1913" s="296" t="n"/>
      <c r="B1913" s="328" t="n"/>
      <c r="C1913" s="328" t="n"/>
      <c r="D1913" s="328" t="n"/>
      <c r="E1913" s="328" t="n"/>
      <c r="F1913" s="328" t="n"/>
      <c r="G1913" s="329" t="n"/>
      <c r="H1913" s="329" t="n"/>
      <c r="I1913" s="330" t="n"/>
      <c r="J1913" s="330" t="n"/>
      <c r="K1913" s="330" t="n"/>
      <c r="L1913" s="330" t="n"/>
      <c r="M1913" s="330" t="n"/>
      <c r="N1913" s="331">
        <f>IF(A1913="","",IF(ISERROR(MATCH($F1913,CL,0)),"Unknown",INDIRECT("'C'!$A$"&amp;MATCH($F1913,CL,0)+1)))</f>
        <v/>
      </c>
      <c r="O1913" s="331" t="inlineStr"/>
      <c r="P1913" s="332" t="n"/>
      <c r="Q1913" s="333">
        <f>A1913&amp;B1913</f>
        <v/>
      </c>
      <c r="R1913" s="333">
        <f>OR(ISBLANK(B1913),ISBLANK(C1913))</f>
        <v/>
      </c>
      <c r="S1913" s="333">
        <f>IF(R1913,"",A1913&amp;"+")</f>
        <v/>
      </c>
    </row>
    <row r="1914" ht="20.1" customFormat="1" customHeight="1" s="333">
      <c r="A1914" s="296" t="n"/>
      <c r="B1914" s="328" t="n"/>
      <c r="C1914" s="328" t="n"/>
      <c r="D1914" s="328" t="n"/>
      <c r="E1914" s="328" t="n"/>
      <c r="F1914" s="328" t="n"/>
      <c r="G1914" s="329" t="n"/>
      <c r="H1914" s="329" t="n"/>
      <c r="I1914" s="330" t="n"/>
      <c r="J1914" s="330" t="n"/>
      <c r="K1914" s="330" t="n"/>
      <c r="L1914" s="330" t="n"/>
      <c r="M1914" s="330" t="n"/>
      <c r="N1914" s="331">
        <f>IF(A1914="","",IF(ISERROR(MATCH($F1914,CL,0)),"Unknown",INDIRECT("'C'!$A$"&amp;MATCH($F1914,CL,0)+1)))</f>
        <v/>
      </c>
      <c r="O1914" s="331" t="inlineStr"/>
      <c r="P1914" s="332" t="n"/>
      <c r="Q1914" s="333">
        <f>A1914&amp;B1914</f>
        <v/>
      </c>
      <c r="R1914" s="333">
        <f>OR(ISBLANK(B1914),ISBLANK(C1914))</f>
        <v/>
      </c>
      <c r="S1914" s="333">
        <f>IF(R1914,"",A1914&amp;"+")</f>
        <v/>
      </c>
    </row>
    <row r="1915" ht="20.1" customFormat="1" customHeight="1" s="333">
      <c r="A1915" s="296" t="n"/>
      <c r="B1915" s="328" t="n"/>
      <c r="C1915" s="328" t="n"/>
      <c r="D1915" s="328" t="n"/>
      <c r="E1915" s="328" t="n"/>
      <c r="F1915" s="328" t="n"/>
      <c r="G1915" s="329" t="n"/>
      <c r="H1915" s="329" t="n"/>
      <c r="I1915" s="330" t="n"/>
      <c r="J1915" s="330" t="n"/>
      <c r="K1915" s="330" t="n"/>
      <c r="L1915" s="330" t="n"/>
      <c r="M1915" s="330" t="n"/>
      <c r="N1915" s="331">
        <f>IF(A1915="","",IF(ISERROR(MATCH($F1915,CL,0)),"Unknown",INDIRECT("'C'!$A$"&amp;MATCH($F1915,CL,0)+1)))</f>
        <v/>
      </c>
      <c r="O1915" s="331" t="inlineStr"/>
      <c r="P1915" s="332" t="n"/>
      <c r="Q1915" s="333">
        <f>A1915&amp;B1915</f>
        <v/>
      </c>
      <c r="R1915" s="333">
        <f>OR(ISBLANK(B1915),ISBLANK(C1915))</f>
        <v/>
      </c>
      <c r="S1915" s="333">
        <f>IF(R1915,"",A1915&amp;"+")</f>
        <v/>
      </c>
    </row>
    <row r="1916" ht="20.1" customFormat="1" customHeight="1" s="333">
      <c r="A1916" s="296" t="n"/>
      <c r="B1916" s="328" t="n"/>
      <c r="C1916" s="328" t="n"/>
      <c r="D1916" s="328" t="n"/>
      <c r="E1916" s="328" t="n"/>
      <c r="F1916" s="328" t="n"/>
      <c r="G1916" s="329" t="n"/>
      <c r="H1916" s="329" t="n"/>
      <c r="I1916" s="330" t="n"/>
      <c r="J1916" s="330" t="n"/>
      <c r="K1916" s="330" t="n"/>
      <c r="L1916" s="330" t="n"/>
      <c r="M1916" s="330" t="n"/>
      <c r="N1916" s="331">
        <f>IF(A1916="","",IF(ISERROR(MATCH($F1916,CL,0)),"Unknown",INDIRECT("'C'!$A$"&amp;MATCH($F1916,CL,0)+1)))</f>
        <v/>
      </c>
      <c r="O1916" s="331" t="inlineStr"/>
      <c r="P1916" s="332" t="n"/>
      <c r="Q1916" s="333">
        <f>A1916&amp;B1916</f>
        <v/>
      </c>
      <c r="R1916" s="333">
        <f>OR(ISBLANK(B1916),ISBLANK(C1916))</f>
        <v/>
      </c>
      <c r="S1916" s="333">
        <f>IF(R1916,"",A1916&amp;"+")</f>
        <v/>
      </c>
    </row>
    <row r="1917" ht="20.1" customFormat="1" customHeight="1" s="333">
      <c r="A1917" s="296" t="n"/>
      <c r="B1917" s="328" t="n"/>
      <c r="C1917" s="328" t="n"/>
      <c r="D1917" s="328" t="n"/>
      <c r="E1917" s="328" t="n"/>
      <c r="F1917" s="328" t="n"/>
      <c r="G1917" s="329" t="n"/>
      <c r="H1917" s="329" t="n"/>
      <c r="I1917" s="330" t="n"/>
      <c r="J1917" s="330" t="n"/>
      <c r="K1917" s="330" t="n"/>
      <c r="L1917" s="330" t="n"/>
      <c r="M1917" s="330" t="n"/>
      <c r="N1917" s="331">
        <f>IF(A1917="","",IF(ISERROR(MATCH($F1917,CL,0)),"Unknown",INDIRECT("'C'!$A$"&amp;MATCH($F1917,CL,0)+1)))</f>
        <v/>
      </c>
      <c r="O1917" s="331" t="inlineStr"/>
      <c r="P1917" s="332" t="n"/>
      <c r="Q1917" s="333">
        <f>A1917&amp;B1917</f>
        <v/>
      </c>
      <c r="R1917" s="333">
        <f>OR(ISBLANK(B1917),ISBLANK(C1917))</f>
        <v/>
      </c>
      <c r="S1917" s="333">
        <f>IF(R1917,"",A1917&amp;"+")</f>
        <v/>
      </c>
    </row>
    <row r="1918" ht="20.1" customFormat="1" customHeight="1" s="333">
      <c r="A1918" s="296" t="n"/>
      <c r="B1918" s="328" t="n"/>
      <c r="C1918" s="328" t="n"/>
      <c r="D1918" s="328" t="n"/>
      <c r="E1918" s="328" t="n"/>
      <c r="F1918" s="328" t="n"/>
      <c r="G1918" s="329" t="n"/>
      <c r="H1918" s="329" t="n"/>
      <c r="I1918" s="330" t="n"/>
      <c r="J1918" s="330" t="n"/>
      <c r="K1918" s="330" t="n"/>
      <c r="L1918" s="330" t="n"/>
      <c r="M1918" s="330" t="n"/>
      <c r="N1918" s="331">
        <f>IF(A1918="","",IF(ISERROR(MATCH($F1918,CL,0)),"Unknown",INDIRECT("'C'!$A$"&amp;MATCH($F1918,CL,0)+1)))</f>
        <v/>
      </c>
      <c r="O1918" s="331" t="inlineStr"/>
      <c r="P1918" s="332" t="n"/>
      <c r="Q1918" s="333">
        <f>A1918&amp;B1918</f>
        <v/>
      </c>
      <c r="R1918" s="333">
        <f>OR(ISBLANK(B1918),ISBLANK(C1918))</f>
        <v/>
      </c>
      <c r="S1918" s="333">
        <f>IF(R1918,"",A1918&amp;"+")</f>
        <v/>
      </c>
    </row>
    <row r="1919" ht="20.1" customFormat="1" customHeight="1" s="333">
      <c r="A1919" s="296" t="n"/>
      <c r="B1919" s="328" t="n"/>
      <c r="C1919" s="328" t="n"/>
      <c r="D1919" s="328" t="n"/>
      <c r="E1919" s="328" t="n"/>
      <c r="F1919" s="328" t="n"/>
      <c r="G1919" s="329" t="n"/>
      <c r="H1919" s="329" t="n"/>
      <c r="I1919" s="330" t="n"/>
      <c r="J1919" s="330" t="n"/>
      <c r="K1919" s="330" t="n"/>
      <c r="L1919" s="330" t="n"/>
      <c r="M1919" s="330" t="n"/>
      <c r="N1919" s="331">
        <f>IF(A1919="","",IF(ISERROR(MATCH($F1919,CL,0)),"Unknown",INDIRECT("'C'!$A$"&amp;MATCH($F1919,CL,0)+1)))</f>
        <v/>
      </c>
      <c r="O1919" s="331" t="inlineStr"/>
      <c r="P1919" s="332" t="n"/>
      <c r="Q1919" s="333">
        <f>A1919&amp;B1919</f>
        <v/>
      </c>
      <c r="R1919" s="333">
        <f>OR(ISBLANK(B1919),ISBLANK(C1919))</f>
        <v/>
      </c>
      <c r="S1919" s="333">
        <f>IF(R1919,"",A1919&amp;"+")</f>
        <v/>
      </c>
    </row>
    <row r="1920" ht="20.1" customFormat="1" customHeight="1" s="333">
      <c r="A1920" s="296" t="n"/>
      <c r="B1920" s="328" t="n"/>
      <c r="C1920" s="328" t="n"/>
      <c r="D1920" s="328" t="n"/>
      <c r="E1920" s="328" t="n"/>
      <c r="F1920" s="328" t="n"/>
      <c r="G1920" s="329" t="n"/>
      <c r="H1920" s="329" t="n"/>
      <c r="I1920" s="330" t="n"/>
      <c r="J1920" s="330" t="n"/>
      <c r="K1920" s="330" t="n"/>
      <c r="L1920" s="330" t="n"/>
      <c r="M1920" s="330" t="n"/>
      <c r="N1920" s="331">
        <f>IF(A1920="","",IF(ISERROR(MATCH($F1920,CL,0)),"Unknown",INDIRECT("'C'!$A$"&amp;MATCH($F1920,CL,0)+1)))</f>
        <v/>
      </c>
      <c r="O1920" s="331" t="inlineStr"/>
      <c r="P1920" s="332" t="n"/>
      <c r="Q1920" s="333">
        <f>A1920&amp;B1920</f>
        <v/>
      </c>
      <c r="R1920" s="333">
        <f>OR(ISBLANK(B1920),ISBLANK(C1920))</f>
        <v/>
      </c>
      <c r="S1920" s="333">
        <f>IF(R1920,"",A1920&amp;"+")</f>
        <v/>
      </c>
    </row>
    <row r="1921" ht="20.1" customFormat="1" customHeight="1" s="333">
      <c r="A1921" s="296" t="n"/>
      <c r="B1921" s="328" t="n"/>
      <c r="C1921" s="328" t="n"/>
      <c r="D1921" s="328" t="n"/>
      <c r="E1921" s="328" t="n"/>
      <c r="F1921" s="328" t="n"/>
      <c r="G1921" s="329" t="n"/>
      <c r="H1921" s="329" t="n"/>
      <c r="I1921" s="330" t="n"/>
      <c r="J1921" s="330" t="n"/>
      <c r="K1921" s="330" t="n"/>
      <c r="L1921" s="330" t="n"/>
      <c r="M1921" s="330" t="n"/>
      <c r="N1921" s="331">
        <f>IF(A1921="","",IF(ISERROR(MATCH($F1921,CL,0)),"Unknown",INDIRECT("'C'!$A$"&amp;MATCH($F1921,CL,0)+1)))</f>
        <v/>
      </c>
      <c r="O1921" s="331" t="inlineStr"/>
      <c r="P1921" s="332" t="n"/>
      <c r="Q1921" s="333">
        <f>A1921&amp;B1921</f>
        <v/>
      </c>
      <c r="R1921" s="333">
        <f>OR(ISBLANK(B1921),ISBLANK(C1921))</f>
        <v/>
      </c>
      <c r="S1921" s="333">
        <f>IF(R1921,"",A1921&amp;"+")</f>
        <v/>
      </c>
    </row>
    <row r="1922" ht="20.1" customFormat="1" customHeight="1" s="333">
      <c r="A1922" s="296" t="n"/>
      <c r="B1922" s="328" t="n"/>
      <c r="C1922" s="328" t="n"/>
      <c r="D1922" s="328" t="n"/>
      <c r="E1922" s="328" t="n"/>
      <c r="F1922" s="328" t="n"/>
      <c r="G1922" s="329" t="n"/>
      <c r="H1922" s="329" t="n"/>
      <c r="I1922" s="330" t="n"/>
      <c r="J1922" s="330" t="n"/>
      <c r="K1922" s="330" t="n"/>
      <c r="L1922" s="330" t="n"/>
      <c r="M1922" s="330" t="n"/>
      <c r="N1922" s="331">
        <f>IF(A1922="","",IF(ISERROR(MATCH($F1922,CL,0)),"Unknown",INDIRECT("'C'!$A$"&amp;MATCH($F1922,CL,0)+1)))</f>
        <v/>
      </c>
      <c r="O1922" s="331" t="inlineStr"/>
      <c r="P1922" s="332" t="n"/>
      <c r="Q1922" s="333">
        <f>A1922&amp;B1922</f>
        <v/>
      </c>
      <c r="R1922" s="333">
        <f>OR(ISBLANK(B1922),ISBLANK(C1922))</f>
        <v/>
      </c>
      <c r="S1922" s="333">
        <f>IF(R1922,"",A1922&amp;"+")</f>
        <v/>
      </c>
    </row>
    <row r="1923" ht="20.1" customFormat="1" customHeight="1" s="333">
      <c r="A1923" s="296" t="n"/>
      <c r="B1923" s="328" t="n"/>
      <c r="C1923" s="328" t="n"/>
      <c r="D1923" s="328" t="n"/>
      <c r="E1923" s="328" t="n"/>
      <c r="F1923" s="328" t="n"/>
      <c r="G1923" s="329" t="n"/>
      <c r="H1923" s="329" t="n"/>
      <c r="I1923" s="330" t="n"/>
      <c r="J1923" s="330" t="n"/>
      <c r="K1923" s="330" t="n"/>
      <c r="L1923" s="330" t="n"/>
      <c r="M1923" s="330" t="n"/>
      <c r="N1923" s="331">
        <f>IF(A1923="","",IF(ISERROR(MATCH($F1923,CL,0)),"Unknown",INDIRECT("'C'!$A$"&amp;MATCH($F1923,CL,0)+1)))</f>
        <v/>
      </c>
      <c r="O1923" s="331" t="inlineStr"/>
      <c r="P1923" s="332" t="n"/>
      <c r="Q1923" s="333">
        <f>A1923&amp;B1923</f>
        <v/>
      </c>
      <c r="R1923" s="333">
        <f>OR(ISBLANK(B1923),ISBLANK(C1923))</f>
        <v/>
      </c>
      <c r="S1923" s="333">
        <f>IF(R1923,"",A1923&amp;"+")</f>
        <v/>
      </c>
    </row>
    <row r="1924" ht="20.1" customFormat="1" customHeight="1" s="333">
      <c r="A1924" s="296" t="n"/>
      <c r="B1924" s="328" t="n"/>
      <c r="C1924" s="328" t="n"/>
      <c r="D1924" s="328" t="n"/>
      <c r="E1924" s="328" t="n"/>
      <c r="F1924" s="328" t="n"/>
      <c r="G1924" s="329" t="n"/>
      <c r="H1924" s="329" t="n"/>
      <c r="I1924" s="330" t="n"/>
      <c r="J1924" s="330" t="n"/>
      <c r="K1924" s="330" t="n"/>
      <c r="L1924" s="330" t="n"/>
      <c r="M1924" s="330" t="n"/>
      <c r="N1924" s="331">
        <f>IF(A1924="","",IF(ISERROR(MATCH($F1924,CL,0)),"Unknown",INDIRECT("'C'!$A$"&amp;MATCH($F1924,CL,0)+1)))</f>
        <v/>
      </c>
      <c r="O1924" s="331" t="inlineStr"/>
      <c r="P1924" s="332" t="n"/>
      <c r="Q1924" s="333">
        <f>A1924&amp;B1924</f>
        <v/>
      </c>
      <c r="R1924" s="333">
        <f>OR(ISBLANK(B1924),ISBLANK(C1924))</f>
        <v/>
      </c>
      <c r="S1924" s="333">
        <f>IF(R1924,"",A1924&amp;"+")</f>
        <v/>
      </c>
    </row>
    <row r="1925" ht="20.1" customFormat="1" customHeight="1" s="333">
      <c r="A1925" s="296" t="n"/>
      <c r="B1925" s="328" t="n"/>
      <c r="C1925" s="328" t="n"/>
      <c r="D1925" s="328" t="n"/>
      <c r="E1925" s="328" t="n"/>
      <c r="F1925" s="328" t="n"/>
      <c r="G1925" s="329" t="n"/>
      <c r="H1925" s="329" t="n"/>
      <c r="I1925" s="330" t="n"/>
      <c r="J1925" s="330" t="n"/>
      <c r="K1925" s="330" t="n"/>
      <c r="L1925" s="330" t="n"/>
      <c r="M1925" s="330" t="n"/>
      <c r="N1925" s="331">
        <f>IF(A1925="","",IF(ISERROR(MATCH($F1925,CL,0)),"Unknown",INDIRECT("'C'!$A$"&amp;MATCH($F1925,CL,0)+1)))</f>
        <v/>
      </c>
      <c r="O1925" s="331" t="inlineStr"/>
      <c r="P1925" s="332" t="n"/>
      <c r="Q1925" s="333">
        <f>A1925&amp;B1925</f>
        <v/>
      </c>
      <c r="R1925" s="333">
        <f>OR(ISBLANK(B1925),ISBLANK(C1925))</f>
        <v/>
      </c>
      <c r="S1925" s="333">
        <f>IF(R1925,"",A1925&amp;"+")</f>
        <v/>
      </c>
    </row>
    <row r="1926" ht="20.1" customFormat="1" customHeight="1" s="333">
      <c r="A1926" s="296" t="n"/>
      <c r="B1926" s="328" t="n"/>
      <c r="C1926" s="328" t="n"/>
      <c r="D1926" s="328" t="n"/>
      <c r="E1926" s="328" t="n"/>
      <c r="F1926" s="328" t="n"/>
      <c r="G1926" s="329" t="n"/>
      <c r="H1926" s="329" t="n"/>
      <c r="I1926" s="330" t="n"/>
      <c r="J1926" s="330" t="n"/>
      <c r="K1926" s="330" t="n"/>
      <c r="L1926" s="330" t="n"/>
      <c r="M1926" s="330" t="n"/>
      <c r="N1926" s="331">
        <f>IF(A1926="","",IF(ISERROR(MATCH($F1926,CL,0)),"Unknown",INDIRECT("'C'!$A$"&amp;MATCH($F1926,CL,0)+1)))</f>
        <v/>
      </c>
      <c r="O1926" s="331" t="inlineStr"/>
      <c r="P1926" s="332" t="n"/>
      <c r="Q1926" s="333">
        <f>A1926&amp;B1926</f>
        <v/>
      </c>
      <c r="R1926" s="333">
        <f>OR(ISBLANK(B1926),ISBLANK(C1926))</f>
        <v/>
      </c>
      <c r="S1926" s="333">
        <f>IF(R1926,"",A1926&amp;"+")</f>
        <v/>
      </c>
    </row>
    <row r="1927" ht="20.1" customFormat="1" customHeight="1" s="333">
      <c r="A1927" s="296" t="n"/>
      <c r="B1927" s="328" t="n"/>
      <c r="C1927" s="328" t="n"/>
      <c r="D1927" s="328" t="n"/>
      <c r="E1927" s="328" t="n"/>
      <c r="F1927" s="328" t="n"/>
      <c r="G1927" s="329" t="n"/>
      <c r="H1927" s="329" t="n"/>
      <c r="I1927" s="330" t="n"/>
      <c r="J1927" s="330" t="n"/>
      <c r="K1927" s="330" t="n"/>
      <c r="L1927" s="330" t="n"/>
      <c r="M1927" s="330" t="n"/>
      <c r="N1927" s="331">
        <f>IF(A1927="","",IF(ISERROR(MATCH($F1927,CL,0)),"Unknown",INDIRECT("'C'!$A$"&amp;MATCH($F1927,CL,0)+1)))</f>
        <v/>
      </c>
      <c r="O1927" s="331" t="inlineStr"/>
      <c r="P1927" s="332" t="n"/>
      <c r="Q1927" s="333">
        <f>A1927&amp;B1927</f>
        <v/>
      </c>
      <c r="R1927" s="333">
        <f>OR(ISBLANK(B1927),ISBLANK(C1927))</f>
        <v/>
      </c>
      <c r="S1927" s="333">
        <f>IF(R1927,"",A1927&amp;"+")</f>
        <v/>
      </c>
    </row>
    <row r="1928" ht="20.1" customFormat="1" customHeight="1" s="333">
      <c r="A1928" s="296" t="n"/>
      <c r="B1928" s="328" t="n"/>
      <c r="C1928" s="328" t="n"/>
      <c r="D1928" s="328" t="n"/>
      <c r="E1928" s="328" t="n"/>
      <c r="F1928" s="328" t="n"/>
      <c r="G1928" s="329" t="n"/>
      <c r="H1928" s="329" t="n"/>
      <c r="I1928" s="330" t="n"/>
      <c r="J1928" s="330" t="n"/>
      <c r="K1928" s="330" t="n"/>
      <c r="L1928" s="330" t="n"/>
      <c r="M1928" s="330" t="n"/>
      <c r="N1928" s="331">
        <f>IF(A1928="","",IF(ISERROR(MATCH($F1928,CL,0)),"Unknown",INDIRECT("'C'!$A$"&amp;MATCH($F1928,CL,0)+1)))</f>
        <v/>
      </c>
      <c r="O1928" s="331" t="inlineStr"/>
      <c r="P1928" s="332" t="n"/>
      <c r="Q1928" s="333">
        <f>A1928&amp;B1928</f>
        <v/>
      </c>
      <c r="R1928" s="333">
        <f>OR(ISBLANK(B1928),ISBLANK(C1928))</f>
        <v/>
      </c>
      <c r="S1928" s="333">
        <f>IF(R1928,"",A1928&amp;"+")</f>
        <v/>
      </c>
    </row>
    <row r="1929" ht="20.1" customFormat="1" customHeight="1" s="333">
      <c r="A1929" s="296" t="n"/>
      <c r="B1929" s="328" t="n"/>
      <c r="C1929" s="328" t="n"/>
      <c r="D1929" s="328" t="n"/>
      <c r="E1929" s="328" t="n"/>
      <c r="F1929" s="328" t="n"/>
      <c r="G1929" s="329" t="n"/>
      <c r="H1929" s="329" t="n"/>
      <c r="I1929" s="330" t="n"/>
      <c r="J1929" s="330" t="n"/>
      <c r="K1929" s="330" t="n"/>
      <c r="L1929" s="330" t="n"/>
      <c r="M1929" s="330" t="n"/>
      <c r="N1929" s="331">
        <f>IF(A1929="","",IF(ISERROR(MATCH($F1929,CL,0)),"Unknown",INDIRECT("'C'!$A$"&amp;MATCH($F1929,CL,0)+1)))</f>
        <v/>
      </c>
      <c r="O1929" s="331" t="inlineStr"/>
      <c r="P1929" s="332" t="n"/>
      <c r="Q1929" s="333">
        <f>A1929&amp;B1929</f>
        <v/>
      </c>
      <c r="R1929" s="333">
        <f>OR(ISBLANK(B1929),ISBLANK(C1929))</f>
        <v/>
      </c>
      <c r="S1929" s="333">
        <f>IF(R1929,"",A1929&amp;"+")</f>
        <v/>
      </c>
    </row>
    <row r="1930" ht="20.1" customFormat="1" customHeight="1" s="333">
      <c r="A1930" s="296" t="n"/>
      <c r="B1930" s="328" t="n"/>
      <c r="C1930" s="328" t="n"/>
      <c r="D1930" s="328" t="n"/>
      <c r="E1930" s="328" t="n"/>
      <c r="F1930" s="328" t="n"/>
      <c r="G1930" s="329" t="n"/>
      <c r="H1930" s="329" t="n"/>
      <c r="I1930" s="330" t="n"/>
      <c r="J1930" s="330" t="n"/>
      <c r="K1930" s="330" t="n"/>
      <c r="L1930" s="330" t="n"/>
      <c r="M1930" s="330" t="n"/>
      <c r="N1930" s="331">
        <f>IF(A1930="","",IF(ISERROR(MATCH($F1930,CL,0)),"Unknown",INDIRECT("'C'!$A$"&amp;MATCH($F1930,CL,0)+1)))</f>
        <v/>
      </c>
      <c r="O1930" s="331" t="inlineStr"/>
      <c r="P1930" s="332" t="n"/>
      <c r="Q1930" s="333">
        <f>A1930&amp;B1930</f>
        <v/>
      </c>
      <c r="R1930" s="333">
        <f>OR(ISBLANK(B1930),ISBLANK(C1930))</f>
        <v/>
      </c>
      <c r="S1930" s="333">
        <f>IF(R1930,"",A1930&amp;"+")</f>
        <v/>
      </c>
    </row>
    <row r="1931" ht="20.1" customFormat="1" customHeight="1" s="333">
      <c r="A1931" s="296" t="n"/>
      <c r="B1931" s="328" t="n"/>
      <c r="C1931" s="328" t="n"/>
      <c r="D1931" s="328" t="n"/>
      <c r="E1931" s="328" t="n"/>
      <c r="F1931" s="328" t="n"/>
      <c r="G1931" s="329" t="n"/>
      <c r="H1931" s="329" t="n"/>
      <c r="I1931" s="330" t="n"/>
      <c r="J1931" s="330" t="n"/>
      <c r="K1931" s="330" t="n"/>
      <c r="L1931" s="330" t="n"/>
      <c r="M1931" s="330" t="n"/>
      <c r="N1931" s="331">
        <f>IF(A1931="","",IF(ISERROR(MATCH($F1931,CL,0)),"Unknown",INDIRECT("'C'!$A$"&amp;MATCH($F1931,CL,0)+1)))</f>
        <v/>
      </c>
      <c r="O1931" s="331" t="inlineStr"/>
      <c r="P1931" s="332" t="n"/>
      <c r="Q1931" s="333">
        <f>A1931&amp;B1931</f>
        <v/>
      </c>
      <c r="R1931" s="333">
        <f>OR(ISBLANK(B1931),ISBLANK(C1931))</f>
        <v/>
      </c>
      <c r="S1931" s="333">
        <f>IF(R1931,"",A1931&amp;"+")</f>
        <v/>
      </c>
    </row>
    <row r="1932" ht="20.1" customFormat="1" customHeight="1" s="333">
      <c r="A1932" s="296" t="n"/>
      <c r="B1932" s="328" t="n"/>
      <c r="C1932" s="328" t="n"/>
      <c r="D1932" s="328" t="n"/>
      <c r="E1932" s="328" t="n"/>
      <c r="F1932" s="328" t="n"/>
      <c r="G1932" s="329" t="n"/>
      <c r="H1932" s="329" t="n"/>
      <c r="I1932" s="330" t="n"/>
      <c r="J1932" s="330" t="n"/>
      <c r="K1932" s="330" t="n"/>
      <c r="L1932" s="330" t="n"/>
      <c r="M1932" s="330" t="n"/>
      <c r="N1932" s="331">
        <f>IF(A1932="","",IF(ISERROR(MATCH($F1932,CL,0)),"Unknown",INDIRECT("'C'!$A$"&amp;MATCH($F1932,CL,0)+1)))</f>
        <v/>
      </c>
      <c r="O1932" s="331" t="inlineStr"/>
      <c r="P1932" s="332" t="n"/>
      <c r="Q1932" s="333">
        <f>A1932&amp;B1932</f>
        <v/>
      </c>
      <c r="R1932" s="333">
        <f>OR(ISBLANK(B1932),ISBLANK(C1932))</f>
        <v/>
      </c>
      <c r="S1932" s="333">
        <f>IF(R1932,"",A1932&amp;"+")</f>
        <v/>
      </c>
    </row>
    <row r="1933" ht="20.1" customFormat="1" customHeight="1" s="333">
      <c r="A1933" s="296" t="n"/>
      <c r="B1933" s="328" t="n"/>
      <c r="C1933" s="328" t="n"/>
      <c r="D1933" s="328" t="n"/>
      <c r="E1933" s="328" t="n"/>
      <c r="F1933" s="328" t="n"/>
      <c r="G1933" s="329" t="n"/>
      <c r="H1933" s="329" t="n"/>
      <c r="I1933" s="330" t="n"/>
      <c r="J1933" s="330" t="n"/>
      <c r="K1933" s="330" t="n"/>
      <c r="L1933" s="330" t="n"/>
      <c r="M1933" s="330" t="n"/>
      <c r="N1933" s="331">
        <f>IF(A1933="","",IF(ISERROR(MATCH($F1933,CL,0)),"Unknown",INDIRECT("'C'!$A$"&amp;MATCH($F1933,CL,0)+1)))</f>
        <v/>
      </c>
      <c r="O1933" s="331" t="inlineStr"/>
      <c r="P1933" s="332" t="n"/>
      <c r="Q1933" s="333">
        <f>A1933&amp;B1933</f>
        <v/>
      </c>
      <c r="R1933" s="333">
        <f>OR(ISBLANK(B1933),ISBLANK(C1933))</f>
        <v/>
      </c>
      <c r="S1933" s="333">
        <f>IF(R1933,"",A1933&amp;"+")</f>
        <v/>
      </c>
    </row>
    <row r="1934" ht="20.1" customFormat="1" customHeight="1" s="333">
      <c r="A1934" s="296" t="n"/>
      <c r="B1934" s="328" t="n"/>
      <c r="C1934" s="328" t="n"/>
      <c r="D1934" s="328" t="n"/>
      <c r="E1934" s="328" t="n"/>
      <c r="F1934" s="328" t="n"/>
      <c r="G1934" s="329" t="n"/>
      <c r="H1934" s="329" t="n"/>
      <c r="I1934" s="330" t="n"/>
      <c r="J1934" s="330" t="n"/>
      <c r="K1934" s="330" t="n"/>
      <c r="L1934" s="330" t="n"/>
      <c r="M1934" s="330" t="n"/>
      <c r="N1934" s="331">
        <f>IF(A1934="","",IF(ISERROR(MATCH($F1934,CL,0)),"Unknown",INDIRECT("'C'!$A$"&amp;MATCH($F1934,CL,0)+1)))</f>
        <v/>
      </c>
      <c r="O1934" s="331" t="inlineStr"/>
      <c r="P1934" s="332" t="n"/>
      <c r="Q1934" s="333">
        <f>A1934&amp;B1934</f>
        <v/>
      </c>
      <c r="R1934" s="333">
        <f>OR(ISBLANK(B1934),ISBLANK(C1934))</f>
        <v/>
      </c>
      <c r="S1934" s="333">
        <f>IF(R1934,"",A1934&amp;"+")</f>
        <v/>
      </c>
    </row>
    <row r="1935" ht="20.1" customFormat="1" customHeight="1" s="333">
      <c r="A1935" s="296" t="n"/>
      <c r="B1935" s="328" t="n"/>
      <c r="C1935" s="328" t="n"/>
      <c r="D1935" s="328" t="n"/>
      <c r="E1935" s="328" t="n"/>
      <c r="F1935" s="328" t="n"/>
      <c r="G1935" s="329" t="n"/>
      <c r="H1935" s="329" t="n"/>
      <c r="I1935" s="330" t="n"/>
      <c r="J1935" s="330" t="n"/>
      <c r="K1935" s="330" t="n"/>
      <c r="L1935" s="330" t="n"/>
      <c r="M1935" s="330" t="n"/>
      <c r="N1935" s="331">
        <f>IF(A1935="","",IF(ISERROR(MATCH($F1935,CL,0)),"Unknown",INDIRECT("'C'!$A$"&amp;MATCH($F1935,CL,0)+1)))</f>
        <v/>
      </c>
      <c r="O1935" s="331" t="inlineStr"/>
      <c r="P1935" s="332" t="n"/>
      <c r="Q1935" s="333">
        <f>A1935&amp;B1935</f>
        <v/>
      </c>
      <c r="R1935" s="333">
        <f>OR(ISBLANK(B1935),ISBLANK(C1935))</f>
        <v/>
      </c>
      <c r="S1935" s="333">
        <f>IF(R1935,"",A1935&amp;"+")</f>
        <v/>
      </c>
    </row>
    <row r="1936" ht="20.1" customFormat="1" customHeight="1" s="333">
      <c r="A1936" s="296" t="n"/>
      <c r="B1936" s="328" t="n"/>
      <c r="C1936" s="328" t="n"/>
      <c r="D1936" s="328" t="n"/>
      <c r="E1936" s="328" t="n"/>
      <c r="F1936" s="328" t="n"/>
      <c r="G1936" s="329" t="n"/>
      <c r="H1936" s="329" t="n"/>
      <c r="I1936" s="330" t="n"/>
      <c r="J1936" s="330" t="n"/>
      <c r="K1936" s="330" t="n"/>
      <c r="L1936" s="330" t="n"/>
      <c r="M1936" s="330" t="n"/>
      <c r="N1936" s="331">
        <f>IF(A1936="","",IF(ISERROR(MATCH($F1936,CL,0)),"Unknown",INDIRECT("'C'!$A$"&amp;MATCH($F1936,CL,0)+1)))</f>
        <v/>
      </c>
      <c r="O1936" s="331" t="inlineStr"/>
      <c r="P1936" s="332" t="n"/>
      <c r="Q1936" s="333">
        <f>A1936&amp;B1936</f>
        <v/>
      </c>
      <c r="R1936" s="333">
        <f>OR(ISBLANK(B1936),ISBLANK(C1936))</f>
        <v/>
      </c>
      <c r="S1936" s="333">
        <f>IF(R1936,"",A1936&amp;"+")</f>
        <v/>
      </c>
    </row>
    <row r="1937" ht="20.1" customFormat="1" customHeight="1" s="333">
      <c r="A1937" s="296" t="n"/>
      <c r="B1937" s="328" t="n"/>
      <c r="C1937" s="328" t="n"/>
      <c r="D1937" s="328" t="n"/>
      <c r="E1937" s="328" t="n"/>
      <c r="F1937" s="328" t="n"/>
      <c r="G1937" s="329" t="n"/>
      <c r="H1937" s="329" t="n"/>
      <c r="I1937" s="330" t="n"/>
      <c r="J1937" s="330" t="n"/>
      <c r="K1937" s="330" t="n"/>
      <c r="L1937" s="330" t="n"/>
      <c r="M1937" s="330" t="n"/>
      <c r="N1937" s="331">
        <f>IF(A1937="","",IF(ISERROR(MATCH($F1937,CL,0)),"Unknown",INDIRECT("'C'!$A$"&amp;MATCH($F1937,CL,0)+1)))</f>
        <v/>
      </c>
      <c r="O1937" s="331" t="inlineStr"/>
      <c r="P1937" s="332" t="n"/>
      <c r="Q1937" s="333">
        <f>A1937&amp;B1937</f>
        <v/>
      </c>
      <c r="R1937" s="333">
        <f>OR(ISBLANK(B1937),ISBLANK(C1937))</f>
        <v/>
      </c>
      <c r="S1937" s="333">
        <f>IF(R1937,"",A1937&amp;"+")</f>
        <v/>
      </c>
    </row>
    <row r="1938" ht="20.1" customFormat="1" customHeight="1" s="333">
      <c r="A1938" s="296" t="n"/>
      <c r="B1938" s="328" t="n"/>
      <c r="C1938" s="328" t="n"/>
      <c r="D1938" s="328" t="n"/>
      <c r="E1938" s="328" t="n"/>
      <c r="F1938" s="328" t="n"/>
      <c r="G1938" s="329" t="n"/>
      <c r="H1938" s="329" t="n"/>
      <c r="I1938" s="330" t="n"/>
      <c r="J1938" s="330" t="n"/>
      <c r="K1938" s="330" t="n"/>
      <c r="L1938" s="330" t="n"/>
      <c r="M1938" s="330" t="n"/>
      <c r="N1938" s="331">
        <f>IF(A1938="","",IF(ISERROR(MATCH($F1938,CL,0)),"Unknown",INDIRECT("'C'!$A$"&amp;MATCH($F1938,CL,0)+1)))</f>
        <v/>
      </c>
      <c r="O1938" s="331" t="inlineStr"/>
      <c r="P1938" s="332" t="n"/>
      <c r="Q1938" s="333">
        <f>A1938&amp;B1938</f>
        <v/>
      </c>
      <c r="R1938" s="333">
        <f>OR(ISBLANK(B1938),ISBLANK(C1938))</f>
        <v/>
      </c>
      <c r="S1938" s="333">
        <f>IF(R1938,"",A1938&amp;"+")</f>
        <v/>
      </c>
    </row>
    <row r="1939" ht="20.1" customFormat="1" customHeight="1" s="333">
      <c r="A1939" s="296" t="n"/>
      <c r="B1939" s="328" t="n"/>
      <c r="C1939" s="328" t="n"/>
      <c r="D1939" s="328" t="n"/>
      <c r="E1939" s="328" t="n"/>
      <c r="F1939" s="328" t="n"/>
      <c r="G1939" s="329" t="n"/>
      <c r="H1939" s="329" t="n"/>
      <c r="I1939" s="330" t="n"/>
      <c r="J1939" s="330" t="n"/>
      <c r="K1939" s="330" t="n"/>
      <c r="L1939" s="330" t="n"/>
      <c r="M1939" s="330" t="n"/>
      <c r="N1939" s="331">
        <f>IF(A1939="","",IF(ISERROR(MATCH($F1939,CL,0)),"Unknown",INDIRECT("'C'!$A$"&amp;MATCH($F1939,CL,0)+1)))</f>
        <v/>
      </c>
      <c r="O1939" s="331" t="inlineStr"/>
      <c r="P1939" s="332" t="n"/>
      <c r="Q1939" s="333">
        <f>A1939&amp;B1939</f>
        <v/>
      </c>
      <c r="R1939" s="333">
        <f>OR(ISBLANK(B1939),ISBLANK(C1939))</f>
        <v/>
      </c>
      <c r="S1939" s="333">
        <f>IF(R1939,"",A1939&amp;"+")</f>
        <v/>
      </c>
    </row>
    <row r="1940" ht="20.1" customFormat="1" customHeight="1" s="333">
      <c r="A1940" s="296" t="n"/>
      <c r="B1940" s="328" t="n"/>
      <c r="C1940" s="328" t="n"/>
      <c r="D1940" s="328" t="n"/>
      <c r="E1940" s="328" t="n"/>
      <c r="F1940" s="328" t="n"/>
      <c r="G1940" s="329" t="n"/>
      <c r="H1940" s="329" t="n"/>
      <c r="I1940" s="330" t="n"/>
      <c r="J1940" s="330" t="n"/>
      <c r="K1940" s="330" t="n"/>
      <c r="L1940" s="330" t="n"/>
      <c r="M1940" s="330" t="n"/>
      <c r="N1940" s="331">
        <f>IF(A1940="","",IF(ISERROR(MATCH($F1940,CL,0)),"Unknown",INDIRECT("'C'!$A$"&amp;MATCH($F1940,CL,0)+1)))</f>
        <v/>
      </c>
      <c r="O1940" s="331" t="inlineStr"/>
      <c r="P1940" s="332" t="n"/>
      <c r="Q1940" s="333">
        <f>A1940&amp;B1940</f>
        <v/>
      </c>
      <c r="R1940" s="333">
        <f>OR(ISBLANK(B1940),ISBLANK(C1940))</f>
        <v/>
      </c>
      <c r="S1940" s="333">
        <f>IF(R1940,"",A1940&amp;"+")</f>
        <v/>
      </c>
    </row>
    <row r="1941" ht="20.1" customFormat="1" customHeight="1" s="333">
      <c r="A1941" s="296" t="n"/>
      <c r="B1941" s="328" t="n"/>
      <c r="C1941" s="328" t="n"/>
      <c r="D1941" s="328" t="n"/>
      <c r="E1941" s="328" t="n"/>
      <c r="F1941" s="328" t="n"/>
      <c r="G1941" s="329" t="n"/>
      <c r="H1941" s="329" t="n"/>
      <c r="I1941" s="330" t="n"/>
      <c r="J1941" s="330" t="n"/>
      <c r="K1941" s="330" t="n"/>
      <c r="L1941" s="330" t="n"/>
      <c r="M1941" s="330" t="n"/>
      <c r="N1941" s="331">
        <f>IF(A1941="","",IF(ISERROR(MATCH($F1941,CL,0)),"Unknown",INDIRECT("'C'!$A$"&amp;MATCH($F1941,CL,0)+1)))</f>
        <v/>
      </c>
      <c r="O1941" s="331" t="inlineStr"/>
      <c r="P1941" s="332" t="n"/>
      <c r="Q1941" s="333">
        <f>A1941&amp;B1941</f>
        <v/>
      </c>
      <c r="R1941" s="333">
        <f>OR(ISBLANK(B1941),ISBLANK(C1941))</f>
        <v/>
      </c>
      <c r="S1941" s="333">
        <f>IF(R1941,"",A1941&amp;"+")</f>
        <v/>
      </c>
    </row>
    <row r="1942" ht="20.1" customFormat="1" customHeight="1" s="333">
      <c r="A1942" s="296" t="n"/>
      <c r="B1942" s="328" t="n"/>
      <c r="C1942" s="328" t="n"/>
      <c r="D1942" s="328" t="n"/>
      <c r="E1942" s="328" t="n"/>
      <c r="F1942" s="328" t="n"/>
      <c r="G1942" s="329" t="n"/>
      <c r="H1942" s="329" t="n"/>
      <c r="I1942" s="330" t="n"/>
      <c r="J1942" s="330" t="n"/>
      <c r="K1942" s="330" t="n"/>
      <c r="L1942" s="330" t="n"/>
      <c r="M1942" s="330" t="n"/>
      <c r="N1942" s="331">
        <f>IF(A1942="","",IF(ISERROR(MATCH($F1942,CL,0)),"Unknown",INDIRECT("'C'!$A$"&amp;MATCH($F1942,CL,0)+1)))</f>
        <v/>
      </c>
      <c r="O1942" s="331" t="inlineStr"/>
      <c r="P1942" s="332" t="n"/>
      <c r="Q1942" s="333">
        <f>A1942&amp;B1942</f>
        <v/>
      </c>
      <c r="R1942" s="333">
        <f>OR(ISBLANK(B1942),ISBLANK(C1942))</f>
        <v/>
      </c>
      <c r="S1942" s="333">
        <f>IF(R1942,"",A1942&amp;"+")</f>
        <v/>
      </c>
    </row>
    <row r="1943" ht="20.1" customFormat="1" customHeight="1" s="333">
      <c r="A1943" s="296" t="n"/>
      <c r="B1943" s="328" t="n"/>
      <c r="C1943" s="328" t="n"/>
      <c r="D1943" s="328" t="n"/>
      <c r="E1943" s="328" t="n"/>
      <c r="F1943" s="328" t="n"/>
      <c r="G1943" s="329" t="n"/>
      <c r="H1943" s="329" t="n"/>
      <c r="I1943" s="330" t="n"/>
      <c r="J1943" s="330" t="n"/>
      <c r="K1943" s="330" t="n"/>
      <c r="L1943" s="330" t="n"/>
      <c r="M1943" s="330" t="n"/>
      <c r="N1943" s="331">
        <f>IF(A1943="","",IF(ISERROR(MATCH($F1943,CL,0)),"Unknown",INDIRECT("'C'!$A$"&amp;MATCH($F1943,CL,0)+1)))</f>
        <v/>
      </c>
      <c r="O1943" s="331" t="inlineStr"/>
      <c r="P1943" s="332" t="n"/>
      <c r="Q1943" s="333">
        <f>A1943&amp;B1943</f>
        <v/>
      </c>
      <c r="R1943" s="333">
        <f>OR(ISBLANK(B1943),ISBLANK(C1943))</f>
        <v/>
      </c>
      <c r="S1943" s="333">
        <f>IF(R1943,"",A1943&amp;"+")</f>
        <v/>
      </c>
    </row>
    <row r="1944" ht="20.1" customFormat="1" customHeight="1" s="333">
      <c r="A1944" s="296" t="n"/>
      <c r="B1944" s="328" t="n"/>
      <c r="C1944" s="328" t="n"/>
      <c r="D1944" s="328" t="n"/>
      <c r="E1944" s="328" t="n"/>
      <c r="F1944" s="328" t="n"/>
      <c r="G1944" s="329" t="n"/>
      <c r="H1944" s="329" t="n"/>
      <c r="I1944" s="330" t="n"/>
      <c r="J1944" s="330" t="n"/>
      <c r="K1944" s="330" t="n"/>
      <c r="L1944" s="330" t="n"/>
      <c r="M1944" s="330" t="n"/>
      <c r="N1944" s="331">
        <f>IF(A1944="","",IF(ISERROR(MATCH($F1944,CL,0)),"Unknown",INDIRECT("'C'!$A$"&amp;MATCH($F1944,CL,0)+1)))</f>
        <v/>
      </c>
      <c r="O1944" s="331" t="inlineStr"/>
      <c r="P1944" s="332" t="n"/>
      <c r="Q1944" s="333">
        <f>A1944&amp;B1944</f>
        <v/>
      </c>
      <c r="R1944" s="333">
        <f>OR(ISBLANK(B1944),ISBLANK(C1944))</f>
        <v/>
      </c>
      <c r="S1944" s="333">
        <f>IF(R1944,"",A1944&amp;"+")</f>
        <v/>
      </c>
    </row>
    <row r="1945" ht="20.1" customFormat="1" customHeight="1" s="333">
      <c r="A1945" s="296" t="n"/>
      <c r="B1945" s="328" t="n"/>
      <c r="C1945" s="328" t="n"/>
      <c r="D1945" s="328" t="n"/>
      <c r="E1945" s="328" t="n"/>
      <c r="F1945" s="328" t="n"/>
      <c r="G1945" s="329" t="n"/>
      <c r="H1945" s="329" t="n"/>
      <c r="I1945" s="330" t="n"/>
      <c r="J1945" s="330" t="n"/>
      <c r="K1945" s="330" t="n"/>
      <c r="L1945" s="330" t="n"/>
      <c r="M1945" s="330" t="n"/>
      <c r="N1945" s="331">
        <f>IF(A1945="","",IF(ISERROR(MATCH($F1945,CL,0)),"Unknown",INDIRECT("'C'!$A$"&amp;MATCH($F1945,CL,0)+1)))</f>
        <v/>
      </c>
      <c r="O1945" s="331" t="inlineStr"/>
      <c r="P1945" s="332" t="n"/>
      <c r="Q1945" s="333">
        <f>A1945&amp;B1945</f>
        <v/>
      </c>
      <c r="R1945" s="333">
        <f>OR(ISBLANK(B1945),ISBLANK(C1945))</f>
        <v/>
      </c>
      <c r="S1945" s="333">
        <f>IF(R1945,"",A1945&amp;"+")</f>
        <v/>
      </c>
    </row>
    <row r="1946" ht="20.1" customFormat="1" customHeight="1" s="333">
      <c r="A1946" s="296" t="n"/>
      <c r="B1946" s="328" t="n"/>
      <c r="C1946" s="328" t="n"/>
      <c r="D1946" s="328" t="n"/>
      <c r="E1946" s="328" t="n"/>
      <c r="F1946" s="328" t="n"/>
      <c r="G1946" s="329" t="n"/>
      <c r="H1946" s="329" t="n"/>
      <c r="I1946" s="330" t="n"/>
      <c r="J1946" s="330" t="n"/>
      <c r="K1946" s="330" t="n"/>
      <c r="L1946" s="330" t="n"/>
      <c r="M1946" s="330" t="n"/>
      <c r="N1946" s="331">
        <f>IF(A1946="","",IF(ISERROR(MATCH($F1946,CL,0)),"Unknown",INDIRECT("'C'!$A$"&amp;MATCH($F1946,CL,0)+1)))</f>
        <v/>
      </c>
      <c r="O1946" s="331" t="inlineStr"/>
      <c r="P1946" s="332" t="n"/>
      <c r="Q1946" s="333">
        <f>A1946&amp;B1946</f>
        <v/>
      </c>
      <c r="R1946" s="333">
        <f>OR(ISBLANK(B1946),ISBLANK(C1946))</f>
        <v/>
      </c>
      <c r="S1946" s="333">
        <f>IF(R1946,"",A1946&amp;"+")</f>
        <v/>
      </c>
    </row>
    <row r="1947" ht="20.1" customFormat="1" customHeight="1" s="333">
      <c r="A1947" s="296" t="n"/>
      <c r="B1947" s="328" t="n"/>
      <c r="C1947" s="328" t="n"/>
      <c r="D1947" s="328" t="n"/>
      <c r="E1947" s="328" t="n"/>
      <c r="F1947" s="328" t="n"/>
      <c r="G1947" s="329" t="n"/>
      <c r="H1947" s="329" t="n"/>
      <c r="I1947" s="330" t="n"/>
      <c r="J1947" s="330" t="n"/>
      <c r="K1947" s="330" t="n"/>
      <c r="L1947" s="330" t="n"/>
      <c r="M1947" s="330" t="n"/>
      <c r="N1947" s="331">
        <f>IF(A1947="","",IF(ISERROR(MATCH($F1947,CL,0)),"Unknown",INDIRECT("'C'!$A$"&amp;MATCH($F1947,CL,0)+1)))</f>
        <v/>
      </c>
      <c r="O1947" s="331" t="inlineStr"/>
      <c r="P1947" s="332" t="n"/>
      <c r="Q1947" s="333">
        <f>A1947&amp;B1947</f>
        <v/>
      </c>
      <c r="R1947" s="333">
        <f>OR(ISBLANK(B1947),ISBLANK(C1947))</f>
        <v/>
      </c>
      <c r="S1947" s="333">
        <f>IF(R1947,"",A1947&amp;"+")</f>
        <v/>
      </c>
    </row>
    <row r="1948" ht="20.1" customFormat="1" customHeight="1" s="333">
      <c r="A1948" s="296" t="n"/>
      <c r="B1948" s="328" t="n"/>
      <c r="C1948" s="328" t="n"/>
      <c r="D1948" s="328" t="n"/>
      <c r="E1948" s="328" t="n"/>
      <c r="F1948" s="328" t="n"/>
      <c r="G1948" s="329" t="n"/>
      <c r="H1948" s="329" t="n"/>
      <c r="I1948" s="330" t="n"/>
      <c r="J1948" s="330" t="n"/>
      <c r="K1948" s="330" t="n"/>
      <c r="L1948" s="330" t="n"/>
      <c r="M1948" s="330" t="n"/>
      <c r="N1948" s="331">
        <f>IF(A1948="","",IF(ISERROR(MATCH($F1948,CL,0)),"Unknown",INDIRECT("'C'!$A$"&amp;MATCH($F1948,CL,0)+1)))</f>
        <v/>
      </c>
      <c r="O1948" s="331" t="inlineStr"/>
      <c r="P1948" s="332" t="n"/>
      <c r="Q1948" s="333">
        <f>A1948&amp;B1948</f>
        <v/>
      </c>
      <c r="R1948" s="333">
        <f>OR(ISBLANK(B1948),ISBLANK(C1948))</f>
        <v/>
      </c>
      <c r="S1948" s="333">
        <f>IF(R1948,"",A1948&amp;"+")</f>
        <v/>
      </c>
    </row>
    <row r="1949" ht="20.1" customFormat="1" customHeight="1" s="333">
      <c r="A1949" s="296" t="n"/>
      <c r="B1949" s="328" t="n"/>
      <c r="C1949" s="328" t="n"/>
      <c r="D1949" s="328" t="n"/>
      <c r="E1949" s="328" t="n"/>
      <c r="F1949" s="328" t="n"/>
      <c r="G1949" s="329" t="n"/>
      <c r="H1949" s="329" t="n"/>
      <c r="I1949" s="330" t="n"/>
      <c r="J1949" s="330" t="n"/>
      <c r="K1949" s="330" t="n"/>
      <c r="L1949" s="330" t="n"/>
      <c r="M1949" s="330" t="n"/>
      <c r="N1949" s="331">
        <f>IF(A1949="","",IF(ISERROR(MATCH($F1949,CL,0)),"Unknown",INDIRECT("'C'!$A$"&amp;MATCH($F1949,CL,0)+1)))</f>
        <v/>
      </c>
      <c r="O1949" s="331" t="inlineStr"/>
      <c r="P1949" s="332" t="n"/>
      <c r="Q1949" s="333">
        <f>A1949&amp;B1949</f>
        <v/>
      </c>
      <c r="R1949" s="333">
        <f>OR(ISBLANK(B1949),ISBLANK(C1949))</f>
        <v/>
      </c>
      <c r="S1949" s="333">
        <f>IF(R1949,"",A1949&amp;"+")</f>
        <v/>
      </c>
    </row>
    <row r="1950" ht="20.1" customFormat="1" customHeight="1" s="333">
      <c r="A1950" s="296" t="n"/>
      <c r="B1950" s="328" t="n"/>
      <c r="C1950" s="328" t="n"/>
      <c r="D1950" s="328" t="n"/>
      <c r="E1950" s="328" t="n"/>
      <c r="F1950" s="328" t="n"/>
      <c r="G1950" s="329" t="n"/>
      <c r="H1950" s="329" t="n"/>
      <c r="I1950" s="330" t="n"/>
      <c r="J1950" s="330" t="n"/>
      <c r="K1950" s="330" t="n"/>
      <c r="L1950" s="330" t="n"/>
      <c r="M1950" s="330" t="n"/>
      <c r="N1950" s="331">
        <f>IF(A1950="","",IF(ISERROR(MATCH($F1950,CL,0)),"Unknown",INDIRECT("'C'!$A$"&amp;MATCH($F1950,CL,0)+1)))</f>
        <v/>
      </c>
      <c r="O1950" s="331" t="inlineStr"/>
      <c r="P1950" s="332" t="n"/>
      <c r="Q1950" s="333">
        <f>A1950&amp;B1950</f>
        <v/>
      </c>
      <c r="R1950" s="333">
        <f>OR(ISBLANK(B1950),ISBLANK(C1950))</f>
        <v/>
      </c>
      <c r="S1950" s="333">
        <f>IF(R1950,"",A1950&amp;"+")</f>
        <v/>
      </c>
    </row>
    <row r="1951" ht="20.1" customFormat="1" customHeight="1" s="333">
      <c r="A1951" s="296" t="n"/>
      <c r="B1951" s="328" t="n"/>
      <c r="C1951" s="328" t="n"/>
      <c r="D1951" s="328" t="n"/>
      <c r="E1951" s="328" t="n"/>
      <c r="F1951" s="328" t="n"/>
      <c r="G1951" s="329" t="n"/>
      <c r="H1951" s="329" t="n"/>
      <c r="I1951" s="330" t="n"/>
      <c r="J1951" s="330" t="n"/>
      <c r="K1951" s="330" t="n"/>
      <c r="L1951" s="330" t="n"/>
      <c r="M1951" s="330" t="n"/>
      <c r="N1951" s="331">
        <f>IF(A1951="","",IF(ISERROR(MATCH($F1951,CL,0)),"Unknown",INDIRECT("'C'!$A$"&amp;MATCH($F1951,CL,0)+1)))</f>
        <v/>
      </c>
      <c r="O1951" s="331" t="inlineStr"/>
      <c r="P1951" s="332" t="n"/>
      <c r="Q1951" s="333">
        <f>A1951&amp;B1951</f>
        <v/>
      </c>
      <c r="R1951" s="333">
        <f>OR(ISBLANK(B1951),ISBLANK(C1951))</f>
        <v/>
      </c>
      <c r="S1951" s="333">
        <f>IF(R1951,"",A1951&amp;"+")</f>
        <v/>
      </c>
    </row>
    <row r="1952" ht="20.1" customFormat="1" customHeight="1" s="333">
      <c r="A1952" s="296" t="n"/>
      <c r="B1952" s="328" t="n"/>
      <c r="C1952" s="328" t="n"/>
      <c r="D1952" s="328" t="n"/>
      <c r="E1952" s="328" t="n"/>
      <c r="F1952" s="328" t="n"/>
      <c r="G1952" s="329" t="n"/>
      <c r="H1952" s="329" t="n"/>
      <c r="I1952" s="330" t="n"/>
      <c r="J1952" s="330" t="n"/>
      <c r="K1952" s="330" t="n"/>
      <c r="L1952" s="330" t="n"/>
      <c r="M1952" s="330" t="n"/>
      <c r="N1952" s="331">
        <f>IF(A1952="","",IF(ISERROR(MATCH($F1952,CL,0)),"Unknown",INDIRECT("'C'!$A$"&amp;MATCH($F1952,CL,0)+1)))</f>
        <v/>
      </c>
      <c r="O1952" s="331" t="inlineStr"/>
      <c r="P1952" s="332" t="n"/>
      <c r="Q1952" s="333">
        <f>A1952&amp;B1952</f>
        <v/>
      </c>
      <c r="R1952" s="333">
        <f>OR(ISBLANK(B1952),ISBLANK(C1952))</f>
        <v/>
      </c>
      <c r="S1952" s="333">
        <f>IF(R1952,"",A1952&amp;"+")</f>
        <v/>
      </c>
    </row>
    <row r="1953" ht="20.1" customFormat="1" customHeight="1" s="333">
      <c r="A1953" s="296" t="n"/>
      <c r="B1953" s="328" t="n"/>
      <c r="C1953" s="328" t="n"/>
      <c r="D1953" s="328" t="n"/>
      <c r="E1953" s="328" t="n"/>
      <c r="F1953" s="328" t="n"/>
      <c r="G1953" s="329" t="n"/>
      <c r="H1953" s="329" t="n"/>
      <c r="I1953" s="330" t="n"/>
      <c r="J1953" s="330" t="n"/>
      <c r="K1953" s="330" t="n"/>
      <c r="L1953" s="330" t="n"/>
      <c r="M1953" s="330" t="n"/>
      <c r="N1953" s="331">
        <f>IF(A1953="","",IF(ISERROR(MATCH($F1953,CL,0)),"Unknown",INDIRECT("'C'!$A$"&amp;MATCH($F1953,CL,0)+1)))</f>
        <v/>
      </c>
      <c r="O1953" s="331" t="inlineStr"/>
      <c r="P1953" s="332" t="n"/>
      <c r="Q1953" s="333">
        <f>A1953&amp;B1953</f>
        <v/>
      </c>
      <c r="R1953" s="333">
        <f>OR(ISBLANK(B1953),ISBLANK(C1953))</f>
        <v/>
      </c>
      <c r="S1953" s="333">
        <f>IF(R1953,"",A1953&amp;"+")</f>
        <v/>
      </c>
    </row>
    <row r="1954" ht="20.1" customFormat="1" customHeight="1" s="333">
      <c r="A1954" s="296" t="n"/>
      <c r="B1954" s="328" t="n"/>
      <c r="C1954" s="328" t="n"/>
      <c r="D1954" s="328" t="n"/>
      <c r="E1954" s="328" t="n"/>
      <c r="F1954" s="328" t="n"/>
      <c r="G1954" s="329" t="n"/>
      <c r="H1954" s="329" t="n"/>
      <c r="I1954" s="330" t="n"/>
      <c r="J1954" s="330" t="n"/>
      <c r="K1954" s="330" t="n"/>
      <c r="L1954" s="330" t="n"/>
      <c r="M1954" s="330" t="n"/>
      <c r="N1954" s="331">
        <f>IF(A1954="","",IF(ISERROR(MATCH($F1954,CL,0)),"Unknown",INDIRECT("'C'!$A$"&amp;MATCH($F1954,CL,0)+1)))</f>
        <v/>
      </c>
      <c r="O1954" s="331" t="inlineStr"/>
      <c r="P1954" s="332" t="n"/>
      <c r="Q1954" s="333">
        <f>A1954&amp;B1954</f>
        <v/>
      </c>
      <c r="R1954" s="333">
        <f>OR(ISBLANK(B1954),ISBLANK(C1954))</f>
        <v/>
      </c>
      <c r="S1954" s="333">
        <f>IF(R1954,"",A1954&amp;"+")</f>
        <v/>
      </c>
    </row>
    <row r="1955" ht="20.1" customFormat="1" customHeight="1" s="333">
      <c r="A1955" s="296" t="n"/>
      <c r="B1955" s="328" t="n"/>
      <c r="C1955" s="328" t="n"/>
      <c r="D1955" s="328" t="n"/>
      <c r="E1955" s="328" t="n"/>
      <c r="F1955" s="328" t="n"/>
      <c r="G1955" s="329" t="n"/>
      <c r="H1955" s="329" t="n"/>
      <c r="I1955" s="330" t="n"/>
      <c r="J1955" s="330" t="n"/>
      <c r="K1955" s="330" t="n"/>
      <c r="L1955" s="330" t="n"/>
      <c r="M1955" s="330" t="n"/>
      <c r="N1955" s="331">
        <f>IF(A1955="","",IF(ISERROR(MATCH($F1955,CL,0)),"Unknown",INDIRECT("'C'!$A$"&amp;MATCH($F1955,CL,0)+1)))</f>
        <v/>
      </c>
      <c r="O1955" s="331" t="inlineStr"/>
      <c r="P1955" s="332" t="n"/>
      <c r="Q1955" s="333">
        <f>A1955&amp;B1955</f>
        <v/>
      </c>
      <c r="R1955" s="333">
        <f>OR(ISBLANK(B1955),ISBLANK(C1955))</f>
        <v/>
      </c>
      <c r="S1955" s="333">
        <f>IF(R1955,"",A1955&amp;"+")</f>
        <v/>
      </c>
    </row>
    <row r="1956" ht="20.1" customFormat="1" customHeight="1" s="333">
      <c r="A1956" s="296" t="n"/>
      <c r="B1956" s="328" t="n"/>
      <c r="C1956" s="328" t="n"/>
      <c r="D1956" s="328" t="n"/>
      <c r="E1956" s="328" t="n"/>
      <c r="F1956" s="328" t="n"/>
      <c r="G1956" s="329" t="n"/>
      <c r="H1956" s="329" t="n"/>
      <c r="I1956" s="330" t="n"/>
      <c r="J1956" s="330" t="n"/>
      <c r="K1956" s="330" t="n"/>
      <c r="L1956" s="330" t="n"/>
      <c r="M1956" s="330" t="n"/>
      <c r="N1956" s="331">
        <f>IF(A1956="","",IF(ISERROR(MATCH($F1956,CL,0)),"Unknown",INDIRECT("'C'!$A$"&amp;MATCH($F1956,CL,0)+1)))</f>
        <v/>
      </c>
      <c r="O1956" s="331" t="inlineStr"/>
      <c r="P1956" s="332" t="n"/>
      <c r="Q1956" s="333">
        <f>A1956&amp;B1956</f>
        <v/>
      </c>
      <c r="R1956" s="333">
        <f>OR(ISBLANK(B1956),ISBLANK(C1956))</f>
        <v/>
      </c>
      <c r="S1956" s="333">
        <f>IF(R1956,"",A1956&amp;"+")</f>
        <v/>
      </c>
    </row>
    <row r="1957" ht="20.1" customFormat="1" customHeight="1" s="333">
      <c r="A1957" s="296" t="n"/>
      <c r="B1957" s="328" t="n"/>
      <c r="C1957" s="328" t="n"/>
      <c r="D1957" s="328" t="n"/>
      <c r="E1957" s="328" t="n"/>
      <c r="F1957" s="328" t="n"/>
      <c r="G1957" s="329" t="n"/>
      <c r="H1957" s="329" t="n"/>
      <c r="I1957" s="330" t="n"/>
      <c r="J1957" s="330" t="n"/>
      <c r="K1957" s="330" t="n"/>
      <c r="L1957" s="330" t="n"/>
      <c r="M1957" s="330" t="n"/>
      <c r="N1957" s="331">
        <f>IF(A1957="","",IF(ISERROR(MATCH($F1957,CL,0)),"Unknown",INDIRECT("'C'!$A$"&amp;MATCH($F1957,CL,0)+1)))</f>
        <v/>
      </c>
      <c r="O1957" s="331" t="inlineStr"/>
      <c r="P1957" s="332" t="n"/>
      <c r="Q1957" s="333">
        <f>A1957&amp;B1957</f>
        <v/>
      </c>
      <c r="R1957" s="333">
        <f>OR(ISBLANK(B1957),ISBLANK(C1957))</f>
        <v/>
      </c>
      <c r="S1957" s="333">
        <f>IF(R1957,"",A1957&amp;"+")</f>
        <v/>
      </c>
    </row>
    <row r="1958" ht="20.1" customFormat="1" customHeight="1" s="333">
      <c r="A1958" s="296" t="n"/>
      <c r="B1958" s="328" t="n"/>
      <c r="C1958" s="328" t="n"/>
      <c r="D1958" s="328" t="n"/>
      <c r="E1958" s="328" t="n"/>
      <c r="F1958" s="328" t="n"/>
      <c r="G1958" s="329" t="n"/>
      <c r="H1958" s="329" t="n"/>
      <c r="I1958" s="330" t="n"/>
      <c r="J1958" s="330" t="n"/>
      <c r="K1958" s="330" t="n"/>
      <c r="L1958" s="330" t="n"/>
      <c r="M1958" s="330" t="n"/>
      <c r="N1958" s="331">
        <f>IF(A1958="","",IF(ISERROR(MATCH($F1958,CL,0)),"Unknown",INDIRECT("'C'!$A$"&amp;MATCH($F1958,CL,0)+1)))</f>
        <v/>
      </c>
      <c r="O1958" s="331" t="inlineStr"/>
      <c r="P1958" s="332" t="n"/>
      <c r="Q1958" s="333">
        <f>A1958&amp;B1958</f>
        <v/>
      </c>
      <c r="R1958" s="333">
        <f>OR(ISBLANK(B1958),ISBLANK(C1958))</f>
        <v/>
      </c>
      <c r="S1958" s="333">
        <f>IF(R1958,"",A1958&amp;"+")</f>
        <v/>
      </c>
    </row>
    <row r="1959" ht="20.1" customFormat="1" customHeight="1" s="333">
      <c r="A1959" s="296" t="n"/>
      <c r="B1959" s="328" t="n"/>
      <c r="C1959" s="328" t="n"/>
      <c r="D1959" s="328" t="n"/>
      <c r="E1959" s="328" t="n"/>
      <c r="F1959" s="328" t="n"/>
      <c r="G1959" s="329" t="n"/>
      <c r="H1959" s="329" t="n"/>
      <c r="I1959" s="330" t="n"/>
      <c r="J1959" s="330" t="n"/>
      <c r="K1959" s="330" t="n"/>
      <c r="L1959" s="330" t="n"/>
      <c r="M1959" s="330" t="n"/>
      <c r="N1959" s="331">
        <f>IF(A1959="","",IF(ISERROR(MATCH($F1959,CL,0)),"Unknown",INDIRECT("'C'!$A$"&amp;MATCH($F1959,CL,0)+1)))</f>
        <v/>
      </c>
      <c r="O1959" s="331" t="inlineStr"/>
      <c r="P1959" s="332" t="n"/>
      <c r="Q1959" s="333">
        <f>A1959&amp;B1959</f>
        <v/>
      </c>
      <c r="R1959" s="333">
        <f>OR(ISBLANK(B1959),ISBLANK(C1959))</f>
        <v/>
      </c>
      <c r="S1959" s="333">
        <f>IF(R1959,"",A1959&amp;"+")</f>
        <v/>
      </c>
    </row>
    <row r="1960" ht="20.1" customFormat="1" customHeight="1" s="333">
      <c r="A1960" s="296" t="n"/>
      <c r="B1960" s="328" t="n"/>
      <c r="C1960" s="328" t="n"/>
      <c r="D1960" s="328" t="n"/>
      <c r="E1960" s="328" t="n"/>
      <c r="F1960" s="328" t="n"/>
      <c r="G1960" s="329" t="n"/>
      <c r="H1960" s="329" t="n"/>
      <c r="I1960" s="330" t="n"/>
      <c r="J1960" s="330" t="n"/>
      <c r="K1960" s="330" t="n"/>
      <c r="L1960" s="330" t="n"/>
      <c r="M1960" s="330" t="n"/>
      <c r="N1960" s="331">
        <f>IF(A1960="","",IF(ISERROR(MATCH($F1960,CL,0)),"Unknown",INDIRECT("'C'!$A$"&amp;MATCH($F1960,CL,0)+1)))</f>
        <v/>
      </c>
      <c r="O1960" s="331" t="inlineStr"/>
      <c r="P1960" s="332" t="n"/>
      <c r="Q1960" s="333">
        <f>A1960&amp;B1960</f>
        <v/>
      </c>
      <c r="R1960" s="333">
        <f>OR(ISBLANK(B1960),ISBLANK(C1960))</f>
        <v/>
      </c>
      <c r="S1960" s="333">
        <f>IF(R1960,"",A1960&amp;"+")</f>
        <v/>
      </c>
    </row>
    <row r="1961" ht="20.1" customFormat="1" customHeight="1" s="333">
      <c r="A1961" s="296" t="n"/>
      <c r="B1961" s="328" t="n"/>
      <c r="C1961" s="328" t="n"/>
      <c r="D1961" s="328" t="n"/>
      <c r="E1961" s="328" t="n"/>
      <c r="F1961" s="328" t="n"/>
      <c r="G1961" s="329" t="n"/>
      <c r="H1961" s="329" t="n"/>
      <c r="I1961" s="330" t="n"/>
      <c r="J1961" s="330" t="n"/>
      <c r="K1961" s="330" t="n"/>
      <c r="L1961" s="330" t="n"/>
      <c r="M1961" s="330" t="n"/>
      <c r="N1961" s="331">
        <f>IF(A1961="","",IF(ISERROR(MATCH($F1961,CL,0)),"Unknown",INDIRECT("'C'!$A$"&amp;MATCH($F1961,CL,0)+1)))</f>
        <v/>
      </c>
      <c r="O1961" s="331" t="inlineStr"/>
      <c r="P1961" s="332" t="n"/>
      <c r="Q1961" s="333">
        <f>A1961&amp;B1961</f>
        <v/>
      </c>
      <c r="R1961" s="333">
        <f>OR(ISBLANK(B1961),ISBLANK(C1961))</f>
        <v/>
      </c>
      <c r="S1961" s="333">
        <f>IF(R1961,"",A1961&amp;"+")</f>
        <v/>
      </c>
    </row>
    <row r="1962" ht="20.1" customFormat="1" customHeight="1" s="333">
      <c r="A1962" s="296" t="n"/>
      <c r="B1962" s="328" t="n"/>
      <c r="C1962" s="328" t="n"/>
      <c r="D1962" s="328" t="n"/>
      <c r="E1962" s="328" t="n"/>
      <c r="F1962" s="328" t="n"/>
      <c r="G1962" s="329" t="n"/>
      <c r="H1962" s="329" t="n"/>
      <c r="I1962" s="330" t="n"/>
      <c r="J1962" s="330" t="n"/>
      <c r="K1962" s="330" t="n"/>
      <c r="L1962" s="330" t="n"/>
      <c r="M1962" s="330" t="n"/>
      <c r="N1962" s="331">
        <f>IF(A1962="","",IF(ISERROR(MATCH($F1962,CL,0)),"Unknown",INDIRECT("'C'!$A$"&amp;MATCH($F1962,CL,0)+1)))</f>
        <v/>
      </c>
      <c r="O1962" s="331" t="inlineStr"/>
      <c r="P1962" s="332" t="n"/>
      <c r="Q1962" s="333">
        <f>A1962&amp;B1962</f>
        <v/>
      </c>
      <c r="R1962" s="333">
        <f>OR(ISBLANK(B1962),ISBLANK(C1962))</f>
        <v/>
      </c>
      <c r="S1962" s="333">
        <f>IF(R1962,"",A1962&amp;"+")</f>
        <v/>
      </c>
    </row>
    <row r="1963" ht="20.1" customFormat="1" customHeight="1" s="333">
      <c r="A1963" s="296" t="n"/>
      <c r="B1963" s="328" t="n"/>
      <c r="C1963" s="328" t="n"/>
      <c r="D1963" s="328" t="n"/>
      <c r="E1963" s="328" t="n"/>
      <c r="F1963" s="328" t="n"/>
      <c r="G1963" s="329" t="n"/>
      <c r="H1963" s="329" t="n"/>
      <c r="I1963" s="330" t="n"/>
      <c r="J1963" s="330" t="n"/>
      <c r="K1963" s="330" t="n"/>
      <c r="L1963" s="330" t="n"/>
      <c r="M1963" s="330" t="n"/>
      <c r="N1963" s="331">
        <f>IF(A1963="","",IF(ISERROR(MATCH($F1963,CL,0)),"Unknown",INDIRECT("'C'!$A$"&amp;MATCH($F1963,CL,0)+1)))</f>
        <v/>
      </c>
      <c r="O1963" s="331" t="inlineStr"/>
      <c r="P1963" s="332" t="n"/>
      <c r="Q1963" s="333">
        <f>A1963&amp;B1963</f>
        <v/>
      </c>
      <c r="R1963" s="333">
        <f>OR(ISBLANK(B1963),ISBLANK(C1963))</f>
        <v/>
      </c>
      <c r="S1963" s="333">
        <f>IF(R1963,"",A1963&amp;"+")</f>
        <v/>
      </c>
    </row>
    <row r="1964" ht="20.1" customFormat="1" customHeight="1" s="333">
      <c r="A1964" s="296" t="n"/>
      <c r="B1964" s="328" t="n"/>
      <c r="C1964" s="328" t="n"/>
      <c r="D1964" s="328" t="n"/>
      <c r="E1964" s="328" t="n"/>
      <c r="F1964" s="328" t="n"/>
      <c r="G1964" s="329" t="n"/>
      <c r="H1964" s="329" t="n"/>
      <c r="I1964" s="330" t="n"/>
      <c r="J1964" s="330" t="n"/>
      <c r="K1964" s="330" t="n"/>
      <c r="L1964" s="330" t="n"/>
      <c r="M1964" s="330" t="n"/>
      <c r="N1964" s="331">
        <f>IF(A1964="","",IF(ISERROR(MATCH($F1964,CL,0)),"Unknown",INDIRECT("'C'!$A$"&amp;MATCH($F1964,CL,0)+1)))</f>
        <v/>
      </c>
      <c r="O1964" s="331" t="inlineStr"/>
      <c r="P1964" s="332" t="n"/>
      <c r="Q1964" s="333">
        <f>A1964&amp;B1964</f>
        <v/>
      </c>
      <c r="R1964" s="333">
        <f>OR(ISBLANK(B1964),ISBLANK(C1964))</f>
        <v/>
      </c>
      <c r="S1964" s="333">
        <f>IF(R1964,"",A1964&amp;"+")</f>
        <v/>
      </c>
    </row>
    <row r="1965" ht="20.1" customFormat="1" customHeight="1" s="333">
      <c r="A1965" s="296" t="n"/>
      <c r="B1965" s="328" t="n"/>
      <c r="C1965" s="328" t="n"/>
      <c r="D1965" s="328" t="n"/>
      <c r="E1965" s="328" t="n"/>
      <c r="F1965" s="328" t="n"/>
      <c r="G1965" s="329" t="n"/>
      <c r="H1965" s="329" t="n"/>
      <c r="I1965" s="330" t="n"/>
      <c r="J1965" s="330" t="n"/>
      <c r="K1965" s="330" t="n"/>
      <c r="L1965" s="330" t="n"/>
      <c r="M1965" s="330" t="n"/>
      <c r="N1965" s="331">
        <f>IF(A1965="","",IF(ISERROR(MATCH($F1965,CL,0)),"Unknown",INDIRECT("'C'!$A$"&amp;MATCH($F1965,CL,0)+1)))</f>
        <v/>
      </c>
      <c r="O1965" s="331" t="inlineStr"/>
      <c r="P1965" s="332" t="n"/>
      <c r="Q1965" s="333">
        <f>A1965&amp;B1965</f>
        <v/>
      </c>
      <c r="R1965" s="333">
        <f>OR(ISBLANK(B1965),ISBLANK(C1965))</f>
        <v/>
      </c>
      <c r="S1965" s="333">
        <f>IF(R1965,"",A1965&amp;"+")</f>
        <v/>
      </c>
    </row>
    <row r="1966" ht="20.1" customFormat="1" customHeight="1" s="333">
      <c r="A1966" s="296" t="n"/>
      <c r="B1966" s="328" t="n"/>
      <c r="C1966" s="328" t="n"/>
      <c r="D1966" s="328" t="n"/>
      <c r="E1966" s="328" t="n"/>
      <c r="F1966" s="328" t="n"/>
      <c r="G1966" s="329" t="n"/>
      <c r="H1966" s="329" t="n"/>
      <c r="I1966" s="330" t="n"/>
      <c r="J1966" s="330" t="n"/>
      <c r="K1966" s="330" t="n"/>
      <c r="L1966" s="330" t="n"/>
      <c r="M1966" s="330" t="n"/>
      <c r="N1966" s="331">
        <f>IF(A1966="","",IF(ISERROR(MATCH($F1966,CL,0)),"Unknown",INDIRECT("'C'!$A$"&amp;MATCH($F1966,CL,0)+1)))</f>
        <v/>
      </c>
      <c r="O1966" s="331" t="inlineStr"/>
      <c r="P1966" s="332" t="n"/>
      <c r="Q1966" s="333">
        <f>A1966&amp;B1966</f>
        <v/>
      </c>
      <c r="R1966" s="333">
        <f>OR(ISBLANK(B1966),ISBLANK(C1966))</f>
        <v/>
      </c>
      <c r="S1966" s="333">
        <f>IF(R1966,"",A1966&amp;"+")</f>
        <v/>
      </c>
    </row>
    <row r="1967" ht="20.1" customFormat="1" customHeight="1" s="333">
      <c r="A1967" s="296" t="n"/>
      <c r="B1967" s="328" t="n"/>
      <c r="C1967" s="328" t="n"/>
      <c r="D1967" s="328" t="n"/>
      <c r="E1967" s="328" t="n"/>
      <c r="F1967" s="328" t="n"/>
      <c r="G1967" s="329" t="n"/>
      <c r="H1967" s="329" t="n"/>
      <c r="I1967" s="330" t="n"/>
      <c r="J1967" s="330" t="n"/>
      <c r="K1967" s="330" t="n"/>
      <c r="L1967" s="330" t="n"/>
      <c r="M1967" s="330" t="n"/>
      <c r="N1967" s="331">
        <f>IF(A1967="","",IF(ISERROR(MATCH($F1967,CL,0)),"Unknown",INDIRECT("'C'!$A$"&amp;MATCH($F1967,CL,0)+1)))</f>
        <v/>
      </c>
      <c r="O1967" s="331" t="inlineStr"/>
      <c r="P1967" s="332" t="n"/>
      <c r="Q1967" s="333">
        <f>A1967&amp;B1967</f>
        <v/>
      </c>
      <c r="R1967" s="333">
        <f>OR(ISBLANK(B1967),ISBLANK(C1967))</f>
        <v/>
      </c>
      <c r="S1967" s="333">
        <f>IF(R1967,"",A1967&amp;"+")</f>
        <v/>
      </c>
    </row>
    <row r="1968" ht="20.1" customFormat="1" customHeight="1" s="333">
      <c r="A1968" s="296" t="n"/>
      <c r="B1968" s="328" t="n"/>
      <c r="C1968" s="328" t="n"/>
      <c r="D1968" s="328" t="n"/>
      <c r="E1968" s="328" t="n"/>
      <c r="F1968" s="328" t="n"/>
      <c r="G1968" s="329" t="n"/>
      <c r="H1968" s="329" t="n"/>
      <c r="I1968" s="330" t="n"/>
      <c r="J1968" s="330" t="n"/>
      <c r="K1968" s="330" t="n"/>
      <c r="L1968" s="330" t="n"/>
      <c r="M1968" s="330" t="n"/>
      <c r="N1968" s="331">
        <f>IF(A1968="","",IF(ISERROR(MATCH($F1968,CL,0)),"Unknown",INDIRECT("'C'!$A$"&amp;MATCH($F1968,CL,0)+1)))</f>
        <v/>
      </c>
      <c r="O1968" s="331" t="inlineStr"/>
      <c r="P1968" s="332" t="n"/>
      <c r="Q1968" s="333">
        <f>A1968&amp;B1968</f>
        <v/>
      </c>
      <c r="R1968" s="333">
        <f>OR(ISBLANK(B1968),ISBLANK(C1968))</f>
        <v/>
      </c>
      <c r="S1968" s="333">
        <f>IF(R1968,"",A1968&amp;"+")</f>
        <v/>
      </c>
    </row>
    <row r="1969" ht="20.1" customFormat="1" customHeight="1" s="333">
      <c r="A1969" s="296" t="n"/>
      <c r="B1969" s="328" t="n"/>
      <c r="C1969" s="328" t="n"/>
      <c r="D1969" s="328" t="n"/>
      <c r="E1969" s="328" t="n"/>
      <c r="F1969" s="328" t="n"/>
      <c r="G1969" s="329" t="n"/>
      <c r="H1969" s="329" t="n"/>
      <c r="I1969" s="330" t="n"/>
      <c r="J1969" s="330" t="n"/>
      <c r="K1969" s="330" t="n"/>
      <c r="L1969" s="330" t="n"/>
      <c r="M1969" s="330" t="n"/>
      <c r="N1969" s="331">
        <f>IF(A1969="","",IF(ISERROR(MATCH($F1969,CL,0)),"Unknown",INDIRECT("'C'!$A$"&amp;MATCH($F1969,CL,0)+1)))</f>
        <v/>
      </c>
      <c r="O1969" s="331" t="inlineStr"/>
      <c r="P1969" s="332" t="n"/>
      <c r="Q1969" s="333">
        <f>A1969&amp;B1969</f>
        <v/>
      </c>
      <c r="R1969" s="333">
        <f>OR(ISBLANK(B1969),ISBLANK(C1969))</f>
        <v/>
      </c>
      <c r="S1969" s="333">
        <f>IF(R1969,"",A1969&amp;"+")</f>
        <v/>
      </c>
    </row>
    <row r="1970" ht="20.1" customFormat="1" customHeight="1" s="333">
      <c r="A1970" s="296" t="n"/>
      <c r="B1970" s="328" t="n"/>
      <c r="C1970" s="328" t="n"/>
      <c r="D1970" s="328" t="n"/>
      <c r="E1970" s="328" t="n"/>
      <c r="F1970" s="328" t="n"/>
      <c r="G1970" s="329" t="n"/>
      <c r="H1970" s="329" t="n"/>
      <c r="I1970" s="330" t="n"/>
      <c r="J1970" s="330" t="n"/>
      <c r="K1970" s="330" t="n"/>
      <c r="L1970" s="330" t="n"/>
      <c r="M1970" s="330" t="n"/>
      <c r="N1970" s="331">
        <f>IF(A1970="","",IF(ISERROR(MATCH($F1970,CL,0)),"Unknown",INDIRECT("'C'!$A$"&amp;MATCH($F1970,CL,0)+1)))</f>
        <v/>
      </c>
      <c r="O1970" s="331" t="inlineStr"/>
      <c r="P1970" s="332" t="n"/>
      <c r="Q1970" s="333">
        <f>A1970&amp;B1970</f>
        <v/>
      </c>
      <c r="R1970" s="333">
        <f>OR(ISBLANK(B1970),ISBLANK(C1970))</f>
        <v/>
      </c>
      <c r="S1970" s="333">
        <f>IF(R1970,"",A1970&amp;"+")</f>
        <v/>
      </c>
    </row>
    <row r="1971" ht="20.1" customFormat="1" customHeight="1" s="333">
      <c r="A1971" s="296" t="n"/>
      <c r="B1971" s="328" t="n"/>
      <c r="C1971" s="328" t="n"/>
      <c r="D1971" s="328" t="n"/>
      <c r="E1971" s="328" t="n"/>
      <c r="F1971" s="328" t="n"/>
      <c r="G1971" s="329" t="n"/>
      <c r="H1971" s="329" t="n"/>
      <c r="I1971" s="330" t="n"/>
      <c r="J1971" s="330" t="n"/>
      <c r="K1971" s="330" t="n"/>
      <c r="L1971" s="330" t="n"/>
      <c r="M1971" s="330" t="n"/>
      <c r="N1971" s="331">
        <f>IF(A1971="","",IF(ISERROR(MATCH($F1971,CL,0)),"Unknown",INDIRECT("'C'!$A$"&amp;MATCH($F1971,CL,0)+1)))</f>
        <v/>
      </c>
      <c r="O1971" s="331" t="inlineStr"/>
      <c r="P1971" s="332" t="n"/>
      <c r="Q1971" s="333">
        <f>A1971&amp;B1971</f>
        <v/>
      </c>
      <c r="R1971" s="333">
        <f>OR(ISBLANK(B1971),ISBLANK(C1971))</f>
        <v/>
      </c>
      <c r="S1971" s="333">
        <f>IF(R1971,"",A1971&amp;"+")</f>
        <v/>
      </c>
    </row>
    <row r="1972" ht="20.1" customFormat="1" customHeight="1" s="333">
      <c r="A1972" s="296" t="n"/>
      <c r="B1972" s="328" t="n"/>
      <c r="C1972" s="328" t="n"/>
      <c r="D1972" s="328" t="n"/>
      <c r="E1972" s="328" t="n"/>
      <c r="F1972" s="328" t="n"/>
      <c r="G1972" s="329" t="n"/>
      <c r="H1972" s="329" t="n"/>
      <c r="I1972" s="330" t="n"/>
      <c r="J1972" s="330" t="n"/>
      <c r="K1972" s="330" t="n"/>
      <c r="L1972" s="330" t="n"/>
      <c r="M1972" s="330" t="n"/>
      <c r="N1972" s="331">
        <f>IF(A1972="","",IF(ISERROR(MATCH($F1972,CL,0)),"Unknown",INDIRECT("'C'!$A$"&amp;MATCH($F1972,CL,0)+1)))</f>
        <v/>
      </c>
      <c r="O1972" s="331" t="inlineStr"/>
      <c r="P1972" s="332" t="n"/>
      <c r="Q1972" s="333">
        <f>A1972&amp;B1972</f>
        <v/>
      </c>
      <c r="R1972" s="333">
        <f>OR(ISBLANK(B1972),ISBLANK(C1972))</f>
        <v/>
      </c>
      <c r="S1972" s="333">
        <f>IF(R1972,"",A1972&amp;"+")</f>
        <v/>
      </c>
    </row>
    <row r="1973" ht="20.1" customFormat="1" customHeight="1" s="333">
      <c r="A1973" s="296" t="n"/>
      <c r="B1973" s="328" t="n"/>
      <c r="C1973" s="328" t="n"/>
      <c r="D1973" s="328" t="n"/>
      <c r="E1973" s="328" t="n"/>
      <c r="F1973" s="328" t="n"/>
      <c r="G1973" s="329" t="n"/>
      <c r="H1973" s="329" t="n"/>
      <c r="I1973" s="330" t="n"/>
      <c r="J1973" s="330" t="n"/>
      <c r="K1973" s="330" t="n"/>
      <c r="L1973" s="330" t="n"/>
      <c r="M1973" s="330" t="n"/>
      <c r="N1973" s="331">
        <f>IF(A1973="","",IF(ISERROR(MATCH($F1973,CL,0)),"Unknown",INDIRECT("'C'!$A$"&amp;MATCH($F1973,CL,0)+1)))</f>
        <v/>
      </c>
      <c r="O1973" s="331" t="inlineStr"/>
      <c r="P1973" s="332" t="n"/>
      <c r="Q1973" s="333">
        <f>A1973&amp;B1973</f>
        <v/>
      </c>
      <c r="R1973" s="333">
        <f>OR(ISBLANK(B1973),ISBLANK(C1973))</f>
        <v/>
      </c>
      <c r="S1973" s="333">
        <f>IF(R1973,"",A1973&amp;"+")</f>
        <v/>
      </c>
    </row>
    <row r="1974" ht="20.1" customFormat="1" customHeight="1" s="333">
      <c r="A1974" s="296" t="n"/>
      <c r="B1974" s="328" t="n"/>
      <c r="C1974" s="328" t="n"/>
      <c r="D1974" s="328" t="n"/>
      <c r="E1974" s="328" t="n"/>
      <c r="F1974" s="328" t="n"/>
      <c r="G1974" s="329" t="n"/>
      <c r="H1974" s="329" t="n"/>
      <c r="I1974" s="330" t="n"/>
      <c r="J1974" s="330" t="n"/>
      <c r="K1974" s="330" t="n"/>
      <c r="L1974" s="330" t="n"/>
      <c r="M1974" s="330" t="n"/>
      <c r="N1974" s="331">
        <f>IF(A1974="","",IF(ISERROR(MATCH($F1974,CL,0)),"Unknown",INDIRECT("'C'!$A$"&amp;MATCH($F1974,CL,0)+1)))</f>
        <v/>
      </c>
      <c r="O1974" s="331" t="inlineStr"/>
      <c r="P1974" s="332" t="n"/>
      <c r="Q1974" s="333">
        <f>A1974&amp;B1974</f>
        <v/>
      </c>
      <c r="R1974" s="333">
        <f>OR(ISBLANK(B1974),ISBLANK(C1974))</f>
        <v/>
      </c>
      <c r="S1974" s="333">
        <f>IF(R1974,"",A1974&amp;"+")</f>
        <v/>
      </c>
    </row>
    <row r="1975" ht="20.1" customFormat="1" customHeight="1" s="333">
      <c r="A1975" s="296" t="n"/>
      <c r="B1975" s="328" t="n"/>
      <c r="C1975" s="328" t="n"/>
      <c r="D1975" s="328" t="n"/>
      <c r="E1975" s="328" t="n"/>
      <c r="F1975" s="328" t="n"/>
      <c r="G1975" s="329" t="n"/>
      <c r="H1975" s="329" t="n"/>
      <c r="I1975" s="330" t="n"/>
      <c r="J1975" s="330" t="n"/>
      <c r="K1975" s="330" t="n"/>
      <c r="L1975" s="330" t="n"/>
      <c r="M1975" s="330" t="n"/>
      <c r="N1975" s="331">
        <f>IF(A1975="","",IF(ISERROR(MATCH($F1975,CL,0)),"Unknown",INDIRECT("'C'!$A$"&amp;MATCH($F1975,CL,0)+1)))</f>
        <v/>
      </c>
      <c r="O1975" s="331" t="inlineStr"/>
      <c r="P1975" s="332" t="n"/>
      <c r="Q1975" s="333">
        <f>A1975&amp;B1975</f>
        <v/>
      </c>
      <c r="R1975" s="333">
        <f>OR(ISBLANK(B1975),ISBLANK(C1975))</f>
        <v/>
      </c>
      <c r="S1975" s="333">
        <f>IF(R1975,"",A1975&amp;"+")</f>
        <v/>
      </c>
    </row>
    <row r="1976" ht="20.1" customFormat="1" customHeight="1" s="333">
      <c r="A1976" s="296" t="n"/>
      <c r="B1976" s="328" t="n"/>
      <c r="C1976" s="328" t="n"/>
      <c r="D1976" s="328" t="n"/>
      <c r="E1976" s="328" t="n"/>
      <c r="F1976" s="328" t="n"/>
      <c r="G1976" s="329" t="n"/>
      <c r="H1976" s="329" t="n"/>
      <c r="I1976" s="330" t="n"/>
      <c r="J1976" s="330" t="n"/>
      <c r="K1976" s="330" t="n"/>
      <c r="L1976" s="330" t="n"/>
      <c r="M1976" s="330" t="n"/>
      <c r="N1976" s="331">
        <f>IF(A1976="","",IF(ISERROR(MATCH($F1976,CL,0)),"Unknown",INDIRECT("'C'!$A$"&amp;MATCH($F1976,CL,0)+1)))</f>
        <v/>
      </c>
      <c r="O1976" s="331" t="inlineStr"/>
      <c r="P1976" s="332" t="n"/>
      <c r="Q1976" s="333">
        <f>A1976&amp;B1976</f>
        <v/>
      </c>
      <c r="R1976" s="333">
        <f>OR(ISBLANK(B1976),ISBLANK(C1976))</f>
        <v/>
      </c>
      <c r="S1976" s="333">
        <f>IF(R1976,"",A1976&amp;"+")</f>
        <v/>
      </c>
    </row>
    <row r="1977" ht="20.1" customFormat="1" customHeight="1" s="333">
      <c r="A1977" s="296" t="n"/>
      <c r="B1977" s="328" t="n"/>
      <c r="C1977" s="328" t="n"/>
      <c r="D1977" s="328" t="n"/>
      <c r="E1977" s="328" t="n"/>
      <c r="F1977" s="328" t="n"/>
      <c r="G1977" s="329" t="n"/>
      <c r="H1977" s="329" t="n"/>
      <c r="I1977" s="330" t="n"/>
      <c r="J1977" s="330" t="n"/>
      <c r="K1977" s="330" t="n"/>
      <c r="L1977" s="330" t="n"/>
      <c r="M1977" s="330" t="n"/>
      <c r="N1977" s="331">
        <f>IF(A1977="","",IF(ISERROR(MATCH($F1977,CL,0)),"Unknown",INDIRECT("'C'!$A$"&amp;MATCH($F1977,CL,0)+1)))</f>
        <v/>
      </c>
      <c r="O1977" s="331" t="inlineStr"/>
      <c r="P1977" s="332" t="n"/>
      <c r="Q1977" s="333">
        <f>A1977&amp;B1977</f>
        <v/>
      </c>
      <c r="R1977" s="333">
        <f>OR(ISBLANK(B1977),ISBLANK(C1977))</f>
        <v/>
      </c>
      <c r="S1977" s="333">
        <f>IF(R1977,"",A1977&amp;"+")</f>
        <v/>
      </c>
    </row>
    <row r="1978" ht="20.1" customFormat="1" customHeight="1" s="333">
      <c r="A1978" s="296" t="n"/>
      <c r="B1978" s="328" t="n"/>
      <c r="C1978" s="328" t="n"/>
      <c r="D1978" s="328" t="n"/>
      <c r="E1978" s="328" t="n"/>
      <c r="F1978" s="328" t="n"/>
      <c r="G1978" s="329" t="n"/>
      <c r="H1978" s="329" t="n"/>
      <c r="I1978" s="330" t="n"/>
      <c r="J1978" s="330" t="n"/>
      <c r="K1978" s="330" t="n"/>
      <c r="L1978" s="330" t="n"/>
      <c r="M1978" s="330" t="n"/>
      <c r="N1978" s="331">
        <f>IF(A1978="","",IF(ISERROR(MATCH($F1978,CL,0)),"Unknown",INDIRECT("'C'!$A$"&amp;MATCH($F1978,CL,0)+1)))</f>
        <v/>
      </c>
      <c r="O1978" s="331" t="inlineStr"/>
      <c r="P1978" s="332" t="n"/>
      <c r="Q1978" s="333">
        <f>A1978&amp;B1978</f>
        <v/>
      </c>
      <c r="R1978" s="333">
        <f>OR(ISBLANK(B1978),ISBLANK(C1978))</f>
        <v/>
      </c>
      <c r="S1978" s="333">
        <f>IF(R1978,"",A1978&amp;"+")</f>
        <v/>
      </c>
    </row>
    <row r="1979" ht="20.1" customFormat="1" customHeight="1" s="333">
      <c r="A1979" s="296" t="n"/>
      <c r="B1979" s="328" t="n"/>
      <c r="C1979" s="328" t="n"/>
      <c r="D1979" s="328" t="n"/>
      <c r="E1979" s="328" t="n"/>
      <c r="F1979" s="328" t="n"/>
      <c r="G1979" s="329" t="n"/>
      <c r="H1979" s="329" t="n"/>
      <c r="I1979" s="330" t="n"/>
      <c r="J1979" s="330" t="n"/>
      <c r="K1979" s="330" t="n"/>
      <c r="L1979" s="330" t="n"/>
      <c r="M1979" s="330" t="n"/>
      <c r="N1979" s="331">
        <f>IF(A1979="","",IF(ISERROR(MATCH($F1979,CL,0)),"Unknown",INDIRECT("'C'!$A$"&amp;MATCH($F1979,CL,0)+1)))</f>
        <v/>
      </c>
      <c r="O1979" s="331" t="inlineStr"/>
      <c r="P1979" s="332" t="n"/>
      <c r="Q1979" s="333">
        <f>A1979&amp;B1979</f>
        <v/>
      </c>
      <c r="R1979" s="333">
        <f>OR(ISBLANK(B1979),ISBLANK(C1979))</f>
        <v/>
      </c>
      <c r="S1979" s="333">
        <f>IF(R1979,"",A1979&amp;"+")</f>
        <v/>
      </c>
    </row>
    <row r="1980" ht="20.1" customFormat="1" customHeight="1" s="333">
      <c r="A1980" s="296" t="n"/>
      <c r="B1980" s="328" t="n"/>
      <c r="C1980" s="328" t="n"/>
      <c r="D1980" s="328" t="n"/>
      <c r="E1980" s="328" t="n"/>
      <c r="F1980" s="328" t="n"/>
      <c r="G1980" s="329" t="n"/>
      <c r="H1980" s="329" t="n"/>
      <c r="I1980" s="330" t="n"/>
      <c r="J1980" s="330" t="n"/>
      <c r="K1980" s="330" t="n"/>
      <c r="L1980" s="330" t="n"/>
      <c r="M1980" s="330" t="n"/>
      <c r="N1980" s="331">
        <f>IF(A1980="","",IF(ISERROR(MATCH($F1980,CL,0)),"Unknown",INDIRECT("'C'!$A$"&amp;MATCH($F1980,CL,0)+1)))</f>
        <v/>
      </c>
      <c r="O1980" s="331" t="inlineStr"/>
      <c r="P1980" s="332" t="n"/>
      <c r="Q1980" s="333">
        <f>A1980&amp;B1980</f>
        <v/>
      </c>
      <c r="R1980" s="333">
        <f>OR(ISBLANK(B1980),ISBLANK(C1980))</f>
        <v/>
      </c>
      <c r="S1980" s="333">
        <f>IF(R1980,"",A1980&amp;"+")</f>
        <v/>
      </c>
    </row>
    <row r="1981" ht="20.1" customFormat="1" customHeight="1" s="333">
      <c r="A1981" s="296" t="n"/>
      <c r="B1981" s="328" t="n"/>
      <c r="C1981" s="328" t="n"/>
      <c r="D1981" s="328" t="n"/>
      <c r="E1981" s="328" t="n"/>
      <c r="F1981" s="328" t="n"/>
      <c r="G1981" s="329" t="n"/>
      <c r="H1981" s="329" t="n"/>
      <c r="I1981" s="330" t="n"/>
      <c r="J1981" s="330" t="n"/>
      <c r="K1981" s="330" t="n"/>
      <c r="L1981" s="330" t="n"/>
      <c r="M1981" s="330" t="n"/>
      <c r="N1981" s="331">
        <f>IF(A1981="","",IF(ISERROR(MATCH($F1981,CL,0)),"Unknown",INDIRECT("'C'!$A$"&amp;MATCH($F1981,CL,0)+1)))</f>
        <v/>
      </c>
      <c r="O1981" s="331" t="inlineStr"/>
      <c r="P1981" s="332" t="n"/>
      <c r="Q1981" s="333">
        <f>A1981&amp;B1981</f>
        <v/>
      </c>
      <c r="R1981" s="333">
        <f>OR(ISBLANK(B1981),ISBLANK(C1981))</f>
        <v/>
      </c>
      <c r="S1981" s="333">
        <f>IF(R1981,"",A1981&amp;"+")</f>
        <v/>
      </c>
    </row>
    <row r="1982" ht="20.1" customFormat="1" customHeight="1" s="333">
      <c r="A1982" s="296" t="n"/>
      <c r="B1982" s="328" t="n"/>
      <c r="C1982" s="328" t="n"/>
      <c r="D1982" s="328" t="n"/>
      <c r="E1982" s="328" t="n"/>
      <c r="F1982" s="328" t="n"/>
      <c r="G1982" s="329" t="n"/>
      <c r="H1982" s="329" t="n"/>
      <c r="I1982" s="330" t="n"/>
      <c r="J1982" s="330" t="n"/>
      <c r="K1982" s="330" t="n"/>
      <c r="L1982" s="330" t="n"/>
      <c r="M1982" s="330" t="n"/>
      <c r="N1982" s="331">
        <f>IF(A1982="","",IF(ISERROR(MATCH($F1982,CL,0)),"Unknown",INDIRECT("'C'!$A$"&amp;MATCH($F1982,CL,0)+1)))</f>
        <v/>
      </c>
      <c r="O1982" s="331" t="inlineStr"/>
      <c r="P1982" s="332" t="n"/>
      <c r="Q1982" s="333">
        <f>A1982&amp;B1982</f>
        <v/>
      </c>
      <c r="R1982" s="333">
        <f>OR(ISBLANK(B1982),ISBLANK(C1982))</f>
        <v/>
      </c>
      <c r="S1982" s="333">
        <f>IF(R1982,"",A1982&amp;"+")</f>
        <v/>
      </c>
    </row>
    <row r="1983" ht="20.1" customFormat="1" customHeight="1" s="333">
      <c r="A1983" s="296" t="n"/>
      <c r="B1983" s="328" t="n"/>
      <c r="C1983" s="328" t="n"/>
      <c r="D1983" s="328" t="n"/>
      <c r="E1983" s="328" t="n"/>
      <c r="F1983" s="328" t="n"/>
      <c r="G1983" s="329" t="n"/>
      <c r="H1983" s="329" t="n"/>
      <c r="I1983" s="330" t="n"/>
      <c r="J1983" s="330" t="n"/>
      <c r="K1983" s="330" t="n"/>
      <c r="L1983" s="330" t="n"/>
      <c r="M1983" s="330" t="n"/>
      <c r="N1983" s="331">
        <f>IF(A1983="","",IF(ISERROR(MATCH($F1983,CL,0)),"Unknown",INDIRECT("'C'!$A$"&amp;MATCH($F1983,CL,0)+1)))</f>
        <v/>
      </c>
      <c r="O1983" s="331" t="inlineStr"/>
      <c r="P1983" s="332" t="n"/>
      <c r="Q1983" s="333">
        <f>A1983&amp;B1983</f>
        <v/>
      </c>
      <c r="R1983" s="333">
        <f>OR(ISBLANK(B1983),ISBLANK(C1983))</f>
        <v/>
      </c>
      <c r="S1983" s="333">
        <f>IF(R1983,"",A1983&amp;"+")</f>
        <v/>
      </c>
    </row>
    <row r="1984" ht="20.1" customFormat="1" customHeight="1" s="333">
      <c r="A1984" s="296" t="n"/>
      <c r="B1984" s="328" t="n"/>
      <c r="C1984" s="328" t="n"/>
      <c r="D1984" s="328" t="n"/>
      <c r="E1984" s="328" t="n"/>
      <c r="F1984" s="328" t="n"/>
      <c r="G1984" s="329" t="n"/>
      <c r="H1984" s="329" t="n"/>
      <c r="I1984" s="330" t="n"/>
      <c r="J1984" s="330" t="n"/>
      <c r="K1984" s="330" t="n"/>
      <c r="L1984" s="330" t="n"/>
      <c r="M1984" s="330" t="n"/>
      <c r="N1984" s="331">
        <f>IF(A1984="","",IF(ISERROR(MATCH($F1984,CL,0)),"Unknown",INDIRECT("'C'!$A$"&amp;MATCH($F1984,CL,0)+1)))</f>
        <v/>
      </c>
      <c r="O1984" s="331" t="inlineStr"/>
      <c r="P1984" s="332" t="n"/>
      <c r="Q1984" s="333">
        <f>A1984&amp;B1984</f>
        <v/>
      </c>
      <c r="R1984" s="333">
        <f>OR(ISBLANK(B1984),ISBLANK(C1984))</f>
        <v/>
      </c>
      <c r="S1984" s="333">
        <f>IF(R1984,"",A1984&amp;"+")</f>
        <v/>
      </c>
    </row>
    <row r="1985" ht="20.1" customFormat="1" customHeight="1" s="333">
      <c r="A1985" s="296" t="n"/>
      <c r="B1985" s="328" t="n"/>
      <c r="C1985" s="328" t="n"/>
      <c r="D1985" s="328" t="n"/>
      <c r="E1985" s="328" t="n"/>
      <c r="F1985" s="328" t="n"/>
      <c r="G1985" s="329" t="n"/>
      <c r="H1985" s="329" t="n"/>
      <c r="I1985" s="330" t="n"/>
      <c r="J1985" s="330" t="n"/>
      <c r="K1985" s="330" t="n"/>
      <c r="L1985" s="330" t="n"/>
      <c r="M1985" s="330" t="n"/>
      <c r="N1985" s="331">
        <f>IF(A1985="","",IF(ISERROR(MATCH($F1985,CL,0)),"Unknown",INDIRECT("'C'!$A$"&amp;MATCH($F1985,CL,0)+1)))</f>
        <v/>
      </c>
      <c r="O1985" s="331" t="inlineStr"/>
      <c r="P1985" s="332" t="n"/>
      <c r="Q1985" s="333">
        <f>A1985&amp;B1985</f>
        <v/>
      </c>
      <c r="R1985" s="333">
        <f>OR(ISBLANK(B1985),ISBLANK(C1985))</f>
        <v/>
      </c>
      <c r="S1985" s="333">
        <f>IF(R1985,"",A1985&amp;"+")</f>
        <v/>
      </c>
    </row>
    <row r="1986" ht="20.1" customFormat="1" customHeight="1" s="333">
      <c r="A1986" s="296" t="n"/>
      <c r="B1986" s="328" t="n"/>
      <c r="C1986" s="328" t="n"/>
      <c r="D1986" s="328" t="n"/>
      <c r="E1986" s="328" t="n"/>
      <c r="F1986" s="328" t="n"/>
      <c r="G1986" s="329" t="n"/>
      <c r="H1986" s="329" t="n"/>
      <c r="I1986" s="330" t="n"/>
      <c r="J1986" s="330" t="n"/>
      <c r="K1986" s="330" t="n"/>
      <c r="L1986" s="330" t="n"/>
      <c r="M1986" s="330" t="n"/>
      <c r="N1986" s="331">
        <f>IF(A1986="","",IF(ISERROR(MATCH($F1986,CL,0)),"Unknown",INDIRECT("'C'!$A$"&amp;MATCH($F1986,CL,0)+1)))</f>
        <v/>
      </c>
      <c r="O1986" s="331" t="inlineStr"/>
      <c r="P1986" s="332" t="n"/>
      <c r="Q1986" s="333">
        <f>A1986&amp;B1986</f>
        <v/>
      </c>
      <c r="R1986" s="333">
        <f>OR(ISBLANK(B1986),ISBLANK(C1986))</f>
        <v/>
      </c>
      <c r="S1986" s="333">
        <f>IF(R1986,"",A1986&amp;"+")</f>
        <v/>
      </c>
    </row>
    <row r="1987" ht="20.1" customFormat="1" customHeight="1" s="333">
      <c r="A1987" s="296" t="n"/>
      <c r="B1987" s="328" t="n"/>
      <c r="C1987" s="328" t="n"/>
      <c r="D1987" s="328" t="n"/>
      <c r="E1987" s="328" t="n"/>
      <c r="F1987" s="328" t="n"/>
      <c r="G1987" s="329" t="n"/>
      <c r="H1987" s="329" t="n"/>
      <c r="I1987" s="330" t="n"/>
      <c r="J1987" s="330" t="n"/>
      <c r="K1987" s="330" t="n"/>
      <c r="L1987" s="330" t="n"/>
      <c r="M1987" s="330" t="n"/>
      <c r="N1987" s="331">
        <f>IF(A1987="","",IF(ISERROR(MATCH($F1987,CL,0)),"Unknown",INDIRECT("'C'!$A$"&amp;MATCH($F1987,CL,0)+1)))</f>
        <v/>
      </c>
      <c r="O1987" s="331" t="inlineStr"/>
      <c r="P1987" s="332" t="n"/>
      <c r="Q1987" s="333">
        <f>A1987&amp;B1987</f>
        <v/>
      </c>
      <c r="R1987" s="333">
        <f>OR(ISBLANK(B1987),ISBLANK(C1987))</f>
        <v/>
      </c>
      <c r="S1987" s="333">
        <f>IF(R1987,"",A1987&amp;"+")</f>
        <v/>
      </c>
    </row>
    <row r="1988" ht="20.1" customFormat="1" customHeight="1" s="333">
      <c r="A1988" s="296" t="n"/>
      <c r="B1988" s="328" t="n"/>
      <c r="C1988" s="328" t="n"/>
      <c r="D1988" s="328" t="n"/>
      <c r="E1988" s="328" t="n"/>
      <c r="F1988" s="328" t="n"/>
      <c r="G1988" s="329" t="n"/>
      <c r="H1988" s="329" t="n"/>
      <c r="I1988" s="330" t="n"/>
      <c r="J1988" s="330" t="n"/>
      <c r="K1988" s="330" t="n"/>
      <c r="L1988" s="330" t="n"/>
      <c r="M1988" s="330" t="n"/>
      <c r="N1988" s="331">
        <f>IF(A1988="","",IF(ISERROR(MATCH($F1988,CL,0)),"Unknown",INDIRECT("'C'!$A$"&amp;MATCH($F1988,CL,0)+1)))</f>
        <v/>
      </c>
      <c r="O1988" s="331" t="inlineStr"/>
      <c r="P1988" s="332" t="n"/>
      <c r="Q1988" s="333">
        <f>A1988&amp;B1988</f>
        <v/>
      </c>
      <c r="R1988" s="333">
        <f>OR(ISBLANK(B1988),ISBLANK(C1988))</f>
        <v/>
      </c>
      <c r="S1988" s="333">
        <f>IF(R1988,"",A1988&amp;"+")</f>
        <v/>
      </c>
    </row>
    <row r="1989" ht="20.1" customFormat="1" customHeight="1" s="333">
      <c r="A1989" s="296" t="n"/>
      <c r="B1989" s="328" t="n"/>
      <c r="C1989" s="328" t="n"/>
      <c r="D1989" s="328" t="n"/>
      <c r="E1989" s="328" t="n"/>
      <c r="F1989" s="328" t="n"/>
      <c r="G1989" s="329" t="n"/>
      <c r="H1989" s="329" t="n"/>
      <c r="I1989" s="330" t="n"/>
      <c r="J1989" s="330" t="n"/>
      <c r="K1989" s="330" t="n"/>
      <c r="L1989" s="330" t="n"/>
      <c r="M1989" s="330" t="n"/>
      <c r="N1989" s="331">
        <f>IF(A1989="","",IF(ISERROR(MATCH($F1989,CL,0)),"Unknown",INDIRECT("'C'!$A$"&amp;MATCH($F1989,CL,0)+1)))</f>
        <v/>
      </c>
      <c r="O1989" s="331" t="inlineStr"/>
      <c r="P1989" s="332" t="n"/>
      <c r="Q1989" s="333">
        <f>A1989&amp;B1989</f>
        <v/>
      </c>
      <c r="R1989" s="333">
        <f>OR(ISBLANK(B1989),ISBLANK(C1989))</f>
        <v/>
      </c>
      <c r="S1989" s="333">
        <f>IF(R1989,"",A1989&amp;"+")</f>
        <v/>
      </c>
    </row>
    <row r="1990" ht="20.1" customFormat="1" customHeight="1" s="333">
      <c r="A1990" s="296" t="n"/>
      <c r="B1990" s="328" t="n"/>
      <c r="C1990" s="328" t="n"/>
      <c r="D1990" s="328" t="n"/>
      <c r="E1990" s="328" t="n"/>
      <c r="F1990" s="328" t="n"/>
      <c r="G1990" s="329" t="n"/>
      <c r="H1990" s="329" t="n"/>
      <c r="I1990" s="330" t="n"/>
      <c r="J1990" s="330" t="n"/>
      <c r="K1990" s="330" t="n"/>
      <c r="L1990" s="330" t="n"/>
      <c r="M1990" s="330" t="n"/>
      <c r="N1990" s="331">
        <f>IF(A1990="","",IF(ISERROR(MATCH($F1990,CL,0)),"Unknown",INDIRECT("'C'!$A$"&amp;MATCH($F1990,CL,0)+1)))</f>
        <v/>
      </c>
      <c r="O1990" s="331" t="inlineStr"/>
      <c r="P1990" s="332" t="n"/>
      <c r="Q1990" s="333">
        <f>A1990&amp;B1990</f>
        <v/>
      </c>
      <c r="R1990" s="333">
        <f>OR(ISBLANK(B1990),ISBLANK(C1990))</f>
        <v/>
      </c>
      <c r="S1990" s="333">
        <f>IF(R1990,"",A1990&amp;"+")</f>
        <v/>
      </c>
    </row>
    <row r="1991" ht="20.1" customFormat="1" customHeight="1" s="333">
      <c r="A1991" s="296" t="n"/>
      <c r="B1991" s="328" t="n"/>
      <c r="C1991" s="328" t="n"/>
      <c r="D1991" s="328" t="n"/>
      <c r="E1991" s="328" t="n"/>
      <c r="F1991" s="328" t="n"/>
      <c r="G1991" s="329" t="n"/>
      <c r="H1991" s="329" t="n"/>
      <c r="I1991" s="330" t="n"/>
      <c r="J1991" s="330" t="n"/>
      <c r="K1991" s="330" t="n"/>
      <c r="L1991" s="330" t="n"/>
      <c r="M1991" s="330" t="n"/>
      <c r="N1991" s="331">
        <f>IF(A1991="","",IF(ISERROR(MATCH($F1991,CL,0)),"Unknown",INDIRECT("'C'!$A$"&amp;MATCH($F1991,CL,0)+1)))</f>
        <v/>
      </c>
      <c r="O1991" s="331" t="inlineStr"/>
      <c r="P1991" s="332" t="n"/>
      <c r="Q1991" s="333">
        <f>A1991&amp;B1991</f>
        <v/>
      </c>
      <c r="R1991" s="333">
        <f>OR(ISBLANK(B1991),ISBLANK(C1991))</f>
        <v/>
      </c>
      <c r="S1991" s="333">
        <f>IF(R1991,"",A1991&amp;"+")</f>
        <v/>
      </c>
    </row>
    <row r="1992" ht="20.1" customFormat="1" customHeight="1" s="333">
      <c r="A1992" s="296" t="n"/>
      <c r="B1992" s="328" t="n"/>
      <c r="C1992" s="328" t="n"/>
      <c r="D1992" s="328" t="n"/>
      <c r="E1992" s="328" t="n"/>
      <c r="F1992" s="328" t="n"/>
      <c r="G1992" s="329" t="n"/>
      <c r="H1992" s="329" t="n"/>
      <c r="I1992" s="330" t="n"/>
      <c r="J1992" s="330" t="n"/>
      <c r="K1992" s="330" t="n"/>
      <c r="L1992" s="330" t="n"/>
      <c r="M1992" s="330" t="n"/>
      <c r="N1992" s="331">
        <f>IF(A1992="","",IF(ISERROR(MATCH($F1992,CL,0)),"Unknown",INDIRECT("'C'!$A$"&amp;MATCH($F1992,CL,0)+1)))</f>
        <v/>
      </c>
      <c r="O1992" s="331" t="inlineStr"/>
      <c r="P1992" s="332" t="n"/>
      <c r="Q1992" s="333">
        <f>A1992&amp;B1992</f>
        <v/>
      </c>
      <c r="R1992" s="333">
        <f>OR(ISBLANK(B1992),ISBLANK(C1992))</f>
        <v/>
      </c>
      <c r="S1992" s="333">
        <f>IF(R1992,"",A1992&amp;"+")</f>
        <v/>
      </c>
    </row>
    <row r="1993" ht="20.1" customFormat="1" customHeight="1" s="333">
      <c r="A1993" s="296" t="n"/>
      <c r="B1993" s="328" t="n"/>
      <c r="C1993" s="328" t="n"/>
      <c r="D1993" s="328" t="n"/>
      <c r="E1993" s="328" t="n"/>
      <c r="F1993" s="328" t="n"/>
      <c r="G1993" s="329" t="n"/>
      <c r="H1993" s="329" t="n"/>
      <c r="I1993" s="330" t="n"/>
      <c r="J1993" s="330" t="n"/>
      <c r="K1993" s="330" t="n"/>
      <c r="L1993" s="330" t="n"/>
      <c r="M1993" s="330" t="n"/>
      <c r="N1993" s="331">
        <f>IF(A1993="","",IF(ISERROR(MATCH($F1993,CL,0)),"Unknown",INDIRECT("'C'!$A$"&amp;MATCH($F1993,CL,0)+1)))</f>
        <v/>
      </c>
      <c r="O1993" s="331" t="inlineStr"/>
      <c r="P1993" s="332" t="n"/>
      <c r="Q1993" s="333">
        <f>A1993&amp;B1993</f>
        <v/>
      </c>
      <c r="R1993" s="333">
        <f>OR(ISBLANK(B1993),ISBLANK(C1993))</f>
        <v/>
      </c>
      <c r="S1993" s="333">
        <f>IF(R1993,"",A1993&amp;"+")</f>
        <v/>
      </c>
    </row>
    <row r="1994" ht="20.1" customFormat="1" customHeight="1" s="333">
      <c r="A1994" s="296" t="n"/>
      <c r="B1994" s="328" t="n"/>
      <c r="C1994" s="328" t="n"/>
      <c r="D1994" s="328" t="n"/>
      <c r="E1994" s="328" t="n"/>
      <c r="F1994" s="328" t="n"/>
      <c r="G1994" s="329" t="n"/>
      <c r="H1994" s="329" t="n"/>
      <c r="I1994" s="330" t="n"/>
      <c r="J1994" s="330" t="n"/>
      <c r="K1994" s="330" t="n"/>
      <c r="L1994" s="330" t="n"/>
      <c r="M1994" s="330" t="n"/>
      <c r="N1994" s="331">
        <f>IF(A1994="","",IF(ISERROR(MATCH($F1994,CL,0)),"Unknown",INDIRECT("'C'!$A$"&amp;MATCH($F1994,CL,0)+1)))</f>
        <v/>
      </c>
      <c r="O1994" s="331" t="inlineStr"/>
      <c r="P1994" s="332" t="n"/>
      <c r="Q1994" s="333">
        <f>A1994&amp;B1994</f>
        <v/>
      </c>
      <c r="R1994" s="333">
        <f>OR(ISBLANK(B1994),ISBLANK(C1994))</f>
        <v/>
      </c>
      <c r="S1994" s="333">
        <f>IF(R1994,"",A1994&amp;"+")</f>
        <v/>
      </c>
    </row>
    <row r="1995" ht="20.1" customFormat="1" customHeight="1" s="333">
      <c r="A1995" s="296" t="n"/>
      <c r="B1995" s="328" t="n"/>
      <c r="C1995" s="328" t="n"/>
      <c r="D1995" s="328" t="n"/>
      <c r="E1995" s="328" t="n"/>
      <c r="F1995" s="328" t="n"/>
      <c r="G1995" s="329" t="n"/>
      <c r="H1995" s="329" t="n"/>
      <c r="I1995" s="330" t="n"/>
      <c r="J1995" s="330" t="n"/>
      <c r="K1995" s="330" t="n"/>
      <c r="L1995" s="330" t="n"/>
      <c r="M1995" s="330" t="n"/>
      <c r="N1995" s="331">
        <f>IF(A1995="","",IF(ISERROR(MATCH($F1995,CL,0)),"Unknown",INDIRECT("'C'!$A$"&amp;MATCH($F1995,CL,0)+1)))</f>
        <v/>
      </c>
      <c r="O1995" s="331" t="inlineStr"/>
      <c r="P1995" s="332" t="n"/>
      <c r="Q1995" s="333">
        <f>A1995&amp;B1995</f>
        <v/>
      </c>
      <c r="R1995" s="333">
        <f>OR(ISBLANK(B1995),ISBLANK(C1995))</f>
        <v/>
      </c>
      <c r="S1995" s="333">
        <f>IF(R1995,"",A1995&amp;"+")</f>
        <v/>
      </c>
    </row>
    <row r="1996" ht="20.1" customFormat="1" customHeight="1" s="333">
      <c r="A1996" s="296" t="n"/>
      <c r="B1996" s="328" t="n"/>
      <c r="C1996" s="328" t="n"/>
      <c r="D1996" s="328" t="n"/>
      <c r="E1996" s="328" t="n"/>
      <c r="F1996" s="328" t="n"/>
      <c r="G1996" s="329" t="n"/>
      <c r="H1996" s="329" t="n"/>
      <c r="I1996" s="330" t="n"/>
      <c r="J1996" s="330" t="n"/>
      <c r="K1996" s="330" t="n"/>
      <c r="L1996" s="330" t="n"/>
      <c r="M1996" s="330" t="n"/>
      <c r="N1996" s="331">
        <f>IF(A1996="","",IF(ISERROR(MATCH($F1996,CL,0)),"Unknown",INDIRECT("'C'!$A$"&amp;MATCH($F1996,CL,0)+1)))</f>
        <v/>
      </c>
      <c r="O1996" s="331" t="inlineStr"/>
      <c r="P1996" s="332" t="n"/>
      <c r="Q1996" s="333">
        <f>A1996&amp;B1996</f>
        <v/>
      </c>
      <c r="R1996" s="333">
        <f>OR(ISBLANK(B1996),ISBLANK(C1996))</f>
        <v/>
      </c>
      <c r="S1996" s="333">
        <f>IF(R1996,"",A1996&amp;"+")</f>
        <v/>
      </c>
    </row>
    <row r="1997" ht="20.1" customFormat="1" customHeight="1" s="333">
      <c r="A1997" s="296" t="n"/>
      <c r="B1997" s="328" t="n"/>
      <c r="C1997" s="328" t="n"/>
      <c r="D1997" s="328" t="n"/>
      <c r="E1997" s="328" t="n"/>
      <c r="F1997" s="328" t="n"/>
      <c r="G1997" s="329" t="n"/>
      <c r="H1997" s="329" t="n"/>
      <c r="I1997" s="330" t="n"/>
      <c r="J1997" s="330" t="n"/>
      <c r="K1997" s="330" t="n"/>
      <c r="L1997" s="330" t="n"/>
      <c r="M1997" s="330" t="n"/>
      <c r="N1997" s="331">
        <f>IF(A1997="","",IF(ISERROR(MATCH($F1997,CL,0)),"Unknown",INDIRECT("'C'!$A$"&amp;MATCH($F1997,CL,0)+1)))</f>
        <v/>
      </c>
      <c r="O1997" s="331" t="inlineStr"/>
      <c r="P1997" s="332" t="n"/>
      <c r="Q1997" s="333">
        <f>A1997&amp;B1997</f>
        <v/>
      </c>
      <c r="R1997" s="333">
        <f>OR(ISBLANK(B1997),ISBLANK(C1997))</f>
        <v/>
      </c>
      <c r="S1997" s="333">
        <f>IF(R1997,"",A1997&amp;"+")</f>
        <v/>
      </c>
    </row>
    <row r="1998" ht="20.1" customFormat="1" customHeight="1" s="333">
      <c r="A1998" s="296" t="n"/>
      <c r="B1998" s="328" t="n"/>
      <c r="C1998" s="328" t="n"/>
      <c r="D1998" s="328" t="n"/>
      <c r="E1998" s="328" t="n"/>
      <c r="F1998" s="328" t="n"/>
      <c r="G1998" s="329" t="n"/>
      <c r="H1998" s="329" t="n"/>
      <c r="I1998" s="330" t="n"/>
      <c r="J1998" s="330" t="n"/>
      <c r="K1998" s="330" t="n"/>
      <c r="L1998" s="330" t="n"/>
      <c r="M1998" s="330" t="n"/>
      <c r="N1998" s="331">
        <f>IF(A1998="","",IF(ISERROR(MATCH($F1998,CL,0)),"Unknown",INDIRECT("'C'!$A$"&amp;MATCH($F1998,CL,0)+1)))</f>
        <v/>
      </c>
      <c r="O1998" s="331" t="inlineStr"/>
      <c r="P1998" s="332" t="n"/>
      <c r="Q1998" s="333">
        <f>A1998&amp;B1998</f>
        <v/>
      </c>
      <c r="R1998" s="333">
        <f>OR(ISBLANK(B1998),ISBLANK(C1998))</f>
        <v/>
      </c>
      <c r="S1998" s="333">
        <f>IF(R1998,"",A1998&amp;"+")</f>
        <v/>
      </c>
    </row>
    <row r="1999" ht="20.1" customFormat="1" customHeight="1" s="333">
      <c r="A1999" s="296" t="n"/>
      <c r="B1999" s="328" t="n"/>
      <c r="C1999" s="328" t="n"/>
      <c r="D1999" s="328" t="n"/>
      <c r="E1999" s="328" t="n"/>
      <c r="F1999" s="328" t="n"/>
      <c r="G1999" s="329" t="n"/>
      <c r="H1999" s="329" t="n"/>
      <c r="I1999" s="330" t="n"/>
      <c r="J1999" s="330" t="n"/>
      <c r="K1999" s="330" t="n"/>
      <c r="L1999" s="330" t="n"/>
      <c r="M1999" s="330" t="n"/>
      <c r="N1999" s="331">
        <f>IF(A1999="","",IF(ISERROR(MATCH($F1999,CL,0)),"Unknown",INDIRECT("'C'!$A$"&amp;MATCH($F1999,CL,0)+1)))</f>
        <v/>
      </c>
      <c r="O1999" s="331" t="inlineStr"/>
      <c r="P1999" s="332" t="n"/>
      <c r="Q1999" s="333">
        <f>A1999&amp;B1999</f>
        <v/>
      </c>
      <c r="R1999" s="333">
        <f>OR(ISBLANK(B1999),ISBLANK(C1999))</f>
        <v/>
      </c>
      <c r="S1999" s="333">
        <f>IF(R1999,"",A1999&amp;"+")</f>
        <v/>
      </c>
    </row>
    <row r="2000" ht="20.1" customFormat="1" customHeight="1" s="333">
      <c r="A2000" s="296" t="n"/>
      <c r="B2000" s="328" t="n"/>
      <c r="C2000" s="328" t="n"/>
      <c r="D2000" s="328" t="n"/>
      <c r="E2000" s="328" t="n"/>
      <c r="F2000" s="328" t="n"/>
      <c r="G2000" s="329" t="n"/>
      <c r="H2000" s="329" t="n"/>
      <c r="I2000" s="330" t="n"/>
      <c r="J2000" s="330" t="n"/>
      <c r="K2000" s="330" t="n"/>
      <c r="L2000" s="330" t="n"/>
      <c r="M2000" s="330" t="n"/>
      <c r="N2000" s="331">
        <f>IF(A2000="","",IF(ISERROR(MATCH($F2000,CL,0)),"Unknown",INDIRECT("'C'!$A$"&amp;MATCH($F2000,CL,0)+1)))</f>
        <v/>
      </c>
      <c r="O2000" s="331" t="inlineStr"/>
      <c r="P2000" s="332" t="n"/>
      <c r="Q2000" s="333">
        <f>A2000&amp;B2000</f>
        <v/>
      </c>
      <c r="R2000" s="333">
        <f>OR(ISBLANK(B2000),ISBLANK(C2000))</f>
        <v/>
      </c>
      <c r="S2000" s="333">
        <f>IF(R2000,"",A2000&amp;"+")</f>
        <v/>
      </c>
    </row>
    <row r="2001" ht="20.1" customFormat="1" customHeight="1" s="333">
      <c r="A2001" s="296" t="n"/>
      <c r="B2001" s="328" t="n"/>
      <c r="C2001" s="328" t="n"/>
      <c r="D2001" s="328" t="n"/>
      <c r="E2001" s="328" t="n"/>
      <c r="F2001" s="328" t="n"/>
      <c r="G2001" s="329" t="n"/>
      <c r="H2001" s="329" t="n"/>
      <c r="I2001" s="330" t="n"/>
      <c r="J2001" s="330" t="n"/>
      <c r="K2001" s="330" t="n"/>
      <c r="L2001" s="330" t="n"/>
      <c r="M2001" s="330" t="n"/>
      <c r="N2001" s="331">
        <f>IF(A2001="","",IF(ISERROR(MATCH($F2001,CL,0)),"Unknown",INDIRECT("'C'!$A$"&amp;MATCH($F2001,CL,0)+1)))</f>
        <v/>
      </c>
      <c r="O2001" s="331" t="inlineStr"/>
      <c r="P2001" s="332" t="n"/>
      <c r="Q2001" s="333">
        <f>A2001&amp;B2001</f>
        <v/>
      </c>
      <c r="R2001" s="333">
        <f>OR(ISBLANK(B2001),ISBLANK(C2001))</f>
        <v/>
      </c>
      <c r="S2001" s="333">
        <f>IF(R2001,"",A2001&amp;"+")</f>
        <v/>
      </c>
    </row>
    <row r="2002" ht="20.1" customFormat="1" customHeight="1" s="333">
      <c r="A2002" s="296" t="n"/>
      <c r="B2002" s="328" t="n"/>
      <c r="C2002" s="328" t="n"/>
      <c r="D2002" s="328" t="n"/>
      <c r="E2002" s="328" t="n"/>
      <c r="F2002" s="328" t="n"/>
      <c r="G2002" s="329" t="n"/>
      <c r="H2002" s="329" t="n"/>
      <c r="I2002" s="330" t="n"/>
      <c r="J2002" s="330" t="n"/>
      <c r="K2002" s="330" t="n"/>
      <c r="L2002" s="330" t="n"/>
      <c r="M2002" s="330" t="n"/>
      <c r="N2002" s="331">
        <f>IF(A2002="","",IF(ISERROR(MATCH($F2002,CL,0)),"Unknown",INDIRECT("'C'!$A$"&amp;MATCH($F2002,CL,0)+1)))</f>
        <v/>
      </c>
      <c r="O2002" s="331" t="inlineStr"/>
      <c r="P2002" s="332" t="n"/>
      <c r="Q2002" s="333">
        <f>A2002&amp;B2002</f>
        <v/>
      </c>
      <c r="R2002" s="333">
        <f>OR(ISBLANK(B2002),ISBLANK(C2002))</f>
        <v/>
      </c>
      <c r="S2002" s="333">
        <f>IF(R2002,"",A2002&amp;"+")</f>
        <v/>
      </c>
    </row>
    <row r="2003" ht="20.1" customFormat="1" customHeight="1" s="333">
      <c r="A2003" s="296" t="n"/>
      <c r="B2003" s="328" t="n"/>
      <c r="C2003" s="328" t="n"/>
      <c r="D2003" s="328" t="n"/>
      <c r="E2003" s="328" t="n"/>
      <c r="F2003" s="328" t="n"/>
      <c r="G2003" s="329" t="n"/>
      <c r="H2003" s="329" t="n"/>
      <c r="I2003" s="330" t="n"/>
      <c r="J2003" s="330" t="n"/>
      <c r="K2003" s="330" t="n"/>
      <c r="L2003" s="330" t="n"/>
      <c r="M2003" s="330" t="n"/>
      <c r="N2003" s="331">
        <f>IF(A2003="","",IF(ISERROR(MATCH($F2003,CL,0)),"Unknown",INDIRECT("'C'!$A$"&amp;MATCH($F2003,CL,0)+1)))</f>
        <v/>
      </c>
      <c r="O2003" s="331" t="inlineStr"/>
      <c r="P2003" s="332" t="n"/>
      <c r="Q2003" s="333">
        <f>A2003&amp;B2003</f>
        <v/>
      </c>
      <c r="R2003" s="333">
        <f>OR(ISBLANK(B2003),ISBLANK(C2003))</f>
        <v/>
      </c>
      <c r="S2003" s="333">
        <f>IF(R2003,"",A2003&amp;"+")</f>
        <v/>
      </c>
    </row>
    <row r="2004" ht="20.1" customFormat="1" customHeight="1" s="333">
      <c r="A2004" s="296" t="n"/>
      <c r="B2004" s="328" t="n"/>
      <c r="C2004" s="328" t="n"/>
      <c r="D2004" s="328" t="n"/>
      <c r="E2004" s="328" t="n"/>
      <c r="F2004" s="328" t="n"/>
      <c r="G2004" s="329" t="n"/>
      <c r="H2004" s="329" t="n"/>
      <c r="I2004" s="330" t="n"/>
      <c r="J2004" s="330" t="n"/>
      <c r="K2004" s="330" t="n"/>
      <c r="L2004" s="330" t="n"/>
      <c r="M2004" s="330" t="n"/>
      <c r="N2004" s="331">
        <f>IF(A2004="","",IF(ISERROR(MATCH($F2004,CL,0)),"Unknown",INDIRECT("'C'!$A$"&amp;MATCH($F2004,CL,0)+1)))</f>
        <v/>
      </c>
      <c r="O2004" s="331" t="inlineStr"/>
      <c r="P2004" s="332" t="n"/>
      <c r="Q2004" s="333">
        <f>A2004&amp;B2004</f>
        <v/>
      </c>
      <c r="R2004" s="333">
        <f>OR(ISBLANK(B2004),ISBLANK(C2004))</f>
        <v/>
      </c>
      <c r="S2004" s="333">
        <f>IF(R2004,"",A2004&amp;"+")</f>
        <v/>
      </c>
    </row>
    <row r="2005" ht="20.1" customFormat="1" customHeight="1" s="333">
      <c r="A2005" s="296" t="n"/>
      <c r="B2005" s="328" t="n"/>
      <c r="C2005" s="328" t="n"/>
      <c r="D2005" s="328" t="n"/>
      <c r="E2005" s="328" t="n"/>
      <c r="F2005" s="328" t="n"/>
      <c r="G2005" s="329" t="n"/>
      <c r="H2005" s="329" t="n"/>
      <c r="I2005" s="330" t="n"/>
      <c r="J2005" s="330" t="n"/>
      <c r="K2005" s="330" t="n"/>
      <c r="L2005" s="330" t="n"/>
      <c r="M2005" s="330" t="n"/>
      <c r="N2005" s="331">
        <f>IF(A2005="","",IF(ISERROR(MATCH($F2005,CL,0)),"Unknown",INDIRECT("'C'!$A$"&amp;MATCH($F2005,CL,0)+1)))</f>
        <v/>
      </c>
      <c r="O2005" s="331" t="inlineStr"/>
      <c r="P2005" s="332" t="n"/>
      <c r="Q2005" s="333">
        <f>A2005&amp;B2005</f>
        <v/>
      </c>
      <c r="R2005" s="333">
        <f>OR(ISBLANK(B2005),ISBLANK(C2005))</f>
        <v/>
      </c>
      <c r="S2005" s="333">
        <f>IF(R2005,"",A2005&amp;"+")</f>
        <v/>
      </c>
    </row>
    <row r="2006" ht="20.1" customFormat="1" customHeight="1" s="333">
      <c r="A2006" s="296" t="n"/>
      <c r="B2006" s="328" t="n"/>
      <c r="C2006" s="328" t="n"/>
      <c r="D2006" s="328" t="n"/>
      <c r="E2006" s="328" t="n"/>
      <c r="F2006" s="328" t="n"/>
      <c r="G2006" s="329" t="n"/>
      <c r="H2006" s="329" t="n"/>
      <c r="I2006" s="330" t="n"/>
      <c r="J2006" s="330" t="n"/>
      <c r="K2006" s="330" t="n"/>
      <c r="L2006" s="330" t="n"/>
      <c r="M2006" s="330" t="n"/>
      <c r="N2006" s="331">
        <f>IF(A2006="","",IF(ISERROR(MATCH($F2006,CL,0)),"Unknown",INDIRECT("'C'!$A$"&amp;MATCH($F2006,CL,0)+1)))</f>
        <v/>
      </c>
      <c r="O2006" s="331" t="inlineStr"/>
      <c r="P2006" s="332" t="n"/>
      <c r="Q2006" s="333">
        <f>A2006&amp;B2006</f>
        <v/>
      </c>
      <c r="R2006" s="333">
        <f>OR(ISBLANK(B2006),ISBLANK(C2006))</f>
        <v/>
      </c>
      <c r="S2006" s="333">
        <f>IF(R2006,"",A2006&amp;"+")</f>
        <v/>
      </c>
    </row>
    <row r="2007" ht="20.1" customFormat="1" customHeight="1" s="333">
      <c r="A2007" s="296" t="n"/>
      <c r="B2007" s="328" t="n"/>
      <c r="C2007" s="328" t="n"/>
      <c r="D2007" s="328" t="n"/>
      <c r="E2007" s="328" t="n"/>
      <c r="F2007" s="328" t="n"/>
      <c r="G2007" s="329" t="n"/>
      <c r="H2007" s="329" t="n"/>
      <c r="I2007" s="330" t="n"/>
      <c r="J2007" s="330" t="n"/>
      <c r="K2007" s="330" t="n"/>
      <c r="L2007" s="330" t="n"/>
      <c r="M2007" s="330" t="n"/>
      <c r="N2007" s="331">
        <f>IF(A2007="","",IF(ISERROR(MATCH($F2007,CL,0)),"Unknown",INDIRECT("'C'!$A$"&amp;MATCH($F2007,CL,0)+1)))</f>
        <v/>
      </c>
      <c r="O2007" s="331" t="inlineStr"/>
      <c r="P2007" s="332" t="n"/>
      <c r="Q2007" s="333">
        <f>A2007&amp;B2007</f>
        <v/>
      </c>
      <c r="R2007" s="333">
        <f>OR(ISBLANK(B2007),ISBLANK(C2007))</f>
        <v/>
      </c>
      <c r="S2007" s="333">
        <f>IF(R2007,"",A2007&amp;"+")</f>
        <v/>
      </c>
    </row>
    <row r="2008" ht="20.1" customFormat="1" customHeight="1" s="333">
      <c r="A2008" s="296" t="n"/>
      <c r="B2008" s="328" t="n"/>
      <c r="C2008" s="328" t="n"/>
      <c r="D2008" s="328" t="n"/>
      <c r="E2008" s="328" t="n"/>
      <c r="F2008" s="328" t="n"/>
      <c r="G2008" s="329" t="n"/>
      <c r="H2008" s="329" t="n"/>
      <c r="I2008" s="330" t="n"/>
      <c r="J2008" s="330" t="n"/>
      <c r="K2008" s="330" t="n"/>
      <c r="L2008" s="330" t="n"/>
      <c r="M2008" s="330" t="n"/>
      <c r="N2008" s="331">
        <f>IF(A2008="","",IF(ISERROR(MATCH($F2008,CL,0)),"Unknown",INDIRECT("'C'!$A$"&amp;MATCH($F2008,CL,0)+1)))</f>
        <v/>
      </c>
      <c r="O2008" s="331" t="inlineStr"/>
      <c r="P2008" s="332" t="n"/>
      <c r="Q2008" s="333">
        <f>A2008&amp;B2008</f>
        <v/>
      </c>
      <c r="R2008" s="333">
        <f>OR(ISBLANK(B2008),ISBLANK(C2008))</f>
        <v/>
      </c>
      <c r="S2008" s="333">
        <f>IF(R2008,"",A2008&amp;"+")</f>
        <v/>
      </c>
    </row>
    <row r="2009" ht="20.1" customFormat="1" customHeight="1" s="333">
      <c r="A2009" s="296" t="n"/>
      <c r="B2009" s="328" t="n"/>
      <c r="C2009" s="328" t="n"/>
      <c r="D2009" s="328" t="n"/>
      <c r="E2009" s="328" t="n"/>
      <c r="F2009" s="328" t="n"/>
      <c r="G2009" s="329" t="n"/>
      <c r="H2009" s="329" t="n"/>
      <c r="I2009" s="330" t="n"/>
      <c r="J2009" s="330" t="n"/>
      <c r="K2009" s="330" t="n"/>
      <c r="L2009" s="330" t="n"/>
      <c r="M2009" s="330" t="n"/>
      <c r="N2009" s="331">
        <f>IF(A2009="","",IF(ISERROR(MATCH($F2009,CL,0)),"Unknown",INDIRECT("'C'!$A$"&amp;MATCH($F2009,CL,0)+1)))</f>
        <v/>
      </c>
      <c r="O2009" s="331" t="inlineStr"/>
      <c r="P2009" s="332" t="n"/>
      <c r="Q2009" s="333">
        <f>A2009&amp;B2009</f>
        <v/>
      </c>
      <c r="R2009" s="333">
        <f>OR(ISBLANK(B2009),ISBLANK(C2009))</f>
        <v/>
      </c>
      <c r="S2009" s="333">
        <f>IF(R2009,"",A2009&amp;"+")</f>
        <v/>
      </c>
    </row>
    <row r="2010" ht="20.1" customFormat="1" customHeight="1" s="333">
      <c r="A2010" s="296" t="n"/>
      <c r="B2010" s="328" t="n"/>
      <c r="C2010" s="328" t="n"/>
      <c r="D2010" s="328" t="n"/>
      <c r="E2010" s="328" t="n"/>
      <c r="F2010" s="328" t="n"/>
      <c r="G2010" s="329" t="n"/>
      <c r="H2010" s="329" t="n"/>
      <c r="I2010" s="330" t="n"/>
      <c r="J2010" s="330" t="n"/>
      <c r="K2010" s="330" t="n"/>
      <c r="L2010" s="330" t="n"/>
      <c r="M2010" s="330" t="n"/>
      <c r="N2010" s="331">
        <f>IF(A2010="","",IF(ISERROR(MATCH($F2010,CL,0)),"Unknown",INDIRECT("'C'!$A$"&amp;MATCH($F2010,CL,0)+1)))</f>
        <v/>
      </c>
      <c r="O2010" s="331" t="inlineStr"/>
      <c r="P2010" s="332" t="n"/>
      <c r="Q2010" s="333">
        <f>A2010&amp;B2010</f>
        <v/>
      </c>
      <c r="R2010" s="333">
        <f>OR(ISBLANK(B2010),ISBLANK(C2010))</f>
        <v/>
      </c>
      <c r="S2010" s="333">
        <f>IF(R2010,"",A2010&amp;"+")</f>
        <v/>
      </c>
    </row>
    <row r="2011" ht="20.1" customFormat="1" customHeight="1" s="333">
      <c r="A2011" s="296" t="n"/>
      <c r="B2011" s="328" t="n"/>
      <c r="C2011" s="328" t="n"/>
      <c r="D2011" s="328" t="n"/>
      <c r="E2011" s="328" t="n"/>
      <c r="F2011" s="328" t="n"/>
      <c r="G2011" s="329" t="n"/>
      <c r="H2011" s="329" t="n"/>
      <c r="I2011" s="330" t="n"/>
      <c r="J2011" s="330" t="n"/>
      <c r="K2011" s="330" t="n"/>
      <c r="L2011" s="330" t="n"/>
      <c r="M2011" s="330" t="n"/>
      <c r="N2011" s="331">
        <f>IF(A2011="","",IF(ISERROR(MATCH($F2011,CL,0)),"Unknown",INDIRECT("'C'!$A$"&amp;MATCH($F2011,CL,0)+1)))</f>
        <v/>
      </c>
      <c r="O2011" s="331" t="inlineStr"/>
      <c r="P2011" s="332" t="n"/>
      <c r="Q2011" s="333">
        <f>A2011&amp;B2011</f>
        <v/>
      </c>
      <c r="R2011" s="333">
        <f>OR(ISBLANK(B2011),ISBLANK(C2011))</f>
        <v/>
      </c>
      <c r="S2011" s="333">
        <f>IF(R2011,"",A2011&amp;"+")</f>
        <v/>
      </c>
    </row>
    <row r="2012" ht="20.1" customFormat="1" customHeight="1" s="333">
      <c r="A2012" s="296" t="n"/>
      <c r="B2012" s="328" t="n"/>
      <c r="C2012" s="328" t="n"/>
      <c r="D2012" s="328" t="n"/>
      <c r="E2012" s="328" t="n"/>
      <c r="F2012" s="328" t="n"/>
      <c r="G2012" s="329" t="n"/>
      <c r="H2012" s="329" t="n"/>
      <c r="I2012" s="330" t="n"/>
      <c r="J2012" s="330" t="n"/>
      <c r="K2012" s="330" t="n"/>
      <c r="L2012" s="330" t="n"/>
      <c r="M2012" s="330" t="n"/>
      <c r="N2012" s="331">
        <f>IF(A2012="","",IF(ISERROR(MATCH($F2012,CL,0)),"Unknown",INDIRECT("'C'!$A$"&amp;MATCH($F2012,CL,0)+1)))</f>
        <v/>
      </c>
      <c r="O2012" s="331" t="inlineStr"/>
      <c r="P2012" s="332" t="n"/>
      <c r="Q2012" s="333">
        <f>A2012&amp;B2012</f>
        <v/>
      </c>
      <c r="R2012" s="333">
        <f>OR(ISBLANK(B2012),ISBLANK(C2012))</f>
        <v/>
      </c>
      <c r="S2012" s="333">
        <f>IF(R2012,"",A2012&amp;"+")</f>
        <v/>
      </c>
    </row>
    <row r="2013" ht="20.1" customFormat="1" customHeight="1" s="333">
      <c r="A2013" s="296" t="n"/>
      <c r="B2013" s="328" t="n"/>
      <c r="C2013" s="328" t="n"/>
      <c r="D2013" s="328" t="n"/>
      <c r="E2013" s="328" t="n"/>
      <c r="F2013" s="328" t="n"/>
      <c r="G2013" s="329" t="n"/>
      <c r="H2013" s="329" t="n"/>
      <c r="I2013" s="330" t="n"/>
      <c r="J2013" s="330" t="n"/>
      <c r="K2013" s="330" t="n"/>
      <c r="L2013" s="330" t="n"/>
      <c r="M2013" s="330" t="n"/>
      <c r="N2013" s="331">
        <f>IF(A2013="","",IF(ISERROR(MATCH($F2013,CL,0)),"Unknown",INDIRECT("'C'!$A$"&amp;MATCH($F2013,CL,0)+1)))</f>
        <v/>
      </c>
      <c r="O2013" s="331" t="inlineStr"/>
      <c r="P2013" s="332" t="n"/>
      <c r="Q2013" s="333">
        <f>A2013&amp;B2013</f>
        <v/>
      </c>
      <c r="R2013" s="333">
        <f>OR(ISBLANK(B2013),ISBLANK(C2013))</f>
        <v/>
      </c>
      <c r="S2013" s="333">
        <f>IF(R2013,"",A2013&amp;"+")</f>
        <v/>
      </c>
    </row>
    <row r="2014" ht="20.1" customFormat="1" customHeight="1" s="333">
      <c r="A2014" s="296" t="n"/>
      <c r="B2014" s="328" t="n"/>
      <c r="C2014" s="328" t="n"/>
      <c r="D2014" s="328" t="n"/>
      <c r="E2014" s="328" t="n"/>
      <c r="F2014" s="328" t="n"/>
      <c r="G2014" s="329" t="n"/>
      <c r="H2014" s="329" t="n"/>
      <c r="I2014" s="330" t="n"/>
      <c r="J2014" s="330" t="n"/>
      <c r="K2014" s="330" t="n"/>
      <c r="L2014" s="330" t="n"/>
      <c r="M2014" s="330" t="n"/>
      <c r="N2014" s="331">
        <f>IF(A2014="","",IF(ISERROR(MATCH($F2014,CL,0)),"Unknown",INDIRECT("'C'!$A$"&amp;MATCH($F2014,CL,0)+1)))</f>
        <v/>
      </c>
      <c r="O2014" s="331" t="inlineStr"/>
      <c r="P2014" s="332" t="n"/>
      <c r="Q2014" s="333">
        <f>A2014&amp;B2014</f>
        <v/>
      </c>
      <c r="R2014" s="333">
        <f>OR(ISBLANK(B2014),ISBLANK(C2014))</f>
        <v/>
      </c>
      <c r="S2014" s="333">
        <f>IF(R2014,"",A2014&amp;"+")</f>
        <v/>
      </c>
    </row>
    <row r="2015" ht="20.1" customFormat="1" customHeight="1" s="333">
      <c r="A2015" s="296" t="n"/>
      <c r="B2015" s="328" t="n"/>
      <c r="C2015" s="328" t="n"/>
      <c r="D2015" s="328" t="n"/>
      <c r="E2015" s="328" t="n"/>
      <c r="F2015" s="328" t="n"/>
      <c r="G2015" s="329" t="n"/>
      <c r="H2015" s="329" t="n"/>
      <c r="I2015" s="330" t="n"/>
      <c r="J2015" s="330" t="n"/>
      <c r="K2015" s="330" t="n"/>
      <c r="L2015" s="330" t="n"/>
      <c r="M2015" s="330" t="n"/>
      <c r="N2015" s="331">
        <f>IF(A2015="","",IF(ISERROR(MATCH($F2015,CL,0)),"Unknown",INDIRECT("'C'!$A$"&amp;MATCH($F2015,CL,0)+1)))</f>
        <v/>
      </c>
      <c r="O2015" s="331" t="inlineStr"/>
      <c r="P2015" s="332" t="n"/>
      <c r="Q2015" s="333">
        <f>A2015&amp;B2015</f>
        <v/>
      </c>
      <c r="R2015" s="333">
        <f>OR(ISBLANK(B2015),ISBLANK(C2015))</f>
        <v/>
      </c>
      <c r="S2015" s="333">
        <f>IF(R2015,"",A2015&amp;"+")</f>
        <v/>
      </c>
    </row>
    <row r="2016" ht="20.1" customFormat="1" customHeight="1" s="333">
      <c r="A2016" s="296" t="n"/>
      <c r="B2016" s="328" t="n"/>
      <c r="C2016" s="328" t="n"/>
      <c r="D2016" s="328" t="n"/>
      <c r="E2016" s="328" t="n"/>
      <c r="F2016" s="328" t="n"/>
      <c r="G2016" s="329" t="n"/>
      <c r="H2016" s="329" t="n"/>
      <c r="I2016" s="330" t="n"/>
      <c r="J2016" s="330" t="n"/>
      <c r="K2016" s="330" t="n"/>
      <c r="L2016" s="330" t="n"/>
      <c r="M2016" s="330" t="n"/>
      <c r="N2016" s="331">
        <f>IF(A2016="","",IF(ISERROR(MATCH($F2016,CL,0)),"Unknown",INDIRECT("'C'!$A$"&amp;MATCH($F2016,CL,0)+1)))</f>
        <v/>
      </c>
      <c r="O2016" s="331" t="inlineStr"/>
      <c r="P2016" s="332" t="n"/>
      <c r="Q2016" s="333">
        <f>A2016&amp;B2016</f>
        <v/>
      </c>
      <c r="R2016" s="333">
        <f>OR(ISBLANK(B2016),ISBLANK(C2016))</f>
        <v/>
      </c>
      <c r="S2016" s="333">
        <f>IF(R2016,"",A2016&amp;"+")</f>
        <v/>
      </c>
    </row>
    <row r="2017" ht="20.1" customFormat="1" customHeight="1" s="333">
      <c r="A2017" s="296" t="n"/>
      <c r="B2017" s="328" t="n"/>
      <c r="C2017" s="328" t="n"/>
      <c r="D2017" s="328" t="n"/>
      <c r="E2017" s="328" t="n"/>
      <c r="F2017" s="328" t="n"/>
      <c r="G2017" s="329" t="n"/>
      <c r="H2017" s="329" t="n"/>
      <c r="I2017" s="330" t="n"/>
      <c r="J2017" s="330" t="n"/>
      <c r="K2017" s="330" t="n"/>
      <c r="L2017" s="330" t="n"/>
      <c r="M2017" s="330" t="n"/>
      <c r="N2017" s="331">
        <f>IF(A2017="","",IF(ISERROR(MATCH($F2017,CL,0)),"Unknown",INDIRECT("'C'!$A$"&amp;MATCH($F2017,CL,0)+1)))</f>
        <v/>
      </c>
      <c r="O2017" s="331" t="inlineStr"/>
      <c r="P2017" s="332" t="n"/>
      <c r="Q2017" s="333">
        <f>A2017&amp;B2017</f>
        <v/>
      </c>
      <c r="R2017" s="333">
        <f>OR(ISBLANK(B2017),ISBLANK(C2017))</f>
        <v/>
      </c>
      <c r="S2017" s="333">
        <f>IF(R2017,"",A2017&amp;"+")</f>
        <v/>
      </c>
    </row>
    <row r="2018" ht="20.1" customFormat="1" customHeight="1" s="333">
      <c r="A2018" s="296" t="n"/>
      <c r="B2018" s="328" t="n"/>
      <c r="C2018" s="328" t="n"/>
      <c r="D2018" s="328" t="n"/>
      <c r="E2018" s="328" t="n"/>
      <c r="F2018" s="328" t="n"/>
      <c r="G2018" s="329" t="n"/>
      <c r="H2018" s="329" t="n"/>
      <c r="I2018" s="330" t="n"/>
      <c r="J2018" s="330" t="n"/>
      <c r="K2018" s="330" t="n"/>
      <c r="L2018" s="330" t="n"/>
      <c r="M2018" s="330" t="n"/>
      <c r="N2018" s="331">
        <f>IF(A2018="","",IF(ISERROR(MATCH($F2018,CL,0)),"Unknown",INDIRECT("'C'!$A$"&amp;MATCH($F2018,CL,0)+1)))</f>
        <v/>
      </c>
      <c r="O2018" s="331" t="inlineStr"/>
      <c r="P2018" s="332" t="n"/>
      <c r="Q2018" s="333">
        <f>A2018&amp;B2018</f>
        <v/>
      </c>
      <c r="R2018" s="333">
        <f>OR(ISBLANK(B2018),ISBLANK(C2018))</f>
        <v/>
      </c>
      <c r="S2018" s="333">
        <f>IF(R2018,"",A2018&amp;"+")</f>
        <v/>
      </c>
    </row>
    <row r="2019" ht="20.1" customFormat="1" customHeight="1" s="333">
      <c r="A2019" s="296" t="n"/>
      <c r="B2019" s="328" t="n"/>
      <c r="C2019" s="328" t="n"/>
      <c r="D2019" s="328" t="n"/>
      <c r="E2019" s="328" t="n"/>
      <c r="F2019" s="328" t="n"/>
      <c r="G2019" s="329" t="n"/>
      <c r="H2019" s="329" t="n"/>
      <c r="I2019" s="330" t="n"/>
      <c r="J2019" s="330" t="n"/>
      <c r="K2019" s="330" t="n"/>
      <c r="L2019" s="330" t="n"/>
      <c r="M2019" s="330" t="n"/>
      <c r="N2019" s="331">
        <f>IF(A2019="","",IF(ISERROR(MATCH($F2019,CL,0)),"Unknown",INDIRECT("'C'!$A$"&amp;MATCH($F2019,CL,0)+1)))</f>
        <v/>
      </c>
      <c r="O2019" s="331" t="inlineStr"/>
      <c r="P2019" s="332" t="n"/>
      <c r="Q2019" s="333">
        <f>A2019&amp;B2019</f>
        <v/>
      </c>
      <c r="R2019" s="333">
        <f>OR(ISBLANK(B2019),ISBLANK(C2019))</f>
        <v/>
      </c>
      <c r="S2019" s="333">
        <f>IF(R2019,"",A2019&amp;"+")</f>
        <v/>
      </c>
    </row>
    <row r="2020" ht="20.1" customFormat="1" customHeight="1" s="333">
      <c r="A2020" s="296" t="n"/>
      <c r="B2020" s="328" t="n"/>
      <c r="C2020" s="328" t="n"/>
      <c r="D2020" s="328" t="n"/>
      <c r="E2020" s="328" t="n"/>
      <c r="F2020" s="328" t="n"/>
      <c r="G2020" s="329" t="n"/>
      <c r="H2020" s="329" t="n"/>
      <c r="I2020" s="330" t="n"/>
      <c r="J2020" s="330" t="n"/>
      <c r="K2020" s="330" t="n"/>
      <c r="L2020" s="330" t="n"/>
      <c r="M2020" s="330" t="n"/>
      <c r="N2020" s="331">
        <f>IF(A2020="","",IF(ISERROR(MATCH($F2020,CL,0)),"Unknown",INDIRECT("'C'!$A$"&amp;MATCH($F2020,CL,0)+1)))</f>
        <v/>
      </c>
      <c r="O2020" s="331" t="inlineStr"/>
      <c r="P2020" s="332" t="n"/>
      <c r="Q2020" s="333">
        <f>A2020&amp;B2020</f>
        <v/>
      </c>
      <c r="R2020" s="333">
        <f>OR(ISBLANK(B2020),ISBLANK(C2020))</f>
        <v/>
      </c>
      <c r="S2020" s="333">
        <f>IF(R2020,"",A2020&amp;"+")</f>
        <v/>
      </c>
    </row>
    <row r="2021" ht="20.1" customFormat="1" customHeight="1" s="333">
      <c r="A2021" s="296" t="n"/>
      <c r="B2021" s="328" t="n"/>
      <c r="C2021" s="328" t="n"/>
      <c r="D2021" s="328" t="n"/>
      <c r="E2021" s="328" t="n"/>
      <c r="F2021" s="328" t="n"/>
      <c r="G2021" s="329" t="n"/>
      <c r="H2021" s="329" t="n"/>
      <c r="I2021" s="330" t="n"/>
      <c r="J2021" s="330" t="n"/>
      <c r="K2021" s="330" t="n"/>
      <c r="L2021" s="330" t="n"/>
      <c r="M2021" s="330" t="n"/>
      <c r="N2021" s="331">
        <f>IF(A2021="","",IF(ISERROR(MATCH($F2021,CL,0)),"Unknown",INDIRECT("'C'!$A$"&amp;MATCH($F2021,CL,0)+1)))</f>
        <v/>
      </c>
      <c r="O2021" s="331" t="inlineStr"/>
      <c r="P2021" s="332" t="n"/>
      <c r="Q2021" s="333">
        <f>A2021&amp;B2021</f>
        <v/>
      </c>
      <c r="R2021" s="333">
        <f>OR(ISBLANK(B2021),ISBLANK(C2021))</f>
        <v/>
      </c>
      <c r="S2021" s="333">
        <f>IF(R2021,"",A2021&amp;"+")</f>
        <v/>
      </c>
    </row>
    <row r="2022" ht="20.1" customFormat="1" customHeight="1" s="333">
      <c r="A2022" s="296" t="n"/>
      <c r="B2022" s="328" t="n"/>
      <c r="C2022" s="328" t="n"/>
      <c r="D2022" s="328" t="n"/>
      <c r="E2022" s="328" t="n"/>
      <c r="F2022" s="328" t="n"/>
      <c r="G2022" s="329" t="n"/>
      <c r="H2022" s="329" t="n"/>
      <c r="I2022" s="330" t="n"/>
      <c r="J2022" s="330" t="n"/>
      <c r="K2022" s="330" t="n"/>
      <c r="L2022" s="330" t="n"/>
      <c r="M2022" s="330" t="n"/>
      <c r="N2022" s="331">
        <f>IF(A2022="","",IF(ISERROR(MATCH($F2022,CL,0)),"Unknown",INDIRECT("'C'!$A$"&amp;MATCH($F2022,CL,0)+1)))</f>
        <v/>
      </c>
      <c r="O2022" s="331" t="inlineStr"/>
      <c r="P2022" s="332" t="n"/>
      <c r="Q2022" s="333">
        <f>A2022&amp;B2022</f>
        <v/>
      </c>
      <c r="R2022" s="333">
        <f>OR(ISBLANK(B2022),ISBLANK(C2022))</f>
        <v/>
      </c>
      <c r="S2022" s="333">
        <f>IF(R2022,"",A2022&amp;"+")</f>
        <v/>
      </c>
    </row>
    <row r="2023" ht="20.1" customFormat="1" customHeight="1" s="333">
      <c r="A2023" s="296" t="n"/>
      <c r="B2023" s="328" t="n"/>
      <c r="C2023" s="328" t="n"/>
      <c r="D2023" s="328" t="n"/>
      <c r="E2023" s="328" t="n"/>
      <c r="F2023" s="328" t="n"/>
      <c r="G2023" s="329" t="n"/>
      <c r="H2023" s="329" t="n"/>
      <c r="I2023" s="330" t="n"/>
      <c r="J2023" s="330" t="n"/>
      <c r="K2023" s="330" t="n"/>
      <c r="L2023" s="330" t="n"/>
      <c r="M2023" s="330" t="n"/>
      <c r="N2023" s="331">
        <f>IF(A2023="","",IF(ISERROR(MATCH($F2023,CL,0)),"Unknown",INDIRECT("'C'!$A$"&amp;MATCH($F2023,CL,0)+1)))</f>
        <v/>
      </c>
      <c r="O2023" s="331" t="inlineStr"/>
      <c r="P2023" s="332" t="n"/>
      <c r="Q2023" s="333">
        <f>A2023&amp;B2023</f>
        <v/>
      </c>
      <c r="R2023" s="333">
        <f>OR(ISBLANK(B2023),ISBLANK(C2023))</f>
        <v/>
      </c>
      <c r="S2023" s="333">
        <f>IF(R2023,"",A2023&amp;"+")</f>
        <v/>
      </c>
    </row>
    <row r="2024" ht="20.1" customFormat="1" customHeight="1" s="333">
      <c r="A2024" s="296" t="n"/>
      <c r="B2024" s="328" t="n"/>
      <c r="C2024" s="328" t="n"/>
      <c r="D2024" s="328" t="n"/>
      <c r="E2024" s="328" t="n"/>
      <c r="F2024" s="328" t="n"/>
      <c r="G2024" s="329" t="n"/>
      <c r="H2024" s="329" t="n"/>
      <c r="I2024" s="330" t="n"/>
      <c r="J2024" s="330" t="n"/>
      <c r="K2024" s="330" t="n"/>
      <c r="L2024" s="330" t="n"/>
      <c r="M2024" s="330" t="n"/>
      <c r="N2024" s="331">
        <f>IF(A2024="","",IF(ISERROR(MATCH($F2024,CL,0)),"Unknown",INDIRECT("'C'!$A$"&amp;MATCH($F2024,CL,0)+1)))</f>
        <v/>
      </c>
      <c r="O2024" s="331" t="inlineStr"/>
      <c r="P2024" s="332" t="n"/>
      <c r="Q2024" s="333">
        <f>A2024&amp;B2024</f>
        <v/>
      </c>
      <c r="R2024" s="333">
        <f>OR(ISBLANK(B2024),ISBLANK(C2024))</f>
        <v/>
      </c>
      <c r="S2024" s="333">
        <f>IF(R2024,"",A2024&amp;"+")</f>
        <v/>
      </c>
    </row>
    <row r="2025" ht="20.1" customFormat="1" customHeight="1" s="333">
      <c r="A2025" s="296" t="n"/>
      <c r="B2025" s="328" t="n"/>
      <c r="C2025" s="328" t="n"/>
      <c r="D2025" s="328" t="n"/>
      <c r="E2025" s="328" t="n"/>
      <c r="F2025" s="328" t="n"/>
      <c r="G2025" s="329" t="n"/>
      <c r="H2025" s="329" t="n"/>
      <c r="I2025" s="330" t="n"/>
      <c r="J2025" s="330" t="n"/>
      <c r="K2025" s="330" t="n"/>
      <c r="L2025" s="330" t="n"/>
      <c r="M2025" s="330" t="n"/>
      <c r="N2025" s="331">
        <f>IF(A2025="","",IF(ISERROR(MATCH($F2025,CL,0)),"Unknown",INDIRECT("'C'!$A$"&amp;MATCH($F2025,CL,0)+1)))</f>
        <v/>
      </c>
      <c r="O2025" s="331" t="inlineStr"/>
      <c r="P2025" s="332" t="n"/>
      <c r="Q2025" s="333">
        <f>A2025&amp;B2025</f>
        <v/>
      </c>
      <c r="R2025" s="333">
        <f>OR(ISBLANK(B2025),ISBLANK(C2025))</f>
        <v/>
      </c>
      <c r="S2025" s="333">
        <f>IF(R2025,"",A2025&amp;"+")</f>
        <v/>
      </c>
    </row>
    <row r="2026" ht="20.1" customFormat="1" customHeight="1" s="333">
      <c r="A2026" s="296" t="n"/>
      <c r="B2026" s="328" t="n"/>
      <c r="C2026" s="328" t="n"/>
      <c r="D2026" s="328" t="n"/>
      <c r="E2026" s="328" t="n"/>
      <c r="F2026" s="328" t="n"/>
      <c r="G2026" s="329" t="n"/>
      <c r="H2026" s="329" t="n"/>
      <c r="I2026" s="330" t="n"/>
      <c r="J2026" s="330" t="n"/>
      <c r="K2026" s="330" t="n"/>
      <c r="L2026" s="330" t="n"/>
      <c r="M2026" s="330" t="n"/>
      <c r="N2026" s="331">
        <f>IF(A2026="","",IF(ISERROR(MATCH($F2026,CL,0)),"Unknown",INDIRECT("'C'!$A$"&amp;MATCH($F2026,CL,0)+1)))</f>
        <v/>
      </c>
      <c r="O2026" s="331" t="inlineStr"/>
      <c r="P2026" s="332" t="n"/>
      <c r="Q2026" s="333">
        <f>A2026&amp;B2026</f>
        <v/>
      </c>
      <c r="R2026" s="333">
        <f>OR(ISBLANK(B2026),ISBLANK(C2026))</f>
        <v/>
      </c>
      <c r="S2026" s="333">
        <f>IF(R2026,"",A2026&amp;"+")</f>
        <v/>
      </c>
    </row>
    <row r="2027" ht="20.1" customFormat="1" customHeight="1" s="333">
      <c r="A2027" s="296" t="n"/>
      <c r="B2027" s="328" t="n"/>
      <c r="C2027" s="328" t="n"/>
      <c r="D2027" s="328" t="n"/>
      <c r="E2027" s="328" t="n"/>
      <c r="F2027" s="328" t="n"/>
      <c r="G2027" s="329" t="n"/>
      <c r="H2027" s="329" t="n"/>
      <c r="I2027" s="330" t="n"/>
      <c r="J2027" s="330" t="n"/>
      <c r="K2027" s="330" t="n"/>
      <c r="L2027" s="330" t="n"/>
      <c r="M2027" s="330" t="n"/>
      <c r="N2027" s="331">
        <f>IF(A2027="","",IF(ISERROR(MATCH($F2027,CL,0)),"Unknown",INDIRECT("'C'!$A$"&amp;MATCH($F2027,CL,0)+1)))</f>
        <v/>
      </c>
      <c r="O2027" s="331" t="inlineStr"/>
      <c r="P2027" s="332" t="n"/>
      <c r="Q2027" s="333">
        <f>A2027&amp;B2027</f>
        <v/>
      </c>
      <c r="R2027" s="333">
        <f>OR(ISBLANK(B2027),ISBLANK(C2027))</f>
        <v/>
      </c>
      <c r="S2027" s="333">
        <f>IF(R2027,"",A2027&amp;"+")</f>
        <v/>
      </c>
    </row>
    <row r="2028" ht="20.1" customFormat="1" customHeight="1" s="333">
      <c r="A2028" s="296" t="n"/>
      <c r="B2028" s="328" t="n"/>
      <c r="C2028" s="328" t="n"/>
      <c r="D2028" s="328" t="n"/>
      <c r="E2028" s="328" t="n"/>
      <c r="F2028" s="328" t="n"/>
      <c r="G2028" s="329" t="n"/>
      <c r="H2028" s="329" t="n"/>
      <c r="I2028" s="330" t="n"/>
      <c r="J2028" s="330" t="n"/>
      <c r="K2028" s="330" t="n"/>
      <c r="L2028" s="330" t="n"/>
      <c r="M2028" s="330" t="n"/>
      <c r="N2028" s="331">
        <f>IF(A2028="","",IF(ISERROR(MATCH($F2028,CL,0)),"Unknown",INDIRECT("'C'!$A$"&amp;MATCH($F2028,CL,0)+1)))</f>
        <v/>
      </c>
      <c r="O2028" s="331" t="inlineStr"/>
      <c r="P2028" s="332" t="n"/>
      <c r="Q2028" s="333">
        <f>A2028&amp;B2028</f>
        <v/>
      </c>
      <c r="R2028" s="333">
        <f>OR(ISBLANK(B2028),ISBLANK(C2028))</f>
        <v/>
      </c>
      <c r="S2028" s="333">
        <f>IF(R2028,"",A2028&amp;"+")</f>
        <v/>
      </c>
    </row>
    <row r="2029" ht="20.1" customFormat="1" customHeight="1" s="333">
      <c r="A2029" s="296" t="n"/>
      <c r="B2029" s="328" t="n"/>
      <c r="C2029" s="328" t="n"/>
      <c r="D2029" s="328" t="n"/>
      <c r="E2029" s="328" t="n"/>
      <c r="F2029" s="328" t="n"/>
      <c r="G2029" s="329" t="n"/>
      <c r="H2029" s="329" t="n"/>
      <c r="I2029" s="330" t="n"/>
      <c r="J2029" s="330" t="n"/>
      <c r="K2029" s="330" t="n"/>
      <c r="L2029" s="330" t="n"/>
      <c r="M2029" s="330" t="n"/>
      <c r="N2029" s="331">
        <f>IF(A2029="","",IF(ISERROR(MATCH($F2029,CL,0)),"Unknown",INDIRECT("'C'!$A$"&amp;MATCH($F2029,CL,0)+1)))</f>
        <v/>
      </c>
      <c r="O2029" s="331" t="inlineStr"/>
      <c r="P2029" s="332" t="n"/>
      <c r="Q2029" s="333">
        <f>A2029&amp;B2029</f>
        <v/>
      </c>
      <c r="R2029" s="333">
        <f>OR(ISBLANK(B2029),ISBLANK(C2029))</f>
        <v/>
      </c>
      <c r="S2029" s="333">
        <f>IF(R2029,"",A2029&amp;"+")</f>
        <v/>
      </c>
    </row>
    <row r="2030" ht="20.1" customFormat="1" customHeight="1" s="333">
      <c r="A2030" s="296" t="n"/>
      <c r="B2030" s="328" t="n"/>
      <c r="C2030" s="328" t="n"/>
      <c r="D2030" s="328" t="n"/>
      <c r="E2030" s="328" t="n"/>
      <c r="F2030" s="328" t="n"/>
      <c r="G2030" s="329" t="n"/>
      <c r="H2030" s="329" t="n"/>
      <c r="I2030" s="330" t="n"/>
      <c r="J2030" s="330" t="n"/>
      <c r="K2030" s="330" t="n"/>
      <c r="L2030" s="330" t="n"/>
      <c r="M2030" s="330" t="n"/>
      <c r="N2030" s="331">
        <f>IF(A2030="","",IF(ISERROR(MATCH($F2030,CL,0)),"Unknown",INDIRECT("'C'!$A$"&amp;MATCH($F2030,CL,0)+1)))</f>
        <v/>
      </c>
      <c r="O2030" s="331" t="inlineStr"/>
      <c r="P2030" s="332" t="n"/>
      <c r="Q2030" s="333">
        <f>A2030&amp;B2030</f>
        <v/>
      </c>
      <c r="R2030" s="333">
        <f>OR(ISBLANK(B2030),ISBLANK(C2030))</f>
        <v/>
      </c>
      <c r="S2030" s="333">
        <f>IF(R2030,"",A2030&amp;"+")</f>
        <v/>
      </c>
    </row>
    <row r="2031" ht="20.1" customFormat="1" customHeight="1" s="333">
      <c r="A2031" s="296" t="n"/>
      <c r="B2031" s="328" t="n"/>
      <c r="C2031" s="328" t="n"/>
      <c r="D2031" s="328" t="n"/>
      <c r="E2031" s="328" t="n"/>
      <c r="F2031" s="328" t="n"/>
      <c r="G2031" s="329" t="n"/>
      <c r="H2031" s="329" t="n"/>
      <c r="I2031" s="330" t="n"/>
      <c r="J2031" s="330" t="n"/>
      <c r="K2031" s="330" t="n"/>
      <c r="L2031" s="330" t="n"/>
      <c r="M2031" s="330" t="n"/>
      <c r="N2031" s="331">
        <f>IF(A2031="","",IF(ISERROR(MATCH($F2031,CL,0)),"Unknown",INDIRECT("'C'!$A$"&amp;MATCH($F2031,CL,0)+1)))</f>
        <v/>
      </c>
      <c r="O2031" s="331" t="inlineStr"/>
      <c r="P2031" s="332" t="n"/>
      <c r="Q2031" s="333">
        <f>A2031&amp;B2031</f>
        <v/>
      </c>
      <c r="R2031" s="333">
        <f>OR(ISBLANK(B2031),ISBLANK(C2031))</f>
        <v/>
      </c>
      <c r="S2031" s="333">
        <f>IF(R2031,"",A2031&amp;"+")</f>
        <v/>
      </c>
    </row>
    <row r="2032" ht="20.1" customFormat="1" customHeight="1" s="333">
      <c r="A2032" s="296" t="n"/>
      <c r="B2032" s="328" t="n"/>
      <c r="C2032" s="328" t="n"/>
      <c r="D2032" s="328" t="n"/>
      <c r="E2032" s="328" t="n"/>
      <c r="F2032" s="328" t="n"/>
      <c r="G2032" s="329" t="n"/>
      <c r="H2032" s="329" t="n"/>
      <c r="I2032" s="330" t="n"/>
      <c r="J2032" s="330" t="n"/>
      <c r="K2032" s="330" t="n"/>
      <c r="L2032" s="330" t="n"/>
      <c r="M2032" s="330" t="n"/>
      <c r="N2032" s="331">
        <f>IF(A2032="","",IF(ISERROR(MATCH($F2032,CL,0)),"Unknown",INDIRECT("'C'!$A$"&amp;MATCH($F2032,CL,0)+1)))</f>
        <v/>
      </c>
      <c r="O2032" s="331" t="inlineStr"/>
      <c r="P2032" s="332" t="n"/>
      <c r="Q2032" s="333">
        <f>A2032&amp;B2032</f>
        <v/>
      </c>
      <c r="R2032" s="333">
        <f>OR(ISBLANK(B2032),ISBLANK(C2032))</f>
        <v/>
      </c>
      <c r="S2032" s="333">
        <f>IF(R2032,"",A2032&amp;"+")</f>
        <v/>
      </c>
    </row>
    <row r="2033" ht="20.1" customFormat="1" customHeight="1" s="333">
      <c r="A2033" s="296" t="n"/>
      <c r="B2033" s="328" t="n"/>
      <c r="C2033" s="328" t="n"/>
      <c r="D2033" s="328" t="n"/>
      <c r="E2033" s="328" t="n"/>
      <c r="F2033" s="328" t="n"/>
      <c r="G2033" s="329" t="n"/>
      <c r="H2033" s="329" t="n"/>
      <c r="I2033" s="330" t="n"/>
      <c r="J2033" s="330" t="n"/>
      <c r="K2033" s="330" t="n"/>
      <c r="L2033" s="330" t="n"/>
      <c r="M2033" s="330" t="n"/>
      <c r="N2033" s="331">
        <f>IF(A2033="","",IF(ISERROR(MATCH($F2033,CL,0)),"Unknown",INDIRECT("'C'!$A$"&amp;MATCH($F2033,CL,0)+1)))</f>
        <v/>
      </c>
      <c r="O2033" s="331" t="inlineStr"/>
      <c r="P2033" s="332" t="n"/>
      <c r="Q2033" s="333">
        <f>A2033&amp;B2033</f>
        <v/>
      </c>
      <c r="R2033" s="333">
        <f>OR(ISBLANK(B2033),ISBLANK(C2033))</f>
        <v/>
      </c>
      <c r="S2033" s="333">
        <f>IF(R2033,"",A2033&amp;"+")</f>
        <v/>
      </c>
    </row>
    <row r="2034" ht="20.1" customFormat="1" customHeight="1" s="333">
      <c r="A2034" s="296" t="n"/>
      <c r="B2034" s="328" t="n"/>
      <c r="C2034" s="328" t="n"/>
      <c r="D2034" s="328" t="n"/>
      <c r="E2034" s="328" t="n"/>
      <c r="F2034" s="328" t="n"/>
      <c r="G2034" s="329" t="n"/>
      <c r="H2034" s="329" t="n"/>
      <c r="I2034" s="330" t="n"/>
      <c r="J2034" s="330" t="n"/>
      <c r="K2034" s="330" t="n"/>
      <c r="L2034" s="330" t="n"/>
      <c r="M2034" s="330" t="n"/>
      <c r="N2034" s="331">
        <f>IF(A2034="","",IF(ISERROR(MATCH($F2034,CL,0)),"Unknown",INDIRECT("'C'!$A$"&amp;MATCH($F2034,CL,0)+1)))</f>
        <v/>
      </c>
      <c r="O2034" s="331" t="inlineStr"/>
      <c r="P2034" s="332" t="n"/>
      <c r="Q2034" s="333">
        <f>A2034&amp;B2034</f>
        <v/>
      </c>
      <c r="R2034" s="333">
        <f>OR(ISBLANK(B2034),ISBLANK(C2034))</f>
        <v/>
      </c>
      <c r="S2034" s="333">
        <f>IF(R2034,"",A2034&amp;"+")</f>
        <v/>
      </c>
    </row>
    <row r="2035" ht="20.1" customFormat="1" customHeight="1" s="333">
      <c r="A2035" s="296" t="n"/>
      <c r="B2035" s="328" t="n"/>
      <c r="C2035" s="328" t="n"/>
      <c r="D2035" s="328" t="n"/>
      <c r="E2035" s="328" t="n"/>
      <c r="F2035" s="328" t="n"/>
      <c r="G2035" s="329" t="n"/>
      <c r="H2035" s="329" t="n"/>
      <c r="I2035" s="330" t="n"/>
      <c r="J2035" s="330" t="n"/>
      <c r="K2035" s="330" t="n"/>
      <c r="L2035" s="330" t="n"/>
      <c r="M2035" s="330" t="n"/>
      <c r="N2035" s="331">
        <f>IF(A2035="","",IF(ISERROR(MATCH($F2035,CL,0)),"Unknown",INDIRECT("'C'!$A$"&amp;MATCH($F2035,CL,0)+1)))</f>
        <v/>
      </c>
      <c r="O2035" s="331" t="inlineStr"/>
      <c r="P2035" s="332" t="n"/>
      <c r="Q2035" s="333">
        <f>A2035&amp;B2035</f>
        <v/>
      </c>
      <c r="R2035" s="333">
        <f>OR(ISBLANK(B2035),ISBLANK(C2035))</f>
        <v/>
      </c>
      <c r="S2035" s="333">
        <f>IF(R2035,"",A2035&amp;"+")</f>
        <v/>
      </c>
    </row>
    <row r="2036" ht="20.1" customFormat="1" customHeight="1" s="333">
      <c r="A2036" s="296" t="n"/>
      <c r="B2036" s="328" t="n"/>
      <c r="C2036" s="328" t="n"/>
      <c r="D2036" s="328" t="n"/>
      <c r="E2036" s="328" t="n"/>
      <c r="F2036" s="328" t="n"/>
      <c r="G2036" s="329" t="n"/>
      <c r="H2036" s="329" t="n"/>
      <c r="I2036" s="330" t="n"/>
      <c r="J2036" s="330" t="n"/>
      <c r="K2036" s="330" t="n"/>
      <c r="L2036" s="330" t="n"/>
      <c r="M2036" s="330" t="n"/>
      <c r="N2036" s="331">
        <f>IF(A2036="","",IF(ISERROR(MATCH($F2036,CL,0)),"Unknown",INDIRECT("'C'!$A$"&amp;MATCH($F2036,CL,0)+1)))</f>
        <v/>
      </c>
      <c r="O2036" s="331" t="inlineStr"/>
      <c r="P2036" s="332" t="n"/>
      <c r="Q2036" s="333">
        <f>A2036&amp;B2036</f>
        <v/>
      </c>
      <c r="R2036" s="333">
        <f>OR(ISBLANK(B2036),ISBLANK(C2036))</f>
        <v/>
      </c>
      <c r="S2036" s="333">
        <f>IF(R2036,"",A2036&amp;"+")</f>
        <v/>
      </c>
    </row>
    <row r="2037" ht="20.1" customFormat="1" customHeight="1" s="333">
      <c r="A2037" s="296" t="n"/>
      <c r="B2037" s="328" t="n"/>
      <c r="C2037" s="328" t="n"/>
      <c r="D2037" s="328" t="n"/>
      <c r="E2037" s="328" t="n"/>
      <c r="F2037" s="328" t="n"/>
      <c r="G2037" s="329" t="n"/>
      <c r="H2037" s="329" t="n"/>
      <c r="I2037" s="330" t="n"/>
      <c r="J2037" s="330" t="n"/>
      <c r="K2037" s="330" t="n"/>
      <c r="L2037" s="330" t="n"/>
      <c r="M2037" s="330" t="n"/>
      <c r="N2037" s="331">
        <f>IF(A2037="","",IF(ISERROR(MATCH($F2037,CL,0)),"Unknown",INDIRECT("'C'!$A$"&amp;MATCH($F2037,CL,0)+1)))</f>
        <v/>
      </c>
      <c r="O2037" s="331" t="inlineStr"/>
      <c r="P2037" s="332" t="n"/>
      <c r="Q2037" s="333">
        <f>A2037&amp;B2037</f>
        <v/>
      </c>
      <c r="R2037" s="333">
        <f>OR(ISBLANK(B2037),ISBLANK(C2037))</f>
        <v/>
      </c>
      <c r="S2037" s="333">
        <f>IF(R2037,"",A2037&amp;"+")</f>
        <v/>
      </c>
    </row>
    <row r="2038" ht="20.1" customFormat="1" customHeight="1" s="333">
      <c r="A2038" s="296" t="n"/>
      <c r="B2038" s="328" t="n"/>
      <c r="C2038" s="328" t="n"/>
      <c r="D2038" s="328" t="n"/>
      <c r="E2038" s="328" t="n"/>
      <c r="F2038" s="328" t="n"/>
      <c r="G2038" s="329" t="n"/>
      <c r="H2038" s="329" t="n"/>
      <c r="I2038" s="330" t="n"/>
      <c r="J2038" s="330" t="n"/>
      <c r="K2038" s="330" t="n"/>
      <c r="L2038" s="330" t="n"/>
      <c r="M2038" s="330" t="n"/>
      <c r="N2038" s="331">
        <f>IF(A2038="","",IF(ISERROR(MATCH($F2038,CL,0)),"Unknown",INDIRECT("'C'!$A$"&amp;MATCH($F2038,CL,0)+1)))</f>
        <v/>
      </c>
      <c r="O2038" s="331" t="inlineStr"/>
      <c r="P2038" s="332" t="n"/>
      <c r="Q2038" s="333">
        <f>A2038&amp;B2038</f>
        <v/>
      </c>
      <c r="R2038" s="333">
        <f>OR(ISBLANK(B2038),ISBLANK(C2038))</f>
        <v/>
      </c>
      <c r="S2038" s="333">
        <f>IF(R2038,"",A2038&amp;"+")</f>
        <v/>
      </c>
    </row>
    <row r="2039" ht="20.1" customFormat="1" customHeight="1" s="333">
      <c r="A2039" s="296" t="n"/>
      <c r="B2039" s="328" t="n"/>
      <c r="C2039" s="328" t="n"/>
      <c r="D2039" s="328" t="n"/>
      <c r="E2039" s="328" t="n"/>
      <c r="F2039" s="328" t="n"/>
      <c r="G2039" s="329" t="n"/>
      <c r="H2039" s="329" t="n"/>
      <c r="I2039" s="330" t="n"/>
      <c r="J2039" s="330" t="n"/>
      <c r="K2039" s="330" t="n"/>
      <c r="L2039" s="330" t="n"/>
      <c r="M2039" s="330" t="n"/>
      <c r="N2039" s="331">
        <f>IF(A2039="","",IF(ISERROR(MATCH($F2039,CL,0)),"Unknown",INDIRECT("'C'!$A$"&amp;MATCH($F2039,CL,0)+1)))</f>
        <v/>
      </c>
      <c r="O2039" s="331" t="inlineStr"/>
      <c r="P2039" s="332" t="n"/>
      <c r="Q2039" s="333">
        <f>A2039&amp;B2039</f>
        <v/>
      </c>
      <c r="R2039" s="333">
        <f>OR(ISBLANK(B2039),ISBLANK(C2039))</f>
        <v/>
      </c>
      <c r="S2039" s="333">
        <f>IF(R2039,"",A2039&amp;"+")</f>
        <v/>
      </c>
    </row>
    <row r="2040" ht="20.1" customFormat="1" customHeight="1" s="333">
      <c r="A2040" s="296" t="n"/>
      <c r="B2040" s="328" t="n"/>
      <c r="C2040" s="328" t="n"/>
      <c r="D2040" s="328" t="n"/>
      <c r="E2040" s="328" t="n"/>
      <c r="F2040" s="328" t="n"/>
      <c r="G2040" s="329" t="n"/>
      <c r="H2040" s="329" t="n"/>
      <c r="I2040" s="330" t="n"/>
      <c r="J2040" s="330" t="n"/>
      <c r="K2040" s="330" t="n"/>
      <c r="L2040" s="330" t="n"/>
      <c r="M2040" s="330" t="n"/>
      <c r="N2040" s="331">
        <f>IF(A2040="","",IF(ISERROR(MATCH($F2040,CL,0)),"Unknown",INDIRECT("'C'!$A$"&amp;MATCH($F2040,CL,0)+1)))</f>
        <v/>
      </c>
      <c r="O2040" s="331" t="inlineStr"/>
      <c r="P2040" s="332" t="n"/>
      <c r="Q2040" s="333">
        <f>A2040&amp;B2040</f>
        <v/>
      </c>
      <c r="R2040" s="333">
        <f>OR(ISBLANK(B2040),ISBLANK(C2040))</f>
        <v/>
      </c>
      <c r="S2040" s="333">
        <f>IF(R2040,"",A2040&amp;"+")</f>
        <v/>
      </c>
    </row>
    <row r="2041" ht="20.1" customFormat="1" customHeight="1" s="333">
      <c r="A2041" s="296" t="n"/>
      <c r="B2041" s="328" t="n"/>
      <c r="C2041" s="328" t="n"/>
      <c r="D2041" s="328" t="n"/>
      <c r="E2041" s="328" t="n"/>
      <c r="F2041" s="328" t="n"/>
      <c r="G2041" s="329" t="n"/>
      <c r="H2041" s="329" t="n"/>
      <c r="I2041" s="330" t="n"/>
      <c r="J2041" s="330" t="n"/>
      <c r="K2041" s="330" t="n"/>
      <c r="L2041" s="330" t="n"/>
      <c r="M2041" s="330" t="n"/>
      <c r="N2041" s="331">
        <f>IF(A2041="","",IF(ISERROR(MATCH($F2041,CL,0)),"Unknown",INDIRECT("'C'!$A$"&amp;MATCH($F2041,CL,0)+1)))</f>
        <v/>
      </c>
      <c r="O2041" s="331" t="inlineStr"/>
      <c r="P2041" s="332" t="n"/>
      <c r="Q2041" s="333">
        <f>A2041&amp;B2041</f>
        <v/>
      </c>
      <c r="R2041" s="333">
        <f>OR(ISBLANK(B2041),ISBLANK(C2041))</f>
        <v/>
      </c>
      <c r="S2041" s="333">
        <f>IF(R2041,"",A2041&amp;"+")</f>
        <v/>
      </c>
    </row>
    <row r="2042" ht="20.1" customFormat="1" customHeight="1" s="333">
      <c r="A2042" s="296" t="n"/>
      <c r="B2042" s="328" t="n"/>
      <c r="C2042" s="328" t="n"/>
      <c r="D2042" s="328" t="n"/>
      <c r="E2042" s="328" t="n"/>
      <c r="F2042" s="328" t="n"/>
      <c r="G2042" s="329" t="n"/>
      <c r="H2042" s="329" t="n"/>
      <c r="I2042" s="330" t="n"/>
      <c r="J2042" s="330" t="n"/>
      <c r="K2042" s="330" t="n"/>
      <c r="L2042" s="330" t="n"/>
      <c r="M2042" s="330" t="n"/>
      <c r="N2042" s="331">
        <f>IF(A2042="","",IF(ISERROR(MATCH($F2042,CL,0)),"Unknown",INDIRECT("'C'!$A$"&amp;MATCH($F2042,CL,0)+1)))</f>
        <v/>
      </c>
      <c r="O2042" s="331" t="inlineStr"/>
      <c r="P2042" s="332" t="n"/>
      <c r="Q2042" s="333">
        <f>A2042&amp;B2042</f>
        <v/>
      </c>
      <c r="R2042" s="333">
        <f>OR(ISBLANK(B2042),ISBLANK(C2042))</f>
        <v/>
      </c>
      <c r="S2042" s="333">
        <f>IF(R2042,"",A2042&amp;"+")</f>
        <v/>
      </c>
    </row>
    <row r="2043" ht="20.1" customFormat="1" customHeight="1" s="333">
      <c r="A2043" s="296" t="n"/>
      <c r="B2043" s="328" t="n"/>
      <c r="C2043" s="328" t="n"/>
      <c r="D2043" s="328" t="n"/>
      <c r="E2043" s="328" t="n"/>
      <c r="F2043" s="328" t="n"/>
      <c r="G2043" s="329" t="n"/>
      <c r="H2043" s="329" t="n"/>
      <c r="I2043" s="330" t="n"/>
      <c r="J2043" s="330" t="n"/>
      <c r="K2043" s="330" t="n"/>
      <c r="L2043" s="330" t="n"/>
      <c r="M2043" s="330" t="n"/>
      <c r="N2043" s="331">
        <f>IF(A2043="","",IF(ISERROR(MATCH($F2043,CL,0)),"Unknown",INDIRECT("'C'!$A$"&amp;MATCH($F2043,CL,0)+1)))</f>
        <v/>
      </c>
      <c r="O2043" s="331" t="inlineStr"/>
      <c r="P2043" s="332" t="n"/>
      <c r="Q2043" s="333">
        <f>A2043&amp;B2043</f>
        <v/>
      </c>
      <c r="R2043" s="333">
        <f>OR(ISBLANK(B2043),ISBLANK(C2043))</f>
        <v/>
      </c>
      <c r="S2043" s="333">
        <f>IF(R2043,"",A2043&amp;"+")</f>
        <v/>
      </c>
    </row>
    <row r="2044" ht="20.1" customFormat="1" customHeight="1" s="333">
      <c r="A2044" s="296" t="n"/>
      <c r="B2044" s="328" t="n"/>
      <c r="C2044" s="328" t="n"/>
      <c r="D2044" s="328" t="n"/>
      <c r="E2044" s="328" t="n"/>
      <c r="F2044" s="328" t="n"/>
      <c r="G2044" s="329" t="n"/>
      <c r="H2044" s="329" t="n"/>
      <c r="I2044" s="330" t="n"/>
      <c r="J2044" s="330" t="n"/>
      <c r="K2044" s="330" t="n"/>
      <c r="L2044" s="330" t="n"/>
      <c r="M2044" s="330" t="n"/>
      <c r="N2044" s="331">
        <f>IF(A2044="","",IF(ISERROR(MATCH($F2044,CL,0)),"Unknown",INDIRECT("'C'!$A$"&amp;MATCH($F2044,CL,0)+1)))</f>
        <v/>
      </c>
      <c r="O2044" s="331" t="inlineStr"/>
      <c r="P2044" s="332" t="n"/>
      <c r="Q2044" s="333">
        <f>A2044&amp;B2044</f>
        <v/>
      </c>
      <c r="R2044" s="333">
        <f>OR(ISBLANK(B2044),ISBLANK(C2044))</f>
        <v/>
      </c>
      <c r="S2044" s="333">
        <f>IF(R2044,"",A2044&amp;"+")</f>
        <v/>
      </c>
    </row>
    <row r="2045" ht="20.1" customFormat="1" customHeight="1" s="333">
      <c r="A2045" s="296" t="n"/>
      <c r="B2045" s="328" t="n"/>
      <c r="C2045" s="328" t="n"/>
      <c r="D2045" s="328" t="n"/>
      <c r="E2045" s="328" t="n"/>
      <c r="F2045" s="328" t="n"/>
      <c r="G2045" s="329" t="n"/>
      <c r="H2045" s="329" t="n"/>
      <c r="I2045" s="330" t="n"/>
      <c r="J2045" s="330" t="n"/>
      <c r="K2045" s="330" t="n"/>
      <c r="L2045" s="330" t="n"/>
      <c r="M2045" s="330" t="n"/>
      <c r="N2045" s="331">
        <f>IF(A2045="","",IF(ISERROR(MATCH($F2045,CL,0)),"Unknown",INDIRECT("'C'!$A$"&amp;MATCH($F2045,CL,0)+1)))</f>
        <v/>
      </c>
      <c r="O2045" s="331" t="inlineStr"/>
      <c r="P2045" s="332" t="n"/>
      <c r="Q2045" s="333">
        <f>A2045&amp;B2045</f>
        <v/>
      </c>
      <c r="R2045" s="333">
        <f>OR(ISBLANK(B2045),ISBLANK(C2045))</f>
        <v/>
      </c>
      <c r="S2045" s="333">
        <f>IF(R2045,"",A2045&amp;"+")</f>
        <v/>
      </c>
    </row>
    <row r="2046" ht="20.1" customFormat="1" customHeight="1" s="333">
      <c r="A2046" s="296" t="n"/>
      <c r="B2046" s="328" t="n"/>
      <c r="C2046" s="328" t="n"/>
      <c r="D2046" s="328" t="n"/>
      <c r="E2046" s="328" t="n"/>
      <c r="F2046" s="328" t="n"/>
      <c r="G2046" s="329" t="n"/>
      <c r="H2046" s="329" t="n"/>
      <c r="I2046" s="330" t="n"/>
      <c r="J2046" s="330" t="n"/>
      <c r="K2046" s="330" t="n"/>
      <c r="L2046" s="330" t="n"/>
      <c r="M2046" s="330" t="n"/>
      <c r="N2046" s="331">
        <f>IF(A2046="","",IF(ISERROR(MATCH($F2046,CL,0)),"Unknown",INDIRECT("'C'!$A$"&amp;MATCH($F2046,CL,0)+1)))</f>
        <v/>
      </c>
      <c r="O2046" s="331" t="inlineStr"/>
      <c r="P2046" s="332" t="n"/>
      <c r="Q2046" s="333">
        <f>A2046&amp;B2046</f>
        <v/>
      </c>
      <c r="R2046" s="333">
        <f>OR(ISBLANK(B2046),ISBLANK(C2046))</f>
        <v/>
      </c>
      <c r="S2046" s="333">
        <f>IF(R2046,"",A2046&amp;"+")</f>
        <v/>
      </c>
    </row>
    <row r="2047" ht="20.1" customFormat="1" customHeight="1" s="333">
      <c r="A2047" s="296" t="n"/>
      <c r="B2047" s="328" t="n"/>
      <c r="C2047" s="328" t="n"/>
      <c r="D2047" s="328" t="n"/>
      <c r="E2047" s="328" t="n"/>
      <c r="F2047" s="328" t="n"/>
      <c r="G2047" s="329" t="n"/>
      <c r="H2047" s="329" t="n"/>
      <c r="I2047" s="330" t="n"/>
      <c r="J2047" s="330" t="n"/>
      <c r="K2047" s="330" t="n"/>
      <c r="L2047" s="330" t="n"/>
      <c r="M2047" s="330" t="n"/>
      <c r="N2047" s="331">
        <f>IF(A2047="","",IF(ISERROR(MATCH($F2047,CL,0)),"Unknown",INDIRECT("'C'!$A$"&amp;MATCH($F2047,CL,0)+1)))</f>
        <v/>
      </c>
      <c r="O2047" s="331" t="inlineStr"/>
      <c r="P2047" s="332" t="n"/>
      <c r="Q2047" s="333">
        <f>A2047&amp;B2047</f>
        <v/>
      </c>
      <c r="R2047" s="333">
        <f>OR(ISBLANK(B2047),ISBLANK(C2047))</f>
        <v/>
      </c>
      <c r="S2047" s="333">
        <f>IF(R2047,"",A2047&amp;"+")</f>
        <v/>
      </c>
    </row>
    <row r="2048" ht="20.1" customFormat="1" customHeight="1" s="333">
      <c r="A2048" s="296" t="n"/>
      <c r="B2048" s="328" t="n"/>
      <c r="C2048" s="328" t="n"/>
      <c r="D2048" s="328" t="n"/>
      <c r="E2048" s="328" t="n"/>
      <c r="F2048" s="328" t="n"/>
      <c r="G2048" s="329" t="n"/>
      <c r="H2048" s="329" t="n"/>
      <c r="I2048" s="330" t="n"/>
      <c r="J2048" s="330" t="n"/>
      <c r="K2048" s="330" t="n"/>
      <c r="L2048" s="330" t="n"/>
      <c r="M2048" s="330" t="n"/>
      <c r="N2048" s="331">
        <f>IF(A2048="","",IF(ISERROR(MATCH($F2048,CL,0)),"Unknown",INDIRECT("'C'!$A$"&amp;MATCH($F2048,CL,0)+1)))</f>
        <v/>
      </c>
      <c r="O2048" s="331" t="inlineStr"/>
      <c r="P2048" s="332" t="n"/>
      <c r="Q2048" s="333">
        <f>A2048&amp;B2048</f>
        <v/>
      </c>
      <c r="R2048" s="333">
        <f>OR(ISBLANK(B2048),ISBLANK(C2048))</f>
        <v/>
      </c>
      <c r="S2048" s="333">
        <f>IF(R2048,"",A2048&amp;"+")</f>
        <v/>
      </c>
    </row>
    <row r="2049" ht="20.1" customFormat="1" customHeight="1" s="333">
      <c r="A2049" s="296" t="n"/>
      <c r="B2049" s="328" t="n"/>
      <c r="C2049" s="328" t="n"/>
      <c r="D2049" s="328" t="n"/>
      <c r="E2049" s="328" t="n"/>
      <c r="F2049" s="328" t="n"/>
      <c r="G2049" s="329" t="n"/>
      <c r="H2049" s="329" t="n"/>
      <c r="I2049" s="330" t="n"/>
      <c r="J2049" s="330" t="n"/>
      <c r="K2049" s="330" t="n"/>
      <c r="L2049" s="330" t="n"/>
      <c r="M2049" s="330" t="n"/>
      <c r="N2049" s="331">
        <f>IF(A2049="","",IF(ISERROR(MATCH($F2049,CL,0)),"Unknown",INDIRECT("'C'!$A$"&amp;MATCH($F2049,CL,0)+1)))</f>
        <v/>
      </c>
      <c r="O2049" s="331" t="inlineStr"/>
      <c r="P2049" s="332" t="n"/>
      <c r="Q2049" s="333">
        <f>A2049&amp;B2049</f>
        <v/>
      </c>
      <c r="R2049" s="333">
        <f>OR(ISBLANK(B2049),ISBLANK(C2049))</f>
        <v/>
      </c>
      <c r="S2049" s="333">
        <f>IF(R2049,"",A2049&amp;"+")</f>
        <v/>
      </c>
    </row>
    <row r="2050" ht="20.1" customFormat="1" customHeight="1" s="333">
      <c r="A2050" s="296" t="n"/>
      <c r="B2050" s="328" t="n"/>
      <c r="C2050" s="328" t="n"/>
      <c r="D2050" s="328" t="n"/>
      <c r="E2050" s="328" t="n"/>
      <c r="F2050" s="328" t="n"/>
      <c r="G2050" s="329" t="n"/>
      <c r="H2050" s="329" t="n"/>
      <c r="I2050" s="330" t="n"/>
      <c r="J2050" s="330" t="n"/>
      <c r="K2050" s="330" t="n"/>
      <c r="L2050" s="330" t="n"/>
      <c r="M2050" s="330" t="n"/>
      <c r="N2050" s="331">
        <f>IF(A2050="","",IF(ISERROR(MATCH($F2050,CL,0)),"Unknown",INDIRECT("'C'!$A$"&amp;MATCH($F2050,CL,0)+1)))</f>
        <v/>
      </c>
      <c r="O2050" s="331" t="inlineStr"/>
      <c r="P2050" s="332" t="n"/>
      <c r="Q2050" s="333">
        <f>A2050&amp;B2050</f>
        <v/>
      </c>
      <c r="R2050" s="333">
        <f>OR(ISBLANK(B2050),ISBLANK(C2050))</f>
        <v/>
      </c>
      <c r="S2050" s="333">
        <f>IF(R2050,"",A2050&amp;"+")</f>
        <v/>
      </c>
    </row>
    <row r="2051" ht="20.1" customFormat="1" customHeight="1" s="333">
      <c r="A2051" s="296" t="n"/>
      <c r="B2051" s="328" t="n"/>
      <c r="C2051" s="328" t="n"/>
      <c r="D2051" s="328" t="n"/>
      <c r="E2051" s="328" t="n"/>
      <c r="F2051" s="328" t="n"/>
      <c r="G2051" s="329" t="n"/>
      <c r="H2051" s="329" t="n"/>
      <c r="I2051" s="330" t="n"/>
      <c r="J2051" s="330" t="n"/>
      <c r="K2051" s="330" t="n"/>
      <c r="L2051" s="330" t="n"/>
      <c r="M2051" s="330" t="n"/>
      <c r="N2051" s="331">
        <f>IF(A2051="","",IF(ISERROR(MATCH($F2051,CL,0)),"Unknown",INDIRECT("'C'!$A$"&amp;MATCH($F2051,CL,0)+1)))</f>
        <v/>
      </c>
      <c r="O2051" s="331" t="inlineStr"/>
      <c r="P2051" s="332" t="n"/>
      <c r="Q2051" s="333">
        <f>A2051&amp;B2051</f>
        <v/>
      </c>
      <c r="R2051" s="333">
        <f>OR(ISBLANK(B2051),ISBLANK(C2051))</f>
        <v/>
      </c>
      <c r="S2051" s="333">
        <f>IF(R2051,"",A2051&amp;"+")</f>
        <v/>
      </c>
    </row>
    <row r="2052" ht="20.1" customFormat="1" customHeight="1" s="333">
      <c r="A2052" s="296" t="n"/>
      <c r="B2052" s="328" t="n"/>
      <c r="C2052" s="328" t="n"/>
      <c r="D2052" s="328" t="n"/>
      <c r="E2052" s="328" t="n"/>
      <c r="F2052" s="328" t="n"/>
      <c r="G2052" s="329" t="n"/>
      <c r="H2052" s="329" t="n"/>
      <c r="I2052" s="330" t="n"/>
      <c r="J2052" s="330" t="n"/>
      <c r="K2052" s="330" t="n"/>
      <c r="L2052" s="330" t="n"/>
      <c r="M2052" s="330" t="n"/>
      <c r="N2052" s="331">
        <f>IF(A2052="","",IF(ISERROR(MATCH($F2052,CL,0)),"Unknown",INDIRECT("'C'!$A$"&amp;MATCH($F2052,CL,0)+1)))</f>
        <v/>
      </c>
      <c r="O2052" s="331" t="inlineStr"/>
      <c r="P2052" s="332" t="n"/>
      <c r="Q2052" s="333">
        <f>A2052&amp;B2052</f>
        <v/>
      </c>
      <c r="R2052" s="333">
        <f>OR(ISBLANK(B2052),ISBLANK(C2052))</f>
        <v/>
      </c>
      <c r="S2052" s="333">
        <f>IF(R2052,"",A2052&amp;"+")</f>
        <v/>
      </c>
    </row>
    <row r="2053" ht="20.1" customFormat="1" customHeight="1" s="333">
      <c r="A2053" s="296" t="n"/>
      <c r="B2053" s="328" t="n"/>
      <c r="C2053" s="328" t="n"/>
      <c r="D2053" s="328" t="n"/>
      <c r="E2053" s="328" t="n"/>
      <c r="F2053" s="328" t="n"/>
      <c r="G2053" s="329" t="n"/>
      <c r="H2053" s="329" t="n"/>
      <c r="I2053" s="330" t="n"/>
      <c r="J2053" s="330" t="n"/>
      <c r="K2053" s="330" t="n"/>
      <c r="L2053" s="330" t="n"/>
      <c r="M2053" s="330" t="n"/>
      <c r="N2053" s="331">
        <f>IF(A2053="","",IF(ISERROR(MATCH($F2053,CL,0)),"Unknown",INDIRECT("'C'!$A$"&amp;MATCH($F2053,CL,0)+1)))</f>
        <v/>
      </c>
      <c r="O2053" s="331" t="inlineStr"/>
      <c r="P2053" s="332" t="n"/>
      <c r="Q2053" s="333">
        <f>A2053&amp;B2053</f>
        <v/>
      </c>
      <c r="R2053" s="333">
        <f>OR(ISBLANK(B2053),ISBLANK(C2053))</f>
        <v/>
      </c>
      <c r="S2053" s="333">
        <f>IF(R2053,"",A2053&amp;"+")</f>
        <v/>
      </c>
    </row>
    <row r="2054" ht="20.1" customFormat="1" customHeight="1" s="333">
      <c r="A2054" s="296" t="n"/>
      <c r="B2054" s="328" t="n"/>
      <c r="C2054" s="328" t="n"/>
      <c r="D2054" s="328" t="n"/>
      <c r="E2054" s="328" t="n"/>
      <c r="F2054" s="328" t="n"/>
      <c r="G2054" s="329" t="n"/>
      <c r="H2054" s="329" t="n"/>
      <c r="I2054" s="330" t="n"/>
      <c r="J2054" s="330" t="n"/>
      <c r="K2054" s="330" t="n"/>
      <c r="L2054" s="330" t="n"/>
      <c r="M2054" s="330" t="n"/>
      <c r="N2054" s="331">
        <f>IF(A2054="","",IF(ISERROR(MATCH($F2054,CL,0)),"Unknown",INDIRECT("'C'!$A$"&amp;MATCH($F2054,CL,0)+1)))</f>
        <v/>
      </c>
      <c r="O2054" s="331" t="inlineStr"/>
      <c r="P2054" s="332" t="n"/>
      <c r="Q2054" s="333">
        <f>A2054&amp;B2054</f>
        <v/>
      </c>
      <c r="R2054" s="333">
        <f>OR(ISBLANK(B2054),ISBLANK(C2054))</f>
        <v/>
      </c>
      <c r="S2054" s="333">
        <f>IF(R2054,"",A2054&amp;"+")</f>
        <v/>
      </c>
    </row>
    <row r="2055" ht="20.1" customFormat="1" customHeight="1" s="333">
      <c r="A2055" s="296" t="n"/>
      <c r="B2055" s="328" t="n"/>
      <c r="C2055" s="328" t="n"/>
      <c r="D2055" s="328" t="n"/>
      <c r="E2055" s="328" t="n"/>
      <c r="F2055" s="328" t="n"/>
      <c r="G2055" s="329" t="n"/>
      <c r="H2055" s="329" t="n"/>
      <c r="I2055" s="330" t="n"/>
      <c r="J2055" s="330" t="n"/>
      <c r="K2055" s="330" t="n"/>
      <c r="L2055" s="330" t="n"/>
      <c r="M2055" s="330" t="n"/>
      <c r="N2055" s="331">
        <f>IF(A2055="","",IF(ISERROR(MATCH($F2055,CL,0)),"Unknown",INDIRECT("'C'!$A$"&amp;MATCH($F2055,CL,0)+1)))</f>
        <v/>
      </c>
      <c r="O2055" s="331" t="inlineStr"/>
      <c r="P2055" s="332" t="n"/>
      <c r="Q2055" s="333">
        <f>A2055&amp;B2055</f>
        <v/>
      </c>
      <c r="R2055" s="333">
        <f>OR(ISBLANK(B2055),ISBLANK(C2055))</f>
        <v/>
      </c>
      <c r="S2055" s="333">
        <f>IF(R2055,"",A2055&amp;"+")</f>
        <v/>
      </c>
    </row>
    <row r="2056" ht="20.1" customFormat="1" customHeight="1" s="333">
      <c r="A2056" s="296" t="n"/>
      <c r="B2056" s="328" t="n"/>
      <c r="C2056" s="328" t="n"/>
      <c r="D2056" s="328" t="n"/>
      <c r="E2056" s="328" t="n"/>
      <c r="F2056" s="328" t="n"/>
      <c r="G2056" s="329" t="n"/>
      <c r="H2056" s="329" t="n"/>
      <c r="I2056" s="330" t="n"/>
      <c r="J2056" s="330" t="n"/>
      <c r="K2056" s="330" t="n"/>
      <c r="L2056" s="330" t="n"/>
      <c r="M2056" s="330" t="n"/>
      <c r="N2056" s="331">
        <f>IF(A2056="","",IF(ISERROR(MATCH($F2056,CL,0)),"Unknown",INDIRECT("'C'!$A$"&amp;MATCH($F2056,CL,0)+1)))</f>
        <v/>
      </c>
      <c r="O2056" s="331" t="inlineStr"/>
      <c r="P2056" s="332" t="n"/>
      <c r="Q2056" s="333">
        <f>A2056&amp;B2056</f>
        <v/>
      </c>
      <c r="R2056" s="333">
        <f>OR(ISBLANK(B2056),ISBLANK(C2056))</f>
        <v/>
      </c>
      <c r="S2056" s="333">
        <f>IF(R2056,"",A2056&amp;"+")</f>
        <v/>
      </c>
    </row>
    <row r="2057" ht="20.1" customFormat="1" customHeight="1" s="333">
      <c r="A2057" s="296" t="n"/>
      <c r="B2057" s="328" t="n"/>
      <c r="C2057" s="328" t="n"/>
      <c r="D2057" s="328" t="n"/>
      <c r="E2057" s="328" t="n"/>
      <c r="F2057" s="328" t="n"/>
      <c r="G2057" s="329" t="n"/>
      <c r="H2057" s="329" t="n"/>
      <c r="I2057" s="330" t="n"/>
      <c r="J2057" s="330" t="n"/>
      <c r="K2057" s="330" t="n"/>
      <c r="L2057" s="330" t="n"/>
      <c r="M2057" s="330" t="n"/>
      <c r="N2057" s="331">
        <f>IF(A2057="","",IF(ISERROR(MATCH($F2057,CL,0)),"Unknown",INDIRECT("'C'!$A$"&amp;MATCH($F2057,CL,0)+1)))</f>
        <v/>
      </c>
      <c r="O2057" s="331" t="inlineStr"/>
      <c r="P2057" s="332" t="n"/>
      <c r="Q2057" s="333">
        <f>A2057&amp;B2057</f>
        <v/>
      </c>
      <c r="R2057" s="333">
        <f>OR(ISBLANK(B2057),ISBLANK(C2057))</f>
        <v/>
      </c>
      <c r="S2057" s="333">
        <f>IF(R2057,"",A2057&amp;"+")</f>
        <v/>
      </c>
    </row>
    <row r="2058" ht="20.1" customFormat="1" customHeight="1" s="333">
      <c r="A2058" s="296" t="n"/>
      <c r="B2058" s="328" t="n"/>
      <c r="C2058" s="328" t="n"/>
      <c r="D2058" s="328" t="n"/>
      <c r="E2058" s="328" t="n"/>
      <c r="F2058" s="328" t="n"/>
      <c r="G2058" s="329" t="n"/>
      <c r="H2058" s="329" t="n"/>
      <c r="I2058" s="330" t="n"/>
      <c r="J2058" s="330" t="n"/>
      <c r="K2058" s="330" t="n"/>
      <c r="L2058" s="330" t="n"/>
      <c r="M2058" s="330" t="n"/>
      <c r="N2058" s="331">
        <f>IF(A2058="","",IF(ISERROR(MATCH($F2058,CL,0)),"Unknown",INDIRECT("'C'!$A$"&amp;MATCH($F2058,CL,0)+1)))</f>
        <v/>
      </c>
      <c r="O2058" s="331" t="inlineStr"/>
      <c r="P2058" s="332" t="n"/>
      <c r="Q2058" s="333">
        <f>A2058&amp;B2058</f>
        <v/>
      </c>
      <c r="R2058" s="333">
        <f>OR(ISBLANK(B2058),ISBLANK(C2058))</f>
        <v/>
      </c>
      <c r="S2058" s="333">
        <f>IF(R2058,"",A2058&amp;"+")</f>
        <v/>
      </c>
    </row>
    <row r="2059" ht="20.1" customFormat="1" customHeight="1" s="333">
      <c r="A2059" s="296" t="n"/>
      <c r="B2059" s="328" t="n"/>
      <c r="C2059" s="328" t="n"/>
      <c r="D2059" s="328" t="n"/>
      <c r="E2059" s="328" t="n"/>
      <c r="F2059" s="328" t="n"/>
      <c r="G2059" s="329" t="n"/>
      <c r="H2059" s="329" t="n"/>
      <c r="I2059" s="330" t="n"/>
      <c r="J2059" s="330" t="n"/>
      <c r="K2059" s="330" t="n"/>
      <c r="L2059" s="330" t="n"/>
      <c r="M2059" s="330" t="n"/>
      <c r="N2059" s="331">
        <f>IF(A2059="","",IF(ISERROR(MATCH($F2059,CL,0)),"Unknown",INDIRECT("'C'!$A$"&amp;MATCH($F2059,CL,0)+1)))</f>
        <v/>
      </c>
      <c r="O2059" s="331" t="inlineStr"/>
      <c r="P2059" s="332" t="n"/>
      <c r="Q2059" s="333">
        <f>A2059&amp;B2059</f>
        <v/>
      </c>
      <c r="R2059" s="333">
        <f>OR(ISBLANK(B2059),ISBLANK(C2059))</f>
        <v/>
      </c>
      <c r="S2059" s="333">
        <f>IF(R2059,"",A2059&amp;"+")</f>
        <v/>
      </c>
    </row>
    <row r="2060" ht="20.1" customFormat="1" customHeight="1" s="333">
      <c r="A2060" s="296" t="n"/>
      <c r="B2060" s="328" t="n"/>
      <c r="C2060" s="328" t="n"/>
      <c r="D2060" s="328" t="n"/>
      <c r="E2060" s="328" t="n"/>
      <c r="F2060" s="328" t="n"/>
      <c r="G2060" s="329" t="n"/>
      <c r="H2060" s="329" t="n"/>
      <c r="I2060" s="330" t="n"/>
      <c r="J2060" s="330" t="n"/>
      <c r="K2060" s="330" t="n"/>
      <c r="L2060" s="330" t="n"/>
      <c r="M2060" s="330" t="n"/>
      <c r="N2060" s="331">
        <f>IF(A2060="","",IF(ISERROR(MATCH($F2060,CL,0)),"Unknown",INDIRECT("'C'!$A$"&amp;MATCH($F2060,CL,0)+1)))</f>
        <v/>
      </c>
      <c r="O2060" s="331" t="inlineStr"/>
      <c r="P2060" s="332" t="n"/>
      <c r="Q2060" s="333">
        <f>A2060&amp;B2060</f>
        <v/>
      </c>
      <c r="R2060" s="333">
        <f>OR(ISBLANK(B2060),ISBLANK(C2060))</f>
        <v/>
      </c>
      <c r="S2060" s="333">
        <f>IF(R2060,"",A2060&amp;"+")</f>
        <v/>
      </c>
    </row>
    <row r="2061" ht="20.1" customFormat="1" customHeight="1" s="333">
      <c r="A2061" s="296" t="n"/>
      <c r="B2061" s="328" t="n"/>
      <c r="C2061" s="328" t="n"/>
      <c r="D2061" s="328" t="n"/>
      <c r="E2061" s="328" t="n"/>
      <c r="F2061" s="328" t="n"/>
      <c r="G2061" s="329" t="n"/>
      <c r="H2061" s="329" t="n"/>
      <c r="I2061" s="330" t="n"/>
      <c r="J2061" s="330" t="n"/>
      <c r="K2061" s="330" t="n"/>
      <c r="L2061" s="330" t="n"/>
      <c r="M2061" s="330" t="n"/>
      <c r="N2061" s="331">
        <f>IF(A2061="","",IF(ISERROR(MATCH($F2061,CL,0)),"Unknown",INDIRECT("'C'!$A$"&amp;MATCH($F2061,CL,0)+1)))</f>
        <v/>
      </c>
      <c r="O2061" s="331" t="inlineStr"/>
      <c r="P2061" s="332" t="n"/>
      <c r="Q2061" s="333">
        <f>A2061&amp;B2061</f>
        <v/>
      </c>
      <c r="R2061" s="333">
        <f>OR(ISBLANK(B2061),ISBLANK(C2061))</f>
        <v/>
      </c>
      <c r="S2061" s="333">
        <f>IF(R2061,"",A2061&amp;"+")</f>
        <v/>
      </c>
    </row>
    <row r="2062" ht="20.1" customFormat="1" customHeight="1" s="333">
      <c r="A2062" s="296" t="n"/>
      <c r="B2062" s="328" t="n"/>
      <c r="C2062" s="328" t="n"/>
      <c r="D2062" s="328" t="n"/>
      <c r="E2062" s="328" t="n"/>
      <c r="F2062" s="328" t="n"/>
      <c r="G2062" s="329" t="n"/>
      <c r="H2062" s="329" t="n"/>
      <c r="I2062" s="330" t="n"/>
      <c r="J2062" s="330" t="n"/>
      <c r="K2062" s="330" t="n"/>
      <c r="L2062" s="330" t="n"/>
      <c r="M2062" s="330" t="n"/>
      <c r="N2062" s="331">
        <f>IF(A2062="","",IF(ISERROR(MATCH($F2062,CL,0)),"Unknown",INDIRECT("'C'!$A$"&amp;MATCH($F2062,CL,0)+1)))</f>
        <v/>
      </c>
      <c r="O2062" s="331" t="inlineStr"/>
      <c r="P2062" s="332" t="n"/>
      <c r="Q2062" s="333">
        <f>A2062&amp;B2062</f>
        <v/>
      </c>
      <c r="R2062" s="333">
        <f>OR(ISBLANK(B2062),ISBLANK(C2062))</f>
        <v/>
      </c>
      <c r="S2062" s="333">
        <f>IF(R2062,"",A2062&amp;"+")</f>
        <v/>
      </c>
    </row>
    <row r="2063" ht="20.1" customFormat="1" customHeight="1" s="333">
      <c r="A2063" s="296" t="n"/>
      <c r="B2063" s="328" t="n"/>
      <c r="C2063" s="328" t="n"/>
      <c r="D2063" s="328" t="n"/>
      <c r="E2063" s="328" t="n"/>
      <c r="F2063" s="328" t="n"/>
      <c r="G2063" s="329" t="n"/>
      <c r="H2063" s="329" t="n"/>
      <c r="I2063" s="330" t="n"/>
      <c r="J2063" s="330" t="n"/>
      <c r="K2063" s="330" t="n"/>
      <c r="L2063" s="330" t="n"/>
      <c r="M2063" s="330" t="n"/>
      <c r="N2063" s="331">
        <f>IF(A2063="","",IF(ISERROR(MATCH($F2063,CL,0)),"Unknown",INDIRECT("'C'!$A$"&amp;MATCH($F2063,CL,0)+1)))</f>
        <v/>
      </c>
      <c r="O2063" s="331" t="inlineStr"/>
      <c r="P2063" s="332" t="n"/>
      <c r="Q2063" s="333">
        <f>A2063&amp;B2063</f>
        <v/>
      </c>
      <c r="R2063" s="333">
        <f>OR(ISBLANK(B2063),ISBLANK(C2063))</f>
        <v/>
      </c>
      <c r="S2063" s="333">
        <f>IF(R2063,"",A2063&amp;"+")</f>
        <v/>
      </c>
    </row>
    <row r="2064" ht="20.1" customFormat="1" customHeight="1" s="333">
      <c r="A2064" s="296" t="n"/>
      <c r="B2064" s="328" t="n"/>
      <c r="C2064" s="328" t="n"/>
      <c r="D2064" s="328" t="n"/>
      <c r="E2064" s="328" t="n"/>
      <c r="F2064" s="328" t="n"/>
      <c r="G2064" s="329" t="n"/>
      <c r="H2064" s="329" t="n"/>
      <c r="I2064" s="330" t="n"/>
      <c r="J2064" s="330" t="n"/>
      <c r="K2064" s="330" t="n"/>
      <c r="L2064" s="330" t="n"/>
      <c r="M2064" s="330" t="n"/>
      <c r="N2064" s="331">
        <f>IF(A2064="","",IF(ISERROR(MATCH($F2064,CL,0)),"Unknown",INDIRECT("'C'!$A$"&amp;MATCH($F2064,CL,0)+1)))</f>
        <v/>
      </c>
      <c r="O2064" s="331" t="inlineStr"/>
      <c r="P2064" s="332" t="n"/>
      <c r="Q2064" s="333">
        <f>A2064&amp;B2064</f>
        <v/>
      </c>
      <c r="R2064" s="333">
        <f>OR(ISBLANK(B2064),ISBLANK(C2064))</f>
        <v/>
      </c>
      <c r="S2064" s="333">
        <f>IF(R2064,"",A2064&amp;"+")</f>
        <v/>
      </c>
    </row>
    <row r="2065" ht="20.1" customFormat="1" customHeight="1" s="333">
      <c r="A2065" s="296" t="n"/>
      <c r="B2065" s="328" t="n"/>
      <c r="C2065" s="328" t="n"/>
      <c r="D2065" s="328" t="n"/>
      <c r="E2065" s="328" t="n"/>
      <c r="F2065" s="328" t="n"/>
      <c r="G2065" s="329" t="n"/>
      <c r="H2065" s="329" t="n"/>
      <c r="I2065" s="330" t="n"/>
      <c r="J2065" s="330" t="n"/>
      <c r="K2065" s="330" t="n"/>
      <c r="L2065" s="330" t="n"/>
      <c r="M2065" s="330" t="n"/>
      <c r="N2065" s="331">
        <f>IF(A2065="","",IF(ISERROR(MATCH($F2065,CL,0)),"Unknown",INDIRECT("'C'!$A$"&amp;MATCH($F2065,CL,0)+1)))</f>
        <v/>
      </c>
      <c r="O2065" s="331" t="inlineStr"/>
      <c r="P2065" s="332" t="n"/>
      <c r="Q2065" s="333">
        <f>A2065&amp;B2065</f>
        <v/>
      </c>
      <c r="R2065" s="333">
        <f>OR(ISBLANK(B2065),ISBLANK(C2065))</f>
        <v/>
      </c>
      <c r="S2065" s="333">
        <f>IF(R2065,"",A2065&amp;"+")</f>
        <v/>
      </c>
    </row>
    <row r="2066" ht="20.1" customFormat="1" customHeight="1" s="333">
      <c r="A2066" s="296" t="n"/>
      <c r="B2066" s="328" t="n"/>
      <c r="C2066" s="328" t="n"/>
      <c r="D2066" s="328" t="n"/>
      <c r="E2066" s="328" t="n"/>
      <c r="F2066" s="328" t="n"/>
      <c r="G2066" s="329" t="n"/>
      <c r="H2066" s="329" t="n"/>
      <c r="I2066" s="330" t="n"/>
      <c r="J2066" s="330" t="n"/>
      <c r="K2066" s="330" t="n"/>
      <c r="L2066" s="330" t="n"/>
      <c r="M2066" s="330" t="n"/>
      <c r="N2066" s="331">
        <f>IF(A2066="","",IF(ISERROR(MATCH($F2066,CL,0)),"Unknown",INDIRECT("'C'!$A$"&amp;MATCH($F2066,CL,0)+1)))</f>
        <v/>
      </c>
      <c r="O2066" s="331" t="inlineStr"/>
      <c r="P2066" s="332" t="n"/>
      <c r="Q2066" s="333">
        <f>A2066&amp;B2066</f>
        <v/>
      </c>
      <c r="R2066" s="333">
        <f>OR(ISBLANK(B2066),ISBLANK(C2066))</f>
        <v/>
      </c>
      <c r="S2066" s="333">
        <f>IF(R2066,"",A2066&amp;"+")</f>
        <v/>
      </c>
    </row>
    <row r="2067" ht="20.1" customFormat="1" customHeight="1" s="333">
      <c r="A2067" s="296" t="n"/>
      <c r="B2067" s="328" t="n"/>
      <c r="C2067" s="328" t="n"/>
      <c r="D2067" s="328" t="n"/>
      <c r="E2067" s="328" t="n"/>
      <c r="F2067" s="328" t="n"/>
      <c r="G2067" s="329" t="n"/>
      <c r="H2067" s="329" t="n"/>
      <c r="I2067" s="330" t="n"/>
      <c r="J2067" s="330" t="n"/>
      <c r="K2067" s="330" t="n"/>
      <c r="L2067" s="330" t="n"/>
      <c r="M2067" s="330" t="n"/>
      <c r="N2067" s="331">
        <f>IF(A2067="","",IF(ISERROR(MATCH($F2067,CL,0)),"Unknown",INDIRECT("'C'!$A$"&amp;MATCH($F2067,CL,0)+1)))</f>
        <v/>
      </c>
      <c r="O2067" s="331" t="inlineStr"/>
      <c r="P2067" s="332" t="n"/>
      <c r="Q2067" s="333">
        <f>A2067&amp;B2067</f>
        <v/>
      </c>
      <c r="R2067" s="333">
        <f>OR(ISBLANK(B2067),ISBLANK(C2067))</f>
        <v/>
      </c>
      <c r="S2067" s="333">
        <f>IF(R2067,"",A2067&amp;"+")</f>
        <v/>
      </c>
    </row>
    <row r="2068" ht="20.1" customFormat="1" customHeight="1" s="333">
      <c r="A2068" s="296" t="n"/>
      <c r="B2068" s="328" t="n"/>
      <c r="C2068" s="328" t="n"/>
      <c r="D2068" s="328" t="n"/>
      <c r="E2068" s="328" t="n"/>
      <c r="F2068" s="328" t="n"/>
      <c r="G2068" s="329" t="n"/>
      <c r="H2068" s="329" t="n"/>
      <c r="I2068" s="330" t="n"/>
      <c r="J2068" s="330" t="n"/>
      <c r="K2068" s="330" t="n"/>
      <c r="L2068" s="330" t="n"/>
      <c r="M2068" s="330" t="n"/>
      <c r="N2068" s="331">
        <f>IF(A2068="","",IF(ISERROR(MATCH($F2068,CL,0)),"Unknown",INDIRECT("'C'!$A$"&amp;MATCH($F2068,CL,0)+1)))</f>
        <v/>
      </c>
      <c r="O2068" s="331" t="inlineStr"/>
      <c r="P2068" s="332" t="n"/>
      <c r="Q2068" s="333">
        <f>A2068&amp;B2068</f>
        <v/>
      </c>
      <c r="R2068" s="333">
        <f>OR(ISBLANK(B2068),ISBLANK(C2068))</f>
        <v/>
      </c>
      <c r="S2068" s="333">
        <f>IF(R2068,"",A2068&amp;"+")</f>
        <v/>
      </c>
    </row>
    <row r="2069" ht="20.1" customFormat="1" customHeight="1" s="333">
      <c r="A2069" s="296" t="n"/>
      <c r="B2069" s="328" t="n"/>
      <c r="C2069" s="328" t="n"/>
      <c r="D2069" s="328" t="n"/>
      <c r="E2069" s="328" t="n"/>
      <c r="F2069" s="328" t="n"/>
      <c r="G2069" s="329" t="n"/>
      <c r="H2069" s="329" t="n"/>
      <c r="I2069" s="330" t="n"/>
      <c r="J2069" s="330" t="n"/>
      <c r="K2069" s="330" t="n"/>
      <c r="L2069" s="330" t="n"/>
      <c r="M2069" s="330" t="n"/>
      <c r="N2069" s="331">
        <f>IF(A2069="","",IF(ISERROR(MATCH($F2069,CL,0)),"Unknown",INDIRECT("'C'!$A$"&amp;MATCH($F2069,CL,0)+1)))</f>
        <v/>
      </c>
      <c r="O2069" s="331" t="inlineStr"/>
      <c r="P2069" s="332" t="n"/>
      <c r="Q2069" s="333">
        <f>A2069&amp;B2069</f>
        <v/>
      </c>
      <c r="R2069" s="333">
        <f>OR(ISBLANK(B2069),ISBLANK(C2069))</f>
        <v/>
      </c>
      <c r="S2069" s="333">
        <f>IF(R2069,"",A2069&amp;"+")</f>
        <v/>
      </c>
    </row>
    <row r="2070" ht="20.1" customFormat="1" customHeight="1" s="333">
      <c r="A2070" s="296" t="n"/>
      <c r="B2070" s="328" t="n"/>
      <c r="C2070" s="328" t="n"/>
      <c r="D2070" s="328" t="n"/>
      <c r="E2070" s="328" t="n"/>
      <c r="F2070" s="328" t="n"/>
      <c r="G2070" s="329" t="n"/>
      <c r="H2070" s="329" t="n"/>
      <c r="I2070" s="330" t="n"/>
      <c r="J2070" s="330" t="n"/>
      <c r="K2070" s="330" t="n"/>
      <c r="L2070" s="330" t="n"/>
      <c r="M2070" s="330" t="n"/>
      <c r="N2070" s="331">
        <f>IF(A2070="","",IF(ISERROR(MATCH($F2070,CL,0)),"Unknown",INDIRECT("'C'!$A$"&amp;MATCH($F2070,CL,0)+1)))</f>
        <v/>
      </c>
      <c r="O2070" s="331" t="inlineStr"/>
      <c r="P2070" s="332" t="n"/>
      <c r="Q2070" s="333">
        <f>A2070&amp;B2070</f>
        <v/>
      </c>
      <c r="R2070" s="333">
        <f>OR(ISBLANK(B2070),ISBLANK(C2070))</f>
        <v/>
      </c>
      <c r="S2070" s="333">
        <f>IF(R2070,"",A2070&amp;"+")</f>
        <v/>
      </c>
    </row>
    <row r="2071" ht="20.1" customFormat="1" customHeight="1" s="333">
      <c r="A2071" s="296" t="n"/>
      <c r="B2071" s="328" t="n"/>
      <c r="C2071" s="328" t="n"/>
      <c r="D2071" s="328" t="n"/>
      <c r="E2071" s="328" t="n"/>
      <c r="F2071" s="328" t="n"/>
      <c r="G2071" s="329" t="n"/>
      <c r="H2071" s="329" t="n"/>
      <c r="I2071" s="330" t="n"/>
      <c r="J2071" s="330" t="n"/>
      <c r="K2071" s="330" t="n"/>
      <c r="L2071" s="330" t="n"/>
      <c r="M2071" s="330" t="n"/>
      <c r="N2071" s="331">
        <f>IF(A2071="","",IF(ISERROR(MATCH($F2071,CL,0)),"Unknown",INDIRECT("'C'!$A$"&amp;MATCH($F2071,CL,0)+1)))</f>
        <v/>
      </c>
      <c r="O2071" s="331" t="inlineStr"/>
      <c r="P2071" s="332" t="n"/>
      <c r="Q2071" s="333">
        <f>A2071&amp;B2071</f>
        <v/>
      </c>
      <c r="R2071" s="333">
        <f>OR(ISBLANK(B2071),ISBLANK(C2071))</f>
        <v/>
      </c>
      <c r="S2071" s="333">
        <f>IF(R2071,"",A2071&amp;"+")</f>
        <v/>
      </c>
    </row>
    <row r="2072" ht="20.1" customFormat="1" customHeight="1" s="333">
      <c r="A2072" s="296" t="n"/>
      <c r="B2072" s="328" t="n"/>
      <c r="C2072" s="328" t="n"/>
      <c r="D2072" s="328" t="n"/>
      <c r="E2072" s="328" t="n"/>
      <c r="F2072" s="328" t="n"/>
      <c r="G2072" s="329" t="n"/>
      <c r="H2072" s="329" t="n"/>
      <c r="I2072" s="330" t="n"/>
      <c r="J2072" s="330" t="n"/>
      <c r="K2072" s="330" t="n"/>
      <c r="L2072" s="330" t="n"/>
      <c r="M2072" s="330" t="n"/>
      <c r="N2072" s="331">
        <f>IF(A2072="","",IF(ISERROR(MATCH($F2072,CL,0)),"Unknown",INDIRECT("'C'!$A$"&amp;MATCH($F2072,CL,0)+1)))</f>
        <v/>
      </c>
      <c r="O2072" s="331" t="inlineStr"/>
      <c r="P2072" s="332" t="n"/>
      <c r="Q2072" s="333">
        <f>A2072&amp;B2072</f>
        <v/>
      </c>
      <c r="R2072" s="333">
        <f>OR(ISBLANK(B2072),ISBLANK(C2072))</f>
        <v/>
      </c>
      <c r="S2072" s="333">
        <f>IF(R2072,"",A2072&amp;"+")</f>
        <v/>
      </c>
    </row>
    <row r="2073" ht="20.1" customFormat="1" customHeight="1" s="333">
      <c r="A2073" s="296" t="n"/>
      <c r="B2073" s="328" t="n"/>
      <c r="C2073" s="328" t="n"/>
      <c r="D2073" s="328" t="n"/>
      <c r="E2073" s="328" t="n"/>
      <c r="F2073" s="328" t="n"/>
      <c r="G2073" s="329" t="n"/>
      <c r="H2073" s="329" t="n"/>
      <c r="I2073" s="330" t="n"/>
      <c r="J2073" s="330" t="n"/>
      <c r="K2073" s="330" t="n"/>
      <c r="L2073" s="330" t="n"/>
      <c r="M2073" s="330" t="n"/>
      <c r="N2073" s="331">
        <f>IF(A2073="","",IF(ISERROR(MATCH($F2073,CL,0)),"Unknown",INDIRECT("'C'!$A$"&amp;MATCH($F2073,CL,0)+1)))</f>
        <v/>
      </c>
      <c r="O2073" s="331" t="inlineStr"/>
      <c r="P2073" s="332" t="n"/>
      <c r="Q2073" s="333">
        <f>A2073&amp;B2073</f>
        <v/>
      </c>
      <c r="R2073" s="333">
        <f>OR(ISBLANK(B2073),ISBLANK(C2073))</f>
        <v/>
      </c>
      <c r="S2073" s="333">
        <f>IF(R2073,"",A2073&amp;"+")</f>
        <v/>
      </c>
    </row>
    <row r="2074" ht="20.1" customFormat="1" customHeight="1" s="333">
      <c r="A2074" s="296" t="n"/>
      <c r="B2074" s="328" t="n"/>
      <c r="C2074" s="328" t="n"/>
      <c r="D2074" s="328" t="n"/>
      <c r="E2074" s="328" t="n"/>
      <c r="F2074" s="328" t="n"/>
      <c r="G2074" s="329" t="n"/>
      <c r="H2074" s="329" t="n"/>
      <c r="I2074" s="330" t="n"/>
      <c r="J2074" s="330" t="n"/>
      <c r="K2074" s="330" t="n"/>
      <c r="L2074" s="330" t="n"/>
      <c r="M2074" s="330" t="n"/>
      <c r="N2074" s="331">
        <f>IF(A2074="","",IF(ISERROR(MATCH($F2074,CL,0)),"Unknown",INDIRECT("'C'!$A$"&amp;MATCH($F2074,CL,0)+1)))</f>
        <v/>
      </c>
      <c r="O2074" s="331" t="inlineStr"/>
      <c r="P2074" s="332" t="n"/>
      <c r="Q2074" s="333">
        <f>A2074&amp;B2074</f>
        <v/>
      </c>
      <c r="R2074" s="333">
        <f>OR(ISBLANK(B2074),ISBLANK(C2074))</f>
        <v/>
      </c>
      <c r="S2074" s="333">
        <f>IF(R2074,"",A2074&amp;"+")</f>
        <v/>
      </c>
    </row>
    <row r="2075" ht="20.1" customFormat="1" customHeight="1" s="333">
      <c r="A2075" s="296" t="n"/>
      <c r="B2075" s="328" t="n"/>
      <c r="C2075" s="328" t="n"/>
      <c r="D2075" s="328" t="n"/>
      <c r="E2075" s="328" t="n"/>
      <c r="F2075" s="328" t="n"/>
      <c r="G2075" s="329" t="n"/>
      <c r="H2075" s="329" t="n"/>
      <c r="I2075" s="330" t="n"/>
      <c r="J2075" s="330" t="n"/>
      <c r="K2075" s="330" t="n"/>
      <c r="L2075" s="330" t="n"/>
      <c r="M2075" s="330" t="n"/>
      <c r="N2075" s="331">
        <f>IF(A2075="","",IF(ISERROR(MATCH($F2075,CL,0)),"Unknown",INDIRECT("'C'!$A$"&amp;MATCH($F2075,CL,0)+1)))</f>
        <v/>
      </c>
      <c r="O2075" s="331" t="inlineStr"/>
      <c r="P2075" s="332" t="n"/>
      <c r="Q2075" s="333">
        <f>A2075&amp;B2075</f>
        <v/>
      </c>
      <c r="R2075" s="333">
        <f>OR(ISBLANK(B2075),ISBLANK(C2075))</f>
        <v/>
      </c>
      <c r="S2075" s="333">
        <f>IF(R2075,"",A2075&amp;"+")</f>
        <v/>
      </c>
    </row>
    <row r="2076" ht="20.1" customFormat="1" customHeight="1" s="333">
      <c r="A2076" s="296" t="n"/>
      <c r="B2076" s="328" t="n"/>
      <c r="C2076" s="328" t="n"/>
      <c r="D2076" s="328" t="n"/>
      <c r="E2076" s="328" t="n"/>
      <c r="F2076" s="328" t="n"/>
      <c r="G2076" s="329" t="n"/>
      <c r="H2076" s="329" t="n"/>
      <c r="I2076" s="330" t="n"/>
      <c r="J2076" s="330" t="n"/>
      <c r="K2076" s="330" t="n"/>
      <c r="L2076" s="330" t="n"/>
      <c r="M2076" s="330" t="n"/>
      <c r="N2076" s="331">
        <f>IF(A2076="","",IF(ISERROR(MATCH($F2076,CL,0)),"Unknown",INDIRECT("'C'!$A$"&amp;MATCH($F2076,CL,0)+1)))</f>
        <v/>
      </c>
      <c r="O2076" s="331" t="inlineStr"/>
      <c r="P2076" s="332" t="n"/>
      <c r="Q2076" s="333">
        <f>A2076&amp;B2076</f>
        <v/>
      </c>
      <c r="R2076" s="333">
        <f>OR(ISBLANK(B2076),ISBLANK(C2076))</f>
        <v/>
      </c>
      <c r="S2076" s="333">
        <f>IF(R2076,"",A2076&amp;"+")</f>
        <v/>
      </c>
    </row>
    <row r="2077" ht="20.1" customFormat="1" customHeight="1" s="333">
      <c r="A2077" s="296" t="n"/>
      <c r="B2077" s="328" t="n"/>
      <c r="C2077" s="328" t="n"/>
      <c r="D2077" s="328" t="n"/>
      <c r="E2077" s="328" t="n"/>
      <c r="F2077" s="328" t="n"/>
      <c r="G2077" s="329" t="n"/>
      <c r="H2077" s="329" t="n"/>
      <c r="I2077" s="330" t="n"/>
      <c r="J2077" s="330" t="n"/>
      <c r="K2077" s="330" t="n"/>
      <c r="L2077" s="330" t="n"/>
      <c r="M2077" s="330" t="n"/>
      <c r="N2077" s="331">
        <f>IF(A2077="","",IF(ISERROR(MATCH($F2077,CL,0)),"Unknown",INDIRECT("'C'!$A$"&amp;MATCH($F2077,CL,0)+1)))</f>
        <v/>
      </c>
      <c r="O2077" s="331" t="inlineStr"/>
      <c r="P2077" s="332" t="n"/>
      <c r="Q2077" s="333">
        <f>A2077&amp;B2077</f>
        <v/>
      </c>
      <c r="R2077" s="333">
        <f>OR(ISBLANK(B2077),ISBLANK(C2077))</f>
        <v/>
      </c>
      <c r="S2077" s="333">
        <f>IF(R2077,"",A2077&amp;"+")</f>
        <v/>
      </c>
    </row>
    <row r="2078" ht="20.1" customFormat="1" customHeight="1" s="333">
      <c r="A2078" s="296" t="n"/>
      <c r="B2078" s="328" t="n"/>
      <c r="C2078" s="328" t="n"/>
      <c r="D2078" s="328" t="n"/>
      <c r="E2078" s="328" t="n"/>
      <c r="F2078" s="328" t="n"/>
      <c r="G2078" s="329" t="n"/>
      <c r="H2078" s="329" t="n"/>
      <c r="I2078" s="330" t="n"/>
      <c r="J2078" s="330" t="n"/>
      <c r="K2078" s="330" t="n"/>
      <c r="L2078" s="330" t="n"/>
      <c r="M2078" s="330" t="n"/>
      <c r="N2078" s="331">
        <f>IF(A2078="","",IF(ISERROR(MATCH($F2078,CL,0)),"Unknown",INDIRECT("'C'!$A$"&amp;MATCH($F2078,CL,0)+1)))</f>
        <v/>
      </c>
      <c r="O2078" s="331" t="inlineStr"/>
      <c r="P2078" s="332" t="n"/>
      <c r="Q2078" s="333">
        <f>A2078&amp;B2078</f>
        <v/>
      </c>
      <c r="R2078" s="333">
        <f>OR(ISBLANK(B2078),ISBLANK(C2078))</f>
        <v/>
      </c>
      <c r="S2078" s="333">
        <f>IF(R2078,"",A2078&amp;"+")</f>
        <v/>
      </c>
    </row>
    <row r="2079" ht="20.1" customFormat="1" customHeight="1" s="333">
      <c r="A2079" s="296" t="n"/>
      <c r="B2079" s="328" t="n"/>
      <c r="C2079" s="328" t="n"/>
      <c r="D2079" s="328" t="n"/>
      <c r="E2079" s="328" t="n"/>
      <c r="F2079" s="328" t="n"/>
      <c r="G2079" s="329" t="n"/>
      <c r="H2079" s="329" t="n"/>
      <c r="I2079" s="330" t="n"/>
      <c r="J2079" s="330" t="n"/>
      <c r="K2079" s="330" t="n"/>
      <c r="L2079" s="330" t="n"/>
      <c r="M2079" s="330" t="n"/>
      <c r="N2079" s="331">
        <f>IF(A2079="","",IF(ISERROR(MATCH($F2079,CL,0)),"Unknown",INDIRECT("'C'!$A$"&amp;MATCH($F2079,CL,0)+1)))</f>
        <v/>
      </c>
      <c r="O2079" s="331" t="inlineStr"/>
      <c r="P2079" s="332" t="n"/>
      <c r="Q2079" s="333">
        <f>A2079&amp;B2079</f>
        <v/>
      </c>
      <c r="R2079" s="333">
        <f>OR(ISBLANK(B2079),ISBLANK(C2079))</f>
        <v/>
      </c>
      <c r="S2079" s="333">
        <f>IF(R2079,"",A2079&amp;"+")</f>
        <v/>
      </c>
    </row>
    <row r="2080" ht="20.1" customFormat="1" customHeight="1" s="333">
      <c r="A2080" s="296" t="n"/>
      <c r="B2080" s="328" t="n"/>
      <c r="C2080" s="328" t="n"/>
      <c r="D2080" s="328" t="n"/>
      <c r="E2080" s="328" t="n"/>
      <c r="F2080" s="328" t="n"/>
      <c r="G2080" s="329" t="n"/>
      <c r="H2080" s="329" t="n"/>
      <c r="I2080" s="330" t="n"/>
      <c r="J2080" s="330" t="n"/>
      <c r="K2080" s="330" t="n"/>
      <c r="L2080" s="330" t="n"/>
      <c r="M2080" s="330" t="n"/>
      <c r="N2080" s="331">
        <f>IF(A2080="","",IF(ISERROR(MATCH($F2080,CL,0)),"Unknown",INDIRECT("'C'!$A$"&amp;MATCH($F2080,CL,0)+1)))</f>
        <v/>
      </c>
      <c r="O2080" s="331" t="inlineStr"/>
      <c r="P2080" s="332" t="n"/>
      <c r="Q2080" s="333">
        <f>A2080&amp;B2080</f>
        <v/>
      </c>
      <c r="R2080" s="333">
        <f>OR(ISBLANK(B2080),ISBLANK(C2080))</f>
        <v/>
      </c>
      <c r="S2080" s="333">
        <f>IF(R2080,"",A2080&amp;"+")</f>
        <v/>
      </c>
    </row>
    <row r="2081" ht="20.1" customFormat="1" customHeight="1" s="333">
      <c r="A2081" s="296" t="n"/>
      <c r="B2081" s="328" t="n"/>
      <c r="C2081" s="328" t="n"/>
      <c r="D2081" s="328" t="n"/>
      <c r="E2081" s="328" t="n"/>
      <c r="F2081" s="328" t="n"/>
      <c r="G2081" s="329" t="n"/>
      <c r="H2081" s="329" t="n"/>
      <c r="I2081" s="330" t="n"/>
      <c r="J2081" s="330" t="n"/>
      <c r="K2081" s="330" t="n"/>
      <c r="L2081" s="330" t="n"/>
      <c r="M2081" s="330" t="n"/>
      <c r="N2081" s="331">
        <f>IF(A2081="","",IF(ISERROR(MATCH($F2081,CL,0)),"Unknown",INDIRECT("'C'!$A$"&amp;MATCH($F2081,CL,0)+1)))</f>
        <v/>
      </c>
      <c r="O2081" s="331" t="inlineStr"/>
      <c r="P2081" s="332" t="n"/>
      <c r="Q2081" s="333">
        <f>A2081&amp;B2081</f>
        <v/>
      </c>
      <c r="R2081" s="333">
        <f>OR(ISBLANK(B2081),ISBLANK(C2081))</f>
        <v/>
      </c>
      <c r="S2081" s="333">
        <f>IF(R2081,"",A2081&amp;"+")</f>
        <v/>
      </c>
    </row>
    <row r="2082" ht="20.1" customFormat="1" customHeight="1" s="333">
      <c r="A2082" s="296" t="n"/>
      <c r="B2082" s="328" t="n"/>
      <c r="C2082" s="328" t="n"/>
      <c r="D2082" s="328" t="n"/>
      <c r="E2082" s="328" t="n"/>
      <c r="F2082" s="328" t="n"/>
      <c r="G2082" s="329" t="n"/>
      <c r="H2082" s="329" t="n"/>
      <c r="I2082" s="330" t="n"/>
      <c r="J2082" s="330" t="n"/>
      <c r="K2082" s="330" t="n"/>
      <c r="L2082" s="330" t="n"/>
      <c r="M2082" s="330" t="n"/>
      <c r="N2082" s="331">
        <f>IF(A2082="","",IF(ISERROR(MATCH($F2082,CL,0)),"Unknown",INDIRECT("'C'!$A$"&amp;MATCH($F2082,CL,0)+1)))</f>
        <v/>
      </c>
      <c r="O2082" s="331" t="inlineStr"/>
      <c r="P2082" s="332" t="n"/>
      <c r="Q2082" s="333">
        <f>A2082&amp;B2082</f>
        <v/>
      </c>
      <c r="R2082" s="333">
        <f>OR(ISBLANK(B2082),ISBLANK(C2082))</f>
        <v/>
      </c>
      <c r="S2082" s="333">
        <f>IF(R2082,"",A2082&amp;"+")</f>
        <v/>
      </c>
    </row>
    <row r="2083" ht="20.1" customFormat="1" customHeight="1" s="333">
      <c r="A2083" s="296" t="n"/>
      <c r="B2083" s="328" t="n"/>
      <c r="C2083" s="328" t="n"/>
      <c r="D2083" s="328" t="n"/>
      <c r="E2083" s="328" t="n"/>
      <c r="F2083" s="328" t="n"/>
      <c r="G2083" s="329" t="n"/>
      <c r="H2083" s="329" t="n"/>
      <c r="I2083" s="330" t="n"/>
      <c r="J2083" s="330" t="n"/>
      <c r="K2083" s="330" t="n"/>
      <c r="L2083" s="330" t="n"/>
      <c r="M2083" s="330" t="n"/>
      <c r="N2083" s="331">
        <f>IF(A2083="","",IF(ISERROR(MATCH($F2083,CL,0)),"Unknown",INDIRECT("'C'!$A$"&amp;MATCH($F2083,CL,0)+1)))</f>
        <v/>
      </c>
      <c r="O2083" s="331" t="inlineStr"/>
      <c r="P2083" s="332" t="n"/>
      <c r="Q2083" s="333">
        <f>A2083&amp;B2083</f>
        <v/>
      </c>
      <c r="R2083" s="333">
        <f>OR(ISBLANK(B2083),ISBLANK(C2083))</f>
        <v/>
      </c>
      <c r="S2083" s="333">
        <f>IF(R2083,"",A2083&amp;"+")</f>
        <v/>
      </c>
    </row>
    <row r="2084" ht="20.1" customFormat="1" customHeight="1" s="333">
      <c r="A2084" s="296" t="n"/>
      <c r="B2084" s="328" t="n"/>
      <c r="C2084" s="328" t="n"/>
      <c r="D2084" s="328" t="n"/>
      <c r="E2084" s="328" t="n"/>
      <c r="F2084" s="328" t="n"/>
      <c r="G2084" s="329" t="n"/>
      <c r="H2084" s="329" t="n"/>
      <c r="I2084" s="330" t="n"/>
      <c r="J2084" s="330" t="n"/>
      <c r="K2084" s="330" t="n"/>
      <c r="L2084" s="330" t="n"/>
      <c r="M2084" s="330" t="n"/>
      <c r="N2084" s="331">
        <f>IF(A2084="","",IF(ISERROR(MATCH($F2084,CL,0)),"Unknown",INDIRECT("'C'!$A$"&amp;MATCH($F2084,CL,0)+1)))</f>
        <v/>
      </c>
      <c r="O2084" s="331" t="inlineStr"/>
      <c r="P2084" s="332" t="n"/>
      <c r="Q2084" s="333">
        <f>A2084&amp;B2084</f>
        <v/>
      </c>
      <c r="R2084" s="333">
        <f>OR(ISBLANK(B2084),ISBLANK(C2084))</f>
        <v/>
      </c>
      <c r="S2084" s="333">
        <f>IF(R2084,"",A2084&amp;"+")</f>
        <v/>
      </c>
    </row>
    <row r="2085" ht="20.1" customFormat="1" customHeight="1" s="333">
      <c r="A2085" s="296" t="n"/>
      <c r="B2085" s="328" t="n"/>
      <c r="C2085" s="328" t="n"/>
      <c r="D2085" s="328" t="n"/>
      <c r="E2085" s="328" t="n"/>
      <c r="F2085" s="328" t="n"/>
      <c r="G2085" s="329" t="n"/>
      <c r="H2085" s="329" t="n"/>
      <c r="I2085" s="330" t="n"/>
      <c r="J2085" s="330" t="n"/>
      <c r="K2085" s="330" t="n"/>
      <c r="L2085" s="330" t="n"/>
      <c r="M2085" s="330" t="n"/>
      <c r="N2085" s="331">
        <f>IF(A2085="","",IF(ISERROR(MATCH($F2085,CL,0)),"Unknown",INDIRECT("'C'!$A$"&amp;MATCH($F2085,CL,0)+1)))</f>
        <v/>
      </c>
      <c r="O2085" s="331" t="inlineStr"/>
      <c r="P2085" s="332" t="n"/>
      <c r="Q2085" s="333">
        <f>A2085&amp;B2085</f>
        <v/>
      </c>
      <c r="R2085" s="333">
        <f>OR(ISBLANK(B2085),ISBLANK(C2085))</f>
        <v/>
      </c>
      <c r="S2085" s="333">
        <f>IF(R2085,"",A2085&amp;"+")</f>
        <v/>
      </c>
    </row>
    <row r="2086" ht="20.1" customFormat="1" customHeight="1" s="333">
      <c r="A2086" s="296" t="n"/>
      <c r="B2086" s="328" t="n"/>
      <c r="C2086" s="328" t="n"/>
      <c r="D2086" s="328" t="n"/>
      <c r="E2086" s="328" t="n"/>
      <c r="F2086" s="328" t="n"/>
      <c r="G2086" s="329" t="n"/>
      <c r="H2086" s="329" t="n"/>
      <c r="I2086" s="330" t="n"/>
      <c r="J2086" s="330" t="n"/>
      <c r="K2086" s="330" t="n"/>
      <c r="L2086" s="330" t="n"/>
      <c r="M2086" s="330" t="n"/>
      <c r="N2086" s="331">
        <f>IF(A2086="","",IF(ISERROR(MATCH($F2086,CL,0)),"Unknown",INDIRECT("'C'!$A$"&amp;MATCH($F2086,CL,0)+1)))</f>
        <v/>
      </c>
      <c r="O2086" s="331" t="inlineStr"/>
      <c r="P2086" s="332" t="n"/>
      <c r="Q2086" s="333">
        <f>A2086&amp;B2086</f>
        <v/>
      </c>
      <c r="R2086" s="333">
        <f>OR(ISBLANK(B2086),ISBLANK(C2086))</f>
        <v/>
      </c>
      <c r="S2086" s="333">
        <f>IF(R2086,"",A2086&amp;"+")</f>
        <v/>
      </c>
    </row>
    <row r="2087" ht="20.1" customFormat="1" customHeight="1" s="333">
      <c r="A2087" s="296" t="n"/>
      <c r="B2087" s="328" t="n"/>
      <c r="C2087" s="328" t="n"/>
      <c r="D2087" s="328" t="n"/>
      <c r="E2087" s="328" t="n"/>
      <c r="F2087" s="328" t="n"/>
      <c r="G2087" s="329" t="n"/>
      <c r="H2087" s="329" t="n"/>
      <c r="I2087" s="330" t="n"/>
      <c r="J2087" s="330" t="n"/>
      <c r="K2087" s="330" t="n"/>
      <c r="L2087" s="330" t="n"/>
      <c r="M2087" s="330" t="n"/>
      <c r="N2087" s="331">
        <f>IF(A2087="","",IF(ISERROR(MATCH($F2087,CL,0)),"Unknown",INDIRECT("'C'!$A$"&amp;MATCH($F2087,CL,0)+1)))</f>
        <v/>
      </c>
      <c r="O2087" s="331" t="inlineStr"/>
      <c r="P2087" s="332" t="n"/>
      <c r="Q2087" s="333">
        <f>A2087&amp;B2087</f>
        <v/>
      </c>
      <c r="R2087" s="333">
        <f>OR(ISBLANK(B2087),ISBLANK(C2087))</f>
        <v/>
      </c>
      <c r="S2087" s="333">
        <f>IF(R2087,"",A2087&amp;"+")</f>
        <v/>
      </c>
    </row>
    <row r="2088" ht="20.1" customFormat="1" customHeight="1" s="333">
      <c r="A2088" s="296" t="n"/>
      <c r="B2088" s="328" t="n"/>
      <c r="C2088" s="328" t="n"/>
      <c r="D2088" s="328" t="n"/>
      <c r="E2088" s="328" t="n"/>
      <c r="F2088" s="328" t="n"/>
      <c r="G2088" s="329" t="n"/>
      <c r="H2088" s="329" t="n"/>
      <c r="I2088" s="330" t="n"/>
      <c r="J2088" s="330" t="n"/>
      <c r="K2088" s="330" t="n"/>
      <c r="L2088" s="330" t="n"/>
      <c r="M2088" s="330" t="n"/>
      <c r="N2088" s="331">
        <f>IF(A2088="","",IF(ISERROR(MATCH($F2088,CL,0)),"Unknown",INDIRECT("'C'!$A$"&amp;MATCH($F2088,CL,0)+1)))</f>
        <v/>
      </c>
      <c r="O2088" s="331" t="inlineStr"/>
      <c r="P2088" s="332" t="n"/>
      <c r="Q2088" s="333">
        <f>A2088&amp;B2088</f>
        <v/>
      </c>
      <c r="R2088" s="333">
        <f>OR(ISBLANK(B2088),ISBLANK(C2088))</f>
        <v/>
      </c>
      <c r="S2088" s="333">
        <f>IF(R2088,"",A2088&amp;"+")</f>
        <v/>
      </c>
    </row>
    <row r="2089" ht="20.1" customFormat="1" customHeight="1" s="333">
      <c r="A2089" s="296" t="n"/>
      <c r="B2089" s="328" t="n"/>
      <c r="C2089" s="328" t="n"/>
      <c r="D2089" s="328" t="n"/>
      <c r="E2089" s="328" t="n"/>
      <c r="F2089" s="328" t="n"/>
      <c r="G2089" s="329" t="n"/>
      <c r="H2089" s="329" t="n"/>
      <c r="I2089" s="330" t="n"/>
      <c r="J2089" s="330" t="n"/>
      <c r="K2089" s="330" t="n"/>
      <c r="L2089" s="330" t="n"/>
      <c r="M2089" s="330" t="n"/>
      <c r="N2089" s="331">
        <f>IF(A2089="","",IF(ISERROR(MATCH($F2089,CL,0)),"Unknown",INDIRECT("'C'!$A$"&amp;MATCH($F2089,CL,0)+1)))</f>
        <v/>
      </c>
      <c r="O2089" s="331" t="inlineStr"/>
      <c r="P2089" s="332" t="n"/>
      <c r="Q2089" s="333">
        <f>A2089&amp;B2089</f>
        <v/>
      </c>
      <c r="R2089" s="333">
        <f>OR(ISBLANK(B2089),ISBLANK(C2089))</f>
        <v/>
      </c>
      <c r="S2089" s="333">
        <f>IF(R2089,"",A2089&amp;"+")</f>
        <v/>
      </c>
    </row>
    <row r="2090" ht="20.1" customFormat="1" customHeight="1" s="333">
      <c r="A2090" s="296" t="n"/>
      <c r="B2090" s="328" t="n"/>
      <c r="C2090" s="328" t="n"/>
      <c r="D2090" s="328" t="n"/>
      <c r="E2090" s="328" t="n"/>
      <c r="F2090" s="328" t="n"/>
      <c r="G2090" s="329" t="n"/>
      <c r="H2090" s="329" t="n"/>
      <c r="I2090" s="330" t="n"/>
      <c r="J2090" s="330" t="n"/>
      <c r="K2090" s="330" t="n"/>
      <c r="L2090" s="330" t="n"/>
      <c r="M2090" s="330" t="n"/>
      <c r="N2090" s="331">
        <f>IF(A2090="","",IF(ISERROR(MATCH($F2090,CL,0)),"Unknown",INDIRECT("'C'!$A$"&amp;MATCH($F2090,CL,0)+1)))</f>
        <v/>
      </c>
      <c r="O2090" s="331" t="inlineStr"/>
      <c r="P2090" s="332" t="n"/>
      <c r="Q2090" s="333">
        <f>A2090&amp;B2090</f>
        <v/>
      </c>
      <c r="R2090" s="333">
        <f>OR(ISBLANK(B2090),ISBLANK(C2090))</f>
        <v/>
      </c>
      <c r="S2090" s="333">
        <f>IF(R2090,"",A2090&amp;"+")</f>
        <v/>
      </c>
    </row>
    <row r="2091" ht="20.1" customFormat="1" customHeight="1" s="333">
      <c r="A2091" s="296" t="n"/>
      <c r="B2091" s="328" t="n"/>
      <c r="C2091" s="328" t="n"/>
      <c r="D2091" s="328" t="n"/>
      <c r="E2091" s="328" t="n"/>
      <c r="F2091" s="328" t="n"/>
      <c r="G2091" s="329" t="n"/>
      <c r="H2091" s="329" t="n"/>
      <c r="I2091" s="330" t="n"/>
      <c r="J2091" s="330" t="n"/>
      <c r="K2091" s="330" t="n"/>
      <c r="L2091" s="330" t="n"/>
      <c r="M2091" s="330" t="n"/>
      <c r="N2091" s="331">
        <f>IF(A2091="","",IF(ISERROR(MATCH($F2091,CL,0)),"Unknown",INDIRECT("'C'!$A$"&amp;MATCH($F2091,CL,0)+1)))</f>
        <v/>
      </c>
      <c r="O2091" s="331" t="inlineStr"/>
      <c r="P2091" s="332" t="n"/>
      <c r="Q2091" s="333">
        <f>A2091&amp;B2091</f>
        <v/>
      </c>
      <c r="R2091" s="333">
        <f>OR(ISBLANK(B2091),ISBLANK(C2091))</f>
        <v/>
      </c>
      <c r="S2091" s="333">
        <f>IF(R2091,"",A2091&amp;"+")</f>
        <v/>
      </c>
    </row>
    <row r="2092" ht="20.1" customFormat="1" customHeight="1" s="333">
      <c r="A2092" s="296" t="n"/>
      <c r="B2092" s="328" t="n"/>
      <c r="C2092" s="328" t="n"/>
      <c r="D2092" s="328" t="n"/>
      <c r="E2092" s="328" t="n"/>
      <c r="F2092" s="328" t="n"/>
      <c r="G2092" s="329" t="n"/>
      <c r="H2092" s="329" t="n"/>
      <c r="I2092" s="330" t="n"/>
      <c r="J2092" s="330" t="n"/>
      <c r="K2092" s="330" t="n"/>
      <c r="L2092" s="330" t="n"/>
      <c r="M2092" s="330" t="n"/>
      <c r="N2092" s="331">
        <f>IF(A2092="","",IF(ISERROR(MATCH($F2092,CL,0)),"Unknown",INDIRECT("'C'!$A$"&amp;MATCH($F2092,CL,0)+1)))</f>
        <v/>
      </c>
      <c r="O2092" s="331" t="inlineStr"/>
      <c r="P2092" s="332" t="n"/>
      <c r="Q2092" s="333">
        <f>A2092&amp;B2092</f>
        <v/>
      </c>
      <c r="R2092" s="333">
        <f>OR(ISBLANK(B2092),ISBLANK(C2092))</f>
        <v/>
      </c>
      <c r="S2092" s="333">
        <f>IF(R2092,"",A2092&amp;"+")</f>
        <v/>
      </c>
    </row>
    <row r="2093" ht="20.1" customFormat="1" customHeight="1" s="333">
      <c r="A2093" s="296" t="n"/>
      <c r="B2093" s="328" t="n"/>
      <c r="C2093" s="328" t="n"/>
      <c r="D2093" s="328" t="n"/>
      <c r="E2093" s="328" t="n"/>
      <c r="F2093" s="328" t="n"/>
      <c r="G2093" s="329" t="n"/>
      <c r="H2093" s="329" t="n"/>
      <c r="I2093" s="330" t="n"/>
      <c r="J2093" s="330" t="n"/>
      <c r="K2093" s="330" t="n"/>
      <c r="L2093" s="330" t="n"/>
      <c r="M2093" s="330" t="n"/>
      <c r="N2093" s="331">
        <f>IF(A2093="","",IF(ISERROR(MATCH($F2093,CL,0)),"Unknown",INDIRECT("'C'!$A$"&amp;MATCH($F2093,CL,0)+1)))</f>
        <v/>
      </c>
      <c r="O2093" s="331" t="inlineStr"/>
      <c r="P2093" s="332" t="n"/>
      <c r="Q2093" s="333">
        <f>A2093&amp;B2093</f>
        <v/>
      </c>
      <c r="R2093" s="333">
        <f>OR(ISBLANK(B2093),ISBLANK(C2093))</f>
        <v/>
      </c>
      <c r="S2093" s="333">
        <f>IF(R2093,"",A2093&amp;"+")</f>
        <v/>
      </c>
    </row>
    <row r="2094" ht="20.1" customFormat="1" customHeight="1" s="333">
      <c r="A2094" s="296" t="n"/>
      <c r="B2094" s="328" t="n"/>
      <c r="C2094" s="328" t="n"/>
      <c r="D2094" s="328" t="n"/>
      <c r="E2094" s="328" t="n"/>
      <c r="F2094" s="328" t="n"/>
      <c r="G2094" s="329" t="n"/>
      <c r="H2094" s="329" t="n"/>
      <c r="I2094" s="330" t="n"/>
      <c r="J2094" s="330" t="n"/>
      <c r="K2094" s="330" t="n"/>
      <c r="L2094" s="330" t="n"/>
      <c r="M2094" s="330" t="n"/>
      <c r="N2094" s="331">
        <f>IF(A2094="","",IF(ISERROR(MATCH($F2094,CL,0)),"Unknown",INDIRECT("'C'!$A$"&amp;MATCH($F2094,CL,0)+1)))</f>
        <v/>
      </c>
      <c r="O2094" s="331" t="inlineStr"/>
      <c r="P2094" s="332" t="n"/>
      <c r="Q2094" s="333">
        <f>A2094&amp;B2094</f>
        <v/>
      </c>
      <c r="R2094" s="333">
        <f>OR(ISBLANK(B2094),ISBLANK(C2094))</f>
        <v/>
      </c>
      <c r="S2094" s="333">
        <f>IF(R2094,"",A2094&amp;"+")</f>
        <v/>
      </c>
    </row>
    <row r="2095" ht="20.1" customFormat="1" customHeight="1" s="333">
      <c r="A2095" s="296" t="n"/>
      <c r="B2095" s="328" t="n"/>
      <c r="C2095" s="328" t="n"/>
      <c r="D2095" s="328" t="n"/>
      <c r="E2095" s="328" t="n"/>
      <c r="F2095" s="328" t="n"/>
      <c r="G2095" s="329" t="n"/>
      <c r="H2095" s="329" t="n"/>
      <c r="I2095" s="330" t="n"/>
      <c r="J2095" s="330" t="n"/>
      <c r="K2095" s="330" t="n"/>
      <c r="L2095" s="330" t="n"/>
      <c r="M2095" s="330" t="n"/>
      <c r="N2095" s="331">
        <f>IF(A2095="","",IF(ISERROR(MATCH($F2095,CL,0)),"Unknown",INDIRECT("'C'!$A$"&amp;MATCH($F2095,CL,0)+1)))</f>
        <v/>
      </c>
      <c r="O2095" s="331" t="inlineStr"/>
      <c r="P2095" s="332" t="n"/>
      <c r="Q2095" s="333">
        <f>A2095&amp;B2095</f>
        <v/>
      </c>
      <c r="R2095" s="333">
        <f>OR(ISBLANK(B2095),ISBLANK(C2095))</f>
        <v/>
      </c>
      <c r="S2095" s="333">
        <f>IF(R2095,"",A2095&amp;"+")</f>
        <v/>
      </c>
    </row>
    <row r="2096" ht="20.1" customFormat="1" customHeight="1" s="333">
      <c r="A2096" s="296" t="n"/>
      <c r="B2096" s="328" t="n"/>
      <c r="C2096" s="328" t="n"/>
      <c r="D2096" s="328" t="n"/>
      <c r="E2096" s="328" t="n"/>
      <c r="F2096" s="328" t="n"/>
      <c r="G2096" s="329" t="n"/>
      <c r="H2096" s="329" t="n"/>
      <c r="I2096" s="330" t="n"/>
      <c r="J2096" s="330" t="n"/>
      <c r="K2096" s="330" t="n"/>
      <c r="L2096" s="330" t="n"/>
      <c r="M2096" s="330" t="n"/>
      <c r="N2096" s="331">
        <f>IF(A2096="","",IF(ISERROR(MATCH($F2096,CL,0)),"Unknown",INDIRECT("'C'!$A$"&amp;MATCH($F2096,CL,0)+1)))</f>
        <v/>
      </c>
      <c r="O2096" s="331" t="inlineStr"/>
      <c r="P2096" s="332" t="n"/>
      <c r="Q2096" s="333">
        <f>A2096&amp;B2096</f>
        <v/>
      </c>
      <c r="R2096" s="333">
        <f>OR(ISBLANK(B2096),ISBLANK(C2096))</f>
        <v/>
      </c>
      <c r="S2096" s="333">
        <f>IF(R2096,"",A2096&amp;"+")</f>
        <v/>
      </c>
    </row>
    <row r="2097" ht="20.1" customFormat="1" customHeight="1" s="333">
      <c r="A2097" s="296" t="n"/>
      <c r="B2097" s="328" t="n"/>
      <c r="C2097" s="328" t="n"/>
      <c r="D2097" s="328" t="n"/>
      <c r="E2097" s="328" t="n"/>
      <c r="F2097" s="328" t="n"/>
      <c r="G2097" s="329" t="n"/>
      <c r="H2097" s="329" t="n"/>
      <c r="I2097" s="330" t="n"/>
      <c r="J2097" s="330" t="n"/>
      <c r="K2097" s="330" t="n"/>
      <c r="L2097" s="330" t="n"/>
      <c r="M2097" s="330" t="n"/>
      <c r="N2097" s="331">
        <f>IF(A2097="","",IF(ISERROR(MATCH($F2097,CL,0)),"Unknown",INDIRECT("'C'!$A$"&amp;MATCH($F2097,CL,0)+1)))</f>
        <v/>
      </c>
      <c r="O2097" s="331" t="inlineStr"/>
      <c r="P2097" s="332" t="n"/>
      <c r="Q2097" s="333">
        <f>A2097&amp;B2097</f>
        <v/>
      </c>
      <c r="R2097" s="333">
        <f>OR(ISBLANK(B2097),ISBLANK(C2097))</f>
        <v/>
      </c>
      <c r="S2097" s="333">
        <f>IF(R2097,"",A2097&amp;"+")</f>
        <v/>
      </c>
    </row>
    <row r="2098" ht="20.1" customFormat="1" customHeight="1" s="333">
      <c r="A2098" s="296" t="n"/>
      <c r="B2098" s="328" t="n"/>
      <c r="C2098" s="328" t="n"/>
      <c r="D2098" s="328" t="n"/>
      <c r="E2098" s="328" t="n"/>
      <c r="F2098" s="328" t="n"/>
      <c r="G2098" s="329" t="n"/>
      <c r="H2098" s="329" t="n"/>
      <c r="I2098" s="330" t="n"/>
      <c r="J2098" s="330" t="n"/>
      <c r="K2098" s="330" t="n"/>
      <c r="L2098" s="330" t="n"/>
      <c r="M2098" s="330" t="n"/>
      <c r="N2098" s="331">
        <f>IF(A2098="","",IF(ISERROR(MATCH($F2098,CL,0)),"Unknown",INDIRECT("'C'!$A$"&amp;MATCH($F2098,CL,0)+1)))</f>
        <v/>
      </c>
      <c r="O2098" s="331" t="inlineStr"/>
      <c r="P2098" s="332" t="n"/>
      <c r="Q2098" s="333">
        <f>A2098&amp;B2098</f>
        <v/>
      </c>
      <c r="R2098" s="333">
        <f>OR(ISBLANK(B2098),ISBLANK(C2098))</f>
        <v/>
      </c>
      <c r="S2098" s="333">
        <f>IF(R2098,"",A2098&amp;"+")</f>
        <v/>
      </c>
    </row>
    <row r="2099" ht="20.1" customFormat="1" customHeight="1" s="333">
      <c r="A2099" s="296" t="n"/>
      <c r="B2099" s="328" t="n"/>
      <c r="C2099" s="328" t="n"/>
      <c r="D2099" s="328" t="n"/>
      <c r="E2099" s="328" t="n"/>
      <c r="F2099" s="328" t="n"/>
      <c r="G2099" s="329" t="n"/>
      <c r="H2099" s="329" t="n"/>
      <c r="I2099" s="330" t="n"/>
      <c r="J2099" s="330" t="n"/>
      <c r="K2099" s="330" t="n"/>
      <c r="L2099" s="330" t="n"/>
      <c r="M2099" s="330" t="n"/>
      <c r="N2099" s="331">
        <f>IF(A2099="","",IF(ISERROR(MATCH($F2099,CL,0)),"Unknown",INDIRECT("'C'!$A$"&amp;MATCH($F2099,CL,0)+1)))</f>
        <v/>
      </c>
      <c r="O2099" s="331" t="inlineStr"/>
      <c r="P2099" s="332" t="n"/>
      <c r="Q2099" s="333">
        <f>A2099&amp;B2099</f>
        <v/>
      </c>
      <c r="R2099" s="333">
        <f>OR(ISBLANK(B2099),ISBLANK(C2099))</f>
        <v/>
      </c>
      <c r="S2099" s="333">
        <f>IF(R2099,"",A2099&amp;"+")</f>
        <v/>
      </c>
    </row>
    <row r="2100" ht="20.1" customFormat="1" customHeight="1" s="333">
      <c r="A2100" s="296" t="n"/>
      <c r="B2100" s="328" t="n"/>
      <c r="C2100" s="328" t="n"/>
      <c r="D2100" s="328" t="n"/>
      <c r="E2100" s="328" t="n"/>
      <c r="F2100" s="328" t="n"/>
      <c r="G2100" s="329" t="n"/>
      <c r="H2100" s="329" t="n"/>
      <c r="I2100" s="330" t="n"/>
      <c r="J2100" s="330" t="n"/>
      <c r="K2100" s="330" t="n"/>
      <c r="L2100" s="330" t="n"/>
      <c r="M2100" s="330" t="n"/>
      <c r="N2100" s="331">
        <f>IF(A2100="","",IF(ISERROR(MATCH($F2100,CL,0)),"Unknown",INDIRECT("'C'!$A$"&amp;MATCH($F2100,CL,0)+1)))</f>
        <v/>
      </c>
      <c r="O2100" s="331" t="inlineStr"/>
      <c r="P2100" s="332" t="n"/>
      <c r="Q2100" s="333">
        <f>A2100&amp;B2100</f>
        <v/>
      </c>
      <c r="R2100" s="333">
        <f>OR(ISBLANK(B2100),ISBLANK(C2100))</f>
        <v/>
      </c>
      <c r="S2100" s="333">
        <f>IF(R2100,"",A2100&amp;"+")</f>
        <v/>
      </c>
    </row>
    <row r="2101" ht="20.1" customFormat="1" customHeight="1" s="333">
      <c r="A2101" s="296" t="n"/>
      <c r="B2101" s="328" t="n"/>
      <c r="C2101" s="328" t="n"/>
      <c r="D2101" s="328" t="n"/>
      <c r="E2101" s="328" t="n"/>
      <c r="F2101" s="328" t="n"/>
      <c r="G2101" s="329" t="n"/>
      <c r="H2101" s="329" t="n"/>
      <c r="I2101" s="330" t="n"/>
      <c r="J2101" s="330" t="n"/>
      <c r="K2101" s="330" t="n"/>
      <c r="L2101" s="330" t="n"/>
      <c r="M2101" s="330" t="n"/>
      <c r="N2101" s="331">
        <f>IF(A2101="","",IF(ISERROR(MATCH($F2101,CL,0)),"Unknown",INDIRECT("'C'!$A$"&amp;MATCH($F2101,CL,0)+1)))</f>
        <v/>
      </c>
      <c r="O2101" s="331" t="inlineStr"/>
      <c r="P2101" s="332" t="n"/>
      <c r="Q2101" s="333">
        <f>A2101&amp;B2101</f>
        <v/>
      </c>
      <c r="R2101" s="333">
        <f>OR(ISBLANK(B2101),ISBLANK(C2101))</f>
        <v/>
      </c>
      <c r="S2101" s="333">
        <f>IF(R2101,"",A2101&amp;"+")</f>
        <v/>
      </c>
    </row>
    <row r="2102" ht="20.1" customFormat="1" customHeight="1" s="333">
      <c r="A2102" s="296" t="n"/>
      <c r="B2102" s="328" t="n"/>
      <c r="C2102" s="328" t="n"/>
      <c r="D2102" s="328" t="n"/>
      <c r="E2102" s="328" t="n"/>
      <c r="F2102" s="328" t="n"/>
      <c r="G2102" s="329" t="n"/>
      <c r="H2102" s="329" t="n"/>
      <c r="I2102" s="330" t="n"/>
      <c r="J2102" s="330" t="n"/>
      <c r="K2102" s="330" t="n"/>
      <c r="L2102" s="330" t="n"/>
      <c r="M2102" s="330" t="n"/>
      <c r="N2102" s="331">
        <f>IF(A2102="","",IF(ISERROR(MATCH($F2102,CL,0)),"Unknown",INDIRECT("'C'!$A$"&amp;MATCH($F2102,CL,0)+1)))</f>
        <v/>
      </c>
      <c r="O2102" s="331" t="inlineStr"/>
      <c r="P2102" s="332" t="n"/>
      <c r="Q2102" s="333">
        <f>A2102&amp;B2102</f>
        <v/>
      </c>
      <c r="R2102" s="333">
        <f>OR(ISBLANK(B2102),ISBLANK(C2102))</f>
        <v/>
      </c>
      <c r="S2102" s="333">
        <f>IF(R2102,"",A2102&amp;"+")</f>
        <v/>
      </c>
    </row>
    <row r="2103" ht="20.1" customFormat="1" customHeight="1" s="333">
      <c r="A2103" s="296" t="n"/>
      <c r="B2103" s="328" t="n"/>
      <c r="C2103" s="328" t="n"/>
      <c r="D2103" s="328" t="n"/>
      <c r="E2103" s="328" t="n"/>
      <c r="F2103" s="328" t="n"/>
      <c r="G2103" s="329" t="n"/>
      <c r="H2103" s="329" t="n"/>
      <c r="I2103" s="330" t="n"/>
      <c r="J2103" s="330" t="n"/>
      <c r="K2103" s="330" t="n"/>
      <c r="L2103" s="330" t="n"/>
      <c r="M2103" s="330" t="n"/>
      <c r="N2103" s="331">
        <f>IF(A2103="","",IF(ISERROR(MATCH($F2103,CL,0)),"Unknown",INDIRECT("'C'!$A$"&amp;MATCH($F2103,CL,0)+1)))</f>
        <v/>
      </c>
      <c r="O2103" s="331" t="inlineStr"/>
      <c r="P2103" s="332" t="n"/>
      <c r="Q2103" s="333">
        <f>A2103&amp;B2103</f>
        <v/>
      </c>
      <c r="R2103" s="333">
        <f>OR(ISBLANK(B2103),ISBLANK(C2103))</f>
        <v/>
      </c>
      <c r="S2103" s="333">
        <f>IF(R2103,"",A2103&amp;"+")</f>
        <v/>
      </c>
    </row>
    <row r="2104" ht="20.1" customFormat="1" customHeight="1" s="333">
      <c r="A2104" s="296" t="n"/>
      <c r="B2104" s="328" t="n"/>
      <c r="C2104" s="328" t="n"/>
      <c r="D2104" s="328" t="n"/>
      <c r="E2104" s="328" t="n"/>
      <c r="F2104" s="328" t="n"/>
      <c r="G2104" s="329" t="n"/>
      <c r="H2104" s="329" t="n"/>
      <c r="I2104" s="330" t="n"/>
      <c r="J2104" s="330" t="n"/>
      <c r="K2104" s="330" t="n"/>
      <c r="L2104" s="330" t="n"/>
      <c r="M2104" s="330" t="n"/>
      <c r="N2104" s="331">
        <f>IF(A2104="","",IF(ISERROR(MATCH($F2104,CL,0)),"Unknown",INDIRECT("'C'!$A$"&amp;MATCH($F2104,CL,0)+1)))</f>
        <v/>
      </c>
      <c r="O2104" s="331" t="inlineStr"/>
      <c r="P2104" s="332" t="n"/>
      <c r="Q2104" s="333">
        <f>A2104&amp;B2104</f>
        <v/>
      </c>
      <c r="R2104" s="333">
        <f>OR(ISBLANK(B2104),ISBLANK(C2104))</f>
        <v/>
      </c>
      <c r="S2104" s="333">
        <f>IF(R2104,"",A2104&amp;"+")</f>
        <v/>
      </c>
    </row>
    <row r="2105" ht="20.1" customFormat="1" customHeight="1" s="333">
      <c r="A2105" s="296" t="n"/>
      <c r="B2105" s="328" t="n"/>
      <c r="C2105" s="328" t="n"/>
      <c r="D2105" s="328" t="n"/>
      <c r="E2105" s="328" t="n"/>
      <c r="F2105" s="328" t="n"/>
      <c r="G2105" s="329" t="n"/>
      <c r="H2105" s="329" t="n"/>
      <c r="I2105" s="330" t="n"/>
      <c r="J2105" s="330" t="n"/>
      <c r="K2105" s="330" t="n"/>
      <c r="L2105" s="330" t="n"/>
      <c r="M2105" s="330" t="n"/>
      <c r="N2105" s="331">
        <f>IF(A2105="","",IF(ISERROR(MATCH($F2105,CL,0)),"Unknown",INDIRECT("'C'!$A$"&amp;MATCH($F2105,CL,0)+1)))</f>
        <v/>
      </c>
      <c r="O2105" s="331" t="inlineStr"/>
      <c r="P2105" s="332" t="n"/>
      <c r="Q2105" s="333">
        <f>A2105&amp;B2105</f>
        <v/>
      </c>
      <c r="R2105" s="333">
        <f>OR(ISBLANK(B2105),ISBLANK(C2105))</f>
        <v/>
      </c>
      <c r="S2105" s="333">
        <f>IF(R2105,"",A2105&amp;"+")</f>
        <v/>
      </c>
    </row>
    <row r="2106" ht="20.1" customFormat="1" customHeight="1" s="333">
      <c r="A2106" s="296" t="n"/>
      <c r="B2106" s="328" t="n"/>
      <c r="C2106" s="328" t="n"/>
      <c r="D2106" s="328" t="n"/>
      <c r="E2106" s="328" t="n"/>
      <c r="F2106" s="328" t="n"/>
      <c r="G2106" s="329" t="n"/>
      <c r="H2106" s="329" t="n"/>
      <c r="I2106" s="330" t="n"/>
      <c r="J2106" s="330" t="n"/>
      <c r="K2106" s="330" t="n"/>
      <c r="L2106" s="330" t="n"/>
      <c r="M2106" s="330" t="n"/>
      <c r="N2106" s="331">
        <f>IF(A2106="","",IF(ISERROR(MATCH($F2106,CL,0)),"Unknown",INDIRECT("'C'!$A$"&amp;MATCH($F2106,CL,0)+1)))</f>
        <v/>
      </c>
      <c r="O2106" s="331" t="inlineStr"/>
      <c r="P2106" s="332" t="n"/>
      <c r="Q2106" s="333">
        <f>A2106&amp;B2106</f>
        <v/>
      </c>
      <c r="R2106" s="333">
        <f>OR(ISBLANK(B2106),ISBLANK(C2106))</f>
        <v/>
      </c>
      <c r="S2106" s="333">
        <f>IF(R2106,"",A2106&amp;"+")</f>
        <v/>
      </c>
    </row>
    <row r="2107" ht="20.1" customFormat="1" customHeight="1" s="333">
      <c r="A2107" s="296" t="n"/>
      <c r="B2107" s="328" t="n"/>
      <c r="C2107" s="328" t="n"/>
      <c r="D2107" s="328" t="n"/>
      <c r="E2107" s="328" t="n"/>
      <c r="F2107" s="328" t="n"/>
      <c r="G2107" s="329" t="n"/>
      <c r="H2107" s="329" t="n"/>
      <c r="I2107" s="330" t="n"/>
      <c r="J2107" s="330" t="n"/>
      <c r="K2107" s="330" t="n"/>
      <c r="L2107" s="330" t="n"/>
      <c r="M2107" s="330" t="n"/>
      <c r="N2107" s="331">
        <f>IF(A2107="","",IF(ISERROR(MATCH($F2107,CL,0)),"Unknown",INDIRECT("'C'!$A$"&amp;MATCH($F2107,CL,0)+1)))</f>
        <v/>
      </c>
      <c r="O2107" s="331" t="inlineStr"/>
      <c r="P2107" s="332" t="n"/>
      <c r="Q2107" s="333">
        <f>A2107&amp;B2107</f>
        <v/>
      </c>
      <c r="R2107" s="333">
        <f>OR(ISBLANK(B2107),ISBLANK(C2107))</f>
        <v/>
      </c>
      <c r="S2107" s="333">
        <f>IF(R2107,"",A2107&amp;"+")</f>
        <v/>
      </c>
    </row>
    <row r="2108" ht="20.1" customFormat="1" customHeight="1" s="333">
      <c r="A2108" s="296" t="n"/>
      <c r="B2108" s="328" t="n"/>
      <c r="C2108" s="328" t="n"/>
      <c r="D2108" s="328" t="n"/>
      <c r="E2108" s="328" t="n"/>
      <c r="F2108" s="328" t="n"/>
      <c r="G2108" s="329" t="n"/>
      <c r="H2108" s="329" t="n"/>
      <c r="I2108" s="330" t="n"/>
      <c r="J2108" s="330" t="n"/>
      <c r="K2108" s="330" t="n"/>
      <c r="L2108" s="330" t="n"/>
      <c r="M2108" s="330" t="n"/>
      <c r="N2108" s="331">
        <f>IF(A2108="","",IF(ISERROR(MATCH($F2108,CL,0)),"Unknown",INDIRECT("'C'!$A$"&amp;MATCH($F2108,CL,0)+1)))</f>
        <v/>
      </c>
      <c r="O2108" s="331" t="inlineStr"/>
      <c r="P2108" s="332" t="n"/>
      <c r="Q2108" s="333">
        <f>A2108&amp;B2108</f>
        <v/>
      </c>
      <c r="R2108" s="333">
        <f>OR(ISBLANK(B2108),ISBLANK(C2108))</f>
        <v/>
      </c>
      <c r="S2108" s="333">
        <f>IF(R2108,"",A2108&amp;"+")</f>
        <v/>
      </c>
    </row>
    <row r="2109" ht="20.1" customFormat="1" customHeight="1" s="333">
      <c r="A2109" s="296" t="n"/>
      <c r="B2109" s="328" t="n"/>
      <c r="C2109" s="328" t="n"/>
      <c r="D2109" s="328" t="n"/>
      <c r="E2109" s="328" t="n"/>
      <c r="F2109" s="328" t="n"/>
      <c r="G2109" s="329" t="n"/>
      <c r="H2109" s="329" t="n"/>
      <c r="I2109" s="330" t="n"/>
      <c r="J2109" s="330" t="n"/>
      <c r="K2109" s="330" t="n"/>
      <c r="L2109" s="330" t="n"/>
      <c r="M2109" s="330" t="n"/>
      <c r="N2109" s="331">
        <f>IF(A2109="","",IF(ISERROR(MATCH($F2109,CL,0)),"Unknown",INDIRECT("'C'!$A$"&amp;MATCH($F2109,CL,0)+1)))</f>
        <v/>
      </c>
      <c r="O2109" s="331" t="inlineStr"/>
      <c r="P2109" s="332" t="n"/>
      <c r="Q2109" s="333">
        <f>A2109&amp;B2109</f>
        <v/>
      </c>
      <c r="R2109" s="333">
        <f>OR(ISBLANK(B2109),ISBLANK(C2109))</f>
        <v/>
      </c>
      <c r="S2109" s="333">
        <f>IF(R2109,"",A2109&amp;"+")</f>
        <v/>
      </c>
    </row>
    <row r="2110" ht="20.1" customFormat="1" customHeight="1" s="333">
      <c r="A2110" s="296" t="n"/>
      <c r="B2110" s="328" t="n"/>
      <c r="C2110" s="328" t="n"/>
      <c r="D2110" s="328" t="n"/>
      <c r="E2110" s="328" t="n"/>
      <c r="F2110" s="328" t="n"/>
      <c r="G2110" s="329" t="n"/>
      <c r="H2110" s="329" t="n"/>
      <c r="I2110" s="330" t="n"/>
      <c r="J2110" s="330" t="n"/>
      <c r="K2110" s="330" t="n"/>
      <c r="L2110" s="330" t="n"/>
      <c r="M2110" s="330" t="n"/>
      <c r="N2110" s="331">
        <f>IF(A2110="","",IF(ISERROR(MATCH($F2110,CL,0)),"Unknown",INDIRECT("'C'!$A$"&amp;MATCH($F2110,CL,0)+1)))</f>
        <v/>
      </c>
      <c r="O2110" s="331" t="inlineStr"/>
      <c r="P2110" s="332" t="n"/>
      <c r="Q2110" s="333">
        <f>A2110&amp;B2110</f>
        <v/>
      </c>
      <c r="R2110" s="333">
        <f>OR(ISBLANK(B2110),ISBLANK(C2110))</f>
        <v/>
      </c>
      <c r="S2110" s="333">
        <f>IF(R2110,"",A2110&amp;"+")</f>
        <v/>
      </c>
    </row>
    <row r="2111" ht="20.1" customFormat="1" customHeight="1" s="333">
      <c r="A2111" s="296" t="n"/>
      <c r="B2111" s="328" t="n"/>
      <c r="C2111" s="328" t="n"/>
      <c r="D2111" s="328" t="n"/>
      <c r="E2111" s="328" t="n"/>
      <c r="F2111" s="328" t="n"/>
      <c r="G2111" s="329" t="n"/>
      <c r="H2111" s="329" t="n"/>
      <c r="I2111" s="330" t="n"/>
      <c r="J2111" s="330" t="n"/>
      <c r="K2111" s="330" t="n"/>
      <c r="L2111" s="330" t="n"/>
      <c r="M2111" s="330" t="n"/>
      <c r="N2111" s="331">
        <f>IF(A2111="","",IF(ISERROR(MATCH($F2111,CL,0)),"Unknown",INDIRECT("'C'!$A$"&amp;MATCH($F2111,CL,0)+1)))</f>
        <v/>
      </c>
      <c r="O2111" s="331" t="inlineStr"/>
      <c r="P2111" s="332" t="n"/>
      <c r="Q2111" s="333">
        <f>A2111&amp;B2111</f>
        <v/>
      </c>
      <c r="R2111" s="333">
        <f>OR(ISBLANK(B2111),ISBLANK(C2111))</f>
        <v/>
      </c>
      <c r="S2111" s="333">
        <f>IF(R2111,"",A2111&amp;"+")</f>
        <v/>
      </c>
    </row>
    <row r="2112" ht="20.1" customFormat="1" customHeight="1" s="333">
      <c r="A2112" s="296" t="n"/>
      <c r="B2112" s="328" t="n"/>
      <c r="C2112" s="328" t="n"/>
      <c r="D2112" s="328" t="n"/>
      <c r="E2112" s="328" t="n"/>
      <c r="F2112" s="328" t="n"/>
      <c r="G2112" s="329" t="n"/>
      <c r="H2112" s="329" t="n"/>
      <c r="I2112" s="330" t="n"/>
      <c r="J2112" s="330" t="n"/>
      <c r="K2112" s="330" t="n"/>
      <c r="L2112" s="330" t="n"/>
      <c r="M2112" s="330" t="n"/>
      <c r="N2112" s="331">
        <f>IF(A2112="","",IF(ISERROR(MATCH($F2112,CL,0)),"Unknown",INDIRECT("'C'!$A$"&amp;MATCH($F2112,CL,0)+1)))</f>
        <v/>
      </c>
      <c r="O2112" s="331" t="inlineStr"/>
      <c r="P2112" s="332" t="n"/>
      <c r="Q2112" s="333">
        <f>A2112&amp;B2112</f>
        <v/>
      </c>
      <c r="R2112" s="333">
        <f>OR(ISBLANK(B2112),ISBLANK(C2112))</f>
        <v/>
      </c>
      <c r="S2112" s="333">
        <f>IF(R2112,"",A2112&amp;"+")</f>
        <v/>
      </c>
    </row>
    <row r="2113" ht="20.1" customFormat="1" customHeight="1" s="333">
      <c r="A2113" s="296" t="n"/>
      <c r="B2113" s="328" t="n"/>
      <c r="C2113" s="328" t="n"/>
      <c r="D2113" s="328" t="n"/>
      <c r="E2113" s="328" t="n"/>
      <c r="F2113" s="328" t="n"/>
      <c r="G2113" s="329" t="n"/>
      <c r="H2113" s="329" t="n"/>
      <c r="I2113" s="330" t="n"/>
      <c r="J2113" s="330" t="n"/>
      <c r="K2113" s="330" t="n"/>
      <c r="L2113" s="330" t="n"/>
      <c r="M2113" s="330" t="n"/>
      <c r="N2113" s="331">
        <f>IF(A2113="","",IF(ISERROR(MATCH($F2113,CL,0)),"Unknown",INDIRECT("'C'!$A$"&amp;MATCH($F2113,CL,0)+1)))</f>
        <v/>
      </c>
      <c r="O2113" s="331" t="inlineStr"/>
      <c r="P2113" s="332" t="n"/>
      <c r="Q2113" s="333">
        <f>A2113&amp;B2113</f>
        <v/>
      </c>
      <c r="R2113" s="333">
        <f>OR(ISBLANK(B2113),ISBLANK(C2113))</f>
        <v/>
      </c>
      <c r="S2113" s="333">
        <f>IF(R2113,"",A2113&amp;"+")</f>
        <v/>
      </c>
    </row>
    <row r="2114" ht="20.1" customFormat="1" customHeight="1" s="333">
      <c r="A2114" s="296" t="n"/>
      <c r="B2114" s="328" t="n"/>
      <c r="C2114" s="328" t="n"/>
      <c r="D2114" s="328" t="n"/>
      <c r="E2114" s="328" t="n"/>
      <c r="F2114" s="328" t="n"/>
      <c r="G2114" s="329" t="n"/>
      <c r="H2114" s="329" t="n"/>
      <c r="I2114" s="330" t="n"/>
      <c r="J2114" s="330" t="n"/>
      <c r="K2114" s="330" t="n"/>
      <c r="L2114" s="330" t="n"/>
      <c r="M2114" s="330" t="n"/>
      <c r="N2114" s="331">
        <f>IF(A2114="","",IF(ISERROR(MATCH($F2114,CL,0)),"Unknown",INDIRECT("'C'!$A$"&amp;MATCH($F2114,CL,0)+1)))</f>
        <v/>
      </c>
      <c r="O2114" s="331" t="inlineStr"/>
      <c r="P2114" s="332" t="n"/>
      <c r="Q2114" s="333">
        <f>A2114&amp;B2114</f>
        <v/>
      </c>
      <c r="R2114" s="333">
        <f>OR(ISBLANK(B2114),ISBLANK(C2114))</f>
        <v/>
      </c>
      <c r="S2114" s="333">
        <f>IF(R2114,"",A2114&amp;"+")</f>
        <v/>
      </c>
    </row>
    <row r="2115" ht="20.1" customFormat="1" customHeight="1" s="333">
      <c r="A2115" s="296" t="n"/>
      <c r="B2115" s="328" t="n"/>
      <c r="C2115" s="328" t="n"/>
      <c r="D2115" s="328" t="n"/>
      <c r="E2115" s="328" t="n"/>
      <c r="F2115" s="328" t="n"/>
      <c r="G2115" s="329" t="n"/>
      <c r="H2115" s="329" t="n"/>
      <c r="I2115" s="330" t="n"/>
      <c r="J2115" s="330" t="n"/>
      <c r="K2115" s="330" t="n"/>
      <c r="L2115" s="330" t="n"/>
      <c r="M2115" s="330" t="n"/>
      <c r="N2115" s="331">
        <f>IF(A2115="","",IF(ISERROR(MATCH($F2115,CL,0)),"Unknown",INDIRECT("'C'!$A$"&amp;MATCH($F2115,CL,0)+1)))</f>
        <v/>
      </c>
      <c r="O2115" s="331" t="inlineStr"/>
      <c r="P2115" s="332" t="n"/>
      <c r="Q2115" s="333">
        <f>A2115&amp;B2115</f>
        <v/>
      </c>
      <c r="R2115" s="333">
        <f>OR(ISBLANK(B2115),ISBLANK(C2115))</f>
        <v/>
      </c>
      <c r="S2115" s="333">
        <f>IF(R2115,"",A2115&amp;"+")</f>
        <v/>
      </c>
    </row>
    <row r="2116" ht="20.1" customFormat="1" customHeight="1" s="333">
      <c r="A2116" s="296" t="n"/>
      <c r="B2116" s="328" t="n"/>
      <c r="C2116" s="328" t="n"/>
      <c r="D2116" s="328" t="n"/>
      <c r="E2116" s="328" t="n"/>
      <c r="F2116" s="328" t="n"/>
      <c r="G2116" s="329" t="n"/>
      <c r="H2116" s="329" t="n"/>
      <c r="I2116" s="330" t="n"/>
      <c r="J2116" s="330" t="n"/>
      <c r="K2116" s="330" t="n"/>
      <c r="L2116" s="330" t="n"/>
      <c r="M2116" s="330" t="n"/>
      <c r="N2116" s="331">
        <f>IF(A2116="","",IF(ISERROR(MATCH($F2116,CL,0)),"Unknown",INDIRECT("'C'!$A$"&amp;MATCH($F2116,CL,0)+1)))</f>
        <v/>
      </c>
      <c r="O2116" s="331" t="inlineStr"/>
      <c r="P2116" s="332" t="n"/>
      <c r="Q2116" s="333">
        <f>A2116&amp;B2116</f>
        <v/>
      </c>
      <c r="R2116" s="333">
        <f>OR(ISBLANK(B2116),ISBLANK(C2116))</f>
        <v/>
      </c>
      <c r="S2116" s="333">
        <f>IF(R2116,"",A2116&amp;"+")</f>
        <v/>
      </c>
    </row>
    <row r="2117" ht="20.1" customFormat="1" customHeight="1" s="333">
      <c r="A2117" s="296" t="n"/>
      <c r="B2117" s="328" t="n"/>
      <c r="C2117" s="328" t="n"/>
      <c r="D2117" s="328" t="n"/>
      <c r="E2117" s="328" t="n"/>
      <c r="F2117" s="328" t="n"/>
      <c r="G2117" s="329" t="n"/>
      <c r="H2117" s="329" t="n"/>
      <c r="I2117" s="330" t="n"/>
      <c r="J2117" s="330" t="n"/>
      <c r="K2117" s="330" t="n"/>
      <c r="L2117" s="330" t="n"/>
      <c r="M2117" s="330" t="n"/>
      <c r="N2117" s="331">
        <f>IF(A2117="","",IF(ISERROR(MATCH($F2117,CL,0)),"Unknown",INDIRECT("'C'!$A$"&amp;MATCH($F2117,CL,0)+1)))</f>
        <v/>
      </c>
      <c r="O2117" s="331" t="inlineStr"/>
      <c r="P2117" s="332" t="n"/>
      <c r="Q2117" s="333">
        <f>A2117&amp;B2117</f>
        <v/>
      </c>
      <c r="R2117" s="333">
        <f>OR(ISBLANK(B2117),ISBLANK(C2117))</f>
        <v/>
      </c>
      <c r="S2117" s="333">
        <f>IF(R2117,"",A2117&amp;"+")</f>
        <v/>
      </c>
    </row>
    <row r="2118" ht="20.1" customFormat="1" customHeight="1" s="333">
      <c r="A2118" s="296" t="n"/>
      <c r="B2118" s="328" t="n"/>
      <c r="C2118" s="328" t="n"/>
      <c r="D2118" s="328" t="n"/>
      <c r="E2118" s="328" t="n"/>
      <c r="F2118" s="328" t="n"/>
      <c r="G2118" s="329" t="n"/>
      <c r="H2118" s="329" t="n"/>
      <c r="I2118" s="330" t="n"/>
      <c r="J2118" s="330" t="n"/>
      <c r="K2118" s="330" t="n"/>
      <c r="L2118" s="330" t="n"/>
      <c r="M2118" s="330" t="n"/>
      <c r="N2118" s="331">
        <f>IF(A2118="","",IF(ISERROR(MATCH($F2118,CL,0)),"Unknown",INDIRECT("'C'!$A$"&amp;MATCH($F2118,CL,0)+1)))</f>
        <v/>
      </c>
      <c r="O2118" s="331" t="inlineStr"/>
      <c r="P2118" s="332" t="n"/>
      <c r="Q2118" s="333">
        <f>A2118&amp;B2118</f>
        <v/>
      </c>
      <c r="R2118" s="333">
        <f>OR(ISBLANK(B2118),ISBLANK(C2118))</f>
        <v/>
      </c>
      <c r="S2118" s="333">
        <f>IF(R2118,"",A2118&amp;"+")</f>
        <v/>
      </c>
    </row>
    <row r="2119" ht="20.1" customFormat="1" customHeight="1" s="333">
      <c r="A2119" s="296" t="n"/>
      <c r="B2119" s="328" t="n"/>
      <c r="C2119" s="328" t="n"/>
      <c r="D2119" s="328" t="n"/>
      <c r="E2119" s="328" t="n"/>
      <c r="F2119" s="328" t="n"/>
      <c r="G2119" s="329" t="n"/>
      <c r="H2119" s="329" t="n"/>
      <c r="I2119" s="330" t="n"/>
      <c r="J2119" s="330" t="n"/>
      <c r="K2119" s="330" t="n"/>
      <c r="L2119" s="330" t="n"/>
      <c r="M2119" s="330" t="n"/>
      <c r="N2119" s="331">
        <f>IF(A2119="","",IF(ISERROR(MATCH($F2119,CL,0)),"Unknown",INDIRECT("'C'!$A$"&amp;MATCH($F2119,CL,0)+1)))</f>
        <v/>
      </c>
      <c r="O2119" s="331" t="inlineStr"/>
      <c r="P2119" s="332" t="n"/>
      <c r="Q2119" s="333">
        <f>A2119&amp;B2119</f>
        <v/>
      </c>
      <c r="R2119" s="333">
        <f>OR(ISBLANK(B2119),ISBLANK(C2119))</f>
        <v/>
      </c>
      <c r="S2119" s="333">
        <f>IF(R2119,"",A2119&amp;"+")</f>
        <v/>
      </c>
    </row>
    <row r="2120" ht="20.1" customFormat="1" customHeight="1" s="333">
      <c r="A2120" s="296" t="n"/>
      <c r="B2120" s="328" t="n"/>
      <c r="C2120" s="328" t="n"/>
      <c r="D2120" s="328" t="n"/>
      <c r="E2120" s="328" t="n"/>
      <c r="F2120" s="328" t="n"/>
      <c r="G2120" s="329" t="n"/>
      <c r="H2120" s="329" t="n"/>
      <c r="I2120" s="330" t="n"/>
      <c r="J2120" s="330" t="n"/>
      <c r="K2120" s="330" t="n"/>
      <c r="L2120" s="330" t="n"/>
      <c r="M2120" s="330" t="n"/>
      <c r="N2120" s="331">
        <f>IF(A2120="","",IF(ISERROR(MATCH($F2120,CL,0)),"Unknown",INDIRECT("'C'!$A$"&amp;MATCH($F2120,CL,0)+1)))</f>
        <v/>
      </c>
      <c r="O2120" s="331" t="inlineStr"/>
      <c r="P2120" s="332" t="n"/>
      <c r="Q2120" s="333">
        <f>A2120&amp;B2120</f>
        <v/>
      </c>
      <c r="R2120" s="333">
        <f>OR(ISBLANK(B2120),ISBLANK(C2120))</f>
        <v/>
      </c>
      <c r="S2120" s="333">
        <f>IF(R2120,"",A2120&amp;"+")</f>
        <v/>
      </c>
    </row>
    <row r="2121" ht="20.1" customFormat="1" customHeight="1" s="333">
      <c r="A2121" s="296" t="n"/>
      <c r="B2121" s="328" t="n"/>
      <c r="C2121" s="328" t="n"/>
      <c r="D2121" s="328" t="n"/>
      <c r="E2121" s="328" t="n"/>
      <c r="F2121" s="328" t="n"/>
      <c r="G2121" s="329" t="n"/>
      <c r="H2121" s="329" t="n"/>
      <c r="I2121" s="330" t="n"/>
      <c r="J2121" s="330" t="n"/>
      <c r="K2121" s="330" t="n"/>
      <c r="L2121" s="330" t="n"/>
      <c r="M2121" s="330" t="n"/>
      <c r="N2121" s="331">
        <f>IF(A2121="","",IF(ISERROR(MATCH($F2121,CL,0)),"Unknown",INDIRECT("'C'!$A$"&amp;MATCH($F2121,CL,0)+1)))</f>
        <v/>
      </c>
      <c r="O2121" s="331" t="inlineStr"/>
      <c r="P2121" s="332" t="n"/>
      <c r="Q2121" s="333">
        <f>A2121&amp;B2121</f>
        <v/>
      </c>
      <c r="R2121" s="333">
        <f>OR(ISBLANK(B2121),ISBLANK(C2121))</f>
        <v/>
      </c>
      <c r="S2121" s="333">
        <f>IF(R2121,"",A2121&amp;"+")</f>
        <v/>
      </c>
    </row>
    <row r="2122" ht="20.1" customFormat="1" customHeight="1" s="333">
      <c r="A2122" s="296" t="n"/>
      <c r="B2122" s="328" t="n"/>
      <c r="C2122" s="328" t="n"/>
      <c r="D2122" s="328" t="n"/>
      <c r="E2122" s="328" t="n"/>
      <c r="F2122" s="328" t="n"/>
      <c r="G2122" s="329" t="n"/>
      <c r="H2122" s="329" t="n"/>
      <c r="I2122" s="330" t="n"/>
      <c r="J2122" s="330" t="n"/>
      <c r="K2122" s="330" t="n"/>
      <c r="L2122" s="330" t="n"/>
      <c r="M2122" s="330" t="n"/>
      <c r="N2122" s="331">
        <f>IF(A2122="","",IF(ISERROR(MATCH($F2122,CL,0)),"Unknown",INDIRECT("'C'!$A$"&amp;MATCH($F2122,CL,0)+1)))</f>
        <v/>
      </c>
      <c r="O2122" s="331" t="inlineStr"/>
      <c r="P2122" s="332" t="n"/>
      <c r="Q2122" s="333">
        <f>A2122&amp;B2122</f>
        <v/>
      </c>
      <c r="R2122" s="333">
        <f>OR(ISBLANK(B2122),ISBLANK(C2122))</f>
        <v/>
      </c>
      <c r="S2122" s="333">
        <f>IF(R2122,"",A2122&amp;"+")</f>
        <v/>
      </c>
    </row>
    <row r="2123" ht="20.1" customFormat="1" customHeight="1" s="333">
      <c r="A2123" s="296" t="n"/>
      <c r="B2123" s="328" t="n"/>
      <c r="C2123" s="328" t="n"/>
      <c r="D2123" s="328" t="n"/>
      <c r="E2123" s="328" t="n"/>
      <c r="F2123" s="328" t="n"/>
      <c r="G2123" s="329" t="n"/>
      <c r="H2123" s="329" t="n"/>
      <c r="I2123" s="330" t="n"/>
      <c r="J2123" s="330" t="n"/>
      <c r="K2123" s="330" t="n"/>
      <c r="L2123" s="330" t="n"/>
      <c r="M2123" s="330" t="n"/>
      <c r="N2123" s="331">
        <f>IF(A2123="","",IF(ISERROR(MATCH($F2123,CL,0)),"Unknown",INDIRECT("'C'!$A$"&amp;MATCH($F2123,CL,0)+1)))</f>
        <v/>
      </c>
      <c r="O2123" s="331" t="inlineStr"/>
      <c r="P2123" s="332" t="n"/>
      <c r="Q2123" s="333">
        <f>A2123&amp;B2123</f>
        <v/>
      </c>
      <c r="R2123" s="333">
        <f>OR(ISBLANK(B2123),ISBLANK(C2123))</f>
        <v/>
      </c>
      <c r="S2123" s="333">
        <f>IF(R2123,"",A2123&amp;"+")</f>
        <v/>
      </c>
    </row>
    <row r="2124" ht="20.1" customFormat="1" customHeight="1" s="333">
      <c r="A2124" s="296" t="n"/>
      <c r="B2124" s="328" t="n"/>
      <c r="C2124" s="328" t="n"/>
      <c r="D2124" s="328" t="n"/>
      <c r="E2124" s="328" t="n"/>
      <c r="F2124" s="328" t="n"/>
      <c r="G2124" s="329" t="n"/>
      <c r="H2124" s="329" t="n"/>
      <c r="I2124" s="330" t="n"/>
      <c r="J2124" s="330" t="n"/>
      <c r="K2124" s="330" t="n"/>
      <c r="L2124" s="330" t="n"/>
      <c r="M2124" s="330" t="n"/>
      <c r="N2124" s="331">
        <f>IF(A2124="","",IF(ISERROR(MATCH($F2124,CL,0)),"Unknown",INDIRECT("'C'!$A$"&amp;MATCH($F2124,CL,0)+1)))</f>
        <v/>
      </c>
      <c r="O2124" s="331" t="inlineStr"/>
      <c r="P2124" s="332" t="n"/>
      <c r="Q2124" s="333">
        <f>A2124&amp;B2124</f>
        <v/>
      </c>
      <c r="R2124" s="333">
        <f>OR(ISBLANK(B2124),ISBLANK(C2124))</f>
        <v/>
      </c>
      <c r="S2124" s="333">
        <f>IF(R2124,"",A2124&amp;"+")</f>
        <v/>
      </c>
    </row>
    <row r="2125" ht="20.1" customFormat="1" customHeight="1" s="333">
      <c r="A2125" s="296" t="n"/>
      <c r="B2125" s="328" t="n"/>
      <c r="C2125" s="328" t="n"/>
      <c r="D2125" s="328" t="n"/>
      <c r="E2125" s="328" t="n"/>
      <c r="F2125" s="328" t="n"/>
      <c r="G2125" s="329" t="n"/>
      <c r="H2125" s="329" t="n"/>
      <c r="I2125" s="330" t="n"/>
      <c r="J2125" s="330" t="n"/>
      <c r="K2125" s="330" t="n"/>
      <c r="L2125" s="330" t="n"/>
      <c r="M2125" s="330" t="n"/>
      <c r="N2125" s="331">
        <f>IF(A2125="","",IF(ISERROR(MATCH($F2125,CL,0)),"Unknown",INDIRECT("'C'!$A$"&amp;MATCH($F2125,CL,0)+1)))</f>
        <v/>
      </c>
      <c r="O2125" s="331" t="inlineStr"/>
      <c r="P2125" s="332" t="n"/>
      <c r="Q2125" s="333">
        <f>A2125&amp;B2125</f>
        <v/>
      </c>
      <c r="R2125" s="333">
        <f>OR(ISBLANK(B2125),ISBLANK(C2125))</f>
        <v/>
      </c>
      <c r="S2125" s="333">
        <f>IF(R2125,"",A2125&amp;"+")</f>
        <v/>
      </c>
    </row>
    <row r="2126" ht="20.1" customFormat="1" customHeight="1" s="333">
      <c r="A2126" s="296" t="n"/>
      <c r="B2126" s="328" t="n"/>
      <c r="C2126" s="328" t="n"/>
      <c r="D2126" s="328" t="n"/>
      <c r="E2126" s="328" t="n"/>
      <c r="F2126" s="328" t="n"/>
      <c r="G2126" s="329" t="n"/>
      <c r="H2126" s="329" t="n"/>
      <c r="I2126" s="330" t="n"/>
      <c r="J2126" s="330" t="n"/>
      <c r="K2126" s="330" t="n"/>
      <c r="L2126" s="330" t="n"/>
      <c r="M2126" s="330" t="n"/>
      <c r="N2126" s="331">
        <f>IF(A2126="","",IF(ISERROR(MATCH($F2126,CL,0)),"Unknown",INDIRECT("'C'!$A$"&amp;MATCH($F2126,CL,0)+1)))</f>
        <v/>
      </c>
      <c r="O2126" s="331" t="inlineStr"/>
      <c r="P2126" s="332" t="n"/>
      <c r="Q2126" s="333">
        <f>A2126&amp;B2126</f>
        <v/>
      </c>
      <c r="R2126" s="333">
        <f>OR(ISBLANK(B2126),ISBLANK(C2126))</f>
        <v/>
      </c>
      <c r="S2126" s="333">
        <f>IF(R2126,"",A2126&amp;"+")</f>
        <v/>
      </c>
    </row>
    <row r="2127" ht="20.1" customFormat="1" customHeight="1" s="333">
      <c r="A2127" s="296" t="n"/>
      <c r="B2127" s="328" t="n"/>
      <c r="C2127" s="328" t="n"/>
      <c r="D2127" s="328" t="n"/>
      <c r="E2127" s="328" t="n"/>
      <c r="F2127" s="328" t="n"/>
      <c r="G2127" s="329" t="n"/>
      <c r="H2127" s="329" t="n"/>
      <c r="I2127" s="330" t="n"/>
      <c r="J2127" s="330" t="n"/>
      <c r="K2127" s="330" t="n"/>
      <c r="L2127" s="330" t="n"/>
      <c r="M2127" s="330" t="n"/>
      <c r="N2127" s="331">
        <f>IF(A2127="","",IF(ISERROR(MATCH($F2127,CL,0)),"Unknown",INDIRECT("'C'!$A$"&amp;MATCH($F2127,CL,0)+1)))</f>
        <v/>
      </c>
      <c r="O2127" s="331" t="inlineStr"/>
      <c r="P2127" s="332" t="n"/>
      <c r="Q2127" s="333">
        <f>A2127&amp;B2127</f>
        <v/>
      </c>
      <c r="R2127" s="333">
        <f>OR(ISBLANK(B2127),ISBLANK(C2127))</f>
        <v/>
      </c>
      <c r="S2127" s="333">
        <f>IF(R2127,"",A2127&amp;"+")</f>
        <v/>
      </c>
    </row>
    <row r="2128" ht="20.1" customFormat="1" customHeight="1" s="333">
      <c r="A2128" s="296" t="n"/>
      <c r="B2128" s="328" t="n"/>
      <c r="C2128" s="328" t="n"/>
      <c r="D2128" s="328" t="n"/>
      <c r="E2128" s="328" t="n"/>
      <c r="F2128" s="328" t="n"/>
      <c r="G2128" s="329" t="n"/>
      <c r="H2128" s="329" t="n"/>
      <c r="I2128" s="330" t="n"/>
      <c r="J2128" s="330" t="n"/>
      <c r="K2128" s="330" t="n"/>
      <c r="L2128" s="330" t="n"/>
      <c r="M2128" s="330" t="n"/>
      <c r="N2128" s="331">
        <f>IF(A2128="","",IF(ISERROR(MATCH($F2128,CL,0)),"Unknown",INDIRECT("'C'!$A$"&amp;MATCH($F2128,CL,0)+1)))</f>
        <v/>
      </c>
      <c r="O2128" s="331" t="inlineStr"/>
      <c r="P2128" s="332" t="n"/>
      <c r="Q2128" s="333">
        <f>A2128&amp;B2128</f>
        <v/>
      </c>
      <c r="R2128" s="333">
        <f>OR(ISBLANK(B2128),ISBLANK(C2128))</f>
        <v/>
      </c>
      <c r="S2128" s="333">
        <f>IF(R2128,"",A2128&amp;"+")</f>
        <v/>
      </c>
    </row>
    <row r="2129" ht="20.1" customFormat="1" customHeight="1" s="333">
      <c r="A2129" s="296" t="n"/>
      <c r="B2129" s="328" t="n"/>
      <c r="C2129" s="328" t="n"/>
      <c r="D2129" s="328" t="n"/>
      <c r="E2129" s="328" t="n"/>
      <c r="F2129" s="328" t="n"/>
      <c r="G2129" s="329" t="n"/>
      <c r="H2129" s="329" t="n"/>
      <c r="I2129" s="330" t="n"/>
      <c r="J2129" s="330" t="n"/>
      <c r="K2129" s="330" t="n"/>
      <c r="L2129" s="330" t="n"/>
      <c r="M2129" s="330" t="n"/>
      <c r="N2129" s="331">
        <f>IF(A2129="","",IF(ISERROR(MATCH($F2129,CL,0)),"Unknown",INDIRECT("'C'!$A$"&amp;MATCH($F2129,CL,0)+1)))</f>
        <v/>
      </c>
      <c r="O2129" s="331" t="inlineStr"/>
      <c r="P2129" s="332" t="n"/>
      <c r="Q2129" s="333">
        <f>A2129&amp;B2129</f>
        <v/>
      </c>
      <c r="R2129" s="333">
        <f>OR(ISBLANK(B2129),ISBLANK(C2129))</f>
        <v/>
      </c>
      <c r="S2129" s="333">
        <f>IF(R2129,"",A2129&amp;"+")</f>
        <v/>
      </c>
    </row>
    <row r="2130" ht="20.1" customFormat="1" customHeight="1" s="333">
      <c r="A2130" s="296" t="n"/>
      <c r="B2130" s="328" t="n"/>
      <c r="C2130" s="328" t="n"/>
      <c r="D2130" s="328" t="n"/>
      <c r="E2130" s="328" t="n"/>
      <c r="F2130" s="328" t="n"/>
      <c r="G2130" s="329" t="n"/>
      <c r="H2130" s="329" t="n"/>
      <c r="I2130" s="330" t="n"/>
      <c r="J2130" s="330" t="n"/>
      <c r="K2130" s="330" t="n"/>
      <c r="L2130" s="330" t="n"/>
      <c r="M2130" s="330" t="n"/>
      <c r="N2130" s="331">
        <f>IF(A2130="","",IF(ISERROR(MATCH($F2130,CL,0)),"Unknown",INDIRECT("'C'!$A$"&amp;MATCH($F2130,CL,0)+1)))</f>
        <v/>
      </c>
      <c r="O2130" s="331" t="inlineStr"/>
      <c r="P2130" s="332" t="n"/>
      <c r="Q2130" s="333">
        <f>A2130&amp;B2130</f>
        <v/>
      </c>
      <c r="R2130" s="333">
        <f>OR(ISBLANK(B2130),ISBLANK(C2130))</f>
        <v/>
      </c>
      <c r="S2130" s="333">
        <f>IF(R2130,"",A2130&amp;"+")</f>
        <v/>
      </c>
    </row>
    <row r="2131" ht="20.1" customFormat="1" customHeight="1" s="333">
      <c r="A2131" s="296" t="n"/>
      <c r="B2131" s="328" t="n"/>
      <c r="C2131" s="328" t="n"/>
      <c r="D2131" s="328" t="n"/>
      <c r="E2131" s="328" t="n"/>
      <c r="F2131" s="328" t="n"/>
      <c r="G2131" s="329" t="n"/>
      <c r="H2131" s="329" t="n"/>
      <c r="I2131" s="330" t="n"/>
      <c r="J2131" s="330" t="n"/>
      <c r="K2131" s="330" t="n"/>
      <c r="L2131" s="330" t="n"/>
      <c r="M2131" s="330" t="n"/>
      <c r="N2131" s="331">
        <f>IF(A2131="","",IF(ISERROR(MATCH($F2131,CL,0)),"Unknown",INDIRECT("'C'!$A$"&amp;MATCH($F2131,CL,0)+1)))</f>
        <v/>
      </c>
      <c r="O2131" s="331" t="inlineStr"/>
      <c r="P2131" s="332" t="n"/>
      <c r="Q2131" s="333">
        <f>A2131&amp;B2131</f>
        <v/>
      </c>
      <c r="R2131" s="333">
        <f>OR(ISBLANK(B2131),ISBLANK(C2131))</f>
        <v/>
      </c>
      <c r="S2131" s="333">
        <f>IF(R2131,"",A2131&amp;"+")</f>
        <v/>
      </c>
    </row>
    <row r="2132" ht="20.1" customFormat="1" customHeight="1" s="333">
      <c r="A2132" s="296" t="n"/>
      <c r="B2132" s="328" t="n"/>
      <c r="C2132" s="328" t="n"/>
      <c r="D2132" s="328" t="n"/>
      <c r="E2132" s="328" t="n"/>
      <c r="F2132" s="328" t="n"/>
      <c r="G2132" s="329" t="n"/>
      <c r="H2132" s="329" t="n"/>
      <c r="I2132" s="330" t="n"/>
      <c r="J2132" s="330" t="n"/>
      <c r="K2132" s="330" t="n"/>
      <c r="L2132" s="330" t="n"/>
      <c r="M2132" s="330" t="n"/>
      <c r="N2132" s="331">
        <f>IF(A2132="","",IF(ISERROR(MATCH($F2132,CL,0)),"Unknown",INDIRECT("'C'!$A$"&amp;MATCH($F2132,CL,0)+1)))</f>
        <v/>
      </c>
      <c r="O2132" s="331" t="inlineStr"/>
      <c r="P2132" s="332" t="n"/>
      <c r="Q2132" s="333">
        <f>A2132&amp;B2132</f>
        <v/>
      </c>
      <c r="R2132" s="333">
        <f>OR(ISBLANK(B2132),ISBLANK(C2132))</f>
        <v/>
      </c>
      <c r="S2132" s="333">
        <f>IF(R2132,"",A2132&amp;"+")</f>
        <v/>
      </c>
    </row>
    <row r="2133" ht="20.1" customFormat="1" customHeight="1" s="333">
      <c r="A2133" s="296" t="n"/>
      <c r="B2133" s="328" t="n"/>
      <c r="C2133" s="328" t="n"/>
      <c r="D2133" s="328" t="n"/>
      <c r="E2133" s="328" t="n"/>
      <c r="F2133" s="328" t="n"/>
      <c r="G2133" s="329" t="n"/>
      <c r="H2133" s="329" t="n"/>
      <c r="I2133" s="330" t="n"/>
      <c r="J2133" s="330" t="n"/>
      <c r="K2133" s="330" t="n"/>
      <c r="L2133" s="330" t="n"/>
      <c r="M2133" s="330" t="n"/>
      <c r="N2133" s="331">
        <f>IF(A2133="","",IF(ISERROR(MATCH($F2133,CL,0)),"Unknown",INDIRECT("'C'!$A$"&amp;MATCH($F2133,CL,0)+1)))</f>
        <v/>
      </c>
      <c r="O2133" s="331" t="inlineStr"/>
      <c r="P2133" s="332" t="n"/>
      <c r="Q2133" s="333">
        <f>A2133&amp;B2133</f>
        <v/>
      </c>
      <c r="R2133" s="333">
        <f>OR(ISBLANK(B2133),ISBLANK(C2133))</f>
        <v/>
      </c>
      <c r="S2133" s="333">
        <f>IF(R2133,"",A2133&amp;"+")</f>
        <v/>
      </c>
    </row>
    <row r="2134" ht="20.1" customFormat="1" customHeight="1" s="333">
      <c r="A2134" s="296" t="n"/>
      <c r="B2134" s="328" t="n"/>
      <c r="C2134" s="328" t="n"/>
      <c r="D2134" s="328" t="n"/>
      <c r="E2134" s="328" t="n"/>
      <c r="F2134" s="328" t="n"/>
      <c r="G2134" s="329" t="n"/>
      <c r="H2134" s="329" t="n"/>
      <c r="I2134" s="330" t="n"/>
      <c r="J2134" s="330" t="n"/>
      <c r="K2134" s="330" t="n"/>
      <c r="L2134" s="330" t="n"/>
      <c r="M2134" s="330" t="n"/>
      <c r="N2134" s="331">
        <f>IF(A2134="","",IF(ISERROR(MATCH($F2134,CL,0)),"Unknown",INDIRECT("'C'!$A$"&amp;MATCH($F2134,CL,0)+1)))</f>
        <v/>
      </c>
      <c r="O2134" s="331" t="inlineStr"/>
      <c r="P2134" s="332" t="n"/>
      <c r="Q2134" s="333">
        <f>A2134&amp;B2134</f>
        <v/>
      </c>
      <c r="R2134" s="333">
        <f>OR(ISBLANK(B2134),ISBLANK(C2134))</f>
        <v/>
      </c>
      <c r="S2134" s="333">
        <f>IF(R2134,"",A2134&amp;"+")</f>
        <v/>
      </c>
    </row>
    <row r="2135" ht="20.1" customFormat="1" customHeight="1" s="333">
      <c r="A2135" s="296" t="n"/>
      <c r="B2135" s="328" t="n"/>
      <c r="C2135" s="328" t="n"/>
      <c r="D2135" s="328" t="n"/>
      <c r="E2135" s="328" t="n"/>
      <c r="F2135" s="328" t="n"/>
      <c r="G2135" s="329" t="n"/>
      <c r="H2135" s="329" t="n"/>
      <c r="I2135" s="330" t="n"/>
      <c r="J2135" s="330" t="n"/>
      <c r="K2135" s="330" t="n"/>
      <c r="L2135" s="330" t="n"/>
      <c r="M2135" s="330" t="n"/>
      <c r="N2135" s="331">
        <f>IF(A2135="","",IF(ISERROR(MATCH($F2135,CL,0)),"Unknown",INDIRECT("'C'!$A$"&amp;MATCH($F2135,CL,0)+1)))</f>
        <v/>
      </c>
      <c r="O2135" s="331" t="inlineStr"/>
      <c r="P2135" s="332" t="n"/>
      <c r="Q2135" s="333">
        <f>A2135&amp;B2135</f>
        <v/>
      </c>
      <c r="R2135" s="333">
        <f>OR(ISBLANK(B2135),ISBLANK(C2135))</f>
        <v/>
      </c>
      <c r="S2135" s="333">
        <f>IF(R2135,"",A2135&amp;"+")</f>
        <v/>
      </c>
    </row>
    <row r="2136" ht="20.1" customFormat="1" customHeight="1" s="333">
      <c r="A2136" s="296" t="n"/>
      <c r="B2136" s="328" t="n"/>
      <c r="C2136" s="328" t="n"/>
      <c r="D2136" s="328" t="n"/>
      <c r="E2136" s="328" t="n"/>
      <c r="F2136" s="328" t="n"/>
      <c r="G2136" s="329" t="n"/>
      <c r="H2136" s="329" t="n"/>
      <c r="I2136" s="330" t="n"/>
      <c r="J2136" s="330" t="n"/>
      <c r="K2136" s="330" t="n"/>
      <c r="L2136" s="330" t="n"/>
      <c r="M2136" s="330" t="n"/>
      <c r="N2136" s="331">
        <f>IF(A2136="","",IF(ISERROR(MATCH($F2136,CL,0)),"Unknown",INDIRECT("'C'!$A$"&amp;MATCH($F2136,CL,0)+1)))</f>
        <v/>
      </c>
      <c r="O2136" s="331" t="inlineStr"/>
      <c r="P2136" s="332" t="n"/>
      <c r="Q2136" s="333">
        <f>A2136&amp;B2136</f>
        <v/>
      </c>
      <c r="R2136" s="333">
        <f>OR(ISBLANK(B2136),ISBLANK(C2136))</f>
        <v/>
      </c>
      <c r="S2136" s="333">
        <f>IF(R2136,"",A2136&amp;"+")</f>
        <v/>
      </c>
    </row>
    <row r="2137" ht="20.1" customFormat="1" customHeight="1" s="333">
      <c r="A2137" s="296" t="n"/>
      <c r="B2137" s="328" t="n"/>
      <c r="C2137" s="328" t="n"/>
      <c r="D2137" s="328" t="n"/>
      <c r="E2137" s="328" t="n"/>
      <c r="F2137" s="328" t="n"/>
      <c r="G2137" s="329" t="n"/>
      <c r="H2137" s="329" t="n"/>
      <c r="I2137" s="330" t="n"/>
      <c r="J2137" s="330" t="n"/>
      <c r="K2137" s="330" t="n"/>
      <c r="L2137" s="330" t="n"/>
      <c r="M2137" s="330" t="n"/>
      <c r="N2137" s="331">
        <f>IF(A2137="","",IF(ISERROR(MATCH($F2137,CL,0)),"Unknown",INDIRECT("'C'!$A$"&amp;MATCH($F2137,CL,0)+1)))</f>
        <v/>
      </c>
      <c r="O2137" s="331" t="inlineStr"/>
      <c r="P2137" s="332" t="n"/>
      <c r="Q2137" s="333">
        <f>A2137&amp;B2137</f>
        <v/>
      </c>
      <c r="R2137" s="333">
        <f>OR(ISBLANK(B2137),ISBLANK(C2137))</f>
        <v/>
      </c>
      <c r="S2137" s="333">
        <f>IF(R2137,"",A2137&amp;"+")</f>
        <v/>
      </c>
    </row>
    <row r="2138" ht="20.1" customFormat="1" customHeight="1" s="333">
      <c r="A2138" s="296" t="n"/>
      <c r="B2138" s="328" t="n"/>
      <c r="C2138" s="328" t="n"/>
      <c r="D2138" s="328" t="n"/>
      <c r="E2138" s="328" t="n"/>
      <c r="F2138" s="328" t="n"/>
      <c r="G2138" s="329" t="n"/>
      <c r="H2138" s="329" t="n"/>
      <c r="I2138" s="330" t="n"/>
      <c r="J2138" s="330" t="n"/>
      <c r="K2138" s="330" t="n"/>
      <c r="L2138" s="330" t="n"/>
      <c r="M2138" s="330" t="n"/>
      <c r="N2138" s="331">
        <f>IF(A2138="","",IF(ISERROR(MATCH($F2138,CL,0)),"Unknown",INDIRECT("'C'!$A$"&amp;MATCH($F2138,CL,0)+1)))</f>
        <v/>
      </c>
      <c r="O2138" s="331" t="inlineStr"/>
      <c r="P2138" s="332" t="n"/>
      <c r="Q2138" s="333">
        <f>A2138&amp;B2138</f>
        <v/>
      </c>
      <c r="R2138" s="333">
        <f>OR(ISBLANK(B2138),ISBLANK(C2138))</f>
        <v/>
      </c>
      <c r="S2138" s="333">
        <f>IF(R2138,"",A2138&amp;"+")</f>
        <v/>
      </c>
    </row>
    <row r="2139" ht="20.1" customFormat="1" customHeight="1" s="333">
      <c r="A2139" s="296" t="n"/>
      <c r="B2139" s="328" t="n"/>
      <c r="C2139" s="328" t="n"/>
      <c r="D2139" s="328" t="n"/>
      <c r="E2139" s="328" t="n"/>
      <c r="F2139" s="328" t="n"/>
      <c r="G2139" s="329" t="n"/>
      <c r="H2139" s="329" t="n"/>
      <c r="I2139" s="330" t="n"/>
      <c r="J2139" s="330" t="n"/>
      <c r="K2139" s="330" t="n"/>
      <c r="L2139" s="330" t="n"/>
      <c r="M2139" s="330" t="n"/>
      <c r="N2139" s="331">
        <f>IF(A2139="","",IF(ISERROR(MATCH($F2139,CL,0)),"Unknown",INDIRECT("'C'!$A$"&amp;MATCH($F2139,CL,0)+1)))</f>
        <v/>
      </c>
      <c r="O2139" s="331" t="inlineStr"/>
      <c r="P2139" s="332" t="n"/>
      <c r="Q2139" s="333">
        <f>A2139&amp;B2139</f>
        <v/>
      </c>
      <c r="R2139" s="333">
        <f>OR(ISBLANK(B2139),ISBLANK(C2139))</f>
        <v/>
      </c>
      <c r="S2139" s="333">
        <f>IF(R2139,"",A2139&amp;"+")</f>
        <v/>
      </c>
    </row>
    <row r="2140" ht="20.1" customFormat="1" customHeight="1" s="333">
      <c r="A2140" s="296" t="n"/>
      <c r="B2140" s="328" t="n"/>
      <c r="C2140" s="328" t="n"/>
      <c r="D2140" s="328" t="n"/>
      <c r="E2140" s="328" t="n"/>
      <c r="F2140" s="328" t="n"/>
      <c r="G2140" s="329" t="n"/>
      <c r="H2140" s="329" t="n"/>
      <c r="I2140" s="330" t="n"/>
      <c r="J2140" s="330" t="n"/>
      <c r="K2140" s="330" t="n"/>
      <c r="L2140" s="330" t="n"/>
      <c r="M2140" s="330" t="n"/>
      <c r="N2140" s="331">
        <f>IF(A2140="","",IF(ISERROR(MATCH($F2140,CL,0)),"Unknown",INDIRECT("'C'!$A$"&amp;MATCH($F2140,CL,0)+1)))</f>
        <v/>
      </c>
      <c r="O2140" s="331" t="inlineStr"/>
      <c r="P2140" s="332" t="n"/>
      <c r="Q2140" s="333">
        <f>A2140&amp;B2140</f>
        <v/>
      </c>
      <c r="R2140" s="333">
        <f>OR(ISBLANK(B2140),ISBLANK(C2140))</f>
        <v/>
      </c>
      <c r="S2140" s="333">
        <f>IF(R2140,"",A2140&amp;"+")</f>
        <v/>
      </c>
    </row>
    <row r="2141" ht="20.1" customFormat="1" customHeight="1" s="333">
      <c r="A2141" s="296" t="n"/>
      <c r="B2141" s="328" t="n"/>
      <c r="C2141" s="328" t="n"/>
      <c r="D2141" s="328" t="n"/>
      <c r="E2141" s="328" t="n"/>
      <c r="F2141" s="328" t="n"/>
      <c r="G2141" s="329" t="n"/>
      <c r="H2141" s="329" t="n"/>
      <c r="I2141" s="330" t="n"/>
      <c r="J2141" s="330" t="n"/>
      <c r="K2141" s="330" t="n"/>
      <c r="L2141" s="330" t="n"/>
      <c r="M2141" s="330" t="n"/>
      <c r="N2141" s="331">
        <f>IF(A2141="","",IF(ISERROR(MATCH($F2141,CL,0)),"Unknown",INDIRECT("'C'!$A$"&amp;MATCH($F2141,CL,0)+1)))</f>
        <v/>
      </c>
      <c r="O2141" s="331" t="inlineStr"/>
      <c r="P2141" s="332" t="n"/>
      <c r="Q2141" s="333">
        <f>A2141&amp;B2141</f>
        <v/>
      </c>
      <c r="R2141" s="333">
        <f>OR(ISBLANK(B2141),ISBLANK(C2141))</f>
        <v/>
      </c>
      <c r="S2141" s="333">
        <f>IF(R2141,"",A2141&amp;"+")</f>
        <v/>
      </c>
    </row>
    <row r="2142" ht="20.1" customFormat="1" customHeight="1" s="333">
      <c r="A2142" s="296" t="n"/>
      <c r="B2142" s="328" t="n"/>
      <c r="C2142" s="328" t="n"/>
      <c r="D2142" s="328" t="n"/>
      <c r="E2142" s="328" t="n"/>
      <c r="F2142" s="328" t="n"/>
      <c r="G2142" s="329" t="n"/>
      <c r="H2142" s="329" t="n"/>
      <c r="I2142" s="330" t="n"/>
      <c r="J2142" s="330" t="n"/>
      <c r="K2142" s="330" t="n"/>
      <c r="L2142" s="330" t="n"/>
      <c r="M2142" s="330" t="n"/>
      <c r="N2142" s="331">
        <f>IF(A2142="","",IF(ISERROR(MATCH($F2142,CL,0)),"Unknown",INDIRECT("'C'!$A$"&amp;MATCH($F2142,CL,0)+1)))</f>
        <v/>
      </c>
      <c r="O2142" s="331" t="inlineStr"/>
      <c r="P2142" s="332" t="n"/>
      <c r="Q2142" s="333">
        <f>A2142&amp;B2142</f>
        <v/>
      </c>
      <c r="R2142" s="333">
        <f>OR(ISBLANK(B2142),ISBLANK(C2142))</f>
        <v/>
      </c>
      <c r="S2142" s="333">
        <f>IF(R2142,"",A2142&amp;"+")</f>
        <v/>
      </c>
    </row>
    <row r="2143" ht="20.1" customFormat="1" customHeight="1" s="333">
      <c r="A2143" s="296" t="n"/>
      <c r="B2143" s="328" t="n"/>
      <c r="C2143" s="328" t="n"/>
      <c r="D2143" s="328" t="n"/>
      <c r="E2143" s="328" t="n"/>
      <c r="F2143" s="328" t="n"/>
      <c r="G2143" s="329" t="n"/>
      <c r="H2143" s="329" t="n"/>
      <c r="I2143" s="330" t="n"/>
      <c r="J2143" s="330" t="n"/>
      <c r="K2143" s="330" t="n"/>
      <c r="L2143" s="330" t="n"/>
      <c r="M2143" s="330" t="n"/>
      <c r="N2143" s="331">
        <f>IF(A2143="","",IF(ISERROR(MATCH($F2143,CL,0)),"Unknown",INDIRECT("'C'!$A$"&amp;MATCH($F2143,CL,0)+1)))</f>
        <v/>
      </c>
      <c r="O2143" s="331" t="inlineStr"/>
      <c r="P2143" s="332" t="n"/>
      <c r="Q2143" s="333">
        <f>A2143&amp;B2143</f>
        <v/>
      </c>
      <c r="R2143" s="333">
        <f>OR(ISBLANK(B2143),ISBLANK(C2143))</f>
        <v/>
      </c>
      <c r="S2143" s="333">
        <f>IF(R2143,"",A2143&amp;"+")</f>
        <v/>
      </c>
    </row>
    <row r="2144" ht="20.1" customFormat="1" customHeight="1" s="333">
      <c r="A2144" s="296" t="n"/>
      <c r="B2144" s="328" t="n"/>
      <c r="C2144" s="328" t="n"/>
      <c r="D2144" s="328" t="n"/>
      <c r="E2144" s="328" t="n"/>
      <c r="F2144" s="328" t="n"/>
      <c r="G2144" s="329" t="n"/>
      <c r="H2144" s="329" t="n"/>
      <c r="I2144" s="330" t="n"/>
      <c r="J2144" s="330" t="n"/>
      <c r="K2144" s="330" t="n"/>
      <c r="L2144" s="330" t="n"/>
      <c r="M2144" s="330" t="n"/>
      <c r="N2144" s="331">
        <f>IF(A2144="","",IF(ISERROR(MATCH($F2144,CL,0)),"Unknown",INDIRECT("'C'!$A$"&amp;MATCH($F2144,CL,0)+1)))</f>
        <v/>
      </c>
      <c r="O2144" s="331" t="inlineStr"/>
      <c r="P2144" s="332" t="n"/>
      <c r="Q2144" s="333">
        <f>A2144&amp;B2144</f>
        <v/>
      </c>
      <c r="R2144" s="333">
        <f>OR(ISBLANK(B2144),ISBLANK(C2144))</f>
        <v/>
      </c>
      <c r="S2144" s="333">
        <f>IF(R2144,"",A2144&amp;"+")</f>
        <v/>
      </c>
    </row>
    <row r="2145" ht="20.1" customFormat="1" customHeight="1" s="333">
      <c r="A2145" s="296" t="n"/>
      <c r="B2145" s="328" t="n"/>
      <c r="C2145" s="328" t="n"/>
      <c r="D2145" s="328" t="n"/>
      <c r="E2145" s="328" t="n"/>
      <c r="F2145" s="328" t="n"/>
      <c r="G2145" s="329" t="n"/>
      <c r="H2145" s="329" t="n"/>
      <c r="I2145" s="330" t="n"/>
      <c r="J2145" s="330" t="n"/>
      <c r="K2145" s="330" t="n"/>
      <c r="L2145" s="330" t="n"/>
      <c r="M2145" s="330" t="n"/>
      <c r="N2145" s="331">
        <f>IF(A2145="","",IF(ISERROR(MATCH($F2145,CL,0)),"Unknown",INDIRECT("'C'!$A$"&amp;MATCH($F2145,CL,0)+1)))</f>
        <v/>
      </c>
      <c r="O2145" s="331" t="inlineStr"/>
      <c r="P2145" s="332" t="n"/>
      <c r="Q2145" s="333">
        <f>A2145&amp;B2145</f>
        <v/>
      </c>
      <c r="R2145" s="333">
        <f>OR(ISBLANK(B2145),ISBLANK(C2145))</f>
        <v/>
      </c>
      <c r="S2145" s="333">
        <f>IF(R2145,"",A2145&amp;"+")</f>
        <v/>
      </c>
    </row>
    <row r="2146" ht="20.1" customFormat="1" customHeight="1" s="333">
      <c r="A2146" s="296" t="n"/>
      <c r="B2146" s="328" t="n"/>
      <c r="C2146" s="328" t="n"/>
      <c r="D2146" s="328" t="n"/>
      <c r="E2146" s="328" t="n"/>
      <c r="F2146" s="328" t="n"/>
      <c r="G2146" s="329" t="n"/>
      <c r="H2146" s="329" t="n"/>
      <c r="I2146" s="330" t="n"/>
      <c r="J2146" s="330" t="n"/>
      <c r="K2146" s="330" t="n"/>
      <c r="L2146" s="330" t="n"/>
      <c r="M2146" s="330" t="n"/>
      <c r="N2146" s="331">
        <f>IF(A2146="","",IF(ISERROR(MATCH($F2146,CL,0)),"Unknown",INDIRECT("'C'!$A$"&amp;MATCH($F2146,CL,0)+1)))</f>
        <v/>
      </c>
      <c r="O2146" s="331" t="inlineStr"/>
      <c r="P2146" s="332" t="n"/>
      <c r="Q2146" s="333">
        <f>A2146&amp;B2146</f>
        <v/>
      </c>
      <c r="R2146" s="333">
        <f>OR(ISBLANK(B2146),ISBLANK(C2146))</f>
        <v/>
      </c>
      <c r="S2146" s="333">
        <f>IF(R2146,"",A2146&amp;"+")</f>
        <v/>
      </c>
    </row>
    <row r="2147" ht="20.1" customFormat="1" customHeight="1" s="333">
      <c r="A2147" s="296" t="n"/>
      <c r="B2147" s="328" t="n"/>
      <c r="C2147" s="328" t="n"/>
      <c r="D2147" s="328" t="n"/>
      <c r="E2147" s="328" t="n"/>
      <c r="F2147" s="328" t="n"/>
      <c r="G2147" s="329" t="n"/>
      <c r="H2147" s="329" t="n"/>
      <c r="I2147" s="330" t="n"/>
      <c r="J2147" s="330" t="n"/>
      <c r="K2147" s="330" t="n"/>
      <c r="L2147" s="330" t="n"/>
      <c r="M2147" s="330" t="n"/>
      <c r="N2147" s="331">
        <f>IF(A2147="","",IF(ISERROR(MATCH($F2147,CL,0)),"Unknown",INDIRECT("'C'!$A$"&amp;MATCH($F2147,CL,0)+1)))</f>
        <v/>
      </c>
      <c r="O2147" s="331" t="inlineStr"/>
      <c r="P2147" s="332" t="n"/>
      <c r="Q2147" s="333">
        <f>A2147&amp;B2147</f>
        <v/>
      </c>
      <c r="R2147" s="333">
        <f>OR(ISBLANK(B2147),ISBLANK(C2147))</f>
        <v/>
      </c>
      <c r="S2147" s="333">
        <f>IF(R2147,"",A2147&amp;"+")</f>
        <v/>
      </c>
    </row>
    <row r="2148" ht="20.1" customFormat="1" customHeight="1" s="333">
      <c r="A2148" s="296" t="n"/>
      <c r="B2148" s="328" t="n"/>
      <c r="C2148" s="328" t="n"/>
      <c r="D2148" s="328" t="n"/>
      <c r="E2148" s="328" t="n"/>
      <c r="F2148" s="328" t="n"/>
      <c r="G2148" s="329" t="n"/>
      <c r="H2148" s="329" t="n"/>
      <c r="I2148" s="330" t="n"/>
      <c r="J2148" s="330" t="n"/>
      <c r="K2148" s="330" t="n"/>
      <c r="L2148" s="330" t="n"/>
      <c r="M2148" s="330" t="n"/>
      <c r="N2148" s="331">
        <f>IF(A2148="","",IF(ISERROR(MATCH($F2148,CL,0)),"Unknown",INDIRECT("'C'!$A$"&amp;MATCH($F2148,CL,0)+1)))</f>
        <v/>
      </c>
      <c r="O2148" s="331" t="inlineStr"/>
      <c r="P2148" s="332" t="n"/>
      <c r="Q2148" s="333">
        <f>A2148&amp;B2148</f>
        <v/>
      </c>
      <c r="R2148" s="333">
        <f>OR(ISBLANK(B2148),ISBLANK(C2148))</f>
        <v/>
      </c>
      <c r="S2148" s="333">
        <f>IF(R2148,"",A2148&amp;"+")</f>
        <v/>
      </c>
    </row>
    <row r="2149" ht="20.1" customFormat="1" customHeight="1" s="333">
      <c r="A2149" s="296" t="n"/>
      <c r="B2149" s="328" t="n"/>
      <c r="C2149" s="328" t="n"/>
      <c r="D2149" s="328" t="n"/>
      <c r="E2149" s="328" t="n"/>
      <c r="F2149" s="328" t="n"/>
      <c r="G2149" s="329" t="n"/>
      <c r="H2149" s="329" t="n"/>
      <c r="I2149" s="330" t="n"/>
      <c r="J2149" s="330" t="n"/>
      <c r="K2149" s="330" t="n"/>
      <c r="L2149" s="330" t="n"/>
      <c r="M2149" s="330" t="n"/>
      <c r="N2149" s="331">
        <f>IF(A2149="","",IF(ISERROR(MATCH($F2149,CL,0)),"Unknown",INDIRECT("'C'!$A$"&amp;MATCH($F2149,CL,0)+1)))</f>
        <v/>
      </c>
      <c r="O2149" s="331" t="inlineStr"/>
      <c r="P2149" s="332" t="n"/>
      <c r="Q2149" s="333">
        <f>A2149&amp;B2149</f>
        <v/>
      </c>
      <c r="R2149" s="333">
        <f>OR(ISBLANK(B2149),ISBLANK(C2149))</f>
        <v/>
      </c>
      <c r="S2149" s="333">
        <f>IF(R2149,"",A2149&amp;"+")</f>
        <v/>
      </c>
    </row>
    <row r="2150" ht="20.1" customFormat="1" customHeight="1" s="333">
      <c r="A2150" s="296" t="n"/>
      <c r="B2150" s="328" t="n"/>
      <c r="C2150" s="328" t="n"/>
      <c r="D2150" s="328" t="n"/>
      <c r="E2150" s="328" t="n"/>
      <c r="F2150" s="328" t="n"/>
      <c r="G2150" s="329" t="n"/>
      <c r="H2150" s="329" t="n"/>
      <c r="I2150" s="330" t="n"/>
      <c r="J2150" s="330" t="n"/>
      <c r="K2150" s="330" t="n"/>
      <c r="L2150" s="330" t="n"/>
      <c r="M2150" s="330" t="n"/>
      <c r="N2150" s="331">
        <f>IF(A2150="","",IF(ISERROR(MATCH($F2150,CL,0)),"Unknown",INDIRECT("'C'!$A$"&amp;MATCH($F2150,CL,0)+1)))</f>
        <v/>
      </c>
      <c r="O2150" s="331" t="inlineStr"/>
      <c r="P2150" s="332" t="n"/>
      <c r="Q2150" s="333">
        <f>A2150&amp;B2150</f>
        <v/>
      </c>
      <c r="R2150" s="333">
        <f>OR(ISBLANK(B2150),ISBLANK(C2150))</f>
        <v/>
      </c>
      <c r="S2150" s="333">
        <f>IF(R2150,"",A2150&amp;"+")</f>
        <v/>
      </c>
    </row>
    <row r="2151" ht="20.1" customFormat="1" customHeight="1" s="333">
      <c r="A2151" s="296" t="n"/>
      <c r="B2151" s="328" t="n"/>
      <c r="C2151" s="328" t="n"/>
      <c r="D2151" s="328" t="n"/>
      <c r="E2151" s="328" t="n"/>
      <c r="F2151" s="328" t="n"/>
      <c r="G2151" s="329" t="n"/>
      <c r="H2151" s="329" t="n"/>
      <c r="I2151" s="330" t="n"/>
      <c r="J2151" s="330" t="n"/>
      <c r="K2151" s="330" t="n"/>
      <c r="L2151" s="330" t="n"/>
      <c r="M2151" s="330" t="n"/>
      <c r="N2151" s="331">
        <f>IF(A2151="","",IF(ISERROR(MATCH($F2151,CL,0)),"Unknown",INDIRECT("'C'!$A$"&amp;MATCH($F2151,CL,0)+1)))</f>
        <v/>
      </c>
      <c r="O2151" s="331" t="inlineStr"/>
      <c r="P2151" s="332" t="n"/>
      <c r="Q2151" s="333">
        <f>A2151&amp;B2151</f>
        <v/>
      </c>
      <c r="R2151" s="333">
        <f>OR(ISBLANK(B2151),ISBLANK(C2151))</f>
        <v/>
      </c>
      <c r="S2151" s="333">
        <f>IF(R2151,"",A2151&amp;"+")</f>
        <v/>
      </c>
    </row>
    <row r="2152" ht="20.1" customFormat="1" customHeight="1" s="333">
      <c r="A2152" s="296" t="n"/>
      <c r="B2152" s="328" t="n"/>
      <c r="C2152" s="328" t="n"/>
      <c r="D2152" s="328" t="n"/>
      <c r="E2152" s="328" t="n"/>
      <c r="F2152" s="328" t="n"/>
      <c r="G2152" s="329" t="n"/>
      <c r="H2152" s="329" t="n"/>
      <c r="I2152" s="330" t="n"/>
      <c r="J2152" s="330" t="n"/>
      <c r="K2152" s="330" t="n"/>
      <c r="L2152" s="330" t="n"/>
      <c r="M2152" s="330" t="n"/>
      <c r="N2152" s="331">
        <f>IF(A2152="","",IF(ISERROR(MATCH($F2152,CL,0)),"Unknown",INDIRECT("'C'!$A$"&amp;MATCH($F2152,CL,0)+1)))</f>
        <v/>
      </c>
      <c r="O2152" s="331" t="inlineStr"/>
      <c r="P2152" s="332" t="n"/>
      <c r="Q2152" s="333">
        <f>A2152&amp;B2152</f>
        <v/>
      </c>
      <c r="R2152" s="333">
        <f>OR(ISBLANK(B2152),ISBLANK(C2152))</f>
        <v/>
      </c>
      <c r="S2152" s="333">
        <f>IF(R2152,"",A2152&amp;"+")</f>
        <v/>
      </c>
    </row>
    <row r="2153" ht="20.1" customFormat="1" customHeight="1" s="333">
      <c r="A2153" s="296" t="n"/>
      <c r="B2153" s="328" t="n"/>
      <c r="C2153" s="328" t="n"/>
      <c r="D2153" s="328" t="n"/>
      <c r="E2153" s="328" t="n"/>
      <c r="F2153" s="328" t="n"/>
      <c r="G2153" s="329" t="n"/>
      <c r="H2153" s="329" t="n"/>
      <c r="I2153" s="330" t="n"/>
      <c r="J2153" s="330" t="n"/>
      <c r="K2153" s="330" t="n"/>
      <c r="L2153" s="330" t="n"/>
      <c r="M2153" s="330" t="n"/>
      <c r="N2153" s="331">
        <f>IF(A2153="","",IF(ISERROR(MATCH($F2153,CL,0)),"Unknown",INDIRECT("'C'!$A$"&amp;MATCH($F2153,CL,0)+1)))</f>
        <v/>
      </c>
      <c r="O2153" s="331" t="inlineStr"/>
      <c r="P2153" s="332" t="n"/>
      <c r="Q2153" s="333">
        <f>A2153&amp;B2153</f>
        <v/>
      </c>
      <c r="R2153" s="333">
        <f>OR(ISBLANK(B2153),ISBLANK(C2153))</f>
        <v/>
      </c>
      <c r="S2153" s="333">
        <f>IF(R2153,"",A2153&amp;"+")</f>
        <v/>
      </c>
    </row>
    <row r="2154" ht="20.1" customFormat="1" customHeight="1" s="333">
      <c r="A2154" s="296" t="n"/>
      <c r="B2154" s="328" t="n"/>
      <c r="C2154" s="328" t="n"/>
      <c r="D2154" s="328" t="n"/>
      <c r="E2154" s="328" t="n"/>
      <c r="F2154" s="328" t="n"/>
      <c r="G2154" s="329" t="n"/>
      <c r="H2154" s="329" t="n"/>
      <c r="I2154" s="330" t="n"/>
      <c r="J2154" s="330" t="n"/>
      <c r="K2154" s="330" t="n"/>
      <c r="L2154" s="330" t="n"/>
      <c r="M2154" s="330" t="n"/>
      <c r="N2154" s="331">
        <f>IF(A2154="","",IF(ISERROR(MATCH($F2154,CL,0)),"Unknown",INDIRECT("'C'!$A$"&amp;MATCH($F2154,CL,0)+1)))</f>
        <v/>
      </c>
      <c r="O2154" s="331" t="inlineStr"/>
      <c r="P2154" s="332" t="n"/>
      <c r="Q2154" s="333">
        <f>A2154&amp;B2154</f>
        <v/>
      </c>
      <c r="R2154" s="333">
        <f>OR(ISBLANK(B2154),ISBLANK(C2154))</f>
        <v/>
      </c>
      <c r="S2154" s="333">
        <f>IF(R2154,"",A2154&amp;"+")</f>
        <v/>
      </c>
    </row>
    <row r="2155" ht="20.1" customFormat="1" customHeight="1" s="333">
      <c r="A2155" s="296" t="n"/>
      <c r="B2155" s="328" t="n"/>
      <c r="C2155" s="328" t="n"/>
      <c r="D2155" s="328" t="n"/>
      <c r="E2155" s="328" t="n"/>
      <c r="F2155" s="328" t="n"/>
      <c r="G2155" s="329" t="n"/>
      <c r="H2155" s="329" t="n"/>
      <c r="I2155" s="330" t="n"/>
      <c r="J2155" s="330" t="n"/>
      <c r="K2155" s="330" t="n"/>
      <c r="L2155" s="330" t="n"/>
      <c r="M2155" s="330" t="n"/>
      <c r="N2155" s="331">
        <f>IF(A2155="","",IF(ISERROR(MATCH($F2155,CL,0)),"Unknown",INDIRECT("'C'!$A$"&amp;MATCH($F2155,CL,0)+1)))</f>
        <v/>
      </c>
      <c r="O2155" s="331" t="inlineStr"/>
      <c r="P2155" s="332" t="n"/>
      <c r="Q2155" s="333">
        <f>A2155&amp;B2155</f>
        <v/>
      </c>
      <c r="R2155" s="333">
        <f>OR(ISBLANK(B2155),ISBLANK(C2155))</f>
        <v/>
      </c>
      <c r="S2155" s="333">
        <f>IF(R2155,"",A2155&amp;"+")</f>
        <v/>
      </c>
    </row>
    <row r="2156" ht="20.1" customFormat="1" customHeight="1" s="333">
      <c r="A2156" s="296" t="n"/>
      <c r="B2156" s="328" t="n"/>
      <c r="C2156" s="328" t="n"/>
      <c r="D2156" s="328" t="n"/>
      <c r="E2156" s="328" t="n"/>
      <c r="F2156" s="328" t="n"/>
      <c r="G2156" s="329" t="n"/>
      <c r="H2156" s="329" t="n"/>
      <c r="I2156" s="330" t="n"/>
      <c r="J2156" s="330" t="n"/>
      <c r="K2156" s="330" t="n"/>
      <c r="L2156" s="330" t="n"/>
      <c r="M2156" s="330" t="n"/>
      <c r="N2156" s="331">
        <f>IF(A2156="","",IF(ISERROR(MATCH($F2156,CL,0)),"Unknown",INDIRECT("'C'!$A$"&amp;MATCH($F2156,CL,0)+1)))</f>
        <v/>
      </c>
      <c r="O2156" s="331" t="inlineStr"/>
      <c r="P2156" s="332" t="n"/>
      <c r="Q2156" s="333">
        <f>A2156&amp;B2156</f>
        <v/>
      </c>
      <c r="R2156" s="333">
        <f>OR(ISBLANK(B2156),ISBLANK(C2156))</f>
        <v/>
      </c>
      <c r="S2156" s="333">
        <f>IF(R2156,"",A2156&amp;"+")</f>
        <v/>
      </c>
    </row>
    <row r="2157" ht="20.1" customFormat="1" customHeight="1" s="333">
      <c r="A2157" s="296" t="n"/>
      <c r="B2157" s="328" t="n"/>
      <c r="C2157" s="328" t="n"/>
      <c r="D2157" s="328" t="n"/>
      <c r="E2157" s="328" t="n"/>
      <c r="F2157" s="328" t="n"/>
      <c r="G2157" s="329" t="n"/>
      <c r="H2157" s="329" t="n"/>
      <c r="I2157" s="330" t="n"/>
      <c r="J2157" s="330" t="n"/>
      <c r="K2157" s="330" t="n"/>
      <c r="L2157" s="330" t="n"/>
      <c r="M2157" s="330" t="n"/>
      <c r="N2157" s="331">
        <f>IF(A2157="","",IF(ISERROR(MATCH($F2157,CL,0)),"Unknown",INDIRECT("'C'!$A$"&amp;MATCH($F2157,CL,0)+1)))</f>
        <v/>
      </c>
      <c r="O2157" s="331" t="inlineStr"/>
      <c r="P2157" s="332" t="n"/>
      <c r="Q2157" s="333">
        <f>A2157&amp;B2157</f>
        <v/>
      </c>
      <c r="R2157" s="333">
        <f>OR(ISBLANK(B2157),ISBLANK(C2157))</f>
        <v/>
      </c>
      <c r="S2157" s="333">
        <f>IF(R2157,"",A2157&amp;"+")</f>
        <v/>
      </c>
    </row>
    <row r="2158" ht="20.1" customFormat="1" customHeight="1" s="333">
      <c r="A2158" s="296" t="n"/>
      <c r="B2158" s="328" t="n"/>
      <c r="C2158" s="328" t="n"/>
      <c r="D2158" s="328" t="n"/>
      <c r="E2158" s="328" t="n"/>
      <c r="F2158" s="328" t="n"/>
      <c r="G2158" s="329" t="n"/>
      <c r="H2158" s="329" t="n"/>
      <c r="I2158" s="330" t="n"/>
      <c r="J2158" s="330" t="n"/>
      <c r="K2158" s="330" t="n"/>
      <c r="L2158" s="330" t="n"/>
      <c r="M2158" s="330" t="n"/>
      <c r="N2158" s="331">
        <f>IF(A2158="","",IF(ISERROR(MATCH($F2158,CL,0)),"Unknown",INDIRECT("'C'!$A$"&amp;MATCH($F2158,CL,0)+1)))</f>
        <v/>
      </c>
      <c r="O2158" s="331" t="inlineStr"/>
      <c r="P2158" s="332" t="n"/>
      <c r="Q2158" s="333">
        <f>A2158&amp;B2158</f>
        <v/>
      </c>
      <c r="R2158" s="333">
        <f>OR(ISBLANK(B2158),ISBLANK(C2158))</f>
        <v/>
      </c>
      <c r="S2158" s="333">
        <f>IF(R2158,"",A2158&amp;"+")</f>
        <v/>
      </c>
    </row>
    <row r="2159" ht="20.1" customFormat="1" customHeight="1" s="333">
      <c r="A2159" s="296" t="n"/>
      <c r="B2159" s="328" t="n"/>
      <c r="C2159" s="328" t="n"/>
      <c r="D2159" s="328" t="n"/>
      <c r="E2159" s="328" t="n"/>
      <c r="F2159" s="328" t="n"/>
      <c r="G2159" s="329" t="n"/>
      <c r="H2159" s="329" t="n"/>
      <c r="I2159" s="330" t="n"/>
      <c r="J2159" s="330" t="n"/>
      <c r="K2159" s="330" t="n"/>
      <c r="L2159" s="330" t="n"/>
      <c r="M2159" s="330" t="n"/>
      <c r="N2159" s="331">
        <f>IF(A2159="","",IF(ISERROR(MATCH($F2159,CL,0)),"Unknown",INDIRECT("'C'!$A$"&amp;MATCH($F2159,CL,0)+1)))</f>
        <v/>
      </c>
      <c r="O2159" s="331" t="inlineStr"/>
      <c r="P2159" s="332" t="n"/>
      <c r="Q2159" s="333">
        <f>A2159&amp;B2159</f>
        <v/>
      </c>
      <c r="R2159" s="333">
        <f>OR(ISBLANK(B2159),ISBLANK(C2159))</f>
        <v/>
      </c>
      <c r="S2159" s="333">
        <f>IF(R2159,"",A2159&amp;"+")</f>
        <v/>
      </c>
    </row>
    <row r="2160" ht="20.1" customFormat="1" customHeight="1" s="333">
      <c r="A2160" s="296" t="n"/>
      <c r="B2160" s="328" t="n"/>
      <c r="C2160" s="328" t="n"/>
      <c r="D2160" s="328" t="n"/>
      <c r="E2160" s="328" t="n"/>
      <c r="F2160" s="328" t="n"/>
      <c r="G2160" s="329" t="n"/>
      <c r="H2160" s="329" t="n"/>
      <c r="I2160" s="330" t="n"/>
      <c r="J2160" s="330" t="n"/>
      <c r="K2160" s="330" t="n"/>
      <c r="L2160" s="330" t="n"/>
      <c r="M2160" s="330" t="n"/>
      <c r="N2160" s="331">
        <f>IF(A2160="","",IF(ISERROR(MATCH($F2160,CL,0)),"Unknown",INDIRECT("'C'!$A$"&amp;MATCH($F2160,CL,0)+1)))</f>
        <v/>
      </c>
      <c r="O2160" s="331" t="inlineStr"/>
      <c r="P2160" s="332" t="n"/>
      <c r="Q2160" s="333">
        <f>A2160&amp;B2160</f>
        <v/>
      </c>
      <c r="R2160" s="333">
        <f>OR(ISBLANK(B2160),ISBLANK(C2160))</f>
        <v/>
      </c>
      <c r="S2160" s="333">
        <f>IF(R2160,"",A2160&amp;"+")</f>
        <v/>
      </c>
    </row>
    <row r="2161" ht="20.1" customFormat="1" customHeight="1" s="333">
      <c r="A2161" s="296" t="n"/>
      <c r="B2161" s="328" t="n"/>
      <c r="C2161" s="328" t="n"/>
      <c r="D2161" s="328" t="n"/>
      <c r="E2161" s="328" t="n"/>
      <c r="F2161" s="328" t="n"/>
      <c r="G2161" s="329" t="n"/>
      <c r="H2161" s="329" t="n"/>
      <c r="I2161" s="330" t="n"/>
      <c r="J2161" s="330" t="n"/>
      <c r="K2161" s="330" t="n"/>
      <c r="L2161" s="330" t="n"/>
      <c r="M2161" s="330" t="n"/>
      <c r="N2161" s="331">
        <f>IF(A2161="","",IF(ISERROR(MATCH($F2161,CL,0)),"Unknown",INDIRECT("'C'!$A$"&amp;MATCH($F2161,CL,0)+1)))</f>
        <v/>
      </c>
      <c r="O2161" s="331" t="inlineStr"/>
      <c r="P2161" s="332" t="n"/>
      <c r="Q2161" s="333">
        <f>A2161&amp;B2161</f>
        <v/>
      </c>
      <c r="R2161" s="333">
        <f>OR(ISBLANK(B2161),ISBLANK(C2161))</f>
        <v/>
      </c>
      <c r="S2161" s="333">
        <f>IF(R2161,"",A2161&amp;"+")</f>
        <v/>
      </c>
    </row>
    <row r="2162" ht="20.1" customFormat="1" customHeight="1" s="333">
      <c r="A2162" s="296" t="n"/>
      <c r="B2162" s="328" t="n"/>
      <c r="C2162" s="328" t="n"/>
      <c r="D2162" s="328" t="n"/>
      <c r="E2162" s="328" t="n"/>
      <c r="F2162" s="328" t="n"/>
      <c r="G2162" s="329" t="n"/>
      <c r="H2162" s="329" t="n"/>
      <c r="I2162" s="330" t="n"/>
      <c r="J2162" s="330" t="n"/>
      <c r="K2162" s="330" t="n"/>
      <c r="L2162" s="330" t="n"/>
      <c r="M2162" s="330" t="n"/>
      <c r="N2162" s="331">
        <f>IF(A2162="","",IF(ISERROR(MATCH($F2162,CL,0)),"Unknown",INDIRECT("'C'!$A$"&amp;MATCH($F2162,CL,0)+1)))</f>
        <v/>
      </c>
      <c r="O2162" s="331" t="inlineStr"/>
      <c r="P2162" s="332" t="n"/>
      <c r="Q2162" s="333">
        <f>A2162&amp;B2162</f>
        <v/>
      </c>
      <c r="R2162" s="333">
        <f>OR(ISBLANK(B2162),ISBLANK(C2162))</f>
        <v/>
      </c>
      <c r="S2162" s="333">
        <f>IF(R2162,"",A2162&amp;"+")</f>
        <v/>
      </c>
    </row>
    <row r="2163" ht="20.1" customFormat="1" customHeight="1" s="333">
      <c r="A2163" s="296" t="n"/>
      <c r="B2163" s="328" t="n"/>
      <c r="C2163" s="328" t="n"/>
      <c r="D2163" s="328" t="n"/>
      <c r="E2163" s="328" t="n"/>
      <c r="F2163" s="328" t="n"/>
      <c r="G2163" s="329" t="n"/>
      <c r="H2163" s="329" t="n"/>
      <c r="I2163" s="330" t="n"/>
      <c r="J2163" s="330" t="n"/>
      <c r="K2163" s="330" t="n"/>
      <c r="L2163" s="330" t="n"/>
      <c r="M2163" s="330" t="n"/>
      <c r="N2163" s="331">
        <f>IF(A2163="","",IF(ISERROR(MATCH($F2163,CL,0)),"Unknown",INDIRECT("'C'!$A$"&amp;MATCH($F2163,CL,0)+1)))</f>
        <v/>
      </c>
      <c r="O2163" s="331" t="inlineStr"/>
      <c r="P2163" s="332" t="n"/>
      <c r="Q2163" s="333">
        <f>A2163&amp;B2163</f>
        <v/>
      </c>
      <c r="R2163" s="333">
        <f>OR(ISBLANK(B2163),ISBLANK(C2163))</f>
        <v/>
      </c>
      <c r="S2163" s="333">
        <f>IF(R2163,"",A2163&amp;"+")</f>
        <v/>
      </c>
    </row>
    <row r="2164" ht="20.1" customFormat="1" customHeight="1" s="333">
      <c r="A2164" s="296" t="n"/>
      <c r="B2164" s="328" t="n"/>
      <c r="C2164" s="328" t="n"/>
      <c r="D2164" s="328" t="n"/>
      <c r="E2164" s="328" t="n"/>
      <c r="F2164" s="328" t="n"/>
      <c r="G2164" s="329" t="n"/>
      <c r="H2164" s="329" t="n"/>
      <c r="I2164" s="330" t="n"/>
      <c r="J2164" s="330" t="n"/>
      <c r="K2164" s="330" t="n"/>
      <c r="L2164" s="330" t="n"/>
      <c r="M2164" s="330" t="n"/>
      <c r="N2164" s="331">
        <f>IF(A2164="","",IF(ISERROR(MATCH($F2164,CL,0)),"Unknown",INDIRECT("'C'!$A$"&amp;MATCH($F2164,CL,0)+1)))</f>
        <v/>
      </c>
      <c r="O2164" s="331" t="inlineStr"/>
      <c r="P2164" s="332" t="n"/>
      <c r="Q2164" s="333">
        <f>A2164&amp;B2164</f>
        <v/>
      </c>
      <c r="R2164" s="333">
        <f>OR(ISBLANK(B2164),ISBLANK(C2164))</f>
        <v/>
      </c>
      <c r="S2164" s="333">
        <f>IF(R2164,"",A2164&amp;"+")</f>
        <v/>
      </c>
    </row>
    <row r="2165" ht="20.1" customFormat="1" customHeight="1" s="333">
      <c r="A2165" s="296" t="n"/>
      <c r="B2165" s="328" t="n"/>
      <c r="C2165" s="328" t="n"/>
      <c r="D2165" s="328" t="n"/>
      <c r="E2165" s="328" t="n"/>
      <c r="F2165" s="328" t="n"/>
      <c r="G2165" s="329" t="n"/>
      <c r="H2165" s="329" t="n"/>
      <c r="I2165" s="330" t="n"/>
      <c r="J2165" s="330" t="n"/>
      <c r="K2165" s="330" t="n"/>
      <c r="L2165" s="330" t="n"/>
      <c r="M2165" s="330" t="n"/>
      <c r="N2165" s="331">
        <f>IF(A2165="","",IF(ISERROR(MATCH($F2165,CL,0)),"Unknown",INDIRECT("'C'!$A$"&amp;MATCH($F2165,CL,0)+1)))</f>
        <v/>
      </c>
      <c r="O2165" s="331" t="inlineStr"/>
      <c r="P2165" s="332" t="n"/>
      <c r="Q2165" s="333">
        <f>A2165&amp;B2165</f>
        <v/>
      </c>
      <c r="R2165" s="333">
        <f>OR(ISBLANK(B2165),ISBLANK(C2165))</f>
        <v/>
      </c>
      <c r="S2165" s="333">
        <f>IF(R2165,"",A2165&amp;"+")</f>
        <v/>
      </c>
    </row>
    <row r="2166" ht="20.1" customFormat="1" customHeight="1" s="333">
      <c r="A2166" s="296" t="n"/>
      <c r="B2166" s="328" t="n"/>
      <c r="C2166" s="328" t="n"/>
      <c r="D2166" s="328" t="n"/>
      <c r="E2166" s="328" t="n"/>
      <c r="F2166" s="328" t="n"/>
      <c r="G2166" s="329" t="n"/>
      <c r="H2166" s="329" t="n"/>
      <c r="I2166" s="330" t="n"/>
      <c r="J2166" s="330" t="n"/>
      <c r="K2166" s="330" t="n"/>
      <c r="L2166" s="330" t="n"/>
      <c r="M2166" s="330" t="n"/>
      <c r="N2166" s="331">
        <f>IF(A2166="","",IF(ISERROR(MATCH($F2166,CL,0)),"Unknown",INDIRECT("'C'!$A$"&amp;MATCH($F2166,CL,0)+1)))</f>
        <v/>
      </c>
      <c r="O2166" s="331" t="inlineStr"/>
      <c r="P2166" s="332" t="n"/>
      <c r="Q2166" s="333">
        <f>A2166&amp;B2166</f>
        <v/>
      </c>
      <c r="R2166" s="333">
        <f>OR(ISBLANK(B2166),ISBLANK(C2166))</f>
        <v/>
      </c>
      <c r="S2166" s="333">
        <f>IF(R2166,"",A2166&amp;"+")</f>
        <v/>
      </c>
    </row>
    <row r="2167" ht="20.1" customFormat="1" customHeight="1" s="333">
      <c r="A2167" s="296" t="n"/>
      <c r="B2167" s="328" t="n"/>
      <c r="C2167" s="328" t="n"/>
      <c r="D2167" s="328" t="n"/>
      <c r="E2167" s="328" t="n"/>
      <c r="F2167" s="328" t="n"/>
      <c r="G2167" s="329" t="n"/>
      <c r="H2167" s="329" t="n"/>
      <c r="I2167" s="330" t="n"/>
      <c r="J2167" s="330" t="n"/>
      <c r="K2167" s="330" t="n"/>
      <c r="L2167" s="330" t="n"/>
      <c r="M2167" s="330" t="n"/>
      <c r="N2167" s="331">
        <f>IF(A2167="","",IF(ISERROR(MATCH($F2167,CL,0)),"Unknown",INDIRECT("'C'!$A$"&amp;MATCH($F2167,CL,0)+1)))</f>
        <v/>
      </c>
      <c r="O2167" s="331" t="inlineStr"/>
      <c r="P2167" s="332" t="n"/>
      <c r="Q2167" s="333">
        <f>A2167&amp;B2167</f>
        <v/>
      </c>
      <c r="R2167" s="333">
        <f>OR(ISBLANK(B2167),ISBLANK(C2167))</f>
        <v/>
      </c>
      <c r="S2167" s="333">
        <f>IF(R2167,"",A2167&amp;"+")</f>
        <v/>
      </c>
    </row>
    <row r="2168" ht="20.1" customFormat="1" customHeight="1" s="333">
      <c r="A2168" s="296" t="n"/>
      <c r="B2168" s="328" t="n"/>
      <c r="C2168" s="328" t="n"/>
      <c r="D2168" s="328" t="n"/>
      <c r="E2168" s="328" t="n"/>
      <c r="F2168" s="328" t="n"/>
      <c r="G2168" s="329" t="n"/>
      <c r="H2168" s="329" t="n"/>
      <c r="I2168" s="330" t="n"/>
      <c r="J2168" s="330" t="n"/>
      <c r="K2168" s="330" t="n"/>
      <c r="L2168" s="330" t="n"/>
      <c r="M2168" s="330" t="n"/>
      <c r="N2168" s="331">
        <f>IF(A2168="","",IF(ISERROR(MATCH($F2168,CL,0)),"Unknown",INDIRECT("'C'!$A$"&amp;MATCH($F2168,CL,0)+1)))</f>
        <v/>
      </c>
      <c r="O2168" s="331" t="inlineStr"/>
      <c r="P2168" s="332" t="n"/>
      <c r="Q2168" s="333">
        <f>A2168&amp;B2168</f>
        <v/>
      </c>
      <c r="R2168" s="333">
        <f>OR(ISBLANK(B2168),ISBLANK(C2168))</f>
        <v/>
      </c>
      <c r="S2168" s="333">
        <f>IF(R2168,"",A2168&amp;"+")</f>
        <v/>
      </c>
    </row>
    <row r="2169" ht="20.1" customFormat="1" customHeight="1" s="333">
      <c r="A2169" s="296" t="n"/>
      <c r="B2169" s="328" t="n"/>
      <c r="C2169" s="328" t="n"/>
      <c r="D2169" s="328" t="n"/>
      <c r="E2169" s="328" t="n"/>
      <c r="F2169" s="328" t="n"/>
      <c r="G2169" s="329" t="n"/>
      <c r="H2169" s="329" t="n"/>
      <c r="I2169" s="330" t="n"/>
      <c r="J2169" s="330" t="n"/>
      <c r="K2169" s="330" t="n"/>
      <c r="L2169" s="330" t="n"/>
      <c r="M2169" s="330" t="n"/>
      <c r="N2169" s="331">
        <f>IF(A2169="","",IF(ISERROR(MATCH($F2169,CL,0)),"Unknown",INDIRECT("'C'!$A$"&amp;MATCH($F2169,CL,0)+1)))</f>
        <v/>
      </c>
      <c r="O2169" s="331" t="inlineStr"/>
      <c r="P2169" s="332" t="n"/>
      <c r="Q2169" s="333">
        <f>A2169&amp;B2169</f>
        <v/>
      </c>
      <c r="R2169" s="333">
        <f>OR(ISBLANK(B2169),ISBLANK(C2169))</f>
        <v/>
      </c>
      <c r="S2169" s="333">
        <f>IF(R2169,"",A2169&amp;"+")</f>
        <v/>
      </c>
    </row>
    <row r="2170" ht="20.1" customFormat="1" customHeight="1" s="333">
      <c r="A2170" s="296" t="n"/>
      <c r="B2170" s="328" t="n"/>
      <c r="C2170" s="328" t="n"/>
      <c r="D2170" s="328" t="n"/>
      <c r="E2170" s="328" t="n"/>
      <c r="F2170" s="328" t="n"/>
      <c r="G2170" s="329" t="n"/>
      <c r="H2170" s="329" t="n"/>
      <c r="I2170" s="330" t="n"/>
      <c r="J2170" s="330" t="n"/>
      <c r="K2170" s="330" t="n"/>
      <c r="L2170" s="330" t="n"/>
      <c r="M2170" s="330" t="n"/>
      <c r="N2170" s="331">
        <f>IF(A2170="","",IF(ISERROR(MATCH($F2170,CL,0)),"Unknown",INDIRECT("'C'!$A$"&amp;MATCH($F2170,CL,0)+1)))</f>
        <v/>
      </c>
      <c r="O2170" s="331" t="inlineStr"/>
      <c r="P2170" s="332" t="n"/>
      <c r="Q2170" s="333">
        <f>A2170&amp;B2170</f>
        <v/>
      </c>
      <c r="R2170" s="333">
        <f>OR(ISBLANK(B2170),ISBLANK(C2170))</f>
        <v/>
      </c>
      <c r="S2170" s="333">
        <f>IF(R2170,"",A2170&amp;"+")</f>
        <v/>
      </c>
    </row>
    <row r="2171" ht="20.1" customFormat="1" customHeight="1" s="333">
      <c r="A2171" s="296" t="n"/>
      <c r="B2171" s="328" t="n"/>
      <c r="C2171" s="328" t="n"/>
      <c r="D2171" s="328" t="n"/>
      <c r="E2171" s="328" t="n"/>
      <c r="F2171" s="328" t="n"/>
      <c r="G2171" s="329" t="n"/>
      <c r="H2171" s="329" t="n"/>
      <c r="I2171" s="330" t="n"/>
      <c r="J2171" s="330" t="n"/>
      <c r="K2171" s="330" t="n"/>
      <c r="L2171" s="330" t="n"/>
      <c r="M2171" s="330" t="n"/>
      <c r="N2171" s="331">
        <f>IF(A2171="","",IF(ISERROR(MATCH($F2171,CL,0)),"Unknown",INDIRECT("'C'!$A$"&amp;MATCH($F2171,CL,0)+1)))</f>
        <v/>
      </c>
      <c r="O2171" s="331" t="inlineStr"/>
      <c r="P2171" s="332" t="n"/>
      <c r="Q2171" s="333">
        <f>A2171&amp;B2171</f>
        <v/>
      </c>
      <c r="R2171" s="333">
        <f>OR(ISBLANK(B2171),ISBLANK(C2171))</f>
        <v/>
      </c>
      <c r="S2171" s="333">
        <f>IF(R2171,"",A2171&amp;"+")</f>
        <v/>
      </c>
    </row>
    <row r="2172" ht="20.1" customFormat="1" customHeight="1" s="333">
      <c r="A2172" s="296" t="n"/>
      <c r="B2172" s="328" t="n"/>
      <c r="C2172" s="328" t="n"/>
      <c r="D2172" s="328" t="n"/>
      <c r="E2172" s="328" t="n"/>
      <c r="F2172" s="328" t="n"/>
      <c r="G2172" s="329" t="n"/>
      <c r="H2172" s="329" t="n"/>
      <c r="I2172" s="330" t="n"/>
      <c r="J2172" s="330" t="n"/>
      <c r="K2172" s="330" t="n"/>
      <c r="L2172" s="330" t="n"/>
      <c r="M2172" s="330" t="n"/>
      <c r="N2172" s="331">
        <f>IF(A2172="","",IF(ISERROR(MATCH($F2172,CL,0)),"Unknown",INDIRECT("'C'!$A$"&amp;MATCH($F2172,CL,0)+1)))</f>
        <v/>
      </c>
      <c r="O2172" s="331" t="inlineStr"/>
      <c r="P2172" s="332" t="n"/>
      <c r="Q2172" s="333">
        <f>A2172&amp;B2172</f>
        <v/>
      </c>
      <c r="R2172" s="333">
        <f>OR(ISBLANK(B2172),ISBLANK(C2172))</f>
        <v/>
      </c>
      <c r="S2172" s="333">
        <f>IF(R2172,"",A2172&amp;"+")</f>
        <v/>
      </c>
    </row>
    <row r="2173" ht="20.1" customFormat="1" customHeight="1" s="333">
      <c r="A2173" s="296" t="n"/>
      <c r="B2173" s="328" t="n"/>
      <c r="C2173" s="328" t="n"/>
      <c r="D2173" s="328" t="n"/>
      <c r="E2173" s="328" t="n"/>
      <c r="F2173" s="328" t="n"/>
      <c r="G2173" s="329" t="n"/>
      <c r="H2173" s="329" t="n"/>
      <c r="I2173" s="330" t="n"/>
      <c r="J2173" s="330" t="n"/>
      <c r="K2173" s="330" t="n"/>
      <c r="L2173" s="330" t="n"/>
      <c r="M2173" s="330" t="n"/>
      <c r="N2173" s="331">
        <f>IF(A2173="","",IF(ISERROR(MATCH($F2173,CL,0)),"Unknown",INDIRECT("'C'!$A$"&amp;MATCH($F2173,CL,0)+1)))</f>
        <v/>
      </c>
      <c r="O2173" s="331" t="inlineStr"/>
      <c r="P2173" s="332" t="n"/>
      <c r="Q2173" s="333">
        <f>A2173&amp;B2173</f>
        <v/>
      </c>
      <c r="R2173" s="333">
        <f>OR(ISBLANK(B2173),ISBLANK(C2173))</f>
        <v/>
      </c>
      <c r="S2173" s="333">
        <f>IF(R2173,"",A2173&amp;"+")</f>
        <v/>
      </c>
    </row>
    <row r="2174" ht="20.1" customFormat="1" customHeight="1" s="333">
      <c r="A2174" s="296" t="n"/>
      <c r="B2174" s="328" t="n"/>
      <c r="C2174" s="328" t="n"/>
      <c r="D2174" s="328" t="n"/>
      <c r="E2174" s="328" t="n"/>
      <c r="F2174" s="328" t="n"/>
      <c r="G2174" s="329" t="n"/>
      <c r="H2174" s="329" t="n"/>
      <c r="I2174" s="330" t="n"/>
      <c r="J2174" s="330" t="n"/>
      <c r="K2174" s="330" t="n"/>
      <c r="L2174" s="330" t="n"/>
      <c r="M2174" s="330" t="n"/>
      <c r="N2174" s="331">
        <f>IF(A2174="","",IF(ISERROR(MATCH($F2174,CL,0)),"Unknown",INDIRECT("'C'!$A$"&amp;MATCH($F2174,CL,0)+1)))</f>
        <v/>
      </c>
      <c r="O2174" s="331" t="inlineStr"/>
      <c r="P2174" s="332" t="n"/>
      <c r="Q2174" s="333">
        <f>A2174&amp;B2174</f>
        <v/>
      </c>
      <c r="R2174" s="333">
        <f>OR(ISBLANK(B2174),ISBLANK(C2174))</f>
        <v/>
      </c>
      <c r="S2174" s="333">
        <f>IF(R2174,"",A2174&amp;"+")</f>
        <v/>
      </c>
    </row>
    <row r="2175" ht="20.1" customFormat="1" customHeight="1" s="333">
      <c r="A2175" s="296" t="n"/>
      <c r="B2175" s="328" t="n"/>
      <c r="C2175" s="328" t="n"/>
      <c r="D2175" s="328" t="n"/>
      <c r="E2175" s="328" t="n"/>
      <c r="F2175" s="328" t="n"/>
      <c r="G2175" s="329" t="n"/>
      <c r="H2175" s="329" t="n"/>
      <c r="I2175" s="330" t="n"/>
      <c r="J2175" s="330" t="n"/>
      <c r="K2175" s="330" t="n"/>
      <c r="L2175" s="330" t="n"/>
      <c r="M2175" s="330" t="n"/>
      <c r="N2175" s="331">
        <f>IF(A2175="","",IF(ISERROR(MATCH($F2175,CL,0)),"Unknown",INDIRECT("'C'!$A$"&amp;MATCH($F2175,CL,0)+1)))</f>
        <v/>
      </c>
      <c r="O2175" s="331" t="inlineStr"/>
      <c r="P2175" s="332" t="n"/>
      <c r="Q2175" s="333">
        <f>A2175&amp;B2175</f>
        <v/>
      </c>
      <c r="R2175" s="333">
        <f>OR(ISBLANK(B2175),ISBLANK(C2175))</f>
        <v/>
      </c>
      <c r="S2175" s="333">
        <f>IF(R2175,"",A2175&amp;"+")</f>
        <v/>
      </c>
    </row>
    <row r="2176" ht="20.1" customFormat="1" customHeight="1" s="333">
      <c r="A2176" s="296" t="n"/>
      <c r="B2176" s="328" t="n"/>
      <c r="C2176" s="328" t="n"/>
      <c r="D2176" s="328" t="n"/>
      <c r="E2176" s="328" t="n"/>
      <c r="F2176" s="328" t="n"/>
      <c r="G2176" s="329" t="n"/>
      <c r="H2176" s="329" t="n"/>
      <c r="I2176" s="330" t="n"/>
      <c r="J2176" s="330" t="n"/>
      <c r="K2176" s="330" t="n"/>
      <c r="L2176" s="330" t="n"/>
      <c r="M2176" s="330" t="n"/>
      <c r="N2176" s="331">
        <f>IF(A2176="","",IF(ISERROR(MATCH($F2176,CL,0)),"Unknown",INDIRECT("'C'!$A$"&amp;MATCH($F2176,CL,0)+1)))</f>
        <v/>
      </c>
      <c r="O2176" s="331" t="inlineStr"/>
      <c r="P2176" s="332" t="n"/>
      <c r="Q2176" s="333">
        <f>A2176&amp;B2176</f>
        <v/>
      </c>
      <c r="R2176" s="333">
        <f>OR(ISBLANK(B2176),ISBLANK(C2176))</f>
        <v/>
      </c>
      <c r="S2176" s="333">
        <f>IF(R2176,"",A2176&amp;"+")</f>
        <v/>
      </c>
    </row>
    <row r="2177" ht="20.1" customFormat="1" customHeight="1" s="333">
      <c r="A2177" s="296" t="n"/>
      <c r="B2177" s="328" t="n"/>
      <c r="C2177" s="328" t="n"/>
      <c r="D2177" s="328" t="n"/>
      <c r="E2177" s="328" t="n"/>
      <c r="F2177" s="328" t="n"/>
      <c r="G2177" s="329" t="n"/>
      <c r="H2177" s="329" t="n"/>
      <c r="I2177" s="330" t="n"/>
      <c r="J2177" s="330" t="n"/>
      <c r="K2177" s="330" t="n"/>
      <c r="L2177" s="330" t="n"/>
      <c r="M2177" s="330" t="n"/>
      <c r="N2177" s="331">
        <f>IF(A2177="","",IF(ISERROR(MATCH($F2177,CL,0)),"Unknown",INDIRECT("'C'!$A$"&amp;MATCH($F2177,CL,0)+1)))</f>
        <v/>
      </c>
      <c r="O2177" s="331" t="inlineStr"/>
      <c r="P2177" s="332" t="n"/>
      <c r="Q2177" s="333">
        <f>A2177&amp;B2177</f>
        <v/>
      </c>
      <c r="R2177" s="333">
        <f>OR(ISBLANK(B2177),ISBLANK(C2177))</f>
        <v/>
      </c>
      <c r="S2177" s="333">
        <f>IF(R2177,"",A2177&amp;"+")</f>
        <v/>
      </c>
    </row>
    <row r="2178" ht="20.1" customFormat="1" customHeight="1" s="333">
      <c r="A2178" s="296" t="n"/>
      <c r="B2178" s="328" t="n"/>
      <c r="C2178" s="328" t="n"/>
      <c r="D2178" s="328" t="n"/>
      <c r="E2178" s="328" t="n"/>
      <c r="F2178" s="328" t="n"/>
      <c r="G2178" s="329" t="n"/>
      <c r="H2178" s="329" t="n"/>
      <c r="I2178" s="330" t="n"/>
      <c r="J2178" s="330" t="n"/>
      <c r="K2178" s="330" t="n"/>
      <c r="L2178" s="330" t="n"/>
      <c r="M2178" s="330" t="n"/>
      <c r="N2178" s="331">
        <f>IF(A2178="","",IF(ISERROR(MATCH($F2178,CL,0)),"Unknown",INDIRECT("'C'!$A$"&amp;MATCH($F2178,CL,0)+1)))</f>
        <v/>
      </c>
      <c r="O2178" s="331" t="inlineStr"/>
      <c r="P2178" s="332" t="n"/>
      <c r="Q2178" s="333">
        <f>A2178&amp;B2178</f>
        <v/>
      </c>
      <c r="R2178" s="333">
        <f>OR(ISBLANK(B2178),ISBLANK(C2178))</f>
        <v/>
      </c>
      <c r="S2178" s="333">
        <f>IF(R2178,"",A2178&amp;"+")</f>
        <v/>
      </c>
    </row>
    <row r="2179" ht="20.1" customFormat="1" customHeight="1" s="333">
      <c r="A2179" s="296" t="n"/>
      <c r="B2179" s="328" t="n"/>
      <c r="C2179" s="328" t="n"/>
      <c r="D2179" s="328" t="n"/>
      <c r="E2179" s="328" t="n"/>
      <c r="F2179" s="328" t="n"/>
      <c r="G2179" s="329" t="n"/>
      <c r="H2179" s="329" t="n"/>
      <c r="I2179" s="330" t="n"/>
      <c r="J2179" s="330" t="n"/>
      <c r="K2179" s="330" t="n"/>
      <c r="L2179" s="330" t="n"/>
      <c r="M2179" s="330" t="n"/>
      <c r="N2179" s="331">
        <f>IF(A2179="","",IF(ISERROR(MATCH($F2179,CL,0)),"Unknown",INDIRECT("'C'!$A$"&amp;MATCH($F2179,CL,0)+1)))</f>
        <v/>
      </c>
      <c r="O2179" s="331" t="inlineStr"/>
      <c r="P2179" s="332" t="n"/>
      <c r="Q2179" s="333">
        <f>A2179&amp;B2179</f>
        <v/>
      </c>
      <c r="R2179" s="333">
        <f>OR(ISBLANK(B2179),ISBLANK(C2179))</f>
        <v/>
      </c>
      <c r="S2179" s="333">
        <f>IF(R2179,"",A2179&amp;"+")</f>
        <v/>
      </c>
    </row>
    <row r="2180" ht="20.1" customFormat="1" customHeight="1" s="333">
      <c r="A2180" s="296" t="n"/>
      <c r="B2180" s="328" t="n"/>
      <c r="C2180" s="328" t="n"/>
      <c r="D2180" s="328" t="n"/>
      <c r="E2180" s="328" t="n"/>
      <c r="F2180" s="328" t="n"/>
      <c r="G2180" s="329" t="n"/>
      <c r="H2180" s="329" t="n"/>
      <c r="I2180" s="330" t="n"/>
      <c r="J2180" s="330" t="n"/>
      <c r="K2180" s="330" t="n"/>
      <c r="L2180" s="330" t="n"/>
      <c r="M2180" s="330" t="n"/>
      <c r="N2180" s="331">
        <f>IF(A2180="","",IF(ISERROR(MATCH($F2180,CL,0)),"Unknown",INDIRECT("'C'!$A$"&amp;MATCH($F2180,CL,0)+1)))</f>
        <v/>
      </c>
      <c r="O2180" s="331" t="inlineStr"/>
      <c r="P2180" s="332" t="n"/>
      <c r="Q2180" s="333">
        <f>A2180&amp;B2180</f>
        <v/>
      </c>
      <c r="R2180" s="333">
        <f>OR(ISBLANK(B2180),ISBLANK(C2180))</f>
        <v/>
      </c>
      <c r="S2180" s="333">
        <f>IF(R2180,"",A2180&amp;"+")</f>
        <v/>
      </c>
    </row>
    <row r="2181" ht="20.1" customFormat="1" customHeight="1" s="333">
      <c r="A2181" s="296" t="n"/>
      <c r="B2181" s="328" t="n"/>
      <c r="C2181" s="328" t="n"/>
      <c r="D2181" s="328" t="n"/>
      <c r="E2181" s="328" t="n"/>
      <c r="F2181" s="328" t="n"/>
      <c r="G2181" s="329" t="n"/>
      <c r="H2181" s="329" t="n"/>
      <c r="I2181" s="330" t="n"/>
      <c r="J2181" s="330" t="n"/>
      <c r="K2181" s="330" t="n"/>
      <c r="L2181" s="330" t="n"/>
      <c r="M2181" s="330" t="n"/>
      <c r="N2181" s="331">
        <f>IF(A2181="","",IF(ISERROR(MATCH($F2181,CL,0)),"Unknown",INDIRECT("'C'!$A$"&amp;MATCH($F2181,CL,0)+1)))</f>
        <v/>
      </c>
      <c r="O2181" s="331" t="inlineStr"/>
      <c r="P2181" s="332" t="n"/>
      <c r="Q2181" s="333">
        <f>A2181&amp;B2181</f>
        <v/>
      </c>
      <c r="R2181" s="333">
        <f>OR(ISBLANK(B2181),ISBLANK(C2181))</f>
        <v/>
      </c>
      <c r="S2181" s="333">
        <f>IF(R2181,"",A2181&amp;"+")</f>
        <v/>
      </c>
    </row>
    <row r="2182" ht="20.1" customFormat="1" customHeight="1" s="333">
      <c r="A2182" s="296" t="n"/>
      <c r="B2182" s="328" t="n"/>
      <c r="C2182" s="328" t="n"/>
      <c r="D2182" s="328" t="n"/>
      <c r="E2182" s="328" t="n"/>
      <c r="F2182" s="328" t="n"/>
      <c r="G2182" s="329" t="n"/>
      <c r="H2182" s="329" t="n"/>
      <c r="I2182" s="330" t="n"/>
      <c r="J2182" s="330" t="n"/>
      <c r="K2182" s="330" t="n"/>
      <c r="L2182" s="330" t="n"/>
      <c r="M2182" s="330" t="n"/>
      <c r="N2182" s="331">
        <f>IF(A2182="","",IF(ISERROR(MATCH($F2182,CL,0)),"Unknown",INDIRECT("'C'!$A$"&amp;MATCH($F2182,CL,0)+1)))</f>
        <v/>
      </c>
      <c r="O2182" s="331" t="inlineStr"/>
      <c r="P2182" s="332" t="n"/>
      <c r="Q2182" s="333">
        <f>A2182&amp;B2182</f>
        <v/>
      </c>
      <c r="R2182" s="333">
        <f>OR(ISBLANK(B2182),ISBLANK(C2182))</f>
        <v/>
      </c>
      <c r="S2182" s="333">
        <f>IF(R2182,"",A2182&amp;"+")</f>
        <v/>
      </c>
    </row>
    <row r="2183" ht="20.1" customFormat="1" customHeight="1" s="333">
      <c r="A2183" s="296" t="n"/>
      <c r="B2183" s="328" t="n"/>
      <c r="C2183" s="328" t="n"/>
      <c r="D2183" s="328" t="n"/>
      <c r="E2183" s="328" t="n"/>
      <c r="F2183" s="328" t="n"/>
      <c r="G2183" s="329" t="n"/>
      <c r="H2183" s="329" t="n"/>
      <c r="I2183" s="330" t="n"/>
      <c r="J2183" s="330" t="n"/>
      <c r="K2183" s="330" t="n"/>
      <c r="L2183" s="330" t="n"/>
      <c r="M2183" s="330" t="n"/>
      <c r="N2183" s="331">
        <f>IF(A2183="","",IF(ISERROR(MATCH($F2183,CL,0)),"Unknown",INDIRECT("'C'!$A$"&amp;MATCH($F2183,CL,0)+1)))</f>
        <v/>
      </c>
      <c r="O2183" s="331" t="inlineStr"/>
      <c r="P2183" s="332" t="n"/>
      <c r="Q2183" s="333">
        <f>A2183&amp;B2183</f>
        <v/>
      </c>
      <c r="R2183" s="333">
        <f>OR(ISBLANK(B2183),ISBLANK(C2183))</f>
        <v/>
      </c>
      <c r="S2183" s="333">
        <f>IF(R2183,"",A2183&amp;"+")</f>
        <v/>
      </c>
    </row>
    <row r="2184" ht="20.1" customFormat="1" customHeight="1" s="333">
      <c r="A2184" s="296" t="n"/>
      <c r="B2184" s="328" t="n"/>
      <c r="C2184" s="328" t="n"/>
      <c r="D2184" s="328" t="n"/>
      <c r="E2184" s="328" t="n"/>
      <c r="F2184" s="328" t="n"/>
      <c r="G2184" s="329" t="n"/>
      <c r="H2184" s="329" t="n"/>
      <c r="I2184" s="330" t="n"/>
      <c r="J2184" s="330" t="n"/>
      <c r="K2184" s="330" t="n"/>
      <c r="L2184" s="330" t="n"/>
      <c r="M2184" s="330" t="n"/>
      <c r="N2184" s="331">
        <f>IF(A2184="","",IF(ISERROR(MATCH($F2184,CL,0)),"Unknown",INDIRECT("'C'!$A$"&amp;MATCH($F2184,CL,0)+1)))</f>
        <v/>
      </c>
      <c r="O2184" s="331" t="inlineStr"/>
      <c r="P2184" s="332" t="n"/>
      <c r="Q2184" s="333">
        <f>A2184&amp;B2184</f>
        <v/>
      </c>
      <c r="R2184" s="333">
        <f>OR(ISBLANK(B2184),ISBLANK(C2184))</f>
        <v/>
      </c>
      <c r="S2184" s="333">
        <f>IF(R2184,"",A2184&amp;"+")</f>
        <v/>
      </c>
    </row>
    <row r="2185" ht="20.1" customFormat="1" customHeight="1" s="333">
      <c r="A2185" s="296" t="n"/>
      <c r="B2185" s="328" t="n"/>
      <c r="C2185" s="328" t="n"/>
      <c r="D2185" s="328" t="n"/>
      <c r="E2185" s="328" t="n"/>
      <c r="F2185" s="328" t="n"/>
      <c r="G2185" s="329" t="n"/>
      <c r="H2185" s="329" t="n"/>
      <c r="I2185" s="330" t="n"/>
      <c r="J2185" s="330" t="n"/>
      <c r="K2185" s="330" t="n"/>
      <c r="L2185" s="330" t="n"/>
      <c r="M2185" s="330" t="n"/>
      <c r="N2185" s="331">
        <f>IF(A2185="","",IF(ISERROR(MATCH($F2185,CL,0)),"Unknown",INDIRECT("'C'!$A$"&amp;MATCH($F2185,CL,0)+1)))</f>
        <v/>
      </c>
      <c r="O2185" s="331" t="inlineStr"/>
      <c r="P2185" s="332" t="n"/>
      <c r="Q2185" s="333">
        <f>A2185&amp;B2185</f>
        <v/>
      </c>
      <c r="R2185" s="333">
        <f>OR(ISBLANK(B2185),ISBLANK(C2185))</f>
        <v/>
      </c>
      <c r="S2185" s="333">
        <f>IF(R2185,"",A2185&amp;"+")</f>
        <v/>
      </c>
    </row>
    <row r="2186" ht="20.1" customFormat="1" customHeight="1" s="333">
      <c r="A2186" s="296" t="n"/>
      <c r="B2186" s="328" t="n"/>
      <c r="C2186" s="328" t="n"/>
      <c r="D2186" s="328" t="n"/>
      <c r="E2186" s="328" t="n"/>
      <c r="F2186" s="328" t="n"/>
      <c r="G2186" s="329" t="n"/>
      <c r="H2186" s="329" t="n"/>
      <c r="I2186" s="330" t="n"/>
      <c r="J2186" s="330" t="n"/>
      <c r="K2186" s="330" t="n"/>
      <c r="L2186" s="330" t="n"/>
      <c r="M2186" s="330" t="n"/>
      <c r="N2186" s="331">
        <f>IF(A2186="","",IF(ISERROR(MATCH($F2186,CL,0)),"Unknown",INDIRECT("'C'!$A$"&amp;MATCH($F2186,CL,0)+1)))</f>
        <v/>
      </c>
      <c r="O2186" s="331" t="inlineStr"/>
      <c r="P2186" s="332" t="n"/>
      <c r="Q2186" s="333">
        <f>A2186&amp;B2186</f>
        <v/>
      </c>
      <c r="R2186" s="333">
        <f>OR(ISBLANK(B2186),ISBLANK(C2186))</f>
        <v/>
      </c>
      <c r="S2186" s="333">
        <f>IF(R2186,"",A2186&amp;"+")</f>
        <v/>
      </c>
    </row>
    <row r="2187" ht="20.1" customFormat="1" customHeight="1" s="333">
      <c r="A2187" s="296" t="n"/>
      <c r="B2187" s="328" t="n"/>
      <c r="C2187" s="328" t="n"/>
      <c r="D2187" s="328" t="n"/>
      <c r="E2187" s="328" t="n"/>
      <c r="F2187" s="328" t="n"/>
      <c r="G2187" s="329" t="n"/>
      <c r="H2187" s="329" t="n"/>
      <c r="I2187" s="330" t="n"/>
      <c r="J2187" s="330" t="n"/>
      <c r="K2187" s="330" t="n"/>
      <c r="L2187" s="330" t="n"/>
      <c r="M2187" s="330" t="n"/>
      <c r="N2187" s="331">
        <f>IF(A2187="","",IF(ISERROR(MATCH($F2187,CL,0)),"Unknown",INDIRECT("'C'!$A$"&amp;MATCH($F2187,CL,0)+1)))</f>
        <v/>
      </c>
      <c r="O2187" s="331" t="inlineStr"/>
      <c r="P2187" s="332" t="n"/>
      <c r="Q2187" s="333">
        <f>A2187&amp;B2187</f>
        <v/>
      </c>
      <c r="R2187" s="333">
        <f>OR(ISBLANK(B2187),ISBLANK(C2187))</f>
        <v/>
      </c>
      <c r="S2187" s="333">
        <f>IF(R2187,"",A2187&amp;"+")</f>
        <v/>
      </c>
    </row>
    <row r="2188" ht="20.1" customFormat="1" customHeight="1" s="333">
      <c r="A2188" s="296" t="n"/>
      <c r="B2188" s="328" t="n"/>
      <c r="C2188" s="328" t="n"/>
      <c r="D2188" s="328" t="n"/>
      <c r="E2188" s="328" t="n"/>
      <c r="F2188" s="328" t="n"/>
      <c r="G2188" s="329" t="n"/>
      <c r="H2188" s="329" t="n"/>
      <c r="I2188" s="330" t="n"/>
      <c r="J2188" s="330" t="n"/>
      <c r="K2188" s="330" t="n"/>
      <c r="L2188" s="330" t="n"/>
      <c r="M2188" s="330" t="n"/>
      <c r="N2188" s="331">
        <f>IF(A2188="","",IF(ISERROR(MATCH($F2188,CL,0)),"Unknown",INDIRECT("'C'!$A$"&amp;MATCH($F2188,CL,0)+1)))</f>
        <v/>
      </c>
      <c r="O2188" s="331" t="inlineStr"/>
      <c r="P2188" s="332" t="n"/>
      <c r="Q2188" s="333">
        <f>A2188&amp;B2188</f>
        <v/>
      </c>
      <c r="R2188" s="333">
        <f>OR(ISBLANK(B2188),ISBLANK(C2188))</f>
        <v/>
      </c>
      <c r="S2188" s="333">
        <f>IF(R2188,"",A2188&amp;"+")</f>
        <v/>
      </c>
    </row>
    <row r="2189" ht="20.1" customFormat="1" customHeight="1" s="333">
      <c r="A2189" s="296" t="n"/>
      <c r="B2189" s="328" t="n"/>
      <c r="C2189" s="328" t="n"/>
      <c r="D2189" s="328" t="n"/>
      <c r="E2189" s="328" t="n"/>
      <c r="F2189" s="328" t="n"/>
      <c r="G2189" s="329" t="n"/>
      <c r="H2189" s="329" t="n"/>
      <c r="I2189" s="330" t="n"/>
      <c r="J2189" s="330" t="n"/>
      <c r="K2189" s="330" t="n"/>
      <c r="L2189" s="330" t="n"/>
      <c r="M2189" s="330" t="n"/>
      <c r="N2189" s="331">
        <f>IF(A2189="","",IF(ISERROR(MATCH($F2189,CL,0)),"Unknown",INDIRECT("'C'!$A$"&amp;MATCH($F2189,CL,0)+1)))</f>
        <v/>
      </c>
      <c r="O2189" s="331" t="inlineStr"/>
      <c r="P2189" s="332" t="n"/>
      <c r="Q2189" s="333">
        <f>A2189&amp;B2189</f>
        <v/>
      </c>
      <c r="R2189" s="333">
        <f>OR(ISBLANK(B2189),ISBLANK(C2189))</f>
        <v/>
      </c>
      <c r="S2189" s="333">
        <f>IF(R2189,"",A2189&amp;"+")</f>
        <v/>
      </c>
    </row>
    <row r="2190" ht="20.1" customFormat="1" customHeight="1" s="333">
      <c r="A2190" s="296" t="n"/>
      <c r="B2190" s="328" t="n"/>
      <c r="C2190" s="328" t="n"/>
      <c r="D2190" s="328" t="n"/>
      <c r="E2190" s="328" t="n"/>
      <c r="F2190" s="328" t="n"/>
      <c r="G2190" s="329" t="n"/>
      <c r="H2190" s="329" t="n"/>
      <c r="I2190" s="330" t="n"/>
      <c r="J2190" s="330" t="n"/>
      <c r="K2190" s="330" t="n"/>
      <c r="L2190" s="330" t="n"/>
      <c r="M2190" s="330" t="n"/>
      <c r="N2190" s="331">
        <f>IF(A2190="","",IF(ISERROR(MATCH($F2190,CL,0)),"Unknown",INDIRECT("'C'!$A$"&amp;MATCH($F2190,CL,0)+1)))</f>
        <v/>
      </c>
      <c r="O2190" s="331" t="inlineStr"/>
      <c r="P2190" s="332" t="n"/>
      <c r="Q2190" s="333">
        <f>A2190&amp;B2190</f>
        <v/>
      </c>
      <c r="R2190" s="333">
        <f>OR(ISBLANK(B2190),ISBLANK(C2190))</f>
        <v/>
      </c>
      <c r="S2190" s="333">
        <f>IF(R2190,"",A2190&amp;"+")</f>
        <v/>
      </c>
    </row>
    <row r="2191" ht="20.1" customFormat="1" customHeight="1" s="333">
      <c r="A2191" s="296" t="n"/>
      <c r="B2191" s="328" t="n"/>
      <c r="C2191" s="328" t="n"/>
      <c r="D2191" s="328" t="n"/>
      <c r="E2191" s="328" t="n"/>
      <c r="F2191" s="328" t="n"/>
      <c r="G2191" s="329" t="n"/>
      <c r="H2191" s="329" t="n"/>
      <c r="I2191" s="330" t="n"/>
      <c r="J2191" s="330" t="n"/>
      <c r="K2191" s="330" t="n"/>
      <c r="L2191" s="330" t="n"/>
      <c r="M2191" s="330" t="n"/>
      <c r="N2191" s="331">
        <f>IF(A2191="","",IF(ISERROR(MATCH($F2191,CL,0)),"Unknown",INDIRECT("'C'!$A$"&amp;MATCH($F2191,CL,0)+1)))</f>
        <v/>
      </c>
      <c r="O2191" s="331" t="inlineStr"/>
      <c r="P2191" s="332" t="n"/>
      <c r="Q2191" s="333">
        <f>A2191&amp;B2191</f>
        <v/>
      </c>
      <c r="R2191" s="333">
        <f>OR(ISBLANK(B2191),ISBLANK(C2191))</f>
        <v/>
      </c>
      <c r="S2191" s="333">
        <f>IF(R2191,"",A2191&amp;"+")</f>
        <v/>
      </c>
    </row>
    <row r="2192" ht="20.1" customFormat="1" customHeight="1" s="333">
      <c r="A2192" s="296" t="n"/>
      <c r="B2192" s="328" t="n"/>
      <c r="C2192" s="328" t="n"/>
      <c r="D2192" s="328" t="n"/>
      <c r="E2192" s="328" t="n"/>
      <c r="F2192" s="328" t="n"/>
      <c r="G2192" s="329" t="n"/>
      <c r="H2192" s="329" t="n"/>
      <c r="I2192" s="330" t="n"/>
      <c r="J2192" s="330" t="n"/>
      <c r="K2192" s="330" t="n"/>
      <c r="L2192" s="330" t="n"/>
      <c r="M2192" s="330" t="n"/>
      <c r="N2192" s="331">
        <f>IF(A2192="","",IF(ISERROR(MATCH($F2192,CL,0)),"Unknown",INDIRECT("'C'!$A$"&amp;MATCH($F2192,CL,0)+1)))</f>
        <v/>
      </c>
      <c r="O2192" s="331" t="inlineStr"/>
      <c r="P2192" s="332" t="n"/>
      <c r="Q2192" s="333">
        <f>A2192&amp;B2192</f>
        <v/>
      </c>
      <c r="R2192" s="333">
        <f>OR(ISBLANK(B2192),ISBLANK(C2192))</f>
        <v/>
      </c>
      <c r="S2192" s="333">
        <f>IF(R2192,"",A2192&amp;"+")</f>
        <v/>
      </c>
    </row>
    <row r="2193" ht="20.1" customFormat="1" customHeight="1" s="333">
      <c r="A2193" s="296" t="n"/>
      <c r="B2193" s="328" t="n"/>
      <c r="C2193" s="328" t="n"/>
      <c r="D2193" s="328" t="n"/>
      <c r="E2193" s="328" t="n"/>
      <c r="F2193" s="328" t="n"/>
      <c r="G2193" s="329" t="n"/>
      <c r="H2193" s="329" t="n"/>
      <c r="I2193" s="330" t="n"/>
      <c r="J2193" s="330" t="n"/>
      <c r="K2193" s="330" t="n"/>
      <c r="L2193" s="330" t="n"/>
      <c r="M2193" s="330" t="n"/>
      <c r="N2193" s="331">
        <f>IF(A2193="","",IF(ISERROR(MATCH($F2193,CL,0)),"Unknown",INDIRECT("'C'!$A$"&amp;MATCH($F2193,CL,0)+1)))</f>
        <v/>
      </c>
      <c r="O2193" s="331" t="inlineStr"/>
      <c r="P2193" s="332" t="n"/>
      <c r="Q2193" s="333">
        <f>A2193&amp;B2193</f>
        <v/>
      </c>
      <c r="R2193" s="333">
        <f>OR(ISBLANK(B2193),ISBLANK(C2193))</f>
        <v/>
      </c>
      <c r="S2193" s="333">
        <f>IF(R2193,"",A2193&amp;"+")</f>
        <v/>
      </c>
    </row>
    <row r="2194" ht="20.1" customFormat="1" customHeight="1" s="333">
      <c r="A2194" s="296" t="n"/>
      <c r="B2194" s="328" t="n"/>
      <c r="C2194" s="328" t="n"/>
      <c r="D2194" s="328" t="n"/>
      <c r="E2194" s="328" t="n"/>
      <c r="F2194" s="328" t="n"/>
      <c r="G2194" s="329" t="n"/>
      <c r="H2194" s="329" t="n"/>
      <c r="I2194" s="330" t="n"/>
      <c r="J2194" s="330" t="n"/>
      <c r="K2194" s="330" t="n"/>
      <c r="L2194" s="330" t="n"/>
      <c r="M2194" s="330" t="n"/>
      <c r="N2194" s="331">
        <f>IF(A2194="","",IF(ISERROR(MATCH($F2194,CL,0)),"Unknown",INDIRECT("'C'!$A$"&amp;MATCH($F2194,CL,0)+1)))</f>
        <v/>
      </c>
      <c r="O2194" s="331" t="inlineStr"/>
      <c r="P2194" s="332" t="n"/>
      <c r="Q2194" s="333">
        <f>A2194&amp;B2194</f>
        <v/>
      </c>
      <c r="R2194" s="333">
        <f>OR(ISBLANK(B2194),ISBLANK(C2194))</f>
        <v/>
      </c>
      <c r="S2194" s="333">
        <f>IF(R2194,"",A2194&amp;"+")</f>
        <v/>
      </c>
    </row>
    <row r="2195" ht="20.1" customFormat="1" customHeight="1" s="333">
      <c r="A2195" s="296" t="n"/>
      <c r="B2195" s="328" t="n"/>
      <c r="C2195" s="328" t="n"/>
      <c r="D2195" s="328" t="n"/>
      <c r="E2195" s="328" t="n"/>
      <c r="F2195" s="328" t="n"/>
      <c r="G2195" s="329" t="n"/>
      <c r="H2195" s="329" t="n"/>
      <c r="I2195" s="330" t="n"/>
      <c r="J2195" s="330" t="n"/>
      <c r="K2195" s="330" t="n"/>
      <c r="L2195" s="330" t="n"/>
      <c r="M2195" s="330" t="n"/>
      <c r="N2195" s="331">
        <f>IF(A2195="","",IF(ISERROR(MATCH($F2195,CL,0)),"Unknown",INDIRECT("'C'!$A$"&amp;MATCH($F2195,CL,0)+1)))</f>
        <v/>
      </c>
      <c r="O2195" s="331" t="inlineStr"/>
      <c r="P2195" s="332" t="n"/>
      <c r="Q2195" s="333">
        <f>A2195&amp;B2195</f>
        <v/>
      </c>
      <c r="R2195" s="333">
        <f>OR(ISBLANK(B2195),ISBLANK(C2195))</f>
        <v/>
      </c>
      <c r="S2195" s="333">
        <f>IF(R2195,"",A2195&amp;"+")</f>
        <v/>
      </c>
    </row>
    <row r="2196" ht="20.1" customFormat="1" customHeight="1" s="333">
      <c r="A2196" s="296" t="n"/>
      <c r="B2196" s="328" t="n"/>
      <c r="C2196" s="328" t="n"/>
      <c r="D2196" s="328" t="n"/>
      <c r="E2196" s="328" t="n"/>
      <c r="F2196" s="328" t="n"/>
      <c r="G2196" s="329" t="n"/>
      <c r="H2196" s="329" t="n"/>
      <c r="I2196" s="330" t="n"/>
      <c r="J2196" s="330" t="n"/>
      <c r="K2196" s="330" t="n"/>
      <c r="L2196" s="330" t="n"/>
      <c r="M2196" s="330" t="n"/>
      <c r="N2196" s="331">
        <f>IF(A2196="","",IF(ISERROR(MATCH($F2196,CL,0)),"Unknown",INDIRECT("'C'!$A$"&amp;MATCH($F2196,CL,0)+1)))</f>
        <v/>
      </c>
      <c r="O2196" s="331" t="inlineStr"/>
      <c r="P2196" s="332" t="n"/>
      <c r="Q2196" s="333">
        <f>A2196&amp;B2196</f>
        <v/>
      </c>
      <c r="R2196" s="333">
        <f>OR(ISBLANK(B2196),ISBLANK(C2196))</f>
        <v/>
      </c>
      <c r="S2196" s="333">
        <f>IF(R2196,"",A2196&amp;"+")</f>
        <v/>
      </c>
    </row>
    <row r="2197" ht="20.1" customFormat="1" customHeight="1" s="333">
      <c r="A2197" s="296" t="n"/>
      <c r="B2197" s="328" t="n"/>
      <c r="C2197" s="328" t="n"/>
      <c r="D2197" s="328" t="n"/>
      <c r="E2197" s="328" t="n"/>
      <c r="F2197" s="328" t="n"/>
      <c r="G2197" s="329" t="n"/>
      <c r="H2197" s="329" t="n"/>
      <c r="I2197" s="330" t="n"/>
      <c r="J2197" s="330" t="n"/>
      <c r="K2197" s="330" t="n"/>
      <c r="L2197" s="330" t="n"/>
      <c r="M2197" s="330" t="n"/>
      <c r="N2197" s="331">
        <f>IF(A2197="","",IF(ISERROR(MATCH($F2197,CL,0)),"Unknown",INDIRECT("'C'!$A$"&amp;MATCH($F2197,CL,0)+1)))</f>
        <v/>
      </c>
      <c r="O2197" s="331" t="inlineStr"/>
      <c r="P2197" s="332" t="n"/>
      <c r="Q2197" s="333">
        <f>A2197&amp;B2197</f>
        <v/>
      </c>
      <c r="R2197" s="333">
        <f>OR(ISBLANK(B2197),ISBLANK(C2197))</f>
        <v/>
      </c>
      <c r="S2197" s="333">
        <f>IF(R2197,"",A2197&amp;"+")</f>
        <v/>
      </c>
    </row>
    <row r="2198" ht="20.1" customFormat="1" customHeight="1" s="333">
      <c r="A2198" s="296" t="n"/>
      <c r="B2198" s="328" t="n"/>
      <c r="C2198" s="328" t="n"/>
      <c r="D2198" s="328" t="n"/>
      <c r="E2198" s="328" t="n"/>
      <c r="F2198" s="328" t="n"/>
      <c r="G2198" s="329" t="n"/>
      <c r="H2198" s="329" t="n"/>
      <c r="I2198" s="330" t="n"/>
      <c r="J2198" s="330" t="n"/>
      <c r="K2198" s="330" t="n"/>
      <c r="L2198" s="330" t="n"/>
      <c r="M2198" s="330" t="n"/>
      <c r="N2198" s="331">
        <f>IF(A2198="","",IF(ISERROR(MATCH($F2198,CL,0)),"Unknown",INDIRECT("'C'!$A$"&amp;MATCH($F2198,CL,0)+1)))</f>
        <v/>
      </c>
      <c r="O2198" s="331" t="inlineStr"/>
      <c r="P2198" s="332" t="n"/>
      <c r="Q2198" s="333">
        <f>A2198&amp;B2198</f>
        <v/>
      </c>
      <c r="R2198" s="333">
        <f>OR(ISBLANK(B2198),ISBLANK(C2198))</f>
        <v/>
      </c>
      <c r="S2198" s="333">
        <f>IF(R2198,"",A2198&amp;"+")</f>
        <v/>
      </c>
    </row>
    <row r="2199" ht="20.1" customFormat="1" customHeight="1" s="333">
      <c r="A2199" s="296" t="n"/>
      <c r="B2199" s="328" t="n"/>
      <c r="C2199" s="328" t="n"/>
      <c r="D2199" s="328" t="n"/>
      <c r="E2199" s="328" t="n"/>
      <c r="F2199" s="328" t="n"/>
      <c r="G2199" s="329" t="n"/>
      <c r="H2199" s="329" t="n"/>
      <c r="I2199" s="330" t="n"/>
      <c r="J2199" s="330" t="n"/>
      <c r="K2199" s="330" t="n"/>
      <c r="L2199" s="330" t="n"/>
      <c r="M2199" s="330" t="n"/>
      <c r="N2199" s="331">
        <f>IF(A2199="","",IF(ISERROR(MATCH($F2199,CL,0)),"Unknown",INDIRECT("'C'!$A$"&amp;MATCH($F2199,CL,0)+1)))</f>
        <v/>
      </c>
      <c r="O2199" s="331" t="inlineStr"/>
      <c r="P2199" s="332" t="n"/>
      <c r="Q2199" s="333">
        <f>A2199&amp;B2199</f>
        <v/>
      </c>
      <c r="R2199" s="333">
        <f>OR(ISBLANK(B2199),ISBLANK(C2199))</f>
        <v/>
      </c>
      <c r="S2199" s="333">
        <f>IF(R2199,"",A2199&amp;"+")</f>
        <v/>
      </c>
    </row>
    <row r="2200" ht="20.1" customFormat="1" customHeight="1" s="333">
      <c r="A2200" s="296" t="n"/>
      <c r="B2200" s="328" t="n"/>
      <c r="C2200" s="328" t="n"/>
      <c r="D2200" s="328" t="n"/>
      <c r="E2200" s="328" t="n"/>
      <c r="F2200" s="328" t="n"/>
      <c r="G2200" s="329" t="n"/>
      <c r="H2200" s="329" t="n"/>
      <c r="I2200" s="330" t="n"/>
      <c r="J2200" s="330" t="n"/>
      <c r="K2200" s="330" t="n"/>
      <c r="L2200" s="330" t="n"/>
      <c r="M2200" s="330" t="n"/>
      <c r="N2200" s="331">
        <f>IF(A2200="","",IF(ISERROR(MATCH($F2200,CL,0)),"Unknown",INDIRECT("'C'!$A$"&amp;MATCH($F2200,CL,0)+1)))</f>
        <v/>
      </c>
      <c r="O2200" s="331" t="inlineStr"/>
      <c r="P2200" s="332" t="n"/>
      <c r="Q2200" s="333">
        <f>A2200&amp;B2200</f>
        <v/>
      </c>
      <c r="R2200" s="333">
        <f>OR(ISBLANK(B2200),ISBLANK(C2200))</f>
        <v/>
      </c>
      <c r="S2200" s="333">
        <f>IF(R2200,"",A2200&amp;"+")</f>
        <v/>
      </c>
    </row>
    <row r="2201" ht="20.1" customFormat="1" customHeight="1" s="333">
      <c r="A2201" s="296" t="n"/>
      <c r="B2201" s="328" t="n"/>
      <c r="C2201" s="328" t="n"/>
      <c r="D2201" s="328" t="n"/>
      <c r="E2201" s="328" t="n"/>
      <c r="F2201" s="328" t="n"/>
      <c r="G2201" s="329" t="n"/>
      <c r="H2201" s="329" t="n"/>
      <c r="I2201" s="330" t="n"/>
      <c r="J2201" s="330" t="n"/>
      <c r="K2201" s="330" t="n"/>
      <c r="L2201" s="330" t="n"/>
      <c r="M2201" s="330" t="n"/>
      <c r="N2201" s="331">
        <f>IF(A2201="","",IF(ISERROR(MATCH($F2201,CL,0)),"Unknown",INDIRECT("'C'!$A$"&amp;MATCH($F2201,CL,0)+1)))</f>
        <v/>
      </c>
      <c r="O2201" s="331" t="inlineStr"/>
      <c r="P2201" s="332" t="n"/>
      <c r="Q2201" s="333">
        <f>A2201&amp;B2201</f>
        <v/>
      </c>
      <c r="R2201" s="333">
        <f>OR(ISBLANK(B2201),ISBLANK(C2201))</f>
        <v/>
      </c>
      <c r="S2201" s="333">
        <f>IF(R2201,"",A2201&amp;"+")</f>
        <v/>
      </c>
    </row>
    <row r="2202" ht="20.1" customFormat="1" customHeight="1" s="333">
      <c r="A2202" s="296" t="n"/>
      <c r="B2202" s="328" t="n"/>
      <c r="C2202" s="328" t="n"/>
      <c r="D2202" s="328" t="n"/>
      <c r="E2202" s="328" t="n"/>
      <c r="F2202" s="328" t="n"/>
      <c r="G2202" s="329" t="n"/>
      <c r="H2202" s="329" t="n"/>
      <c r="I2202" s="330" t="n"/>
      <c r="J2202" s="330" t="n"/>
      <c r="K2202" s="330" t="n"/>
      <c r="L2202" s="330" t="n"/>
      <c r="M2202" s="330" t="n"/>
      <c r="N2202" s="331">
        <f>IF(A2202="","",IF(ISERROR(MATCH($F2202,CL,0)),"Unknown",INDIRECT("'C'!$A$"&amp;MATCH($F2202,CL,0)+1)))</f>
        <v/>
      </c>
      <c r="O2202" s="331" t="inlineStr"/>
      <c r="P2202" s="332" t="n"/>
      <c r="Q2202" s="333">
        <f>A2202&amp;B2202</f>
        <v/>
      </c>
      <c r="R2202" s="333">
        <f>OR(ISBLANK(B2202),ISBLANK(C2202))</f>
        <v/>
      </c>
      <c r="S2202" s="333">
        <f>IF(R2202,"",A2202&amp;"+")</f>
        <v/>
      </c>
    </row>
    <row r="2203" ht="20.1" customFormat="1" customHeight="1" s="333">
      <c r="A2203" s="296" t="n"/>
      <c r="B2203" s="328" t="n"/>
      <c r="C2203" s="328" t="n"/>
      <c r="D2203" s="328" t="n"/>
      <c r="E2203" s="328" t="n"/>
      <c r="F2203" s="328" t="n"/>
      <c r="G2203" s="329" t="n"/>
      <c r="H2203" s="329" t="n"/>
      <c r="I2203" s="330" t="n"/>
      <c r="J2203" s="330" t="n"/>
      <c r="K2203" s="330" t="n"/>
      <c r="L2203" s="330" t="n"/>
      <c r="M2203" s="330" t="n"/>
      <c r="N2203" s="331">
        <f>IF(A2203="","",IF(ISERROR(MATCH($F2203,CL,0)),"Unknown",INDIRECT("'C'!$A$"&amp;MATCH($F2203,CL,0)+1)))</f>
        <v/>
      </c>
      <c r="O2203" s="331" t="inlineStr"/>
      <c r="P2203" s="332" t="n"/>
      <c r="Q2203" s="333">
        <f>A2203&amp;B2203</f>
        <v/>
      </c>
      <c r="R2203" s="333">
        <f>OR(ISBLANK(B2203),ISBLANK(C2203))</f>
        <v/>
      </c>
      <c r="S2203" s="333">
        <f>IF(R2203,"",A2203&amp;"+")</f>
        <v/>
      </c>
    </row>
    <row r="2204" ht="20.1" customFormat="1" customHeight="1" s="333">
      <c r="A2204" s="296" t="n"/>
      <c r="B2204" s="328" t="n"/>
      <c r="C2204" s="328" t="n"/>
      <c r="D2204" s="328" t="n"/>
      <c r="E2204" s="328" t="n"/>
      <c r="F2204" s="328" t="n"/>
      <c r="G2204" s="329" t="n"/>
      <c r="H2204" s="329" t="n"/>
      <c r="I2204" s="330" t="n"/>
      <c r="J2204" s="330" t="n"/>
      <c r="K2204" s="330" t="n"/>
      <c r="L2204" s="330" t="n"/>
      <c r="M2204" s="330" t="n"/>
      <c r="N2204" s="331">
        <f>IF(A2204="","",IF(ISERROR(MATCH($F2204,CL,0)),"Unknown",INDIRECT("'C'!$A$"&amp;MATCH($F2204,CL,0)+1)))</f>
        <v/>
      </c>
      <c r="O2204" s="331" t="inlineStr"/>
      <c r="P2204" s="332" t="n"/>
      <c r="Q2204" s="333">
        <f>A2204&amp;B2204</f>
        <v/>
      </c>
      <c r="R2204" s="333">
        <f>OR(ISBLANK(B2204),ISBLANK(C2204))</f>
        <v/>
      </c>
      <c r="S2204" s="333">
        <f>IF(R2204,"",A2204&amp;"+")</f>
        <v/>
      </c>
    </row>
    <row r="2205" ht="20.1" customFormat="1" customHeight="1" s="333">
      <c r="A2205" s="296" t="n"/>
      <c r="B2205" s="328" t="n"/>
      <c r="C2205" s="328" t="n"/>
      <c r="D2205" s="328" t="n"/>
      <c r="E2205" s="328" t="n"/>
      <c r="F2205" s="328" t="n"/>
      <c r="G2205" s="329" t="n"/>
      <c r="H2205" s="329" t="n"/>
      <c r="I2205" s="330" t="n"/>
      <c r="J2205" s="330" t="n"/>
      <c r="K2205" s="330" t="n"/>
      <c r="L2205" s="330" t="n"/>
      <c r="M2205" s="330" t="n"/>
      <c r="N2205" s="331">
        <f>IF(A2205="","",IF(ISERROR(MATCH($F2205,CL,0)),"Unknown",INDIRECT("'C'!$A$"&amp;MATCH($F2205,CL,0)+1)))</f>
        <v/>
      </c>
      <c r="O2205" s="331" t="inlineStr"/>
      <c r="P2205" s="332" t="n"/>
      <c r="Q2205" s="333">
        <f>A2205&amp;B2205</f>
        <v/>
      </c>
      <c r="R2205" s="333">
        <f>OR(ISBLANK(B2205),ISBLANK(C2205))</f>
        <v/>
      </c>
      <c r="S2205" s="333">
        <f>IF(R2205,"",A2205&amp;"+")</f>
        <v/>
      </c>
    </row>
    <row r="2206" ht="20.1" customFormat="1" customHeight="1" s="333">
      <c r="A2206" s="296" t="n"/>
      <c r="B2206" s="328" t="n"/>
      <c r="C2206" s="328" t="n"/>
      <c r="D2206" s="328" t="n"/>
      <c r="E2206" s="328" t="n"/>
      <c r="F2206" s="328" t="n"/>
      <c r="G2206" s="329" t="n"/>
      <c r="H2206" s="329" t="n"/>
      <c r="I2206" s="330" t="n"/>
      <c r="J2206" s="330" t="n"/>
      <c r="K2206" s="330" t="n"/>
      <c r="L2206" s="330" t="n"/>
      <c r="M2206" s="330" t="n"/>
      <c r="N2206" s="331">
        <f>IF(A2206="","",IF(ISERROR(MATCH($F2206,CL,0)),"Unknown",INDIRECT("'C'!$A$"&amp;MATCH($F2206,CL,0)+1)))</f>
        <v/>
      </c>
      <c r="O2206" s="331" t="inlineStr"/>
      <c r="P2206" s="332" t="n"/>
      <c r="Q2206" s="333">
        <f>A2206&amp;B2206</f>
        <v/>
      </c>
      <c r="R2206" s="333">
        <f>OR(ISBLANK(B2206),ISBLANK(C2206))</f>
        <v/>
      </c>
      <c r="S2206" s="333">
        <f>IF(R2206,"",A2206&amp;"+")</f>
        <v/>
      </c>
    </row>
    <row r="2207" ht="20.1" customFormat="1" customHeight="1" s="333">
      <c r="A2207" s="296" t="n"/>
      <c r="B2207" s="328" t="n"/>
      <c r="C2207" s="328" t="n"/>
      <c r="D2207" s="328" t="n"/>
      <c r="E2207" s="328" t="n"/>
      <c r="F2207" s="328" t="n"/>
      <c r="G2207" s="329" t="n"/>
      <c r="H2207" s="329" t="n"/>
      <c r="I2207" s="330" t="n"/>
      <c r="J2207" s="330" t="n"/>
      <c r="K2207" s="330" t="n"/>
      <c r="L2207" s="330" t="n"/>
      <c r="M2207" s="330" t="n"/>
      <c r="N2207" s="331">
        <f>IF(A2207="","",IF(ISERROR(MATCH($F2207,CL,0)),"Unknown",INDIRECT("'C'!$A$"&amp;MATCH($F2207,CL,0)+1)))</f>
        <v/>
      </c>
      <c r="O2207" s="331" t="inlineStr"/>
      <c r="P2207" s="332" t="n"/>
      <c r="Q2207" s="333">
        <f>A2207&amp;B2207</f>
        <v/>
      </c>
      <c r="R2207" s="333">
        <f>OR(ISBLANK(B2207),ISBLANK(C2207))</f>
        <v/>
      </c>
      <c r="S2207" s="333">
        <f>IF(R2207,"",A2207&amp;"+")</f>
        <v/>
      </c>
    </row>
    <row r="2208" ht="20.1" customFormat="1" customHeight="1" s="333">
      <c r="A2208" s="296" t="n"/>
      <c r="B2208" s="328" t="n"/>
      <c r="C2208" s="328" t="n"/>
      <c r="D2208" s="328" t="n"/>
      <c r="E2208" s="328" t="n"/>
      <c r="F2208" s="328" t="n"/>
      <c r="G2208" s="329" t="n"/>
      <c r="H2208" s="329" t="n"/>
      <c r="I2208" s="330" t="n"/>
      <c r="J2208" s="330" t="n"/>
      <c r="K2208" s="330" t="n"/>
      <c r="L2208" s="330" t="n"/>
      <c r="M2208" s="330" t="n"/>
      <c r="N2208" s="331">
        <f>IF(A2208="","",IF(ISERROR(MATCH($F2208,CL,0)),"Unknown",INDIRECT("'C'!$A$"&amp;MATCH($F2208,CL,0)+1)))</f>
        <v/>
      </c>
      <c r="O2208" s="331" t="inlineStr"/>
      <c r="P2208" s="332" t="n"/>
      <c r="Q2208" s="333">
        <f>A2208&amp;B2208</f>
        <v/>
      </c>
      <c r="R2208" s="333">
        <f>OR(ISBLANK(B2208),ISBLANK(C2208))</f>
        <v/>
      </c>
      <c r="S2208" s="333">
        <f>IF(R2208,"",A2208&amp;"+")</f>
        <v/>
      </c>
    </row>
    <row r="2209" ht="20.1" customFormat="1" customHeight="1" s="333">
      <c r="A2209" s="296" t="n"/>
      <c r="B2209" s="328" t="n"/>
      <c r="C2209" s="328" t="n"/>
      <c r="D2209" s="328" t="n"/>
      <c r="E2209" s="328" t="n"/>
      <c r="F2209" s="328" t="n"/>
      <c r="G2209" s="329" t="n"/>
      <c r="H2209" s="329" t="n"/>
      <c r="I2209" s="330" t="n"/>
      <c r="J2209" s="330" t="n"/>
      <c r="K2209" s="330" t="n"/>
      <c r="L2209" s="330" t="n"/>
      <c r="M2209" s="330" t="n"/>
      <c r="N2209" s="331">
        <f>IF(A2209="","",IF(ISERROR(MATCH($F2209,CL,0)),"Unknown",INDIRECT("'C'!$A$"&amp;MATCH($F2209,CL,0)+1)))</f>
        <v/>
      </c>
      <c r="O2209" s="331" t="inlineStr"/>
      <c r="P2209" s="332" t="n"/>
      <c r="Q2209" s="333">
        <f>A2209&amp;B2209</f>
        <v/>
      </c>
      <c r="R2209" s="333">
        <f>OR(ISBLANK(B2209),ISBLANK(C2209))</f>
        <v/>
      </c>
      <c r="S2209" s="333">
        <f>IF(R2209,"",A2209&amp;"+")</f>
        <v/>
      </c>
    </row>
    <row r="2210" ht="20.1" customFormat="1" customHeight="1" s="333">
      <c r="A2210" s="296" t="n"/>
      <c r="B2210" s="328" t="n"/>
      <c r="C2210" s="328" t="n"/>
      <c r="D2210" s="328" t="n"/>
      <c r="E2210" s="328" t="n"/>
      <c r="F2210" s="328" t="n"/>
      <c r="G2210" s="329" t="n"/>
      <c r="H2210" s="329" t="n"/>
      <c r="I2210" s="330" t="n"/>
      <c r="J2210" s="330" t="n"/>
      <c r="K2210" s="330" t="n"/>
      <c r="L2210" s="330" t="n"/>
      <c r="M2210" s="330" t="n"/>
      <c r="N2210" s="331">
        <f>IF(A2210="","",IF(ISERROR(MATCH($F2210,CL,0)),"Unknown",INDIRECT("'C'!$A$"&amp;MATCH($F2210,CL,0)+1)))</f>
        <v/>
      </c>
      <c r="O2210" s="331" t="inlineStr"/>
      <c r="P2210" s="332" t="n"/>
      <c r="Q2210" s="333">
        <f>A2210&amp;B2210</f>
        <v/>
      </c>
      <c r="R2210" s="333">
        <f>OR(ISBLANK(B2210),ISBLANK(C2210))</f>
        <v/>
      </c>
      <c r="S2210" s="333">
        <f>IF(R2210,"",A2210&amp;"+")</f>
        <v/>
      </c>
    </row>
    <row r="2211" ht="20.1" customFormat="1" customHeight="1" s="333">
      <c r="A2211" s="296" t="n"/>
      <c r="B2211" s="328" t="n"/>
      <c r="C2211" s="328" t="n"/>
      <c r="D2211" s="328" t="n"/>
      <c r="E2211" s="328" t="n"/>
      <c r="F2211" s="328" t="n"/>
      <c r="G2211" s="329" t="n"/>
      <c r="H2211" s="329" t="n"/>
      <c r="I2211" s="330" t="n"/>
      <c r="J2211" s="330" t="n"/>
      <c r="K2211" s="330" t="n"/>
      <c r="L2211" s="330" t="n"/>
      <c r="M2211" s="330" t="n"/>
      <c r="N2211" s="331">
        <f>IF(A2211="","",IF(ISERROR(MATCH($F2211,CL,0)),"Unknown",INDIRECT("'C'!$A$"&amp;MATCH($F2211,CL,0)+1)))</f>
        <v/>
      </c>
      <c r="O2211" s="331" t="inlineStr"/>
      <c r="P2211" s="332" t="n"/>
      <c r="Q2211" s="333">
        <f>A2211&amp;B2211</f>
        <v/>
      </c>
      <c r="R2211" s="333">
        <f>OR(ISBLANK(B2211),ISBLANK(C2211))</f>
        <v/>
      </c>
      <c r="S2211" s="333">
        <f>IF(R2211,"",A2211&amp;"+")</f>
        <v/>
      </c>
    </row>
    <row r="2212" ht="20.1" customFormat="1" customHeight="1" s="333">
      <c r="A2212" s="296" t="n"/>
      <c r="B2212" s="328" t="n"/>
      <c r="C2212" s="328" t="n"/>
      <c r="D2212" s="328" t="n"/>
      <c r="E2212" s="328" t="n"/>
      <c r="F2212" s="328" t="n"/>
      <c r="G2212" s="329" t="n"/>
      <c r="H2212" s="329" t="n"/>
      <c r="I2212" s="330" t="n"/>
      <c r="J2212" s="330" t="n"/>
      <c r="K2212" s="330" t="n"/>
      <c r="L2212" s="330" t="n"/>
      <c r="M2212" s="330" t="n"/>
      <c r="N2212" s="331">
        <f>IF(A2212="","",IF(ISERROR(MATCH($F2212,CL,0)),"Unknown",INDIRECT("'C'!$A$"&amp;MATCH($F2212,CL,0)+1)))</f>
        <v/>
      </c>
      <c r="O2212" s="331" t="inlineStr"/>
      <c r="P2212" s="332" t="n"/>
      <c r="Q2212" s="333">
        <f>A2212&amp;B2212</f>
        <v/>
      </c>
      <c r="R2212" s="333">
        <f>OR(ISBLANK(B2212),ISBLANK(C2212))</f>
        <v/>
      </c>
      <c r="S2212" s="333">
        <f>IF(R2212,"",A2212&amp;"+")</f>
        <v/>
      </c>
    </row>
    <row r="2213" ht="20.1" customFormat="1" customHeight="1" s="333">
      <c r="A2213" s="296" t="n"/>
      <c r="B2213" s="328" t="n"/>
      <c r="C2213" s="328" t="n"/>
      <c r="D2213" s="328" t="n"/>
      <c r="E2213" s="328" t="n"/>
      <c r="F2213" s="328" t="n"/>
      <c r="G2213" s="329" t="n"/>
      <c r="H2213" s="329" t="n"/>
      <c r="I2213" s="330" t="n"/>
      <c r="J2213" s="330" t="n"/>
      <c r="K2213" s="330" t="n"/>
      <c r="L2213" s="330" t="n"/>
      <c r="M2213" s="330" t="n"/>
      <c r="N2213" s="331">
        <f>IF(A2213="","",IF(ISERROR(MATCH($F2213,CL,0)),"Unknown",INDIRECT("'C'!$A$"&amp;MATCH($F2213,CL,0)+1)))</f>
        <v/>
      </c>
      <c r="O2213" s="331" t="inlineStr"/>
      <c r="P2213" s="332" t="n"/>
      <c r="Q2213" s="333">
        <f>A2213&amp;B2213</f>
        <v/>
      </c>
      <c r="R2213" s="333">
        <f>OR(ISBLANK(B2213),ISBLANK(C2213))</f>
        <v/>
      </c>
      <c r="S2213" s="333">
        <f>IF(R2213,"",A2213&amp;"+")</f>
        <v/>
      </c>
    </row>
    <row r="2214" ht="20.1" customFormat="1" customHeight="1" s="333">
      <c r="A2214" s="296" t="n"/>
      <c r="B2214" s="328" t="n"/>
      <c r="C2214" s="328" t="n"/>
      <c r="D2214" s="328" t="n"/>
      <c r="E2214" s="328" t="n"/>
      <c r="F2214" s="328" t="n"/>
      <c r="G2214" s="329" t="n"/>
      <c r="H2214" s="329" t="n"/>
      <c r="I2214" s="330" t="n"/>
      <c r="J2214" s="330" t="n"/>
      <c r="K2214" s="330" t="n"/>
      <c r="L2214" s="330" t="n"/>
      <c r="M2214" s="330" t="n"/>
      <c r="N2214" s="331">
        <f>IF(A2214="","",IF(ISERROR(MATCH($F2214,CL,0)),"Unknown",INDIRECT("'C'!$A$"&amp;MATCH($F2214,CL,0)+1)))</f>
        <v/>
      </c>
      <c r="O2214" s="331" t="inlineStr"/>
      <c r="P2214" s="332" t="n"/>
      <c r="Q2214" s="333">
        <f>A2214&amp;B2214</f>
        <v/>
      </c>
      <c r="R2214" s="333">
        <f>OR(ISBLANK(B2214),ISBLANK(C2214))</f>
        <v/>
      </c>
      <c r="S2214" s="333">
        <f>IF(R2214,"",A2214&amp;"+")</f>
        <v/>
      </c>
    </row>
    <row r="2215" ht="20.1" customFormat="1" customHeight="1" s="333">
      <c r="A2215" s="296" t="n"/>
      <c r="B2215" s="328" t="n"/>
      <c r="C2215" s="328" t="n"/>
      <c r="D2215" s="328" t="n"/>
      <c r="E2215" s="328" t="n"/>
      <c r="F2215" s="328" t="n"/>
      <c r="G2215" s="329" t="n"/>
      <c r="H2215" s="329" t="n"/>
      <c r="I2215" s="330" t="n"/>
      <c r="J2215" s="330" t="n"/>
      <c r="K2215" s="330" t="n"/>
      <c r="L2215" s="330" t="n"/>
      <c r="M2215" s="330" t="n"/>
      <c r="N2215" s="331">
        <f>IF(A2215="","",IF(ISERROR(MATCH($F2215,CL,0)),"Unknown",INDIRECT("'C'!$A$"&amp;MATCH($F2215,CL,0)+1)))</f>
        <v/>
      </c>
      <c r="O2215" s="331" t="inlineStr"/>
      <c r="P2215" s="332" t="n"/>
      <c r="Q2215" s="333">
        <f>A2215&amp;B2215</f>
        <v/>
      </c>
      <c r="R2215" s="333">
        <f>OR(ISBLANK(B2215),ISBLANK(C2215))</f>
        <v/>
      </c>
      <c r="S2215" s="333">
        <f>IF(R2215,"",A2215&amp;"+")</f>
        <v/>
      </c>
    </row>
    <row r="2216" ht="20.1" customFormat="1" customHeight="1" s="333">
      <c r="A2216" s="296" t="n"/>
      <c r="B2216" s="328" t="n"/>
      <c r="C2216" s="328" t="n"/>
      <c r="D2216" s="328" t="n"/>
      <c r="E2216" s="328" t="n"/>
      <c r="F2216" s="328" t="n"/>
      <c r="G2216" s="329" t="n"/>
      <c r="H2216" s="329" t="n"/>
      <c r="I2216" s="330" t="n"/>
      <c r="J2216" s="330" t="n"/>
      <c r="K2216" s="330" t="n"/>
      <c r="L2216" s="330" t="n"/>
      <c r="M2216" s="330" t="n"/>
      <c r="N2216" s="331">
        <f>IF(A2216="","",IF(ISERROR(MATCH($F2216,CL,0)),"Unknown",INDIRECT("'C'!$A$"&amp;MATCH($F2216,CL,0)+1)))</f>
        <v/>
      </c>
      <c r="O2216" s="331" t="inlineStr"/>
      <c r="P2216" s="332" t="n"/>
      <c r="Q2216" s="333">
        <f>A2216&amp;B2216</f>
        <v/>
      </c>
      <c r="R2216" s="333">
        <f>OR(ISBLANK(B2216),ISBLANK(C2216))</f>
        <v/>
      </c>
      <c r="S2216" s="333">
        <f>IF(R2216,"",A2216&amp;"+")</f>
        <v/>
      </c>
    </row>
    <row r="2217" ht="20.1" customFormat="1" customHeight="1" s="333">
      <c r="A2217" s="296" t="n"/>
      <c r="B2217" s="328" t="n"/>
      <c r="C2217" s="328" t="n"/>
      <c r="D2217" s="328" t="n"/>
      <c r="E2217" s="328" t="n"/>
      <c r="F2217" s="328" t="n"/>
      <c r="G2217" s="329" t="n"/>
      <c r="H2217" s="329" t="n"/>
      <c r="I2217" s="330" t="n"/>
      <c r="J2217" s="330" t="n"/>
      <c r="K2217" s="330" t="n"/>
      <c r="L2217" s="330" t="n"/>
      <c r="M2217" s="330" t="n"/>
      <c r="N2217" s="331">
        <f>IF(A2217="","",IF(ISERROR(MATCH($F2217,CL,0)),"Unknown",INDIRECT("'C'!$A$"&amp;MATCH($F2217,CL,0)+1)))</f>
        <v/>
      </c>
      <c r="O2217" s="331" t="inlineStr"/>
      <c r="P2217" s="332" t="n"/>
      <c r="Q2217" s="333">
        <f>A2217&amp;B2217</f>
        <v/>
      </c>
      <c r="R2217" s="333">
        <f>OR(ISBLANK(B2217),ISBLANK(C2217))</f>
        <v/>
      </c>
      <c r="S2217" s="333">
        <f>IF(R2217,"",A2217&amp;"+")</f>
        <v/>
      </c>
    </row>
    <row r="2218" ht="20.1" customFormat="1" customHeight="1" s="333">
      <c r="A2218" s="296" t="n"/>
      <c r="B2218" s="328" t="n"/>
      <c r="C2218" s="328" t="n"/>
      <c r="D2218" s="328" t="n"/>
      <c r="E2218" s="328" t="n"/>
      <c r="F2218" s="328" t="n"/>
      <c r="G2218" s="329" t="n"/>
      <c r="H2218" s="329" t="n"/>
      <c r="I2218" s="330" t="n"/>
      <c r="J2218" s="330" t="n"/>
      <c r="K2218" s="330" t="n"/>
      <c r="L2218" s="330" t="n"/>
      <c r="M2218" s="330" t="n"/>
      <c r="N2218" s="331">
        <f>IF(A2218="","",IF(ISERROR(MATCH($F2218,CL,0)),"Unknown",INDIRECT("'C'!$A$"&amp;MATCH($F2218,CL,0)+1)))</f>
        <v/>
      </c>
      <c r="O2218" s="331" t="inlineStr"/>
      <c r="P2218" s="332" t="n"/>
      <c r="Q2218" s="333">
        <f>A2218&amp;B2218</f>
        <v/>
      </c>
      <c r="R2218" s="333">
        <f>OR(ISBLANK(B2218),ISBLANK(C2218))</f>
        <v/>
      </c>
      <c r="S2218" s="333">
        <f>IF(R2218,"",A2218&amp;"+")</f>
        <v/>
      </c>
    </row>
    <row r="2219" ht="20.1" customFormat="1" customHeight="1" s="333">
      <c r="A2219" s="296" t="n"/>
      <c r="B2219" s="328" t="n"/>
      <c r="C2219" s="328" t="n"/>
      <c r="D2219" s="328" t="n"/>
      <c r="E2219" s="328" t="n"/>
      <c r="F2219" s="328" t="n"/>
      <c r="G2219" s="329" t="n"/>
      <c r="H2219" s="329" t="n"/>
      <c r="I2219" s="330" t="n"/>
      <c r="J2219" s="330" t="n"/>
      <c r="K2219" s="330" t="n"/>
      <c r="L2219" s="330" t="n"/>
      <c r="M2219" s="330" t="n"/>
      <c r="N2219" s="331">
        <f>IF(A2219="","",IF(ISERROR(MATCH($F2219,CL,0)),"Unknown",INDIRECT("'C'!$A$"&amp;MATCH($F2219,CL,0)+1)))</f>
        <v/>
      </c>
      <c r="O2219" s="331" t="inlineStr"/>
      <c r="P2219" s="332" t="n"/>
      <c r="Q2219" s="333">
        <f>A2219&amp;B2219</f>
        <v/>
      </c>
      <c r="R2219" s="333">
        <f>OR(ISBLANK(B2219),ISBLANK(C2219))</f>
        <v/>
      </c>
      <c r="S2219" s="333">
        <f>IF(R2219,"",A2219&amp;"+")</f>
        <v/>
      </c>
    </row>
    <row r="2220" ht="20.1" customFormat="1" customHeight="1" s="333">
      <c r="A2220" s="296" t="n"/>
      <c r="B2220" s="328" t="n"/>
      <c r="C2220" s="328" t="n"/>
      <c r="D2220" s="328" t="n"/>
      <c r="E2220" s="328" t="n"/>
      <c r="F2220" s="328" t="n"/>
      <c r="G2220" s="329" t="n"/>
      <c r="H2220" s="329" t="n"/>
      <c r="I2220" s="330" t="n"/>
      <c r="J2220" s="330" t="n"/>
      <c r="K2220" s="330" t="n"/>
      <c r="L2220" s="330" t="n"/>
      <c r="M2220" s="330" t="n"/>
      <c r="N2220" s="331">
        <f>IF(A2220="","",IF(ISERROR(MATCH($F2220,CL,0)),"Unknown",INDIRECT("'C'!$A$"&amp;MATCH($F2220,CL,0)+1)))</f>
        <v/>
      </c>
      <c r="O2220" s="331" t="inlineStr"/>
      <c r="P2220" s="332" t="n"/>
      <c r="Q2220" s="333">
        <f>A2220&amp;B2220</f>
        <v/>
      </c>
      <c r="R2220" s="333">
        <f>OR(ISBLANK(B2220),ISBLANK(C2220))</f>
        <v/>
      </c>
      <c r="S2220" s="333">
        <f>IF(R2220,"",A2220&amp;"+")</f>
        <v/>
      </c>
    </row>
    <row r="2221" ht="20.1" customFormat="1" customHeight="1" s="333">
      <c r="A2221" s="296" t="n"/>
      <c r="B2221" s="328" t="n"/>
      <c r="C2221" s="328" t="n"/>
      <c r="D2221" s="328" t="n"/>
      <c r="E2221" s="328" t="n"/>
      <c r="F2221" s="328" t="n"/>
      <c r="G2221" s="329" t="n"/>
      <c r="H2221" s="329" t="n"/>
      <c r="I2221" s="330" t="n"/>
      <c r="J2221" s="330" t="n"/>
      <c r="K2221" s="330" t="n"/>
      <c r="L2221" s="330" t="n"/>
      <c r="M2221" s="330" t="n"/>
      <c r="N2221" s="331">
        <f>IF(A2221="","",IF(ISERROR(MATCH($F2221,CL,0)),"Unknown",INDIRECT("'C'!$A$"&amp;MATCH($F2221,CL,0)+1)))</f>
        <v/>
      </c>
      <c r="O2221" s="331" t="inlineStr"/>
      <c r="P2221" s="332" t="n"/>
      <c r="Q2221" s="333">
        <f>A2221&amp;B2221</f>
        <v/>
      </c>
      <c r="R2221" s="333">
        <f>OR(ISBLANK(B2221),ISBLANK(C2221))</f>
        <v/>
      </c>
      <c r="S2221" s="333">
        <f>IF(R2221,"",A2221&amp;"+")</f>
        <v/>
      </c>
    </row>
    <row r="2222" ht="20.1" customFormat="1" customHeight="1" s="333">
      <c r="A2222" s="296" t="n"/>
      <c r="B2222" s="328" t="n"/>
      <c r="C2222" s="328" t="n"/>
      <c r="D2222" s="328" t="n"/>
      <c r="E2222" s="328" t="n"/>
      <c r="F2222" s="328" t="n"/>
      <c r="G2222" s="329" t="n"/>
      <c r="H2222" s="329" t="n"/>
      <c r="I2222" s="330" t="n"/>
      <c r="J2222" s="330" t="n"/>
      <c r="K2222" s="330" t="n"/>
      <c r="L2222" s="330" t="n"/>
      <c r="M2222" s="330" t="n"/>
      <c r="N2222" s="331">
        <f>IF(A2222="","",IF(ISERROR(MATCH($F2222,CL,0)),"Unknown",INDIRECT("'C'!$A$"&amp;MATCH($F2222,CL,0)+1)))</f>
        <v/>
      </c>
      <c r="O2222" s="331" t="inlineStr"/>
      <c r="P2222" s="332" t="n"/>
      <c r="Q2222" s="333">
        <f>A2222&amp;B2222</f>
        <v/>
      </c>
      <c r="R2222" s="333">
        <f>OR(ISBLANK(B2222),ISBLANK(C2222))</f>
        <v/>
      </c>
      <c r="S2222" s="333">
        <f>IF(R2222,"",A2222&amp;"+")</f>
        <v/>
      </c>
    </row>
    <row r="2223" ht="20.1" customFormat="1" customHeight="1" s="333">
      <c r="A2223" s="296" t="n"/>
      <c r="B2223" s="328" t="n"/>
      <c r="C2223" s="328" t="n"/>
      <c r="D2223" s="328" t="n"/>
      <c r="E2223" s="328" t="n"/>
      <c r="F2223" s="328" t="n"/>
      <c r="G2223" s="329" t="n"/>
      <c r="H2223" s="329" t="n"/>
      <c r="I2223" s="330" t="n"/>
      <c r="J2223" s="330" t="n"/>
      <c r="K2223" s="330" t="n"/>
      <c r="L2223" s="330" t="n"/>
      <c r="M2223" s="330" t="n"/>
      <c r="N2223" s="331">
        <f>IF(A2223="","",IF(ISERROR(MATCH($F2223,CL,0)),"Unknown",INDIRECT("'C'!$A$"&amp;MATCH($F2223,CL,0)+1)))</f>
        <v/>
      </c>
      <c r="O2223" s="331" t="inlineStr"/>
      <c r="P2223" s="332" t="n"/>
      <c r="Q2223" s="333">
        <f>A2223&amp;B2223</f>
        <v/>
      </c>
      <c r="R2223" s="333">
        <f>OR(ISBLANK(B2223),ISBLANK(C2223))</f>
        <v/>
      </c>
      <c r="S2223" s="333">
        <f>IF(R2223,"",A2223&amp;"+")</f>
        <v/>
      </c>
    </row>
    <row r="2224" ht="20.1" customFormat="1" customHeight="1" s="333">
      <c r="A2224" s="296" t="n"/>
      <c r="B2224" s="328" t="n"/>
      <c r="C2224" s="328" t="n"/>
      <c r="D2224" s="328" t="n"/>
      <c r="E2224" s="328" t="n"/>
      <c r="F2224" s="328" t="n"/>
      <c r="G2224" s="329" t="n"/>
      <c r="H2224" s="329" t="n"/>
      <c r="I2224" s="330" t="n"/>
      <c r="J2224" s="330" t="n"/>
      <c r="K2224" s="330" t="n"/>
      <c r="L2224" s="330" t="n"/>
      <c r="M2224" s="330" t="n"/>
      <c r="N2224" s="331">
        <f>IF(A2224="","",IF(ISERROR(MATCH($F2224,CL,0)),"Unknown",INDIRECT("'C'!$A$"&amp;MATCH($F2224,CL,0)+1)))</f>
        <v/>
      </c>
      <c r="O2224" s="331" t="inlineStr"/>
      <c r="P2224" s="332" t="n"/>
      <c r="Q2224" s="333">
        <f>A2224&amp;B2224</f>
        <v/>
      </c>
      <c r="R2224" s="333">
        <f>OR(ISBLANK(B2224),ISBLANK(C2224))</f>
        <v/>
      </c>
      <c r="S2224" s="333">
        <f>IF(R2224,"",A2224&amp;"+")</f>
        <v/>
      </c>
    </row>
    <row r="2225" ht="20.1" customFormat="1" customHeight="1" s="333">
      <c r="A2225" s="296" t="n"/>
      <c r="B2225" s="328" t="n"/>
      <c r="C2225" s="328" t="n"/>
      <c r="D2225" s="328" t="n"/>
      <c r="E2225" s="328" t="n"/>
      <c r="F2225" s="328" t="n"/>
      <c r="G2225" s="329" t="n"/>
      <c r="H2225" s="329" t="n"/>
      <c r="I2225" s="330" t="n"/>
      <c r="J2225" s="330" t="n"/>
      <c r="K2225" s="330" t="n"/>
      <c r="L2225" s="330" t="n"/>
      <c r="M2225" s="330" t="n"/>
      <c r="N2225" s="331">
        <f>IF(A2225="","",IF(ISERROR(MATCH($F2225,CL,0)),"Unknown",INDIRECT("'C'!$A$"&amp;MATCH($F2225,CL,0)+1)))</f>
        <v/>
      </c>
      <c r="O2225" s="331" t="inlineStr"/>
      <c r="P2225" s="332" t="n"/>
      <c r="Q2225" s="333">
        <f>A2225&amp;B2225</f>
        <v/>
      </c>
      <c r="R2225" s="333">
        <f>OR(ISBLANK(B2225),ISBLANK(C2225))</f>
        <v/>
      </c>
      <c r="S2225" s="333">
        <f>IF(R2225,"",A2225&amp;"+")</f>
        <v/>
      </c>
    </row>
    <row r="2226" ht="20.1" customFormat="1" customHeight="1" s="333">
      <c r="A2226" s="296" t="n"/>
      <c r="B2226" s="328" t="n"/>
      <c r="C2226" s="328" t="n"/>
      <c r="D2226" s="328" t="n"/>
      <c r="E2226" s="328" t="n"/>
      <c r="F2226" s="328" t="n"/>
      <c r="G2226" s="329" t="n"/>
      <c r="H2226" s="329" t="n"/>
      <c r="I2226" s="330" t="n"/>
      <c r="J2226" s="330" t="n"/>
      <c r="K2226" s="330" t="n"/>
      <c r="L2226" s="330" t="n"/>
      <c r="M2226" s="330" t="n"/>
      <c r="N2226" s="331">
        <f>IF(A2226="","",IF(ISERROR(MATCH($F2226,CL,0)),"Unknown",INDIRECT("'C'!$A$"&amp;MATCH($F2226,CL,0)+1)))</f>
        <v/>
      </c>
      <c r="O2226" s="331" t="inlineStr"/>
      <c r="P2226" s="332" t="n"/>
      <c r="Q2226" s="333">
        <f>A2226&amp;B2226</f>
        <v/>
      </c>
      <c r="R2226" s="333">
        <f>OR(ISBLANK(B2226),ISBLANK(C2226))</f>
        <v/>
      </c>
      <c r="S2226" s="333">
        <f>IF(R2226,"",A2226&amp;"+")</f>
        <v/>
      </c>
    </row>
    <row r="2227" ht="20.1" customFormat="1" customHeight="1" s="333">
      <c r="A2227" s="296" t="n"/>
      <c r="B2227" s="328" t="n"/>
      <c r="C2227" s="328" t="n"/>
      <c r="D2227" s="328" t="n"/>
      <c r="E2227" s="328" t="n"/>
      <c r="F2227" s="328" t="n"/>
      <c r="G2227" s="329" t="n"/>
      <c r="H2227" s="329" t="n"/>
      <c r="I2227" s="330" t="n"/>
      <c r="J2227" s="330" t="n"/>
      <c r="K2227" s="330" t="n"/>
      <c r="L2227" s="330" t="n"/>
      <c r="M2227" s="330" t="n"/>
      <c r="N2227" s="331">
        <f>IF(A2227="","",IF(ISERROR(MATCH($F2227,CL,0)),"Unknown",INDIRECT("'C'!$A$"&amp;MATCH($F2227,CL,0)+1)))</f>
        <v/>
      </c>
      <c r="O2227" s="331" t="inlineStr"/>
      <c r="P2227" s="332" t="n"/>
      <c r="Q2227" s="333">
        <f>A2227&amp;B2227</f>
        <v/>
      </c>
      <c r="R2227" s="333">
        <f>OR(ISBLANK(B2227),ISBLANK(C2227))</f>
        <v/>
      </c>
      <c r="S2227" s="333">
        <f>IF(R2227,"",A2227&amp;"+")</f>
        <v/>
      </c>
    </row>
    <row r="2228" ht="20.1" customFormat="1" customHeight="1" s="333">
      <c r="A2228" s="296" t="n"/>
      <c r="B2228" s="328" t="n"/>
      <c r="C2228" s="328" t="n"/>
      <c r="D2228" s="328" t="n"/>
      <c r="E2228" s="328" t="n"/>
      <c r="F2228" s="328" t="n"/>
      <c r="G2228" s="329" t="n"/>
      <c r="H2228" s="329" t="n"/>
      <c r="I2228" s="330" t="n"/>
      <c r="J2228" s="330" t="n"/>
      <c r="K2228" s="330" t="n"/>
      <c r="L2228" s="330" t="n"/>
      <c r="M2228" s="330" t="n"/>
      <c r="N2228" s="331">
        <f>IF(A2228="","",IF(ISERROR(MATCH($F2228,CL,0)),"Unknown",INDIRECT("'C'!$A$"&amp;MATCH($F2228,CL,0)+1)))</f>
        <v/>
      </c>
      <c r="O2228" s="331" t="inlineStr"/>
      <c r="P2228" s="332" t="n"/>
      <c r="Q2228" s="333">
        <f>A2228&amp;B2228</f>
        <v/>
      </c>
      <c r="R2228" s="333">
        <f>OR(ISBLANK(B2228),ISBLANK(C2228))</f>
        <v/>
      </c>
      <c r="S2228" s="333">
        <f>IF(R2228,"",A2228&amp;"+")</f>
        <v/>
      </c>
    </row>
    <row r="2229" ht="20.1" customFormat="1" customHeight="1" s="333">
      <c r="A2229" s="296" t="n"/>
      <c r="B2229" s="328" t="n"/>
      <c r="C2229" s="328" t="n"/>
      <c r="D2229" s="328" t="n"/>
      <c r="E2229" s="328" t="n"/>
      <c r="F2229" s="328" t="n"/>
      <c r="G2229" s="329" t="n"/>
      <c r="H2229" s="329" t="n"/>
      <c r="I2229" s="330" t="n"/>
      <c r="J2229" s="330" t="n"/>
      <c r="K2229" s="330" t="n"/>
      <c r="L2229" s="330" t="n"/>
      <c r="M2229" s="330" t="n"/>
      <c r="N2229" s="331">
        <f>IF(A2229="","",IF(ISERROR(MATCH($F2229,CL,0)),"Unknown",INDIRECT("'C'!$A$"&amp;MATCH($F2229,CL,0)+1)))</f>
        <v/>
      </c>
      <c r="O2229" s="331" t="inlineStr"/>
      <c r="P2229" s="332" t="n"/>
      <c r="Q2229" s="333">
        <f>A2229&amp;B2229</f>
        <v/>
      </c>
      <c r="R2229" s="333">
        <f>OR(ISBLANK(B2229),ISBLANK(C2229))</f>
        <v/>
      </c>
      <c r="S2229" s="333">
        <f>IF(R2229,"",A2229&amp;"+")</f>
        <v/>
      </c>
    </row>
    <row r="2230" ht="20.1" customFormat="1" customHeight="1" s="333">
      <c r="A2230" s="296" t="n"/>
      <c r="B2230" s="328" t="n"/>
      <c r="C2230" s="328" t="n"/>
      <c r="D2230" s="328" t="n"/>
      <c r="E2230" s="328" t="n"/>
      <c r="F2230" s="328" t="n"/>
      <c r="G2230" s="329" t="n"/>
      <c r="H2230" s="329" t="n"/>
      <c r="I2230" s="330" t="n"/>
      <c r="J2230" s="330" t="n"/>
      <c r="K2230" s="330" t="n"/>
      <c r="L2230" s="330" t="n"/>
      <c r="M2230" s="330" t="n"/>
      <c r="N2230" s="331">
        <f>IF(A2230="","",IF(ISERROR(MATCH($F2230,CL,0)),"Unknown",INDIRECT("'C'!$A$"&amp;MATCH($F2230,CL,0)+1)))</f>
        <v/>
      </c>
      <c r="O2230" s="331" t="inlineStr"/>
      <c r="P2230" s="332" t="n"/>
      <c r="Q2230" s="333">
        <f>A2230&amp;B2230</f>
        <v/>
      </c>
      <c r="R2230" s="333">
        <f>OR(ISBLANK(B2230),ISBLANK(C2230))</f>
        <v/>
      </c>
      <c r="S2230" s="333">
        <f>IF(R2230,"",A2230&amp;"+")</f>
        <v/>
      </c>
    </row>
    <row r="2231" ht="20.1" customFormat="1" customHeight="1" s="333">
      <c r="A2231" s="296" t="n"/>
      <c r="B2231" s="328" t="n"/>
      <c r="C2231" s="328" t="n"/>
      <c r="D2231" s="328" t="n"/>
      <c r="E2231" s="328" t="n"/>
      <c r="F2231" s="328" t="n"/>
      <c r="G2231" s="329" t="n"/>
      <c r="H2231" s="329" t="n"/>
      <c r="I2231" s="330" t="n"/>
      <c r="J2231" s="330" t="n"/>
      <c r="K2231" s="330" t="n"/>
      <c r="L2231" s="330" t="n"/>
      <c r="M2231" s="330" t="n"/>
      <c r="N2231" s="331">
        <f>IF(A2231="","",IF(ISERROR(MATCH($F2231,CL,0)),"Unknown",INDIRECT("'C'!$A$"&amp;MATCH($F2231,CL,0)+1)))</f>
        <v/>
      </c>
      <c r="O2231" s="331" t="inlineStr"/>
      <c r="P2231" s="332" t="n"/>
      <c r="Q2231" s="333">
        <f>A2231&amp;B2231</f>
        <v/>
      </c>
      <c r="R2231" s="333">
        <f>OR(ISBLANK(B2231),ISBLANK(C2231))</f>
        <v/>
      </c>
      <c r="S2231" s="333">
        <f>IF(R2231,"",A2231&amp;"+")</f>
        <v/>
      </c>
    </row>
    <row r="2232" ht="20.1" customFormat="1" customHeight="1" s="333">
      <c r="A2232" s="296" t="n"/>
      <c r="B2232" s="328" t="n"/>
      <c r="C2232" s="328" t="n"/>
      <c r="D2232" s="328" t="n"/>
      <c r="E2232" s="328" t="n"/>
      <c r="F2232" s="328" t="n"/>
      <c r="G2232" s="329" t="n"/>
      <c r="H2232" s="329" t="n"/>
      <c r="I2232" s="330" t="n"/>
      <c r="J2232" s="330" t="n"/>
      <c r="K2232" s="330" t="n"/>
      <c r="L2232" s="330" t="n"/>
      <c r="M2232" s="330" t="n"/>
      <c r="N2232" s="331">
        <f>IF(A2232="","",IF(ISERROR(MATCH($F2232,CL,0)),"Unknown",INDIRECT("'C'!$A$"&amp;MATCH($F2232,CL,0)+1)))</f>
        <v/>
      </c>
      <c r="O2232" s="331" t="inlineStr"/>
      <c r="P2232" s="332" t="n"/>
      <c r="Q2232" s="333">
        <f>A2232&amp;B2232</f>
        <v/>
      </c>
      <c r="R2232" s="333">
        <f>OR(ISBLANK(B2232),ISBLANK(C2232))</f>
        <v/>
      </c>
      <c r="S2232" s="333">
        <f>IF(R2232,"",A2232&amp;"+")</f>
        <v/>
      </c>
    </row>
    <row r="2233" ht="20.1" customFormat="1" customHeight="1" s="333">
      <c r="A2233" s="296" t="n"/>
      <c r="B2233" s="328" t="n"/>
      <c r="C2233" s="328" t="n"/>
      <c r="D2233" s="328" t="n"/>
      <c r="E2233" s="328" t="n"/>
      <c r="F2233" s="328" t="n"/>
      <c r="G2233" s="329" t="n"/>
      <c r="H2233" s="329" t="n"/>
      <c r="I2233" s="330" t="n"/>
      <c r="J2233" s="330" t="n"/>
      <c r="K2233" s="330" t="n"/>
      <c r="L2233" s="330" t="n"/>
      <c r="M2233" s="330" t="n"/>
      <c r="N2233" s="331">
        <f>IF(A2233="","",IF(ISERROR(MATCH($F2233,CL,0)),"Unknown",INDIRECT("'C'!$A$"&amp;MATCH($F2233,CL,0)+1)))</f>
        <v/>
      </c>
      <c r="O2233" s="331" t="inlineStr"/>
      <c r="P2233" s="332" t="n"/>
      <c r="Q2233" s="333">
        <f>A2233&amp;B2233</f>
        <v/>
      </c>
      <c r="R2233" s="333">
        <f>OR(ISBLANK(B2233),ISBLANK(C2233))</f>
        <v/>
      </c>
      <c r="S2233" s="333">
        <f>IF(R2233,"",A2233&amp;"+")</f>
        <v/>
      </c>
    </row>
    <row r="2234" ht="20.1" customFormat="1" customHeight="1" s="333">
      <c r="A2234" s="296" t="n"/>
      <c r="B2234" s="328" t="n"/>
      <c r="C2234" s="328" t="n"/>
      <c r="D2234" s="328" t="n"/>
      <c r="E2234" s="328" t="n"/>
      <c r="F2234" s="328" t="n"/>
      <c r="G2234" s="329" t="n"/>
      <c r="H2234" s="329" t="n"/>
      <c r="I2234" s="330" t="n"/>
      <c r="J2234" s="330" t="n"/>
      <c r="K2234" s="330" t="n"/>
      <c r="L2234" s="330" t="n"/>
      <c r="M2234" s="330" t="n"/>
      <c r="N2234" s="331">
        <f>IF(A2234="","",IF(ISERROR(MATCH($F2234,CL,0)),"Unknown",INDIRECT("'C'!$A$"&amp;MATCH($F2234,CL,0)+1)))</f>
        <v/>
      </c>
      <c r="O2234" s="331" t="inlineStr"/>
      <c r="P2234" s="332" t="n"/>
      <c r="Q2234" s="333">
        <f>A2234&amp;B2234</f>
        <v/>
      </c>
      <c r="R2234" s="333">
        <f>OR(ISBLANK(B2234),ISBLANK(C2234))</f>
        <v/>
      </c>
      <c r="S2234" s="333">
        <f>IF(R2234,"",A2234&amp;"+")</f>
        <v/>
      </c>
    </row>
    <row r="2235" ht="20.1" customFormat="1" customHeight="1" s="333">
      <c r="A2235" s="296" t="n"/>
      <c r="B2235" s="328" t="n"/>
      <c r="C2235" s="328" t="n"/>
      <c r="D2235" s="328" t="n"/>
      <c r="E2235" s="328" t="n"/>
      <c r="F2235" s="328" t="n"/>
      <c r="G2235" s="329" t="n"/>
      <c r="H2235" s="329" t="n"/>
      <c r="I2235" s="330" t="n"/>
      <c r="J2235" s="330" t="n"/>
      <c r="K2235" s="330" t="n"/>
      <c r="L2235" s="330" t="n"/>
      <c r="M2235" s="330" t="n"/>
      <c r="N2235" s="331">
        <f>IF(A2235="","",IF(ISERROR(MATCH($F2235,CL,0)),"Unknown",INDIRECT("'C'!$A$"&amp;MATCH($F2235,CL,0)+1)))</f>
        <v/>
      </c>
      <c r="O2235" s="331" t="inlineStr"/>
      <c r="P2235" s="332" t="n"/>
      <c r="Q2235" s="333">
        <f>A2235&amp;B2235</f>
        <v/>
      </c>
      <c r="R2235" s="333">
        <f>OR(ISBLANK(B2235),ISBLANK(C2235))</f>
        <v/>
      </c>
      <c r="S2235" s="333">
        <f>IF(R2235,"",A2235&amp;"+")</f>
        <v/>
      </c>
    </row>
    <row r="2236" ht="20.1" customFormat="1" customHeight="1" s="333">
      <c r="A2236" s="296" t="n"/>
      <c r="B2236" s="328" t="n"/>
      <c r="C2236" s="328" t="n"/>
      <c r="D2236" s="328" t="n"/>
      <c r="E2236" s="328" t="n"/>
      <c r="F2236" s="328" t="n"/>
      <c r="G2236" s="329" t="n"/>
      <c r="H2236" s="329" t="n"/>
      <c r="I2236" s="330" t="n"/>
      <c r="J2236" s="330" t="n"/>
      <c r="K2236" s="330" t="n"/>
      <c r="L2236" s="330" t="n"/>
      <c r="M2236" s="330" t="n"/>
      <c r="N2236" s="331">
        <f>IF(A2236="","",IF(ISERROR(MATCH($F2236,CL,0)),"Unknown",INDIRECT("'C'!$A$"&amp;MATCH($F2236,CL,0)+1)))</f>
        <v/>
      </c>
      <c r="O2236" s="331" t="inlineStr"/>
      <c r="P2236" s="332" t="n"/>
      <c r="Q2236" s="333">
        <f>A2236&amp;B2236</f>
        <v/>
      </c>
      <c r="R2236" s="333">
        <f>OR(ISBLANK(B2236),ISBLANK(C2236))</f>
        <v/>
      </c>
      <c r="S2236" s="333">
        <f>IF(R2236,"",A2236&amp;"+")</f>
        <v/>
      </c>
    </row>
    <row r="2237" ht="20.1" customFormat="1" customHeight="1" s="333">
      <c r="A2237" s="296" t="n"/>
      <c r="B2237" s="328" t="n"/>
      <c r="C2237" s="328" t="n"/>
      <c r="D2237" s="328" t="n"/>
      <c r="E2237" s="328" t="n"/>
      <c r="F2237" s="328" t="n"/>
      <c r="G2237" s="329" t="n"/>
      <c r="H2237" s="329" t="n"/>
      <c r="I2237" s="330" t="n"/>
      <c r="J2237" s="330" t="n"/>
      <c r="K2237" s="330" t="n"/>
      <c r="L2237" s="330" t="n"/>
      <c r="M2237" s="330" t="n"/>
      <c r="N2237" s="331">
        <f>IF(A2237="","",IF(ISERROR(MATCH($F2237,CL,0)),"Unknown",INDIRECT("'C'!$A$"&amp;MATCH($F2237,CL,0)+1)))</f>
        <v/>
      </c>
      <c r="O2237" s="331" t="inlineStr"/>
      <c r="P2237" s="332" t="n"/>
      <c r="Q2237" s="333">
        <f>A2237&amp;B2237</f>
        <v/>
      </c>
      <c r="R2237" s="333">
        <f>OR(ISBLANK(B2237),ISBLANK(C2237))</f>
        <v/>
      </c>
      <c r="S2237" s="333">
        <f>IF(R2237,"",A2237&amp;"+")</f>
        <v/>
      </c>
    </row>
    <row r="2238" ht="20.1" customFormat="1" customHeight="1" s="333">
      <c r="A2238" s="296" t="n"/>
      <c r="B2238" s="328" t="n"/>
      <c r="C2238" s="328" t="n"/>
      <c r="D2238" s="328" t="n"/>
      <c r="E2238" s="328" t="n"/>
      <c r="F2238" s="328" t="n"/>
      <c r="G2238" s="329" t="n"/>
      <c r="H2238" s="329" t="n"/>
      <c r="I2238" s="330" t="n"/>
      <c r="J2238" s="330" t="n"/>
      <c r="K2238" s="330" t="n"/>
      <c r="L2238" s="330" t="n"/>
      <c r="M2238" s="330" t="n"/>
      <c r="N2238" s="331">
        <f>IF(A2238="","",IF(ISERROR(MATCH($F2238,CL,0)),"Unknown",INDIRECT("'C'!$A$"&amp;MATCH($F2238,CL,0)+1)))</f>
        <v/>
      </c>
      <c r="O2238" s="331" t="inlineStr"/>
      <c r="P2238" s="332" t="n"/>
      <c r="Q2238" s="333">
        <f>A2238&amp;B2238</f>
        <v/>
      </c>
      <c r="R2238" s="333">
        <f>OR(ISBLANK(B2238),ISBLANK(C2238))</f>
        <v/>
      </c>
      <c r="S2238" s="333">
        <f>IF(R2238,"",A2238&amp;"+")</f>
        <v/>
      </c>
    </row>
    <row r="2239" ht="20.1" customFormat="1" customHeight="1" s="333">
      <c r="A2239" s="296" t="n"/>
      <c r="B2239" s="328" t="n"/>
      <c r="C2239" s="328" t="n"/>
      <c r="D2239" s="328" t="n"/>
      <c r="E2239" s="328" t="n"/>
      <c r="F2239" s="328" t="n"/>
      <c r="G2239" s="329" t="n"/>
      <c r="H2239" s="329" t="n"/>
      <c r="I2239" s="330" t="n"/>
      <c r="J2239" s="330" t="n"/>
      <c r="K2239" s="330" t="n"/>
      <c r="L2239" s="330" t="n"/>
      <c r="M2239" s="330" t="n"/>
      <c r="N2239" s="331">
        <f>IF(A2239="","",IF(ISERROR(MATCH($F2239,CL,0)),"Unknown",INDIRECT("'C'!$A$"&amp;MATCH($F2239,CL,0)+1)))</f>
        <v/>
      </c>
      <c r="O2239" s="331" t="inlineStr"/>
      <c r="P2239" s="332" t="n"/>
      <c r="Q2239" s="333">
        <f>A2239&amp;B2239</f>
        <v/>
      </c>
      <c r="R2239" s="333">
        <f>OR(ISBLANK(B2239),ISBLANK(C2239))</f>
        <v/>
      </c>
      <c r="S2239" s="333">
        <f>IF(R2239,"",A2239&amp;"+")</f>
        <v/>
      </c>
    </row>
    <row r="2240" ht="20.1" customFormat="1" customHeight="1" s="333">
      <c r="A2240" s="296" t="n"/>
      <c r="B2240" s="328" t="n"/>
      <c r="C2240" s="328" t="n"/>
      <c r="D2240" s="328" t="n"/>
      <c r="E2240" s="328" t="n"/>
      <c r="F2240" s="328" t="n"/>
      <c r="G2240" s="329" t="n"/>
      <c r="H2240" s="329" t="n"/>
      <c r="I2240" s="330" t="n"/>
      <c r="J2240" s="330" t="n"/>
      <c r="K2240" s="330" t="n"/>
      <c r="L2240" s="330" t="n"/>
      <c r="M2240" s="330" t="n"/>
      <c r="N2240" s="331">
        <f>IF(A2240="","",IF(ISERROR(MATCH($F2240,CL,0)),"Unknown",INDIRECT("'C'!$A$"&amp;MATCH($F2240,CL,0)+1)))</f>
        <v/>
      </c>
      <c r="O2240" s="331" t="inlineStr"/>
      <c r="P2240" s="332" t="n"/>
      <c r="Q2240" s="333">
        <f>A2240&amp;B2240</f>
        <v/>
      </c>
      <c r="R2240" s="333">
        <f>OR(ISBLANK(B2240),ISBLANK(C2240))</f>
        <v/>
      </c>
      <c r="S2240" s="333">
        <f>IF(R2240,"",A2240&amp;"+")</f>
        <v/>
      </c>
    </row>
    <row r="2241" ht="20.1" customFormat="1" customHeight="1" s="333">
      <c r="A2241" s="296" t="n"/>
      <c r="B2241" s="328" t="n"/>
      <c r="C2241" s="328" t="n"/>
      <c r="D2241" s="328" t="n"/>
      <c r="E2241" s="328" t="n"/>
      <c r="F2241" s="328" t="n"/>
      <c r="G2241" s="329" t="n"/>
      <c r="H2241" s="329" t="n"/>
      <c r="I2241" s="330" t="n"/>
      <c r="J2241" s="330" t="n"/>
      <c r="K2241" s="330" t="n"/>
      <c r="L2241" s="330" t="n"/>
      <c r="M2241" s="330" t="n"/>
      <c r="N2241" s="331">
        <f>IF(A2241="","",IF(ISERROR(MATCH($F2241,CL,0)),"Unknown",INDIRECT("'C'!$A$"&amp;MATCH($F2241,CL,0)+1)))</f>
        <v/>
      </c>
      <c r="O2241" s="331" t="inlineStr"/>
      <c r="P2241" s="332" t="n"/>
      <c r="Q2241" s="333">
        <f>A2241&amp;B2241</f>
        <v/>
      </c>
      <c r="R2241" s="333">
        <f>OR(ISBLANK(B2241),ISBLANK(C2241))</f>
        <v/>
      </c>
      <c r="S2241" s="333">
        <f>IF(R2241,"",A2241&amp;"+")</f>
        <v/>
      </c>
    </row>
    <row r="2242" ht="20.1" customFormat="1" customHeight="1" s="333">
      <c r="A2242" s="296" t="n"/>
      <c r="B2242" s="328" t="n"/>
      <c r="C2242" s="328" t="n"/>
      <c r="D2242" s="328" t="n"/>
      <c r="E2242" s="328" t="n"/>
      <c r="F2242" s="328" t="n"/>
      <c r="G2242" s="329" t="n"/>
      <c r="H2242" s="329" t="n"/>
      <c r="I2242" s="330" t="n"/>
      <c r="J2242" s="330" t="n"/>
      <c r="K2242" s="330" t="n"/>
      <c r="L2242" s="330" t="n"/>
      <c r="M2242" s="330" t="n"/>
      <c r="N2242" s="331">
        <f>IF(A2242="","",IF(ISERROR(MATCH($F2242,CL,0)),"Unknown",INDIRECT("'C'!$A$"&amp;MATCH($F2242,CL,0)+1)))</f>
        <v/>
      </c>
      <c r="O2242" s="331" t="inlineStr"/>
      <c r="P2242" s="332" t="n"/>
      <c r="Q2242" s="333">
        <f>A2242&amp;B2242</f>
        <v/>
      </c>
      <c r="R2242" s="333">
        <f>OR(ISBLANK(B2242),ISBLANK(C2242))</f>
        <v/>
      </c>
      <c r="S2242" s="333">
        <f>IF(R2242,"",A2242&amp;"+")</f>
        <v/>
      </c>
    </row>
    <row r="2243" ht="20.1" customFormat="1" customHeight="1" s="333">
      <c r="A2243" s="296" t="n"/>
      <c r="B2243" s="328" t="n"/>
      <c r="C2243" s="328" t="n"/>
      <c r="D2243" s="328" t="n"/>
      <c r="E2243" s="328" t="n"/>
      <c r="F2243" s="328" t="n"/>
      <c r="G2243" s="329" t="n"/>
      <c r="H2243" s="329" t="n"/>
      <c r="I2243" s="330" t="n"/>
      <c r="J2243" s="330" t="n"/>
      <c r="K2243" s="330" t="n"/>
      <c r="L2243" s="330" t="n"/>
      <c r="M2243" s="330" t="n"/>
      <c r="N2243" s="331">
        <f>IF(A2243="","",IF(ISERROR(MATCH($F2243,CL,0)),"Unknown",INDIRECT("'C'!$A$"&amp;MATCH($F2243,CL,0)+1)))</f>
        <v/>
      </c>
      <c r="O2243" s="331" t="inlineStr"/>
      <c r="P2243" s="332" t="n"/>
      <c r="Q2243" s="333">
        <f>A2243&amp;B2243</f>
        <v/>
      </c>
      <c r="R2243" s="333">
        <f>OR(ISBLANK(B2243),ISBLANK(C2243))</f>
        <v/>
      </c>
      <c r="S2243" s="333">
        <f>IF(R2243,"",A2243&amp;"+")</f>
        <v/>
      </c>
    </row>
    <row r="2244" ht="20.1" customFormat="1" customHeight="1" s="333">
      <c r="A2244" s="296" t="n"/>
      <c r="B2244" s="328" t="n"/>
      <c r="C2244" s="328" t="n"/>
      <c r="D2244" s="328" t="n"/>
      <c r="E2244" s="328" t="n"/>
      <c r="F2244" s="328" t="n"/>
      <c r="G2244" s="329" t="n"/>
      <c r="H2244" s="329" t="n"/>
      <c r="I2244" s="330" t="n"/>
      <c r="J2244" s="330" t="n"/>
      <c r="K2244" s="330" t="n"/>
      <c r="L2244" s="330" t="n"/>
      <c r="M2244" s="330" t="n"/>
      <c r="N2244" s="331">
        <f>IF(A2244="","",IF(ISERROR(MATCH($F2244,CL,0)),"Unknown",INDIRECT("'C'!$A$"&amp;MATCH($F2244,CL,0)+1)))</f>
        <v/>
      </c>
      <c r="O2244" s="331" t="inlineStr"/>
      <c r="P2244" s="332" t="n"/>
      <c r="Q2244" s="333">
        <f>A2244&amp;B2244</f>
        <v/>
      </c>
      <c r="R2244" s="333">
        <f>OR(ISBLANK(B2244),ISBLANK(C2244))</f>
        <v/>
      </c>
      <c r="S2244" s="333">
        <f>IF(R2244,"",A2244&amp;"+")</f>
        <v/>
      </c>
    </row>
    <row r="2245" ht="20.1" customFormat="1" customHeight="1" s="333">
      <c r="A2245" s="296" t="n"/>
      <c r="B2245" s="328" t="n"/>
      <c r="C2245" s="328" t="n"/>
      <c r="D2245" s="328" t="n"/>
      <c r="E2245" s="328" t="n"/>
      <c r="F2245" s="328" t="n"/>
      <c r="G2245" s="329" t="n"/>
      <c r="H2245" s="329" t="n"/>
      <c r="I2245" s="330" t="n"/>
      <c r="J2245" s="330" t="n"/>
      <c r="K2245" s="330" t="n"/>
      <c r="L2245" s="330" t="n"/>
      <c r="M2245" s="330" t="n"/>
      <c r="N2245" s="331">
        <f>IF(A2245="","",IF(ISERROR(MATCH($F2245,CL,0)),"Unknown",INDIRECT("'C'!$A$"&amp;MATCH($F2245,CL,0)+1)))</f>
        <v/>
      </c>
      <c r="O2245" s="331" t="inlineStr"/>
      <c r="P2245" s="332" t="n"/>
      <c r="Q2245" s="333">
        <f>A2245&amp;B2245</f>
        <v/>
      </c>
      <c r="R2245" s="333">
        <f>OR(ISBLANK(B2245),ISBLANK(C2245))</f>
        <v/>
      </c>
      <c r="S2245" s="333">
        <f>IF(R2245,"",A2245&amp;"+")</f>
        <v/>
      </c>
    </row>
    <row r="2246" ht="20.1" customFormat="1" customHeight="1" s="333">
      <c r="A2246" s="296" t="n"/>
      <c r="B2246" s="328" t="n"/>
      <c r="C2246" s="328" t="n"/>
      <c r="D2246" s="328" t="n"/>
      <c r="E2246" s="328" t="n"/>
      <c r="F2246" s="328" t="n"/>
      <c r="G2246" s="329" t="n"/>
      <c r="H2246" s="329" t="n"/>
      <c r="I2246" s="330" t="n"/>
      <c r="J2246" s="330" t="n"/>
      <c r="K2246" s="330" t="n"/>
      <c r="L2246" s="330" t="n"/>
      <c r="M2246" s="330" t="n"/>
      <c r="N2246" s="331">
        <f>IF(A2246="","",IF(ISERROR(MATCH($F2246,CL,0)),"Unknown",INDIRECT("'C'!$A$"&amp;MATCH($F2246,CL,0)+1)))</f>
        <v/>
      </c>
      <c r="O2246" s="331" t="inlineStr"/>
      <c r="P2246" s="332" t="n"/>
      <c r="Q2246" s="333">
        <f>A2246&amp;B2246</f>
        <v/>
      </c>
      <c r="R2246" s="333">
        <f>OR(ISBLANK(B2246),ISBLANK(C2246))</f>
        <v/>
      </c>
      <c r="S2246" s="333">
        <f>IF(R2246,"",A2246&amp;"+")</f>
        <v/>
      </c>
    </row>
    <row r="2247" ht="20.1" customFormat="1" customHeight="1" s="333">
      <c r="A2247" s="296" t="n"/>
      <c r="B2247" s="328" t="n"/>
      <c r="C2247" s="328" t="n"/>
      <c r="D2247" s="328" t="n"/>
      <c r="E2247" s="328" t="n"/>
      <c r="F2247" s="328" t="n"/>
      <c r="G2247" s="329" t="n"/>
      <c r="H2247" s="329" t="n"/>
      <c r="I2247" s="330" t="n"/>
      <c r="J2247" s="330" t="n"/>
      <c r="K2247" s="330" t="n"/>
      <c r="L2247" s="330" t="n"/>
      <c r="M2247" s="330" t="n"/>
      <c r="N2247" s="331">
        <f>IF(A2247="","",IF(ISERROR(MATCH($F2247,CL,0)),"Unknown",INDIRECT("'C'!$A$"&amp;MATCH($F2247,CL,0)+1)))</f>
        <v/>
      </c>
      <c r="O2247" s="331" t="inlineStr"/>
      <c r="P2247" s="332" t="n"/>
      <c r="Q2247" s="333">
        <f>A2247&amp;B2247</f>
        <v/>
      </c>
      <c r="R2247" s="333">
        <f>OR(ISBLANK(B2247),ISBLANK(C2247))</f>
        <v/>
      </c>
      <c r="S2247" s="333">
        <f>IF(R2247,"",A2247&amp;"+")</f>
        <v/>
      </c>
    </row>
    <row r="2248" ht="20.1" customFormat="1" customHeight="1" s="333">
      <c r="A2248" s="296" t="n"/>
      <c r="B2248" s="328" t="n"/>
      <c r="C2248" s="328" t="n"/>
      <c r="D2248" s="328" t="n"/>
      <c r="E2248" s="328" t="n"/>
      <c r="F2248" s="328" t="n"/>
      <c r="G2248" s="329" t="n"/>
      <c r="H2248" s="329" t="n"/>
      <c r="I2248" s="330" t="n"/>
      <c r="J2248" s="330" t="n"/>
      <c r="K2248" s="330" t="n"/>
      <c r="L2248" s="330" t="n"/>
      <c r="M2248" s="330" t="n"/>
      <c r="N2248" s="331">
        <f>IF(A2248="","",IF(ISERROR(MATCH($F2248,CL,0)),"Unknown",INDIRECT("'C'!$A$"&amp;MATCH($F2248,CL,0)+1)))</f>
        <v/>
      </c>
      <c r="O2248" s="331" t="inlineStr"/>
      <c r="P2248" s="332" t="n"/>
      <c r="Q2248" s="333">
        <f>A2248&amp;B2248</f>
        <v/>
      </c>
      <c r="R2248" s="333">
        <f>OR(ISBLANK(B2248),ISBLANK(C2248))</f>
        <v/>
      </c>
      <c r="S2248" s="333">
        <f>IF(R2248,"",A2248&amp;"+")</f>
        <v/>
      </c>
    </row>
    <row r="2249" ht="20.1" customFormat="1" customHeight="1" s="333">
      <c r="A2249" s="296" t="n"/>
      <c r="B2249" s="328" t="n"/>
      <c r="C2249" s="328" t="n"/>
      <c r="D2249" s="328" t="n"/>
      <c r="E2249" s="328" t="n"/>
      <c r="F2249" s="328" t="n"/>
      <c r="G2249" s="329" t="n"/>
      <c r="H2249" s="329" t="n"/>
      <c r="I2249" s="330" t="n"/>
      <c r="J2249" s="330" t="n"/>
      <c r="K2249" s="330" t="n"/>
      <c r="L2249" s="330" t="n"/>
      <c r="M2249" s="330" t="n"/>
      <c r="N2249" s="331">
        <f>IF(A2249="","",IF(ISERROR(MATCH($F2249,CL,0)),"Unknown",INDIRECT("'C'!$A$"&amp;MATCH($F2249,CL,0)+1)))</f>
        <v/>
      </c>
      <c r="O2249" s="331" t="inlineStr"/>
      <c r="P2249" s="332" t="n"/>
      <c r="Q2249" s="333">
        <f>A2249&amp;B2249</f>
        <v/>
      </c>
      <c r="R2249" s="333">
        <f>OR(ISBLANK(B2249),ISBLANK(C2249))</f>
        <v/>
      </c>
      <c r="S2249" s="333">
        <f>IF(R2249,"",A2249&amp;"+")</f>
        <v/>
      </c>
    </row>
    <row r="2250" ht="20.1" customFormat="1" customHeight="1" s="333">
      <c r="A2250" s="296" t="n"/>
      <c r="B2250" s="328" t="n"/>
      <c r="C2250" s="328" t="n"/>
      <c r="D2250" s="328" t="n"/>
      <c r="E2250" s="328" t="n"/>
      <c r="F2250" s="328" t="n"/>
      <c r="G2250" s="329" t="n"/>
      <c r="H2250" s="329" t="n"/>
      <c r="I2250" s="330" t="n"/>
      <c r="J2250" s="330" t="n"/>
      <c r="K2250" s="330" t="n"/>
      <c r="L2250" s="330" t="n"/>
      <c r="M2250" s="330" t="n"/>
      <c r="N2250" s="331">
        <f>IF(A2250="","",IF(ISERROR(MATCH($F2250,CL,0)),"Unknown",INDIRECT("'C'!$A$"&amp;MATCH($F2250,CL,0)+1)))</f>
        <v/>
      </c>
      <c r="O2250" s="331" t="inlineStr"/>
      <c r="P2250" s="332" t="n"/>
      <c r="Q2250" s="333">
        <f>A2250&amp;B2250</f>
        <v/>
      </c>
      <c r="R2250" s="333">
        <f>OR(ISBLANK(B2250),ISBLANK(C2250))</f>
        <v/>
      </c>
      <c r="S2250" s="333">
        <f>IF(R2250,"",A2250&amp;"+")</f>
        <v/>
      </c>
    </row>
    <row r="2251" ht="20.1" customFormat="1" customHeight="1" s="333">
      <c r="A2251" s="296" t="n"/>
      <c r="B2251" s="328" t="n"/>
      <c r="C2251" s="328" t="n"/>
      <c r="D2251" s="328" t="n"/>
      <c r="E2251" s="328" t="n"/>
      <c r="F2251" s="328" t="n"/>
      <c r="G2251" s="329" t="n"/>
      <c r="H2251" s="329" t="n"/>
      <c r="I2251" s="330" t="n"/>
      <c r="J2251" s="330" t="n"/>
      <c r="K2251" s="330" t="n"/>
      <c r="L2251" s="330" t="n"/>
      <c r="M2251" s="330" t="n"/>
      <c r="N2251" s="331">
        <f>IF(A2251="","",IF(ISERROR(MATCH($F2251,CL,0)),"Unknown",INDIRECT("'C'!$A$"&amp;MATCH($F2251,CL,0)+1)))</f>
        <v/>
      </c>
      <c r="O2251" s="331" t="inlineStr"/>
      <c r="P2251" s="332" t="n"/>
      <c r="Q2251" s="333">
        <f>A2251&amp;B2251</f>
        <v/>
      </c>
      <c r="R2251" s="333">
        <f>OR(ISBLANK(B2251),ISBLANK(C2251))</f>
        <v/>
      </c>
      <c r="S2251" s="333">
        <f>IF(R2251,"",A2251&amp;"+")</f>
        <v/>
      </c>
    </row>
    <row r="2252" ht="20.1" customFormat="1" customHeight="1" s="333">
      <c r="A2252" s="296" t="n"/>
      <c r="B2252" s="328" t="n"/>
      <c r="C2252" s="328" t="n"/>
      <c r="D2252" s="328" t="n"/>
      <c r="E2252" s="328" t="n"/>
      <c r="F2252" s="328" t="n"/>
      <c r="G2252" s="329" t="n"/>
      <c r="H2252" s="329" t="n"/>
      <c r="I2252" s="330" t="n"/>
      <c r="J2252" s="330" t="n"/>
      <c r="K2252" s="330" t="n"/>
      <c r="L2252" s="330" t="n"/>
      <c r="M2252" s="330" t="n"/>
      <c r="N2252" s="331">
        <f>IF(A2252="","",IF(ISERROR(MATCH($F2252,CL,0)),"Unknown",INDIRECT("'C'!$A$"&amp;MATCH($F2252,CL,0)+1)))</f>
        <v/>
      </c>
      <c r="O2252" s="331" t="inlineStr"/>
      <c r="P2252" s="332" t="n"/>
      <c r="Q2252" s="333">
        <f>A2252&amp;B2252</f>
        <v/>
      </c>
      <c r="R2252" s="333">
        <f>OR(ISBLANK(B2252),ISBLANK(C2252))</f>
        <v/>
      </c>
      <c r="S2252" s="333">
        <f>IF(R2252,"",A2252&amp;"+")</f>
        <v/>
      </c>
    </row>
    <row r="2253" ht="20.1" customFormat="1" customHeight="1" s="333">
      <c r="A2253" s="296" t="n"/>
      <c r="B2253" s="328" t="n"/>
      <c r="C2253" s="328" t="n"/>
      <c r="D2253" s="328" t="n"/>
      <c r="E2253" s="328" t="n"/>
      <c r="F2253" s="328" t="n"/>
      <c r="G2253" s="329" t="n"/>
      <c r="H2253" s="329" t="n"/>
      <c r="I2253" s="330" t="n"/>
      <c r="J2253" s="330" t="n"/>
      <c r="K2253" s="330" t="n"/>
      <c r="L2253" s="330" t="n"/>
      <c r="M2253" s="330" t="n"/>
      <c r="N2253" s="331">
        <f>IF(A2253="","",IF(ISERROR(MATCH($F2253,CL,0)),"Unknown",INDIRECT("'C'!$A$"&amp;MATCH($F2253,CL,0)+1)))</f>
        <v/>
      </c>
      <c r="O2253" s="331" t="inlineStr"/>
      <c r="P2253" s="332" t="n"/>
      <c r="Q2253" s="333">
        <f>A2253&amp;B2253</f>
        <v/>
      </c>
      <c r="R2253" s="333">
        <f>OR(ISBLANK(B2253),ISBLANK(C2253))</f>
        <v/>
      </c>
      <c r="S2253" s="333">
        <f>IF(R2253,"",A2253&amp;"+")</f>
        <v/>
      </c>
    </row>
    <row r="2254" ht="20.1" customFormat="1" customHeight="1" s="333">
      <c r="A2254" s="296" t="n"/>
      <c r="B2254" s="328" t="n"/>
      <c r="C2254" s="328" t="n"/>
      <c r="D2254" s="328" t="n"/>
      <c r="E2254" s="328" t="n"/>
      <c r="F2254" s="328" t="n"/>
      <c r="G2254" s="329" t="n"/>
      <c r="H2254" s="329" t="n"/>
      <c r="I2254" s="330" t="n"/>
      <c r="J2254" s="330" t="n"/>
      <c r="K2254" s="330" t="n"/>
      <c r="L2254" s="330" t="n"/>
      <c r="M2254" s="330" t="n"/>
      <c r="N2254" s="331">
        <f>IF(A2254="","",IF(ISERROR(MATCH($F2254,CL,0)),"Unknown",INDIRECT("'C'!$A$"&amp;MATCH($F2254,CL,0)+1)))</f>
        <v/>
      </c>
      <c r="O2254" s="331" t="inlineStr"/>
      <c r="P2254" s="332" t="n"/>
      <c r="Q2254" s="333">
        <f>A2254&amp;B2254</f>
        <v/>
      </c>
      <c r="R2254" s="333">
        <f>OR(ISBLANK(B2254),ISBLANK(C2254))</f>
        <v/>
      </c>
      <c r="S2254" s="333">
        <f>IF(R2254,"",A2254&amp;"+")</f>
        <v/>
      </c>
    </row>
    <row r="2255" ht="20.1" customFormat="1" customHeight="1" s="333">
      <c r="A2255" s="296" t="n"/>
      <c r="B2255" s="328" t="n"/>
      <c r="C2255" s="328" t="n"/>
      <c r="D2255" s="328" t="n"/>
      <c r="E2255" s="328" t="n"/>
      <c r="F2255" s="328" t="n"/>
      <c r="G2255" s="329" t="n"/>
      <c r="H2255" s="329" t="n"/>
      <c r="I2255" s="330" t="n"/>
      <c r="J2255" s="330" t="n"/>
      <c r="K2255" s="330" t="n"/>
      <c r="L2255" s="330" t="n"/>
      <c r="M2255" s="330" t="n"/>
      <c r="N2255" s="331">
        <f>IF(A2255="","",IF(ISERROR(MATCH($F2255,CL,0)),"Unknown",INDIRECT("'C'!$A$"&amp;MATCH($F2255,CL,0)+1)))</f>
        <v/>
      </c>
      <c r="O2255" s="331" t="inlineStr"/>
      <c r="P2255" s="332" t="n"/>
      <c r="Q2255" s="333">
        <f>A2255&amp;B2255</f>
        <v/>
      </c>
      <c r="R2255" s="333">
        <f>OR(ISBLANK(B2255),ISBLANK(C2255))</f>
        <v/>
      </c>
      <c r="S2255" s="333">
        <f>IF(R2255,"",A2255&amp;"+")</f>
        <v/>
      </c>
    </row>
    <row r="2256" ht="20.1" customFormat="1" customHeight="1" s="333">
      <c r="A2256" s="296" t="n"/>
      <c r="B2256" s="328" t="n"/>
      <c r="C2256" s="328" t="n"/>
      <c r="D2256" s="328" t="n"/>
      <c r="E2256" s="328" t="n"/>
      <c r="F2256" s="328" t="n"/>
      <c r="G2256" s="329" t="n"/>
      <c r="H2256" s="329" t="n"/>
      <c r="I2256" s="330" t="n"/>
      <c r="J2256" s="330" t="n"/>
      <c r="K2256" s="330" t="n"/>
      <c r="L2256" s="330" t="n"/>
      <c r="M2256" s="330" t="n"/>
      <c r="N2256" s="331">
        <f>IF(A2256="","",IF(ISERROR(MATCH($F2256,CL,0)),"Unknown",INDIRECT("'C'!$A$"&amp;MATCH($F2256,CL,0)+1)))</f>
        <v/>
      </c>
      <c r="O2256" s="331" t="inlineStr"/>
      <c r="P2256" s="332" t="n"/>
      <c r="Q2256" s="333">
        <f>A2256&amp;B2256</f>
        <v/>
      </c>
      <c r="R2256" s="333">
        <f>OR(ISBLANK(B2256),ISBLANK(C2256))</f>
        <v/>
      </c>
      <c r="S2256" s="333">
        <f>IF(R2256,"",A2256&amp;"+")</f>
        <v/>
      </c>
    </row>
    <row r="2257" ht="20.1" customFormat="1" customHeight="1" s="333">
      <c r="A2257" s="296" t="n"/>
      <c r="B2257" s="328" t="n"/>
      <c r="C2257" s="328" t="n"/>
      <c r="D2257" s="328" t="n"/>
      <c r="E2257" s="328" t="n"/>
      <c r="F2257" s="328" t="n"/>
      <c r="G2257" s="329" t="n"/>
      <c r="H2257" s="329" t="n"/>
      <c r="I2257" s="330" t="n"/>
      <c r="J2257" s="330" t="n"/>
      <c r="K2257" s="330" t="n"/>
      <c r="L2257" s="330" t="n"/>
      <c r="M2257" s="330" t="n"/>
      <c r="N2257" s="331">
        <f>IF(A2257="","",IF(ISERROR(MATCH($F2257,CL,0)),"Unknown",INDIRECT("'C'!$A$"&amp;MATCH($F2257,CL,0)+1)))</f>
        <v/>
      </c>
      <c r="O2257" s="331" t="inlineStr"/>
      <c r="P2257" s="332" t="n"/>
      <c r="Q2257" s="333">
        <f>A2257&amp;B2257</f>
        <v/>
      </c>
      <c r="R2257" s="333">
        <f>OR(ISBLANK(B2257),ISBLANK(C2257))</f>
        <v/>
      </c>
      <c r="S2257" s="333">
        <f>IF(R2257,"",A2257&amp;"+")</f>
        <v/>
      </c>
    </row>
    <row r="2258" ht="20.1" customFormat="1" customHeight="1" s="333">
      <c r="A2258" s="296" t="n"/>
      <c r="B2258" s="328" t="n"/>
      <c r="C2258" s="328" t="n"/>
      <c r="D2258" s="328" t="n"/>
      <c r="E2258" s="328" t="n"/>
      <c r="F2258" s="328" t="n"/>
      <c r="G2258" s="329" t="n"/>
      <c r="H2258" s="329" t="n"/>
      <c r="I2258" s="330" t="n"/>
      <c r="J2258" s="330" t="n"/>
      <c r="K2258" s="330" t="n"/>
      <c r="L2258" s="330" t="n"/>
      <c r="M2258" s="330" t="n"/>
      <c r="N2258" s="331">
        <f>IF(A2258="","",IF(ISERROR(MATCH($F2258,CL,0)),"Unknown",INDIRECT("'C'!$A$"&amp;MATCH($F2258,CL,0)+1)))</f>
        <v/>
      </c>
      <c r="O2258" s="331" t="inlineStr"/>
      <c r="P2258" s="332" t="n"/>
      <c r="Q2258" s="333">
        <f>A2258&amp;B2258</f>
        <v/>
      </c>
      <c r="R2258" s="333">
        <f>OR(ISBLANK(B2258),ISBLANK(C2258))</f>
        <v/>
      </c>
      <c r="S2258" s="333">
        <f>IF(R2258,"",A2258&amp;"+")</f>
        <v/>
      </c>
    </row>
    <row r="2259" ht="20.1" customFormat="1" customHeight="1" s="333">
      <c r="A2259" s="296" t="n"/>
      <c r="B2259" s="328" t="n"/>
      <c r="C2259" s="328" t="n"/>
      <c r="D2259" s="328" t="n"/>
      <c r="E2259" s="328" t="n"/>
      <c r="F2259" s="328" t="n"/>
      <c r="G2259" s="329" t="n"/>
      <c r="H2259" s="329" t="n"/>
      <c r="I2259" s="330" t="n"/>
      <c r="J2259" s="330" t="n"/>
      <c r="K2259" s="330" t="n"/>
      <c r="L2259" s="330" t="n"/>
      <c r="M2259" s="330" t="n"/>
      <c r="N2259" s="331">
        <f>IF(A2259="","",IF(ISERROR(MATCH($F2259,CL,0)),"Unknown",INDIRECT("'C'!$A$"&amp;MATCH($F2259,CL,0)+1)))</f>
        <v/>
      </c>
      <c r="O2259" s="331" t="inlineStr"/>
      <c r="P2259" s="332" t="n"/>
      <c r="Q2259" s="333">
        <f>A2259&amp;B2259</f>
        <v/>
      </c>
      <c r="R2259" s="333">
        <f>OR(ISBLANK(B2259),ISBLANK(C2259))</f>
        <v/>
      </c>
      <c r="S2259" s="333">
        <f>IF(R2259,"",A2259&amp;"+")</f>
        <v/>
      </c>
    </row>
    <row r="2260" ht="20.1" customFormat="1" customHeight="1" s="333">
      <c r="A2260" s="296" t="n"/>
      <c r="B2260" s="328" t="n"/>
      <c r="C2260" s="328" t="n"/>
      <c r="D2260" s="328" t="n"/>
      <c r="E2260" s="328" t="n"/>
      <c r="F2260" s="328" t="n"/>
      <c r="G2260" s="329" t="n"/>
      <c r="H2260" s="329" t="n"/>
      <c r="I2260" s="330" t="n"/>
      <c r="J2260" s="330" t="n"/>
      <c r="K2260" s="330" t="n"/>
      <c r="L2260" s="330" t="n"/>
      <c r="M2260" s="330" t="n"/>
      <c r="N2260" s="331">
        <f>IF(A2260="","",IF(ISERROR(MATCH($F2260,CL,0)),"Unknown",INDIRECT("'C'!$A$"&amp;MATCH($F2260,CL,0)+1)))</f>
        <v/>
      </c>
      <c r="O2260" s="331" t="inlineStr"/>
      <c r="P2260" s="332" t="n"/>
      <c r="Q2260" s="333">
        <f>A2260&amp;B2260</f>
        <v/>
      </c>
      <c r="R2260" s="333">
        <f>OR(ISBLANK(B2260),ISBLANK(C2260))</f>
        <v/>
      </c>
      <c r="S2260" s="333">
        <f>IF(R2260,"",A2260&amp;"+")</f>
        <v/>
      </c>
    </row>
    <row r="2261" ht="20.1" customFormat="1" customHeight="1" s="333">
      <c r="A2261" s="296" t="n"/>
      <c r="B2261" s="328" t="n"/>
      <c r="C2261" s="328" t="n"/>
      <c r="D2261" s="328" t="n"/>
      <c r="E2261" s="328" t="n"/>
      <c r="F2261" s="328" t="n"/>
      <c r="G2261" s="329" t="n"/>
      <c r="H2261" s="329" t="n"/>
      <c r="I2261" s="330" t="n"/>
      <c r="J2261" s="330" t="n"/>
      <c r="K2261" s="330" t="n"/>
      <c r="L2261" s="330" t="n"/>
      <c r="M2261" s="330" t="n"/>
      <c r="N2261" s="331">
        <f>IF(A2261="","",IF(ISERROR(MATCH($F2261,CL,0)),"Unknown",INDIRECT("'C'!$A$"&amp;MATCH($F2261,CL,0)+1)))</f>
        <v/>
      </c>
      <c r="O2261" s="331" t="inlineStr"/>
      <c r="P2261" s="332" t="n"/>
      <c r="Q2261" s="333">
        <f>A2261&amp;B2261</f>
        <v/>
      </c>
      <c r="R2261" s="333">
        <f>OR(ISBLANK(B2261),ISBLANK(C2261))</f>
        <v/>
      </c>
      <c r="S2261" s="333">
        <f>IF(R2261,"",A2261&amp;"+")</f>
        <v/>
      </c>
    </row>
    <row r="2262" ht="20.1" customFormat="1" customHeight="1" s="333">
      <c r="A2262" s="296" t="n"/>
      <c r="B2262" s="328" t="n"/>
      <c r="C2262" s="328" t="n"/>
      <c r="D2262" s="328" t="n"/>
      <c r="E2262" s="328" t="n"/>
      <c r="F2262" s="328" t="n"/>
      <c r="G2262" s="329" t="n"/>
      <c r="H2262" s="329" t="n"/>
      <c r="I2262" s="330" t="n"/>
      <c r="J2262" s="330" t="n"/>
      <c r="K2262" s="330" t="n"/>
      <c r="L2262" s="330" t="n"/>
      <c r="M2262" s="330" t="n"/>
      <c r="N2262" s="331">
        <f>IF(A2262="","",IF(ISERROR(MATCH($F2262,CL,0)),"Unknown",INDIRECT("'C'!$A$"&amp;MATCH($F2262,CL,0)+1)))</f>
        <v/>
      </c>
      <c r="O2262" s="331" t="inlineStr"/>
      <c r="P2262" s="332" t="n"/>
      <c r="Q2262" s="333">
        <f>A2262&amp;B2262</f>
        <v/>
      </c>
      <c r="R2262" s="333">
        <f>OR(ISBLANK(B2262),ISBLANK(C2262))</f>
        <v/>
      </c>
      <c r="S2262" s="333">
        <f>IF(R2262,"",A2262&amp;"+")</f>
        <v/>
      </c>
    </row>
    <row r="2263" ht="20.1" customFormat="1" customHeight="1" s="333">
      <c r="A2263" s="296" t="n"/>
      <c r="B2263" s="328" t="n"/>
      <c r="C2263" s="328" t="n"/>
      <c r="D2263" s="328" t="n"/>
      <c r="E2263" s="328" t="n"/>
      <c r="F2263" s="328" t="n"/>
      <c r="G2263" s="329" t="n"/>
      <c r="H2263" s="329" t="n"/>
      <c r="I2263" s="330" t="n"/>
      <c r="J2263" s="330" t="n"/>
      <c r="K2263" s="330" t="n"/>
      <c r="L2263" s="330" t="n"/>
      <c r="M2263" s="330" t="n"/>
      <c r="N2263" s="331">
        <f>IF(A2263="","",IF(ISERROR(MATCH($F2263,CL,0)),"Unknown",INDIRECT("'C'!$A$"&amp;MATCH($F2263,CL,0)+1)))</f>
        <v/>
      </c>
      <c r="O2263" s="331" t="inlineStr"/>
      <c r="P2263" s="332" t="n"/>
      <c r="Q2263" s="333">
        <f>A2263&amp;B2263</f>
        <v/>
      </c>
      <c r="R2263" s="333">
        <f>OR(ISBLANK(B2263),ISBLANK(C2263))</f>
        <v/>
      </c>
      <c r="S2263" s="333">
        <f>IF(R2263,"",A2263&amp;"+")</f>
        <v/>
      </c>
    </row>
    <row r="2264" ht="20.1" customFormat="1" customHeight="1" s="333">
      <c r="A2264" s="296" t="n"/>
      <c r="B2264" s="328" t="n"/>
      <c r="C2264" s="328" t="n"/>
      <c r="D2264" s="328" t="n"/>
      <c r="E2264" s="328" t="n"/>
      <c r="F2264" s="328" t="n"/>
      <c r="G2264" s="329" t="n"/>
      <c r="H2264" s="329" t="n"/>
      <c r="I2264" s="330" t="n"/>
      <c r="J2264" s="330" t="n"/>
      <c r="K2264" s="330" t="n"/>
      <c r="L2264" s="330" t="n"/>
      <c r="M2264" s="330" t="n"/>
      <c r="N2264" s="331">
        <f>IF(A2264="","",IF(ISERROR(MATCH($F2264,CL,0)),"Unknown",INDIRECT("'C'!$A$"&amp;MATCH($F2264,CL,0)+1)))</f>
        <v/>
      </c>
      <c r="O2264" s="331" t="inlineStr"/>
      <c r="P2264" s="332" t="n"/>
      <c r="Q2264" s="333">
        <f>A2264&amp;B2264</f>
        <v/>
      </c>
      <c r="R2264" s="333">
        <f>OR(ISBLANK(B2264),ISBLANK(C2264))</f>
        <v/>
      </c>
      <c r="S2264" s="333">
        <f>IF(R2264,"",A2264&amp;"+")</f>
        <v/>
      </c>
    </row>
    <row r="2265" ht="20.1" customFormat="1" customHeight="1" s="333">
      <c r="A2265" s="296" t="n"/>
      <c r="B2265" s="328" t="n"/>
      <c r="C2265" s="328" t="n"/>
      <c r="D2265" s="328" t="n"/>
      <c r="E2265" s="328" t="n"/>
      <c r="F2265" s="328" t="n"/>
      <c r="G2265" s="329" t="n"/>
      <c r="H2265" s="329" t="n"/>
      <c r="I2265" s="330" t="n"/>
      <c r="J2265" s="330" t="n"/>
      <c r="K2265" s="330" t="n"/>
      <c r="L2265" s="330" t="n"/>
      <c r="M2265" s="330" t="n"/>
      <c r="N2265" s="331">
        <f>IF(A2265="","",IF(ISERROR(MATCH($F2265,CL,0)),"Unknown",INDIRECT("'C'!$A$"&amp;MATCH($F2265,CL,0)+1)))</f>
        <v/>
      </c>
      <c r="O2265" s="331" t="inlineStr"/>
      <c r="P2265" s="332" t="n"/>
      <c r="Q2265" s="333">
        <f>A2265&amp;B2265</f>
        <v/>
      </c>
      <c r="R2265" s="333">
        <f>OR(ISBLANK(B2265),ISBLANK(C2265))</f>
        <v/>
      </c>
      <c r="S2265" s="333">
        <f>IF(R2265,"",A2265&amp;"+")</f>
        <v/>
      </c>
    </row>
    <row r="2266" ht="20.1" customFormat="1" customHeight="1" s="333">
      <c r="A2266" s="296" t="n"/>
      <c r="B2266" s="328" t="n"/>
      <c r="C2266" s="328" t="n"/>
      <c r="D2266" s="328" t="n"/>
      <c r="E2266" s="328" t="n"/>
      <c r="F2266" s="328" t="n"/>
      <c r="G2266" s="329" t="n"/>
      <c r="H2266" s="329" t="n"/>
      <c r="I2266" s="330" t="n"/>
      <c r="J2266" s="330" t="n"/>
      <c r="K2266" s="330" t="n"/>
      <c r="L2266" s="330" t="n"/>
      <c r="M2266" s="330" t="n"/>
      <c r="N2266" s="331">
        <f>IF(A2266="","",IF(ISERROR(MATCH($F2266,CL,0)),"Unknown",INDIRECT("'C'!$A$"&amp;MATCH($F2266,CL,0)+1)))</f>
        <v/>
      </c>
      <c r="O2266" s="331" t="inlineStr"/>
      <c r="P2266" s="332" t="n"/>
      <c r="Q2266" s="333">
        <f>A2266&amp;B2266</f>
        <v/>
      </c>
      <c r="R2266" s="333">
        <f>OR(ISBLANK(B2266),ISBLANK(C2266))</f>
        <v/>
      </c>
      <c r="S2266" s="333">
        <f>IF(R2266,"",A2266&amp;"+")</f>
        <v/>
      </c>
    </row>
    <row r="2267" ht="20.1" customFormat="1" customHeight="1" s="333">
      <c r="A2267" s="296" t="n"/>
      <c r="B2267" s="328" t="n"/>
      <c r="C2267" s="328" t="n"/>
      <c r="D2267" s="328" t="n"/>
      <c r="E2267" s="328" t="n"/>
      <c r="F2267" s="328" t="n"/>
      <c r="G2267" s="329" t="n"/>
      <c r="H2267" s="329" t="n"/>
      <c r="I2267" s="330" t="n"/>
      <c r="J2267" s="330" t="n"/>
      <c r="K2267" s="330" t="n"/>
      <c r="L2267" s="330" t="n"/>
      <c r="M2267" s="330" t="n"/>
      <c r="N2267" s="331">
        <f>IF(A2267="","",IF(ISERROR(MATCH($F2267,CL,0)),"Unknown",INDIRECT("'C'!$A$"&amp;MATCH($F2267,CL,0)+1)))</f>
        <v/>
      </c>
      <c r="O2267" s="331" t="inlineStr"/>
      <c r="P2267" s="332" t="n"/>
      <c r="Q2267" s="333">
        <f>A2267&amp;B2267</f>
        <v/>
      </c>
      <c r="R2267" s="333">
        <f>OR(ISBLANK(B2267),ISBLANK(C2267))</f>
        <v/>
      </c>
      <c r="S2267" s="333">
        <f>IF(R2267,"",A2267&amp;"+")</f>
        <v/>
      </c>
    </row>
    <row r="2268" ht="20.1" customFormat="1" customHeight="1" s="333">
      <c r="A2268" s="296" t="n"/>
      <c r="B2268" s="328" t="n"/>
      <c r="C2268" s="328" t="n"/>
      <c r="D2268" s="328" t="n"/>
      <c r="E2268" s="328" t="n"/>
      <c r="F2268" s="328" t="n"/>
      <c r="G2268" s="329" t="n"/>
      <c r="H2268" s="329" t="n"/>
      <c r="I2268" s="330" t="n"/>
      <c r="J2268" s="330" t="n"/>
      <c r="K2268" s="330" t="n"/>
      <c r="L2268" s="330" t="n"/>
      <c r="M2268" s="330" t="n"/>
      <c r="N2268" s="331">
        <f>IF(A2268="","",IF(ISERROR(MATCH($F2268,CL,0)),"Unknown",INDIRECT("'C'!$A$"&amp;MATCH($F2268,CL,0)+1)))</f>
        <v/>
      </c>
      <c r="O2268" s="331" t="inlineStr"/>
      <c r="P2268" s="332" t="n"/>
      <c r="Q2268" s="333">
        <f>A2268&amp;B2268</f>
        <v/>
      </c>
      <c r="R2268" s="333">
        <f>OR(ISBLANK(B2268),ISBLANK(C2268))</f>
        <v/>
      </c>
      <c r="S2268" s="333">
        <f>IF(R2268,"",A2268&amp;"+")</f>
        <v/>
      </c>
    </row>
    <row r="2269" ht="20.1" customFormat="1" customHeight="1" s="333">
      <c r="A2269" s="296" t="n"/>
      <c r="B2269" s="328" t="n"/>
      <c r="C2269" s="328" t="n"/>
      <c r="D2269" s="328" t="n"/>
      <c r="E2269" s="328" t="n"/>
      <c r="F2269" s="328" t="n"/>
      <c r="G2269" s="329" t="n"/>
      <c r="H2269" s="329" t="n"/>
      <c r="I2269" s="330" t="n"/>
      <c r="J2269" s="330" t="n"/>
      <c r="K2269" s="330" t="n"/>
      <c r="L2269" s="330" t="n"/>
      <c r="M2269" s="330" t="n"/>
      <c r="N2269" s="331">
        <f>IF(A2269="","",IF(ISERROR(MATCH($F2269,CL,0)),"Unknown",INDIRECT("'C'!$A$"&amp;MATCH($F2269,CL,0)+1)))</f>
        <v/>
      </c>
      <c r="O2269" s="331" t="inlineStr"/>
      <c r="P2269" s="332" t="n"/>
      <c r="Q2269" s="333">
        <f>A2269&amp;B2269</f>
        <v/>
      </c>
      <c r="R2269" s="333">
        <f>OR(ISBLANK(B2269),ISBLANK(C2269))</f>
        <v/>
      </c>
      <c r="S2269" s="333">
        <f>IF(R2269,"",A2269&amp;"+")</f>
        <v/>
      </c>
    </row>
    <row r="2270" ht="20.1" customFormat="1" customHeight="1" s="333">
      <c r="A2270" s="296" t="n"/>
      <c r="B2270" s="328" t="n"/>
      <c r="C2270" s="328" t="n"/>
      <c r="D2270" s="328" t="n"/>
      <c r="E2270" s="328" t="n"/>
      <c r="F2270" s="328" t="n"/>
      <c r="G2270" s="329" t="n"/>
      <c r="H2270" s="329" t="n"/>
      <c r="I2270" s="330" t="n"/>
      <c r="J2270" s="330" t="n"/>
      <c r="K2270" s="330" t="n"/>
      <c r="L2270" s="330" t="n"/>
      <c r="M2270" s="330" t="n"/>
      <c r="N2270" s="331">
        <f>IF(A2270="","",IF(ISERROR(MATCH($F2270,CL,0)),"Unknown",INDIRECT("'C'!$A$"&amp;MATCH($F2270,CL,0)+1)))</f>
        <v/>
      </c>
      <c r="O2270" s="331" t="inlineStr"/>
      <c r="P2270" s="332" t="n"/>
      <c r="Q2270" s="333">
        <f>A2270&amp;B2270</f>
        <v/>
      </c>
      <c r="R2270" s="333">
        <f>OR(ISBLANK(B2270),ISBLANK(C2270))</f>
        <v/>
      </c>
      <c r="S2270" s="333">
        <f>IF(R2270,"",A2270&amp;"+")</f>
        <v/>
      </c>
    </row>
    <row r="2271" ht="20.1" customFormat="1" customHeight="1" s="333">
      <c r="A2271" s="296" t="n"/>
      <c r="B2271" s="328" t="n"/>
      <c r="C2271" s="328" t="n"/>
      <c r="D2271" s="328" t="n"/>
      <c r="E2271" s="328" t="n"/>
      <c r="F2271" s="328" t="n"/>
      <c r="G2271" s="329" t="n"/>
      <c r="H2271" s="329" t="n"/>
      <c r="I2271" s="330" t="n"/>
      <c r="J2271" s="330" t="n"/>
      <c r="K2271" s="330" t="n"/>
      <c r="L2271" s="330" t="n"/>
      <c r="M2271" s="330" t="n"/>
      <c r="N2271" s="331">
        <f>IF(A2271="","",IF(ISERROR(MATCH($F2271,CL,0)),"Unknown",INDIRECT("'C'!$A$"&amp;MATCH($F2271,CL,0)+1)))</f>
        <v/>
      </c>
      <c r="O2271" s="331" t="inlineStr"/>
      <c r="P2271" s="332" t="n"/>
      <c r="Q2271" s="333">
        <f>A2271&amp;B2271</f>
        <v/>
      </c>
      <c r="R2271" s="333">
        <f>OR(ISBLANK(B2271),ISBLANK(C2271))</f>
        <v/>
      </c>
      <c r="S2271" s="333">
        <f>IF(R2271,"",A2271&amp;"+")</f>
        <v/>
      </c>
    </row>
    <row r="2272" ht="20.1" customFormat="1" customHeight="1" s="333">
      <c r="A2272" s="296" t="n"/>
      <c r="B2272" s="328" t="n"/>
      <c r="C2272" s="328" t="n"/>
      <c r="D2272" s="328" t="n"/>
      <c r="E2272" s="328" t="n"/>
      <c r="F2272" s="328" t="n"/>
      <c r="G2272" s="329" t="n"/>
      <c r="H2272" s="329" t="n"/>
      <c r="I2272" s="330" t="n"/>
      <c r="J2272" s="330" t="n"/>
      <c r="K2272" s="330" t="n"/>
      <c r="L2272" s="330" t="n"/>
      <c r="M2272" s="330" t="n"/>
      <c r="N2272" s="331">
        <f>IF(A2272="","",IF(ISERROR(MATCH($F2272,CL,0)),"Unknown",INDIRECT("'C'!$A$"&amp;MATCH($F2272,CL,0)+1)))</f>
        <v/>
      </c>
      <c r="O2272" s="331" t="inlineStr"/>
      <c r="P2272" s="332" t="n"/>
      <c r="Q2272" s="333">
        <f>A2272&amp;B2272</f>
        <v/>
      </c>
      <c r="R2272" s="333">
        <f>OR(ISBLANK(B2272),ISBLANK(C2272))</f>
        <v/>
      </c>
      <c r="S2272" s="333">
        <f>IF(R2272,"",A2272&amp;"+")</f>
        <v/>
      </c>
    </row>
    <row r="2273" ht="20.1" customFormat="1" customHeight="1" s="333">
      <c r="A2273" s="296" t="n"/>
      <c r="B2273" s="328" t="n"/>
      <c r="C2273" s="328" t="n"/>
      <c r="D2273" s="328" t="n"/>
      <c r="E2273" s="328" t="n"/>
      <c r="F2273" s="328" t="n"/>
      <c r="G2273" s="329" t="n"/>
      <c r="H2273" s="329" t="n"/>
      <c r="I2273" s="330" t="n"/>
      <c r="J2273" s="330" t="n"/>
      <c r="K2273" s="330" t="n"/>
      <c r="L2273" s="330" t="n"/>
      <c r="M2273" s="330" t="n"/>
      <c r="N2273" s="331">
        <f>IF(A2273="","",IF(ISERROR(MATCH($F2273,CL,0)),"Unknown",INDIRECT("'C'!$A$"&amp;MATCH($F2273,CL,0)+1)))</f>
        <v/>
      </c>
      <c r="O2273" s="331" t="inlineStr"/>
      <c r="P2273" s="332" t="n"/>
      <c r="Q2273" s="333">
        <f>A2273&amp;B2273</f>
        <v/>
      </c>
      <c r="R2273" s="333">
        <f>OR(ISBLANK(B2273),ISBLANK(C2273))</f>
        <v/>
      </c>
      <c r="S2273" s="333">
        <f>IF(R2273,"",A2273&amp;"+")</f>
        <v/>
      </c>
    </row>
    <row r="2274" ht="20.1" customFormat="1" customHeight="1" s="333">
      <c r="A2274" s="296" t="n"/>
      <c r="B2274" s="328" t="n"/>
      <c r="C2274" s="328" t="n"/>
      <c r="D2274" s="328" t="n"/>
      <c r="E2274" s="328" t="n"/>
      <c r="F2274" s="328" t="n"/>
      <c r="G2274" s="329" t="n"/>
      <c r="H2274" s="329" t="n"/>
      <c r="I2274" s="330" t="n"/>
      <c r="J2274" s="330" t="n"/>
      <c r="K2274" s="330" t="n"/>
      <c r="L2274" s="330" t="n"/>
      <c r="M2274" s="330" t="n"/>
      <c r="N2274" s="331">
        <f>IF(A2274="","",IF(ISERROR(MATCH($F2274,CL,0)),"Unknown",INDIRECT("'C'!$A$"&amp;MATCH($F2274,CL,0)+1)))</f>
        <v/>
      </c>
      <c r="O2274" s="331" t="inlineStr"/>
      <c r="P2274" s="332" t="n"/>
      <c r="Q2274" s="333">
        <f>A2274&amp;B2274</f>
        <v/>
      </c>
      <c r="R2274" s="333">
        <f>OR(ISBLANK(B2274),ISBLANK(C2274))</f>
        <v/>
      </c>
      <c r="S2274" s="333">
        <f>IF(R2274,"",A2274&amp;"+")</f>
        <v/>
      </c>
    </row>
    <row r="2275" ht="20.1" customFormat="1" customHeight="1" s="333">
      <c r="A2275" s="296" t="n"/>
      <c r="B2275" s="328" t="n"/>
      <c r="C2275" s="328" t="n"/>
      <c r="D2275" s="328" t="n"/>
      <c r="E2275" s="328" t="n"/>
      <c r="F2275" s="328" t="n"/>
      <c r="G2275" s="329" t="n"/>
      <c r="H2275" s="329" t="n"/>
      <c r="I2275" s="330" t="n"/>
      <c r="J2275" s="330" t="n"/>
      <c r="K2275" s="330" t="n"/>
      <c r="L2275" s="330" t="n"/>
      <c r="M2275" s="330" t="n"/>
      <c r="N2275" s="331">
        <f>IF(A2275="","",IF(ISERROR(MATCH($F2275,CL,0)),"Unknown",INDIRECT("'C'!$A$"&amp;MATCH($F2275,CL,0)+1)))</f>
        <v/>
      </c>
      <c r="O2275" s="331" t="inlineStr"/>
      <c r="P2275" s="332" t="n"/>
      <c r="Q2275" s="333">
        <f>A2275&amp;B2275</f>
        <v/>
      </c>
      <c r="R2275" s="333">
        <f>OR(ISBLANK(B2275),ISBLANK(C2275))</f>
        <v/>
      </c>
      <c r="S2275" s="333">
        <f>IF(R2275,"",A2275&amp;"+")</f>
        <v/>
      </c>
    </row>
    <row r="2276" ht="20.1" customFormat="1" customHeight="1" s="333">
      <c r="A2276" s="296" t="n"/>
      <c r="B2276" s="328" t="n"/>
      <c r="C2276" s="328" t="n"/>
      <c r="D2276" s="328" t="n"/>
      <c r="E2276" s="328" t="n"/>
      <c r="F2276" s="328" t="n"/>
      <c r="G2276" s="329" t="n"/>
      <c r="H2276" s="329" t="n"/>
      <c r="I2276" s="330" t="n"/>
      <c r="J2276" s="330" t="n"/>
      <c r="K2276" s="330" t="n"/>
      <c r="L2276" s="330" t="n"/>
      <c r="M2276" s="330" t="n"/>
      <c r="N2276" s="331">
        <f>IF(A2276="","",IF(ISERROR(MATCH($F2276,CL,0)),"Unknown",INDIRECT("'C'!$A$"&amp;MATCH($F2276,CL,0)+1)))</f>
        <v/>
      </c>
      <c r="O2276" s="331" t="inlineStr"/>
      <c r="P2276" s="332" t="n"/>
      <c r="Q2276" s="333">
        <f>A2276&amp;B2276</f>
        <v/>
      </c>
      <c r="R2276" s="333">
        <f>OR(ISBLANK(B2276),ISBLANK(C2276))</f>
        <v/>
      </c>
      <c r="S2276" s="333">
        <f>IF(R2276,"",A2276&amp;"+")</f>
        <v/>
      </c>
    </row>
    <row r="2277" ht="20.1" customFormat="1" customHeight="1" s="333">
      <c r="A2277" s="296" t="n"/>
      <c r="B2277" s="328" t="n"/>
      <c r="C2277" s="328" t="n"/>
      <c r="D2277" s="328" t="n"/>
      <c r="E2277" s="328" t="n"/>
      <c r="F2277" s="328" t="n"/>
      <c r="G2277" s="329" t="n"/>
      <c r="H2277" s="329" t="n"/>
      <c r="I2277" s="330" t="n"/>
      <c r="J2277" s="330" t="n"/>
      <c r="K2277" s="330" t="n"/>
      <c r="L2277" s="330" t="n"/>
      <c r="M2277" s="330" t="n"/>
      <c r="N2277" s="331">
        <f>IF(A2277="","",IF(ISERROR(MATCH($F2277,CL,0)),"Unknown",INDIRECT("'C'!$A$"&amp;MATCH($F2277,CL,0)+1)))</f>
        <v/>
      </c>
      <c r="O2277" s="331" t="inlineStr"/>
      <c r="P2277" s="332" t="n"/>
      <c r="Q2277" s="333">
        <f>A2277&amp;B2277</f>
        <v/>
      </c>
      <c r="R2277" s="333">
        <f>OR(ISBLANK(B2277),ISBLANK(C2277))</f>
        <v/>
      </c>
      <c r="S2277" s="333">
        <f>IF(R2277,"",A2277&amp;"+")</f>
        <v/>
      </c>
    </row>
    <row r="2278" ht="20.1" customFormat="1" customHeight="1" s="333">
      <c r="A2278" s="296" t="n"/>
      <c r="B2278" s="328" t="n"/>
      <c r="C2278" s="328" t="n"/>
      <c r="D2278" s="328" t="n"/>
      <c r="E2278" s="328" t="n"/>
      <c r="F2278" s="328" t="n"/>
      <c r="G2278" s="329" t="n"/>
      <c r="H2278" s="329" t="n"/>
      <c r="I2278" s="330" t="n"/>
      <c r="J2278" s="330" t="n"/>
      <c r="K2278" s="330" t="n"/>
      <c r="L2278" s="330" t="n"/>
      <c r="M2278" s="330" t="n"/>
      <c r="N2278" s="331">
        <f>IF(A2278="","",IF(ISERROR(MATCH($F2278,CL,0)),"Unknown",INDIRECT("'C'!$A$"&amp;MATCH($F2278,CL,0)+1)))</f>
        <v/>
      </c>
      <c r="O2278" s="331" t="inlineStr"/>
      <c r="P2278" s="332" t="n"/>
      <c r="Q2278" s="333">
        <f>A2278&amp;B2278</f>
        <v/>
      </c>
      <c r="R2278" s="333">
        <f>OR(ISBLANK(B2278),ISBLANK(C2278))</f>
        <v/>
      </c>
      <c r="S2278" s="333">
        <f>IF(R2278,"",A2278&amp;"+")</f>
        <v/>
      </c>
    </row>
    <row r="2279" ht="20.1" customFormat="1" customHeight="1" s="333">
      <c r="A2279" s="296" t="n"/>
      <c r="B2279" s="328" t="n"/>
      <c r="C2279" s="328" t="n"/>
      <c r="D2279" s="328" t="n"/>
      <c r="E2279" s="328" t="n"/>
      <c r="F2279" s="328" t="n"/>
      <c r="G2279" s="329" t="n"/>
      <c r="H2279" s="329" t="n"/>
      <c r="I2279" s="330" t="n"/>
      <c r="J2279" s="330" t="n"/>
      <c r="K2279" s="330" t="n"/>
      <c r="L2279" s="330" t="n"/>
      <c r="M2279" s="330" t="n"/>
      <c r="N2279" s="331">
        <f>IF(A2279="","",IF(ISERROR(MATCH($F2279,CL,0)),"Unknown",INDIRECT("'C'!$A$"&amp;MATCH($F2279,CL,0)+1)))</f>
        <v/>
      </c>
      <c r="O2279" s="331" t="inlineStr"/>
      <c r="P2279" s="332" t="n"/>
      <c r="Q2279" s="333">
        <f>A2279&amp;B2279</f>
        <v/>
      </c>
      <c r="R2279" s="333">
        <f>OR(ISBLANK(B2279),ISBLANK(C2279))</f>
        <v/>
      </c>
      <c r="S2279" s="333">
        <f>IF(R2279,"",A2279&amp;"+")</f>
        <v/>
      </c>
    </row>
    <row r="2280" ht="20.1" customFormat="1" customHeight="1" s="333">
      <c r="A2280" s="296" t="n"/>
      <c r="B2280" s="328" t="n"/>
      <c r="C2280" s="328" t="n"/>
      <c r="D2280" s="328" t="n"/>
      <c r="E2280" s="328" t="n"/>
      <c r="F2280" s="328" t="n"/>
      <c r="G2280" s="329" t="n"/>
      <c r="H2280" s="329" t="n"/>
      <c r="I2280" s="330" t="n"/>
      <c r="J2280" s="330" t="n"/>
      <c r="K2280" s="330" t="n"/>
      <c r="L2280" s="330" t="n"/>
      <c r="M2280" s="330" t="n"/>
      <c r="N2280" s="331">
        <f>IF(A2280="","",IF(ISERROR(MATCH($F2280,CL,0)),"Unknown",INDIRECT("'C'!$A$"&amp;MATCH($F2280,CL,0)+1)))</f>
        <v/>
      </c>
      <c r="O2280" s="331" t="inlineStr"/>
      <c r="P2280" s="332" t="n"/>
      <c r="Q2280" s="333">
        <f>A2280&amp;B2280</f>
        <v/>
      </c>
      <c r="R2280" s="333">
        <f>OR(ISBLANK(B2280),ISBLANK(C2280))</f>
        <v/>
      </c>
      <c r="S2280" s="333">
        <f>IF(R2280,"",A2280&amp;"+")</f>
        <v/>
      </c>
    </row>
    <row r="2281" ht="20.1" customFormat="1" customHeight="1" s="333">
      <c r="A2281" s="296" t="n"/>
      <c r="B2281" s="328" t="n"/>
      <c r="C2281" s="328" t="n"/>
      <c r="D2281" s="328" t="n"/>
      <c r="E2281" s="328" t="n"/>
      <c r="F2281" s="328" t="n"/>
      <c r="G2281" s="329" t="n"/>
      <c r="H2281" s="329" t="n"/>
      <c r="I2281" s="330" t="n"/>
      <c r="J2281" s="330" t="n"/>
      <c r="K2281" s="330" t="n"/>
      <c r="L2281" s="330" t="n"/>
      <c r="M2281" s="330" t="n"/>
      <c r="N2281" s="331">
        <f>IF(A2281="","",IF(ISERROR(MATCH($F2281,CL,0)),"Unknown",INDIRECT("'C'!$A$"&amp;MATCH($F2281,CL,0)+1)))</f>
        <v/>
      </c>
      <c r="O2281" s="331" t="inlineStr"/>
      <c r="P2281" s="332" t="n"/>
      <c r="Q2281" s="333">
        <f>A2281&amp;B2281</f>
        <v/>
      </c>
      <c r="R2281" s="333">
        <f>OR(ISBLANK(B2281),ISBLANK(C2281))</f>
        <v/>
      </c>
      <c r="S2281" s="333">
        <f>IF(R2281,"",A2281&amp;"+")</f>
        <v/>
      </c>
    </row>
    <row r="2282" ht="20.1" customFormat="1" customHeight="1" s="333">
      <c r="A2282" s="296" t="n"/>
      <c r="B2282" s="328" t="n"/>
      <c r="C2282" s="328" t="n"/>
      <c r="D2282" s="328" t="n"/>
      <c r="E2282" s="328" t="n"/>
      <c r="F2282" s="328" t="n"/>
      <c r="G2282" s="329" t="n"/>
      <c r="H2282" s="329" t="n"/>
      <c r="I2282" s="330" t="n"/>
      <c r="J2282" s="330" t="n"/>
      <c r="K2282" s="330" t="n"/>
      <c r="L2282" s="330" t="n"/>
      <c r="M2282" s="330" t="n"/>
      <c r="N2282" s="331">
        <f>IF(A2282="","",IF(ISERROR(MATCH($F2282,CL,0)),"Unknown",INDIRECT("'C'!$A$"&amp;MATCH($F2282,CL,0)+1)))</f>
        <v/>
      </c>
      <c r="O2282" s="331" t="inlineStr"/>
      <c r="P2282" s="332" t="n"/>
      <c r="Q2282" s="333">
        <f>A2282&amp;B2282</f>
        <v/>
      </c>
      <c r="R2282" s="333">
        <f>OR(ISBLANK(B2282),ISBLANK(C2282))</f>
        <v/>
      </c>
      <c r="S2282" s="333">
        <f>IF(R2282,"",A2282&amp;"+")</f>
        <v/>
      </c>
    </row>
    <row r="2283" ht="20.1" customFormat="1" customHeight="1" s="333">
      <c r="A2283" s="296" t="n"/>
      <c r="B2283" s="328" t="n"/>
      <c r="C2283" s="328" t="n"/>
      <c r="D2283" s="328" t="n"/>
      <c r="E2283" s="328" t="n"/>
      <c r="F2283" s="328" t="n"/>
      <c r="G2283" s="329" t="n"/>
      <c r="H2283" s="329" t="n"/>
      <c r="I2283" s="330" t="n"/>
      <c r="J2283" s="330" t="n"/>
      <c r="K2283" s="330" t="n"/>
      <c r="L2283" s="330" t="n"/>
      <c r="M2283" s="330" t="n"/>
      <c r="N2283" s="331">
        <f>IF(A2283="","",IF(ISERROR(MATCH($F2283,CL,0)),"Unknown",INDIRECT("'C'!$A$"&amp;MATCH($F2283,CL,0)+1)))</f>
        <v/>
      </c>
      <c r="O2283" s="331" t="inlineStr"/>
      <c r="P2283" s="332" t="n"/>
      <c r="Q2283" s="333">
        <f>A2283&amp;B2283</f>
        <v/>
      </c>
      <c r="R2283" s="333">
        <f>OR(ISBLANK(B2283),ISBLANK(C2283))</f>
        <v/>
      </c>
      <c r="S2283" s="333">
        <f>IF(R2283,"",A2283&amp;"+")</f>
        <v/>
      </c>
    </row>
    <row r="2284" ht="20.1" customFormat="1" customHeight="1" s="333">
      <c r="A2284" s="296" t="n"/>
      <c r="B2284" s="328" t="n"/>
      <c r="C2284" s="328" t="n"/>
      <c r="D2284" s="328" t="n"/>
      <c r="E2284" s="328" t="n"/>
      <c r="F2284" s="328" t="n"/>
      <c r="G2284" s="329" t="n"/>
      <c r="H2284" s="329" t="n"/>
      <c r="I2284" s="330" t="n"/>
      <c r="J2284" s="330" t="n"/>
      <c r="K2284" s="330" t="n"/>
      <c r="L2284" s="330" t="n"/>
      <c r="M2284" s="330" t="n"/>
      <c r="N2284" s="331">
        <f>IF(A2284="","",IF(ISERROR(MATCH($F2284,CL,0)),"Unknown",INDIRECT("'C'!$A$"&amp;MATCH($F2284,CL,0)+1)))</f>
        <v/>
      </c>
      <c r="O2284" s="331" t="inlineStr"/>
      <c r="P2284" s="332" t="n"/>
      <c r="Q2284" s="333">
        <f>A2284&amp;B2284</f>
        <v/>
      </c>
      <c r="R2284" s="333">
        <f>OR(ISBLANK(B2284),ISBLANK(C2284))</f>
        <v/>
      </c>
      <c r="S2284" s="333">
        <f>IF(R2284,"",A2284&amp;"+")</f>
        <v/>
      </c>
    </row>
    <row r="2285" ht="20.1" customFormat="1" customHeight="1" s="333">
      <c r="A2285" s="296" t="n"/>
      <c r="B2285" s="328" t="n"/>
      <c r="C2285" s="328" t="n"/>
      <c r="D2285" s="328" t="n"/>
      <c r="E2285" s="328" t="n"/>
      <c r="F2285" s="328" t="n"/>
      <c r="G2285" s="329" t="n"/>
      <c r="H2285" s="329" t="n"/>
      <c r="I2285" s="330" t="n"/>
      <c r="J2285" s="330" t="n"/>
      <c r="K2285" s="330" t="n"/>
      <c r="L2285" s="330" t="n"/>
      <c r="M2285" s="330" t="n"/>
      <c r="N2285" s="331">
        <f>IF(A2285="","",IF(ISERROR(MATCH($F2285,CL,0)),"Unknown",INDIRECT("'C'!$A$"&amp;MATCH($F2285,CL,0)+1)))</f>
        <v/>
      </c>
      <c r="O2285" s="331" t="inlineStr"/>
      <c r="P2285" s="332" t="n"/>
      <c r="Q2285" s="333">
        <f>A2285&amp;B2285</f>
        <v/>
      </c>
      <c r="R2285" s="333">
        <f>OR(ISBLANK(B2285),ISBLANK(C2285))</f>
        <v/>
      </c>
      <c r="S2285" s="333">
        <f>IF(R2285,"",A2285&amp;"+")</f>
        <v/>
      </c>
    </row>
    <row r="2286" ht="20.1" customFormat="1" customHeight="1" s="333">
      <c r="A2286" s="296" t="n"/>
      <c r="B2286" s="328" t="n"/>
      <c r="C2286" s="328" t="n"/>
      <c r="D2286" s="328" t="n"/>
      <c r="E2286" s="328" t="n"/>
      <c r="F2286" s="328" t="n"/>
      <c r="G2286" s="329" t="n"/>
      <c r="H2286" s="329" t="n"/>
      <c r="I2286" s="330" t="n"/>
      <c r="J2286" s="330" t="n"/>
      <c r="K2286" s="330" t="n"/>
      <c r="L2286" s="330" t="n"/>
      <c r="M2286" s="330" t="n"/>
      <c r="N2286" s="331">
        <f>IF(A2286="","",IF(ISERROR(MATCH($F2286,CL,0)),"Unknown",INDIRECT("'C'!$A$"&amp;MATCH($F2286,CL,0)+1)))</f>
        <v/>
      </c>
      <c r="O2286" s="331" t="inlineStr"/>
      <c r="P2286" s="332" t="n"/>
      <c r="Q2286" s="333">
        <f>A2286&amp;B2286</f>
        <v/>
      </c>
      <c r="R2286" s="333">
        <f>OR(ISBLANK(B2286),ISBLANK(C2286))</f>
        <v/>
      </c>
      <c r="S2286" s="333">
        <f>IF(R2286,"",A2286&amp;"+")</f>
        <v/>
      </c>
    </row>
    <row r="2287" ht="20.1" customFormat="1" customHeight="1" s="333">
      <c r="A2287" s="296" t="n"/>
      <c r="B2287" s="328" t="n"/>
      <c r="C2287" s="328" t="n"/>
      <c r="D2287" s="328" t="n"/>
      <c r="E2287" s="328" t="n"/>
      <c r="F2287" s="328" t="n"/>
      <c r="G2287" s="329" t="n"/>
      <c r="H2287" s="329" t="n"/>
      <c r="I2287" s="330" t="n"/>
      <c r="J2287" s="330" t="n"/>
      <c r="K2287" s="330" t="n"/>
      <c r="L2287" s="330" t="n"/>
      <c r="M2287" s="330" t="n"/>
      <c r="N2287" s="331">
        <f>IF(A2287="","",IF(ISERROR(MATCH($F2287,CL,0)),"Unknown",INDIRECT("'C'!$A$"&amp;MATCH($F2287,CL,0)+1)))</f>
        <v/>
      </c>
      <c r="O2287" s="331" t="inlineStr"/>
      <c r="P2287" s="332" t="n"/>
      <c r="Q2287" s="333">
        <f>A2287&amp;B2287</f>
        <v/>
      </c>
      <c r="R2287" s="333">
        <f>OR(ISBLANK(B2287),ISBLANK(C2287))</f>
        <v/>
      </c>
      <c r="S2287" s="333">
        <f>IF(R2287,"",A2287&amp;"+")</f>
        <v/>
      </c>
    </row>
    <row r="2288" ht="20.1" customFormat="1" customHeight="1" s="333">
      <c r="A2288" s="296" t="n"/>
      <c r="B2288" s="328" t="n"/>
      <c r="C2288" s="328" t="n"/>
      <c r="D2288" s="328" t="n"/>
      <c r="E2288" s="328" t="n"/>
      <c r="F2288" s="328" t="n"/>
      <c r="G2288" s="329" t="n"/>
      <c r="H2288" s="329" t="n"/>
      <c r="I2288" s="330" t="n"/>
      <c r="J2288" s="330" t="n"/>
      <c r="K2288" s="330" t="n"/>
      <c r="L2288" s="330" t="n"/>
      <c r="M2288" s="330" t="n"/>
      <c r="N2288" s="331">
        <f>IF(A2288="","",IF(ISERROR(MATCH($F2288,CL,0)),"Unknown",INDIRECT("'C'!$A$"&amp;MATCH($F2288,CL,0)+1)))</f>
        <v/>
      </c>
      <c r="O2288" s="331" t="inlineStr"/>
      <c r="P2288" s="332" t="n"/>
      <c r="Q2288" s="333">
        <f>A2288&amp;B2288</f>
        <v/>
      </c>
      <c r="R2288" s="333">
        <f>OR(ISBLANK(B2288),ISBLANK(C2288))</f>
        <v/>
      </c>
      <c r="S2288" s="333">
        <f>IF(R2288,"",A2288&amp;"+")</f>
        <v/>
      </c>
    </row>
    <row r="2289" ht="20.1" customFormat="1" customHeight="1" s="333">
      <c r="A2289" s="296" t="n"/>
      <c r="B2289" s="328" t="n"/>
      <c r="C2289" s="328" t="n"/>
      <c r="D2289" s="328" t="n"/>
      <c r="E2289" s="328" t="n"/>
      <c r="F2289" s="328" t="n"/>
      <c r="G2289" s="329" t="n"/>
      <c r="H2289" s="329" t="n"/>
      <c r="I2289" s="330" t="n"/>
      <c r="J2289" s="330" t="n"/>
      <c r="K2289" s="330" t="n"/>
      <c r="L2289" s="330" t="n"/>
      <c r="M2289" s="330" t="n"/>
      <c r="N2289" s="331">
        <f>IF(A2289="","",IF(ISERROR(MATCH($F2289,CL,0)),"Unknown",INDIRECT("'C'!$A$"&amp;MATCH($F2289,CL,0)+1)))</f>
        <v/>
      </c>
      <c r="O2289" s="331" t="inlineStr"/>
      <c r="P2289" s="332" t="n"/>
      <c r="Q2289" s="333">
        <f>A2289&amp;B2289</f>
        <v/>
      </c>
      <c r="R2289" s="333">
        <f>OR(ISBLANK(B2289),ISBLANK(C2289))</f>
        <v/>
      </c>
      <c r="S2289" s="333">
        <f>IF(R2289,"",A2289&amp;"+")</f>
        <v/>
      </c>
    </row>
    <row r="2290" ht="20.1" customFormat="1" customHeight="1" s="333">
      <c r="A2290" s="296" t="n"/>
      <c r="B2290" s="328" t="n"/>
      <c r="C2290" s="328" t="n"/>
      <c r="D2290" s="328" t="n"/>
      <c r="E2290" s="328" t="n"/>
      <c r="F2290" s="328" t="n"/>
      <c r="G2290" s="329" t="n"/>
      <c r="H2290" s="329" t="n"/>
      <c r="I2290" s="330" t="n"/>
      <c r="J2290" s="330" t="n"/>
      <c r="K2290" s="330" t="n"/>
      <c r="L2290" s="330" t="n"/>
      <c r="M2290" s="330" t="n"/>
      <c r="N2290" s="331">
        <f>IF(A2290="","",IF(ISERROR(MATCH($F2290,CL,0)),"Unknown",INDIRECT("'C'!$A$"&amp;MATCH($F2290,CL,0)+1)))</f>
        <v/>
      </c>
      <c r="O2290" s="331" t="inlineStr"/>
      <c r="P2290" s="332" t="n"/>
      <c r="Q2290" s="333">
        <f>A2290&amp;B2290</f>
        <v/>
      </c>
      <c r="R2290" s="333">
        <f>OR(ISBLANK(B2290),ISBLANK(C2290))</f>
        <v/>
      </c>
      <c r="S2290" s="333">
        <f>IF(R2290,"",A2290&amp;"+")</f>
        <v/>
      </c>
    </row>
    <row r="2291" ht="20.1" customFormat="1" customHeight="1" s="333">
      <c r="A2291" s="296" t="n"/>
      <c r="B2291" s="328" t="n"/>
      <c r="C2291" s="328" t="n"/>
      <c r="D2291" s="328" t="n"/>
      <c r="E2291" s="328" t="n"/>
      <c r="F2291" s="328" t="n"/>
      <c r="G2291" s="329" t="n"/>
      <c r="H2291" s="329" t="n"/>
      <c r="I2291" s="330" t="n"/>
      <c r="J2291" s="330" t="n"/>
      <c r="K2291" s="330" t="n"/>
      <c r="L2291" s="330" t="n"/>
      <c r="M2291" s="330" t="n"/>
      <c r="N2291" s="331">
        <f>IF(A2291="","",IF(ISERROR(MATCH($F2291,CL,0)),"Unknown",INDIRECT("'C'!$A$"&amp;MATCH($F2291,CL,0)+1)))</f>
        <v/>
      </c>
      <c r="O2291" s="331" t="inlineStr"/>
      <c r="P2291" s="332" t="n"/>
      <c r="Q2291" s="333">
        <f>A2291&amp;B2291</f>
        <v/>
      </c>
      <c r="R2291" s="333">
        <f>OR(ISBLANK(B2291),ISBLANK(C2291))</f>
        <v/>
      </c>
      <c r="S2291" s="333">
        <f>IF(R2291,"",A2291&amp;"+")</f>
        <v/>
      </c>
    </row>
    <row r="2292" ht="20.1" customFormat="1" customHeight="1" s="333">
      <c r="A2292" s="296" t="n"/>
      <c r="B2292" s="328" t="n"/>
      <c r="C2292" s="328" t="n"/>
      <c r="D2292" s="328" t="n"/>
      <c r="E2292" s="328" t="n"/>
      <c r="F2292" s="328" t="n"/>
      <c r="G2292" s="329" t="n"/>
      <c r="H2292" s="329" t="n"/>
      <c r="I2292" s="330" t="n"/>
      <c r="J2292" s="330" t="n"/>
      <c r="K2292" s="330" t="n"/>
      <c r="L2292" s="330" t="n"/>
      <c r="M2292" s="330" t="n"/>
      <c r="N2292" s="331">
        <f>IF(A2292="","",IF(ISERROR(MATCH($F2292,CL,0)),"Unknown",INDIRECT("'C'!$A$"&amp;MATCH($F2292,CL,0)+1)))</f>
        <v/>
      </c>
      <c r="O2292" s="331" t="inlineStr"/>
      <c r="P2292" s="332" t="n"/>
      <c r="Q2292" s="333">
        <f>A2292&amp;B2292</f>
        <v/>
      </c>
      <c r="R2292" s="333">
        <f>OR(ISBLANK(B2292),ISBLANK(C2292))</f>
        <v/>
      </c>
      <c r="S2292" s="333">
        <f>IF(R2292,"",A2292&amp;"+")</f>
        <v/>
      </c>
    </row>
    <row r="2293" ht="20.1" customFormat="1" customHeight="1" s="333">
      <c r="A2293" s="296" t="n"/>
      <c r="B2293" s="328" t="n"/>
      <c r="C2293" s="328" t="n"/>
      <c r="D2293" s="328" t="n"/>
      <c r="E2293" s="328" t="n"/>
      <c r="F2293" s="328" t="n"/>
      <c r="G2293" s="329" t="n"/>
      <c r="H2293" s="329" t="n"/>
      <c r="I2293" s="330" t="n"/>
      <c r="J2293" s="330" t="n"/>
      <c r="K2293" s="330" t="n"/>
      <c r="L2293" s="330" t="n"/>
      <c r="M2293" s="330" t="n"/>
      <c r="N2293" s="331">
        <f>IF(A2293="","",IF(ISERROR(MATCH($F2293,CL,0)),"Unknown",INDIRECT("'C'!$A$"&amp;MATCH($F2293,CL,0)+1)))</f>
        <v/>
      </c>
      <c r="O2293" s="331" t="inlineStr"/>
      <c r="P2293" s="332" t="n"/>
      <c r="Q2293" s="333">
        <f>A2293&amp;B2293</f>
        <v/>
      </c>
      <c r="R2293" s="333">
        <f>OR(ISBLANK(B2293),ISBLANK(C2293))</f>
        <v/>
      </c>
      <c r="S2293" s="333">
        <f>IF(R2293,"",A2293&amp;"+")</f>
        <v/>
      </c>
    </row>
    <row r="2294" ht="20.1" customFormat="1" customHeight="1" s="333">
      <c r="A2294" s="296" t="n"/>
      <c r="B2294" s="328" t="n"/>
      <c r="C2294" s="328" t="n"/>
      <c r="D2294" s="328" t="n"/>
      <c r="E2294" s="328" t="n"/>
      <c r="F2294" s="328" t="n"/>
      <c r="G2294" s="329" t="n"/>
      <c r="H2294" s="329" t="n"/>
      <c r="I2294" s="330" t="n"/>
      <c r="J2294" s="330" t="n"/>
      <c r="K2294" s="330" t="n"/>
      <c r="L2294" s="330" t="n"/>
      <c r="M2294" s="330" t="n"/>
      <c r="N2294" s="331">
        <f>IF(A2294="","",IF(ISERROR(MATCH($F2294,CL,0)),"Unknown",INDIRECT("'C'!$A$"&amp;MATCH($F2294,CL,0)+1)))</f>
        <v/>
      </c>
      <c r="O2294" s="331" t="inlineStr"/>
      <c r="P2294" s="332" t="n"/>
      <c r="Q2294" s="333">
        <f>A2294&amp;B2294</f>
        <v/>
      </c>
      <c r="R2294" s="333">
        <f>OR(ISBLANK(B2294),ISBLANK(C2294))</f>
        <v/>
      </c>
      <c r="S2294" s="333">
        <f>IF(R2294,"",A2294&amp;"+")</f>
        <v/>
      </c>
    </row>
    <row r="2295" ht="20.1" customFormat="1" customHeight="1" s="333">
      <c r="A2295" s="296" t="n"/>
      <c r="B2295" s="328" t="n"/>
      <c r="C2295" s="328" t="n"/>
      <c r="D2295" s="328" t="n"/>
      <c r="E2295" s="328" t="n"/>
      <c r="F2295" s="328" t="n"/>
      <c r="G2295" s="329" t="n"/>
      <c r="H2295" s="329" t="n"/>
      <c r="I2295" s="330" t="n"/>
      <c r="J2295" s="330" t="n"/>
      <c r="K2295" s="330" t="n"/>
      <c r="L2295" s="330" t="n"/>
      <c r="M2295" s="330" t="n"/>
      <c r="N2295" s="331">
        <f>IF(A2295="","",IF(ISERROR(MATCH($F2295,CL,0)),"Unknown",INDIRECT("'C'!$A$"&amp;MATCH($F2295,CL,0)+1)))</f>
        <v/>
      </c>
      <c r="O2295" s="331" t="inlineStr"/>
      <c r="P2295" s="332" t="n"/>
      <c r="Q2295" s="333">
        <f>A2295&amp;B2295</f>
        <v/>
      </c>
      <c r="R2295" s="333">
        <f>OR(ISBLANK(B2295),ISBLANK(C2295))</f>
        <v/>
      </c>
      <c r="S2295" s="333">
        <f>IF(R2295,"",A2295&amp;"+")</f>
        <v/>
      </c>
    </row>
    <row r="2296" ht="20.1" customFormat="1" customHeight="1" s="333">
      <c r="A2296" s="296" t="n"/>
      <c r="B2296" s="328" t="n"/>
      <c r="C2296" s="328" t="n"/>
      <c r="D2296" s="328" t="n"/>
      <c r="E2296" s="328" t="n"/>
      <c r="F2296" s="328" t="n"/>
      <c r="G2296" s="329" t="n"/>
      <c r="H2296" s="329" t="n"/>
      <c r="I2296" s="330" t="n"/>
      <c r="J2296" s="330" t="n"/>
      <c r="K2296" s="330" t="n"/>
      <c r="L2296" s="330" t="n"/>
      <c r="M2296" s="330" t="n"/>
      <c r="N2296" s="331">
        <f>IF(A2296="","",IF(ISERROR(MATCH($F2296,CL,0)),"Unknown",INDIRECT("'C'!$A$"&amp;MATCH($F2296,CL,0)+1)))</f>
        <v/>
      </c>
      <c r="O2296" s="331" t="inlineStr"/>
      <c r="P2296" s="332" t="n"/>
      <c r="Q2296" s="333">
        <f>A2296&amp;B2296</f>
        <v/>
      </c>
      <c r="R2296" s="333">
        <f>OR(ISBLANK(B2296),ISBLANK(C2296))</f>
        <v/>
      </c>
      <c r="S2296" s="333">
        <f>IF(R2296,"",A2296&amp;"+")</f>
        <v/>
      </c>
    </row>
    <row r="2297" ht="20.1" customFormat="1" customHeight="1" s="333">
      <c r="A2297" s="296" t="n"/>
      <c r="B2297" s="328" t="n"/>
      <c r="C2297" s="328" t="n"/>
      <c r="D2297" s="328" t="n"/>
      <c r="E2297" s="328" t="n"/>
      <c r="F2297" s="328" t="n"/>
      <c r="G2297" s="329" t="n"/>
      <c r="H2297" s="329" t="n"/>
      <c r="I2297" s="330" t="n"/>
      <c r="J2297" s="330" t="n"/>
      <c r="K2297" s="330" t="n"/>
      <c r="L2297" s="330" t="n"/>
      <c r="M2297" s="330" t="n"/>
      <c r="N2297" s="331">
        <f>IF(A2297="","",IF(ISERROR(MATCH($F2297,CL,0)),"Unknown",INDIRECT("'C'!$A$"&amp;MATCH($F2297,CL,0)+1)))</f>
        <v/>
      </c>
      <c r="O2297" s="331" t="inlineStr"/>
      <c r="P2297" s="332" t="n"/>
      <c r="Q2297" s="333">
        <f>A2297&amp;B2297</f>
        <v/>
      </c>
      <c r="R2297" s="333">
        <f>OR(ISBLANK(B2297),ISBLANK(C2297))</f>
        <v/>
      </c>
      <c r="S2297" s="333">
        <f>IF(R2297,"",A2297&amp;"+")</f>
        <v/>
      </c>
    </row>
    <row r="2298" ht="20.1" customFormat="1" customHeight="1" s="333">
      <c r="A2298" s="296" t="n"/>
      <c r="B2298" s="328" t="n"/>
      <c r="C2298" s="328" t="n"/>
      <c r="D2298" s="328" t="n"/>
      <c r="E2298" s="328" t="n"/>
      <c r="F2298" s="328" t="n"/>
      <c r="G2298" s="329" t="n"/>
      <c r="H2298" s="329" t="n"/>
      <c r="I2298" s="330" t="n"/>
      <c r="J2298" s="330" t="n"/>
      <c r="K2298" s="330" t="n"/>
      <c r="L2298" s="330" t="n"/>
      <c r="M2298" s="330" t="n"/>
      <c r="N2298" s="331">
        <f>IF(A2298="","",IF(ISERROR(MATCH($F2298,CL,0)),"Unknown",INDIRECT("'C'!$A$"&amp;MATCH($F2298,CL,0)+1)))</f>
        <v/>
      </c>
      <c r="O2298" s="331" t="inlineStr"/>
      <c r="P2298" s="332" t="n"/>
      <c r="Q2298" s="333">
        <f>A2298&amp;B2298</f>
        <v/>
      </c>
      <c r="R2298" s="333">
        <f>OR(ISBLANK(B2298),ISBLANK(C2298))</f>
        <v/>
      </c>
      <c r="S2298" s="333">
        <f>IF(R2298,"",A2298&amp;"+")</f>
        <v/>
      </c>
    </row>
    <row r="2299" ht="20.1" customFormat="1" customHeight="1" s="333">
      <c r="A2299" s="296" t="n"/>
      <c r="B2299" s="328" t="n"/>
      <c r="C2299" s="328" t="n"/>
      <c r="D2299" s="328" t="n"/>
      <c r="E2299" s="328" t="n"/>
      <c r="F2299" s="328" t="n"/>
      <c r="G2299" s="329" t="n"/>
      <c r="H2299" s="329" t="n"/>
      <c r="I2299" s="330" t="n"/>
      <c r="J2299" s="330" t="n"/>
      <c r="K2299" s="330" t="n"/>
      <c r="L2299" s="330" t="n"/>
      <c r="M2299" s="330" t="n"/>
      <c r="N2299" s="331">
        <f>IF(A2299="","",IF(ISERROR(MATCH($F2299,CL,0)),"Unknown",INDIRECT("'C'!$A$"&amp;MATCH($F2299,CL,0)+1)))</f>
        <v/>
      </c>
      <c r="O2299" s="331" t="inlineStr"/>
      <c r="P2299" s="332" t="n"/>
      <c r="Q2299" s="333">
        <f>A2299&amp;B2299</f>
        <v/>
      </c>
      <c r="R2299" s="333">
        <f>OR(ISBLANK(B2299),ISBLANK(C2299))</f>
        <v/>
      </c>
      <c r="S2299" s="333">
        <f>IF(R2299,"",A2299&amp;"+")</f>
        <v/>
      </c>
    </row>
    <row r="2300" ht="20.1" customFormat="1" customHeight="1" s="333">
      <c r="A2300" s="296" t="n"/>
      <c r="B2300" s="328" t="n"/>
      <c r="C2300" s="328" t="n"/>
      <c r="D2300" s="328" t="n"/>
      <c r="E2300" s="328" t="n"/>
      <c r="F2300" s="328" t="n"/>
      <c r="G2300" s="329" t="n"/>
      <c r="H2300" s="329" t="n"/>
      <c r="I2300" s="330" t="n"/>
      <c r="J2300" s="330" t="n"/>
      <c r="K2300" s="330" t="n"/>
      <c r="L2300" s="330" t="n"/>
      <c r="M2300" s="330" t="n"/>
      <c r="N2300" s="331">
        <f>IF(A2300="","",IF(ISERROR(MATCH($F2300,CL,0)),"Unknown",INDIRECT("'C'!$A$"&amp;MATCH($F2300,CL,0)+1)))</f>
        <v/>
      </c>
      <c r="O2300" s="331" t="inlineStr"/>
      <c r="P2300" s="332" t="n"/>
      <c r="Q2300" s="333">
        <f>A2300&amp;B2300</f>
        <v/>
      </c>
      <c r="R2300" s="333">
        <f>OR(ISBLANK(B2300),ISBLANK(C2300))</f>
        <v/>
      </c>
      <c r="S2300" s="333">
        <f>IF(R2300,"",A2300&amp;"+")</f>
        <v/>
      </c>
    </row>
    <row r="2301" ht="20.1" customFormat="1" customHeight="1" s="333">
      <c r="A2301" s="296" t="n"/>
      <c r="B2301" s="328" t="n"/>
      <c r="C2301" s="328" t="n"/>
      <c r="D2301" s="328" t="n"/>
      <c r="E2301" s="328" t="n"/>
      <c r="F2301" s="328" t="n"/>
      <c r="G2301" s="329" t="n"/>
      <c r="H2301" s="329" t="n"/>
      <c r="I2301" s="330" t="n"/>
      <c r="J2301" s="330" t="n"/>
      <c r="K2301" s="330" t="n"/>
      <c r="L2301" s="330" t="n"/>
      <c r="M2301" s="330" t="n"/>
      <c r="N2301" s="331">
        <f>IF(A2301="","",IF(ISERROR(MATCH($F2301,CL,0)),"Unknown",INDIRECT("'C'!$A$"&amp;MATCH($F2301,CL,0)+1)))</f>
        <v/>
      </c>
      <c r="O2301" s="331" t="inlineStr"/>
      <c r="P2301" s="332" t="n"/>
      <c r="Q2301" s="333">
        <f>A2301&amp;B2301</f>
        <v/>
      </c>
      <c r="R2301" s="333">
        <f>OR(ISBLANK(B2301),ISBLANK(C2301))</f>
        <v/>
      </c>
      <c r="S2301" s="333">
        <f>IF(R2301,"",A2301&amp;"+")</f>
        <v/>
      </c>
    </row>
    <row r="2302" ht="20.1" customFormat="1" customHeight="1" s="333">
      <c r="A2302" s="296" t="n"/>
      <c r="B2302" s="328" t="n"/>
      <c r="C2302" s="328" t="n"/>
      <c r="D2302" s="328" t="n"/>
      <c r="E2302" s="328" t="n"/>
      <c r="F2302" s="328" t="n"/>
      <c r="G2302" s="329" t="n"/>
      <c r="H2302" s="329" t="n"/>
      <c r="I2302" s="330" t="n"/>
      <c r="J2302" s="330" t="n"/>
      <c r="K2302" s="330" t="n"/>
      <c r="L2302" s="330" t="n"/>
      <c r="M2302" s="330" t="n"/>
      <c r="N2302" s="331">
        <f>IF(A2302="","",IF(ISERROR(MATCH($F2302,CL,0)),"Unknown",INDIRECT("'C'!$A$"&amp;MATCH($F2302,CL,0)+1)))</f>
        <v/>
      </c>
      <c r="O2302" s="331" t="inlineStr"/>
      <c r="P2302" s="332" t="n"/>
      <c r="Q2302" s="333">
        <f>A2302&amp;B2302</f>
        <v/>
      </c>
      <c r="R2302" s="333">
        <f>OR(ISBLANK(B2302),ISBLANK(C2302))</f>
        <v/>
      </c>
      <c r="S2302" s="333">
        <f>IF(R2302,"",A2302&amp;"+")</f>
        <v/>
      </c>
    </row>
    <row r="2303" ht="20.1" customFormat="1" customHeight="1" s="333">
      <c r="A2303" s="296" t="n"/>
      <c r="B2303" s="328" t="n"/>
      <c r="C2303" s="328" t="n"/>
      <c r="D2303" s="328" t="n"/>
      <c r="E2303" s="328" t="n"/>
      <c r="F2303" s="328" t="n"/>
      <c r="G2303" s="329" t="n"/>
      <c r="H2303" s="329" t="n"/>
      <c r="I2303" s="330" t="n"/>
      <c r="J2303" s="330" t="n"/>
      <c r="K2303" s="330" t="n"/>
      <c r="L2303" s="330" t="n"/>
      <c r="M2303" s="330" t="n"/>
      <c r="N2303" s="331">
        <f>IF(A2303="","",IF(ISERROR(MATCH($F2303,CL,0)),"Unknown",INDIRECT("'C'!$A$"&amp;MATCH($F2303,CL,0)+1)))</f>
        <v/>
      </c>
      <c r="O2303" s="331" t="inlineStr"/>
      <c r="P2303" s="332" t="n"/>
      <c r="Q2303" s="333">
        <f>A2303&amp;B2303</f>
        <v/>
      </c>
      <c r="R2303" s="333">
        <f>OR(ISBLANK(B2303),ISBLANK(C2303))</f>
        <v/>
      </c>
      <c r="S2303" s="333">
        <f>IF(R2303,"",A2303&amp;"+")</f>
        <v/>
      </c>
    </row>
    <row r="2304" ht="20.1" customFormat="1" customHeight="1" s="333">
      <c r="A2304" s="296" t="n"/>
      <c r="B2304" s="328" t="n"/>
      <c r="C2304" s="328" t="n"/>
      <c r="D2304" s="328" t="n"/>
      <c r="E2304" s="328" t="n"/>
      <c r="F2304" s="328" t="n"/>
      <c r="G2304" s="329" t="n"/>
      <c r="H2304" s="329" t="n"/>
      <c r="I2304" s="330" t="n"/>
      <c r="J2304" s="330" t="n"/>
      <c r="K2304" s="330" t="n"/>
      <c r="L2304" s="330" t="n"/>
      <c r="M2304" s="330" t="n"/>
      <c r="N2304" s="331">
        <f>IF(A2304="","",IF(ISERROR(MATCH($F2304,CL,0)),"Unknown",INDIRECT("'C'!$A$"&amp;MATCH($F2304,CL,0)+1)))</f>
        <v/>
      </c>
      <c r="O2304" s="331" t="inlineStr"/>
      <c r="P2304" s="332" t="n"/>
      <c r="Q2304" s="333">
        <f>A2304&amp;B2304</f>
        <v/>
      </c>
      <c r="R2304" s="333">
        <f>OR(ISBLANK(B2304),ISBLANK(C2304))</f>
        <v/>
      </c>
      <c r="S2304" s="333">
        <f>IF(R2304,"",A2304&amp;"+")</f>
        <v/>
      </c>
    </row>
    <row r="2305" ht="20.1" customFormat="1" customHeight="1" s="333">
      <c r="A2305" s="296" t="n"/>
      <c r="B2305" s="328" t="n"/>
      <c r="C2305" s="328" t="n"/>
      <c r="D2305" s="328" t="n"/>
      <c r="E2305" s="328" t="n"/>
      <c r="F2305" s="328" t="n"/>
      <c r="G2305" s="329" t="n"/>
      <c r="H2305" s="329" t="n"/>
      <c r="I2305" s="330" t="n"/>
      <c r="J2305" s="330" t="n"/>
      <c r="K2305" s="330" t="n"/>
      <c r="L2305" s="330" t="n"/>
      <c r="M2305" s="330" t="n"/>
      <c r="N2305" s="331">
        <f>IF(A2305="","",IF(ISERROR(MATCH($F2305,CL,0)),"Unknown",INDIRECT("'C'!$A$"&amp;MATCH($F2305,CL,0)+1)))</f>
        <v/>
      </c>
      <c r="O2305" s="331" t="inlineStr"/>
      <c r="P2305" s="332" t="n"/>
      <c r="Q2305" s="333">
        <f>A2305&amp;B2305</f>
        <v/>
      </c>
      <c r="R2305" s="333">
        <f>OR(ISBLANK(B2305),ISBLANK(C2305))</f>
        <v/>
      </c>
      <c r="S2305" s="333">
        <f>IF(R2305,"",A2305&amp;"+")</f>
        <v/>
      </c>
    </row>
    <row r="2306" ht="20.1" customFormat="1" customHeight="1" s="333">
      <c r="A2306" s="296" t="n"/>
      <c r="B2306" s="328" t="n"/>
      <c r="C2306" s="328" t="n"/>
      <c r="D2306" s="328" t="n"/>
      <c r="E2306" s="328" t="n"/>
      <c r="F2306" s="328" t="n"/>
      <c r="G2306" s="329" t="n"/>
      <c r="H2306" s="329" t="n"/>
      <c r="I2306" s="330" t="n"/>
      <c r="J2306" s="330" t="n"/>
      <c r="K2306" s="330" t="n"/>
      <c r="L2306" s="330" t="n"/>
      <c r="M2306" s="330" t="n"/>
      <c r="N2306" s="331">
        <f>IF(A2306="","",IF(ISERROR(MATCH($F2306,CL,0)),"Unknown",INDIRECT("'C'!$A$"&amp;MATCH($F2306,CL,0)+1)))</f>
        <v/>
      </c>
      <c r="O2306" s="331" t="inlineStr"/>
      <c r="P2306" s="332" t="n"/>
      <c r="Q2306" s="333">
        <f>A2306&amp;B2306</f>
        <v/>
      </c>
      <c r="R2306" s="333">
        <f>OR(ISBLANK(B2306),ISBLANK(C2306))</f>
        <v/>
      </c>
      <c r="S2306" s="333">
        <f>IF(R2306,"",A2306&amp;"+")</f>
        <v/>
      </c>
    </row>
    <row r="2307" ht="20.1" customFormat="1" customHeight="1" s="333">
      <c r="A2307" s="296" t="n"/>
      <c r="B2307" s="328" t="n"/>
      <c r="C2307" s="328" t="n"/>
      <c r="D2307" s="328" t="n"/>
      <c r="E2307" s="328" t="n"/>
      <c r="F2307" s="328" t="n"/>
      <c r="G2307" s="329" t="n"/>
      <c r="H2307" s="329" t="n"/>
      <c r="I2307" s="330" t="n"/>
      <c r="J2307" s="330" t="n"/>
      <c r="K2307" s="330" t="n"/>
      <c r="L2307" s="330" t="n"/>
      <c r="M2307" s="330" t="n"/>
      <c r="N2307" s="331">
        <f>IF(A2307="","",IF(ISERROR(MATCH($F2307,CL,0)),"Unknown",INDIRECT("'C'!$A$"&amp;MATCH($F2307,CL,0)+1)))</f>
        <v/>
      </c>
      <c r="O2307" s="331" t="inlineStr"/>
      <c r="P2307" s="332" t="n"/>
      <c r="Q2307" s="333">
        <f>A2307&amp;B2307</f>
        <v/>
      </c>
      <c r="R2307" s="333">
        <f>OR(ISBLANK(B2307),ISBLANK(C2307))</f>
        <v/>
      </c>
      <c r="S2307" s="333">
        <f>IF(R2307,"",A2307&amp;"+")</f>
        <v/>
      </c>
    </row>
    <row r="2308" ht="20.1" customFormat="1" customHeight="1" s="333">
      <c r="A2308" s="296" t="n"/>
      <c r="B2308" s="328" t="n"/>
      <c r="C2308" s="328" t="n"/>
      <c r="D2308" s="328" t="n"/>
      <c r="E2308" s="328" t="n"/>
      <c r="F2308" s="328" t="n"/>
      <c r="G2308" s="329" t="n"/>
      <c r="H2308" s="329" t="n"/>
      <c r="I2308" s="330" t="n"/>
      <c r="J2308" s="330" t="n"/>
      <c r="K2308" s="330" t="n"/>
      <c r="L2308" s="330" t="n"/>
      <c r="M2308" s="330" t="n"/>
      <c r="N2308" s="331">
        <f>IF(A2308="","",IF(ISERROR(MATCH($F2308,CL,0)),"Unknown",INDIRECT("'C'!$A$"&amp;MATCH($F2308,CL,0)+1)))</f>
        <v/>
      </c>
      <c r="O2308" s="331" t="inlineStr"/>
      <c r="P2308" s="332" t="n"/>
      <c r="Q2308" s="333">
        <f>A2308&amp;B2308</f>
        <v/>
      </c>
      <c r="R2308" s="333">
        <f>OR(ISBLANK(B2308),ISBLANK(C2308))</f>
        <v/>
      </c>
      <c r="S2308" s="333">
        <f>IF(R2308,"",A2308&amp;"+")</f>
        <v/>
      </c>
    </row>
    <row r="2309" ht="20.1" customFormat="1" customHeight="1" s="333">
      <c r="A2309" s="296" t="n"/>
      <c r="B2309" s="328" t="n"/>
      <c r="C2309" s="328" t="n"/>
      <c r="D2309" s="328" t="n"/>
      <c r="E2309" s="328" t="n"/>
      <c r="F2309" s="328" t="n"/>
      <c r="G2309" s="329" t="n"/>
      <c r="H2309" s="329" t="n"/>
      <c r="I2309" s="330" t="n"/>
      <c r="J2309" s="330" t="n"/>
      <c r="K2309" s="330" t="n"/>
      <c r="L2309" s="330" t="n"/>
      <c r="M2309" s="330" t="n"/>
      <c r="N2309" s="331">
        <f>IF(A2309="","",IF(ISERROR(MATCH($F2309,CL,0)),"Unknown",INDIRECT("'C'!$A$"&amp;MATCH($F2309,CL,0)+1)))</f>
        <v/>
      </c>
      <c r="O2309" s="331" t="inlineStr"/>
      <c r="P2309" s="332" t="n"/>
      <c r="Q2309" s="333">
        <f>A2309&amp;B2309</f>
        <v/>
      </c>
      <c r="R2309" s="333">
        <f>OR(ISBLANK(B2309),ISBLANK(C2309))</f>
        <v/>
      </c>
      <c r="S2309" s="333">
        <f>IF(R2309,"",A2309&amp;"+")</f>
        <v/>
      </c>
    </row>
    <row r="2310" ht="20.1" customFormat="1" customHeight="1" s="333">
      <c r="A2310" s="296" t="n"/>
      <c r="B2310" s="328" t="n"/>
      <c r="C2310" s="328" t="n"/>
      <c r="D2310" s="328" t="n"/>
      <c r="E2310" s="328" t="n"/>
      <c r="F2310" s="328" t="n"/>
      <c r="G2310" s="329" t="n"/>
      <c r="H2310" s="329" t="n"/>
      <c r="I2310" s="330" t="n"/>
      <c r="J2310" s="330" t="n"/>
      <c r="K2310" s="330" t="n"/>
      <c r="L2310" s="330" t="n"/>
      <c r="M2310" s="330" t="n"/>
      <c r="N2310" s="331">
        <f>IF(A2310="","",IF(ISERROR(MATCH($F2310,CL,0)),"Unknown",INDIRECT("'C'!$A$"&amp;MATCH($F2310,CL,0)+1)))</f>
        <v/>
      </c>
      <c r="O2310" s="331" t="inlineStr"/>
      <c r="P2310" s="332" t="n"/>
      <c r="Q2310" s="333">
        <f>A2310&amp;B2310</f>
        <v/>
      </c>
      <c r="R2310" s="333">
        <f>OR(ISBLANK(B2310),ISBLANK(C2310))</f>
        <v/>
      </c>
      <c r="S2310" s="333">
        <f>IF(R2310,"",A2310&amp;"+")</f>
        <v/>
      </c>
    </row>
    <row r="2311" ht="20.1" customFormat="1" customHeight="1" s="333">
      <c r="A2311" s="296" t="n"/>
      <c r="B2311" s="328" t="n"/>
      <c r="C2311" s="328" t="n"/>
      <c r="D2311" s="328" t="n"/>
      <c r="E2311" s="328" t="n"/>
      <c r="F2311" s="328" t="n"/>
      <c r="G2311" s="329" t="n"/>
      <c r="H2311" s="329" t="n"/>
      <c r="I2311" s="330" t="n"/>
      <c r="J2311" s="330" t="n"/>
      <c r="K2311" s="330" t="n"/>
      <c r="L2311" s="330" t="n"/>
      <c r="M2311" s="330" t="n"/>
      <c r="N2311" s="331">
        <f>IF(A2311="","",IF(ISERROR(MATCH($F2311,CL,0)),"Unknown",INDIRECT("'C'!$A$"&amp;MATCH($F2311,CL,0)+1)))</f>
        <v/>
      </c>
      <c r="O2311" s="331" t="inlineStr"/>
      <c r="P2311" s="332" t="n"/>
      <c r="Q2311" s="333">
        <f>A2311&amp;B2311</f>
        <v/>
      </c>
      <c r="R2311" s="333">
        <f>OR(ISBLANK(B2311),ISBLANK(C2311))</f>
        <v/>
      </c>
      <c r="S2311" s="333">
        <f>IF(R2311,"",A2311&amp;"+")</f>
        <v/>
      </c>
    </row>
    <row r="2312" ht="20.1" customFormat="1" customHeight="1" s="333">
      <c r="A2312" s="296" t="n"/>
      <c r="B2312" s="328" t="n"/>
      <c r="C2312" s="328" t="n"/>
      <c r="D2312" s="328" t="n"/>
      <c r="E2312" s="328" t="n"/>
      <c r="F2312" s="328" t="n"/>
      <c r="G2312" s="329" t="n"/>
      <c r="H2312" s="329" t="n"/>
      <c r="I2312" s="330" t="n"/>
      <c r="J2312" s="330" t="n"/>
      <c r="K2312" s="330" t="n"/>
      <c r="L2312" s="330" t="n"/>
      <c r="M2312" s="330" t="n"/>
      <c r="N2312" s="331">
        <f>IF(A2312="","",IF(ISERROR(MATCH($F2312,CL,0)),"Unknown",INDIRECT("'C'!$A$"&amp;MATCH($F2312,CL,0)+1)))</f>
        <v/>
      </c>
      <c r="O2312" s="331" t="inlineStr"/>
      <c r="P2312" s="332" t="n"/>
      <c r="Q2312" s="333">
        <f>A2312&amp;B2312</f>
        <v/>
      </c>
      <c r="R2312" s="333">
        <f>OR(ISBLANK(B2312),ISBLANK(C2312))</f>
        <v/>
      </c>
      <c r="S2312" s="333">
        <f>IF(R2312,"",A2312&amp;"+")</f>
        <v/>
      </c>
    </row>
    <row r="2313" ht="20.1" customFormat="1" customHeight="1" s="333">
      <c r="A2313" s="296" t="n"/>
      <c r="B2313" s="328" t="n"/>
      <c r="C2313" s="328" t="n"/>
      <c r="D2313" s="328" t="n"/>
      <c r="E2313" s="328" t="n"/>
      <c r="F2313" s="328" t="n"/>
      <c r="G2313" s="329" t="n"/>
      <c r="H2313" s="329" t="n"/>
      <c r="I2313" s="330" t="n"/>
      <c r="J2313" s="330" t="n"/>
      <c r="K2313" s="330" t="n"/>
      <c r="L2313" s="330" t="n"/>
      <c r="M2313" s="330" t="n"/>
      <c r="N2313" s="331">
        <f>IF(A2313="","",IF(ISERROR(MATCH($F2313,CL,0)),"Unknown",INDIRECT("'C'!$A$"&amp;MATCH($F2313,CL,0)+1)))</f>
        <v/>
      </c>
      <c r="O2313" s="331" t="inlineStr"/>
      <c r="P2313" s="332" t="n"/>
      <c r="Q2313" s="333">
        <f>A2313&amp;B2313</f>
        <v/>
      </c>
      <c r="R2313" s="333">
        <f>OR(ISBLANK(B2313),ISBLANK(C2313))</f>
        <v/>
      </c>
      <c r="S2313" s="333">
        <f>IF(R2313,"",A2313&amp;"+")</f>
        <v/>
      </c>
    </row>
    <row r="2314" ht="20.1" customFormat="1" customHeight="1" s="333">
      <c r="A2314" s="296" t="n"/>
      <c r="B2314" s="328" t="n"/>
      <c r="C2314" s="328" t="n"/>
      <c r="D2314" s="328" t="n"/>
      <c r="E2314" s="328" t="n"/>
      <c r="F2314" s="328" t="n"/>
      <c r="G2314" s="329" t="n"/>
      <c r="H2314" s="329" t="n"/>
      <c r="I2314" s="330" t="n"/>
      <c r="J2314" s="330" t="n"/>
      <c r="K2314" s="330" t="n"/>
      <c r="L2314" s="330" t="n"/>
      <c r="M2314" s="330" t="n"/>
      <c r="N2314" s="331">
        <f>IF(A2314="","",IF(ISERROR(MATCH($F2314,CL,0)),"Unknown",INDIRECT("'C'!$A$"&amp;MATCH($F2314,CL,0)+1)))</f>
        <v/>
      </c>
      <c r="O2314" s="331" t="inlineStr"/>
      <c r="P2314" s="332" t="n"/>
      <c r="Q2314" s="333">
        <f>A2314&amp;B2314</f>
        <v/>
      </c>
      <c r="R2314" s="333">
        <f>OR(ISBLANK(B2314),ISBLANK(C2314))</f>
        <v/>
      </c>
      <c r="S2314" s="333">
        <f>IF(R2314,"",A2314&amp;"+")</f>
        <v/>
      </c>
    </row>
    <row r="2315" ht="20.1" customFormat="1" customHeight="1" s="333">
      <c r="A2315" s="296" t="n"/>
      <c r="B2315" s="328" t="n"/>
      <c r="C2315" s="328" t="n"/>
      <c r="D2315" s="328" t="n"/>
      <c r="E2315" s="328" t="n"/>
      <c r="F2315" s="328" t="n"/>
      <c r="G2315" s="329" t="n"/>
      <c r="H2315" s="329" t="n"/>
      <c r="I2315" s="330" t="n"/>
      <c r="J2315" s="330" t="n"/>
      <c r="K2315" s="330" t="n"/>
      <c r="L2315" s="330" t="n"/>
      <c r="M2315" s="330" t="n"/>
      <c r="N2315" s="331">
        <f>IF(A2315="","",IF(ISERROR(MATCH($F2315,CL,0)),"Unknown",INDIRECT("'C'!$A$"&amp;MATCH($F2315,CL,0)+1)))</f>
        <v/>
      </c>
      <c r="O2315" s="331" t="inlineStr"/>
      <c r="P2315" s="332" t="n"/>
      <c r="Q2315" s="333">
        <f>A2315&amp;B2315</f>
        <v/>
      </c>
      <c r="R2315" s="333">
        <f>OR(ISBLANK(B2315),ISBLANK(C2315))</f>
        <v/>
      </c>
      <c r="S2315" s="333">
        <f>IF(R2315,"",A2315&amp;"+")</f>
        <v/>
      </c>
    </row>
    <row r="2316" ht="20.1" customFormat="1" customHeight="1" s="333">
      <c r="A2316" s="296" t="n"/>
      <c r="B2316" s="328" t="n"/>
      <c r="C2316" s="328" t="n"/>
      <c r="D2316" s="328" t="n"/>
      <c r="E2316" s="328" t="n"/>
      <c r="F2316" s="328" t="n"/>
      <c r="G2316" s="329" t="n"/>
      <c r="H2316" s="329" t="n"/>
      <c r="I2316" s="330" t="n"/>
      <c r="J2316" s="330" t="n"/>
      <c r="K2316" s="330" t="n"/>
      <c r="L2316" s="330" t="n"/>
      <c r="M2316" s="330" t="n"/>
      <c r="N2316" s="331">
        <f>IF(A2316="","",IF(ISERROR(MATCH($F2316,CL,0)),"Unknown",INDIRECT("'C'!$A$"&amp;MATCH($F2316,CL,0)+1)))</f>
        <v/>
      </c>
      <c r="O2316" s="331" t="inlineStr"/>
      <c r="P2316" s="332" t="n"/>
      <c r="Q2316" s="333">
        <f>A2316&amp;B2316</f>
        <v/>
      </c>
      <c r="R2316" s="333">
        <f>OR(ISBLANK(B2316),ISBLANK(C2316))</f>
        <v/>
      </c>
      <c r="S2316" s="333">
        <f>IF(R2316,"",A2316&amp;"+")</f>
        <v/>
      </c>
    </row>
    <row r="2317" ht="20.1" customFormat="1" customHeight="1" s="333">
      <c r="A2317" s="296" t="n"/>
      <c r="B2317" s="328" t="n"/>
      <c r="C2317" s="328" t="n"/>
      <c r="D2317" s="328" t="n"/>
      <c r="E2317" s="328" t="n"/>
      <c r="F2317" s="328" t="n"/>
      <c r="G2317" s="329" t="n"/>
      <c r="H2317" s="329" t="n"/>
      <c r="I2317" s="330" t="n"/>
      <c r="J2317" s="330" t="n"/>
      <c r="K2317" s="330" t="n"/>
      <c r="L2317" s="330" t="n"/>
      <c r="M2317" s="330" t="n"/>
      <c r="N2317" s="331">
        <f>IF(A2317="","",IF(ISERROR(MATCH($F2317,CL,0)),"Unknown",INDIRECT("'C'!$A$"&amp;MATCH($F2317,CL,0)+1)))</f>
        <v/>
      </c>
      <c r="O2317" s="331" t="inlineStr"/>
      <c r="P2317" s="332" t="n"/>
      <c r="Q2317" s="333">
        <f>A2317&amp;B2317</f>
        <v/>
      </c>
      <c r="R2317" s="333">
        <f>OR(ISBLANK(B2317),ISBLANK(C2317))</f>
        <v/>
      </c>
      <c r="S2317" s="333">
        <f>IF(R2317,"",A2317&amp;"+")</f>
        <v/>
      </c>
    </row>
    <row r="2318" ht="20.1" customFormat="1" customHeight="1" s="333">
      <c r="A2318" s="296" t="n"/>
      <c r="B2318" s="328" t="n"/>
      <c r="C2318" s="328" t="n"/>
      <c r="D2318" s="328" t="n"/>
      <c r="E2318" s="328" t="n"/>
      <c r="F2318" s="328" t="n"/>
      <c r="G2318" s="329" t="n"/>
      <c r="H2318" s="329" t="n"/>
      <c r="I2318" s="330" t="n"/>
      <c r="J2318" s="330" t="n"/>
      <c r="K2318" s="330" t="n"/>
      <c r="L2318" s="330" t="n"/>
      <c r="M2318" s="330" t="n"/>
      <c r="N2318" s="331">
        <f>IF(A2318="","",IF(ISERROR(MATCH($F2318,CL,0)),"Unknown",INDIRECT("'C'!$A$"&amp;MATCH($F2318,CL,0)+1)))</f>
        <v/>
      </c>
      <c r="O2318" s="331" t="inlineStr"/>
      <c r="P2318" s="332" t="n"/>
      <c r="Q2318" s="333">
        <f>A2318&amp;B2318</f>
        <v/>
      </c>
      <c r="R2318" s="333">
        <f>OR(ISBLANK(B2318),ISBLANK(C2318))</f>
        <v/>
      </c>
      <c r="S2318" s="333">
        <f>IF(R2318,"",A2318&amp;"+")</f>
        <v/>
      </c>
    </row>
    <row r="2319" ht="20.1" customFormat="1" customHeight="1" s="333">
      <c r="A2319" s="296" t="n"/>
      <c r="B2319" s="328" t="n"/>
      <c r="C2319" s="328" t="n"/>
      <c r="D2319" s="328" t="n"/>
      <c r="E2319" s="328" t="n"/>
      <c r="F2319" s="328" t="n"/>
      <c r="G2319" s="329" t="n"/>
      <c r="H2319" s="329" t="n"/>
      <c r="I2319" s="330" t="n"/>
      <c r="J2319" s="330" t="n"/>
      <c r="K2319" s="330" t="n"/>
      <c r="L2319" s="330" t="n"/>
      <c r="M2319" s="330" t="n"/>
      <c r="N2319" s="331">
        <f>IF(A2319="","",IF(ISERROR(MATCH($F2319,CL,0)),"Unknown",INDIRECT("'C'!$A$"&amp;MATCH($F2319,CL,0)+1)))</f>
        <v/>
      </c>
      <c r="O2319" s="331" t="inlineStr"/>
      <c r="P2319" s="332" t="n"/>
      <c r="Q2319" s="333">
        <f>A2319&amp;B2319</f>
        <v/>
      </c>
      <c r="R2319" s="333">
        <f>OR(ISBLANK(B2319),ISBLANK(C2319))</f>
        <v/>
      </c>
      <c r="S2319" s="333">
        <f>IF(R2319,"",A2319&amp;"+")</f>
        <v/>
      </c>
    </row>
    <row r="2320" ht="20.1" customFormat="1" customHeight="1" s="333">
      <c r="A2320" s="296" t="n"/>
      <c r="B2320" s="328" t="n"/>
      <c r="C2320" s="328" t="n"/>
      <c r="D2320" s="328" t="n"/>
      <c r="E2320" s="328" t="n"/>
      <c r="F2320" s="328" t="n"/>
      <c r="G2320" s="329" t="n"/>
      <c r="H2320" s="329" t="n"/>
      <c r="I2320" s="330" t="n"/>
      <c r="J2320" s="330" t="n"/>
      <c r="K2320" s="330" t="n"/>
      <c r="L2320" s="330" t="n"/>
      <c r="M2320" s="330" t="n"/>
      <c r="N2320" s="331">
        <f>IF(A2320="","",IF(ISERROR(MATCH($F2320,CL,0)),"Unknown",INDIRECT("'C'!$A$"&amp;MATCH($F2320,CL,0)+1)))</f>
        <v/>
      </c>
      <c r="O2320" s="331" t="inlineStr"/>
      <c r="P2320" s="332" t="n"/>
      <c r="Q2320" s="333">
        <f>A2320&amp;B2320</f>
        <v/>
      </c>
      <c r="R2320" s="333">
        <f>OR(ISBLANK(B2320),ISBLANK(C2320))</f>
        <v/>
      </c>
      <c r="S2320" s="333">
        <f>IF(R2320,"",A2320&amp;"+")</f>
        <v/>
      </c>
    </row>
    <row r="2321" ht="20.1" customFormat="1" customHeight="1" s="333">
      <c r="A2321" s="296" t="n"/>
      <c r="B2321" s="328" t="n"/>
      <c r="C2321" s="328" t="n"/>
      <c r="D2321" s="328" t="n"/>
      <c r="E2321" s="328" t="n"/>
      <c r="F2321" s="328" t="n"/>
      <c r="G2321" s="329" t="n"/>
      <c r="H2321" s="329" t="n"/>
      <c r="I2321" s="330" t="n"/>
      <c r="J2321" s="330" t="n"/>
      <c r="K2321" s="330" t="n"/>
      <c r="L2321" s="330" t="n"/>
      <c r="M2321" s="330" t="n"/>
      <c r="N2321" s="331">
        <f>IF(A2321="","",IF(ISERROR(MATCH($F2321,CL,0)),"Unknown",INDIRECT("'C'!$A$"&amp;MATCH($F2321,CL,0)+1)))</f>
        <v/>
      </c>
      <c r="O2321" s="331" t="inlineStr"/>
      <c r="P2321" s="332" t="n"/>
      <c r="Q2321" s="333">
        <f>A2321&amp;B2321</f>
        <v/>
      </c>
      <c r="R2321" s="333">
        <f>OR(ISBLANK(B2321),ISBLANK(C2321))</f>
        <v/>
      </c>
      <c r="S2321" s="333">
        <f>IF(R2321,"",A2321&amp;"+")</f>
        <v/>
      </c>
    </row>
    <row r="2322" ht="20.1" customFormat="1" customHeight="1" s="333">
      <c r="A2322" s="296" t="n"/>
      <c r="B2322" s="328" t="n"/>
      <c r="C2322" s="328" t="n"/>
      <c r="D2322" s="328" t="n"/>
      <c r="E2322" s="328" t="n"/>
      <c r="F2322" s="328" t="n"/>
      <c r="G2322" s="329" t="n"/>
      <c r="H2322" s="329" t="n"/>
      <c r="I2322" s="330" t="n"/>
      <c r="J2322" s="330" t="n"/>
      <c r="K2322" s="330" t="n"/>
      <c r="L2322" s="330" t="n"/>
      <c r="M2322" s="330" t="n"/>
      <c r="N2322" s="331">
        <f>IF(A2322="","",IF(ISERROR(MATCH($F2322,CL,0)),"Unknown",INDIRECT("'C'!$A$"&amp;MATCH($F2322,CL,0)+1)))</f>
        <v/>
      </c>
      <c r="O2322" s="331" t="inlineStr"/>
      <c r="P2322" s="332" t="n"/>
      <c r="Q2322" s="333">
        <f>A2322&amp;B2322</f>
        <v/>
      </c>
      <c r="R2322" s="333">
        <f>OR(ISBLANK(B2322),ISBLANK(C2322))</f>
        <v/>
      </c>
      <c r="S2322" s="333">
        <f>IF(R2322,"",A2322&amp;"+")</f>
        <v/>
      </c>
    </row>
    <row r="2323" ht="20.1" customFormat="1" customHeight="1" s="333">
      <c r="A2323" s="296" t="n"/>
      <c r="B2323" s="328" t="n"/>
      <c r="C2323" s="328" t="n"/>
      <c r="D2323" s="328" t="n"/>
      <c r="E2323" s="328" t="n"/>
      <c r="F2323" s="328" t="n"/>
      <c r="G2323" s="329" t="n"/>
      <c r="H2323" s="329" t="n"/>
      <c r="I2323" s="330" t="n"/>
      <c r="J2323" s="330" t="n"/>
      <c r="K2323" s="330" t="n"/>
      <c r="L2323" s="330" t="n"/>
      <c r="M2323" s="330" t="n"/>
      <c r="N2323" s="331">
        <f>IF(A2323="","",IF(ISERROR(MATCH($F2323,CL,0)),"Unknown",INDIRECT("'C'!$A$"&amp;MATCH($F2323,CL,0)+1)))</f>
        <v/>
      </c>
      <c r="O2323" s="331" t="inlineStr"/>
      <c r="P2323" s="332" t="n"/>
      <c r="Q2323" s="333">
        <f>A2323&amp;B2323</f>
        <v/>
      </c>
      <c r="R2323" s="333">
        <f>OR(ISBLANK(B2323),ISBLANK(C2323))</f>
        <v/>
      </c>
      <c r="S2323" s="333">
        <f>IF(R2323,"",A2323&amp;"+")</f>
        <v/>
      </c>
    </row>
    <row r="2324" ht="20.1" customFormat="1" customHeight="1" s="333">
      <c r="A2324" s="296" t="n"/>
      <c r="B2324" s="328" t="n"/>
      <c r="C2324" s="328" t="n"/>
      <c r="D2324" s="328" t="n"/>
      <c r="E2324" s="328" t="n"/>
      <c r="F2324" s="328" t="n"/>
      <c r="G2324" s="329" t="n"/>
      <c r="H2324" s="329" t="n"/>
      <c r="I2324" s="330" t="n"/>
      <c r="J2324" s="330" t="n"/>
      <c r="K2324" s="330" t="n"/>
      <c r="L2324" s="330" t="n"/>
      <c r="M2324" s="330" t="n"/>
      <c r="N2324" s="331">
        <f>IF(A2324="","",IF(ISERROR(MATCH($F2324,CL,0)),"Unknown",INDIRECT("'C'!$A$"&amp;MATCH($F2324,CL,0)+1)))</f>
        <v/>
      </c>
      <c r="O2324" s="331" t="inlineStr"/>
      <c r="P2324" s="332" t="n"/>
      <c r="Q2324" s="333">
        <f>A2324&amp;B2324</f>
        <v/>
      </c>
      <c r="R2324" s="333">
        <f>OR(ISBLANK(B2324),ISBLANK(C2324))</f>
        <v/>
      </c>
      <c r="S2324" s="333">
        <f>IF(R2324,"",A2324&amp;"+")</f>
        <v/>
      </c>
    </row>
    <row r="2325" ht="20.1" customFormat="1" customHeight="1" s="333">
      <c r="A2325" s="296" t="n"/>
      <c r="B2325" s="328" t="n"/>
      <c r="C2325" s="328" t="n"/>
      <c r="D2325" s="328" t="n"/>
      <c r="E2325" s="328" t="n"/>
      <c r="F2325" s="328" t="n"/>
      <c r="G2325" s="329" t="n"/>
      <c r="H2325" s="329" t="n"/>
      <c r="I2325" s="330" t="n"/>
      <c r="J2325" s="330" t="n"/>
      <c r="K2325" s="330" t="n"/>
      <c r="L2325" s="330" t="n"/>
      <c r="M2325" s="330" t="n"/>
      <c r="N2325" s="331">
        <f>IF(A2325="","",IF(ISERROR(MATCH($F2325,CL,0)),"Unknown",INDIRECT("'C'!$A$"&amp;MATCH($F2325,CL,0)+1)))</f>
        <v/>
      </c>
      <c r="O2325" s="331" t="inlineStr"/>
      <c r="P2325" s="332" t="n"/>
      <c r="Q2325" s="333">
        <f>A2325&amp;B2325</f>
        <v/>
      </c>
      <c r="R2325" s="333">
        <f>OR(ISBLANK(B2325),ISBLANK(C2325))</f>
        <v/>
      </c>
      <c r="S2325" s="333">
        <f>IF(R2325,"",A2325&amp;"+")</f>
        <v/>
      </c>
    </row>
    <row r="2326" ht="20.1" customFormat="1" customHeight="1" s="333">
      <c r="A2326" s="296" t="n"/>
      <c r="B2326" s="328" t="n"/>
      <c r="C2326" s="328" t="n"/>
      <c r="D2326" s="328" t="n"/>
      <c r="E2326" s="328" t="n"/>
      <c r="F2326" s="328" t="n"/>
      <c r="G2326" s="329" t="n"/>
      <c r="H2326" s="329" t="n"/>
      <c r="I2326" s="330" t="n"/>
      <c r="J2326" s="330" t="n"/>
      <c r="K2326" s="330" t="n"/>
      <c r="L2326" s="330" t="n"/>
      <c r="M2326" s="330" t="n"/>
      <c r="N2326" s="331">
        <f>IF(A2326="","",IF(ISERROR(MATCH($F2326,CL,0)),"Unknown",INDIRECT("'C'!$A$"&amp;MATCH($F2326,CL,0)+1)))</f>
        <v/>
      </c>
      <c r="O2326" s="331" t="inlineStr"/>
      <c r="P2326" s="332" t="n"/>
      <c r="Q2326" s="333">
        <f>A2326&amp;B2326</f>
        <v/>
      </c>
      <c r="R2326" s="333">
        <f>OR(ISBLANK(B2326),ISBLANK(C2326))</f>
        <v/>
      </c>
      <c r="S2326" s="333">
        <f>IF(R2326,"",A2326&amp;"+")</f>
        <v/>
      </c>
    </row>
    <row r="2327" ht="20.1" customFormat="1" customHeight="1" s="333">
      <c r="A2327" s="296" t="n"/>
      <c r="B2327" s="328" t="n"/>
      <c r="C2327" s="328" t="n"/>
      <c r="D2327" s="328" t="n"/>
      <c r="E2327" s="328" t="n"/>
      <c r="F2327" s="328" t="n"/>
      <c r="G2327" s="329" t="n"/>
      <c r="H2327" s="329" t="n"/>
      <c r="I2327" s="330" t="n"/>
      <c r="J2327" s="330" t="n"/>
      <c r="K2327" s="330" t="n"/>
      <c r="L2327" s="330" t="n"/>
      <c r="M2327" s="330" t="n"/>
      <c r="N2327" s="331">
        <f>IF(A2327="","",IF(ISERROR(MATCH($F2327,CL,0)),"Unknown",INDIRECT("'C'!$A$"&amp;MATCH($F2327,CL,0)+1)))</f>
        <v/>
      </c>
      <c r="O2327" s="331" t="inlineStr"/>
      <c r="P2327" s="332" t="n"/>
      <c r="Q2327" s="333">
        <f>A2327&amp;B2327</f>
        <v/>
      </c>
      <c r="R2327" s="333">
        <f>OR(ISBLANK(B2327),ISBLANK(C2327))</f>
        <v/>
      </c>
      <c r="S2327" s="333">
        <f>IF(R2327,"",A2327&amp;"+")</f>
        <v/>
      </c>
    </row>
    <row r="2328" ht="20.1" customFormat="1" customHeight="1" s="333">
      <c r="A2328" s="296" t="n"/>
      <c r="B2328" s="328" t="n"/>
      <c r="C2328" s="328" t="n"/>
      <c r="D2328" s="328" t="n"/>
      <c r="E2328" s="328" t="n"/>
      <c r="F2328" s="328" t="n"/>
      <c r="G2328" s="329" t="n"/>
      <c r="H2328" s="329" t="n"/>
      <c r="I2328" s="330" t="n"/>
      <c r="J2328" s="330" t="n"/>
      <c r="K2328" s="330" t="n"/>
      <c r="L2328" s="330" t="n"/>
      <c r="M2328" s="330" t="n"/>
      <c r="N2328" s="331">
        <f>IF(A2328="","",IF(ISERROR(MATCH($F2328,CL,0)),"Unknown",INDIRECT("'C'!$A$"&amp;MATCH($F2328,CL,0)+1)))</f>
        <v/>
      </c>
      <c r="O2328" s="331" t="inlineStr"/>
      <c r="P2328" s="332" t="n"/>
      <c r="Q2328" s="333">
        <f>A2328&amp;B2328</f>
        <v/>
      </c>
      <c r="R2328" s="333">
        <f>OR(ISBLANK(B2328),ISBLANK(C2328))</f>
        <v/>
      </c>
      <c r="S2328" s="333">
        <f>IF(R2328,"",A2328&amp;"+")</f>
        <v/>
      </c>
    </row>
    <row r="2329" ht="20.1" customFormat="1" customHeight="1" s="333">
      <c r="A2329" s="296" t="n"/>
      <c r="B2329" s="328" t="n"/>
      <c r="C2329" s="328" t="n"/>
      <c r="D2329" s="328" t="n"/>
      <c r="E2329" s="328" t="n"/>
      <c r="F2329" s="328" t="n"/>
      <c r="G2329" s="329" t="n"/>
      <c r="H2329" s="329" t="n"/>
      <c r="I2329" s="330" t="n"/>
      <c r="J2329" s="330" t="n"/>
      <c r="K2329" s="330" t="n"/>
      <c r="L2329" s="330" t="n"/>
      <c r="M2329" s="330" t="n"/>
      <c r="N2329" s="331">
        <f>IF(A2329="","",IF(ISERROR(MATCH($F2329,CL,0)),"Unknown",INDIRECT("'C'!$A$"&amp;MATCH($F2329,CL,0)+1)))</f>
        <v/>
      </c>
      <c r="O2329" s="331" t="inlineStr"/>
      <c r="P2329" s="332" t="n"/>
      <c r="Q2329" s="333">
        <f>A2329&amp;B2329</f>
        <v/>
      </c>
      <c r="R2329" s="333">
        <f>OR(ISBLANK(B2329),ISBLANK(C2329))</f>
        <v/>
      </c>
      <c r="S2329" s="333">
        <f>IF(R2329,"",A2329&amp;"+")</f>
        <v/>
      </c>
    </row>
    <row r="2330" ht="20.1" customFormat="1" customHeight="1" s="333">
      <c r="A2330" s="296" t="n"/>
      <c r="B2330" s="328" t="n"/>
      <c r="C2330" s="328" t="n"/>
      <c r="D2330" s="328" t="n"/>
      <c r="E2330" s="328" t="n"/>
      <c r="F2330" s="328" t="n"/>
      <c r="G2330" s="329" t="n"/>
      <c r="H2330" s="329" t="n"/>
      <c r="I2330" s="330" t="n"/>
      <c r="J2330" s="330" t="n"/>
      <c r="K2330" s="330" t="n"/>
      <c r="L2330" s="330" t="n"/>
      <c r="M2330" s="330" t="n"/>
      <c r="N2330" s="331">
        <f>IF(A2330="","",IF(ISERROR(MATCH($F2330,CL,0)),"Unknown",INDIRECT("'C'!$A$"&amp;MATCH($F2330,CL,0)+1)))</f>
        <v/>
      </c>
      <c r="O2330" s="331" t="inlineStr"/>
      <c r="P2330" s="332" t="n"/>
      <c r="Q2330" s="333">
        <f>A2330&amp;B2330</f>
        <v/>
      </c>
      <c r="R2330" s="333">
        <f>OR(ISBLANK(B2330),ISBLANK(C2330))</f>
        <v/>
      </c>
      <c r="S2330" s="333">
        <f>IF(R2330,"",A2330&amp;"+")</f>
        <v/>
      </c>
    </row>
    <row r="2331" ht="20.1" customFormat="1" customHeight="1" s="333">
      <c r="A2331" s="296" t="n"/>
      <c r="B2331" s="328" t="n"/>
      <c r="C2331" s="328" t="n"/>
      <c r="D2331" s="328" t="n"/>
      <c r="E2331" s="328" t="n"/>
      <c r="F2331" s="328" t="n"/>
      <c r="G2331" s="329" t="n"/>
      <c r="H2331" s="329" t="n"/>
      <c r="I2331" s="330" t="n"/>
      <c r="J2331" s="330" t="n"/>
      <c r="K2331" s="330" t="n"/>
      <c r="L2331" s="330" t="n"/>
      <c r="M2331" s="330" t="n"/>
      <c r="N2331" s="331">
        <f>IF(A2331="","",IF(ISERROR(MATCH($F2331,CL,0)),"Unknown",INDIRECT("'C'!$A$"&amp;MATCH($F2331,CL,0)+1)))</f>
        <v/>
      </c>
      <c r="O2331" s="331" t="inlineStr"/>
      <c r="P2331" s="332" t="n"/>
      <c r="Q2331" s="333">
        <f>A2331&amp;B2331</f>
        <v/>
      </c>
      <c r="R2331" s="333">
        <f>OR(ISBLANK(B2331),ISBLANK(C2331))</f>
        <v/>
      </c>
      <c r="S2331" s="333">
        <f>IF(R2331,"",A2331&amp;"+")</f>
        <v/>
      </c>
    </row>
    <row r="2332" ht="20.1" customFormat="1" customHeight="1" s="333">
      <c r="A2332" s="296" t="n"/>
      <c r="B2332" s="328" t="n"/>
      <c r="C2332" s="328" t="n"/>
      <c r="D2332" s="328" t="n"/>
      <c r="E2332" s="328" t="n"/>
      <c r="F2332" s="328" t="n"/>
      <c r="G2332" s="329" t="n"/>
      <c r="H2332" s="329" t="n"/>
      <c r="I2332" s="330" t="n"/>
      <c r="J2332" s="330" t="n"/>
      <c r="K2332" s="330" t="n"/>
      <c r="L2332" s="330" t="n"/>
      <c r="M2332" s="330" t="n"/>
      <c r="N2332" s="331">
        <f>IF(A2332="","",IF(ISERROR(MATCH($F2332,CL,0)),"Unknown",INDIRECT("'C'!$A$"&amp;MATCH($F2332,CL,0)+1)))</f>
        <v/>
      </c>
      <c r="O2332" s="331" t="inlineStr"/>
      <c r="P2332" s="332" t="n"/>
      <c r="Q2332" s="333">
        <f>A2332&amp;B2332</f>
        <v/>
      </c>
      <c r="R2332" s="333">
        <f>OR(ISBLANK(B2332),ISBLANK(C2332))</f>
        <v/>
      </c>
      <c r="S2332" s="333">
        <f>IF(R2332,"",A2332&amp;"+")</f>
        <v/>
      </c>
    </row>
    <row r="2333" ht="20.1" customFormat="1" customHeight="1" s="333">
      <c r="A2333" s="296" t="n"/>
      <c r="B2333" s="328" t="n"/>
      <c r="C2333" s="328" t="n"/>
      <c r="D2333" s="328" t="n"/>
      <c r="E2333" s="328" t="n"/>
      <c r="F2333" s="328" t="n"/>
      <c r="G2333" s="329" t="n"/>
      <c r="H2333" s="329" t="n"/>
      <c r="I2333" s="330" t="n"/>
      <c r="J2333" s="330" t="n"/>
      <c r="K2333" s="330" t="n"/>
      <c r="L2333" s="330" t="n"/>
      <c r="M2333" s="330" t="n"/>
      <c r="N2333" s="331">
        <f>IF(A2333="","",IF(ISERROR(MATCH($F2333,CL,0)),"Unknown",INDIRECT("'C'!$A$"&amp;MATCH($F2333,CL,0)+1)))</f>
        <v/>
      </c>
      <c r="O2333" s="331" t="inlineStr"/>
      <c r="P2333" s="332" t="n"/>
      <c r="Q2333" s="333">
        <f>A2333&amp;B2333</f>
        <v/>
      </c>
      <c r="R2333" s="333">
        <f>OR(ISBLANK(B2333),ISBLANK(C2333))</f>
        <v/>
      </c>
      <c r="S2333" s="333">
        <f>IF(R2333,"",A2333&amp;"+")</f>
        <v/>
      </c>
    </row>
    <row r="2334" ht="20.1" customFormat="1" customHeight="1" s="333">
      <c r="A2334" s="296" t="n"/>
      <c r="B2334" s="328" t="n"/>
      <c r="C2334" s="328" t="n"/>
      <c r="D2334" s="328" t="n"/>
      <c r="E2334" s="328" t="n"/>
      <c r="F2334" s="328" t="n"/>
      <c r="G2334" s="329" t="n"/>
      <c r="H2334" s="329" t="n"/>
      <c r="I2334" s="330" t="n"/>
      <c r="J2334" s="330" t="n"/>
      <c r="K2334" s="330" t="n"/>
      <c r="L2334" s="330" t="n"/>
      <c r="M2334" s="330" t="n"/>
      <c r="N2334" s="331">
        <f>IF(A2334="","",IF(ISERROR(MATCH($F2334,CL,0)),"Unknown",INDIRECT("'C'!$A$"&amp;MATCH($F2334,CL,0)+1)))</f>
        <v/>
      </c>
      <c r="O2334" s="331" t="inlineStr"/>
      <c r="P2334" s="332" t="n"/>
      <c r="Q2334" s="333">
        <f>A2334&amp;B2334</f>
        <v/>
      </c>
      <c r="R2334" s="333">
        <f>OR(ISBLANK(B2334),ISBLANK(C2334))</f>
        <v/>
      </c>
      <c r="S2334" s="333">
        <f>IF(R2334,"",A2334&amp;"+")</f>
        <v/>
      </c>
    </row>
    <row r="2335" ht="20.1" customFormat="1" customHeight="1" s="333">
      <c r="A2335" s="296" t="n"/>
      <c r="B2335" s="328" t="n"/>
      <c r="C2335" s="328" t="n"/>
      <c r="D2335" s="328" t="n"/>
      <c r="E2335" s="328" t="n"/>
      <c r="F2335" s="328" t="n"/>
      <c r="G2335" s="329" t="n"/>
      <c r="H2335" s="329" t="n"/>
      <c r="I2335" s="330" t="n"/>
      <c r="J2335" s="330" t="n"/>
      <c r="K2335" s="330" t="n"/>
      <c r="L2335" s="330" t="n"/>
      <c r="M2335" s="330" t="n"/>
      <c r="N2335" s="331">
        <f>IF(A2335="","",IF(ISERROR(MATCH($F2335,CL,0)),"Unknown",INDIRECT("'C'!$A$"&amp;MATCH($F2335,CL,0)+1)))</f>
        <v/>
      </c>
      <c r="O2335" s="331" t="inlineStr"/>
      <c r="P2335" s="332" t="n"/>
      <c r="Q2335" s="333">
        <f>A2335&amp;B2335</f>
        <v/>
      </c>
      <c r="R2335" s="333">
        <f>OR(ISBLANK(B2335),ISBLANK(C2335))</f>
        <v/>
      </c>
      <c r="S2335" s="333">
        <f>IF(R2335,"",A2335&amp;"+")</f>
        <v/>
      </c>
    </row>
    <row r="2336" ht="20.1" customFormat="1" customHeight="1" s="333">
      <c r="A2336" s="296" t="n"/>
      <c r="B2336" s="328" t="n"/>
      <c r="C2336" s="328" t="n"/>
      <c r="D2336" s="328" t="n"/>
      <c r="E2336" s="328" t="n"/>
      <c r="F2336" s="328" t="n"/>
      <c r="G2336" s="329" t="n"/>
      <c r="H2336" s="329" t="n"/>
      <c r="I2336" s="330" t="n"/>
      <c r="J2336" s="330" t="n"/>
      <c r="K2336" s="330" t="n"/>
      <c r="L2336" s="330" t="n"/>
      <c r="M2336" s="330" t="n"/>
      <c r="N2336" s="331">
        <f>IF(A2336="","",IF(ISERROR(MATCH($F2336,CL,0)),"Unknown",INDIRECT("'C'!$A$"&amp;MATCH($F2336,CL,0)+1)))</f>
        <v/>
      </c>
      <c r="O2336" s="331" t="inlineStr"/>
      <c r="P2336" s="332" t="n"/>
      <c r="Q2336" s="333">
        <f>A2336&amp;B2336</f>
        <v/>
      </c>
      <c r="R2336" s="333">
        <f>OR(ISBLANK(B2336),ISBLANK(C2336))</f>
        <v/>
      </c>
      <c r="S2336" s="333">
        <f>IF(R2336,"",A2336&amp;"+")</f>
        <v/>
      </c>
    </row>
    <row r="2337" ht="20.1" customFormat="1" customHeight="1" s="333">
      <c r="A2337" s="296" t="n"/>
      <c r="B2337" s="328" t="n"/>
      <c r="C2337" s="328" t="n"/>
      <c r="D2337" s="328" t="n"/>
      <c r="E2337" s="328" t="n"/>
      <c r="F2337" s="328" t="n"/>
      <c r="G2337" s="329" t="n"/>
      <c r="H2337" s="329" t="n"/>
      <c r="I2337" s="330" t="n"/>
      <c r="J2337" s="330" t="n"/>
      <c r="K2337" s="330" t="n"/>
      <c r="L2337" s="330" t="n"/>
      <c r="M2337" s="330" t="n"/>
      <c r="N2337" s="331">
        <f>IF(A2337="","",IF(ISERROR(MATCH($F2337,CL,0)),"Unknown",INDIRECT("'C'!$A$"&amp;MATCH($F2337,CL,0)+1)))</f>
        <v/>
      </c>
      <c r="O2337" s="331" t="inlineStr"/>
      <c r="P2337" s="332" t="n"/>
      <c r="Q2337" s="333">
        <f>A2337&amp;B2337</f>
        <v/>
      </c>
      <c r="R2337" s="333">
        <f>OR(ISBLANK(B2337),ISBLANK(C2337))</f>
        <v/>
      </c>
      <c r="S2337" s="333">
        <f>IF(R2337,"",A2337&amp;"+")</f>
        <v/>
      </c>
    </row>
    <row r="2338" ht="20.1" customFormat="1" customHeight="1" s="333">
      <c r="A2338" s="296" t="n"/>
      <c r="B2338" s="328" t="n"/>
      <c r="C2338" s="328" t="n"/>
      <c r="D2338" s="328" t="n"/>
      <c r="E2338" s="328" t="n"/>
      <c r="F2338" s="328" t="n"/>
      <c r="G2338" s="329" t="n"/>
      <c r="H2338" s="329" t="n"/>
      <c r="I2338" s="330" t="n"/>
      <c r="J2338" s="330" t="n"/>
      <c r="K2338" s="330" t="n"/>
      <c r="L2338" s="330" t="n"/>
      <c r="M2338" s="330" t="n"/>
      <c r="N2338" s="331">
        <f>IF(A2338="","",IF(ISERROR(MATCH($F2338,CL,0)),"Unknown",INDIRECT("'C'!$A$"&amp;MATCH($F2338,CL,0)+1)))</f>
        <v/>
      </c>
      <c r="O2338" s="331" t="inlineStr"/>
      <c r="P2338" s="332" t="n"/>
      <c r="Q2338" s="333">
        <f>A2338&amp;B2338</f>
        <v/>
      </c>
      <c r="R2338" s="333">
        <f>OR(ISBLANK(B2338),ISBLANK(C2338))</f>
        <v/>
      </c>
      <c r="S2338" s="333">
        <f>IF(R2338,"",A2338&amp;"+")</f>
        <v/>
      </c>
    </row>
    <row r="2339" ht="20.1" customFormat="1" customHeight="1" s="333">
      <c r="A2339" s="296" t="n"/>
      <c r="B2339" s="328" t="n"/>
      <c r="C2339" s="328" t="n"/>
      <c r="D2339" s="328" t="n"/>
      <c r="E2339" s="328" t="n"/>
      <c r="F2339" s="328" t="n"/>
      <c r="G2339" s="329" t="n"/>
      <c r="H2339" s="329" t="n"/>
      <c r="I2339" s="330" t="n"/>
      <c r="J2339" s="330" t="n"/>
      <c r="K2339" s="330" t="n"/>
      <c r="L2339" s="330" t="n"/>
      <c r="M2339" s="330" t="n"/>
      <c r="N2339" s="331">
        <f>IF(A2339="","",IF(ISERROR(MATCH($F2339,CL,0)),"Unknown",INDIRECT("'C'!$A$"&amp;MATCH($F2339,CL,0)+1)))</f>
        <v/>
      </c>
      <c r="O2339" s="331" t="inlineStr"/>
      <c r="P2339" s="332" t="n"/>
      <c r="Q2339" s="333">
        <f>A2339&amp;B2339</f>
        <v/>
      </c>
      <c r="R2339" s="333">
        <f>OR(ISBLANK(B2339),ISBLANK(C2339))</f>
        <v/>
      </c>
      <c r="S2339" s="333">
        <f>IF(R2339,"",A2339&amp;"+")</f>
        <v/>
      </c>
    </row>
    <row r="2340" ht="20.1" customFormat="1" customHeight="1" s="333">
      <c r="A2340" s="296" t="n"/>
      <c r="B2340" s="328" t="n"/>
      <c r="C2340" s="328" t="n"/>
      <c r="D2340" s="328" t="n"/>
      <c r="E2340" s="328" t="n"/>
      <c r="F2340" s="328" t="n"/>
      <c r="G2340" s="329" t="n"/>
      <c r="H2340" s="329" t="n"/>
      <c r="I2340" s="330" t="n"/>
      <c r="J2340" s="330" t="n"/>
      <c r="K2340" s="330" t="n"/>
      <c r="L2340" s="330" t="n"/>
      <c r="M2340" s="330" t="n"/>
      <c r="N2340" s="331">
        <f>IF(A2340="","",IF(ISERROR(MATCH($F2340,CL,0)),"Unknown",INDIRECT("'C'!$A$"&amp;MATCH($F2340,CL,0)+1)))</f>
        <v/>
      </c>
      <c r="O2340" s="331" t="inlineStr"/>
      <c r="P2340" s="332" t="n"/>
      <c r="Q2340" s="333">
        <f>A2340&amp;B2340</f>
        <v/>
      </c>
      <c r="R2340" s="333">
        <f>OR(ISBLANK(B2340),ISBLANK(C2340))</f>
        <v/>
      </c>
      <c r="S2340" s="333">
        <f>IF(R2340,"",A2340&amp;"+")</f>
        <v/>
      </c>
    </row>
    <row r="2341" ht="20.1" customFormat="1" customHeight="1" s="333">
      <c r="A2341" s="296" t="n"/>
      <c r="B2341" s="328" t="n"/>
      <c r="C2341" s="328" t="n"/>
      <c r="D2341" s="328" t="n"/>
      <c r="E2341" s="328" t="n"/>
      <c r="F2341" s="328" t="n"/>
      <c r="G2341" s="329" t="n"/>
      <c r="H2341" s="329" t="n"/>
      <c r="I2341" s="330" t="n"/>
      <c r="J2341" s="330" t="n"/>
      <c r="K2341" s="330" t="n"/>
      <c r="L2341" s="330" t="n"/>
      <c r="M2341" s="330" t="n"/>
      <c r="N2341" s="331">
        <f>IF(A2341="","",IF(ISERROR(MATCH($F2341,CL,0)),"Unknown",INDIRECT("'C'!$A$"&amp;MATCH($F2341,CL,0)+1)))</f>
        <v/>
      </c>
      <c r="O2341" s="331" t="inlineStr"/>
      <c r="P2341" s="332" t="n"/>
      <c r="Q2341" s="333">
        <f>A2341&amp;B2341</f>
        <v/>
      </c>
      <c r="R2341" s="333">
        <f>OR(ISBLANK(B2341),ISBLANK(C2341))</f>
        <v/>
      </c>
      <c r="S2341" s="333">
        <f>IF(R2341,"",A2341&amp;"+")</f>
        <v/>
      </c>
    </row>
    <row r="2342" ht="20.1" customFormat="1" customHeight="1" s="333">
      <c r="A2342" s="296" t="n"/>
      <c r="B2342" s="328" t="n"/>
      <c r="C2342" s="328" t="n"/>
      <c r="D2342" s="328" t="n"/>
      <c r="E2342" s="328" t="n"/>
      <c r="F2342" s="328" t="n"/>
      <c r="G2342" s="329" t="n"/>
      <c r="H2342" s="329" t="n"/>
      <c r="I2342" s="330" t="n"/>
      <c r="J2342" s="330" t="n"/>
      <c r="K2342" s="330" t="n"/>
      <c r="L2342" s="330" t="n"/>
      <c r="M2342" s="330" t="n"/>
      <c r="N2342" s="331">
        <f>IF(A2342="","",IF(ISERROR(MATCH($F2342,CL,0)),"Unknown",INDIRECT("'C'!$A$"&amp;MATCH($F2342,CL,0)+1)))</f>
        <v/>
      </c>
      <c r="O2342" s="331" t="inlineStr"/>
      <c r="P2342" s="332" t="n"/>
      <c r="Q2342" s="333">
        <f>A2342&amp;B2342</f>
        <v/>
      </c>
      <c r="R2342" s="333">
        <f>OR(ISBLANK(B2342),ISBLANK(C2342))</f>
        <v/>
      </c>
      <c r="S2342" s="333">
        <f>IF(R2342,"",A2342&amp;"+")</f>
        <v/>
      </c>
    </row>
    <row r="2343" ht="20.1" customFormat="1" customHeight="1" s="333">
      <c r="A2343" s="296" t="n"/>
      <c r="B2343" s="328" t="n"/>
      <c r="C2343" s="328" t="n"/>
      <c r="D2343" s="328" t="n"/>
      <c r="E2343" s="328" t="n"/>
      <c r="F2343" s="328" t="n"/>
      <c r="G2343" s="329" t="n"/>
      <c r="H2343" s="329" t="n"/>
      <c r="I2343" s="330" t="n"/>
      <c r="J2343" s="330" t="n"/>
      <c r="K2343" s="330" t="n"/>
      <c r="L2343" s="330" t="n"/>
      <c r="M2343" s="330" t="n"/>
      <c r="N2343" s="331">
        <f>IF(A2343="","",IF(ISERROR(MATCH($F2343,CL,0)),"Unknown",INDIRECT("'C'!$A$"&amp;MATCH($F2343,CL,0)+1)))</f>
        <v/>
      </c>
      <c r="O2343" s="331" t="inlineStr"/>
      <c r="P2343" s="332" t="n"/>
      <c r="Q2343" s="333">
        <f>A2343&amp;B2343</f>
        <v/>
      </c>
      <c r="R2343" s="333">
        <f>OR(ISBLANK(B2343),ISBLANK(C2343))</f>
        <v/>
      </c>
      <c r="S2343" s="333">
        <f>IF(R2343,"",A2343&amp;"+")</f>
        <v/>
      </c>
    </row>
    <row r="2344" ht="20.1" customFormat="1" customHeight="1" s="333">
      <c r="A2344" s="296" t="n"/>
      <c r="B2344" s="328" t="n"/>
      <c r="C2344" s="328" t="n"/>
      <c r="D2344" s="328" t="n"/>
      <c r="E2344" s="328" t="n"/>
      <c r="F2344" s="328" t="n"/>
      <c r="G2344" s="329" t="n"/>
      <c r="H2344" s="329" t="n"/>
      <c r="I2344" s="330" t="n"/>
      <c r="J2344" s="330" t="n"/>
      <c r="K2344" s="330" t="n"/>
      <c r="L2344" s="330" t="n"/>
      <c r="M2344" s="330" t="n"/>
      <c r="N2344" s="331">
        <f>IF(A2344="","",IF(ISERROR(MATCH($F2344,CL,0)),"Unknown",INDIRECT("'C'!$A$"&amp;MATCH($F2344,CL,0)+1)))</f>
        <v/>
      </c>
      <c r="O2344" s="331" t="inlineStr"/>
      <c r="P2344" s="332" t="n"/>
      <c r="Q2344" s="333">
        <f>A2344&amp;B2344</f>
        <v/>
      </c>
      <c r="R2344" s="333">
        <f>OR(ISBLANK(B2344),ISBLANK(C2344))</f>
        <v/>
      </c>
      <c r="S2344" s="333">
        <f>IF(R2344,"",A2344&amp;"+")</f>
        <v/>
      </c>
    </row>
    <row r="2345" ht="20.1" customFormat="1" customHeight="1" s="333">
      <c r="A2345" s="296" t="n"/>
      <c r="B2345" s="328" t="n"/>
      <c r="C2345" s="328" t="n"/>
      <c r="D2345" s="328" t="n"/>
      <c r="E2345" s="328" t="n"/>
      <c r="F2345" s="328" t="n"/>
      <c r="G2345" s="329" t="n"/>
      <c r="H2345" s="329" t="n"/>
      <c r="I2345" s="330" t="n"/>
      <c r="J2345" s="330" t="n"/>
      <c r="K2345" s="330" t="n"/>
      <c r="L2345" s="330" t="n"/>
      <c r="M2345" s="330" t="n"/>
      <c r="N2345" s="331">
        <f>IF(A2345="","",IF(ISERROR(MATCH($F2345,CL,0)),"Unknown",INDIRECT("'C'!$A$"&amp;MATCH($F2345,CL,0)+1)))</f>
        <v/>
      </c>
      <c r="O2345" s="331" t="inlineStr"/>
      <c r="P2345" s="332" t="n"/>
      <c r="Q2345" s="333">
        <f>A2345&amp;B2345</f>
        <v/>
      </c>
      <c r="R2345" s="333">
        <f>OR(ISBLANK(B2345),ISBLANK(C2345))</f>
        <v/>
      </c>
      <c r="S2345" s="333">
        <f>IF(R2345,"",A2345&amp;"+")</f>
        <v/>
      </c>
    </row>
    <row r="2346" ht="20.1" customFormat="1" customHeight="1" s="333">
      <c r="A2346" s="296" t="n"/>
      <c r="B2346" s="328" t="n"/>
      <c r="C2346" s="328" t="n"/>
      <c r="D2346" s="328" t="n"/>
      <c r="E2346" s="328" t="n"/>
      <c r="F2346" s="328" t="n"/>
      <c r="G2346" s="329" t="n"/>
      <c r="H2346" s="329" t="n"/>
      <c r="I2346" s="330" t="n"/>
      <c r="J2346" s="330" t="n"/>
      <c r="K2346" s="330" t="n"/>
      <c r="L2346" s="330" t="n"/>
      <c r="M2346" s="330" t="n"/>
      <c r="N2346" s="331">
        <f>IF(A2346="","",IF(ISERROR(MATCH($F2346,CL,0)),"Unknown",INDIRECT("'C'!$A$"&amp;MATCH($F2346,CL,0)+1)))</f>
        <v/>
      </c>
      <c r="O2346" s="331" t="inlineStr"/>
      <c r="P2346" s="332" t="n"/>
      <c r="Q2346" s="333">
        <f>A2346&amp;B2346</f>
        <v/>
      </c>
      <c r="R2346" s="333">
        <f>OR(ISBLANK(B2346),ISBLANK(C2346))</f>
        <v/>
      </c>
      <c r="S2346" s="333">
        <f>IF(R2346,"",A2346&amp;"+")</f>
        <v/>
      </c>
    </row>
    <row r="2347" ht="20.1" customFormat="1" customHeight="1" s="333">
      <c r="A2347" s="296" t="n"/>
      <c r="B2347" s="328" t="n"/>
      <c r="C2347" s="328" t="n"/>
      <c r="D2347" s="328" t="n"/>
      <c r="E2347" s="328" t="n"/>
      <c r="F2347" s="328" t="n"/>
      <c r="G2347" s="329" t="n"/>
      <c r="H2347" s="329" t="n"/>
      <c r="I2347" s="330" t="n"/>
      <c r="J2347" s="330" t="n"/>
      <c r="K2347" s="330" t="n"/>
      <c r="L2347" s="330" t="n"/>
      <c r="M2347" s="330" t="n"/>
      <c r="N2347" s="331">
        <f>IF(A2347="","",IF(ISERROR(MATCH($F2347,CL,0)),"Unknown",INDIRECT("'C'!$A$"&amp;MATCH($F2347,CL,0)+1)))</f>
        <v/>
      </c>
      <c r="O2347" s="331" t="inlineStr"/>
      <c r="P2347" s="332" t="n"/>
      <c r="Q2347" s="333">
        <f>A2347&amp;B2347</f>
        <v/>
      </c>
      <c r="R2347" s="333">
        <f>OR(ISBLANK(B2347),ISBLANK(C2347))</f>
        <v/>
      </c>
      <c r="S2347" s="333">
        <f>IF(R2347,"",A2347&amp;"+")</f>
        <v/>
      </c>
    </row>
    <row r="2348" ht="20.1" customFormat="1" customHeight="1" s="333">
      <c r="A2348" s="296" t="n"/>
      <c r="B2348" s="328" t="n"/>
      <c r="C2348" s="328" t="n"/>
      <c r="D2348" s="328" t="n"/>
      <c r="E2348" s="328" t="n"/>
      <c r="F2348" s="328" t="n"/>
      <c r="G2348" s="329" t="n"/>
      <c r="H2348" s="329" t="n"/>
      <c r="I2348" s="330" t="n"/>
      <c r="J2348" s="330" t="n"/>
      <c r="K2348" s="330" t="n"/>
      <c r="L2348" s="330" t="n"/>
      <c r="M2348" s="330" t="n"/>
      <c r="N2348" s="331">
        <f>IF(A2348="","",IF(ISERROR(MATCH($F2348,CL,0)),"Unknown",INDIRECT("'C'!$A$"&amp;MATCH($F2348,CL,0)+1)))</f>
        <v/>
      </c>
      <c r="O2348" s="331" t="inlineStr"/>
      <c r="P2348" s="332" t="n"/>
      <c r="Q2348" s="333">
        <f>A2348&amp;B2348</f>
        <v/>
      </c>
      <c r="R2348" s="333">
        <f>OR(ISBLANK(B2348),ISBLANK(C2348))</f>
        <v/>
      </c>
      <c r="S2348" s="333">
        <f>IF(R2348,"",A2348&amp;"+")</f>
        <v/>
      </c>
    </row>
    <row r="2349" ht="20.1" customFormat="1" customHeight="1" s="333">
      <c r="A2349" s="296" t="n"/>
      <c r="B2349" s="328" t="n"/>
      <c r="C2349" s="328" t="n"/>
      <c r="D2349" s="328" t="n"/>
      <c r="E2349" s="328" t="n"/>
      <c r="F2349" s="328" t="n"/>
      <c r="G2349" s="329" t="n"/>
      <c r="H2349" s="329" t="n"/>
      <c r="I2349" s="330" t="n"/>
      <c r="J2349" s="330" t="n"/>
      <c r="K2349" s="330" t="n"/>
      <c r="L2349" s="330" t="n"/>
      <c r="M2349" s="330" t="n"/>
      <c r="N2349" s="331">
        <f>IF(A2349="","",IF(ISERROR(MATCH($F2349,CL,0)),"Unknown",INDIRECT("'C'!$A$"&amp;MATCH($F2349,CL,0)+1)))</f>
        <v/>
      </c>
      <c r="O2349" s="331" t="inlineStr"/>
      <c r="P2349" s="332" t="n"/>
      <c r="Q2349" s="333">
        <f>A2349&amp;B2349</f>
        <v/>
      </c>
      <c r="R2349" s="333">
        <f>OR(ISBLANK(B2349),ISBLANK(C2349))</f>
        <v/>
      </c>
      <c r="S2349" s="333">
        <f>IF(R2349,"",A2349&amp;"+")</f>
        <v/>
      </c>
    </row>
    <row r="2350" ht="20.1" customFormat="1" customHeight="1" s="333">
      <c r="A2350" s="296" t="n"/>
      <c r="B2350" s="328" t="n"/>
      <c r="C2350" s="328" t="n"/>
      <c r="D2350" s="328" t="n"/>
      <c r="E2350" s="328" t="n"/>
      <c r="F2350" s="328" t="n"/>
      <c r="G2350" s="329" t="n"/>
      <c r="H2350" s="329" t="n"/>
      <c r="I2350" s="330" t="n"/>
      <c r="J2350" s="330" t="n"/>
      <c r="K2350" s="330" t="n"/>
      <c r="L2350" s="330" t="n"/>
      <c r="M2350" s="330" t="n"/>
      <c r="N2350" s="331">
        <f>IF(A2350="","",IF(ISERROR(MATCH($F2350,CL,0)),"Unknown",INDIRECT("'C'!$A$"&amp;MATCH($F2350,CL,0)+1)))</f>
        <v/>
      </c>
      <c r="O2350" s="331" t="inlineStr"/>
      <c r="P2350" s="332" t="n"/>
      <c r="Q2350" s="333">
        <f>A2350&amp;B2350</f>
        <v/>
      </c>
      <c r="R2350" s="333">
        <f>OR(ISBLANK(B2350),ISBLANK(C2350))</f>
        <v/>
      </c>
      <c r="S2350" s="333">
        <f>IF(R2350,"",A2350&amp;"+")</f>
        <v/>
      </c>
    </row>
    <row r="2351" ht="20.1" customFormat="1" customHeight="1" s="333">
      <c r="A2351" s="296" t="n"/>
      <c r="B2351" s="328" t="n"/>
      <c r="C2351" s="328" t="n"/>
      <c r="D2351" s="328" t="n"/>
      <c r="E2351" s="328" t="n"/>
      <c r="F2351" s="328" t="n"/>
      <c r="G2351" s="329" t="n"/>
      <c r="H2351" s="329" t="n"/>
      <c r="I2351" s="330" t="n"/>
      <c r="J2351" s="330" t="n"/>
      <c r="K2351" s="330" t="n"/>
      <c r="L2351" s="330" t="n"/>
      <c r="M2351" s="330" t="n"/>
      <c r="N2351" s="331">
        <f>IF(A2351="","",IF(ISERROR(MATCH($F2351,CL,0)),"Unknown",INDIRECT("'C'!$A$"&amp;MATCH($F2351,CL,0)+1)))</f>
        <v/>
      </c>
      <c r="O2351" s="331" t="inlineStr"/>
      <c r="P2351" s="332" t="n"/>
      <c r="Q2351" s="333">
        <f>A2351&amp;B2351</f>
        <v/>
      </c>
      <c r="R2351" s="333">
        <f>OR(ISBLANK(B2351),ISBLANK(C2351))</f>
        <v/>
      </c>
      <c r="S2351" s="333">
        <f>IF(R2351,"",A2351&amp;"+")</f>
        <v/>
      </c>
    </row>
    <row r="2352" ht="20.1" customFormat="1" customHeight="1" s="333">
      <c r="A2352" s="296" t="n"/>
      <c r="B2352" s="328" t="n"/>
      <c r="C2352" s="328" t="n"/>
      <c r="D2352" s="328" t="n"/>
      <c r="E2352" s="328" t="n"/>
      <c r="F2352" s="328" t="n"/>
      <c r="G2352" s="329" t="n"/>
      <c r="H2352" s="329" t="n"/>
      <c r="I2352" s="330" t="n"/>
      <c r="J2352" s="330" t="n"/>
      <c r="K2352" s="330" t="n"/>
      <c r="L2352" s="330" t="n"/>
      <c r="M2352" s="330" t="n"/>
      <c r="N2352" s="331">
        <f>IF(A2352="","",IF(ISERROR(MATCH($F2352,CL,0)),"Unknown",INDIRECT("'C'!$A$"&amp;MATCH($F2352,CL,0)+1)))</f>
        <v/>
      </c>
      <c r="O2352" s="331" t="inlineStr"/>
      <c r="P2352" s="332" t="n"/>
      <c r="Q2352" s="333">
        <f>A2352&amp;B2352</f>
        <v/>
      </c>
      <c r="R2352" s="333">
        <f>OR(ISBLANK(B2352),ISBLANK(C2352))</f>
        <v/>
      </c>
      <c r="S2352" s="333">
        <f>IF(R2352,"",A2352&amp;"+")</f>
        <v/>
      </c>
    </row>
    <row r="2353" ht="20.1" customFormat="1" customHeight="1" s="333">
      <c r="A2353" s="296" t="n"/>
      <c r="B2353" s="328" t="n"/>
      <c r="C2353" s="328" t="n"/>
      <c r="D2353" s="328" t="n"/>
      <c r="E2353" s="328" t="n"/>
      <c r="F2353" s="328" t="n"/>
      <c r="G2353" s="329" t="n"/>
      <c r="H2353" s="329" t="n"/>
      <c r="I2353" s="330" t="n"/>
      <c r="J2353" s="330" t="n"/>
      <c r="K2353" s="330" t="n"/>
      <c r="L2353" s="330" t="n"/>
      <c r="M2353" s="330" t="n"/>
      <c r="N2353" s="331">
        <f>IF(A2353="","",IF(ISERROR(MATCH($F2353,CL,0)),"Unknown",INDIRECT("'C'!$A$"&amp;MATCH($F2353,CL,0)+1)))</f>
        <v/>
      </c>
      <c r="O2353" s="331" t="inlineStr"/>
      <c r="P2353" s="332" t="n"/>
      <c r="Q2353" s="333">
        <f>A2353&amp;B2353</f>
        <v/>
      </c>
      <c r="R2353" s="333">
        <f>OR(ISBLANK(B2353),ISBLANK(C2353))</f>
        <v/>
      </c>
      <c r="S2353" s="333">
        <f>IF(R2353,"",A2353&amp;"+")</f>
        <v/>
      </c>
    </row>
    <row r="2354" ht="20.1" customFormat="1" customHeight="1" s="333">
      <c r="A2354" s="296" t="n"/>
      <c r="B2354" s="328" t="n"/>
      <c r="C2354" s="328" t="n"/>
      <c r="D2354" s="328" t="n"/>
      <c r="E2354" s="328" t="n"/>
      <c r="F2354" s="328" t="n"/>
      <c r="G2354" s="329" t="n"/>
      <c r="H2354" s="329" t="n"/>
      <c r="I2354" s="330" t="n"/>
      <c r="J2354" s="330" t="n"/>
      <c r="K2354" s="330" t="n"/>
      <c r="L2354" s="330" t="n"/>
      <c r="M2354" s="330" t="n"/>
      <c r="N2354" s="331">
        <f>IF(A2354="","",IF(ISERROR(MATCH($F2354,CL,0)),"Unknown",INDIRECT("'C'!$A$"&amp;MATCH($F2354,CL,0)+1)))</f>
        <v/>
      </c>
      <c r="O2354" s="331" t="inlineStr"/>
      <c r="P2354" s="332" t="n"/>
      <c r="Q2354" s="333">
        <f>A2354&amp;B2354</f>
        <v/>
      </c>
      <c r="R2354" s="333">
        <f>OR(ISBLANK(B2354),ISBLANK(C2354))</f>
        <v/>
      </c>
      <c r="S2354" s="333">
        <f>IF(R2354,"",A2354&amp;"+")</f>
        <v/>
      </c>
    </row>
    <row r="2355" ht="20.1" customFormat="1" customHeight="1" s="333">
      <c r="A2355" s="296" t="n"/>
      <c r="B2355" s="328" t="n"/>
      <c r="C2355" s="328" t="n"/>
      <c r="D2355" s="328" t="n"/>
      <c r="E2355" s="328" t="n"/>
      <c r="F2355" s="328" t="n"/>
      <c r="G2355" s="329" t="n"/>
      <c r="H2355" s="329" t="n"/>
      <c r="I2355" s="330" t="n"/>
      <c r="J2355" s="330" t="n"/>
      <c r="K2355" s="330" t="n"/>
      <c r="L2355" s="330" t="n"/>
      <c r="M2355" s="330" t="n"/>
      <c r="N2355" s="331">
        <f>IF(A2355="","",IF(ISERROR(MATCH($F2355,CL,0)),"Unknown",INDIRECT("'C'!$A$"&amp;MATCH($F2355,CL,0)+1)))</f>
        <v/>
      </c>
      <c r="O2355" s="331" t="inlineStr"/>
      <c r="P2355" s="332" t="n"/>
      <c r="Q2355" s="333">
        <f>A2355&amp;B2355</f>
        <v/>
      </c>
      <c r="R2355" s="333">
        <f>OR(ISBLANK(B2355),ISBLANK(C2355))</f>
        <v/>
      </c>
      <c r="S2355" s="333">
        <f>IF(R2355,"",A2355&amp;"+")</f>
        <v/>
      </c>
    </row>
    <row r="2356" ht="20.1" customFormat="1" customHeight="1" s="333">
      <c r="A2356" s="296" t="n"/>
      <c r="B2356" s="328" t="n"/>
      <c r="C2356" s="328" t="n"/>
      <c r="D2356" s="328" t="n"/>
      <c r="E2356" s="328" t="n"/>
      <c r="F2356" s="328" t="n"/>
      <c r="G2356" s="329" t="n"/>
      <c r="H2356" s="329" t="n"/>
      <c r="I2356" s="330" t="n"/>
      <c r="J2356" s="330" t="n"/>
      <c r="K2356" s="330" t="n"/>
      <c r="L2356" s="330" t="n"/>
      <c r="M2356" s="330" t="n"/>
      <c r="N2356" s="331">
        <f>IF(A2356="","",IF(ISERROR(MATCH($F2356,CL,0)),"Unknown",INDIRECT("'C'!$A$"&amp;MATCH($F2356,CL,0)+1)))</f>
        <v/>
      </c>
      <c r="O2356" s="331" t="inlineStr"/>
      <c r="P2356" s="332" t="n"/>
      <c r="Q2356" s="333">
        <f>A2356&amp;B2356</f>
        <v/>
      </c>
      <c r="R2356" s="333">
        <f>OR(ISBLANK(B2356),ISBLANK(C2356))</f>
        <v/>
      </c>
      <c r="S2356" s="333">
        <f>IF(R2356,"",A2356&amp;"+")</f>
        <v/>
      </c>
    </row>
    <row r="2357" ht="20.1" customFormat="1" customHeight="1" s="333">
      <c r="A2357" s="296" t="n"/>
      <c r="B2357" s="328" t="n"/>
      <c r="C2357" s="328" t="n"/>
      <c r="D2357" s="328" t="n"/>
      <c r="E2357" s="328" t="n"/>
      <c r="F2357" s="328" t="n"/>
      <c r="G2357" s="329" t="n"/>
      <c r="H2357" s="329" t="n"/>
      <c r="I2357" s="330" t="n"/>
      <c r="J2357" s="330" t="n"/>
      <c r="K2357" s="330" t="n"/>
      <c r="L2357" s="330" t="n"/>
      <c r="M2357" s="330" t="n"/>
      <c r="N2357" s="331">
        <f>IF(A2357="","",IF(ISERROR(MATCH($F2357,CL,0)),"Unknown",INDIRECT("'C'!$A$"&amp;MATCH($F2357,CL,0)+1)))</f>
        <v/>
      </c>
      <c r="O2357" s="331" t="inlineStr"/>
      <c r="P2357" s="332" t="n"/>
      <c r="Q2357" s="333">
        <f>A2357&amp;B2357</f>
        <v/>
      </c>
      <c r="R2357" s="333">
        <f>OR(ISBLANK(B2357),ISBLANK(C2357))</f>
        <v/>
      </c>
      <c r="S2357" s="333">
        <f>IF(R2357,"",A2357&amp;"+")</f>
        <v/>
      </c>
    </row>
    <row r="2358" ht="20.1" customFormat="1" customHeight="1" s="333">
      <c r="A2358" s="296" t="n"/>
      <c r="B2358" s="328" t="n"/>
      <c r="C2358" s="328" t="n"/>
      <c r="D2358" s="328" t="n"/>
      <c r="E2358" s="328" t="n"/>
      <c r="F2358" s="328" t="n"/>
      <c r="G2358" s="329" t="n"/>
      <c r="H2358" s="329" t="n"/>
      <c r="I2358" s="330" t="n"/>
      <c r="J2358" s="330" t="n"/>
      <c r="K2358" s="330" t="n"/>
      <c r="L2358" s="330" t="n"/>
      <c r="M2358" s="330" t="n"/>
      <c r="N2358" s="331">
        <f>IF(A2358="","",IF(ISERROR(MATCH($F2358,CL,0)),"Unknown",INDIRECT("'C'!$A$"&amp;MATCH($F2358,CL,0)+1)))</f>
        <v/>
      </c>
      <c r="O2358" s="331" t="inlineStr"/>
      <c r="P2358" s="332" t="n"/>
      <c r="Q2358" s="333">
        <f>A2358&amp;B2358</f>
        <v/>
      </c>
      <c r="R2358" s="333">
        <f>OR(ISBLANK(B2358),ISBLANK(C2358))</f>
        <v/>
      </c>
      <c r="S2358" s="333">
        <f>IF(R2358,"",A2358&amp;"+")</f>
        <v/>
      </c>
    </row>
    <row r="2359" ht="20.1" customFormat="1" customHeight="1" s="333">
      <c r="A2359" s="296" t="n"/>
      <c r="B2359" s="328" t="n"/>
      <c r="C2359" s="328" t="n"/>
      <c r="D2359" s="328" t="n"/>
      <c r="E2359" s="328" t="n"/>
      <c r="F2359" s="328" t="n"/>
      <c r="G2359" s="329" t="n"/>
      <c r="H2359" s="329" t="n"/>
      <c r="I2359" s="330" t="n"/>
      <c r="J2359" s="330" t="n"/>
      <c r="K2359" s="330" t="n"/>
      <c r="L2359" s="330" t="n"/>
      <c r="M2359" s="330" t="n"/>
      <c r="N2359" s="331">
        <f>IF(A2359="","",IF(ISERROR(MATCH($F2359,CL,0)),"Unknown",INDIRECT("'C'!$A$"&amp;MATCH($F2359,CL,0)+1)))</f>
        <v/>
      </c>
      <c r="O2359" s="331" t="inlineStr"/>
      <c r="P2359" s="332" t="n"/>
      <c r="Q2359" s="333">
        <f>A2359&amp;B2359</f>
        <v/>
      </c>
      <c r="R2359" s="333">
        <f>OR(ISBLANK(B2359),ISBLANK(C2359))</f>
        <v/>
      </c>
      <c r="S2359" s="333">
        <f>IF(R2359,"",A2359&amp;"+")</f>
        <v/>
      </c>
    </row>
    <row r="2360" ht="20.1" customFormat="1" customHeight="1" s="333">
      <c r="A2360" s="296" t="n"/>
      <c r="B2360" s="328" t="n"/>
      <c r="C2360" s="328" t="n"/>
      <c r="D2360" s="328" t="n"/>
      <c r="E2360" s="328" t="n"/>
      <c r="F2360" s="328" t="n"/>
      <c r="G2360" s="329" t="n"/>
      <c r="H2360" s="329" t="n"/>
      <c r="I2360" s="330" t="n"/>
      <c r="J2360" s="330" t="n"/>
      <c r="K2360" s="330" t="n"/>
      <c r="L2360" s="330" t="n"/>
      <c r="M2360" s="330" t="n"/>
      <c r="N2360" s="331">
        <f>IF(A2360="","",IF(ISERROR(MATCH($F2360,CL,0)),"Unknown",INDIRECT("'C'!$A$"&amp;MATCH($F2360,CL,0)+1)))</f>
        <v/>
      </c>
      <c r="O2360" s="331" t="inlineStr"/>
      <c r="P2360" s="332" t="n"/>
      <c r="Q2360" s="333">
        <f>A2360&amp;B2360</f>
        <v/>
      </c>
      <c r="R2360" s="333">
        <f>OR(ISBLANK(B2360),ISBLANK(C2360))</f>
        <v/>
      </c>
      <c r="S2360" s="333">
        <f>IF(R2360,"",A2360&amp;"+")</f>
        <v/>
      </c>
    </row>
    <row r="2361" ht="20.1" customFormat="1" customHeight="1" s="333">
      <c r="A2361" s="296" t="n"/>
      <c r="B2361" s="328" t="n"/>
      <c r="C2361" s="328" t="n"/>
      <c r="D2361" s="328" t="n"/>
      <c r="E2361" s="328" t="n"/>
      <c r="F2361" s="328" t="n"/>
      <c r="G2361" s="329" t="n"/>
      <c r="H2361" s="329" t="n"/>
      <c r="I2361" s="330" t="n"/>
      <c r="J2361" s="330" t="n"/>
      <c r="K2361" s="330" t="n"/>
      <c r="L2361" s="330" t="n"/>
      <c r="M2361" s="330" t="n"/>
      <c r="N2361" s="331">
        <f>IF(A2361="","",IF(ISERROR(MATCH($F2361,CL,0)),"Unknown",INDIRECT("'C'!$A$"&amp;MATCH($F2361,CL,0)+1)))</f>
        <v/>
      </c>
      <c r="O2361" s="331" t="inlineStr"/>
      <c r="P2361" s="332" t="n"/>
      <c r="Q2361" s="333">
        <f>A2361&amp;B2361</f>
        <v/>
      </c>
      <c r="R2361" s="333">
        <f>OR(ISBLANK(B2361),ISBLANK(C2361))</f>
        <v/>
      </c>
      <c r="S2361" s="333">
        <f>IF(R2361,"",A2361&amp;"+")</f>
        <v/>
      </c>
    </row>
    <row r="2362" ht="20.1" customFormat="1" customHeight="1" s="333">
      <c r="A2362" s="296" t="n"/>
      <c r="B2362" s="328" t="n"/>
      <c r="C2362" s="328" t="n"/>
      <c r="D2362" s="328" t="n"/>
      <c r="E2362" s="328" t="n"/>
      <c r="F2362" s="328" t="n"/>
      <c r="G2362" s="329" t="n"/>
      <c r="H2362" s="329" t="n"/>
      <c r="I2362" s="330" t="n"/>
      <c r="J2362" s="330" t="n"/>
      <c r="K2362" s="330" t="n"/>
      <c r="L2362" s="330" t="n"/>
      <c r="M2362" s="330" t="n"/>
      <c r="N2362" s="331">
        <f>IF(A2362="","",IF(ISERROR(MATCH($F2362,CL,0)),"Unknown",INDIRECT("'C'!$A$"&amp;MATCH($F2362,CL,0)+1)))</f>
        <v/>
      </c>
      <c r="O2362" s="331" t="inlineStr"/>
      <c r="P2362" s="332" t="n"/>
      <c r="Q2362" s="333">
        <f>A2362&amp;B2362</f>
        <v/>
      </c>
      <c r="R2362" s="333">
        <f>OR(ISBLANK(B2362),ISBLANK(C2362))</f>
        <v/>
      </c>
      <c r="S2362" s="333">
        <f>IF(R2362,"",A2362&amp;"+")</f>
        <v/>
      </c>
    </row>
    <row r="2363" ht="20.1" customFormat="1" customHeight="1" s="333">
      <c r="A2363" s="296" t="n"/>
      <c r="B2363" s="328" t="n"/>
      <c r="C2363" s="328" t="n"/>
      <c r="D2363" s="328" t="n"/>
      <c r="E2363" s="328" t="n"/>
      <c r="F2363" s="328" t="n"/>
      <c r="G2363" s="329" t="n"/>
      <c r="H2363" s="329" t="n"/>
      <c r="I2363" s="330" t="n"/>
      <c r="J2363" s="330" t="n"/>
      <c r="K2363" s="330" t="n"/>
      <c r="L2363" s="330" t="n"/>
      <c r="M2363" s="330" t="n"/>
      <c r="N2363" s="331">
        <f>IF(A2363="","",IF(ISERROR(MATCH($F2363,CL,0)),"Unknown",INDIRECT("'C'!$A$"&amp;MATCH($F2363,CL,0)+1)))</f>
        <v/>
      </c>
      <c r="O2363" s="331" t="inlineStr"/>
      <c r="P2363" s="332" t="n"/>
      <c r="Q2363" s="333">
        <f>A2363&amp;B2363</f>
        <v/>
      </c>
      <c r="R2363" s="333">
        <f>OR(ISBLANK(B2363),ISBLANK(C2363))</f>
        <v/>
      </c>
      <c r="S2363" s="333">
        <f>IF(R2363,"",A2363&amp;"+")</f>
        <v/>
      </c>
    </row>
    <row r="2364" ht="20.1" customFormat="1" customHeight="1" s="333">
      <c r="A2364" s="296" t="n"/>
      <c r="B2364" s="328" t="n"/>
      <c r="C2364" s="328" t="n"/>
      <c r="D2364" s="328" t="n"/>
      <c r="E2364" s="328" t="n"/>
      <c r="F2364" s="328" t="n"/>
      <c r="G2364" s="329" t="n"/>
      <c r="H2364" s="329" t="n"/>
      <c r="I2364" s="330" t="n"/>
      <c r="J2364" s="330" t="n"/>
      <c r="K2364" s="330" t="n"/>
      <c r="L2364" s="330" t="n"/>
      <c r="M2364" s="330" t="n"/>
      <c r="N2364" s="331">
        <f>IF(A2364="","",IF(ISERROR(MATCH($F2364,CL,0)),"Unknown",INDIRECT("'C'!$A$"&amp;MATCH($F2364,CL,0)+1)))</f>
        <v/>
      </c>
      <c r="O2364" s="331" t="inlineStr"/>
      <c r="P2364" s="332" t="n"/>
      <c r="Q2364" s="333">
        <f>A2364&amp;B2364</f>
        <v/>
      </c>
      <c r="R2364" s="333">
        <f>OR(ISBLANK(B2364),ISBLANK(C2364))</f>
        <v/>
      </c>
      <c r="S2364" s="333">
        <f>IF(R2364,"",A2364&amp;"+")</f>
        <v/>
      </c>
    </row>
    <row r="2365" ht="20.1" customFormat="1" customHeight="1" s="333">
      <c r="A2365" s="296" t="n"/>
      <c r="B2365" s="328" t="n"/>
      <c r="C2365" s="328" t="n"/>
      <c r="D2365" s="328" t="n"/>
      <c r="E2365" s="328" t="n"/>
      <c r="F2365" s="328" t="n"/>
      <c r="G2365" s="329" t="n"/>
      <c r="H2365" s="329" t="n"/>
      <c r="I2365" s="330" t="n"/>
      <c r="J2365" s="330" t="n"/>
      <c r="K2365" s="330" t="n"/>
      <c r="L2365" s="330" t="n"/>
      <c r="M2365" s="330" t="n"/>
      <c r="N2365" s="331">
        <f>IF(A2365="","",IF(ISERROR(MATCH($F2365,CL,0)),"Unknown",INDIRECT("'C'!$A$"&amp;MATCH($F2365,CL,0)+1)))</f>
        <v/>
      </c>
      <c r="O2365" s="331" t="inlineStr"/>
      <c r="P2365" s="332" t="n"/>
      <c r="Q2365" s="333">
        <f>A2365&amp;B2365</f>
        <v/>
      </c>
      <c r="R2365" s="333">
        <f>OR(ISBLANK(B2365),ISBLANK(C2365))</f>
        <v/>
      </c>
      <c r="S2365" s="333">
        <f>IF(R2365,"",A2365&amp;"+")</f>
        <v/>
      </c>
    </row>
    <row r="2366" ht="20.1" customFormat="1" customHeight="1" s="333">
      <c r="A2366" s="296" t="n"/>
      <c r="B2366" s="328" t="n"/>
      <c r="C2366" s="328" t="n"/>
      <c r="D2366" s="328" t="n"/>
      <c r="E2366" s="328" t="n"/>
      <c r="F2366" s="328" t="n"/>
      <c r="G2366" s="329" t="n"/>
      <c r="H2366" s="329" t="n"/>
      <c r="I2366" s="330" t="n"/>
      <c r="J2366" s="330" t="n"/>
      <c r="K2366" s="330" t="n"/>
      <c r="L2366" s="330" t="n"/>
      <c r="M2366" s="330" t="n"/>
      <c r="N2366" s="331">
        <f>IF(A2366="","",IF(ISERROR(MATCH($F2366,CL,0)),"Unknown",INDIRECT("'C'!$A$"&amp;MATCH($F2366,CL,0)+1)))</f>
        <v/>
      </c>
      <c r="O2366" s="331" t="inlineStr"/>
      <c r="P2366" s="332" t="n"/>
      <c r="Q2366" s="333">
        <f>A2366&amp;B2366</f>
        <v/>
      </c>
      <c r="R2366" s="333">
        <f>OR(ISBLANK(B2366),ISBLANK(C2366))</f>
        <v/>
      </c>
      <c r="S2366" s="333">
        <f>IF(R2366,"",A2366&amp;"+")</f>
        <v/>
      </c>
    </row>
    <row r="2367" ht="20.1" customFormat="1" customHeight="1" s="333">
      <c r="A2367" s="296" t="n"/>
      <c r="B2367" s="328" t="n"/>
      <c r="C2367" s="328" t="n"/>
      <c r="D2367" s="328" t="n"/>
      <c r="E2367" s="328" t="n"/>
      <c r="F2367" s="328" t="n"/>
      <c r="G2367" s="329" t="n"/>
      <c r="H2367" s="329" t="n"/>
      <c r="I2367" s="330" t="n"/>
      <c r="J2367" s="330" t="n"/>
      <c r="K2367" s="330" t="n"/>
      <c r="L2367" s="330" t="n"/>
      <c r="M2367" s="330" t="n"/>
      <c r="N2367" s="331">
        <f>IF(A2367="","",IF(ISERROR(MATCH($F2367,CL,0)),"Unknown",INDIRECT("'C'!$A$"&amp;MATCH($F2367,CL,0)+1)))</f>
        <v/>
      </c>
      <c r="O2367" s="331" t="inlineStr"/>
      <c r="P2367" s="332" t="n"/>
      <c r="Q2367" s="333">
        <f>A2367&amp;B2367</f>
        <v/>
      </c>
      <c r="R2367" s="333">
        <f>OR(ISBLANK(B2367),ISBLANK(C2367))</f>
        <v/>
      </c>
      <c r="S2367" s="333">
        <f>IF(R2367,"",A2367&amp;"+")</f>
        <v/>
      </c>
    </row>
    <row r="2368" ht="20.1" customFormat="1" customHeight="1" s="333">
      <c r="A2368" s="296" t="n"/>
      <c r="B2368" s="328" t="n"/>
      <c r="C2368" s="328" t="n"/>
      <c r="D2368" s="328" t="n"/>
      <c r="E2368" s="328" t="n"/>
      <c r="F2368" s="328" t="n"/>
      <c r="G2368" s="329" t="n"/>
      <c r="H2368" s="329" t="n"/>
      <c r="I2368" s="330" t="n"/>
      <c r="J2368" s="330" t="n"/>
      <c r="K2368" s="330" t="n"/>
      <c r="L2368" s="330" t="n"/>
      <c r="M2368" s="330" t="n"/>
      <c r="N2368" s="331">
        <f>IF(A2368="","",IF(ISERROR(MATCH($F2368,CL,0)),"Unknown",INDIRECT("'C'!$A$"&amp;MATCH($F2368,CL,0)+1)))</f>
        <v/>
      </c>
      <c r="O2368" s="331" t="inlineStr"/>
      <c r="P2368" s="332" t="n"/>
      <c r="Q2368" s="333">
        <f>A2368&amp;B2368</f>
        <v/>
      </c>
      <c r="R2368" s="333">
        <f>OR(ISBLANK(B2368),ISBLANK(C2368))</f>
        <v/>
      </c>
      <c r="S2368" s="333">
        <f>IF(R2368,"",A2368&amp;"+")</f>
        <v/>
      </c>
    </row>
    <row r="2369" ht="20.1" customFormat="1" customHeight="1" s="333">
      <c r="A2369" s="296" t="n"/>
      <c r="B2369" s="328" t="n"/>
      <c r="C2369" s="328" t="n"/>
      <c r="D2369" s="328" t="n"/>
      <c r="E2369" s="328" t="n"/>
      <c r="F2369" s="328" t="n"/>
      <c r="G2369" s="329" t="n"/>
      <c r="H2369" s="329" t="n"/>
      <c r="I2369" s="330" t="n"/>
      <c r="J2369" s="330" t="n"/>
      <c r="K2369" s="330" t="n"/>
      <c r="L2369" s="330" t="n"/>
      <c r="M2369" s="330" t="n"/>
      <c r="N2369" s="331">
        <f>IF(A2369="","",IF(ISERROR(MATCH($F2369,CL,0)),"Unknown",INDIRECT("'C'!$A$"&amp;MATCH($F2369,CL,0)+1)))</f>
        <v/>
      </c>
      <c r="O2369" s="331" t="inlineStr"/>
      <c r="P2369" s="332" t="n"/>
      <c r="Q2369" s="333">
        <f>A2369&amp;B2369</f>
        <v/>
      </c>
      <c r="R2369" s="333">
        <f>OR(ISBLANK(B2369),ISBLANK(C2369))</f>
        <v/>
      </c>
      <c r="S2369" s="333">
        <f>IF(R2369,"",A2369&amp;"+")</f>
        <v/>
      </c>
    </row>
    <row r="2370" ht="20.1" customFormat="1" customHeight="1" s="333">
      <c r="A2370" s="296" t="n"/>
      <c r="B2370" s="328" t="n"/>
      <c r="C2370" s="328" t="n"/>
      <c r="D2370" s="328" t="n"/>
      <c r="E2370" s="328" t="n"/>
      <c r="F2370" s="328" t="n"/>
      <c r="G2370" s="329" t="n"/>
      <c r="H2370" s="329" t="n"/>
      <c r="I2370" s="330" t="n"/>
      <c r="J2370" s="330" t="n"/>
      <c r="K2370" s="330" t="n"/>
      <c r="L2370" s="330" t="n"/>
      <c r="M2370" s="330" t="n"/>
      <c r="N2370" s="331">
        <f>IF(A2370="","",IF(ISERROR(MATCH($F2370,CL,0)),"Unknown",INDIRECT("'C'!$A$"&amp;MATCH($F2370,CL,0)+1)))</f>
        <v/>
      </c>
      <c r="O2370" s="331" t="inlineStr"/>
      <c r="P2370" s="332" t="n"/>
      <c r="Q2370" s="333">
        <f>A2370&amp;B2370</f>
        <v/>
      </c>
      <c r="R2370" s="333">
        <f>OR(ISBLANK(B2370),ISBLANK(C2370))</f>
        <v/>
      </c>
      <c r="S2370" s="333">
        <f>IF(R2370,"",A2370&amp;"+")</f>
        <v/>
      </c>
    </row>
    <row r="2371" ht="20.1" customFormat="1" customHeight="1" s="333">
      <c r="A2371" s="296" t="n"/>
      <c r="B2371" s="328" t="n"/>
      <c r="C2371" s="328" t="n"/>
      <c r="D2371" s="328" t="n"/>
      <c r="E2371" s="328" t="n"/>
      <c r="F2371" s="328" t="n"/>
      <c r="G2371" s="329" t="n"/>
      <c r="H2371" s="329" t="n"/>
      <c r="I2371" s="330" t="n"/>
      <c r="J2371" s="330" t="n"/>
      <c r="K2371" s="330" t="n"/>
      <c r="L2371" s="330" t="n"/>
      <c r="M2371" s="330" t="n"/>
      <c r="N2371" s="331">
        <f>IF(A2371="","",IF(ISERROR(MATCH($F2371,CL,0)),"Unknown",INDIRECT("'C'!$A$"&amp;MATCH($F2371,CL,0)+1)))</f>
        <v/>
      </c>
      <c r="O2371" s="331" t="inlineStr"/>
      <c r="P2371" s="332" t="n"/>
      <c r="Q2371" s="333">
        <f>A2371&amp;B2371</f>
        <v/>
      </c>
      <c r="R2371" s="333">
        <f>OR(ISBLANK(B2371),ISBLANK(C2371))</f>
        <v/>
      </c>
      <c r="S2371" s="333">
        <f>IF(R2371,"",A2371&amp;"+")</f>
        <v/>
      </c>
    </row>
    <row r="2372" ht="20.1" customFormat="1" customHeight="1" s="333">
      <c r="A2372" s="296" t="n"/>
      <c r="B2372" s="328" t="n"/>
      <c r="C2372" s="328" t="n"/>
      <c r="D2372" s="328" t="n"/>
      <c r="E2372" s="328" t="n"/>
      <c r="F2372" s="328" t="n"/>
      <c r="G2372" s="329" t="n"/>
      <c r="H2372" s="329" t="n"/>
      <c r="I2372" s="330" t="n"/>
      <c r="J2372" s="330" t="n"/>
      <c r="K2372" s="330" t="n"/>
      <c r="L2372" s="330" t="n"/>
      <c r="M2372" s="330" t="n"/>
      <c r="N2372" s="331">
        <f>IF(A2372="","",IF(ISERROR(MATCH($F2372,CL,0)),"Unknown",INDIRECT("'C'!$A$"&amp;MATCH($F2372,CL,0)+1)))</f>
        <v/>
      </c>
      <c r="O2372" s="331" t="inlineStr"/>
      <c r="P2372" s="332" t="n"/>
      <c r="Q2372" s="333">
        <f>A2372&amp;B2372</f>
        <v/>
      </c>
      <c r="R2372" s="333">
        <f>OR(ISBLANK(B2372),ISBLANK(C2372))</f>
        <v/>
      </c>
      <c r="S2372" s="333">
        <f>IF(R2372,"",A2372&amp;"+")</f>
        <v/>
      </c>
    </row>
    <row r="2373" ht="20.1" customFormat="1" customHeight="1" s="333">
      <c r="A2373" s="296" t="n"/>
      <c r="B2373" s="328" t="n"/>
      <c r="C2373" s="328" t="n"/>
      <c r="D2373" s="328" t="n"/>
      <c r="E2373" s="328" t="n"/>
      <c r="F2373" s="328" t="n"/>
      <c r="G2373" s="329" t="n"/>
      <c r="H2373" s="329" t="n"/>
      <c r="I2373" s="330" t="n"/>
      <c r="J2373" s="330" t="n"/>
      <c r="K2373" s="330" t="n"/>
      <c r="L2373" s="330" t="n"/>
      <c r="M2373" s="330" t="n"/>
      <c r="N2373" s="331">
        <f>IF(A2373="","",IF(ISERROR(MATCH($F2373,CL,0)),"Unknown",INDIRECT("'C'!$A$"&amp;MATCH($F2373,CL,0)+1)))</f>
        <v/>
      </c>
      <c r="O2373" s="331" t="inlineStr"/>
      <c r="P2373" s="332" t="n"/>
      <c r="Q2373" s="333">
        <f>A2373&amp;B2373</f>
        <v/>
      </c>
      <c r="R2373" s="333">
        <f>OR(ISBLANK(B2373),ISBLANK(C2373))</f>
        <v/>
      </c>
      <c r="S2373" s="333">
        <f>IF(R2373,"",A2373&amp;"+")</f>
        <v/>
      </c>
    </row>
    <row r="2374" ht="20.1" customFormat="1" customHeight="1" s="333">
      <c r="A2374" s="296" t="n"/>
      <c r="B2374" s="328" t="n"/>
      <c r="C2374" s="328" t="n"/>
      <c r="D2374" s="328" t="n"/>
      <c r="E2374" s="328" t="n"/>
      <c r="F2374" s="328" t="n"/>
      <c r="G2374" s="329" t="n"/>
      <c r="H2374" s="329" t="n"/>
      <c r="I2374" s="330" t="n"/>
      <c r="J2374" s="330" t="n"/>
      <c r="K2374" s="330" t="n"/>
      <c r="L2374" s="330" t="n"/>
      <c r="M2374" s="330" t="n"/>
      <c r="N2374" s="331">
        <f>IF(A2374="","",IF(ISERROR(MATCH($F2374,CL,0)),"Unknown",INDIRECT("'C'!$A$"&amp;MATCH($F2374,CL,0)+1)))</f>
        <v/>
      </c>
      <c r="O2374" s="331" t="inlineStr"/>
      <c r="P2374" s="332" t="n"/>
      <c r="Q2374" s="333">
        <f>A2374&amp;B2374</f>
        <v/>
      </c>
      <c r="R2374" s="333">
        <f>OR(ISBLANK(B2374),ISBLANK(C2374))</f>
        <v/>
      </c>
      <c r="S2374" s="333">
        <f>IF(R2374,"",A2374&amp;"+")</f>
        <v/>
      </c>
    </row>
    <row r="2375" ht="20.1" customFormat="1" customHeight="1" s="333">
      <c r="A2375" s="296" t="n"/>
      <c r="B2375" s="328" t="n"/>
      <c r="C2375" s="328" t="n"/>
      <c r="D2375" s="328" t="n"/>
      <c r="E2375" s="328" t="n"/>
      <c r="F2375" s="328" t="n"/>
      <c r="G2375" s="329" t="n"/>
      <c r="H2375" s="329" t="n"/>
      <c r="I2375" s="330" t="n"/>
      <c r="J2375" s="330" t="n"/>
      <c r="K2375" s="330" t="n"/>
      <c r="L2375" s="330" t="n"/>
      <c r="M2375" s="330" t="n"/>
      <c r="N2375" s="331">
        <f>IF(A2375="","",IF(ISERROR(MATCH($F2375,CL,0)),"Unknown",INDIRECT("'C'!$A$"&amp;MATCH($F2375,CL,0)+1)))</f>
        <v/>
      </c>
      <c r="O2375" s="331" t="inlineStr"/>
      <c r="P2375" s="332" t="n"/>
      <c r="Q2375" s="333">
        <f>A2375&amp;B2375</f>
        <v/>
      </c>
      <c r="R2375" s="333">
        <f>OR(ISBLANK(B2375),ISBLANK(C2375))</f>
        <v/>
      </c>
      <c r="S2375" s="333">
        <f>IF(R2375,"",A2375&amp;"+")</f>
        <v/>
      </c>
    </row>
    <row r="2376" ht="20.1" customFormat="1" customHeight="1" s="333">
      <c r="A2376" s="296" t="n"/>
      <c r="B2376" s="328" t="n"/>
      <c r="C2376" s="328" t="n"/>
      <c r="D2376" s="328" t="n"/>
      <c r="E2376" s="328" t="n"/>
      <c r="F2376" s="328" t="n"/>
      <c r="G2376" s="329" t="n"/>
      <c r="H2376" s="329" t="n"/>
      <c r="I2376" s="330" t="n"/>
      <c r="J2376" s="330" t="n"/>
      <c r="K2376" s="330" t="n"/>
      <c r="L2376" s="330" t="n"/>
      <c r="M2376" s="330" t="n"/>
      <c r="N2376" s="331">
        <f>IF(A2376="","",IF(ISERROR(MATCH($F2376,CL,0)),"Unknown",INDIRECT("'C'!$A$"&amp;MATCH($F2376,CL,0)+1)))</f>
        <v/>
      </c>
      <c r="O2376" s="331" t="inlineStr"/>
      <c r="P2376" s="332" t="n"/>
      <c r="Q2376" s="333">
        <f>A2376&amp;B2376</f>
        <v/>
      </c>
      <c r="R2376" s="333">
        <f>OR(ISBLANK(B2376),ISBLANK(C2376))</f>
        <v/>
      </c>
      <c r="S2376" s="333">
        <f>IF(R2376,"",A2376&amp;"+")</f>
        <v/>
      </c>
    </row>
    <row r="2377" ht="20.1" customFormat="1" customHeight="1" s="333">
      <c r="A2377" s="296" t="n"/>
      <c r="B2377" s="328" t="n"/>
      <c r="C2377" s="328" t="n"/>
      <c r="D2377" s="328" t="n"/>
      <c r="E2377" s="328" t="n"/>
      <c r="F2377" s="328" t="n"/>
      <c r="G2377" s="329" t="n"/>
      <c r="H2377" s="329" t="n"/>
      <c r="I2377" s="330" t="n"/>
      <c r="J2377" s="330" t="n"/>
      <c r="K2377" s="330" t="n"/>
      <c r="L2377" s="330" t="n"/>
      <c r="M2377" s="330" t="n"/>
      <c r="N2377" s="331">
        <f>IF(A2377="","",IF(ISERROR(MATCH($F2377,CL,0)),"Unknown",INDIRECT("'C'!$A$"&amp;MATCH($F2377,CL,0)+1)))</f>
        <v/>
      </c>
      <c r="O2377" s="331" t="inlineStr"/>
      <c r="P2377" s="332" t="n"/>
      <c r="Q2377" s="333">
        <f>A2377&amp;B2377</f>
        <v/>
      </c>
      <c r="R2377" s="333">
        <f>OR(ISBLANK(B2377),ISBLANK(C2377))</f>
        <v/>
      </c>
      <c r="S2377" s="333">
        <f>IF(R2377,"",A2377&amp;"+")</f>
        <v/>
      </c>
    </row>
    <row r="2378" ht="20.1" customFormat="1" customHeight="1" s="333">
      <c r="A2378" s="296" t="n"/>
      <c r="B2378" s="328" t="n"/>
      <c r="C2378" s="328" t="n"/>
      <c r="D2378" s="328" t="n"/>
      <c r="E2378" s="328" t="n"/>
      <c r="F2378" s="328" t="n"/>
      <c r="G2378" s="329" t="n"/>
      <c r="H2378" s="329" t="n"/>
      <c r="I2378" s="330" t="n"/>
      <c r="J2378" s="330" t="n"/>
      <c r="K2378" s="330" t="n"/>
      <c r="L2378" s="330" t="n"/>
      <c r="M2378" s="330" t="n"/>
      <c r="N2378" s="331">
        <f>IF(A2378="","",IF(ISERROR(MATCH($F2378,CL,0)),"Unknown",INDIRECT("'C'!$A$"&amp;MATCH($F2378,CL,0)+1)))</f>
        <v/>
      </c>
      <c r="O2378" s="331" t="inlineStr"/>
      <c r="P2378" s="332" t="n"/>
      <c r="Q2378" s="333">
        <f>A2378&amp;B2378</f>
        <v/>
      </c>
      <c r="R2378" s="333">
        <f>OR(ISBLANK(B2378),ISBLANK(C2378))</f>
        <v/>
      </c>
      <c r="S2378" s="333">
        <f>IF(R2378,"",A2378&amp;"+")</f>
        <v/>
      </c>
    </row>
    <row r="2379" ht="20.1" customFormat="1" customHeight="1" s="333">
      <c r="A2379" s="296" t="n"/>
      <c r="B2379" s="328" t="n"/>
      <c r="C2379" s="328" t="n"/>
      <c r="D2379" s="328" t="n"/>
      <c r="E2379" s="328" t="n"/>
      <c r="F2379" s="328" t="n"/>
      <c r="G2379" s="329" t="n"/>
      <c r="H2379" s="329" t="n"/>
      <c r="I2379" s="330" t="n"/>
      <c r="J2379" s="330" t="n"/>
      <c r="K2379" s="330" t="n"/>
      <c r="L2379" s="330" t="n"/>
      <c r="M2379" s="330" t="n"/>
      <c r="N2379" s="331">
        <f>IF(A2379="","",IF(ISERROR(MATCH($F2379,CL,0)),"Unknown",INDIRECT("'C'!$A$"&amp;MATCH($F2379,CL,0)+1)))</f>
        <v/>
      </c>
      <c r="O2379" s="331" t="inlineStr"/>
      <c r="P2379" s="332" t="n"/>
      <c r="Q2379" s="333">
        <f>A2379&amp;B2379</f>
        <v/>
      </c>
      <c r="R2379" s="333">
        <f>OR(ISBLANK(B2379),ISBLANK(C2379))</f>
        <v/>
      </c>
      <c r="S2379" s="333">
        <f>IF(R2379,"",A2379&amp;"+")</f>
        <v/>
      </c>
    </row>
    <row r="2380" ht="20.1" customFormat="1" customHeight="1" s="333">
      <c r="A2380" s="296" t="n"/>
      <c r="B2380" s="328" t="n"/>
      <c r="C2380" s="328" t="n"/>
      <c r="D2380" s="328" t="n"/>
      <c r="E2380" s="328" t="n"/>
      <c r="F2380" s="328" t="n"/>
      <c r="G2380" s="329" t="n"/>
      <c r="H2380" s="329" t="n"/>
      <c r="I2380" s="330" t="n"/>
      <c r="J2380" s="330" t="n"/>
      <c r="K2380" s="330" t="n"/>
      <c r="L2380" s="330" t="n"/>
      <c r="M2380" s="330" t="n"/>
      <c r="N2380" s="331">
        <f>IF(A2380="","",IF(ISERROR(MATCH($F2380,CL,0)),"Unknown",INDIRECT("'C'!$A$"&amp;MATCH($F2380,CL,0)+1)))</f>
        <v/>
      </c>
      <c r="O2380" s="331" t="inlineStr"/>
      <c r="P2380" s="332" t="n"/>
      <c r="Q2380" s="333">
        <f>A2380&amp;B2380</f>
        <v/>
      </c>
      <c r="R2380" s="333">
        <f>OR(ISBLANK(B2380),ISBLANK(C2380))</f>
        <v/>
      </c>
      <c r="S2380" s="333">
        <f>IF(R2380,"",A2380&amp;"+")</f>
        <v/>
      </c>
    </row>
    <row r="2381" ht="20.1" customFormat="1" customHeight="1" s="333">
      <c r="A2381" s="296" t="n"/>
      <c r="B2381" s="328" t="n"/>
      <c r="C2381" s="328" t="n"/>
      <c r="D2381" s="328" t="n"/>
      <c r="E2381" s="328" t="n"/>
      <c r="F2381" s="328" t="n"/>
      <c r="G2381" s="329" t="n"/>
      <c r="H2381" s="329" t="n"/>
      <c r="I2381" s="330" t="n"/>
      <c r="J2381" s="330" t="n"/>
      <c r="K2381" s="330" t="n"/>
      <c r="L2381" s="330" t="n"/>
      <c r="M2381" s="330" t="n"/>
      <c r="N2381" s="331">
        <f>IF(A2381="","",IF(ISERROR(MATCH($F2381,CL,0)),"Unknown",INDIRECT("'C'!$A$"&amp;MATCH($F2381,CL,0)+1)))</f>
        <v/>
      </c>
      <c r="O2381" s="331" t="inlineStr"/>
      <c r="P2381" s="332" t="n"/>
      <c r="Q2381" s="333">
        <f>A2381&amp;B2381</f>
        <v/>
      </c>
      <c r="R2381" s="333">
        <f>OR(ISBLANK(B2381),ISBLANK(C2381))</f>
        <v/>
      </c>
      <c r="S2381" s="333">
        <f>IF(R2381,"",A2381&amp;"+")</f>
        <v/>
      </c>
    </row>
    <row r="2382" ht="20.1" customFormat="1" customHeight="1" s="333">
      <c r="A2382" s="296" t="n"/>
      <c r="B2382" s="328" t="n"/>
      <c r="C2382" s="328" t="n"/>
      <c r="D2382" s="328" t="n"/>
      <c r="E2382" s="328" t="n"/>
      <c r="F2382" s="328" t="n"/>
      <c r="G2382" s="329" t="n"/>
      <c r="H2382" s="329" t="n"/>
      <c r="I2382" s="330" t="n"/>
      <c r="J2382" s="330" t="n"/>
      <c r="K2382" s="330" t="n"/>
      <c r="L2382" s="330" t="n"/>
      <c r="M2382" s="330" t="n"/>
      <c r="N2382" s="331">
        <f>IF(A2382="","",IF(ISERROR(MATCH($F2382,CL,0)),"Unknown",INDIRECT("'C'!$A$"&amp;MATCH($F2382,CL,0)+1)))</f>
        <v/>
      </c>
      <c r="O2382" s="331" t="inlineStr"/>
      <c r="P2382" s="332" t="n"/>
      <c r="Q2382" s="333">
        <f>A2382&amp;B2382</f>
        <v/>
      </c>
      <c r="R2382" s="333">
        <f>OR(ISBLANK(B2382),ISBLANK(C2382))</f>
        <v/>
      </c>
      <c r="S2382" s="333">
        <f>IF(R2382,"",A2382&amp;"+")</f>
        <v/>
      </c>
    </row>
    <row r="2383" ht="20.1" customFormat="1" customHeight="1" s="333">
      <c r="A2383" s="296" t="n"/>
      <c r="B2383" s="328" t="n"/>
      <c r="C2383" s="328" t="n"/>
      <c r="D2383" s="328" t="n"/>
      <c r="E2383" s="328" t="n"/>
      <c r="F2383" s="328" t="n"/>
      <c r="G2383" s="329" t="n"/>
      <c r="H2383" s="329" t="n"/>
      <c r="I2383" s="330" t="n"/>
      <c r="J2383" s="330" t="n"/>
      <c r="K2383" s="330" t="n"/>
      <c r="L2383" s="330" t="n"/>
      <c r="M2383" s="330" t="n"/>
      <c r="N2383" s="331">
        <f>IF(A2383="","",IF(ISERROR(MATCH($F2383,CL,0)),"Unknown",INDIRECT("'C'!$A$"&amp;MATCH($F2383,CL,0)+1)))</f>
        <v/>
      </c>
      <c r="O2383" s="331" t="inlineStr"/>
      <c r="P2383" s="332" t="n"/>
      <c r="Q2383" s="333">
        <f>A2383&amp;B2383</f>
        <v/>
      </c>
      <c r="R2383" s="333">
        <f>OR(ISBLANK(B2383),ISBLANK(C2383))</f>
        <v/>
      </c>
      <c r="S2383" s="333">
        <f>IF(R2383,"",A2383&amp;"+")</f>
        <v/>
      </c>
    </row>
    <row r="2384" ht="20.1" customFormat="1" customHeight="1" s="333">
      <c r="A2384" s="296" t="n"/>
      <c r="B2384" s="328" t="n"/>
      <c r="C2384" s="328" t="n"/>
      <c r="D2384" s="328" t="n"/>
      <c r="E2384" s="328" t="n"/>
      <c r="F2384" s="328" t="n"/>
      <c r="G2384" s="329" t="n"/>
      <c r="H2384" s="329" t="n"/>
      <c r="I2384" s="330" t="n"/>
      <c r="J2384" s="330" t="n"/>
      <c r="K2384" s="330" t="n"/>
      <c r="L2384" s="330" t="n"/>
      <c r="M2384" s="330" t="n"/>
      <c r="N2384" s="331">
        <f>IF(A2384="","",IF(ISERROR(MATCH($F2384,CL,0)),"Unknown",INDIRECT("'C'!$A$"&amp;MATCH($F2384,CL,0)+1)))</f>
        <v/>
      </c>
      <c r="O2384" s="331" t="inlineStr"/>
      <c r="P2384" s="332" t="n"/>
      <c r="Q2384" s="333">
        <f>A2384&amp;B2384</f>
        <v/>
      </c>
      <c r="R2384" s="333">
        <f>OR(ISBLANK(B2384),ISBLANK(C2384))</f>
        <v/>
      </c>
      <c r="S2384" s="333">
        <f>IF(R2384,"",A2384&amp;"+")</f>
        <v/>
      </c>
    </row>
    <row r="2385" ht="20.1" customFormat="1" customHeight="1" s="333">
      <c r="A2385" s="296" t="n"/>
      <c r="B2385" s="328" t="n"/>
      <c r="C2385" s="328" t="n"/>
      <c r="D2385" s="328" t="n"/>
      <c r="E2385" s="328" t="n"/>
      <c r="F2385" s="328" t="n"/>
      <c r="G2385" s="329" t="n"/>
      <c r="H2385" s="329" t="n"/>
      <c r="I2385" s="330" t="n"/>
      <c r="J2385" s="330" t="n"/>
      <c r="K2385" s="330" t="n"/>
      <c r="L2385" s="330" t="n"/>
      <c r="M2385" s="330" t="n"/>
      <c r="N2385" s="331">
        <f>IF(A2385="","",IF(ISERROR(MATCH($F2385,CL,0)),"Unknown",INDIRECT("'C'!$A$"&amp;MATCH($F2385,CL,0)+1)))</f>
        <v/>
      </c>
      <c r="O2385" s="331" t="inlineStr"/>
      <c r="P2385" s="332" t="n"/>
      <c r="Q2385" s="333">
        <f>A2385&amp;B2385</f>
        <v/>
      </c>
      <c r="R2385" s="333">
        <f>OR(ISBLANK(B2385),ISBLANK(C2385))</f>
        <v/>
      </c>
      <c r="S2385" s="333">
        <f>IF(R2385,"",A2385&amp;"+")</f>
        <v/>
      </c>
    </row>
    <row r="2386" ht="20.1" customFormat="1" customHeight="1" s="333">
      <c r="A2386" s="296" t="n"/>
      <c r="B2386" s="328" t="n"/>
      <c r="C2386" s="328" t="n"/>
      <c r="D2386" s="328" t="n"/>
      <c r="E2386" s="328" t="n"/>
      <c r="F2386" s="328" t="n"/>
      <c r="G2386" s="329" t="n"/>
      <c r="H2386" s="329" t="n"/>
      <c r="I2386" s="330" t="n"/>
      <c r="J2386" s="330" t="n"/>
      <c r="K2386" s="330" t="n"/>
      <c r="L2386" s="330" t="n"/>
      <c r="M2386" s="330" t="n"/>
      <c r="N2386" s="331">
        <f>IF(A2386="","",IF(ISERROR(MATCH($F2386,CL,0)),"Unknown",INDIRECT("'C'!$A$"&amp;MATCH($F2386,CL,0)+1)))</f>
        <v/>
      </c>
      <c r="O2386" s="331" t="inlineStr"/>
      <c r="P2386" s="332" t="n"/>
      <c r="Q2386" s="333">
        <f>A2386&amp;B2386</f>
        <v/>
      </c>
      <c r="R2386" s="333">
        <f>OR(ISBLANK(B2386),ISBLANK(C2386))</f>
        <v/>
      </c>
      <c r="S2386" s="333">
        <f>IF(R2386,"",A2386&amp;"+")</f>
        <v/>
      </c>
    </row>
    <row r="2387" ht="20.1" customFormat="1" customHeight="1" s="333">
      <c r="A2387" s="296" t="n"/>
      <c r="B2387" s="328" t="n"/>
      <c r="C2387" s="328" t="n"/>
      <c r="D2387" s="328" t="n"/>
      <c r="E2387" s="328" t="n"/>
      <c r="F2387" s="328" t="n"/>
      <c r="G2387" s="329" t="n"/>
      <c r="H2387" s="329" t="n"/>
      <c r="I2387" s="330" t="n"/>
      <c r="J2387" s="330" t="n"/>
      <c r="K2387" s="330" t="n"/>
      <c r="L2387" s="330" t="n"/>
      <c r="M2387" s="330" t="n"/>
      <c r="N2387" s="331">
        <f>IF(A2387="","",IF(ISERROR(MATCH($F2387,CL,0)),"Unknown",INDIRECT("'C'!$A$"&amp;MATCH($F2387,CL,0)+1)))</f>
        <v/>
      </c>
      <c r="O2387" s="331" t="inlineStr"/>
      <c r="P2387" s="332" t="n"/>
      <c r="Q2387" s="333">
        <f>A2387&amp;B2387</f>
        <v/>
      </c>
      <c r="R2387" s="333">
        <f>OR(ISBLANK(B2387),ISBLANK(C2387))</f>
        <v/>
      </c>
      <c r="S2387" s="333">
        <f>IF(R2387,"",A2387&amp;"+")</f>
        <v/>
      </c>
    </row>
    <row r="2388" ht="20.1" customFormat="1" customHeight="1" s="333">
      <c r="A2388" s="296" t="n"/>
      <c r="B2388" s="328" t="n"/>
      <c r="C2388" s="328" t="n"/>
      <c r="D2388" s="328" t="n"/>
      <c r="E2388" s="328" t="n"/>
      <c r="F2388" s="328" t="n"/>
      <c r="G2388" s="329" t="n"/>
      <c r="H2388" s="329" t="n"/>
      <c r="I2388" s="330" t="n"/>
      <c r="J2388" s="330" t="n"/>
      <c r="K2388" s="330" t="n"/>
      <c r="L2388" s="330" t="n"/>
      <c r="M2388" s="330" t="n"/>
      <c r="N2388" s="331">
        <f>IF(A2388="","",IF(ISERROR(MATCH($F2388,CL,0)),"Unknown",INDIRECT("'C'!$A$"&amp;MATCH($F2388,CL,0)+1)))</f>
        <v/>
      </c>
      <c r="O2388" s="331" t="inlineStr"/>
      <c r="P2388" s="332" t="n"/>
      <c r="Q2388" s="333">
        <f>A2388&amp;B2388</f>
        <v/>
      </c>
      <c r="R2388" s="333">
        <f>OR(ISBLANK(B2388),ISBLANK(C2388))</f>
        <v/>
      </c>
      <c r="S2388" s="333">
        <f>IF(R2388,"",A2388&amp;"+")</f>
        <v/>
      </c>
    </row>
    <row r="2389" ht="20.1" customFormat="1" customHeight="1" s="333">
      <c r="A2389" s="296" t="n"/>
      <c r="B2389" s="328" t="n"/>
      <c r="C2389" s="328" t="n"/>
      <c r="D2389" s="328" t="n"/>
      <c r="E2389" s="328" t="n"/>
      <c r="F2389" s="328" t="n"/>
      <c r="G2389" s="329" t="n"/>
      <c r="H2389" s="329" t="n"/>
      <c r="I2389" s="330" t="n"/>
      <c r="J2389" s="330" t="n"/>
      <c r="K2389" s="330" t="n"/>
      <c r="L2389" s="330" t="n"/>
      <c r="M2389" s="330" t="n"/>
      <c r="N2389" s="331">
        <f>IF(A2389="","",IF(ISERROR(MATCH($F2389,CL,0)),"Unknown",INDIRECT("'C'!$A$"&amp;MATCH($F2389,CL,0)+1)))</f>
        <v/>
      </c>
      <c r="O2389" s="331" t="inlineStr"/>
      <c r="P2389" s="332" t="n"/>
      <c r="Q2389" s="333">
        <f>A2389&amp;B2389</f>
        <v/>
      </c>
      <c r="R2389" s="333">
        <f>OR(ISBLANK(B2389),ISBLANK(C2389))</f>
        <v/>
      </c>
      <c r="S2389" s="333">
        <f>IF(R2389,"",A2389&amp;"+")</f>
        <v/>
      </c>
    </row>
    <row r="2390" ht="20.1" customFormat="1" customHeight="1" s="333">
      <c r="A2390" s="296" t="n"/>
      <c r="B2390" s="328" t="n"/>
      <c r="C2390" s="328" t="n"/>
      <c r="D2390" s="328" t="n"/>
      <c r="E2390" s="328" t="n"/>
      <c r="F2390" s="328" t="n"/>
      <c r="G2390" s="329" t="n"/>
      <c r="H2390" s="329" t="n"/>
      <c r="I2390" s="330" t="n"/>
      <c r="J2390" s="330" t="n"/>
      <c r="K2390" s="330" t="n"/>
      <c r="L2390" s="330" t="n"/>
      <c r="M2390" s="330" t="n"/>
      <c r="N2390" s="331">
        <f>IF(A2390="","",IF(ISERROR(MATCH($F2390,CL,0)),"Unknown",INDIRECT("'C'!$A$"&amp;MATCH($F2390,CL,0)+1)))</f>
        <v/>
      </c>
      <c r="O2390" s="331" t="inlineStr"/>
      <c r="P2390" s="332" t="n"/>
      <c r="Q2390" s="333">
        <f>A2390&amp;B2390</f>
        <v/>
      </c>
      <c r="R2390" s="333">
        <f>OR(ISBLANK(B2390),ISBLANK(C2390))</f>
        <v/>
      </c>
      <c r="S2390" s="333">
        <f>IF(R2390,"",A2390&amp;"+")</f>
        <v/>
      </c>
    </row>
    <row r="2391" ht="20.1" customFormat="1" customHeight="1" s="333">
      <c r="A2391" s="296" t="n"/>
      <c r="B2391" s="328" t="n"/>
      <c r="C2391" s="328" t="n"/>
      <c r="D2391" s="328" t="n"/>
      <c r="E2391" s="328" t="n"/>
      <c r="F2391" s="328" t="n"/>
      <c r="G2391" s="329" t="n"/>
      <c r="H2391" s="329" t="n"/>
      <c r="I2391" s="330" t="n"/>
      <c r="J2391" s="330" t="n"/>
      <c r="K2391" s="330" t="n"/>
      <c r="L2391" s="330" t="n"/>
      <c r="M2391" s="330" t="n"/>
      <c r="N2391" s="331">
        <f>IF(A2391="","",IF(ISERROR(MATCH($F2391,CL,0)),"Unknown",INDIRECT("'C'!$A$"&amp;MATCH($F2391,CL,0)+1)))</f>
        <v/>
      </c>
      <c r="O2391" s="331" t="inlineStr"/>
      <c r="P2391" s="332" t="n"/>
      <c r="Q2391" s="333">
        <f>A2391&amp;B2391</f>
        <v/>
      </c>
      <c r="R2391" s="333">
        <f>OR(ISBLANK(B2391),ISBLANK(C2391))</f>
        <v/>
      </c>
      <c r="S2391" s="333">
        <f>IF(R2391,"",A2391&amp;"+")</f>
        <v/>
      </c>
    </row>
    <row r="2392" ht="20.1" customFormat="1" customHeight="1" s="333">
      <c r="A2392" s="296" t="n"/>
      <c r="B2392" s="328" t="n"/>
      <c r="C2392" s="328" t="n"/>
      <c r="D2392" s="328" t="n"/>
      <c r="E2392" s="328" t="n"/>
      <c r="F2392" s="328" t="n"/>
      <c r="G2392" s="329" t="n"/>
      <c r="H2392" s="329" t="n"/>
      <c r="I2392" s="330" t="n"/>
      <c r="J2392" s="330" t="n"/>
      <c r="K2392" s="330" t="n"/>
      <c r="L2392" s="330" t="n"/>
      <c r="M2392" s="330" t="n"/>
      <c r="N2392" s="331">
        <f>IF(A2392="","",IF(ISERROR(MATCH($F2392,CL,0)),"Unknown",INDIRECT("'C'!$A$"&amp;MATCH($F2392,CL,0)+1)))</f>
        <v/>
      </c>
      <c r="O2392" s="331" t="inlineStr"/>
      <c r="P2392" s="332" t="n"/>
      <c r="Q2392" s="333">
        <f>A2392&amp;B2392</f>
        <v/>
      </c>
      <c r="R2392" s="333">
        <f>OR(ISBLANK(B2392),ISBLANK(C2392))</f>
        <v/>
      </c>
      <c r="S2392" s="333">
        <f>IF(R2392,"",A2392&amp;"+")</f>
        <v/>
      </c>
    </row>
    <row r="2393" ht="20.1" customFormat="1" customHeight="1" s="333">
      <c r="A2393" s="296" t="n"/>
      <c r="B2393" s="328" t="n"/>
      <c r="C2393" s="328" t="n"/>
      <c r="D2393" s="328" t="n"/>
      <c r="E2393" s="328" t="n"/>
      <c r="F2393" s="328" t="n"/>
      <c r="G2393" s="329" t="n"/>
      <c r="H2393" s="329" t="n"/>
      <c r="I2393" s="330" t="n"/>
      <c r="J2393" s="330" t="n"/>
      <c r="K2393" s="330" t="n"/>
      <c r="L2393" s="330" t="n"/>
      <c r="M2393" s="330" t="n"/>
      <c r="N2393" s="331">
        <f>IF(A2393="","",IF(ISERROR(MATCH($F2393,CL,0)),"Unknown",INDIRECT("'C'!$A$"&amp;MATCH($F2393,CL,0)+1)))</f>
        <v/>
      </c>
      <c r="O2393" s="331" t="inlineStr"/>
      <c r="P2393" s="332" t="n"/>
      <c r="Q2393" s="333">
        <f>A2393&amp;B2393</f>
        <v/>
      </c>
      <c r="R2393" s="333">
        <f>OR(ISBLANK(B2393),ISBLANK(C2393))</f>
        <v/>
      </c>
      <c r="S2393" s="333">
        <f>IF(R2393,"",A2393&amp;"+")</f>
        <v/>
      </c>
    </row>
    <row r="2394" ht="20.1" customFormat="1" customHeight="1" s="333">
      <c r="A2394" s="296" t="n"/>
      <c r="B2394" s="328" t="n"/>
      <c r="C2394" s="328" t="n"/>
      <c r="D2394" s="328" t="n"/>
      <c r="E2394" s="328" t="n"/>
      <c r="F2394" s="328" t="n"/>
      <c r="G2394" s="329" t="n"/>
      <c r="H2394" s="329" t="n"/>
      <c r="I2394" s="330" t="n"/>
      <c r="J2394" s="330" t="n"/>
      <c r="K2394" s="330" t="n"/>
      <c r="L2394" s="330" t="n"/>
      <c r="M2394" s="330" t="n"/>
      <c r="N2394" s="331">
        <f>IF(A2394="","",IF(ISERROR(MATCH($F2394,CL,0)),"Unknown",INDIRECT("'C'!$A$"&amp;MATCH($F2394,CL,0)+1)))</f>
        <v/>
      </c>
      <c r="O2394" s="331" t="inlineStr"/>
      <c r="P2394" s="332" t="n"/>
      <c r="Q2394" s="333">
        <f>A2394&amp;B2394</f>
        <v/>
      </c>
      <c r="R2394" s="333">
        <f>OR(ISBLANK(B2394),ISBLANK(C2394))</f>
        <v/>
      </c>
      <c r="S2394" s="333">
        <f>IF(R2394,"",A2394&amp;"+")</f>
        <v/>
      </c>
    </row>
    <row r="2395" ht="20.1" customFormat="1" customHeight="1" s="333">
      <c r="A2395" s="296" t="n"/>
      <c r="B2395" s="328" t="n"/>
      <c r="C2395" s="328" t="n"/>
      <c r="D2395" s="328" t="n"/>
      <c r="E2395" s="328" t="n"/>
      <c r="F2395" s="328" t="n"/>
      <c r="G2395" s="329" t="n"/>
      <c r="H2395" s="329" t="n"/>
      <c r="I2395" s="330" t="n"/>
      <c r="J2395" s="330" t="n"/>
      <c r="K2395" s="330" t="n"/>
      <c r="L2395" s="330" t="n"/>
      <c r="M2395" s="330" t="n"/>
      <c r="N2395" s="331">
        <f>IF(A2395="","",IF(ISERROR(MATCH($F2395,CL,0)),"Unknown",INDIRECT("'C'!$A$"&amp;MATCH($F2395,CL,0)+1)))</f>
        <v/>
      </c>
      <c r="O2395" s="331" t="inlineStr"/>
      <c r="P2395" s="332" t="n"/>
      <c r="Q2395" s="333">
        <f>A2395&amp;B2395</f>
        <v/>
      </c>
      <c r="R2395" s="333">
        <f>OR(ISBLANK(B2395),ISBLANK(C2395))</f>
        <v/>
      </c>
      <c r="S2395" s="333">
        <f>IF(R2395,"",A2395&amp;"+")</f>
        <v/>
      </c>
    </row>
    <row r="2396" ht="20.1" customFormat="1" customHeight="1" s="333">
      <c r="A2396" s="296" t="n"/>
      <c r="B2396" s="328" t="n"/>
      <c r="C2396" s="328" t="n"/>
      <c r="D2396" s="328" t="n"/>
      <c r="E2396" s="328" t="n"/>
      <c r="F2396" s="328" t="n"/>
      <c r="G2396" s="329" t="n"/>
      <c r="H2396" s="329" t="n"/>
      <c r="I2396" s="330" t="n"/>
      <c r="J2396" s="330" t="n"/>
      <c r="K2396" s="330" t="n"/>
      <c r="L2396" s="330" t="n"/>
      <c r="M2396" s="330" t="n"/>
      <c r="N2396" s="331">
        <f>IF(A2396="","",IF(ISERROR(MATCH($F2396,CL,0)),"Unknown",INDIRECT("'C'!$A$"&amp;MATCH($F2396,CL,0)+1)))</f>
        <v/>
      </c>
      <c r="O2396" s="331" t="inlineStr"/>
      <c r="P2396" s="332" t="n"/>
      <c r="Q2396" s="333">
        <f>A2396&amp;B2396</f>
        <v/>
      </c>
      <c r="R2396" s="333">
        <f>OR(ISBLANK(B2396),ISBLANK(C2396))</f>
        <v/>
      </c>
      <c r="S2396" s="333">
        <f>IF(R2396,"",A2396&amp;"+")</f>
        <v/>
      </c>
    </row>
    <row r="2397" ht="20.1" customFormat="1" customHeight="1" s="333">
      <c r="A2397" s="296" t="n"/>
      <c r="B2397" s="328" t="n"/>
      <c r="C2397" s="328" t="n"/>
      <c r="D2397" s="328" t="n"/>
      <c r="E2397" s="328" t="n"/>
      <c r="F2397" s="328" t="n"/>
      <c r="G2397" s="329" t="n"/>
      <c r="H2397" s="329" t="n"/>
      <c r="I2397" s="330" t="n"/>
      <c r="J2397" s="330" t="n"/>
      <c r="K2397" s="330" t="n"/>
      <c r="L2397" s="330" t="n"/>
      <c r="M2397" s="330" t="n"/>
      <c r="N2397" s="331">
        <f>IF(A2397="","",IF(ISERROR(MATCH($F2397,CL,0)),"Unknown",INDIRECT("'C'!$A$"&amp;MATCH($F2397,CL,0)+1)))</f>
        <v/>
      </c>
      <c r="O2397" s="331" t="inlineStr"/>
      <c r="P2397" s="332" t="n"/>
      <c r="Q2397" s="333">
        <f>A2397&amp;B2397</f>
        <v/>
      </c>
      <c r="R2397" s="333">
        <f>OR(ISBLANK(B2397),ISBLANK(C2397))</f>
        <v/>
      </c>
      <c r="S2397" s="333">
        <f>IF(R2397,"",A2397&amp;"+")</f>
        <v/>
      </c>
    </row>
    <row r="2398" ht="20.1" customFormat="1" customHeight="1" s="333">
      <c r="A2398" s="296" t="n"/>
      <c r="B2398" s="328" t="n"/>
      <c r="C2398" s="328" t="n"/>
      <c r="D2398" s="328" t="n"/>
      <c r="E2398" s="328" t="n"/>
      <c r="F2398" s="328" t="n"/>
      <c r="G2398" s="329" t="n"/>
      <c r="H2398" s="329" t="n"/>
      <c r="I2398" s="330" t="n"/>
      <c r="J2398" s="330" t="n"/>
      <c r="K2398" s="330" t="n"/>
      <c r="L2398" s="330" t="n"/>
      <c r="M2398" s="330" t="n"/>
      <c r="N2398" s="331">
        <f>IF(A2398="","",IF(ISERROR(MATCH($F2398,CL,0)),"Unknown",INDIRECT("'C'!$A$"&amp;MATCH($F2398,CL,0)+1)))</f>
        <v/>
      </c>
      <c r="O2398" s="331" t="inlineStr"/>
      <c r="P2398" s="332" t="n"/>
      <c r="Q2398" s="333">
        <f>A2398&amp;B2398</f>
        <v/>
      </c>
      <c r="R2398" s="333">
        <f>OR(ISBLANK(B2398),ISBLANK(C2398))</f>
        <v/>
      </c>
      <c r="S2398" s="333">
        <f>IF(R2398,"",A2398&amp;"+")</f>
        <v/>
      </c>
    </row>
    <row r="2399" ht="20.1" customFormat="1" customHeight="1" s="333">
      <c r="A2399" s="296" t="n"/>
      <c r="B2399" s="328" t="n"/>
      <c r="C2399" s="328" t="n"/>
      <c r="D2399" s="328" t="n"/>
      <c r="E2399" s="328" t="n"/>
      <c r="F2399" s="328" t="n"/>
      <c r="G2399" s="329" t="n"/>
      <c r="H2399" s="329" t="n"/>
      <c r="I2399" s="330" t="n"/>
      <c r="J2399" s="330" t="n"/>
      <c r="K2399" s="330" t="n"/>
      <c r="L2399" s="330" t="n"/>
      <c r="M2399" s="330" t="n"/>
      <c r="N2399" s="331">
        <f>IF(A2399="","",IF(ISERROR(MATCH($F2399,CL,0)),"Unknown",INDIRECT("'C'!$A$"&amp;MATCH($F2399,CL,0)+1)))</f>
        <v/>
      </c>
      <c r="O2399" s="331" t="inlineStr"/>
      <c r="P2399" s="332" t="n"/>
      <c r="Q2399" s="333">
        <f>A2399&amp;B2399</f>
        <v/>
      </c>
      <c r="R2399" s="333">
        <f>OR(ISBLANK(B2399),ISBLANK(C2399))</f>
        <v/>
      </c>
      <c r="S2399" s="333">
        <f>IF(R2399,"",A2399&amp;"+")</f>
        <v/>
      </c>
    </row>
    <row r="2400" ht="20.1" customFormat="1" customHeight="1" s="333">
      <c r="A2400" s="296" t="n"/>
      <c r="B2400" s="328" t="n"/>
      <c r="C2400" s="328" t="n"/>
      <c r="D2400" s="328" t="n"/>
      <c r="E2400" s="328" t="n"/>
      <c r="F2400" s="328" t="n"/>
      <c r="G2400" s="329" t="n"/>
      <c r="H2400" s="329" t="n"/>
      <c r="I2400" s="330" t="n"/>
      <c r="J2400" s="330" t="n"/>
      <c r="K2400" s="330" t="n"/>
      <c r="L2400" s="330" t="n"/>
      <c r="M2400" s="330" t="n"/>
      <c r="N2400" s="331">
        <f>IF(A2400="","",IF(ISERROR(MATCH($F2400,CL,0)),"Unknown",INDIRECT("'C'!$A$"&amp;MATCH($F2400,CL,0)+1)))</f>
        <v/>
      </c>
      <c r="O2400" s="331" t="inlineStr"/>
      <c r="P2400" s="332" t="n"/>
      <c r="Q2400" s="333">
        <f>A2400&amp;B2400</f>
        <v/>
      </c>
      <c r="R2400" s="333">
        <f>OR(ISBLANK(B2400),ISBLANK(C2400))</f>
        <v/>
      </c>
      <c r="S2400" s="333">
        <f>IF(R2400,"",A2400&amp;"+")</f>
        <v/>
      </c>
    </row>
    <row r="2401" ht="20.1" customFormat="1" customHeight="1" s="333">
      <c r="A2401" s="296" t="n"/>
      <c r="B2401" s="328" t="n"/>
      <c r="C2401" s="328" t="n"/>
      <c r="D2401" s="328" t="n"/>
      <c r="E2401" s="328" t="n"/>
      <c r="F2401" s="328" t="n"/>
      <c r="G2401" s="329" t="n"/>
      <c r="H2401" s="329" t="n"/>
      <c r="I2401" s="330" t="n"/>
      <c r="J2401" s="330" t="n"/>
      <c r="K2401" s="330" t="n"/>
      <c r="L2401" s="330" t="n"/>
      <c r="M2401" s="330" t="n"/>
      <c r="N2401" s="331">
        <f>IF(A2401="","",IF(ISERROR(MATCH($F2401,CL,0)),"Unknown",INDIRECT("'C'!$A$"&amp;MATCH($F2401,CL,0)+1)))</f>
        <v/>
      </c>
      <c r="O2401" s="331" t="inlineStr"/>
      <c r="P2401" s="332" t="n"/>
      <c r="Q2401" s="333">
        <f>A2401&amp;B2401</f>
        <v/>
      </c>
      <c r="R2401" s="333">
        <f>OR(ISBLANK(B2401),ISBLANK(C2401))</f>
        <v/>
      </c>
      <c r="S2401" s="333">
        <f>IF(R2401,"",A2401&amp;"+")</f>
        <v/>
      </c>
    </row>
    <row r="2402" ht="20.1" customFormat="1" customHeight="1" s="333">
      <c r="A2402" s="296" t="n"/>
      <c r="B2402" s="328" t="n"/>
      <c r="C2402" s="328" t="n"/>
      <c r="D2402" s="328" t="n"/>
      <c r="E2402" s="328" t="n"/>
      <c r="F2402" s="328" t="n"/>
      <c r="G2402" s="329" t="n"/>
      <c r="H2402" s="329" t="n"/>
      <c r="I2402" s="330" t="n"/>
      <c r="J2402" s="330" t="n"/>
      <c r="K2402" s="330" t="n"/>
      <c r="L2402" s="330" t="n"/>
      <c r="M2402" s="330" t="n"/>
      <c r="N2402" s="331">
        <f>IF(A2402="","",IF(ISERROR(MATCH($F2402,CL,0)),"Unknown",INDIRECT("'C'!$A$"&amp;MATCH($F2402,CL,0)+1)))</f>
        <v/>
      </c>
      <c r="O2402" s="331" t="inlineStr"/>
      <c r="P2402" s="332" t="n"/>
      <c r="Q2402" s="333">
        <f>A2402&amp;B2402</f>
        <v/>
      </c>
      <c r="R2402" s="333">
        <f>OR(ISBLANK(B2402),ISBLANK(C2402))</f>
        <v/>
      </c>
      <c r="S2402" s="333">
        <f>IF(R2402,"",A2402&amp;"+")</f>
        <v/>
      </c>
    </row>
    <row r="2403" ht="20.1" customFormat="1" customHeight="1" s="333">
      <c r="A2403" s="296" t="n"/>
      <c r="B2403" s="328" t="n"/>
      <c r="C2403" s="328" t="n"/>
      <c r="D2403" s="328" t="n"/>
      <c r="E2403" s="328" t="n"/>
      <c r="F2403" s="328" t="n"/>
      <c r="G2403" s="329" t="n"/>
      <c r="H2403" s="329" t="n"/>
      <c r="I2403" s="330" t="n"/>
      <c r="J2403" s="330" t="n"/>
      <c r="K2403" s="330" t="n"/>
      <c r="L2403" s="330" t="n"/>
      <c r="M2403" s="330" t="n"/>
      <c r="N2403" s="331">
        <f>IF(A2403="","",IF(ISERROR(MATCH($F2403,CL,0)),"Unknown",INDIRECT("'C'!$A$"&amp;MATCH($F2403,CL,0)+1)))</f>
        <v/>
      </c>
      <c r="O2403" s="331" t="inlineStr"/>
      <c r="P2403" s="332" t="n"/>
      <c r="Q2403" s="333">
        <f>A2403&amp;B2403</f>
        <v/>
      </c>
      <c r="R2403" s="333">
        <f>OR(ISBLANK(B2403),ISBLANK(C2403))</f>
        <v/>
      </c>
      <c r="S2403" s="333">
        <f>IF(R2403,"",A2403&amp;"+")</f>
        <v/>
      </c>
    </row>
    <row r="2404" ht="20.1" customFormat="1" customHeight="1" s="333">
      <c r="A2404" s="296" t="n"/>
      <c r="B2404" s="328" t="n"/>
      <c r="C2404" s="328" t="n"/>
      <c r="D2404" s="328" t="n"/>
      <c r="E2404" s="328" t="n"/>
      <c r="F2404" s="328" t="n"/>
      <c r="G2404" s="329" t="n"/>
      <c r="H2404" s="329" t="n"/>
      <c r="I2404" s="330" t="n"/>
      <c r="J2404" s="330" t="n"/>
      <c r="K2404" s="330" t="n"/>
      <c r="L2404" s="330" t="n"/>
      <c r="M2404" s="330" t="n"/>
      <c r="N2404" s="331">
        <f>IF(A2404="","",IF(ISERROR(MATCH($F2404,CL,0)),"Unknown",INDIRECT("'C'!$A$"&amp;MATCH($F2404,CL,0)+1)))</f>
        <v/>
      </c>
      <c r="O2404" s="331" t="inlineStr"/>
      <c r="P2404" s="332" t="n"/>
      <c r="Q2404" s="333">
        <f>A2404&amp;B2404</f>
        <v/>
      </c>
      <c r="R2404" s="333">
        <f>OR(ISBLANK(B2404),ISBLANK(C2404))</f>
        <v/>
      </c>
      <c r="S2404" s="333">
        <f>IF(R2404,"",A2404&amp;"+")</f>
        <v/>
      </c>
    </row>
    <row r="2405" ht="20.1" customFormat="1" customHeight="1" s="333">
      <c r="A2405" s="296" t="n"/>
      <c r="B2405" s="328" t="n"/>
      <c r="C2405" s="328" t="n"/>
      <c r="D2405" s="328" t="n"/>
      <c r="E2405" s="328" t="n"/>
      <c r="F2405" s="328" t="n"/>
      <c r="G2405" s="329" t="n"/>
      <c r="H2405" s="329" t="n"/>
      <c r="I2405" s="330" t="n"/>
      <c r="J2405" s="330" t="n"/>
      <c r="K2405" s="330" t="n"/>
      <c r="L2405" s="330" t="n"/>
      <c r="M2405" s="330" t="n"/>
      <c r="N2405" s="331">
        <f>IF(A2405="","",IF(ISERROR(MATCH($F2405,CL,0)),"Unknown",INDIRECT("'C'!$A$"&amp;MATCH($F2405,CL,0)+1)))</f>
        <v/>
      </c>
      <c r="O2405" s="331" t="inlineStr"/>
      <c r="P2405" s="332" t="n"/>
      <c r="Q2405" s="333">
        <f>A2405&amp;B2405</f>
        <v/>
      </c>
      <c r="R2405" s="333">
        <f>OR(ISBLANK(B2405),ISBLANK(C2405))</f>
        <v/>
      </c>
      <c r="S2405" s="333">
        <f>IF(R2405,"",A2405&amp;"+")</f>
        <v/>
      </c>
    </row>
    <row r="2406" ht="20.1" customFormat="1" customHeight="1" s="333">
      <c r="A2406" s="296" t="n"/>
      <c r="B2406" s="328" t="n"/>
      <c r="C2406" s="328" t="n"/>
      <c r="D2406" s="328" t="n"/>
      <c r="E2406" s="328" t="n"/>
      <c r="F2406" s="328" t="n"/>
      <c r="G2406" s="329" t="n"/>
      <c r="H2406" s="329" t="n"/>
      <c r="I2406" s="330" t="n"/>
      <c r="J2406" s="330" t="n"/>
      <c r="K2406" s="330" t="n"/>
      <c r="L2406" s="330" t="n"/>
      <c r="M2406" s="330" t="n"/>
      <c r="N2406" s="331">
        <f>IF(A2406="","",IF(ISERROR(MATCH($F2406,CL,0)),"Unknown",INDIRECT("'C'!$A$"&amp;MATCH($F2406,CL,0)+1)))</f>
        <v/>
      </c>
      <c r="O2406" s="331" t="inlineStr"/>
      <c r="P2406" s="332" t="n"/>
      <c r="Q2406" s="333">
        <f>A2406&amp;B2406</f>
        <v/>
      </c>
      <c r="R2406" s="333">
        <f>OR(ISBLANK(B2406),ISBLANK(C2406))</f>
        <v/>
      </c>
      <c r="S2406" s="333">
        <f>IF(R2406,"",A2406&amp;"+")</f>
        <v/>
      </c>
    </row>
    <row r="2407" ht="20.1" customFormat="1" customHeight="1" s="333">
      <c r="A2407" s="296" t="n"/>
      <c r="B2407" s="328" t="n"/>
      <c r="C2407" s="328" t="n"/>
      <c r="D2407" s="328" t="n"/>
      <c r="E2407" s="328" t="n"/>
      <c r="F2407" s="328" t="n"/>
      <c r="G2407" s="329" t="n"/>
      <c r="H2407" s="329" t="n"/>
      <c r="I2407" s="330" t="n"/>
      <c r="J2407" s="330" t="n"/>
      <c r="K2407" s="330" t="n"/>
      <c r="L2407" s="330" t="n"/>
      <c r="M2407" s="330" t="n"/>
      <c r="N2407" s="331">
        <f>IF(A2407="","",IF(ISERROR(MATCH($F2407,CL,0)),"Unknown",INDIRECT("'C'!$A$"&amp;MATCH($F2407,CL,0)+1)))</f>
        <v/>
      </c>
      <c r="O2407" s="331" t="inlineStr"/>
      <c r="P2407" s="332" t="n"/>
      <c r="Q2407" s="333">
        <f>A2407&amp;B2407</f>
        <v/>
      </c>
      <c r="R2407" s="333">
        <f>OR(ISBLANK(B2407),ISBLANK(C2407))</f>
        <v/>
      </c>
      <c r="S2407" s="333">
        <f>IF(R2407,"",A2407&amp;"+")</f>
        <v/>
      </c>
    </row>
    <row r="2408" ht="20.1" customFormat="1" customHeight="1" s="333">
      <c r="A2408" s="296" t="n"/>
      <c r="B2408" s="328" t="n"/>
      <c r="C2408" s="328" t="n"/>
      <c r="D2408" s="328" t="n"/>
      <c r="E2408" s="328" t="n"/>
      <c r="F2408" s="328" t="n"/>
      <c r="G2408" s="329" t="n"/>
      <c r="H2408" s="329" t="n"/>
      <c r="I2408" s="330" t="n"/>
      <c r="J2408" s="330" t="n"/>
      <c r="K2408" s="330" t="n"/>
      <c r="L2408" s="330" t="n"/>
      <c r="M2408" s="330" t="n"/>
      <c r="N2408" s="331">
        <f>IF(A2408="","",IF(ISERROR(MATCH($F2408,CL,0)),"Unknown",INDIRECT("'C'!$A$"&amp;MATCH($F2408,CL,0)+1)))</f>
        <v/>
      </c>
      <c r="O2408" s="331" t="inlineStr"/>
      <c r="P2408" s="332" t="n"/>
      <c r="Q2408" s="333">
        <f>A2408&amp;B2408</f>
        <v/>
      </c>
      <c r="R2408" s="333">
        <f>OR(ISBLANK(B2408),ISBLANK(C2408))</f>
        <v/>
      </c>
      <c r="S2408" s="333">
        <f>IF(R2408,"",A2408&amp;"+")</f>
        <v/>
      </c>
    </row>
    <row r="2409" ht="20.1" customFormat="1" customHeight="1" s="333">
      <c r="A2409" s="296" t="n"/>
      <c r="B2409" s="328" t="n"/>
      <c r="C2409" s="328" t="n"/>
      <c r="D2409" s="328" t="n"/>
      <c r="E2409" s="328" t="n"/>
      <c r="F2409" s="328" t="n"/>
      <c r="G2409" s="329" t="n"/>
      <c r="H2409" s="329" t="n"/>
      <c r="I2409" s="330" t="n"/>
      <c r="J2409" s="330" t="n"/>
      <c r="K2409" s="330" t="n"/>
      <c r="L2409" s="330" t="n"/>
      <c r="M2409" s="330" t="n"/>
      <c r="N2409" s="331">
        <f>IF(A2409="","",IF(ISERROR(MATCH($F2409,CL,0)),"Unknown",INDIRECT("'C'!$A$"&amp;MATCH($F2409,CL,0)+1)))</f>
        <v/>
      </c>
      <c r="O2409" s="331" t="inlineStr"/>
      <c r="P2409" s="332" t="n"/>
      <c r="Q2409" s="333">
        <f>A2409&amp;B2409</f>
        <v/>
      </c>
      <c r="R2409" s="333">
        <f>OR(ISBLANK(B2409),ISBLANK(C2409))</f>
        <v/>
      </c>
      <c r="S2409" s="333">
        <f>IF(R2409,"",A2409&amp;"+")</f>
        <v/>
      </c>
    </row>
    <row r="2410" ht="20.1" customFormat="1" customHeight="1" s="333">
      <c r="A2410" s="296" t="n"/>
      <c r="B2410" s="328" t="n"/>
      <c r="C2410" s="328" t="n"/>
      <c r="D2410" s="328" t="n"/>
      <c r="E2410" s="328" t="n"/>
      <c r="F2410" s="328" t="n"/>
      <c r="G2410" s="329" t="n"/>
      <c r="H2410" s="329" t="n"/>
      <c r="I2410" s="330" t="n"/>
      <c r="J2410" s="330" t="n"/>
      <c r="K2410" s="330" t="n"/>
      <c r="L2410" s="330" t="n"/>
      <c r="M2410" s="330" t="n"/>
      <c r="N2410" s="331">
        <f>IF(A2410="","",IF(ISERROR(MATCH($F2410,CL,0)),"Unknown",INDIRECT("'C'!$A$"&amp;MATCH($F2410,CL,0)+1)))</f>
        <v/>
      </c>
      <c r="O2410" s="331" t="inlineStr"/>
      <c r="P2410" s="332" t="n"/>
      <c r="Q2410" s="333">
        <f>A2410&amp;B2410</f>
        <v/>
      </c>
      <c r="R2410" s="333">
        <f>OR(ISBLANK(B2410),ISBLANK(C2410))</f>
        <v/>
      </c>
      <c r="S2410" s="333">
        <f>IF(R2410,"",A2410&amp;"+")</f>
        <v/>
      </c>
    </row>
    <row r="2411" ht="20.1" customFormat="1" customHeight="1" s="333">
      <c r="A2411" s="296" t="n"/>
      <c r="B2411" s="328" t="n"/>
      <c r="C2411" s="328" t="n"/>
      <c r="D2411" s="328" t="n"/>
      <c r="E2411" s="328" t="n"/>
      <c r="F2411" s="328" t="n"/>
      <c r="G2411" s="329" t="n"/>
      <c r="H2411" s="329" t="n"/>
      <c r="I2411" s="330" t="n"/>
      <c r="J2411" s="330" t="n"/>
      <c r="K2411" s="330" t="n"/>
      <c r="L2411" s="330" t="n"/>
      <c r="M2411" s="330" t="n"/>
      <c r="N2411" s="331">
        <f>IF(A2411="","",IF(ISERROR(MATCH($F2411,CL,0)),"Unknown",INDIRECT("'C'!$A$"&amp;MATCH($F2411,CL,0)+1)))</f>
        <v/>
      </c>
      <c r="O2411" s="331" t="inlineStr"/>
      <c r="P2411" s="332" t="n"/>
      <c r="Q2411" s="333">
        <f>A2411&amp;B2411</f>
        <v/>
      </c>
      <c r="R2411" s="333">
        <f>OR(ISBLANK(B2411),ISBLANK(C2411))</f>
        <v/>
      </c>
      <c r="S2411" s="333">
        <f>IF(R2411,"",A2411&amp;"+")</f>
        <v/>
      </c>
    </row>
    <row r="2412" ht="20.1" customFormat="1" customHeight="1" s="333">
      <c r="A2412" s="296" t="n"/>
      <c r="B2412" s="328" t="n"/>
      <c r="C2412" s="328" t="n"/>
      <c r="D2412" s="328" t="n"/>
      <c r="E2412" s="328" t="n"/>
      <c r="F2412" s="328" t="n"/>
      <c r="G2412" s="329" t="n"/>
      <c r="H2412" s="329" t="n"/>
      <c r="I2412" s="330" t="n"/>
      <c r="J2412" s="330" t="n"/>
      <c r="K2412" s="330" t="n"/>
      <c r="L2412" s="330" t="n"/>
      <c r="M2412" s="330" t="n"/>
      <c r="N2412" s="331">
        <f>IF(A2412="","",IF(ISERROR(MATCH($F2412,CL,0)),"Unknown",INDIRECT("'C'!$A$"&amp;MATCH($F2412,CL,0)+1)))</f>
        <v/>
      </c>
      <c r="O2412" s="331" t="inlineStr"/>
      <c r="P2412" s="332" t="n"/>
      <c r="Q2412" s="333">
        <f>A2412&amp;B2412</f>
        <v/>
      </c>
      <c r="R2412" s="333">
        <f>OR(ISBLANK(B2412),ISBLANK(C2412))</f>
        <v/>
      </c>
      <c r="S2412" s="333">
        <f>IF(R2412,"",A2412&amp;"+")</f>
        <v/>
      </c>
    </row>
    <row r="2413" ht="20.1" customFormat="1" customHeight="1" s="333">
      <c r="A2413" s="296" t="n"/>
      <c r="B2413" s="328" t="n"/>
      <c r="C2413" s="328" t="n"/>
      <c r="D2413" s="328" t="n"/>
      <c r="E2413" s="328" t="n"/>
      <c r="F2413" s="328" t="n"/>
      <c r="G2413" s="329" t="n"/>
      <c r="H2413" s="329" t="n"/>
      <c r="I2413" s="330" t="n"/>
      <c r="J2413" s="330" t="n"/>
      <c r="K2413" s="330" t="n"/>
      <c r="L2413" s="330" t="n"/>
      <c r="M2413" s="330" t="n"/>
      <c r="N2413" s="331">
        <f>IF(A2413="","",IF(ISERROR(MATCH($F2413,CL,0)),"Unknown",INDIRECT("'C'!$A$"&amp;MATCH($F2413,CL,0)+1)))</f>
        <v/>
      </c>
      <c r="O2413" s="331" t="inlineStr"/>
      <c r="P2413" s="332" t="n"/>
      <c r="Q2413" s="333">
        <f>A2413&amp;B2413</f>
        <v/>
      </c>
      <c r="R2413" s="333">
        <f>OR(ISBLANK(B2413),ISBLANK(C2413))</f>
        <v/>
      </c>
      <c r="S2413" s="333">
        <f>IF(R2413,"",A2413&amp;"+")</f>
        <v/>
      </c>
    </row>
    <row r="2414" ht="20.1" customFormat="1" customHeight="1" s="333">
      <c r="A2414" s="296" t="n"/>
      <c r="B2414" s="328" t="n"/>
      <c r="C2414" s="328" t="n"/>
      <c r="D2414" s="328" t="n"/>
      <c r="E2414" s="328" t="n"/>
      <c r="F2414" s="328" t="n"/>
      <c r="G2414" s="329" t="n"/>
      <c r="H2414" s="329" t="n"/>
      <c r="I2414" s="330" t="n"/>
      <c r="J2414" s="330" t="n"/>
      <c r="K2414" s="330" t="n"/>
      <c r="L2414" s="330" t="n"/>
      <c r="M2414" s="330" t="n"/>
      <c r="N2414" s="331">
        <f>IF(A2414="","",IF(ISERROR(MATCH($F2414,CL,0)),"Unknown",INDIRECT("'C'!$A$"&amp;MATCH($F2414,CL,0)+1)))</f>
        <v/>
      </c>
      <c r="O2414" s="331" t="inlineStr"/>
      <c r="P2414" s="332" t="n"/>
      <c r="Q2414" s="333">
        <f>A2414&amp;B2414</f>
        <v/>
      </c>
      <c r="R2414" s="333">
        <f>OR(ISBLANK(B2414),ISBLANK(C2414))</f>
        <v/>
      </c>
      <c r="S2414" s="333">
        <f>IF(R2414,"",A2414&amp;"+")</f>
        <v/>
      </c>
    </row>
    <row r="2415" ht="20.1" customFormat="1" customHeight="1" s="333">
      <c r="A2415" s="296" t="n"/>
      <c r="B2415" s="328" t="n"/>
      <c r="C2415" s="328" t="n"/>
      <c r="D2415" s="328" t="n"/>
      <c r="E2415" s="328" t="n"/>
      <c r="F2415" s="328" t="n"/>
      <c r="G2415" s="329" t="n"/>
      <c r="H2415" s="329" t="n"/>
      <c r="I2415" s="330" t="n"/>
      <c r="J2415" s="330" t="n"/>
      <c r="K2415" s="330" t="n"/>
      <c r="L2415" s="330" t="n"/>
      <c r="M2415" s="330" t="n"/>
      <c r="N2415" s="331">
        <f>IF(A2415="","",IF(ISERROR(MATCH($F2415,CL,0)),"Unknown",INDIRECT("'C'!$A$"&amp;MATCH($F2415,CL,0)+1)))</f>
        <v/>
      </c>
      <c r="O2415" s="331" t="inlineStr"/>
      <c r="P2415" s="332" t="n"/>
      <c r="Q2415" s="333">
        <f>A2415&amp;B2415</f>
        <v/>
      </c>
      <c r="R2415" s="333">
        <f>OR(ISBLANK(B2415),ISBLANK(C2415))</f>
        <v/>
      </c>
      <c r="S2415" s="333">
        <f>IF(R2415,"",A2415&amp;"+")</f>
        <v/>
      </c>
    </row>
    <row r="2416" ht="20.1" customFormat="1" customHeight="1" s="333">
      <c r="A2416" s="296" t="n"/>
      <c r="B2416" s="328" t="n"/>
      <c r="C2416" s="328" t="n"/>
      <c r="D2416" s="328" t="n"/>
      <c r="E2416" s="328" t="n"/>
      <c r="F2416" s="328" t="n"/>
      <c r="G2416" s="329" t="n"/>
      <c r="H2416" s="329" t="n"/>
      <c r="I2416" s="330" t="n"/>
      <c r="J2416" s="330" t="n"/>
      <c r="K2416" s="330" t="n"/>
      <c r="L2416" s="330" t="n"/>
      <c r="M2416" s="330" t="n"/>
      <c r="N2416" s="331">
        <f>IF(A2416="","",IF(ISERROR(MATCH($F2416,CL,0)),"Unknown",INDIRECT("'C'!$A$"&amp;MATCH($F2416,CL,0)+1)))</f>
        <v/>
      </c>
      <c r="O2416" s="331" t="inlineStr"/>
      <c r="P2416" s="332" t="n"/>
      <c r="Q2416" s="333">
        <f>A2416&amp;B2416</f>
        <v/>
      </c>
      <c r="R2416" s="333">
        <f>OR(ISBLANK(B2416),ISBLANK(C2416))</f>
        <v/>
      </c>
      <c r="S2416" s="333">
        <f>IF(R2416,"",A2416&amp;"+")</f>
        <v/>
      </c>
    </row>
    <row r="2417" ht="20.1" customFormat="1" customHeight="1" s="333">
      <c r="A2417" s="296" t="n"/>
      <c r="B2417" s="328" t="n"/>
      <c r="C2417" s="328" t="n"/>
      <c r="D2417" s="328" t="n"/>
      <c r="E2417" s="328" t="n"/>
      <c r="F2417" s="328" t="n"/>
      <c r="G2417" s="329" t="n"/>
      <c r="H2417" s="329" t="n"/>
      <c r="I2417" s="330" t="n"/>
      <c r="J2417" s="330" t="n"/>
      <c r="K2417" s="330" t="n"/>
      <c r="L2417" s="330" t="n"/>
      <c r="M2417" s="330" t="n"/>
      <c r="N2417" s="331">
        <f>IF(A2417="","",IF(ISERROR(MATCH($F2417,CL,0)),"Unknown",INDIRECT("'C'!$A$"&amp;MATCH($F2417,CL,0)+1)))</f>
        <v/>
      </c>
      <c r="O2417" s="331" t="inlineStr"/>
      <c r="P2417" s="332" t="n"/>
      <c r="Q2417" s="333">
        <f>A2417&amp;B2417</f>
        <v/>
      </c>
      <c r="R2417" s="333">
        <f>OR(ISBLANK(B2417),ISBLANK(C2417))</f>
        <v/>
      </c>
      <c r="S2417" s="333">
        <f>IF(R2417,"",A2417&amp;"+")</f>
        <v/>
      </c>
    </row>
    <row r="2418" ht="20.1" customFormat="1" customHeight="1" s="333">
      <c r="A2418" s="296" t="n"/>
      <c r="B2418" s="328" t="n"/>
      <c r="C2418" s="328" t="n"/>
      <c r="D2418" s="328" t="n"/>
      <c r="E2418" s="328" t="n"/>
      <c r="F2418" s="328" t="n"/>
      <c r="G2418" s="329" t="n"/>
      <c r="H2418" s="329" t="n"/>
      <c r="I2418" s="330" t="n"/>
      <c r="J2418" s="330" t="n"/>
      <c r="K2418" s="330" t="n"/>
      <c r="L2418" s="330" t="n"/>
      <c r="M2418" s="330" t="n"/>
      <c r="N2418" s="331">
        <f>IF(A2418="","",IF(ISERROR(MATCH($F2418,CL,0)),"Unknown",INDIRECT("'C'!$A$"&amp;MATCH($F2418,CL,0)+1)))</f>
        <v/>
      </c>
      <c r="O2418" s="331" t="inlineStr"/>
      <c r="P2418" s="332" t="n"/>
      <c r="Q2418" s="333">
        <f>A2418&amp;B2418</f>
        <v/>
      </c>
      <c r="R2418" s="333">
        <f>OR(ISBLANK(B2418),ISBLANK(C2418))</f>
        <v/>
      </c>
      <c r="S2418" s="333">
        <f>IF(R2418,"",A2418&amp;"+")</f>
        <v/>
      </c>
    </row>
    <row r="2419" ht="20.1" customFormat="1" customHeight="1" s="333">
      <c r="A2419" s="296" t="n"/>
      <c r="B2419" s="328" t="n"/>
      <c r="C2419" s="328" t="n"/>
      <c r="D2419" s="328" t="n"/>
      <c r="E2419" s="328" t="n"/>
      <c r="F2419" s="328" t="n"/>
      <c r="G2419" s="329" t="n"/>
      <c r="H2419" s="329" t="n"/>
      <c r="I2419" s="330" t="n"/>
      <c r="J2419" s="330" t="n"/>
      <c r="K2419" s="330" t="n"/>
      <c r="L2419" s="330" t="n"/>
      <c r="M2419" s="330" t="n"/>
      <c r="N2419" s="331">
        <f>IF(A2419="","",IF(ISERROR(MATCH($F2419,CL,0)),"Unknown",INDIRECT("'C'!$A$"&amp;MATCH($F2419,CL,0)+1)))</f>
        <v/>
      </c>
      <c r="O2419" s="331" t="inlineStr"/>
      <c r="P2419" s="332" t="n"/>
      <c r="Q2419" s="333">
        <f>A2419&amp;B2419</f>
        <v/>
      </c>
      <c r="R2419" s="333">
        <f>OR(ISBLANK(B2419),ISBLANK(C2419))</f>
        <v/>
      </c>
      <c r="S2419" s="333">
        <f>IF(R2419,"",A2419&amp;"+")</f>
        <v/>
      </c>
    </row>
    <row r="2420" ht="20.1" customFormat="1" customHeight="1" s="333">
      <c r="A2420" s="296" t="n"/>
      <c r="B2420" s="328" t="n"/>
      <c r="C2420" s="328" t="n"/>
      <c r="D2420" s="328" t="n"/>
      <c r="E2420" s="328" t="n"/>
      <c r="F2420" s="328" t="n"/>
      <c r="G2420" s="329" t="n"/>
      <c r="H2420" s="329" t="n"/>
      <c r="I2420" s="330" t="n"/>
      <c r="J2420" s="330" t="n"/>
      <c r="K2420" s="330" t="n"/>
      <c r="L2420" s="330" t="n"/>
      <c r="M2420" s="330" t="n"/>
      <c r="N2420" s="331">
        <f>IF(A2420="","",IF(ISERROR(MATCH($F2420,CL,0)),"Unknown",INDIRECT("'C'!$A$"&amp;MATCH($F2420,CL,0)+1)))</f>
        <v/>
      </c>
      <c r="O2420" s="331" t="inlineStr"/>
      <c r="P2420" s="332" t="n"/>
      <c r="Q2420" s="333">
        <f>A2420&amp;B2420</f>
        <v/>
      </c>
      <c r="R2420" s="333">
        <f>OR(ISBLANK(B2420),ISBLANK(C2420))</f>
        <v/>
      </c>
      <c r="S2420" s="333">
        <f>IF(R2420,"",A2420&amp;"+")</f>
        <v/>
      </c>
    </row>
    <row r="2421" ht="20.1" customFormat="1" customHeight="1" s="333">
      <c r="A2421" s="296" t="n"/>
      <c r="B2421" s="328" t="n"/>
      <c r="C2421" s="328" t="n"/>
      <c r="D2421" s="328" t="n"/>
      <c r="E2421" s="328" t="n"/>
      <c r="F2421" s="328" t="n"/>
      <c r="G2421" s="329" t="n"/>
      <c r="H2421" s="329" t="n"/>
      <c r="I2421" s="330" t="n"/>
      <c r="J2421" s="330" t="n"/>
      <c r="K2421" s="330" t="n"/>
      <c r="L2421" s="330" t="n"/>
      <c r="M2421" s="330" t="n"/>
      <c r="N2421" s="331">
        <f>IF(A2421="","",IF(ISERROR(MATCH($F2421,CL,0)),"Unknown",INDIRECT("'C'!$A$"&amp;MATCH($F2421,CL,0)+1)))</f>
        <v/>
      </c>
      <c r="O2421" s="331" t="inlineStr"/>
      <c r="P2421" s="332" t="n"/>
      <c r="Q2421" s="333">
        <f>A2421&amp;B2421</f>
        <v/>
      </c>
      <c r="R2421" s="333">
        <f>OR(ISBLANK(B2421),ISBLANK(C2421))</f>
        <v/>
      </c>
      <c r="S2421" s="333">
        <f>IF(R2421,"",A2421&amp;"+")</f>
        <v/>
      </c>
    </row>
    <row r="2422" ht="20.1" customFormat="1" customHeight="1" s="333">
      <c r="A2422" s="296" t="n"/>
      <c r="B2422" s="328" t="n"/>
      <c r="C2422" s="328" t="n"/>
      <c r="D2422" s="328" t="n"/>
      <c r="E2422" s="328" t="n"/>
      <c r="F2422" s="328" t="n"/>
      <c r="G2422" s="329" t="n"/>
      <c r="H2422" s="329" t="n"/>
      <c r="I2422" s="330" t="n"/>
      <c r="J2422" s="330" t="n"/>
      <c r="K2422" s="330" t="n"/>
      <c r="L2422" s="330" t="n"/>
      <c r="M2422" s="330" t="n"/>
      <c r="N2422" s="331">
        <f>IF(A2422="","",IF(ISERROR(MATCH($F2422,CL,0)),"Unknown",INDIRECT("'C'!$A$"&amp;MATCH($F2422,CL,0)+1)))</f>
        <v/>
      </c>
      <c r="O2422" s="331" t="inlineStr"/>
      <c r="P2422" s="332" t="n"/>
      <c r="Q2422" s="333">
        <f>A2422&amp;B2422</f>
        <v/>
      </c>
      <c r="R2422" s="333">
        <f>OR(ISBLANK(B2422),ISBLANK(C2422))</f>
        <v/>
      </c>
      <c r="S2422" s="333">
        <f>IF(R2422,"",A2422&amp;"+")</f>
        <v/>
      </c>
    </row>
    <row r="2423" ht="20.1" customFormat="1" customHeight="1" s="333">
      <c r="A2423" s="296" t="n"/>
      <c r="B2423" s="328" t="n"/>
      <c r="C2423" s="328" t="n"/>
      <c r="D2423" s="328" t="n"/>
      <c r="E2423" s="328" t="n"/>
      <c r="F2423" s="328" t="n"/>
      <c r="G2423" s="329" t="n"/>
      <c r="H2423" s="329" t="n"/>
      <c r="I2423" s="330" t="n"/>
      <c r="J2423" s="330" t="n"/>
      <c r="K2423" s="330" t="n"/>
      <c r="L2423" s="330" t="n"/>
      <c r="M2423" s="330" t="n"/>
      <c r="N2423" s="331">
        <f>IF(A2423="","",IF(ISERROR(MATCH($F2423,CL,0)),"Unknown",INDIRECT("'C'!$A$"&amp;MATCH($F2423,CL,0)+1)))</f>
        <v/>
      </c>
      <c r="O2423" s="331" t="inlineStr"/>
      <c r="P2423" s="332" t="n"/>
      <c r="Q2423" s="333">
        <f>A2423&amp;B2423</f>
        <v/>
      </c>
      <c r="R2423" s="333">
        <f>OR(ISBLANK(B2423),ISBLANK(C2423))</f>
        <v/>
      </c>
      <c r="S2423" s="333">
        <f>IF(R2423,"",A2423&amp;"+")</f>
        <v/>
      </c>
    </row>
    <row r="2424" ht="20.1" customFormat="1" customHeight="1" s="333">
      <c r="A2424" s="296" t="n"/>
      <c r="B2424" s="328" t="n"/>
      <c r="C2424" s="328" t="n"/>
      <c r="D2424" s="328" t="n"/>
      <c r="E2424" s="328" t="n"/>
      <c r="F2424" s="328" t="n"/>
      <c r="G2424" s="329" t="n"/>
      <c r="H2424" s="329" t="n"/>
      <c r="I2424" s="330" t="n"/>
      <c r="J2424" s="330" t="n"/>
      <c r="K2424" s="330" t="n"/>
      <c r="L2424" s="330" t="n"/>
      <c r="M2424" s="330" t="n"/>
      <c r="N2424" s="331">
        <f>IF(A2424="","",IF(ISERROR(MATCH($F2424,CL,0)),"Unknown",INDIRECT("'C'!$A$"&amp;MATCH($F2424,CL,0)+1)))</f>
        <v/>
      </c>
      <c r="O2424" s="331" t="inlineStr"/>
      <c r="P2424" s="332" t="n"/>
      <c r="Q2424" s="333">
        <f>A2424&amp;B2424</f>
        <v/>
      </c>
      <c r="R2424" s="333">
        <f>OR(ISBLANK(B2424),ISBLANK(C2424))</f>
        <v/>
      </c>
      <c r="S2424" s="333">
        <f>IF(R2424,"",A2424&amp;"+")</f>
        <v/>
      </c>
    </row>
    <row r="2425" ht="20.1" customFormat="1" customHeight="1" s="333">
      <c r="A2425" s="296" t="n"/>
      <c r="B2425" s="328" t="n"/>
      <c r="C2425" s="328" t="n"/>
      <c r="D2425" s="328" t="n"/>
      <c r="E2425" s="328" t="n"/>
      <c r="F2425" s="328" t="n"/>
      <c r="G2425" s="329" t="n"/>
      <c r="H2425" s="329" t="n"/>
      <c r="I2425" s="330" t="n"/>
      <c r="J2425" s="330" t="n"/>
      <c r="K2425" s="330" t="n"/>
      <c r="L2425" s="330" t="n"/>
      <c r="M2425" s="330" t="n"/>
      <c r="N2425" s="331">
        <f>IF(A2425="","",IF(ISERROR(MATCH($F2425,CL,0)),"Unknown",INDIRECT("'C'!$A$"&amp;MATCH($F2425,CL,0)+1)))</f>
        <v/>
      </c>
      <c r="O2425" s="331" t="inlineStr"/>
      <c r="P2425" s="332" t="n"/>
      <c r="Q2425" s="333">
        <f>A2425&amp;B2425</f>
        <v/>
      </c>
      <c r="R2425" s="333">
        <f>OR(ISBLANK(B2425),ISBLANK(C2425))</f>
        <v/>
      </c>
      <c r="S2425" s="333">
        <f>IF(R2425,"",A2425&amp;"+")</f>
        <v/>
      </c>
    </row>
    <row r="2426" ht="20.1" customFormat="1" customHeight="1" s="333">
      <c r="A2426" s="296" t="n"/>
      <c r="B2426" s="328" t="n"/>
      <c r="C2426" s="328" t="n"/>
      <c r="D2426" s="328" t="n"/>
      <c r="E2426" s="328" t="n"/>
      <c r="F2426" s="328" t="n"/>
      <c r="G2426" s="329" t="n"/>
      <c r="H2426" s="329" t="n"/>
      <c r="I2426" s="330" t="n"/>
      <c r="J2426" s="330" t="n"/>
      <c r="K2426" s="330" t="n"/>
      <c r="L2426" s="330" t="n"/>
      <c r="M2426" s="330" t="n"/>
      <c r="N2426" s="331">
        <f>IF(A2426="","",IF(ISERROR(MATCH($F2426,CL,0)),"Unknown",INDIRECT("'C'!$A$"&amp;MATCH($F2426,CL,0)+1)))</f>
        <v/>
      </c>
      <c r="O2426" s="331" t="inlineStr"/>
      <c r="P2426" s="332" t="n"/>
      <c r="Q2426" s="333">
        <f>A2426&amp;B2426</f>
        <v/>
      </c>
      <c r="R2426" s="333">
        <f>OR(ISBLANK(B2426),ISBLANK(C2426))</f>
        <v/>
      </c>
      <c r="S2426" s="333">
        <f>IF(R2426,"",A2426&amp;"+")</f>
        <v/>
      </c>
    </row>
    <row r="2427" ht="20.1" customFormat="1" customHeight="1" s="333">
      <c r="A2427" s="296" t="n"/>
      <c r="B2427" s="328" t="n"/>
      <c r="C2427" s="328" t="n"/>
      <c r="D2427" s="328" t="n"/>
      <c r="E2427" s="328" t="n"/>
      <c r="F2427" s="328" t="n"/>
      <c r="G2427" s="329" t="n"/>
      <c r="H2427" s="329" t="n"/>
      <c r="I2427" s="330" t="n"/>
      <c r="J2427" s="330" t="n"/>
      <c r="K2427" s="330" t="n"/>
      <c r="L2427" s="330" t="n"/>
      <c r="M2427" s="330" t="n"/>
      <c r="N2427" s="331">
        <f>IF(A2427="","",IF(ISERROR(MATCH($F2427,CL,0)),"Unknown",INDIRECT("'C'!$A$"&amp;MATCH($F2427,CL,0)+1)))</f>
        <v/>
      </c>
      <c r="O2427" s="331" t="inlineStr"/>
      <c r="P2427" s="332" t="n"/>
      <c r="Q2427" s="333">
        <f>A2427&amp;B2427</f>
        <v/>
      </c>
      <c r="R2427" s="333">
        <f>OR(ISBLANK(B2427),ISBLANK(C2427))</f>
        <v/>
      </c>
      <c r="S2427" s="333">
        <f>IF(R2427,"",A2427&amp;"+")</f>
        <v/>
      </c>
    </row>
    <row r="2428" ht="20.1" customFormat="1" customHeight="1" s="333">
      <c r="A2428" s="296" t="n"/>
      <c r="B2428" s="328" t="n"/>
      <c r="C2428" s="328" t="n"/>
      <c r="D2428" s="328" t="n"/>
      <c r="E2428" s="328" t="n"/>
      <c r="F2428" s="328" t="n"/>
      <c r="G2428" s="329" t="n"/>
      <c r="H2428" s="329" t="n"/>
      <c r="I2428" s="330" t="n"/>
      <c r="J2428" s="330" t="n"/>
      <c r="K2428" s="330" t="n"/>
      <c r="L2428" s="330" t="n"/>
      <c r="M2428" s="330" t="n"/>
      <c r="N2428" s="331">
        <f>IF(A2428="","",IF(ISERROR(MATCH($F2428,CL,0)),"Unknown",INDIRECT("'C'!$A$"&amp;MATCH($F2428,CL,0)+1)))</f>
        <v/>
      </c>
      <c r="O2428" s="331" t="inlineStr"/>
      <c r="P2428" s="332" t="n"/>
      <c r="Q2428" s="333">
        <f>A2428&amp;B2428</f>
        <v/>
      </c>
      <c r="R2428" s="333">
        <f>OR(ISBLANK(B2428),ISBLANK(C2428))</f>
        <v/>
      </c>
      <c r="S2428" s="333">
        <f>IF(R2428,"",A2428&amp;"+")</f>
        <v/>
      </c>
    </row>
    <row r="2429" ht="20.1" customFormat="1" customHeight="1" s="333">
      <c r="A2429" s="296" t="n"/>
      <c r="B2429" s="328" t="n"/>
      <c r="C2429" s="328" t="n"/>
      <c r="D2429" s="328" t="n"/>
      <c r="E2429" s="328" t="n"/>
      <c r="F2429" s="328" t="n"/>
      <c r="G2429" s="329" t="n"/>
      <c r="H2429" s="329" t="n"/>
      <c r="I2429" s="330" t="n"/>
      <c r="J2429" s="330" t="n"/>
      <c r="K2429" s="330" t="n"/>
      <c r="L2429" s="330" t="n"/>
      <c r="M2429" s="330" t="n"/>
      <c r="N2429" s="331">
        <f>IF(A2429="","",IF(ISERROR(MATCH($F2429,CL,0)),"Unknown",INDIRECT("'C'!$A$"&amp;MATCH($F2429,CL,0)+1)))</f>
        <v/>
      </c>
      <c r="O2429" s="331" t="inlineStr"/>
      <c r="P2429" s="332" t="n"/>
      <c r="Q2429" s="333">
        <f>A2429&amp;B2429</f>
        <v/>
      </c>
      <c r="R2429" s="333">
        <f>OR(ISBLANK(B2429),ISBLANK(C2429))</f>
        <v/>
      </c>
      <c r="S2429" s="333">
        <f>IF(R2429,"",A2429&amp;"+")</f>
        <v/>
      </c>
    </row>
    <row r="2430" ht="20.1" customFormat="1" customHeight="1" s="333">
      <c r="A2430" s="296" t="n"/>
      <c r="B2430" s="328" t="n"/>
      <c r="C2430" s="328" t="n"/>
      <c r="D2430" s="328" t="n"/>
      <c r="E2430" s="328" t="n"/>
      <c r="F2430" s="328" t="n"/>
      <c r="G2430" s="329" t="n"/>
      <c r="H2430" s="329" t="n"/>
      <c r="I2430" s="330" t="n"/>
      <c r="J2430" s="330" t="n"/>
      <c r="K2430" s="330" t="n"/>
      <c r="L2430" s="330" t="n"/>
      <c r="M2430" s="330" t="n"/>
      <c r="N2430" s="331">
        <f>IF(A2430="","",IF(ISERROR(MATCH($F2430,CL,0)),"Unknown",INDIRECT("'C'!$A$"&amp;MATCH($F2430,CL,0)+1)))</f>
        <v/>
      </c>
      <c r="O2430" s="331" t="inlineStr"/>
      <c r="P2430" s="332" t="n"/>
      <c r="Q2430" s="333">
        <f>A2430&amp;B2430</f>
        <v/>
      </c>
      <c r="R2430" s="333">
        <f>OR(ISBLANK(B2430),ISBLANK(C2430))</f>
        <v/>
      </c>
      <c r="S2430" s="333">
        <f>IF(R2430,"",A2430&amp;"+")</f>
        <v/>
      </c>
    </row>
    <row r="2431" ht="20.1" customFormat="1" customHeight="1" s="333">
      <c r="A2431" s="296" t="n"/>
      <c r="B2431" s="328" t="n"/>
      <c r="C2431" s="328" t="n"/>
      <c r="D2431" s="328" t="n"/>
      <c r="E2431" s="328" t="n"/>
      <c r="F2431" s="328" t="n"/>
      <c r="G2431" s="329" t="n"/>
      <c r="H2431" s="329" t="n"/>
      <c r="I2431" s="330" t="n"/>
      <c r="J2431" s="330" t="n"/>
      <c r="K2431" s="330" t="n"/>
      <c r="L2431" s="330" t="n"/>
      <c r="M2431" s="330" t="n"/>
      <c r="N2431" s="331">
        <f>IF(A2431="","",IF(ISERROR(MATCH($F2431,CL,0)),"Unknown",INDIRECT("'C'!$A$"&amp;MATCH($F2431,CL,0)+1)))</f>
        <v/>
      </c>
      <c r="O2431" s="331" t="inlineStr"/>
      <c r="P2431" s="332" t="n"/>
      <c r="Q2431" s="333">
        <f>A2431&amp;B2431</f>
        <v/>
      </c>
      <c r="R2431" s="333">
        <f>OR(ISBLANK(B2431),ISBLANK(C2431))</f>
        <v/>
      </c>
      <c r="S2431" s="333">
        <f>IF(R2431,"",A2431&amp;"+")</f>
        <v/>
      </c>
    </row>
    <row r="2432" ht="20.1" customFormat="1" customHeight="1" s="333">
      <c r="A2432" s="296" t="n"/>
      <c r="B2432" s="328" t="n"/>
      <c r="C2432" s="328" t="n"/>
      <c r="D2432" s="328" t="n"/>
      <c r="E2432" s="328" t="n"/>
      <c r="F2432" s="328" t="n"/>
      <c r="G2432" s="329" t="n"/>
      <c r="H2432" s="329" t="n"/>
      <c r="I2432" s="330" t="n"/>
      <c r="J2432" s="330" t="n"/>
      <c r="K2432" s="330" t="n"/>
      <c r="L2432" s="330" t="n"/>
      <c r="M2432" s="330" t="n"/>
      <c r="N2432" s="331">
        <f>IF(A2432="","",IF(ISERROR(MATCH($F2432,CL,0)),"Unknown",INDIRECT("'C'!$A$"&amp;MATCH($F2432,CL,0)+1)))</f>
        <v/>
      </c>
      <c r="O2432" s="331" t="inlineStr"/>
      <c r="P2432" s="332" t="n"/>
      <c r="Q2432" s="333">
        <f>A2432&amp;B2432</f>
        <v/>
      </c>
      <c r="R2432" s="333">
        <f>OR(ISBLANK(B2432),ISBLANK(C2432))</f>
        <v/>
      </c>
      <c r="S2432" s="333">
        <f>IF(R2432,"",A2432&amp;"+")</f>
        <v/>
      </c>
    </row>
    <row r="2433" ht="20.1" customFormat="1" customHeight="1" s="333">
      <c r="A2433" s="296" t="n"/>
      <c r="B2433" s="328" t="n"/>
      <c r="C2433" s="328" t="n"/>
      <c r="D2433" s="328" t="n"/>
      <c r="E2433" s="328" t="n"/>
      <c r="F2433" s="328" t="n"/>
      <c r="G2433" s="329" t="n"/>
      <c r="H2433" s="329" t="n"/>
      <c r="I2433" s="330" t="n"/>
      <c r="J2433" s="330" t="n"/>
      <c r="K2433" s="330" t="n"/>
      <c r="L2433" s="330" t="n"/>
      <c r="M2433" s="330" t="n"/>
      <c r="N2433" s="331">
        <f>IF(A2433="","",IF(ISERROR(MATCH($F2433,CL,0)),"Unknown",INDIRECT("'C'!$A$"&amp;MATCH($F2433,CL,0)+1)))</f>
        <v/>
      </c>
      <c r="O2433" s="331" t="inlineStr"/>
      <c r="P2433" s="332" t="n"/>
      <c r="Q2433" s="333">
        <f>A2433&amp;B2433</f>
        <v/>
      </c>
      <c r="R2433" s="333">
        <f>OR(ISBLANK(B2433),ISBLANK(C2433))</f>
        <v/>
      </c>
      <c r="S2433" s="333">
        <f>IF(R2433,"",A2433&amp;"+")</f>
        <v/>
      </c>
    </row>
    <row r="2434" ht="20.1" customFormat="1" customHeight="1" s="333">
      <c r="A2434" s="296" t="n"/>
      <c r="B2434" s="328" t="n"/>
      <c r="C2434" s="328" t="n"/>
      <c r="D2434" s="328" t="n"/>
      <c r="E2434" s="328" t="n"/>
      <c r="F2434" s="328" t="n"/>
      <c r="G2434" s="329" t="n"/>
      <c r="H2434" s="329" t="n"/>
      <c r="I2434" s="330" t="n"/>
      <c r="J2434" s="330" t="n"/>
      <c r="K2434" s="330" t="n"/>
      <c r="L2434" s="330" t="n"/>
      <c r="M2434" s="330" t="n"/>
      <c r="N2434" s="331">
        <f>IF(A2434="","",IF(ISERROR(MATCH($F2434,CL,0)),"Unknown",INDIRECT("'C'!$A$"&amp;MATCH($F2434,CL,0)+1)))</f>
        <v/>
      </c>
      <c r="O2434" s="331" t="inlineStr"/>
      <c r="P2434" s="332" t="n"/>
      <c r="Q2434" s="333">
        <f>A2434&amp;B2434</f>
        <v/>
      </c>
      <c r="R2434" s="333">
        <f>OR(ISBLANK(B2434),ISBLANK(C2434))</f>
        <v/>
      </c>
      <c r="S2434" s="333">
        <f>IF(R2434,"",A2434&amp;"+")</f>
        <v/>
      </c>
    </row>
    <row r="2435" ht="20.1" customFormat="1" customHeight="1" s="333">
      <c r="A2435" s="296" t="n"/>
      <c r="B2435" s="328" t="n"/>
      <c r="C2435" s="328" t="n"/>
      <c r="D2435" s="328" t="n"/>
      <c r="E2435" s="328" t="n"/>
      <c r="F2435" s="328" t="n"/>
      <c r="G2435" s="329" t="n"/>
      <c r="H2435" s="329" t="n"/>
      <c r="I2435" s="330" t="n"/>
      <c r="J2435" s="330" t="n"/>
      <c r="K2435" s="330" t="n"/>
      <c r="L2435" s="330" t="n"/>
      <c r="M2435" s="330" t="n"/>
      <c r="N2435" s="331">
        <f>IF(A2435="","",IF(ISERROR(MATCH($F2435,CL,0)),"Unknown",INDIRECT("'C'!$A$"&amp;MATCH($F2435,CL,0)+1)))</f>
        <v/>
      </c>
      <c r="O2435" s="331" t="inlineStr"/>
      <c r="P2435" s="332" t="n"/>
      <c r="Q2435" s="333">
        <f>A2435&amp;B2435</f>
        <v/>
      </c>
      <c r="R2435" s="333">
        <f>OR(ISBLANK(B2435),ISBLANK(C2435))</f>
        <v/>
      </c>
      <c r="S2435" s="333">
        <f>IF(R2435,"",A2435&amp;"+")</f>
        <v/>
      </c>
    </row>
    <row r="2436" ht="20.1" customFormat="1" customHeight="1" s="333">
      <c r="A2436" s="296" t="n"/>
      <c r="B2436" s="328" t="n"/>
      <c r="C2436" s="328" t="n"/>
      <c r="D2436" s="328" t="n"/>
      <c r="E2436" s="328" t="n"/>
      <c r="F2436" s="328" t="n"/>
      <c r="G2436" s="329" t="n"/>
      <c r="H2436" s="329" t="n"/>
      <c r="I2436" s="330" t="n"/>
      <c r="J2436" s="330" t="n"/>
      <c r="K2436" s="330" t="n"/>
      <c r="L2436" s="330" t="n"/>
      <c r="M2436" s="330" t="n"/>
      <c r="N2436" s="331">
        <f>IF(A2436="","",IF(ISERROR(MATCH($F2436,CL,0)),"Unknown",INDIRECT("'C'!$A$"&amp;MATCH($F2436,CL,0)+1)))</f>
        <v/>
      </c>
      <c r="O2436" s="331" t="inlineStr"/>
      <c r="P2436" s="332" t="n"/>
      <c r="Q2436" s="333">
        <f>A2436&amp;B2436</f>
        <v/>
      </c>
      <c r="R2436" s="333">
        <f>OR(ISBLANK(B2436),ISBLANK(C2436))</f>
        <v/>
      </c>
      <c r="S2436" s="333">
        <f>IF(R2436,"",A2436&amp;"+")</f>
        <v/>
      </c>
    </row>
    <row r="2437" ht="20.1" customFormat="1" customHeight="1" s="333">
      <c r="A2437" s="296" t="n"/>
      <c r="B2437" s="328" t="n"/>
      <c r="C2437" s="328" t="n"/>
      <c r="D2437" s="328" t="n"/>
      <c r="E2437" s="328" t="n"/>
      <c r="F2437" s="328" t="n"/>
      <c r="G2437" s="329" t="n"/>
      <c r="H2437" s="329" t="n"/>
      <c r="I2437" s="330" t="n"/>
      <c r="J2437" s="330" t="n"/>
      <c r="K2437" s="330" t="n"/>
      <c r="L2437" s="330" t="n"/>
      <c r="M2437" s="330" t="n"/>
      <c r="N2437" s="331">
        <f>IF(A2437="","",IF(ISERROR(MATCH($F2437,CL,0)),"Unknown",INDIRECT("'C'!$A$"&amp;MATCH($F2437,CL,0)+1)))</f>
        <v/>
      </c>
      <c r="O2437" s="331" t="inlineStr"/>
      <c r="P2437" s="332" t="n"/>
      <c r="Q2437" s="333">
        <f>A2437&amp;B2437</f>
        <v/>
      </c>
      <c r="R2437" s="333">
        <f>OR(ISBLANK(B2437),ISBLANK(C2437))</f>
        <v/>
      </c>
      <c r="S2437" s="333">
        <f>IF(R2437,"",A2437&amp;"+")</f>
        <v/>
      </c>
    </row>
    <row r="2438" ht="20.1" customFormat="1" customHeight="1" s="333">
      <c r="A2438" s="296" t="n"/>
      <c r="B2438" s="328" t="n"/>
      <c r="C2438" s="328" t="n"/>
      <c r="D2438" s="328" t="n"/>
      <c r="E2438" s="328" t="n"/>
      <c r="F2438" s="328" t="n"/>
      <c r="G2438" s="329" t="n"/>
      <c r="H2438" s="329" t="n"/>
      <c r="I2438" s="330" t="n"/>
      <c r="J2438" s="330" t="n"/>
      <c r="K2438" s="330" t="n"/>
      <c r="L2438" s="330" t="n"/>
      <c r="M2438" s="330" t="n"/>
      <c r="N2438" s="331">
        <f>IF(A2438="","",IF(ISERROR(MATCH($F2438,CL,0)),"Unknown",INDIRECT("'C'!$A$"&amp;MATCH($F2438,CL,0)+1)))</f>
        <v/>
      </c>
      <c r="O2438" s="331" t="inlineStr"/>
      <c r="P2438" s="332" t="n"/>
      <c r="Q2438" s="333">
        <f>A2438&amp;B2438</f>
        <v/>
      </c>
      <c r="R2438" s="333">
        <f>OR(ISBLANK(B2438),ISBLANK(C2438))</f>
        <v/>
      </c>
      <c r="S2438" s="333">
        <f>IF(R2438,"",A2438&amp;"+")</f>
        <v/>
      </c>
    </row>
    <row r="2439" ht="20.1" customFormat="1" customHeight="1" s="333">
      <c r="A2439" s="296" t="n"/>
      <c r="B2439" s="328" t="n"/>
      <c r="C2439" s="328" t="n"/>
      <c r="D2439" s="328" t="n"/>
      <c r="E2439" s="328" t="n"/>
      <c r="F2439" s="328" t="n"/>
      <c r="G2439" s="329" t="n"/>
      <c r="H2439" s="329" t="n"/>
      <c r="I2439" s="330" t="n"/>
      <c r="J2439" s="330" t="n"/>
      <c r="K2439" s="330" t="n"/>
      <c r="L2439" s="330" t="n"/>
      <c r="M2439" s="330" t="n"/>
      <c r="N2439" s="331">
        <f>IF(A2439="","",IF(ISERROR(MATCH($F2439,CL,0)),"Unknown",INDIRECT("'C'!$A$"&amp;MATCH($F2439,CL,0)+1)))</f>
        <v/>
      </c>
      <c r="O2439" s="331" t="inlineStr"/>
      <c r="P2439" s="332" t="n"/>
      <c r="Q2439" s="333">
        <f>A2439&amp;B2439</f>
        <v/>
      </c>
      <c r="R2439" s="333">
        <f>OR(ISBLANK(B2439),ISBLANK(C2439))</f>
        <v/>
      </c>
      <c r="S2439" s="333">
        <f>IF(R2439,"",A2439&amp;"+")</f>
        <v/>
      </c>
    </row>
    <row r="2440" ht="20.1" customFormat="1" customHeight="1" s="333">
      <c r="A2440" s="296" t="n"/>
      <c r="B2440" s="328" t="n"/>
      <c r="C2440" s="328" t="n"/>
      <c r="D2440" s="328" t="n"/>
      <c r="E2440" s="328" t="n"/>
      <c r="F2440" s="328" t="n"/>
      <c r="G2440" s="329" t="n"/>
      <c r="H2440" s="329" t="n"/>
      <c r="I2440" s="330" t="n"/>
      <c r="J2440" s="330" t="n"/>
      <c r="K2440" s="330" t="n"/>
      <c r="L2440" s="330" t="n"/>
      <c r="M2440" s="330" t="n"/>
      <c r="N2440" s="331">
        <f>IF(A2440="","",IF(ISERROR(MATCH($F2440,CL,0)),"Unknown",INDIRECT("'C'!$A$"&amp;MATCH($F2440,CL,0)+1)))</f>
        <v/>
      </c>
      <c r="O2440" s="331" t="inlineStr"/>
      <c r="P2440" s="332" t="n"/>
      <c r="Q2440" s="333">
        <f>A2440&amp;B2440</f>
        <v/>
      </c>
      <c r="R2440" s="333">
        <f>OR(ISBLANK(B2440),ISBLANK(C2440))</f>
        <v/>
      </c>
      <c r="S2440" s="333">
        <f>IF(R2440,"",A2440&amp;"+")</f>
        <v/>
      </c>
    </row>
    <row r="2441" ht="20.1" customFormat="1" customHeight="1" s="333">
      <c r="A2441" s="296" t="n"/>
      <c r="B2441" s="328" t="n"/>
      <c r="C2441" s="328" t="n"/>
      <c r="D2441" s="328" t="n"/>
      <c r="E2441" s="328" t="n"/>
      <c r="F2441" s="328" t="n"/>
      <c r="G2441" s="329" t="n"/>
      <c r="H2441" s="329" t="n"/>
      <c r="I2441" s="330" t="n"/>
      <c r="J2441" s="330" t="n"/>
      <c r="K2441" s="330" t="n"/>
      <c r="L2441" s="330" t="n"/>
      <c r="M2441" s="330" t="n"/>
      <c r="N2441" s="331">
        <f>IF(A2441="","",IF(ISERROR(MATCH($F2441,CL,0)),"Unknown",INDIRECT("'C'!$A$"&amp;MATCH($F2441,CL,0)+1)))</f>
        <v/>
      </c>
      <c r="O2441" s="331" t="inlineStr"/>
      <c r="P2441" s="332" t="n"/>
      <c r="Q2441" s="333">
        <f>A2441&amp;B2441</f>
        <v/>
      </c>
      <c r="R2441" s="333">
        <f>OR(ISBLANK(B2441),ISBLANK(C2441))</f>
        <v/>
      </c>
      <c r="S2441" s="333">
        <f>IF(R2441,"",A2441&amp;"+")</f>
        <v/>
      </c>
    </row>
    <row r="2442" ht="20.1" customFormat="1" customHeight="1" s="333">
      <c r="A2442" s="296" t="n"/>
      <c r="B2442" s="328" t="n"/>
      <c r="C2442" s="328" t="n"/>
      <c r="D2442" s="328" t="n"/>
      <c r="E2442" s="328" t="n"/>
      <c r="F2442" s="328" t="n"/>
      <c r="G2442" s="329" t="n"/>
      <c r="H2442" s="329" t="n"/>
      <c r="I2442" s="330" t="n"/>
      <c r="J2442" s="330" t="n"/>
      <c r="K2442" s="330" t="n"/>
      <c r="L2442" s="330" t="n"/>
      <c r="M2442" s="330" t="n"/>
      <c r="N2442" s="331">
        <f>IF(A2442="","",IF(ISERROR(MATCH($F2442,CL,0)),"Unknown",INDIRECT("'C'!$A$"&amp;MATCH($F2442,CL,0)+1)))</f>
        <v/>
      </c>
      <c r="O2442" s="331" t="inlineStr"/>
      <c r="P2442" s="332" t="n"/>
      <c r="Q2442" s="333">
        <f>A2442&amp;B2442</f>
        <v/>
      </c>
      <c r="R2442" s="333">
        <f>OR(ISBLANK(B2442),ISBLANK(C2442))</f>
        <v/>
      </c>
      <c r="S2442" s="333">
        <f>IF(R2442,"",A2442&amp;"+")</f>
        <v/>
      </c>
    </row>
    <row r="2443" ht="20.1" customFormat="1" customHeight="1" s="333">
      <c r="A2443" s="296" t="n"/>
      <c r="B2443" s="328" t="n"/>
      <c r="C2443" s="328" t="n"/>
      <c r="D2443" s="328" t="n"/>
      <c r="E2443" s="328" t="n"/>
      <c r="F2443" s="328" t="n"/>
      <c r="G2443" s="329" t="n"/>
      <c r="H2443" s="329" t="n"/>
      <c r="I2443" s="330" t="n"/>
      <c r="J2443" s="330" t="n"/>
      <c r="K2443" s="330" t="n"/>
      <c r="L2443" s="330" t="n"/>
      <c r="M2443" s="330" t="n"/>
      <c r="N2443" s="331">
        <f>IF(A2443="","",IF(ISERROR(MATCH($F2443,CL,0)),"Unknown",INDIRECT("'C'!$A$"&amp;MATCH($F2443,CL,0)+1)))</f>
        <v/>
      </c>
      <c r="O2443" s="331" t="inlineStr"/>
      <c r="P2443" s="332" t="n"/>
      <c r="Q2443" s="333">
        <f>A2443&amp;B2443</f>
        <v/>
      </c>
      <c r="R2443" s="333">
        <f>OR(ISBLANK(B2443),ISBLANK(C2443))</f>
        <v/>
      </c>
      <c r="S2443" s="333">
        <f>IF(R2443,"",A2443&amp;"+")</f>
        <v/>
      </c>
    </row>
    <row r="2444" ht="20.1" customFormat="1" customHeight="1" s="333">
      <c r="A2444" s="296" t="n"/>
      <c r="B2444" s="328" t="n"/>
      <c r="C2444" s="328" t="n"/>
      <c r="D2444" s="328" t="n"/>
      <c r="E2444" s="328" t="n"/>
      <c r="F2444" s="328" t="n"/>
      <c r="G2444" s="329" t="n"/>
      <c r="H2444" s="329" t="n"/>
      <c r="I2444" s="330" t="n"/>
      <c r="J2444" s="330" t="n"/>
      <c r="K2444" s="330" t="n"/>
      <c r="L2444" s="330" t="n"/>
      <c r="M2444" s="330" t="n"/>
      <c r="N2444" s="331">
        <f>IF(A2444="","",IF(ISERROR(MATCH($F2444,CL,0)),"Unknown",INDIRECT("'C'!$A$"&amp;MATCH($F2444,CL,0)+1)))</f>
        <v/>
      </c>
      <c r="O2444" s="331" t="inlineStr"/>
      <c r="P2444" s="332" t="n"/>
      <c r="Q2444" s="333">
        <f>A2444&amp;B2444</f>
        <v/>
      </c>
      <c r="R2444" s="333">
        <f>OR(ISBLANK(B2444),ISBLANK(C2444))</f>
        <v/>
      </c>
      <c r="S2444" s="333">
        <f>IF(R2444,"",A2444&amp;"+")</f>
        <v/>
      </c>
    </row>
    <row r="2445" ht="20.1" customFormat="1" customHeight="1" s="333">
      <c r="A2445" s="296" t="n"/>
      <c r="B2445" s="328" t="n"/>
      <c r="C2445" s="328" t="n"/>
      <c r="D2445" s="328" t="n"/>
      <c r="E2445" s="328" t="n"/>
      <c r="F2445" s="328" t="n"/>
      <c r="G2445" s="329" t="n"/>
      <c r="H2445" s="329" t="n"/>
      <c r="I2445" s="330" t="n"/>
      <c r="J2445" s="330" t="n"/>
      <c r="K2445" s="330" t="n"/>
      <c r="L2445" s="330" t="n"/>
      <c r="M2445" s="330" t="n"/>
      <c r="N2445" s="331">
        <f>IF(A2445="","",IF(ISERROR(MATCH($F2445,CL,0)),"Unknown",INDIRECT("'C'!$A$"&amp;MATCH($F2445,CL,0)+1)))</f>
        <v/>
      </c>
      <c r="O2445" s="331" t="inlineStr"/>
      <c r="P2445" s="332" t="n"/>
      <c r="Q2445" s="333">
        <f>A2445&amp;B2445</f>
        <v/>
      </c>
      <c r="R2445" s="333">
        <f>OR(ISBLANK(B2445),ISBLANK(C2445))</f>
        <v/>
      </c>
      <c r="S2445" s="333">
        <f>IF(R2445,"",A2445&amp;"+")</f>
        <v/>
      </c>
    </row>
    <row r="2446" ht="20.1" customFormat="1" customHeight="1" s="333">
      <c r="A2446" s="296" t="n"/>
      <c r="B2446" s="328" t="n"/>
      <c r="C2446" s="328" t="n"/>
      <c r="D2446" s="328" t="n"/>
      <c r="E2446" s="328" t="n"/>
      <c r="F2446" s="328" t="n"/>
      <c r="G2446" s="329" t="n"/>
      <c r="H2446" s="329" t="n"/>
      <c r="I2446" s="330" t="n"/>
      <c r="J2446" s="330" t="n"/>
      <c r="K2446" s="330" t="n"/>
      <c r="L2446" s="330" t="n"/>
      <c r="M2446" s="330" t="n"/>
      <c r="N2446" s="331">
        <f>IF(A2446="","",IF(ISERROR(MATCH($F2446,CL,0)),"Unknown",INDIRECT("'C'!$A$"&amp;MATCH($F2446,CL,0)+1)))</f>
        <v/>
      </c>
      <c r="O2446" s="331" t="inlineStr"/>
      <c r="P2446" s="332" t="n"/>
      <c r="Q2446" s="333">
        <f>A2446&amp;B2446</f>
        <v/>
      </c>
      <c r="R2446" s="333">
        <f>OR(ISBLANK(B2446),ISBLANK(C2446))</f>
        <v/>
      </c>
      <c r="S2446" s="333">
        <f>IF(R2446,"",A2446&amp;"+")</f>
        <v/>
      </c>
    </row>
    <row r="2447" ht="20.1" customFormat="1" customHeight="1" s="333">
      <c r="A2447" s="296" t="n"/>
      <c r="B2447" s="328" t="n"/>
      <c r="C2447" s="328" t="n"/>
      <c r="D2447" s="328" t="n"/>
      <c r="E2447" s="328" t="n"/>
      <c r="F2447" s="328" t="n"/>
      <c r="G2447" s="329" t="n"/>
      <c r="H2447" s="329" t="n"/>
      <c r="I2447" s="330" t="n"/>
      <c r="J2447" s="330" t="n"/>
      <c r="K2447" s="330" t="n"/>
      <c r="L2447" s="330" t="n"/>
      <c r="M2447" s="330" t="n"/>
      <c r="N2447" s="331">
        <f>IF(A2447="","",IF(ISERROR(MATCH($F2447,CL,0)),"Unknown",INDIRECT("'C'!$A$"&amp;MATCH($F2447,CL,0)+1)))</f>
        <v/>
      </c>
      <c r="O2447" s="331" t="inlineStr"/>
      <c r="P2447" s="332" t="n"/>
      <c r="Q2447" s="333">
        <f>A2447&amp;B2447</f>
        <v/>
      </c>
      <c r="R2447" s="333">
        <f>OR(ISBLANK(B2447),ISBLANK(C2447))</f>
        <v/>
      </c>
      <c r="S2447" s="333">
        <f>IF(R2447,"",A2447&amp;"+")</f>
        <v/>
      </c>
    </row>
    <row r="2448" ht="20.1" customFormat="1" customHeight="1" s="333">
      <c r="A2448" s="296" t="n"/>
      <c r="B2448" s="328" t="n"/>
      <c r="C2448" s="328" t="n"/>
      <c r="D2448" s="328" t="n"/>
      <c r="E2448" s="328" t="n"/>
      <c r="F2448" s="328" t="n"/>
      <c r="G2448" s="329" t="n"/>
      <c r="H2448" s="329" t="n"/>
      <c r="I2448" s="330" t="n"/>
      <c r="J2448" s="330" t="n"/>
      <c r="K2448" s="330" t="n"/>
      <c r="L2448" s="330" t="n"/>
      <c r="M2448" s="330" t="n"/>
      <c r="N2448" s="331">
        <f>IF(A2448="","",IF(ISERROR(MATCH($F2448,CL,0)),"Unknown",INDIRECT("'C'!$A$"&amp;MATCH($F2448,CL,0)+1)))</f>
        <v/>
      </c>
      <c r="O2448" s="331" t="inlineStr"/>
      <c r="P2448" s="332" t="n"/>
      <c r="Q2448" s="333">
        <f>A2448&amp;B2448</f>
        <v/>
      </c>
      <c r="R2448" s="333">
        <f>OR(ISBLANK(B2448),ISBLANK(C2448))</f>
        <v/>
      </c>
      <c r="S2448" s="333">
        <f>IF(R2448,"",A2448&amp;"+")</f>
        <v/>
      </c>
    </row>
    <row r="2449" ht="20.1" customFormat="1" customHeight="1" s="333">
      <c r="A2449" s="296" t="n"/>
      <c r="B2449" s="328" t="n"/>
      <c r="C2449" s="328" t="n"/>
      <c r="D2449" s="328" t="n"/>
      <c r="E2449" s="328" t="n"/>
      <c r="F2449" s="328" t="n"/>
      <c r="G2449" s="329" t="n"/>
      <c r="H2449" s="329" t="n"/>
      <c r="I2449" s="330" t="n"/>
      <c r="J2449" s="330" t="n"/>
      <c r="K2449" s="330" t="n"/>
      <c r="L2449" s="330" t="n"/>
      <c r="M2449" s="330" t="n"/>
      <c r="N2449" s="331">
        <f>IF(A2449="","",IF(ISERROR(MATCH($F2449,CL,0)),"Unknown",INDIRECT("'C'!$A$"&amp;MATCH($F2449,CL,0)+1)))</f>
        <v/>
      </c>
      <c r="O2449" s="331" t="inlineStr"/>
      <c r="P2449" s="332" t="n"/>
      <c r="Q2449" s="333">
        <f>A2449&amp;B2449</f>
        <v/>
      </c>
      <c r="R2449" s="333">
        <f>OR(ISBLANK(B2449),ISBLANK(C2449))</f>
        <v/>
      </c>
      <c r="S2449" s="333">
        <f>IF(R2449,"",A2449&amp;"+")</f>
        <v/>
      </c>
    </row>
    <row r="2450" ht="20.1" customFormat="1" customHeight="1" s="333">
      <c r="A2450" s="296" t="n"/>
      <c r="B2450" s="328" t="n"/>
      <c r="C2450" s="328" t="n"/>
      <c r="D2450" s="328" t="n"/>
      <c r="E2450" s="328" t="n"/>
      <c r="F2450" s="328" t="n"/>
      <c r="G2450" s="329" t="n"/>
      <c r="H2450" s="329" t="n"/>
      <c r="I2450" s="330" t="n"/>
      <c r="J2450" s="330" t="n"/>
      <c r="K2450" s="330" t="n"/>
      <c r="L2450" s="330" t="n"/>
      <c r="M2450" s="330" t="n"/>
      <c r="N2450" s="331">
        <f>IF(A2450="","",IF(ISERROR(MATCH($F2450,CL,0)),"Unknown",INDIRECT("'C'!$A$"&amp;MATCH($F2450,CL,0)+1)))</f>
        <v/>
      </c>
      <c r="O2450" s="331" t="inlineStr"/>
      <c r="P2450" s="332" t="n"/>
      <c r="Q2450" s="333">
        <f>A2450&amp;B2450</f>
        <v/>
      </c>
      <c r="R2450" s="333">
        <f>OR(ISBLANK(B2450),ISBLANK(C2450))</f>
        <v/>
      </c>
      <c r="S2450" s="333">
        <f>IF(R2450,"",A2450&amp;"+")</f>
        <v/>
      </c>
    </row>
    <row r="2451" ht="20.1" customFormat="1" customHeight="1" s="333">
      <c r="A2451" s="296" t="n"/>
      <c r="B2451" s="328" t="n"/>
      <c r="C2451" s="328" t="n"/>
      <c r="D2451" s="328" t="n"/>
      <c r="E2451" s="328" t="n"/>
      <c r="F2451" s="328" t="n"/>
      <c r="G2451" s="329" t="n"/>
      <c r="H2451" s="329" t="n"/>
      <c r="I2451" s="330" t="n"/>
      <c r="J2451" s="330" t="n"/>
      <c r="K2451" s="330" t="n"/>
      <c r="L2451" s="330" t="n"/>
      <c r="M2451" s="330" t="n"/>
      <c r="N2451" s="331">
        <f>IF(A2451="","",IF(ISERROR(MATCH($F2451,CL,0)),"Unknown",INDIRECT("'C'!$A$"&amp;MATCH($F2451,CL,0)+1)))</f>
        <v/>
      </c>
      <c r="O2451" s="331" t="inlineStr"/>
      <c r="P2451" s="332" t="n"/>
      <c r="Q2451" s="333">
        <f>A2451&amp;B2451</f>
        <v/>
      </c>
      <c r="R2451" s="333">
        <f>OR(ISBLANK(B2451),ISBLANK(C2451))</f>
        <v/>
      </c>
      <c r="S2451" s="333">
        <f>IF(R2451,"",A2451&amp;"+")</f>
        <v/>
      </c>
    </row>
    <row r="2452" ht="20.1" customFormat="1" customHeight="1" s="333">
      <c r="A2452" s="296" t="n"/>
      <c r="B2452" s="328" t="n"/>
      <c r="C2452" s="328" t="n"/>
      <c r="D2452" s="328" t="n"/>
      <c r="E2452" s="328" t="n"/>
      <c r="F2452" s="328" t="n"/>
      <c r="G2452" s="329" t="n"/>
      <c r="H2452" s="329" t="n"/>
      <c r="I2452" s="330" t="n"/>
      <c r="J2452" s="330" t="n"/>
      <c r="K2452" s="330" t="n"/>
      <c r="L2452" s="330" t="n"/>
      <c r="M2452" s="330" t="n"/>
      <c r="N2452" s="331">
        <f>IF(A2452="","",IF(ISERROR(MATCH($F2452,CL,0)),"Unknown",INDIRECT("'C'!$A$"&amp;MATCH($F2452,CL,0)+1)))</f>
        <v/>
      </c>
      <c r="O2452" s="331" t="inlineStr"/>
      <c r="P2452" s="332" t="n"/>
      <c r="Q2452" s="333">
        <f>A2452&amp;B2452</f>
        <v/>
      </c>
      <c r="R2452" s="333">
        <f>OR(ISBLANK(B2452),ISBLANK(C2452))</f>
        <v/>
      </c>
      <c r="S2452" s="333">
        <f>IF(R2452,"",A2452&amp;"+")</f>
        <v/>
      </c>
    </row>
    <row r="2453" ht="20.1" customFormat="1" customHeight="1" s="333">
      <c r="A2453" s="296" t="n"/>
      <c r="B2453" s="328" t="n"/>
      <c r="C2453" s="328" t="n"/>
      <c r="D2453" s="328" t="n"/>
      <c r="E2453" s="328" t="n"/>
      <c r="F2453" s="328" t="n"/>
      <c r="G2453" s="329" t="n"/>
      <c r="H2453" s="329" t="n"/>
      <c r="I2453" s="330" t="n"/>
      <c r="J2453" s="330" t="n"/>
      <c r="K2453" s="330" t="n"/>
      <c r="L2453" s="330" t="n"/>
      <c r="M2453" s="330" t="n"/>
      <c r="N2453" s="331">
        <f>IF(A2453="","",IF(ISERROR(MATCH($F2453,CL,0)),"Unknown",INDIRECT("'C'!$A$"&amp;MATCH($F2453,CL,0)+1)))</f>
        <v/>
      </c>
      <c r="O2453" s="331" t="inlineStr"/>
      <c r="P2453" s="332" t="n"/>
      <c r="Q2453" s="333">
        <f>A2453&amp;B2453</f>
        <v/>
      </c>
      <c r="R2453" s="333">
        <f>OR(ISBLANK(B2453),ISBLANK(C2453))</f>
        <v/>
      </c>
      <c r="S2453" s="333">
        <f>IF(R2453,"",A2453&amp;"+")</f>
        <v/>
      </c>
    </row>
    <row r="2454" ht="20.1" customFormat="1" customHeight="1" s="333">
      <c r="A2454" s="296" t="n"/>
      <c r="B2454" s="328" t="n"/>
      <c r="C2454" s="328" t="n"/>
      <c r="D2454" s="328" t="n"/>
      <c r="E2454" s="328" t="n"/>
      <c r="F2454" s="328" t="n"/>
      <c r="G2454" s="329" t="n"/>
      <c r="H2454" s="329" t="n"/>
      <c r="I2454" s="330" t="n"/>
      <c r="J2454" s="330" t="n"/>
      <c r="K2454" s="330" t="n"/>
      <c r="L2454" s="330" t="n"/>
      <c r="M2454" s="330" t="n"/>
      <c r="N2454" s="331">
        <f>IF(A2454="","",IF(ISERROR(MATCH($F2454,CL,0)),"Unknown",INDIRECT("'C'!$A$"&amp;MATCH($F2454,CL,0)+1)))</f>
        <v/>
      </c>
      <c r="O2454" s="331" t="inlineStr"/>
      <c r="P2454" s="332" t="n"/>
      <c r="Q2454" s="333">
        <f>A2454&amp;B2454</f>
        <v/>
      </c>
      <c r="R2454" s="333">
        <f>OR(ISBLANK(B2454),ISBLANK(C2454))</f>
        <v/>
      </c>
      <c r="S2454" s="333">
        <f>IF(R2454,"",A2454&amp;"+")</f>
        <v/>
      </c>
    </row>
    <row r="2455" ht="20.1" customFormat="1" customHeight="1" s="333">
      <c r="A2455" s="296" t="n"/>
      <c r="B2455" s="328" t="n"/>
      <c r="C2455" s="328" t="n"/>
      <c r="D2455" s="328" t="n"/>
      <c r="E2455" s="328" t="n"/>
      <c r="F2455" s="328" t="n"/>
      <c r="G2455" s="329" t="n"/>
      <c r="H2455" s="329" t="n"/>
      <c r="I2455" s="330" t="n"/>
      <c r="J2455" s="330" t="n"/>
      <c r="K2455" s="330" t="n"/>
      <c r="L2455" s="330" t="n"/>
      <c r="M2455" s="330" t="n"/>
      <c r="N2455" s="331">
        <f>IF(A2455="","",IF(ISERROR(MATCH($F2455,CL,0)),"Unknown",INDIRECT("'C'!$A$"&amp;MATCH($F2455,CL,0)+1)))</f>
        <v/>
      </c>
      <c r="O2455" s="331" t="inlineStr"/>
      <c r="P2455" s="332" t="n"/>
      <c r="Q2455" s="333">
        <f>A2455&amp;B2455</f>
        <v/>
      </c>
      <c r="R2455" s="333">
        <f>OR(ISBLANK(B2455),ISBLANK(C2455))</f>
        <v/>
      </c>
      <c r="S2455" s="333">
        <f>IF(R2455,"",A2455&amp;"+")</f>
        <v/>
      </c>
    </row>
    <row r="2456" ht="20.1" customFormat="1" customHeight="1" s="333">
      <c r="A2456" s="296" t="n"/>
      <c r="B2456" s="328" t="n"/>
      <c r="C2456" s="328" t="n"/>
      <c r="D2456" s="328" t="n"/>
      <c r="E2456" s="328" t="n"/>
      <c r="F2456" s="328" t="n"/>
      <c r="G2456" s="329" t="n"/>
      <c r="H2456" s="329" t="n"/>
      <c r="I2456" s="330" t="n"/>
      <c r="J2456" s="330" t="n"/>
      <c r="K2456" s="330" t="n"/>
      <c r="L2456" s="330" t="n"/>
      <c r="M2456" s="330" t="n"/>
      <c r="N2456" s="331">
        <f>IF(A2456="","",IF(ISERROR(MATCH($F2456,CL,0)),"Unknown",INDIRECT("'C'!$A$"&amp;MATCH($F2456,CL,0)+1)))</f>
        <v/>
      </c>
      <c r="O2456" s="331" t="inlineStr"/>
      <c r="P2456" s="332" t="n"/>
      <c r="Q2456" s="333">
        <f>A2456&amp;B2456</f>
        <v/>
      </c>
      <c r="R2456" s="333">
        <f>OR(ISBLANK(B2456),ISBLANK(C2456))</f>
        <v/>
      </c>
      <c r="S2456" s="333">
        <f>IF(R2456,"",A2456&amp;"+")</f>
        <v/>
      </c>
    </row>
    <row r="2457" ht="20.1" customFormat="1" customHeight="1" s="333">
      <c r="A2457" s="296" t="n"/>
      <c r="B2457" s="328" t="n"/>
      <c r="C2457" s="328" t="n"/>
      <c r="D2457" s="328" t="n"/>
      <c r="E2457" s="328" t="n"/>
      <c r="F2457" s="328" t="n"/>
      <c r="G2457" s="329" t="n"/>
      <c r="H2457" s="329" t="n"/>
      <c r="I2457" s="330" t="n"/>
      <c r="J2457" s="330" t="n"/>
      <c r="K2457" s="330" t="n"/>
      <c r="L2457" s="330" t="n"/>
      <c r="M2457" s="330" t="n"/>
      <c r="N2457" s="331">
        <f>IF(A2457="","",IF(ISERROR(MATCH($F2457,CL,0)),"Unknown",INDIRECT("'C'!$A$"&amp;MATCH($F2457,CL,0)+1)))</f>
        <v/>
      </c>
      <c r="O2457" s="331" t="inlineStr"/>
      <c r="P2457" s="332" t="n"/>
      <c r="Q2457" s="333">
        <f>A2457&amp;B2457</f>
        <v/>
      </c>
      <c r="R2457" s="333">
        <f>OR(ISBLANK(B2457),ISBLANK(C2457))</f>
        <v/>
      </c>
      <c r="S2457" s="333">
        <f>IF(R2457,"",A2457&amp;"+")</f>
        <v/>
      </c>
    </row>
    <row r="2458" ht="20.1" customFormat="1" customHeight="1" s="333">
      <c r="A2458" s="296" t="n"/>
      <c r="B2458" s="328" t="n"/>
      <c r="C2458" s="328" t="n"/>
      <c r="D2458" s="328" t="n"/>
      <c r="E2458" s="328" t="n"/>
      <c r="F2458" s="328" t="n"/>
      <c r="G2458" s="329" t="n"/>
      <c r="H2458" s="329" t="n"/>
      <c r="I2458" s="330" t="n"/>
      <c r="J2458" s="330" t="n"/>
      <c r="K2458" s="330" t="n"/>
      <c r="L2458" s="330" t="n"/>
      <c r="M2458" s="330" t="n"/>
      <c r="N2458" s="331">
        <f>IF(A2458="","",IF(ISERROR(MATCH($F2458,CL,0)),"Unknown",INDIRECT("'C'!$A$"&amp;MATCH($F2458,CL,0)+1)))</f>
        <v/>
      </c>
      <c r="O2458" s="331" t="inlineStr"/>
      <c r="P2458" s="332" t="n"/>
      <c r="Q2458" s="333">
        <f>A2458&amp;B2458</f>
        <v/>
      </c>
      <c r="R2458" s="333">
        <f>OR(ISBLANK(B2458),ISBLANK(C2458))</f>
        <v/>
      </c>
      <c r="S2458" s="333">
        <f>IF(R2458,"",A2458&amp;"+")</f>
        <v/>
      </c>
    </row>
    <row r="2459" ht="20.1" customFormat="1" customHeight="1" s="333">
      <c r="A2459" s="296" t="n"/>
      <c r="B2459" s="328" t="n"/>
      <c r="C2459" s="328" t="n"/>
      <c r="D2459" s="328" t="n"/>
      <c r="E2459" s="328" t="n"/>
      <c r="F2459" s="328" t="n"/>
      <c r="G2459" s="329" t="n"/>
      <c r="H2459" s="329" t="n"/>
      <c r="I2459" s="330" t="n"/>
      <c r="J2459" s="330" t="n"/>
      <c r="K2459" s="330" t="n"/>
      <c r="L2459" s="330" t="n"/>
      <c r="M2459" s="330" t="n"/>
      <c r="N2459" s="331">
        <f>IF(A2459="","",IF(ISERROR(MATCH($F2459,CL,0)),"Unknown",INDIRECT("'C'!$A$"&amp;MATCH($F2459,CL,0)+1)))</f>
        <v/>
      </c>
      <c r="O2459" s="331" t="inlineStr"/>
      <c r="P2459" s="332" t="n"/>
      <c r="Q2459" s="333">
        <f>A2459&amp;B2459</f>
        <v/>
      </c>
      <c r="R2459" s="333">
        <f>OR(ISBLANK(B2459),ISBLANK(C2459))</f>
        <v/>
      </c>
      <c r="S2459" s="333">
        <f>IF(R2459,"",A2459&amp;"+")</f>
        <v/>
      </c>
    </row>
    <row r="2460" ht="20.1" customFormat="1" customHeight="1" s="333">
      <c r="A2460" s="296" t="n"/>
      <c r="B2460" s="328" t="n"/>
      <c r="C2460" s="328" t="n"/>
      <c r="D2460" s="328" t="n"/>
      <c r="E2460" s="328" t="n"/>
      <c r="F2460" s="328" t="n"/>
      <c r="G2460" s="329" t="n"/>
      <c r="H2460" s="329" t="n"/>
      <c r="I2460" s="330" t="n"/>
      <c r="J2460" s="330" t="n"/>
      <c r="K2460" s="330" t="n"/>
      <c r="L2460" s="330" t="n"/>
      <c r="M2460" s="330" t="n"/>
      <c r="N2460" s="331">
        <f>IF(A2460="","",IF(ISERROR(MATCH($F2460,CL,0)),"Unknown",INDIRECT("'C'!$A$"&amp;MATCH($F2460,CL,0)+1)))</f>
        <v/>
      </c>
      <c r="O2460" s="331" t="inlineStr"/>
      <c r="P2460" s="332" t="n"/>
      <c r="Q2460" s="333">
        <f>A2460&amp;B2460</f>
        <v/>
      </c>
      <c r="R2460" s="333">
        <f>OR(ISBLANK(B2460),ISBLANK(C2460))</f>
        <v/>
      </c>
      <c r="S2460" s="333">
        <f>IF(R2460,"",A2460&amp;"+")</f>
        <v/>
      </c>
    </row>
    <row r="2461" ht="20.1" customFormat="1" customHeight="1" s="333">
      <c r="A2461" s="296" t="n"/>
      <c r="B2461" s="328" t="n"/>
      <c r="C2461" s="328" t="n"/>
      <c r="D2461" s="328" t="n"/>
      <c r="E2461" s="328" t="n"/>
      <c r="F2461" s="328" t="n"/>
      <c r="G2461" s="329" t="n"/>
      <c r="H2461" s="329" t="n"/>
      <c r="I2461" s="330" t="n"/>
      <c r="J2461" s="330" t="n"/>
      <c r="K2461" s="330" t="n"/>
      <c r="L2461" s="330" t="n"/>
      <c r="M2461" s="330" t="n"/>
      <c r="N2461" s="331">
        <f>IF(A2461="","",IF(ISERROR(MATCH($F2461,CL,0)),"Unknown",INDIRECT("'C'!$A$"&amp;MATCH($F2461,CL,0)+1)))</f>
        <v/>
      </c>
      <c r="O2461" s="331" t="inlineStr"/>
      <c r="P2461" s="332" t="n"/>
      <c r="Q2461" s="333">
        <f>A2461&amp;B2461</f>
        <v/>
      </c>
      <c r="R2461" s="333">
        <f>OR(ISBLANK(B2461),ISBLANK(C2461))</f>
        <v/>
      </c>
      <c r="S2461" s="333">
        <f>IF(R2461,"",A2461&amp;"+")</f>
        <v/>
      </c>
    </row>
    <row r="2462" ht="20.1" customFormat="1" customHeight="1" s="333">
      <c r="A2462" s="296" t="n"/>
      <c r="B2462" s="328" t="n"/>
      <c r="C2462" s="328" t="n"/>
      <c r="D2462" s="328" t="n"/>
      <c r="E2462" s="328" t="n"/>
      <c r="F2462" s="328" t="n"/>
      <c r="G2462" s="329" t="n"/>
      <c r="H2462" s="329" t="n"/>
      <c r="I2462" s="330" t="n"/>
      <c r="J2462" s="330" t="n"/>
      <c r="K2462" s="330" t="n"/>
      <c r="L2462" s="330" t="n"/>
      <c r="M2462" s="330" t="n"/>
      <c r="N2462" s="331">
        <f>IF(A2462="","",IF(ISERROR(MATCH($F2462,CL,0)),"Unknown",INDIRECT("'C'!$A$"&amp;MATCH($F2462,CL,0)+1)))</f>
        <v/>
      </c>
      <c r="O2462" s="331" t="inlineStr"/>
      <c r="P2462" s="332" t="n"/>
      <c r="Q2462" s="333">
        <f>A2462&amp;B2462</f>
        <v/>
      </c>
      <c r="R2462" s="333">
        <f>OR(ISBLANK(B2462),ISBLANK(C2462))</f>
        <v/>
      </c>
      <c r="S2462" s="333">
        <f>IF(R2462,"",A2462&amp;"+")</f>
        <v/>
      </c>
    </row>
    <row r="2463" ht="20.1" customFormat="1" customHeight="1" s="333">
      <c r="A2463" s="296" t="n"/>
      <c r="B2463" s="328" t="n"/>
      <c r="C2463" s="328" t="n"/>
      <c r="D2463" s="328" t="n"/>
      <c r="E2463" s="328" t="n"/>
      <c r="F2463" s="328" t="n"/>
      <c r="G2463" s="329" t="n"/>
      <c r="H2463" s="329" t="n"/>
      <c r="I2463" s="330" t="n"/>
      <c r="J2463" s="330" t="n"/>
      <c r="K2463" s="330" t="n"/>
      <c r="L2463" s="330" t="n"/>
      <c r="M2463" s="330" t="n"/>
      <c r="N2463" s="331">
        <f>IF(A2463="","",IF(ISERROR(MATCH($F2463,CL,0)),"Unknown",INDIRECT("'C'!$A$"&amp;MATCH($F2463,CL,0)+1)))</f>
        <v/>
      </c>
      <c r="O2463" s="331" t="inlineStr"/>
      <c r="P2463" s="332" t="n"/>
      <c r="Q2463" s="333">
        <f>A2463&amp;B2463</f>
        <v/>
      </c>
      <c r="R2463" s="333">
        <f>OR(ISBLANK(B2463),ISBLANK(C2463))</f>
        <v/>
      </c>
      <c r="S2463" s="333">
        <f>IF(R2463,"",A2463&amp;"+")</f>
        <v/>
      </c>
    </row>
    <row r="2464" ht="20.1" customFormat="1" customHeight="1" s="333">
      <c r="A2464" s="296" t="n"/>
      <c r="B2464" s="328" t="n"/>
      <c r="C2464" s="328" t="n"/>
      <c r="D2464" s="328" t="n"/>
      <c r="E2464" s="328" t="n"/>
      <c r="F2464" s="328" t="n"/>
      <c r="G2464" s="329" t="n"/>
      <c r="H2464" s="329" t="n"/>
      <c r="I2464" s="330" t="n"/>
      <c r="J2464" s="330" t="n"/>
      <c r="K2464" s="330" t="n"/>
      <c r="L2464" s="330" t="n"/>
      <c r="M2464" s="330" t="n"/>
      <c r="N2464" s="331">
        <f>IF(A2464="","",IF(ISERROR(MATCH($F2464,CL,0)),"Unknown",INDIRECT("'C'!$A$"&amp;MATCH($F2464,CL,0)+1)))</f>
        <v/>
      </c>
      <c r="O2464" s="331" t="inlineStr"/>
      <c r="P2464" s="332" t="n"/>
      <c r="Q2464" s="333">
        <f>A2464&amp;B2464</f>
        <v/>
      </c>
      <c r="R2464" s="333">
        <f>OR(ISBLANK(B2464),ISBLANK(C2464))</f>
        <v/>
      </c>
      <c r="S2464" s="333">
        <f>IF(R2464,"",A2464&amp;"+")</f>
        <v/>
      </c>
    </row>
    <row r="2465" ht="20.1" customFormat="1" customHeight="1" s="333">
      <c r="A2465" s="296" t="n"/>
      <c r="B2465" s="328" t="n"/>
      <c r="C2465" s="328" t="n"/>
      <c r="D2465" s="328" t="n"/>
      <c r="E2465" s="328" t="n"/>
      <c r="F2465" s="328" t="n"/>
      <c r="G2465" s="329" t="n"/>
      <c r="H2465" s="329" t="n"/>
      <c r="I2465" s="330" t="n"/>
      <c r="J2465" s="330" t="n"/>
      <c r="K2465" s="330" t="n"/>
      <c r="L2465" s="330" t="n"/>
      <c r="M2465" s="330" t="n"/>
      <c r="N2465" s="331">
        <f>IF(A2465="","",IF(ISERROR(MATCH($F2465,CL,0)),"Unknown",INDIRECT("'C'!$A$"&amp;MATCH($F2465,CL,0)+1)))</f>
        <v/>
      </c>
      <c r="O2465" s="331" t="inlineStr"/>
      <c r="P2465" s="332" t="n"/>
      <c r="Q2465" s="333">
        <f>A2465&amp;B2465</f>
        <v/>
      </c>
      <c r="R2465" s="333">
        <f>OR(ISBLANK(B2465),ISBLANK(C2465))</f>
        <v/>
      </c>
      <c r="S2465" s="333">
        <f>IF(R2465,"",A2465&amp;"+")</f>
        <v/>
      </c>
    </row>
    <row r="2466" ht="20.1" customFormat="1" customHeight="1" s="333">
      <c r="A2466" s="296" t="n"/>
      <c r="B2466" s="328" t="n"/>
      <c r="C2466" s="328" t="n"/>
      <c r="D2466" s="328" t="n"/>
      <c r="E2466" s="328" t="n"/>
      <c r="F2466" s="328" t="n"/>
      <c r="G2466" s="329" t="n"/>
      <c r="H2466" s="329" t="n"/>
      <c r="I2466" s="330" t="n"/>
      <c r="J2466" s="330" t="n"/>
      <c r="K2466" s="330" t="n"/>
      <c r="L2466" s="330" t="n"/>
      <c r="M2466" s="330" t="n"/>
      <c r="N2466" s="331">
        <f>IF(A2466="","",IF(ISERROR(MATCH($F2466,CL,0)),"Unknown",INDIRECT("'C'!$A$"&amp;MATCH($F2466,CL,0)+1)))</f>
        <v/>
      </c>
      <c r="O2466" s="331" t="inlineStr"/>
      <c r="P2466" s="332" t="n"/>
      <c r="Q2466" s="333">
        <f>A2466&amp;B2466</f>
        <v/>
      </c>
      <c r="R2466" s="333">
        <f>OR(ISBLANK(B2466),ISBLANK(C2466))</f>
        <v/>
      </c>
      <c r="S2466" s="333">
        <f>IF(R2466,"",A2466&amp;"+")</f>
        <v/>
      </c>
    </row>
    <row r="2467" ht="20.1" customFormat="1" customHeight="1" s="333">
      <c r="A2467" s="296" t="n"/>
      <c r="B2467" s="328" t="n"/>
      <c r="C2467" s="328" t="n"/>
      <c r="D2467" s="328" t="n"/>
      <c r="E2467" s="328" t="n"/>
      <c r="F2467" s="328" t="n"/>
      <c r="G2467" s="329" t="n"/>
      <c r="H2467" s="329" t="n"/>
      <c r="I2467" s="330" t="n"/>
      <c r="J2467" s="330" t="n"/>
      <c r="K2467" s="330" t="n"/>
      <c r="L2467" s="330" t="n"/>
      <c r="M2467" s="330" t="n"/>
      <c r="N2467" s="331">
        <f>IF(A2467="","",IF(ISERROR(MATCH($F2467,CL,0)),"Unknown",INDIRECT("'C'!$A$"&amp;MATCH($F2467,CL,0)+1)))</f>
        <v/>
      </c>
      <c r="O2467" s="331" t="inlineStr"/>
      <c r="P2467" s="332" t="n"/>
      <c r="Q2467" s="333">
        <f>A2467&amp;B2467</f>
        <v/>
      </c>
      <c r="R2467" s="333">
        <f>OR(ISBLANK(B2467),ISBLANK(C2467))</f>
        <v/>
      </c>
      <c r="S2467" s="333">
        <f>IF(R2467,"",A2467&amp;"+")</f>
        <v/>
      </c>
    </row>
    <row r="2468" ht="20.1" customFormat="1" customHeight="1" s="333">
      <c r="A2468" s="296" t="n"/>
      <c r="B2468" s="328" t="n"/>
      <c r="C2468" s="328" t="n"/>
      <c r="D2468" s="328" t="n"/>
      <c r="E2468" s="328" t="n"/>
      <c r="F2468" s="328" t="n"/>
      <c r="G2468" s="329" t="n"/>
      <c r="H2468" s="329" t="n"/>
      <c r="I2468" s="330" t="n"/>
      <c r="J2468" s="330" t="n"/>
      <c r="K2468" s="330" t="n"/>
      <c r="L2468" s="330" t="n"/>
      <c r="M2468" s="330" t="n"/>
      <c r="N2468" s="331">
        <f>IF(A2468="","",IF(ISERROR(MATCH($F2468,CL,0)),"Unknown",INDIRECT("'C'!$A$"&amp;MATCH($F2468,CL,0)+1)))</f>
        <v/>
      </c>
      <c r="O2468" s="331" t="inlineStr"/>
      <c r="P2468" s="332" t="n"/>
      <c r="Q2468" s="333">
        <f>A2468&amp;B2468</f>
        <v/>
      </c>
      <c r="R2468" s="333">
        <f>OR(ISBLANK(B2468),ISBLANK(C2468))</f>
        <v/>
      </c>
      <c r="S2468" s="333">
        <f>IF(R2468,"",A2468&amp;"+")</f>
        <v/>
      </c>
    </row>
    <row r="2469" ht="20.1" customFormat="1" customHeight="1" s="333">
      <c r="A2469" s="296" t="n"/>
      <c r="B2469" s="328" t="n"/>
      <c r="C2469" s="328" t="n"/>
      <c r="D2469" s="328" t="n"/>
      <c r="E2469" s="328" t="n"/>
      <c r="F2469" s="328" t="n"/>
      <c r="G2469" s="329" t="n"/>
      <c r="H2469" s="329" t="n"/>
      <c r="I2469" s="330" t="n"/>
      <c r="J2469" s="330" t="n"/>
      <c r="K2469" s="330" t="n"/>
      <c r="L2469" s="330" t="n"/>
      <c r="M2469" s="330" t="n"/>
      <c r="N2469" s="331">
        <f>IF(A2469="","",IF(ISERROR(MATCH($F2469,CL,0)),"Unknown",INDIRECT("'C'!$A$"&amp;MATCH($F2469,CL,0)+1)))</f>
        <v/>
      </c>
      <c r="O2469" s="331" t="inlineStr"/>
      <c r="P2469" s="332" t="n"/>
      <c r="Q2469" s="333">
        <f>A2469&amp;B2469</f>
        <v/>
      </c>
      <c r="R2469" s="333">
        <f>OR(ISBLANK(B2469),ISBLANK(C2469))</f>
        <v/>
      </c>
      <c r="S2469" s="333">
        <f>IF(R2469,"",A2469&amp;"+")</f>
        <v/>
      </c>
    </row>
    <row r="2470" ht="20.1" customFormat="1" customHeight="1" s="333">
      <c r="A2470" s="296" t="n"/>
      <c r="B2470" s="328" t="n"/>
      <c r="C2470" s="328" t="n"/>
      <c r="D2470" s="328" t="n"/>
      <c r="E2470" s="328" t="n"/>
      <c r="F2470" s="328" t="n"/>
      <c r="G2470" s="329" t="n"/>
      <c r="H2470" s="329" t="n"/>
      <c r="I2470" s="330" t="n"/>
      <c r="J2470" s="330" t="n"/>
      <c r="K2470" s="330" t="n"/>
      <c r="L2470" s="330" t="n"/>
      <c r="M2470" s="330" t="n"/>
      <c r="N2470" s="331">
        <f>IF(A2470="","",IF(ISERROR(MATCH($F2470,CL,0)),"Unknown",INDIRECT("'C'!$A$"&amp;MATCH($F2470,CL,0)+1)))</f>
        <v/>
      </c>
      <c r="O2470" s="331" t="inlineStr"/>
      <c r="P2470" s="332" t="n"/>
      <c r="Q2470" s="333">
        <f>A2470&amp;B2470</f>
        <v/>
      </c>
      <c r="R2470" s="333">
        <f>OR(ISBLANK(B2470),ISBLANK(C2470))</f>
        <v/>
      </c>
      <c r="S2470" s="333">
        <f>IF(R2470,"",A2470&amp;"+")</f>
        <v/>
      </c>
    </row>
    <row r="2471" ht="20.1" customFormat="1" customHeight="1" s="333">
      <c r="A2471" s="296" t="n"/>
      <c r="B2471" s="328" t="n"/>
      <c r="C2471" s="328" t="n"/>
      <c r="D2471" s="328" t="n"/>
      <c r="E2471" s="328" t="n"/>
      <c r="F2471" s="328" t="n"/>
      <c r="G2471" s="329" t="n"/>
      <c r="H2471" s="329" t="n"/>
      <c r="I2471" s="330" t="n"/>
      <c r="J2471" s="330" t="n"/>
      <c r="K2471" s="330" t="n"/>
      <c r="L2471" s="330" t="n"/>
      <c r="M2471" s="330" t="n"/>
      <c r="N2471" s="331">
        <f>IF(A2471="","",IF(ISERROR(MATCH($F2471,CL,0)),"Unknown",INDIRECT("'C'!$A$"&amp;MATCH($F2471,CL,0)+1)))</f>
        <v/>
      </c>
      <c r="O2471" s="331" t="inlineStr"/>
      <c r="P2471" s="332" t="n"/>
      <c r="Q2471" s="333">
        <f>A2471&amp;B2471</f>
        <v/>
      </c>
      <c r="R2471" s="333">
        <f>OR(ISBLANK(B2471),ISBLANK(C2471))</f>
        <v/>
      </c>
      <c r="S2471" s="333">
        <f>IF(R2471,"",A2471&amp;"+")</f>
        <v/>
      </c>
    </row>
    <row r="2472" ht="20.1" customFormat="1" customHeight="1" s="333">
      <c r="A2472" s="296" t="n"/>
      <c r="B2472" s="328" t="n"/>
      <c r="C2472" s="328" t="n"/>
      <c r="D2472" s="328" t="n"/>
      <c r="E2472" s="328" t="n"/>
      <c r="F2472" s="328" t="n"/>
      <c r="G2472" s="329" t="n"/>
      <c r="H2472" s="329" t="n"/>
      <c r="I2472" s="330" t="n"/>
      <c r="J2472" s="330" t="n"/>
      <c r="K2472" s="330" t="n"/>
      <c r="L2472" s="330" t="n"/>
      <c r="M2472" s="330" t="n"/>
      <c r="N2472" s="331">
        <f>IF(A2472="","",IF(ISERROR(MATCH($F2472,CL,0)),"Unknown",INDIRECT("'C'!$A$"&amp;MATCH($F2472,CL,0)+1)))</f>
        <v/>
      </c>
      <c r="O2472" s="331" t="inlineStr"/>
      <c r="P2472" s="332" t="n"/>
      <c r="Q2472" s="333">
        <f>A2472&amp;B2472</f>
        <v/>
      </c>
      <c r="R2472" s="333">
        <f>OR(ISBLANK(B2472),ISBLANK(C2472))</f>
        <v/>
      </c>
      <c r="S2472" s="333">
        <f>IF(R2472,"",A2472&amp;"+")</f>
        <v/>
      </c>
    </row>
    <row r="2473" ht="20.1" customFormat="1" customHeight="1" s="333">
      <c r="A2473" s="296" t="n"/>
      <c r="B2473" s="328" t="n"/>
      <c r="C2473" s="328" t="n"/>
      <c r="D2473" s="328" t="n"/>
      <c r="E2473" s="328" t="n"/>
      <c r="F2473" s="328" t="n"/>
      <c r="G2473" s="329" t="n"/>
      <c r="H2473" s="329" t="n"/>
      <c r="I2473" s="330" t="n"/>
      <c r="J2473" s="330" t="n"/>
      <c r="K2473" s="330" t="n"/>
      <c r="L2473" s="330" t="n"/>
      <c r="M2473" s="330" t="n"/>
      <c r="N2473" s="331">
        <f>IF(A2473="","",IF(ISERROR(MATCH($F2473,CL,0)),"Unknown",INDIRECT("'C'!$A$"&amp;MATCH($F2473,CL,0)+1)))</f>
        <v/>
      </c>
      <c r="O2473" s="331" t="inlineStr"/>
      <c r="P2473" s="332" t="n"/>
      <c r="Q2473" s="333">
        <f>A2473&amp;B2473</f>
        <v/>
      </c>
      <c r="R2473" s="333">
        <f>OR(ISBLANK(B2473),ISBLANK(C2473))</f>
        <v/>
      </c>
      <c r="S2473" s="333">
        <f>IF(R2473,"",A2473&amp;"+")</f>
        <v/>
      </c>
    </row>
    <row r="2474" ht="20.1" customFormat="1" customHeight="1" s="333">
      <c r="A2474" s="296" t="n"/>
      <c r="B2474" s="328" t="n"/>
      <c r="C2474" s="328" t="n"/>
      <c r="D2474" s="328" t="n"/>
      <c r="E2474" s="328" t="n"/>
      <c r="F2474" s="328" t="n"/>
      <c r="G2474" s="329" t="n"/>
      <c r="H2474" s="329" t="n"/>
      <c r="I2474" s="330" t="n"/>
      <c r="J2474" s="330" t="n"/>
      <c r="K2474" s="330" t="n"/>
      <c r="L2474" s="330" t="n"/>
      <c r="M2474" s="330" t="n"/>
      <c r="N2474" s="331">
        <f>IF(A2474="","",IF(ISERROR(MATCH($F2474,CL,0)),"Unknown",INDIRECT("'C'!$A$"&amp;MATCH($F2474,CL,0)+1)))</f>
        <v/>
      </c>
      <c r="O2474" s="331" t="inlineStr"/>
      <c r="P2474" s="332" t="n"/>
      <c r="Q2474" s="333">
        <f>A2474&amp;B2474</f>
        <v/>
      </c>
      <c r="R2474" s="333">
        <f>OR(ISBLANK(B2474),ISBLANK(C2474))</f>
        <v/>
      </c>
      <c r="S2474" s="333">
        <f>IF(R2474,"",A2474&amp;"+")</f>
        <v/>
      </c>
    </row>
    <row r="2475" ht="20.1" customFormat="1" customHeight="1" s="333">
      <c r="A2475" s="296" t="n"/>
      <c r="B2475" s="328" t="n"/>
      <c r="C2475" s="328" t="n"/>
      <c r="D2475" s="328" t="n"/>
      <c r="E2475" s="328" t="n"/>
      <c r="F2475" s="328" t="n"/>
      <c r="G2475" s="329" t="n"/>
      <c r="H2475" s="329" t="n"/>
      <c r="I2475" s="330" t="n"/>
      <c r="J2475" s="330" t="n"/>
      <c r="K2475" s="330" t="n"/>
      <c r="L2475" s="330" t="n"/>
      <c r="M2475" s="330" t="n"/>
      <c r="N2475" s="331">
        <f>IF(A2475="","",IF(ISERROR(MATCH($F2475,CL,0)),"Unknown",INDIRECT("'C'!$A$"&amp;MATCH($F2475,CL,0)+1)))</f>
        <v/>
      </c>
      <c r="O2475" s="331" t="inlineStr"/>
      <c r="P2475" s="332" t="n"/>
      <c r="Q2475" s="333">
        <f>A2475&amp;B2475</f>
        <v/>
      </c>
      <c r="R2475" s="333">
        <f>OR(ISBLANK(B2475),ISBLANK(C2475))</f>
        <v/>
      </c>
      <c r="S2475" s="333">
        <f>IF(R2475,"",A2475&amp;"+")</f>
        <v/>
      </c>
    </row>
    <row r="2476" ht="20.1" customFormat="1" customHeight="1" s="333">
      <c r="A2476" s="296" t="n"/>
      <c r="B2476" s="328" t="n"/>
      <c r="C2476" s="328" t="n"/>
      <c r="D2476" s="328" t="n"/>
      <c r="E2476" s="328" t="n"/>
      <c r="F2476" s="328" t="n"/>
      <c r="G2476" s="329" t="n"/>
      <c r="H2476" s="329" t="n"/>
      <c r="I2476" s="330" t="n"/>
      <c r="J2476" s="330" t="n"/>
      <c r="K2476" s="330" t="n"/>
      <c r="L2476" s="330" t="n"/>
      <c r="M2476" s="330" t="n"/>
      <c r="N2476" s="331">
        <f>IF(A2476="","",IF(ISERROR(MATCH($F2476,CL,0)),"Unknown",INDIRECT("'C'!$A$"&amp;MATCH($F2476,CL,0)+1)))</f>
        <v/>
      </c>
      <c r="O2476" s="331" t="inlineStr"/>
      <c r="P2476" s="332" t="n"/>
      <c r="Q2476" s="333">
        <f>A2476&amp;B2476</f>
        <v/>
      </c>
      <c r="R2476" s="333">
        <f>OR(ISBLANK(B2476),ISBLANK(C2476))</f>
        <v/>
      </c>
      <c r="S2476" s="333">
        <f>IF(R2476,"",A2476&amp;"+")</f>
        <v/>
      </c>
    </row>
    <row r="2477" ht="20.1" customFormat="1" customHeight="1" s="333">
      <c r="A2477" s="296" t="n"/>
      <c r="B2477" s="328" t="n"/>
      <c r="C2477" s="328" t="n"/>
      <c r="D2477" s="328" t="n"/>
      <c r="E2477" s="328" t="n"/>
      <c r="F2477" s="328" t="n"/>
      <c r="G2477" s="329" t="n"/>
      <c r="H2477" s="329" t="n"/>
      <c r="I2477" s="330" t="n"/>
      <c r="J2477" s="330" t="n"/>
      <c r="K2477" s="330" t="n"/>
      <c r="L2477" s="330" t="n"/>
      <c r="M2477" s="330" t="n"/>
      <c r="N2477" s="331">
        <f>IF(A2477="","",IF(ISERROR(MATCH($F2477,CL,0)),"Unknown",INDIRECT("'C'!$A$"&amp;MATCH($F2477,CL,0)+1)))</f>
        <v/>
      </c>
      <c r="O2477" s="331" t="inlineStr"/>
      <c r="P2477" s="332" t="n"/>
      <c r="Q2477" s="333">
        <f>A2477&amp;B2477</f>
        <v/>
      </c>
      <c r="R2477" s="333">
        <f>OR(ISBLANK(B2477),ISBLANK(C2477))</f>
        <v/>
      </c>
      <c r="S2477" s="333">
        <f>IF(R2477,"",A2477&amp;"+")</f>
        <v/>
      </c>
    </row>
    <row r="2478" ht="20.1" customFormat="1" customHeight="1" s="333">
      <c r="A2478" s="296" t="n"/>
      <c r="B2478" s="328" t="n"/>
      <c r="C2478" s="328" t="n"/>
      <c r="D2478" s="328" t="n"/>
      <c r="E2478" s="328" t="n"/>
      <c r="F2478" s="328" t="n"/>
      <c r="G2478" s="329" t="n"/>
      <c r="H2478" s="329" t="n"/>
      <c r="I2478" s="330" t="n"/>
      <c r="J2478" s="330" t="n"/>
      <c r="K2478" s="330" t="n"/>
      <c r="L2478" s="330" t="n"/>
      <c r="M2478" s="330" t="n"/>
      <c r="N2478" s="331">
        <f>IF(A2478="","",IF(ISERROR(MATCH($F2478,CL,0)),"Unknown",INDIRECT("'C'!$A$"&amp;MATCH($F2478,CL,0)+1)))</f>
        <v/>
      </c>
      <c r="O2478" s="331" t="inlineStr"/>
      <c r="P2478" s="332" t="n"/>
      <c r="Q2478" s="333">
        <f>A2478&amp;B2478</f>
        <v/>
      </c>
      <c r="R2478" s="333">
        <f>OR(ISBLANK(B2478),ISBLANK(C2478))</f>
        <v/>
      </c>
      <c r="S2478" s="333">
        <f>IF(R2478,"",A2478&amp;"+")</f>
        <v/>
      </c>
    </row>
    <row r="2479" ht="20.1" customFormat="1" customHeight="1" s="333">
      <c r="A2479" s="296" t="n"/>
      <c r="B2479" s="328" t="n"/>
      <c r="C2479" s="328" t="n"/>
      <c r="D2479" s="328" t="n"/>
      <c r="E2479" s="328" t="n"/>
      <c r="F2479" s="328" t="n"/>
      <c r="G2479" s="329" t="n"/>
      <c r="H2479" s="329" t="n"/>
      <c r="I2479" s="330" t="n"/>
      <c r="J2479" s="330" t="n"/>
      <c r="K2479" s="330" t="n"/>
      <c r="L2479" s="330" t="n"/>
      <c r="M2479" s="330" t="n"/>
      <c r="N2479" s="331">
        <f>IF(A2479="","",IF(ISERROR(MATCH($F2479,CL,0)),"Unknown",INDIRECT("'C'!$A$"&amp;MATCH($F2479,CL,0)+1)))</f>
        <v/>
      </c>
      <c r="O2479" s="331" t="inlineStr"/>
      <c r="P2479" s="332" t="n"/>
      <c r="Q2479" s="333">
        <f>A2479&amp;B2479</f>
        <v/>
      </c>
      <c r="R2479" s="333">
        <f>OR(ISBLANK(B2479),ISBLANK(C2479))</f>
        <v/>
      </c>
      <c r="S2479" s="333">
        <f>IF(R2479,"",A2479&amp;"+")</f>
        <v/>
      </c>
    </row>
    <row r="2480" ht="20.1" customFormat="1" customHeight="1" s="333">
      <c r="A2480" s="296" t="n"/>
      <c r="B2480" s="328" t="n"/>
      <c r="C2480" s="328" t="n"/>
      <c r="D2480" s="328" t="n"/>
      <c r="E2480" s="328" t="n"/>
      <c r="F2480" s="328" t="n"/>
      <c r="G2480" s="329" t="n"/>
      <c r="H2480" s="329" t="n"/>
      <c r="I2480" s="330" t="n"/>
      <c r="J2480" s="330" t="n"/>
      <c r="K2480" s="330" t="n"/>
      <c r="L2480" s="330" t="n"/>
      <c r="M2480" s="330" t="n"/>
      <c r="N2480" s="331">
        <f>IF(A2480="","",IF(ISERROR(MATCH($F2480,CL,0)),"Unknown",INDIRECT("'C'!$A$"&amp;MATCH($F2480,CL,0)+1)))</f>
        <v/>
      </c>
      <c r="O2480" s="331" t="inlineStr"/>
      <c r="P2480" s="332" t="n"/>
      <c r="Q2480" s="333">
        <f>A2480&amp;B2480</f>
        <v/>
      </c>
      <c r="R2480" s="333">
        <f>OR(ISBLANK(B2480),ISBLANK(C2480))</f>
        <v/>
      </c>
      <c r="S2480" s="333">
        <f>IF(R2480,"",A2480&amp;"+")</f>
        <v/>
      </c>
    </row>
    <row r="2481" ht="20.1" customFormat="1" customHeight="1" s="333">
      <c r="A2481" s="296" t="n"/>
      <c r="B2481" s="328" t="n"/>
      <c r="C2481" s="328" t="n"/>
      <c r="D2481" s="328" t="n"/>
      <c r="E2481" s="328" t="n"/>
      <c r="F2481" s="328" t="n"/>
      <c r="G2481" s="329" t="n"/>
      <c r="H2481" s="329" t="n"/>
      <c r="I2481" s="330" t="n"/>
      <c r="J2481" s="330" t="n"/>
      <c r="K2481" s="330" t="n"/>
      <c r="L2481" s="330" t="n"/>
      <c r="M2481" s="330" t="n"/>
      <c r="N2481" s="331">
        <f>IF(A2481="","",IF(ISERROR(MATCH($F2481,CL,0)),"Unknown",INDIRECT("'C'!$A$"&amp;MATCH($F2481,CL,0)+1)))</f>
        <v/>
      </c>
      <c r="O2481" s="331" t="inlineStr"/>
      <c r="P2481" s="332" t="n"/>
      <c r="Q2481" s="333">
        <f>A2481&amp;B2481</f>
        <v/>
      </c>
      <c r="R2481" s="333">
        <f>OR(ISBLANK(B2481),ISBLANK(C2481))</f>
        <v/>
      </c>
      <c r="S2481" s="333">
        <f>IF(R2481,"",A2481&amp;"+")</f>
        <v/>
      </c>
    </row>
    <row r="2482" ht="20.1" customFormat="1" customHeight="1" s="333">
      <c r="A2482" s="296" t="n"/>
      <c r="B2482" s="328" t="n"/>
      <c r="C2482" s="328" t="n"/>
      <c r="D2482" s="328" t="n"/>
      <c r="E2482" s="328" t="n"/>
      <c r="F2482" s="328" t="n"/>
      <c r="G2482" s="329" t="n"/>
      <c r="H2482" s="329" t="n"/>
      <c r="I2482" s="330" t="n"/>
      <c r="J2482" s="330" t="n"/>
      <c r="K2482" s="330" t="n"/>
      <c r="L2482" s="330" t="n"/>
      <c r="M2482" s="330" t="n"/>
      <c r="N2482" s="331">
        <f>IF(A2482="","",IF(ISERROR(MATCH($F2482,CL,0)),"Unknown",INDIRECT("'C'!$A$"&amp;MATCH($F2482,CL,0)+1)))</f>
        <v/>
      </c>
      <c r="O2482" s="331" t="inlineStr"/>
      <c r="P2482" s="332" t="n"/>
      <c r="Q2482" s="333">
        <f>A2482&amp;B2482</f>
        <v/>
      </c>
      <c r="R2482" s="333">
        <f>OR(ISBLANK(B2482),ISBLANK(C2482))</f>
        <v/>
      </c>
      <c r="S2482" s="333">
        <f>IF(R2482,"",A2482&amp;"+")</f>
        <v/>
      </c>
    </row>
    <row r="2483" ht="20.1" customFormat="1" customHeight="1" s="333">
      <c r="A2483" s="296" t="n"/>
      <c r="B2483" s="328" t="n"/>
      <c r="C2483" s="328" t="n"/>
      <c r="D2483" s="328" t="n"/>
      <c r="E2483" s="328" t="n"/>
      <c r="F2483" s="328" t="n"/>
      <c r="G2483" s="329" t="n"/>
      <c r="H2483" s="329" t="n"/>
      <c r="I2483" s="330" t="n"/>
      <c r="J2483" s="330" t="n"/>
      <c r="K2483" s="330" t="n"/>
      <c r="L2483" s="330" t="n"/>
      <c r="M2483" s="330" t="n"/>
      <c r="N2483" s="331">
        <f>IF(A2483="","",IF(ISERROR(MATCH($F2483,CL,0)),"Unknown",INDIRECT("'C'!$A$"&amp;MATCH($F2483,CL,0)+1)))</f>
        <v/>
      </c>
      <c r="O2483" s="331" t="inlineStr"/>
      <c r="P2483" s="332" t="n"/>
      <c r="Q2483" s="333">
        <f>A2483&amp;B2483</f>
        <v/>
      </c>
      <c r="R2483" s="333">
        <f>OR(ISBLANK(B2483),ISBLANK(C2483))</f>
        <v/>
      </c>
      <c r="S2483" s="333">
        <f>IF(R2483,"",A2483&amp;"+")</f>
        <v/>
      </c>
    </row>
    <row r="2484" ht="20.1" customFormat="1" customHeight="1" s="333">
      <c r="A2484" s="296" t="n"/>
      <c r="B2484" s="328" t="n"/>
      <c r="C2484" s="328" t="n"/>
      <c r="D2484" s="328" t="n"/>
      <c r="E2484" s="328" t="n"/>
      <c r="F2484" s="328" t="n"/>
      <c r="G2484" s="329" t="n"/>
      <c r="H2484" s="329" t="n"/>
      <c r="I2484" s="330" t="n"/>
      <c r="J2484" s="330" t="n"/>
      <c r="K2484" s="330" t="n"/>
      <c r="L2484" s="330" t="n"/>
      <c r="M2484" s="330" t="n"/>
      <c r="N2484" s="331">
        <f>IF(A2484="","",IF(ISERROR(MATCH($F2484,CL,0)),"Unknown",INDIRECT("'C'!$A$"&amp;MATCH($F2484,CL,0)+1)))</f>
        <v/>
      </c>
      <c r="O2484" s="331" t="inlineStr"/>
      <c r="P2484" s="332" t="n"/>
      <c r="Q2484" s="333">
        <f>A2484&amp;B2484</f>
        <v/>
      </c>
      <c r="R2484" s="333">
        <f>OR(ISBLANK(B2484),ISBLANK(C2484))</f>
        <v/>
      </c>
      <c r="S2484" s="333">
        <f>IF(R2484,"",A2484&amp;"+")</f>
        <v/>
      </c>
    </row>
    <row r="2485" ht="20.1" customFormat="1" customHeight="1" s="333">
      <c r="A2485" s="296" t="n"/>
      <c r="B2485" s="328" t="n"/>
      <c r="C2485" s="328" t="n"/>
      <c r="D2485" s="328" t="n"/>
      <c r="E2485" s="328" t="n"/>
      <c r="F2485" s="328" t="n"/>
      <c r="G2485" s="329" t="n"/>
      <c r="H2485" s="329" t="n"/>
      <c r="I2485" s="330" t="n"/>
      <c r="J2485" s="330" t="n"/>
      <c r="K2485" s="330" t="n"/>
      <c r="L2485" s="330" t="n"/>
      <c r="M2485" s="330" t="n"/>
      <c r="N2485" s="331">
        <f>IF(A2485="","",IF(ISERROR(MATCH($F2485,CL,0)),"Unknown",INDIRECT("'C'!$A$"&amp;MATCH($F2485,CL,0)+1)))</f>
        <v/>
      </c>
      <c r="O2485" s="331" t="inlineStr"/>
      <c r="P2485" s="332" t="n"/>
      <c r="Q2485" s="333">
        <f>A2485&amp;B2485</f>
        <v/>
      </c>
      <c r="R2485" s="333">
        <f>OR(ISBLANK(B2485),ISBLANK(C2485))</f>
        <v/>
      </c>
      <c r="S2485" s="333">
        <f>IF(R2485,"",A2485&amp;"+")</f>
        <v/>
      </c>
    </row>
    <row r="2486" ht="20.1" customFormat="1" customHeight="1" s="333">
      <c r="A2486" s="296" t="n"/>
      <c r="B2486" s="328" t="n"/>
      <c r="C2486" s="328" t="n"/>
      <c r="D2486" s="328" t="n"/>
      <c r="E2486" s="328" t="n"/>
      <c r="F2486" s="328" t="n"/>
      <c r="G2486" s="329" t="n"/>
      <c r="H2486" s="329" t="n"/>
      <c r="I2486" s="330" t="n"/>
      <c r="J2486" s="330" t="n"/>
      <c r="K2486" s="330" t="n"/>
      <c r="L2486" s="330" t="n"/>
      <c r="M2486" s="330" t="n"/>
      <c r="N2486" s="331">
        <f>IF(A2486="","",IF(ISERROR(MATCH($F2486,CL,0)),"Unknown",INDIRECT("'C'!$A$"&amp;MATCH($F2486,CL,0)+1)))</f>
        <v/>
      </c>
      <c r="O2486" s="331" t="inlineStr"/>
      <c r="P2486" s="332" t="n"/>
      <c r="Q2486" s="333">
        <f>A2486&amp;B2486</f>
        <v/>
      </c>
      <c r="R2486" s="333">
        <f>OR(ISBLANK(B2486),ISBLANK(C2486))</f>
        <v/>
      </c>
      <c r="S2486" s="333">
        <f>IF(R2486,"",A2486&amp;"+")</f>
        <v/>
      </c>
    </row>
    <row r="2487" ht="20.1" customFormat="1" customHeight="1" s="333">
      <c r="A2487" s="296" t="n"/>
      <c r="B2487" s="328" t="n"/>
      <c r="C2487" s="328" t="n"/>
      <c r="D2487" s="328" t="n"/>
      <c r="E2487" s="328" t="n"/>
      <c r="F2487" s="328" t="n"/>
      <c r="G2487" s="329" t="n"/>
      <c r="H2487" s="329" t="n"/>
      <c r="I2487" s="330" t="n"/>
      <c r="J2487" s="330" t="n"/>
      <c r="K2487" s="330" t="n"/>
      <c r="L2487" s="330" t="n"/>
      <c r="M2487" s="330" t="n"/>
      <c r="N2487" s="331">
        <f>IF(A2487="","",IF(ISERROR(MATCH($F2487,CL,0)),"Unknown",INDIRECT("'C'!$A$"&amp;MATCH($F2487,CL,0)+1)))</f>
        <v/>
      </c>
      <c r="O2487" s="331" t="inlineStr"/>
      <c r="P2487" s="332" t="n"/>
      <c r="Q2487" s="333">
        <f>A2487&amp;B2487</f>
        <v/>
      </c>
      <c r="R2487" s="333">
        <f>OR(ISBLANK(B2487),ISBLANK(C2487))</f>
        <v/>
      </c>
      <c r="S2487" s="333">
        <f>IF(R2487,"",A2487&amp;"+")</f>
        <v/>
      </c>
    </row>
    <row r="2488" ht="20.1" customFormat="1" customHeight="1" s="333">
      <c r="A2488" s="296" t="n"/>
      <c r="B2488" s="328" t="n"/>
      <c r="C2488" s="328" t="n"/>
      <c r="D2488" s="328" t="n"/>
      <c r="E2488" s="328" t="n"/>
      <c r="F2488" s="328" t="n"/>
      <c r="G2488" s="329" t="n"/>
      <c r="H2488" s="329" t="n"/>
      <c r="I2488" s="330" t="n"/>
      <c r="J2488" s="330" t="n"/>
      <c r="K2488" s="330" t="n"/>
      <c r="L2488" s="330" t="n"/>
      <c r="M2488" s="330" t="n"/>
      <c r="N2488" s="331">
        <f>IF(A2488="","",IF(ISERROR(MATCH($F2488,CL,0)),"Unknown",INDIRECT("'C'!$A$"&amp;MATCH($F2488,CL,0)+1)))</f>
        <v/>
      </c>
      <c r="O2488" s="331" t="inlineStr"/>
      <c r="P2488" s="332" t="n"/>
      <c r="Q2488" s="333">
        <f>A2488&amp;B2488</f>
        <v/>
      </c>
      <c r="R2488" s="333">
        <f>OR(ISBLANK(B2488),ISBLANK(C2488))</f>
        <v/>
      </c>
      <c r="S2488" s="333">
        <f>IF(R2488,"",A2488&amp;"+")</f>
        <v/>
      </c>
    </row>
    <row r="2489" ht="20.1" customFormat="1" customHeight="1" s="333">
      <c r="A2489" s="296" t="n"/>
      <c r="B2489" s="328" t="n"/>
      <c r="C2489" s="328" t="n"/>
      <c r="D2489" s="328" t="n"/>
      <c r="E2489" s="328" t="n"/>
      <c r="F2489" s="328" t="n"/>
      <c r="G2489" s="329" t="n"/>
      <c r="H2489" s="329" t="n"/>
      <c r="I2489" s="330" t="n"/>
      <c r="J2489" s="330" t="n"/>
      <c r="K2489" s="330" t="n"/>
      <c r="L2489" s="330" t="n"/>
      <c r="M2489" s="330" t="n"/>
      <c r="N2489" s="331">
        <f>IF(A2489="","",IF(ISERROR(MATCH($F2489,CL,0)),"Unknown",INDIRECT("'C'!$A$"&amp;MATCH($F2489,CL,0)+1)))</f>
        <v/>
      </c>
      <c r="O2489" s="331" t="inlineStr"/>
      <c r="P2489" s="332" t="n"/>
      <c r="Q2489" s="333">
        <f>A2489&amp;B2489</f>
        <v/>
      </c>
      <c r="R2489" s="333">
        <f>OR(ISBLANK(B2489),ISBLANK(C2489))</f>
        <v/>
      </c>
      <c r="S2489" s="333">
        <f>IF(R2489,"",A2489&amp;"+")</f>
        <v/>
      </c>
    </row>
    <row r="2490" ht="20.1" customFormat="1" customHeight="1" s="333">
      <c r="A2490" s="296" t="n"/>
      <c r="B2490" s="328" t="n"/>
      <c r="C2490" s="328" t="n"/>
      <c r="D2490" s="328" t="n"/>
      <c r="E2490" s="328" t="n"/>
      <c r="F2490" s="328" t="n"/>
      <c r="G2490" s="329" t="n"/>
      <c r="H2490" s="329" t="n"/>
      <c r="I2490" s="330" t="n"/>
      <c r="J2490" s="330" t="n"/>
      <c r="K2490" s="330" t="n"/>
      <c r="L2490" s="330" t="n"/>
      <c r="M2490" s="330" t="n"/>
      <c r="N2490" s="331">
        <f>IF(A2490="","",IF(ISERROR(MATCH($F2490,CL,0)),"Unknown",INDIRECT("'C'!$A$"&amp;MATCH($F2490,CL,0)+1)))</f>
        <v/>
      </c>
      <c r="O2490" s="331" t="inlineStr"/>
      <c r="P2490" s="332" t="n"/>
      <c r="Q2490" s="333">
        <f>A2490&amp;B2490</f>
        <v/>
      </c>
      <c r="R2490" s="333">
        <f>OR(ISBLANK(B2490),ISBLANK(C2490))</f>
        <v/>
      </c>
      <c r="S2490" s="333">
        <f>IF(R2490,"",A2490&amp;"+")</f>
        <v/>
      </c>
    </row>
    <row r="2491" ht="20.1" customFormat="1" customHeight="1" s="333">
      <c r="A2491" s="296" t="n"/>
      <c r="B2491" s="328" t="n"/>
      <c r="C2491" s="328" t="n"/>
      <c r="D2491" s="328" t="n"/>
      <c r="E2491" s="328" t="n"/>
      <c r="F2491" s="328" t="n"/>
      <c r="G2491" s="329" t="n"/>
      <c r="H2491" s="329" t="n"/>
      <c r="I2491" s="330" t="n"/>
      <c r="J2491" s="330" t="n"/>
      <c r="K2491" s="330" t="n"/>
      <c r="L2491" s="330" t="n"/>
      <c r="M2491" s="330" t="n"/>
      <c r="N2491" s="331">
        <f>IF(A2491="","",IF(ISERROR(MATCH($F2491,CL,0)),"Unknown",INDIRECT("'C'!$A$"&amp;MATCH($F2491,CL,0)+1)))</f>
        <v/>
      </c>
      <c r="O2491" s="331" t="inlineStr"/>
      <c r="P2491" s="332" t="n"/>
      <c r="Q2491" s="333">
        <f>A2491&amp;B2491</f>
        <v/>
      </c>
      <c r="R2491" s="333">
        <f>OR(ISBLANK(B2491),ISBLANK(C2491))</f>
        <v/>
      </c>
      <c r="S2491" s="333">
        <f>IF(R2491,"",A2491&amp;"+")</f>
        <v/>
      </c>
    </row>
    <row r="2492" ht="20.1" customFormat="1" customHeight="1" s="333">
      <c r="A2492" s="296" t="n"/>
      <c r="B2492" s="328" t="n"/>
      <c r="C2492" s="328" t="n"/>
      <c r="D2492" s="328" t="n"/>
      <c r="E2492" s="328" t="n"/>
      <c r="F2492" s="328" t="n"/>
      <c r="G2492" s="329" t="n"/>
      <c r="H2492" s="329" t="n"/>
      <c r="I2492" s="330" t="n"/>
      <c r="J2492" s="330" t="n"/>
      <c r="K2492" s="330" t="n"/>
      <c r="L2492" s="330" t="n"/>
      <c r="M2492" s="330" t="n"/>
      <c r="N2492" s="331">
        <f>IF(A2492="","",IF(ISERROR(MATCH($F2492,CL,0)),"Unknown",INDIRECT("'C'!$A$"&amp;MATCH($F2492,CL,0)+1)))</f>
        <v/>
      </c>
      <c r="O2492" s="331" t="inlineStr"/>
      <c r="P2492" s="332" t="n"/>
      <c r="Q2492" s="333">
        <f>A2492&amp;B2492</f>
        <v/>
      </c>
      <c r="R2492" s="333">
        <f>OR(ISBLANK(B2492),ISBLANK(C2492))</f>
        <v/>
      </c>
      <c r="S2492" s="333">
        <f>IF(R2492,"",A2492&amp;"+")</f>
        <v/>
      </c>
    </row>
    <row r="2493" ht="20.1" customFormat="1" customHeight="1" s="333">
      <c r="A2493" s="296" t="n"/>
      <c r="B2493" s="328" t="n"/>
      <c r="C2493" s="328" t="n"/>
      <c r="D2493" s="328" t="n"/>
      <c r="E2493" s="328" t="n"/>
      <c r="F2493" s="328" t="n"/>
      <c r="G2493" s="329" t="n"/>
      <c r="H2493" s="329" t="n"/>
      <c r="I2493" s="330" t="n"/>
      <c r="J2493" s="330" t="n"/>
      <c r="K2493" s="330" t="n"/>
      <c r="L2493" s="330" t="n"/>
      <c r="M2493" s="330" t="n"/>
      <c r="N2493" s="331">
        <f>IF(A2493="","",IF(ISERROR(MATCH($F2493,CL,0)),"Unknown",INDIRECT("'C'!$A$"&amp;MATCH($F2493,CL,0)+1)))</f>
        <v/>
      </c>
      <c r="O2493" s="331" t="inlineStr"/>
      <c r="P2493" s="332" t="n"/>
      <c r="Q2493" s="333">
        <f>A2493&amp;B2493</f>
        <v/>
      </c>
      <c r="R2493" s="333">
        <f>OR(ISBLANK(B2493),ISBLANK(C2493))</f>
        <v/>
      </c>
      <c r="S2493" s="333">
        <f>IF(R2493,"",A2493&amp;"+")</f>
        <v/>
      </c>
    </row>
    <row r="2494" ht="20.1" customFormat="1" customHeight="1" s="333">
      <c r="A2494" s="296" t="n"/>
      <c r="B2494" s="328" t="n"/>
      <c r="C2494" s="328" t="n"/>
      <c r="D2494" s="328" t="n"/>
      <c r="E2494" s="328" t="n"/>
      <c r="F2494" s="328" t="n"/>
      <c r="G2494" s="329" t="n"/>
      <c r="H2494" s="329" t="n"/>
      <c r="I2494" s="330" t="n"/>
      <c r="J2494" s="330" t="n"/>
      <c r="K2494" s="330" t="n"/>
      <c r="L2494" s="330" t="n"/>
      <c r="M2494" s="330" t="n"/>
      <c r="N2494" s="331">
        <f>IF(A2494="","",IF(ISERROR(MATCH($F2494,CL,0)),"Unknown",INDIRECT("'C'!$A$"&amp;MATCH($F2494,CL,0)+1)))</f>
        <v/>
      </c>
      <c r="O2494" s="331" t="inlineStr"/>
      <c r="P2494" s="332" t="n"/>
      <c r="Q2494" s="333">
        <f>A2494&amp;B2494</f>
        <v/>
      </c>
      <c r="R2494" s="333">
        <f>OR(ISBLANK(B2494),ISBLANK(C2494))</f>
        <v/>
      </c>
      <c r="S2494" s="333">
        <f>IF(R2494,"",A2494&amp;"+")</f>
        <v/>
      </c>
    </row>
    <row r="2495" ht="20.1" customFormat="1" customHeight="1" s="333">
      <c r="A2495" s="296" t="n"/>
      <c r="B2495" s="328" t="n"/>
      <c r="C2495" s="328" t="n"/>
      <c r="D2495" s="328" t="n"/>
      <c r="E2495" s="328" t="n"/>
      <c r="F2495" s="328" t="n"/>
      <c r="G2495" s="329" t="n"/>
      <c r="H2495" s="329" t="n"/>
      <c r="I2495" s="330" t="n"/>
      <c r="J2495" s="330" t="n"/>
      <c r="K2495" s="330" t="n"/>
      <c r="L2495" s="330" t="n"/>
      <c r="M2495" s="330" t="n"/>
      <c r="N2495" s="331">
        <f>IF(A2495="","",IF(ISERROR(MATCH($F2495,CL,0)),"Unknown",INDIRECT("'C'!$A$"&amp;MATCH($F2495,CL,0)+1)))</f>
        <v/>
      </c>
      <c r="O2495" s="331" t="inlineStr"/>
      <c r="P2495" s="332" t="n"/>
      <c r="Q2495" s="333">
        <f>A2495&amp;B2495</f>
        <v/>
      </c>
      <c r="R2495" s="333">
        <f>OR(ISBLANK(B2495),ISBLANK(C2495))</f>
        <v/>
      </c>
      <c r="S2495" s="333">
        <f>IF(R2495,"",A2495&amp;"+")</f>
        <v/>
      </c>
    </row>
    <row r="2496" ht="20.1" customFormat="1" customHeight="1" s="333">
      <c r="A2496" s="296" t="n"/>
      <c r="B2496" s="328" t="n"/>
      <c r="C2496" s="328" t="n"/>
      <c r="D2496" s="328" t="n"/>
      <c r="E2496" s="328" t="n"/>
      <c r="F2496" s="328" t="n"/>
      <c r="G2496" s="329" t="n"/>
      <c r="H2496" s="329" t="n"/>
      <c r="I2496" s="330" t="n"/>
      <c r="J2496" s="330" t="n"/>
      <c r="K2496" s="330" t="n"/>
      <c r="L2496" s="330" t="n"/>
      <c r="M2496" s="330" t="n"/>
      <c r="N2496" s="331">
        <f>IF(A2496="","",IF(ISERROR(MATCH($F2496,CL,0)),"Unknown",INDIRECT("'C'!$A$"&amp;MATCH($F2496,CL,0)+1)))</f>
        <v/>
      </c>
      <c r="O2496" s="331" t="inlineStr"/>
      <c r="P2496" s="332" t="n"/>
      <c r="Q2496" s="333">
        <f>A2496&amp;B2496</f>
        <v/>
      </c>
      <c r="R2496" s="333">
        <f>OR(ISBLANK(B2496),ISBLANK(C2496))</f>
        <v/>
      </c>
      <c r="S2496" s="333">
        <f>IF(R2496,"",A2496&amp;"+")</f>
        <v/>
      </c>
    </row>
    <row r="2497" ht="20.1" customFormat="1" customHeight="1" s="333">
      <c r="A2497" s="296" t="n"/>
      <c r="B2497" s="328" t="n"/>
      <c r="C2497" s="328" t="n"/>
      <c r="D2497" s="328" t="n"/>
      <c r="E2497" s="328" t="n"/>
      <c r="F2497" s="328" t="n"/>
      <c r="G2497" s="329" t="n"/>
      <c r="H2497" s="329" t="n"/>
      <c r="I2497" s="330" t="n"/>
      <c r="J2497" s="330" t="n"/>
      <c r="K2497" s="330" t="n"/>
      <c r="L2497" s="330" t="n"/>
      <c r="M2497" s="330" t="n"/>
      <c r="N2497" s="331">
        <f>IF(A2497="","",IF(ISERROR(MATCH($F2497,CL,0)),"Unknown",INDIRECT("'C'!$A$"&amp;MATCH($F2497,CL,0)+1)))</f>
        <v/>
      </c>
      <c r="O2497" s="331" t="inlineStr"/>
      <c r="P2497" s="332" t="n"/>
      <c r="Q2497" s="333">
        <f>A2497&amp;B2497</f>
        <v/>
      </c>
      <c r="R2497" s="333">
        <f>OR(ISBLANK(B2497),ISBLANK(C2497))</f>
        <v/>
      </c>
      <c r="S2497" s="333">
        <f>IF(R2497,"",A2497&amp;"+")</f>
        <v/>
      </c>
    </row>
    <row r="2498" ht="20.1" customFormat="1" customHeight="1" s="333">
      <c r="A2498" s="296" t="n"/>
      <c r="B2498" s="328" t="n"/>
      <c r="C2498" s="328" t="n"/>
      <c r="D2498" s="328" t="n"/>
      <c r="E2498" s="328" t="n"/>
      <c r="F2498" s="328" t="n"/>
      <c r="G2498" s="329" t="n"/>
      <c r="H2498" s="329" t="n"/>
      <c r="I2498" s="330" t="n"/>
      <c r="J2498" s="330" t="n"/>
      <c r="K2498" s="330" t="n"/>
      <c r="L2498" s="330" t="n"/>
      <c r="M2498" s="330" t="n"/>
      <c r="N2498" s="331">
        <f>IF(A2498="","",IF(ISERROR(MATCH($F2498,CL,0)),"Unknown",INDIRECT("'C'!$A$"&amp;MATCH($F2498,CL,0)+1)))</f>
        <v/>
      </c>
      <c r="O2498" s="331" t="inlineStr"/>
      <c r="P2498" s="332" t="n"/>
      <c r="Q2498" s="333">
        <f>A2498&amp;B2498</f>
        <v/>
      </c>
      <c r="R2498" s="333">
        <f>OR(ISBLANK(B2498),ISBLANK(C2498))</f>
        <v/>
      </c>
      <c r="S2498" s="333">
        <f>IF(R2498,"",A2498&amp;"+")</f>
        <v/>
      </c>
    </row>
    <row r="2499" ht="20.1" customFormat="1" customHeight="1" s="333">
      <c r="A2499" s="296" t="n"/>
      <c r="B2499" s="328" t="n"/>
      <c r="C2499" s="328" t="n"/>
      <c r="D2499" s="328" t="n"/>
      <c r="E2499" s="328" t="n"/>
      <c r="F2499" s="328" t="n"/>
      <c r="G2499" s="329" t="n"/>
      <c r="H2499" s="329" t="n"/>
      <c r="I2499" s="334" t="n"/>
      <c r="J2499" s="334" t="n"/>
      <c r="K2499" s="334" t="n"/>
      <c r="L2499" s="334" t="n"/>
      <c r="M2499" s="334" t="n"/>
      <c r="N2499" s="331">
        <f>IF(A2499="","",IF(ISERROR(MATCH($F2499,CL,0)),"Unknown",INDIRECT("'C'!$A$"&amp;MATCH($F2499,CL,0)+1)))</f>
        <v/>
      </c>
      <c r="O2499" s="331" t="inlineStr"/>
      <c r="P2499" s="332" t="n"/>
      <c r="Q2499" s="333">
        <f>A2499&amp;B2499</f>
        <v/>
      </c>
      <c r="R2499" s="333">
        <f>OR(ISBLANK(B2499),ISBLANK(C2499))</f>
        <v/>
      </c>
      <c r="S2499" s="333">
        <f>IF(R2499,"",A2499&amp;"+")</f>
        <v/>
      </c>
    </row>
    <row r="2500" ht="20.1" customFormat="1" customHeight="1" s="333">
      <c r="A2500" s="296" t="n"/>
      <c r="B2500" s="328" t="n"/>
      <c r="C2500" s="328" t="n"/>
      <c r="D2500" s="328" t="n"/>
      <c r="E2500" s="328" t="n"/>
      <c r="F2500" s="328" t="n"/>
      <c r="G2500" s="329" t="n"/>
      <c r="H2500" s="329" t="n"/>
      <c r="I2500" s="330" t="n"/>
      <c r="J2500" s="330" t="n"/>
      <c r="K2500" s="330" t="n"/>
      <c r="L2500" s="330" t="n"/>
      <c r="M2500" s="330" t="n"/>
      <c r="N2500" s="331">
        <f>IF(A2500="","",IF(ISERROR(MATCH($F2500,CL,0)),"Unknown",INDIRECT("'C'!$A$"&amp;MATCH($F2500,CL,0)+1)))</f>
        <v/>
      </c>
      <c r="O2500" s="331" t="inlineStr"/>
      <c r="P2500" s="332" t="n"/>
      <c r="Q2500" s="333">
        <f>A2500&amp;B2500</f>
        <v/>
      </c>
      <c r="R2500" s="333">
        <f>OR(ISBLANK(B2500),ISBLANK(C2500))</f>
        <v/>
      </c>
      <c r="S2500" s="333">
        <f>IF(R2500,"",A2500&amp;"+")</f>
        <v/>
      </c>
    </row>
    <row r="2501" ht="20.1" customFormat="1" customHeight="1" s="333">
      <c r="A2501" s="296" t="n"/>
      <c r="B2501" s="328" t="n"/>
      <c r="C2501" s="328" t="n"/>
      <c r="D2501" s="328" t="n"/>
      <c r="E2501" s="328" t="n"/>
      <c r="F2501" s="328" t="n"/>
      <c r="G2501" s="329" t="n"/>
      <c r="H2501" s="329" t="n"/>
      <c r="I2501" s="330" t="n"/>
      <c r="J2501" s="330" t="n"/>
      <c r="K2501" s="330" t="n"/>
      <c r="L2501" s="330" t="n"/>
      <c r="M2501" s="330" t="n"/>
      <c r="N2501" s="331">
        <f>IF(A2501="","",IF(ISERROR(MATCH($F2501,CL,0)),"Unknown",INDIRECT("'C'!$A$"&amp;MATCH($F2501,CL,0)+1)))</f>
        <v/>
      </c>
      <c r="O2501" s="331" t="inlineStr"/>
      <c r="P2501" s="332" t="n"/>
      <c r="Q2501" s="333">
        <f>A2501&amp;B2501</f>
        <v/>
      </c>
      <c r="R2501" s="333">
        <f>OR(ISBLANK(B2501),ISBLANK(C2501))</f>
        <v/>
      </c>
      <c r="S2501" s="333">
        <f>IF(R2501,"",A2501&amp;"+")</f>
        <v/>
      </c>
    </row>
    <row r="2502" ht="20.1" customFormat="1" customHeight="1" s="333">
      <c r="A2502" s="296" t="n"/>
      <c r="B2502" s="328" t="n"/>
      <c r="C2502" s="328" t="n"/>
      <c r="D2502" s="328" t="n"/>
      <c r="E2502" s="328" t="n"/>
      <c r="F2502" s="328" t="n"/>
      <c r="G2502" s="329" t="n"/>
      <c r="H2502" s="329" t="n"/>
      <c r="I2502" s="330" t="n"/>
      <c r="J2502" s="330" t="n"/>
      <c r="K2502" s="330" t="n"/>
      <c r="L2502" s="330" t="n"/>
      <c r="M2502" s="330" t="n"/>
      <c r="N2502" s="331">
        <f>IF(A2502="","",IF(ISERROR(MATCH($F2502,CL,0)),"Unknown",INDIRECT("'C'!$A$"&amp;MATCH($F2502,CL,0)+1)))</f>
        <v/>
      </c>
      <c r="O2502" s="331" t="inlineStr"/>
      <c r="P2502" s="332" t="n"/>
      <c r="Q2502" s="333">
        <f>A2502&amp;B2502</f>
        <v/>
      </c>
      <c r="R2502" s="333">
        <f>OR(ISBLANK(B2502),ISBLANK(C2502))</f>
        <v/>
      </c>
      <c r="S2502" s="333">
        <f>IF(R2502,"",A2502&amp;"+")</f>
        <v/>
      </c>
    </row>
    <row r="2503" ht="20.1" customFormat="1" customHeight="1" s="333">
      <c r="A2503" s="296" t="n"/>
      <c r="B2503" s="328" t="n"/>
      <c r="C2503" s="328" t="n"/>
      <c r="D2503" s="328" t="n"/>
      <c r="E2503" s="328" t="n"/>
      <c r="F2503" s="328" t="n"/>
      <c r="G2503" s="329" t="n"/>
      <c r="H2503" s="329" t="n"/>
      <c r="I2503" s="334" t="n"/>
      <c r="J2503" s="334" t="n"/>
      <c r="K2503" s="334" t="n"/>
      <c r="L2503" s="334" t="n"/>
      <c r="M2503" s="334" t="n"/>
      <c r="N2503" s="331">
        <f>IF(A2503="","",IF(ISERROR(MATCH($F2503,CL,0)),"Unknown",INDIRECT("'C'!$A$"&amp;MATCH($F2503,CL,0)+1)))</f>
        <v/>
      </c>
      <c r="O2503" s="331" t="inlineStr"/>
      <c r="P2503" s="332" t="n"/>
      <c r="Q2503" s="333">
        <f>A2503&amp;B2503</f>
        <v/>
      </c>
      <c r="R2503" s="333">
        <f>OR(ISBLANK(B2503),ISBLANK(C2503))</f>
        <v/>
      </c>
      <c r="S2503" s="333">
        <f>IF(R2503,"",A2503&amp;"+")</f>
        <v/>
      </c>
    </row>
    <row r="2504" ht="20.1" customFormat="1" customHeight="1" s="333" thickBot="1">
      <c r="A2504" s="346" t="n"/>
      <c r="B2504" s="335" t="n"/>
      <c r="C2504" s="335" t="n"/>
      <c r="D2504" s="335" t="n"/>
      <c r="E2504" s="335" t="n"/>
      <c r="F2504" s="335" t="n"/>
      <c r="G2504" s="336" t="n"/>
      <c r="H2504" s="336" t="n"/>
      <c r="I2504" s="337" t="n"/>
      <c r="J2504" s="337" t="n"/>
      <c r="K2504" s="337" t="n"/>
      <c r="L2504" s="337" t="n"/>
      <c r="M2504" s="337" t="n"/>
      <c r="N2504" s="331">
        <f>IF(A2504="","",IF(ISERROR(MATCH($F2504,CL,0)),"Unknown",INDIRECT("'C'!$A$"&amp;MATCH($F2504,CL,0)+1)))</f>
        <v/>
      </c>
      <c r="O2504" s="331" t="inlineStr"/>
      <c r="P2504" s="332" t="n"/>
      <c r="Q2504" s="333">
        <f>A2504&amp;B2504</f>
        <v/>
      </c>
      <c r="R2504" s="333">
        <f>OR(ISBLANK(B2504),ISBLANK(C2504))</f>
        <v/>
      </c>
      <c r="S2504" s="333">
        <f>IF(R2504,"",A2504&amp;"+")</f>
        <v/>
      </c>
    </row>
    <row r="2505" customFormat="1" s="338"/>
    <row r="2506" customFormat="1" s="338"/>
    <row r="2507" customFormat="1" s="338"/>
    <row r="2508" customFormat="1" s="338"/>
    <row r="2509" ht="14.45" customFormat="1" customHeight="1" s="338"/>
    <row r="2510" customFormat="1" s="338"/>
  </sheetData>
  <sheetProtection selectLockedCells="0" selectUnlockedCells="0" algorithmName="SHA-512" sheet="1" objects="1" insertRows="1" insertHyperlinks="1" autoFilter="1" scenarios="1" formatColumns="1" deleteColumns="1" insertColumns="1" pivotTables="1" deleteRows="1" formatCells="1" saltValue="/qZ61GxqDL4QS5++felpHQ==" formatRows="1" sort="1" spinCount="100000" hashValue="i6L0RmDZLCuC4vu5LXadDKjbx30bi7YbRAE48y8ABa/k7rLXj4fbk3PDNkxpaJybiwitivQIjquJrBRPJWxCfQ=="/>
  <mergeCells count="4">
    <mergeCell ref="H2:M2"/>
    <mergeCell ref="B2:D2"/>
    <mergeCell ref="E3:G3"/>
    <mergeCell ref="B3:D3"/>
  </mergeCells>
  <conditionalFormatting sqref="A5:A2504">
    <cfRule type="expression" priority="1" dxfId="5" stopIfTrue="1">
      <formula>IF($A5="",TRUE)</formula>
    </cfRule>
    <cfRule type="expression" priority="2" dxfId="4" stopIfTrue="1">
      <formula>IF($A5="",FALSE)</formula>
    </cfRule>
  </conditionalFormatting>
  <conditionalFormatting sqref="B5:C2504">
    <cfRule type="expression" priority="5" dxfId="1" stopIfTrue="1">
      <formula>IF(AND(B5="",$A5&lt;&gt;""),TRUE)</formula>
    </cfRule>
    <cfRule type="expression" priority="6" dxfId="0" stopIfTrue="1">
      <formula>IF(FIND("!",B5),TRUE)</formula>
    </cfRule>
  </conditionalFormatting>
  <conditionalFormatting sqref="F5:F2504">
    <cfRule type="expression" priority="3" dxfId="1" stopIfTrue="1">
      <formula>IF(AND(F5="",$A5&lt;&gt;""),TRUE)</formula>
    </cfRule>
    <cfRule type="expression" priority="4" dxfId="0" stopIfTrue="1">
      <formula>IF(FIND("!",F5),TRUE)</formula>
    </cfRule>
  </conditionalFormatting>
  <dataValidations count="3">
    <dataValidation sqref="A5:A2504" showDropDown="0" showInputMessage="1" showErrorMessage="1" allowBlank="1" type="list">
      <formula1>SmelterdropX</formula1>
    </dataValidation>
    <dataValidation sqref="D5:E2504" showDropDown="0" showInputMessage="0" showErrorMessage="1" allowBlank="1"/>
    <dataValidation sqref="B5:B2504" showDropDown="0" showInputMessage="1" showErrorMessage="1" allowBlank="1" type="list">
      <formula1>SSLX</formula1>
    </dataValidation>
  </dataValidations>
  <pageMargins left="0.7" right="0.7" top="0.75" bottom="0.75" header="0.3" footer="0.3"/>
</worksheet>
</file>

<file path=xl/worksheets/sheet8.xml><?xml version="1.0" encoding="utf-8"?>
<worksheet xmlns="http://schemas.openxmlformats.org/spreadsheetml/2006/main">
  <sheetPr codeName="Sheet5">
    <tabColor rgb="FF92D050"/>
    <outlinePr summaryBelow="1" summaryRight="1"/>
    <pageSetUpPr fitToPage="1"/>
  </sheetPr>
  <dimension ref="A1:AK1002"/>
  <sheetViews>
    <sheetView showGridLines="0" workbookViewId="0">
      <pane xSplit="2" ySplit="5" topLeftCell="C6" activePane="bottomRight" state="frozen"/>
      <selection pane="bottomRight" activeCell="B6" sqref="B6"/>
      <selection pane="bottomLeft" activeCell="B24" sqref="B24:J24"/>
      <selection pane="topRight" activeCell="B24" sqref="B24:J24"/>
    </sheetView>
  </sheetViews>
  <sheetFormatPr baseColWidth="8" defaultColWidth="9" defaultRowHeight="13.5"/>
  <cols>
    <col width="3" customWidth="1" style="15" min="1" max="1"/>
    <col width="40" customWidth="1" style="88" min="2" max="2"/>
    <col width="40" customWidth="1" style="15" min="3" max="5"/>
    <col width="59" customWidth="1" style="15" min="6" max="6"/>
    <col width="1.75" customWidth="1" style="15" min="7" max="7"/>
    <col width="72" customWidth="1" min="8" max="8"/>
    <col width="9" customWidth="1" min="9" max="37"/>
    <col width="9" customWidth="1" style="17" min="38" max="16384"/>
  </cols>
  <sheetData>
    <row r="1" ht="34.5" customHeight="1" thickTop="1">
      <c r="A1" s="477">
        <f>OFFSET(L!$C$1,MATCH("Product List"&amp;ADDRESS(ROW(),COLUMN(),4),L!$A:$A,0)-1,SL,,)</f>
        <v/>
      </c>
      <c r="B1" s="539" t="n"/>
      <c r="C1" s="539" t="n"/>
      <c r="D1" s="539" t="n"/>
      <c r="E1" s="539" t="n"/>
      <c r="F1" s="539" t="n"/>
      <c r="G1" s="104" t="n"/>
    </row>
    <row r="2">
      <c r="A2" s="19" t="n"/>
      <c r="B2" s="106" t="n"/>
      <c r="C2" s="106" t="n"/>
      <c r="D2" s="106" t="n"/>
      <c r="E2" s="106" t="n"/>
      <c r="G2" s="20" t="n"/>
    </row>
    <row r="3">
      <c r="A3" s="19" t="n"/>
      <c r="B3" s="106" t="n"/>
      <c r="C3" s="106" t="n"/>
      <c r="D3" s="106" t="n"/>
      <c r="E3" s="106" t="n"/>
      <c r="F3" s="106" t="n"/>
      <c r="G3" s="20" t="n"/>
    </row>
    <row r="4" ht="15.75" customHeight="1">
      <c r="A4" s="19" t="n"/>
      <c r="B4" s="476" t="inlineStr">
        <is>
          <t>Click here to return to Declaration tab</t>
        </is>
      </c>
      <c r="C4" s="15" t="n"/>
      <c r="D4" s="15" t="n"/>
      <c r="E4" s="15" t="n"/>
      <c r="F4" s="15" t="n"/>
      <c r="G4" s="20" t="n"/>
    </row>
    <row r="5" ht="30" customHeight="1">
      <c r="A5" s="117" t="n"/>
      <c r="B5" s="119">
        <f>OFFSET(L!$C$1,MATCH("Product List"&amp;ADDRESS(ROW(),COLUMN(),4),L!$A:$A,0)-1,SL,,)</f>
        <v/>
      </c>
      <c r="C5" s="119">
        <f>OFFSET(L!$C$1,MATCH("Product List"&amp;ADDRESS(ROW(),COLUMN(),4),L!$A:$A,0)-1,SL,,)</f>
        <v/>
      </c>
      <c r="D5" s="119">
        <f>OFFSET(L!$C$1,MATCH("Product List"&amp;ADDRESS(ROW(),COLUMN(),4),L!$A:$A,0)-1,SL,,)</f>
        <v/>
      </c>
      <c r="E5" s="119">
        <f>OFFSET(L!$C$1,MATCH("Product List"&amp;ADDRESS(ROW(),COLUMN(),4),L!$A:$A,0)-1,SL,,)</f>
        <v/>
      </c>
      <c r="F5" s="431">
        <f>OFFSET(L!$C$1,MATCH("Product List"&amp;ADDRESS(ROW(),COLUMN(),4),L!$A:$A,0)-1,SL,,)</f>
        <v/>
      </c>
      <c r="G5" s="20" t="n"/>
    </row>
    <row r="6" ht="15" customFormat="1" customHeight="1" s="23">
      <c r="A6" s="114" t="n"/>
      <c r="B6" s="426" t="n"/>
      <c r="C6" s="86" t="n"/>
      <c r="D6" s="86" t="n"/>
      <c r="E6" s="86" t="n"/>
      <c r="F6" s="86" t="n"/>
      <c r="G6" s="22" t="n"/>
      <c r="H6" s="280" t="n"/>
      <c r="I6" s="280" t="n"/>
      <c r="J6" s="280" t="n"/>
      <c r="K6" s="280" t="n"/>
      <c r="L6" s="280" t="n"/>
      <c r="M6" s="280" t="n"/>
      <c r="N6" s="280" t="n"/>
      <c r="O6" s="280" t="n"/>
      <c r="P6" s="280" t="n"/>
      <c r="Q6" s="280" t="n"/>
      <c r="R6" s="280" t="n"/>
      <c r="S6" s="280" t="n"/>
      <c r="T6" s="280" t="n"/>
      <c r="U6" s="280" t="n"/>
      <c r="V6" s="280" t="n"/>
      <c r="W6" s="280" t="n"/>
      <c r="X6" s="280" t="n"/>
      <c r="Y6" s="280" t="n"/>
      <c r="Z6" s="280" t="n"/>
      <c r="AA6" s="280" t="n"/>
      <c r="AB6" s="280" t="n"/>
      <c r="AC6" s="280" t="n"/>
      <c r="AD6" s="280" t="n"/>
      <c r="AE6" s="280" t="n"/>
      <c r="AF6" s="280" t="n"/>
      <c r="AG6" s="280" t="n"/>
      <c r="AH6" s="280" t="n"/>
      <c r="AI6" s="280" t="n"/>
      <c r="AJ6" s="280" t="n"/>
      <c r="AK6" s="280" t="n"/>
    </row>
    <row r="7" ht="15" customFormat="1" customHeight="1" s="23">
      <c r="A7" s="115" t="n"/>
      <c r="B7" s="426" t="n"/>
      <c r="C7" s="86" t="n"/>
      <c r="D7" s="86" t="n"/>
      <c r="E7" s="86" t="n"/>
      <c r="F7" s="86" t="n"/>
      <c r="G7" s="22" t="n"/>
      <c r="H7" s="280" t="n"/>
      <c r="I7" s="280" t="n"/>
      <c r="J7" s="280" t="n"/>
      <c r="K7" s="280" t="n"/>
      <c r="L7" s="280" t="n"/>
      <c r="M7" s="280" t="n"/>
      <c r="N7" s="280" t="n"/>
      <c r="O7" s="280" t="n"/>
      <c r="P7" s="280" t="n"/>
      <c r="Q7" s="280" t="n"/>
      <c r="R7" s="280" t="n"/>
      <c r="S7" s="280" t="n"/>
      <c r="T7" s="280" t="n"/>
      <c r="U7" s="280" t="n"/>
      <c r="V7" s="280" t="n"/>
      <c r="W7" s="280" t="n"/>
      <c r="X7" s="280" t="n"/>
      <c r="Y7" s="280" t="n"/>
      <c r="Z7" s="280" t="n"/>
      <c r="AA7" s="280" t="n"/>
      <c r="AB7" s="280" t="n"/>
      <c r="AC7" s="280" t="n"/>
      <c r="AD7" s="280" t="n"/>
      <c r="AE7" s="280" t="n"/>
      <c r="AF7" s="280" t="n"/>
      <c r="AG7" s="280" t="n"/>
      <c r="AH7" s="280" t="n"/>
      <c r="AI7" s="280" t="n"/>
      <c r="AJ7" s="280" t="n"/>
      <c r="AK7" s="280" t="n"/>
    </row>
    <row r="8" ht="15" customFormat="1" customHeight="1" s="23">
      <c r="A8" s="115" t="n"/>
      <c r="B8" s="426" t="n"/>
      <c r="C8" s="86" t="n"/>
      <c r="D8" s="86" t="n"/>
      <c r="E8" s="86" t="n"/>
      <c r="F8" s="86" t="n"/>
      <c r="G8" s="22" t="n"/>
      <c r="H8" s="280" t="n"/>
      <c r="I8" s="280" t="n"/>
      <c r="J8" s="280" t="n"/>
      <c r="K8" s="280" t="n"/>
      <c r="L8" s="280" t="n"/>
      <c r="M8" s="280" t="n"/>
      <c r="N8" s="280" t="n"/>
      <c r="O8" s="280" t="n"/>
      <c r="P8" s="280" t="n"/>
      <c r="Q8" s="280" t="n"/>
      <c r="R8" s="280" t="n"/>
      <c r="S8" s="280" t="n"/>
      <c r="T8" s="280" t="n"/>
      <c r="U8" s="280" t="n"/>
      <c r="V8" s="280" t="n"/>
      <c r="W8" s="280" t="n"/>
      <c r="X8" s="280" t="n"/>
      <c r="Y8" s="280" t="n"/>
      <c r="Z8" s="280" t="n"/>
      <c r="AA8" s="280" t="n"/>
      <c r="AB8" s="280" t="n"/>
      <c r="AC8" s="280" t="n"/>
      <c r="AD8" s="280" t="n"/>
      <c r="AE8" s="280" t="n"/>
      <c r="AF8" s="280" t="n"/>
      <c r="AG8" s="280" t="n"/>
      <c r="AH8" s="280" t="n"/>
      <c r="AI8" s="280" t="n"/>
      <c r="AJ8" s="280" t="n"/>
      <c r="AK8" s="280" t="n"/>
    </row>
    <row r="9" ht="15" customFormat="1" customHeight="1" s="23">
      <c r="A9" s="115" t="n"/>
      <c r="B9" s="426" t="n"/>
      <c r="C9" s="86" t="n"/>
      <c r="D9" s="86" t="n"/>
      <c r="E9" s="86" t="n"/>
      <c r="F9" s="86" t="n"/>
      <c r="G9" s="22" t="n"/>
      <c r="H9" s="280" t="n"/>
      <c r="I9" s="280" t="n"/>
      <c r="J9" s="280" t="n"/>
      <c r="K9" s="280" t="n"/>
      <c r="L9" s="280" t="n"/>
      <c r="M9" s="280" t="n"/>
      <c r="N9" s="280" t="n"/>
      <c r="O9" s="280" t="n"/>
      <c r="P9" s="280" t="n"/>
      <c r="Q9" s="280" t="n"/>
      <c r="R9" s="280" t="n"/>
      <c r="S9" s="280" t="n"/>
      <c r="T9" s="280" t="n"/>
      <c r="U9" s="280" t="n"/>
      <c r="V9" s="280" t="n"/>
      <c r="W9" s="280" t="n"/>
      <c r="X9" s="280" t="n"/>
      <c r="Y9" s="280" t="n"/>
      <c r="Z9" s="280" t="n"/>
      <c r="AA9" s="280" t="n"/>
      <c r="AB9" s="280" t="n"/>
      <c r="AC9" s="280" t="n"/>
      <c r="AD9" s="280" t="n"/>
      <c r="AE9" s="280" t="n"/>
      <c r="AF9" s="280" t="n"/>
      <c r="AG9" s="280" t="n"/>
      <c r="AH9" s="280" t="n"/>
      <c r="AI9" s="280" t="n"/>
      <c r="AJ9" s="280" t="n"/>
      <c r="AK9" s="280" t="n"/>
    </row>
    <row r="10" ht="15" customFormat="1" customHeight="1" s="23">
      <c r="A10" s="115" t="n"/>
      <c r="B10" s="426" t="n"/>
      <c r="C10" s="86" t="n"/>
      <c r="D10" s="86" t="n"/>
      <c r="E10" s="86" t="n"/>
      <c r="F10" s="86" t="n"/>
      <c r="G10" s="22" t="n"/>
      <c r="H10" s="280" t="n"/>
      <c r="I10" s="280" t="n"/>
      <c r="J10" s="280" t="n"/>
      <c r="K10" s="280" t="n"/>
      <c r="L10" s="280" t="n"/>
      <c r="M10" s="280" t="n"/>
      <c r="N10" s="280" t="n"/>
      <c r="O10" s="280" t="n"/>
      <c r="P10" s="280" t="n"/>
      <c r="Q10" s="280" t="n"/>
      <c r="R10" s="280" t="n"/>
      <c r="S10" s="280" t="n"/>
      <c r="T10" s="280" t="n"/>
      <c r="U10" s="280" t="n"/>
      <c r="V10" s="280" t="n"/>
      <c r="W10" s="280" t="n"/>
      <c r="X10" s="280" t="n"/>
      <c r="Y10" s="280" t="n"/>
      <c r="Z10" s="280" t="n"/>
      <c r="AA10" s="280" t="n"/>
      <c r="AB10" s="280" t="n"/>
      <c r="AC10" s="280" t="n"/>
      <c r="AD10" s="280" t="n"/>
      <c r="AE10" s="280" t="n"/>
      <c r="AF10" s="280" t="n"/>
      <c r="AG10" s="280" t="n"/>
      <c r="AH10" s="280" t="n"/>
      <c r="AI10" s="280" t="n"/>
      <c r="AJ10" s="280" t="n"/>
      <c r="AK10" s="280" t="n"/>
    </row>
    <row r="11" ht="15" customFormat="1" customHeight="1" s="23">
      <c r="A11" s="115" t="n"/>
      <c r="B11" s="426" t="n"/>
      <c r="C11" s="86" t="n"/>
      <c r="D11" s="86" t="n"/>
      <c r="E11" s="86" t="n"/>
      <c r="F11" s="86" t="n"/>
      <c r="G11" s="22" t="n"/>
      <c r="H11" s="280" t="n"/>
      <c r="I11" s="280" t="n"/>
      <c r="J11" s="280" t="n"/>
      <c r="K11" s="280" t="n"/>
      <c r="L11" s="280" t="n"/>
      <c r="M11" s="280" t="n"/>
      <c r="N11" s="280" t="n"/>
      <c r="O11" s="280" t="n"/>
      <c r="P11" s="280" t="n"/>
      <c r="Q11" s="280" t="n"/>
      <c r="R11" s="280" t="n"/>
      <c r="S11" s="280" t="n"/>
      <c r="T11" s="280" t="n"/>
      <c r="U11" s="280" t="n"/>
      <c r="V11" s="280" t="n"/>
      <c r="W11" s="280" t="n"/>
      <c r="X11" s="280" t="n"/>
      <c r="Y11" s="280" t="n"/>
      <c r="Z11" s="280" t="n"/>
      <c r="AA11" s="280" t="n"/>
      <c r="AB11" s="280" t="n"/>
      <c r="AC11" s="280" t="n"/>
      <c r="AD11" s="280" t="n"/>
      <c r="AE11" s="280" t="n"/>
      <c r="AF11" s="280" t="n"/>
      <c r="AG11" s="280" t="n"/>
      <c r="AH11" s="280" t="n"/>
      <c r="AI11" s="280" t="n"/>
      <c r="AJ11" s="280" t="n"/>
      <c r="AK11" s="280" t="n"/>
    </row>
    <row r="12" ht="15" customFormat="1" customHeight="1" s="23">
      <c r="A12" s="115" t="n"/>
      <c r="B12" s="426" t="n"/>
      <c r="C12" s="86" t="n"/>
      <c r="D12" s="86" t="n"/>
      <c r="E12" s="86" t="n"/>
      <c r="F12" s="86" t="n"/>
      <c r="G12" s="22" t="n"/>
      <c r="H12" s="280" t="n"/>
      <c r="I12" s="280" t="n"/>
      <c r="J12" s="280" t="n"/>
      <c r="K12" s="280" t="n"/>
      <c r="L12" s="280" t="n"/>
      <c r="M12" s="280" t="n"/>
      <c r="N12" s="280" t="n"/>
      <c r="O12" s="280" t="n"/>
      <c r="P12" s="280" t="n"/>
      <c r="Q12" s="280" t="n"/>
      <c r="R12" s="280" t="n"/>
      <c r="S12" s="280" t="n"/>
      <c r="T12" s="280" t="n"/>
      <c r="U12" s="280" t="n"/>
      <c r="V12" s="280" t="n"/>
      <c r="W12" s="280" t="n"/>
      <c r="X12" s="280" t="n"/>
      <c r="Y12" s="280" t="n"/>
      <c r="Z12" s="280" t="n"/>
      <c r="AA12" s="280" t="n"/>
      <c r="AB12" s="280" t="n"/>
      <c r="AC12" s="280" t="n"/>
      <c r="AD12" s="280" t="n"/>
      <c r="AE12" s="280" t="n"/>
      <c r="AF12" s="280" t="n"/>
      <c r="AG12" s="280" t="n"/>
      <c r="AH12" s="280" t="n"/>
      <c r="AI12" s="280" t="n"/>
      <c r="AJ12" s="280" t="n"/>
      <c r="AK12" s="280" t="n"/>
    </row>
    <row r="13" ht="15" customFormat="1" customHeight="1" s="23">
      <c r="A13" s="115" t="n"/>
      <c r="B13" s="426" t="n"/>
      <c r="C13" s="86" t="n"/>
      <c r="D13" s="86" t="n"/>
      <c r="E13" s="86" t="n"/>
      <c r="F13" s="86" t="n"/>
      <c r="G13" s="22" t="n"/>
      <c r="H13" s="280" t="n"/>
      <c r="I13" s="280" t="n"/>
      <c r="J13" s="280" t="n"/>
      <c r="K13" s="280" t="n"/>
      <c r="L13" s="280" t="n"/>
      <c r="M13" s="280" t="n"/>
      <c r="N13" s="280" t="n"/>
      <c r="O13" s="280" t="n"/>
      <c r="P13" s="280" t="n"/>
      <c r="Q13" s="280" t="n"/>
      <c r="R13" s="280" t="n"/>
      <c r="S13" s="280" t="n"/>
      <c r="T13" s="280" t="n"/>
      <c r="U13" s="280" t="n"/>
      <c r="V13" s="280" t="n"/>
      <c r="W13" s="280" t="n"/>
      <c r="X13" s="280" t="n"/>
      <c r="Y13" s="280" t="n"/>
      <c r="Z13" s="280" t="n"/>
      <c r="AA13" s="280" t="n"/>
      <c r="AB13" s="280" t="n"/>
      <c r="AC13" s="280" t="n"/>
      <c r="AD13" s="280" t="n"/>
      <c r="AE13" s="280" t="n"/>
      <c r="AF13" s="280" t="n"/>
      <c r="AG13" s="280" t="n"/>
      <c r="AH13" s="280" t="n"/>
      <c r="AI13" s="280" t="n"/>
      <c r="AJ13" s="280" t="n"/>
      <c r="AK13" s="280" t="n"/>
    </row>
    <row r="14" ht="15" customFormat="1" customHeight="1" s="23">
      <c r="A14" s="115" t="n"/>
      <c r="B14" s="426" t="n"/>
      <c r="C14" s="86" t="n"/>
      <c r="D14" s="86" t="n"/>
      <c r="E14" s="86" t="n"/>
      <c r="F14" s="86" t="n"/>
      <c r="G14" s="22" t="n"/>
      <c r="H14" s="280" t="n"/>
      <c r="I14" s="280" t="n"/>
      <c r="J14" s="280" t="n"/>
      <c r="K14" s="280" t="n"/>
      <c r="L14" s="280" t="n"/>
      <c r="M14" s="280" t="n"/>
      <c r="N14" s="280" t="n"/>
      <c r="O14" s="280" t="n"/>
      <c r="P14" s="280" t="n"/>
      <c r="Q14" s="280" t="n"/>
      <c r="R14" s="280" t="n"/>
      <c r="S14" s="280" t="n"/>
      <c r="T14" s="280" t="n"/>
      <c r="U14" s="280" t="n"/>
      <c r="V14" s="280" t="n"/>
      <c r="W14" s="280" t="n"/>
      <c r="X14" s="280" t="n"/>
      <c r="Y14" s="280" t="n"/>
      <c r="Z14" s="280" t="n"/>
      <c r="AA14" s="280" t="n"/>
      <c r="AB14" s="280" t="n"/>
      <c r="AC14" s="280" t="n"/>
      <c r="AD14" s="280" t="n"/>
      <c r="AE14" s="280" t="n"/>
      <c r="AF14" s="280" t="n"/>
      <c r="AG14" s="280" t="n"/>
      <c r="AH14" s="280" t="n"/>
      <c r="AI14" s="280" t="n"/>
      <c r="AJ14" s="280" t="n"/>
      <c r="AK14" s="280" t="n"/>
    </row>
    <row r="15" ht="15" customFormat="1" customHeight="1" s="23">
      <c r="A15" s="115" t="n"/>
      <c r="B15" s="426" t="n"/>
      <c r="C15" s="86" t="n"/>
      <c r="D15" s="86" t="n"/>
      <c r="E15" s="86" t="n"/>
      <c r="F15" s="86" t="n"/>
      <c r="G15" s="22" t="n"/>
      <c r="H15" s="280" t="n"/>
      <c r="I15" s="280" t="n"/>
      <c r="J15" s="280" t="n"/>
      <c r="K15" s="280" t="n"/>
      <c r="L15" s="280" t="n"/>
      <c r="M15" s="280" t="n"/>
      <c r="N15" s="280" t="n"/>
      <c r="O15" s="280" t="n"/>
      <c r="P15" s="280" t="n"/>
      <c r="Q15" s="280" t="n"/>
      <c r="R15" s="280" t="n"/>
      <c r="S15" s="280" t="n"/>
      <c r="T15" s="280" t="n"/>
      <c r="U15" s="280" t="n"/>
      <c r="V15" s="280" t="n"/>
      <c r="W15" s="280" t="n"/>
      <c r="X15" s="280" t="n"/>
      <c r="Y15" s="280" t="n"/>
      <c r="Z15" s="280" t="n"/>
      <c r="AA15" s="280" t="n"/>
      <c r="AB15" s="280" t="n"/>
      <c r="AC15" s="280" t="n"/>
      <c r="AD15" s="280" t="n"/>
      <c r="AE15" s="280" t="n"/>
      <c r="AF15" s="280" t="n"/>
      <c r="AG15" s="280" t="n"/>
      <c r="AH15" s="280" t="n"/>
      <c r="AI15" s="280" t="n"/>
      <c r="AJ15" s="280" t="n"/>
      <c r="AK15" s="280" t="n"/>
    </row>
    <row r="16" ht="15" customFormat="1" customHeight="1" s="23">
      <c r="A16" s="115" t="n"/>
      <c r="B16" s="426" t="n"/>
      <c r="C16" s="86" t="n"/>
      <c r="D16" s="86" t="n"/>
      <c r="E16" s="86" t="n"/>
      <c r="F16" s="86" t="n"/>
      <c r="G16" s="22" t="n"/>
      <c r="H16" s="280" t="n"/>
      <c r="I16" s="280" t="n"/>
      <c r="J16" s="280" t="n"/>
      <c r="K16" s="280" t="n"/>
      <c r="L16" s="280" t="n"/>
      <c r="M16" s="280" t="n"/>
      <c r="N16" s="280" t="n"/>
      <c r="O16" s="280" t="n"/>
      <c r="P16" s="280" t="n"/>
      <c r="Q16" s="280" t="n"/>
      <c r="R16" s="280" t="n"/>
      <c r="S16" s="280" t="n"/>
      <c r="T16" s="280" t="n"/>
      <c r="U16" s="280" t="n"/>
      <c r="V16" s="280" t="n"/>
      <c r="W16" s="280" t="n"/>
      <c r="X16" s="280" t="n"/>
      <c r="Y16" s="280" t="n"/>
      <c r="Z16" s="280" t="n"/>
      <c r="AA16" s="280" t="n"/>
      <c r="AB16" s="280" t="n"/>
      <c r="AC16" s="280" t="n"/>
      <c r="AD16" s="280" t="n"/>
      <c r="AE16" s="280" t="n"/>
      <c r="AF16" s="280" t="n"/>
      <c r="AG16" s="280" t="n"/>
      <c r="AH16" s="280" t="n"/>
      <c r="AI16" s="280" t="n"/>
      <c r="AJ16" s="280" t="n"/>
      <c r="AK16" s="280" t="n"/>
    </row>
    <row r="17" ht="15" customFormat="1" customHeight="1" s="23">
      <c r="A17" s="115" t="n"/>
      <c r="B17" s="426" t="n"/>
      <c r="C17" s="86" t="n"/>
      <c r="D17" s="86" t="n"/>
      <c r="E17" s="86" t="n"/>
      <c r="F17" s="86" t="n"/>
      <c r="G17" s="22" t="n"/>
      <c r="H17" s="280" t="n"/>
      <c r="I17" s="280" t="n"/>
      <c r="J17" s="280" t="n"/>
      <c r="K17" s="280" t="n"/>
      <c r="L17" s="280" t="n"/>
      <c r="M17" s="280" t="n"/>
      <c r="N17" s="280" t="n"/>
      <c r="O17" s="280" t="n"/>
      <c r="P17" s="280" t="n"/>
      <c r="Q17" s="280" t="n"/>
      <c r="R17" s="280" t="n"/>
      <c r="S17" s="280" t="n"/>
      <c r="T17" s="280" t="n"/>
      <c r="U17" s="280" t="n"/>
      <c r="V17" s="280" t="n"/>
      <c r="W17" s="280" t="n"/>
      <c r="X17" s="280" t="n"/>
      <c r="Y17" s="280" t="n"/>
      <c r="Z17" s="280" t="n"/>
      <c r="AA17" s="280" t="n"/>
      <c r="AB17" s="280" t="n"/>
      <c r="AC17" s="280" t="n"/>
      <c r="AD17" s="280" t="n"/>
      <c r="AE17" s="280" t="n"/>
      <c r="AF17" s="280" t="n"/>
      <c r="AG17" s="280" t="n"/>
      <c r="AH17" s="280" t="n"/>
      <c r="AI17" s="280" t="n"/>
      <c r="AJ17" s="280" t="n"/>
      <c r="AK17" s="280" t="n"/>
    </row>
    <row r="18" ht="15" customFormat="1" customHeight="1" s="23">
      <c r="A18" s="115" t="n"/>
      <c r="B18" s="426" t="n"/>
      <c r="C18" s="86" t="n"/>
      <c r="D18" s="86" t="n"/>
      <c r="E18" s="86" t="n"/>
      <c r="F18" s="86" t="n"/>
      <c r="G18" s="22" t="n"/>
      <c r="H18" s="280" t="n"/>
      <c r="I18" s="280" t="n"/>
      <c r="J18" s="280" t="n"/>
      <c r="K18" s="280" t="n"/>
      <c r="L18" s="280" t="n"/>
      <c r="M18" s="280" t="n"/>
      <c r="N18" s="280" t="n"/>
      <c r="O18" s="280" t="n"/>
      <c r="P18" s="280" t="n"/>
      <c r="Q18" s="280" t="n"/>
      <c r="R18" s="280" t="n"/>
      <c r="S18" s="280" t="n"/>
      <c r="T18" s="280" t="n"/>
      <c r="U18" s="280" t="n"/>
      <c r="V18" s="280" t="n"/>
      <c r="W18" s="280" t="n"/>
      <c r="X18" s="280" t="n"/>
      <c r="Y18" s="280" t="n"/>
      <c r="Z18" s="280" t="n"/>
      <c r="AA18" s="280" t="n"/>
      <c r="AB18" s="280" t="n"/>
      <c r="AC18" s="280" t="n"/>
      <c r="AD18" s="280" t="n"/>
      <c r="AE18" s="280" t="n"/>
      <c r="AF18" s="280" t="n"/>
      <c r="AG18" s="280" t="n"/>
      <c r="AH18" s="280" t="n"/>
      <c r="AI18" s="280" t="n"/>
      <c r="AJ18" s="280" t="n"/>
      <c r="AK18" s="280" t="n"/>
    </row>
    <row r="19" ht="15" customFormat="1" customHeight="1" s="23">
      <c r="A19" s="115" t="n"/>
      <c r="B19" s="426" t="n"/>
      <c r="C19" s="86" t="n"/>
      <c r="D19" s="86" t="n"/>
      <c r="E19" s="86" t="n"/>
      <c r="F19" s="86" t="n"/>
      <c r="G19" s="22" t="n"/>
      <c r="H19" s="280" t="n"/>
      <c r="I19" s="280" t="n"/>
      <c r="J19" s="280" t="n"/>
      <c r="K19" s="280" t="n"/>
      <c r="L19" s="280" t="n"/>
      <c r="M19" s="280" t="n"/>
      <c r="N19" s="280" t="n"/>
      <c r="O19" s="280" t="n"/>
      <c r="P19" s="280" t="n"/>
      <c r="Q19" s="280" t="n"/>
      <c r="R19" s="280" t="n"/>
      <c r="S19" s="280" t="n"/>
      <c r="T19" s="280" t="n"/>
      <c r="U19" s="280" t="n"/>
      <c r="V19" s="280" t="n"/>
      <c r="W19" s="280" t="n"/>
      <c r="X19" s="280" t="n"/>
      <c r="Y19" s="280" t="n"/>
      <c r="Z19" s="280" t="n"/>
      <c r="AA19" s="280" t="n"/>
      <c r="AB19" s="280" t="n"/>
      <c r="AC19" s="280" t="n"/>
      <c r="AD19" s="280" t="n"/>
      <c r="AE19" s="280" t="n"/>
      <c r="AF19" s="280" t="n"/>
      <c r="AG19" s="280" t="n"/>
      <c r="AH19" s="280" t="n"/>
      <c r="AI19" s="280" t="n"/>
      <c r="AJ19" s="280" t="n"/>
      <c r="AK19" s="280" t="n"/>
    </row>
    <row r="20" ht="15" customFormat="1" customHeight="1" s="23">
      <c r="A20" s="115" t="n"/>
      <c r="B20" s="426" t="n"/>
      <c r="C20" s="86" t="n"/>
      <c r="D20" s="86" t="n"/>
      <c r="E20" s="86" t="n"/>
      <c r="F20" s="86" t="n"/>
      <c r="G20" s="22" t="n"/>
      <c r="H20" s="280" t="n"/>
      <c r="I20" s="280" t="n"/>
      <c r="J20" s="280" t="n"/>
      <c r="K20" s="280" t="n"/>
      <c r="L20" s="280" t="n"/>
      <c r="M20" s="280" t="n"/>
      <c r="N20" s="280" t="n"/>
      <c r="O20" s="280" t="n"/>
      <c r="P20" s="280" t="n"/>
      <c r="Q20" s="280" t="n"/>
      <c r="R20" s="280" t="n"/>
      <c r="S20" s="280" t="n"/>
      <c r="T20" s="280" t="n"/>
      <c r="U20" s="280" t="n"/>
      <c r="V20" s="280" t="n"/>
      <c r="W20" s="280" t="n"/>
      <c r="X20" s="280" t="n"/>
      <c r="Y20" s="280" t="n"/>
      <c r="Z20" s="280" t="n"/>
      <c r="AA20" s="280" t="n"/>
      <c r="AB20" s="280" t="n"/>
      <c r="AC20" s="280" t="n"/>
      <c r="AD20" s="280" t="n"/>
      <c r="AE20" s="280" t="n"/>
      <c r="AF20" s="280" t="n"/>
      <c r="AG20" s="280" t="n"/>
      <c r="AH20" s="280" t="n"/>
      <c r="AI20" s="280" t="n"/>
      <c r="AJ20" s="280" t="n"/>
      <c r="AK20" s="280" t="n"/>
    </row>
    <row r="21" ht="15" customFormat="1" customHeight="1" s="23">
      <c r="A21" s="115" t="n"/>
      <c r="B21" s="426" t="n"/>
      <c r="C21" s="86" t="n"/>
      <c r="D21" s="86" t="n"/>
      <c r="E21" s="86" t="n"/>
      <c r="F21" s="86" t="n"/>
      <c r="G21" s="22" t="n"/>
      <c r="H21" s="280" t="n"/>
      <c r="I21" s="280" t="n"/>
      <c r="J21" s="280" t="n"/>
      <c r="K21" s="280" t="n"/>
      <c r="L21" s="280" t="n"/>
      <c r="M21" s="280" t="n"/>
      <c r="N21" s="280" t="n"/>
      <c r="O21" s="280" t="n"/>
      <c r="P21" s="280" t="n"/>
      <c r="Q21" s="280" t="n"/>
      <c r="R21" s="280" t="n"/>
      <c r="S21" s="280" t="n"/>
      <c r="T21" s="280" t="n"/>
      <c r="U21" s="280" t="n"/>
      <c r="V21" s="280" t="n"/>
      <c r="W21" s="280" t="n"/>
      <c r="X21" s="280" t="n"/>
      <c r="Y21" s="280" t="n"/>
      <c r="Z21" s="280" t="n"/>
      <c r="AA21" s="280" t="n"/>
      <c r="AB21" s="280" t="n"/>
      <c r="AC21" s="280" t="n"/>
      <c r="AD21" s="280" t="n"/>
      <c r="AE21" s="280" t="n"/>
      <c r="AF21" s="280" t="n"/>
      <c r="AG21" s="280" t="n"/>
      <c r="AH21" s="280" t="n"/>
      <c r="AI21" s="280" t="n"/>
      <c r="AJ21" s="280" t="n"/>
      <c r="AK21" s="280" t="n"/>
    </row>
    <row r="22" ht="15" customFormat="1" customHeight="1" s="23">
      <c r="A22" s="115" t="n"/>
      <c r="B22" s="426" t="n"/>
      <c r="C22" s="86" t="n"/>
      <c r="D22" s="86" t="n"/>
      <c r="E22" s="86" t="n"/>
      <c r="F22" s="86" t="n"/>
      <c r="G22" s="22" t="n"/>
      <c r="H22" s="280" t="n"/>
      <c r="I22" s="280" t="n"/>
      <c r="J22" s="280" t="n"/>
      <c r="K22" s="280" t="n"/>
      <c r="L22" s="280" t="n"/>
      <c r="M22" s="280" t="n"/>
      <c r="N22" s="280" t="n"/>
      <c r="O22" s="280" t="n"/>
      <c r="P22" s="280" t="n"/>
      <c r="Q22" s="280" t="n"/>
      <c r="R22" s="280" t="n"/>
      <c r="S22" s="280" t="n"/>
      <c r="T22" s="280" t="n"/>
      <c r="U22" s="280" t="n"/>
      <c r="V22" s="280" t="n"/>
      <c r="W22" s="280" t="n"/>
      <c r="X22" s="280" t="n"/>
      <c r="Y22" s="280" t="n"/>
      <c r="Z22" s="280" t="n"/>
      <c r="AA22" s="280" t="n"/>
      <c r="AB22" s="280" t="n"/>
      <c r="AC22" s="280" t="n"/>
      <c r="AD22" s="280" t="n"/>
      <c r="AE22" s="280" t="n"/>
      <c r="AF22" s="280" t="n"/>
      <c r="AG22" s="280" t="n"/>
      <c r="AH22" s="280" t="n"/>
      <c r="AI22" s="280" t="n"/>
      <c r="AJ22" s="280" t="n"/>
      <c r="AK22" s="280" t="n"/>
    </row>
    <row r="23" ht="15" customFormat="1" customHeight="1" s="23">
      <c r="A23" s="115" t="n"/>
      <c r="B23" s="426" t="n"/>
      <c r="C23" s="86" t="n"/>
      <c r="D23" s="86" t="n"/>
      <c r="E23" s="86" t="n"/>
      <c r="F23" s="86" t="n"/>
      <c r="G23" s="22" t="n"/>
      <c r="H23" s="280" t="n"/>
      <c r="I23" s="280" t="n"/>
      <c r="J23" s="280" t="n"/>
      <c r="K23" s="280" t="n"/>
      <c r="L23" s="280" t="n"/>
      <c r="M23" s="280" t="n"/>
      <c r="N23" s="280" t="n"/>
      <c r="O23" s="280" t="n"/>
      <c r="P23" s="280" t="n"/>
      <c r="Q23" s="280" t="n"/>
      <c r="R23" s="280" t="n"/>
      <c r="S23" s="280" t="n"/>
      <c r="T23" s="280" t="n"/>
      <c r="U23" s="280" t="n"/>
      <c r="V23" s="280" t="n"/>
      <c r="W23" s="280" t="n"/>
      <c r="X23" s="280" t="n"/>
      <c r="Y23" s="280" t="n"/>
      <c r="Z23" s="280" t="n"/>
      <c r="AA23" s="280" t="n"/>
      <c r="AB23" s="280" t="n"/>
      <c r="AC23" s="280" t="n"/>
      <c r="AD23" s="280" t="n"/>
      <c r="AE23" s="280" t="n"/>
      <c r="AF23" s="280" t="n"/>
      <c r="AG23" s="280" t="n"/>
      <c r="AH23" s="280" t="n"/>
      <c r="AI23" s="280" t="n"/>
      <c r="AJ23" s="280" t="n"/>
      <c r="AK23" s="280" t="n"/>
    </row>
    <row r="24" ht="15" customFormat="1" customHeight="1" s="23">
      <c r="A24" s="115" t="n"/>
      <c r="B24" s="426" t="n"/>
      <c r="C24" s="86" t="n"/>
      <c r="D24" s="86" t="n"/>
      <c r="E24" s="86" t="n"/>
      <c r="F24" s="86" t="n"/>
      <c r="G24" s="22" t="n"/>
      <c r="H24" s="280" t="n"/>
      <c r="I24" s="280" t="n"/>
      <c r="J24" s="280" t="n"/>
      <c r="K24" s="280" t="n"/>
      <c r="L24" s="280" t="n"/>
      <c r="M24" s="280" t="n"/>
      <c r="N24" s="280" t="n"/>
      <c r="O24" s="280" t="n"/>
      <c r="P24" s="280" t="n"/>
      <c r="Q24" s="280" t="n"/>
      <c r="R24" s="280" t="n"/>
      <c r="S24" s="280" t="n"/>
      <c r="T24" s="280" t="n"/>
      <c r="U24" s="280" t="n"/>
      <c r="V24" s="280" t="n"/>
      <c r="W24" s="280" t="n"/>
      <c r="X24" s="280" t="n"/>
      <c r="Y24" s="280" t="n"/>
      <c r="Z24" s="280" t="n"/>
      <c r="AA24" s="280" t="n"/>
      <c r="AB24" s="280" t="n"/>
      <c r="AC24" s="280" t="n"/>
      <c r="AD24" s="280" t="n"/>
      <c r="AE24" s="280" t="n"/>
      <c r="AF24" s="280" t="n"/>
      <c r="AG24" s="280" t="n"/>
      <c r="AH24" s="280" t="n"/>
      <c r="AI24" s="280" t="n"/>
      <c r="AJ24" s="280" t="n"/>
      <c r="AK24" s="280" t="n"/>
    </row>
    <row r="25" ht="15" customFormat="1" customHeight="1" s="23">
      <c r="A25" s="115" t="n"/>
      <c r="B25" s="426" t="n"/>
      <c r="C25" s="86" t="n"/>
      <c r="D25" s="86" t="n"/>
      <c r="E25" s="86" t="n"/>
      <c r="F25" s="86" t="n"/>
      <c r="G25" s="22" t="n"/>
      <c r="H25" s="280" t="n"/>
      <c r="I25" s="280" t="n"/>
      <c r="J25" s="280" t="n"/>
      <c r="K25" s="280" t="n"/>
      <c r="L25" s="280" t="n"/>
      <c r="M25" s="280" t="n"/>
      <c r="N25" s="280" t="n"/>
      <c r="O25" s="280" t="n"/>
      <c r="P25" s="280" t="n"/>
      <c r="Q25" s="280" t="n"/>
      <c r="R25" s="280" t="n"/>
      <c r="S25" s="280" t="n"/>
      <c r="T25" s="280" t="n"/>
      <c r="U25" s="280" t="n"/>
      <c r="V25" s="280" t="n"/>
      <c r="W25" s="280" t="n"/>
      <c r="X25" s="280" t="n"/>
      <c r="Y25" s="280" t="n"/>
      <c r="Z25" s="280" t="n"/>
      <c r="AA25" s="280" t="n"/>
      <c r="AB25" s="280" t="n"/>
      <c r="AC25" s="280" t="n"/>
      <c r="AD25" s="280" t="n"/>
      <c r="AE25" s="280" t="n"/>
      <c r="AF25" s="280" t="n"/>
      <c r="AG25" s="280" t="n"/>
      <c r="AH25" s="280" t="n"/>
      <c r="AI25" s="280" t="n"/>
      <c r="AJ25" s="280" t="n"/>
      <c r="AK25" s="280" t="n"/>
    </row>
    <row r="26" ht="15" customFormat="1" customHeight="1" s="23">
      <c r="A26" s="115" t="n"/>
      <c r="B26" s="426" t="n"/>
      <c r="C26" s="86" t="n"/>
      <c r="D26" s="86" t="n"/>
      <c r="E26" s="86" t="n"/>
      <c r="F26" s="86" t="n"/>
      <c r="G26" s="22" t="n"/>
      <c r="H26" s="280" t="n"/>
      <c r="I26" s="280" t="n"/>
      <c r="J26" s="280" t="n"/>
      <c r="K26" s="280" t="n"/>
      <c r="L26" s="280" t="n"/>
      <c r="M26" s="280" t="n"/>
      <c r="N26" s="280" t="n"/>
      <c r="O26" s="280" t="n"/>
      <c r="P26" s="280" t="n"/>
      <c r="Q26" s="280" t="n"/>
      <c r="R26" s="280" t="n"/>
      <c r="S26" s="280" t="n"/>
      <c r="T26" s="280" t="n"/>
      <c r="U26" s="280" t="n"/>
      <c r="V26" s="280" t="n"/>
      <c r="W26" s="280" t="n"/>
      <c r="X26" s="280" t="n"/>
      <c r="Y26" s="280" t="n"/>
      <c r="Z26" s="280" t="n"/>
      <c r="AA26" s="280" t="n"/>
      <c r="AB26" s="280" t="n"/>
      <c r="AC26" s="280" t="n"/>
      <c r="AD26" s="280" t="n"/>
      <c r="AE26" s="280" t="n"/>
      <c r="AF26" s="280" t="n"/>
      <c r="AG26" s="280" t="n"/>
      <c r="AH26" s="280" t="n"/>
      <c r="AI26" s="280" t="n"/>
      <c r="AJ26" s="280" t="n"/>
      <c r="AK26" s="280" t="n"/>
    </row>
    <row r="27" ht="15" customFormat="1" customHeight="1" s="23">
      <c r="A27" s="115" t="n"/>
      <c r="B27" s="426" t="n"/>
      <c r="C27" s="86" t="n"/>
      <c r="D27" s="86" t="n"/>
      <c r="E27" s="86" t="n"/>
      <c r="F27" s="86" t="n"/>
      <c r="G27" s="22" t="n"/>
      <c r="H27" s="280" t="n"/>
      <c r="I27" s="280" t="n"/>
      <c r="J27" s="280" t="n"/>
      <c r="K27" s="280" t="n"/>
      <c r="L27" s="280" t="n"/>
      <c r="M27" s="280" t="n"/>
      <c r="N27" s="280" t="n"/>
      <c r="O27" s="280" t="n"/>
      <c r="P27" s="280" t="n"/>
      <c r="Q27" s="280" t="n"/>
      <c r="R27" s="280" t="n"/>
      <c r="S27" s="280" t="n"/>
      <c r="T27" s="280" t="n"/>
      <c r="U27" s="280" t="n"/>
      <c r="V27" s="280" t="n"/>
      <c r="W27" s="280" t="n"/>
      <c r="X27" s="280" t="n"/>
      <c r="Y27" s="280" t="n"/>
      <c r="Z27" s="280" t="n"/>
      <c r="AA27" s="280" t="n"/>
      <c r="AB27" s="280" t="n"/>
      <c r="AC27" s="280" t="n"/>
      <c r="AD27" s="280" t="n"/>
      <c r="AE27" s="280" t="n"/>
      <c r="AF27" s="280" t="n"/>
      <c r="AG27" s="280" t="n"/>
      <c r="AH27" s="280" t="n"/>
      <c r="AI27" s="280" t="n"/>
      <c r="AJ27" s="280" t="n"/>
      <c r="AK27" s="280" t="n"/>
    </row>
    <row r="28" ht="15" customFormat="1" customHeight="1" s="23">
      <c r="A28" s="115" t="n"/>
      <c r="B28" s="426" t="n"/>
      <c r="C28" s="86" t="n"/>
      <c r="D28" s="86" t="n"/>
      <c r="E28" s="86" t="n"/>
      <c r="F28" s="86" t="n"/>
      <c r="G28" s="22" t="n"/>
      <c r="H28" s="280" t="n"/>
      <c r="I28" s="280" t="n"/>
      <c r="J28" s="280" t="n"/>
      <c r="K28" s="280" t="n"/>
      <c r="L28" s="280" t="n"/>
      <c r="M28" s="280" t="n"/>
      <c r="N28" s="280" t="n"/>
      <c r="O28" s="280" t="n"/>
      <c r="P28" s="280" t="n"/>
      <c r="Q28" s="280" t="n"/>
      <c r="R28" s="280" t="n"/>
      <c r="S28" s="280" t="n"/>
      <c r="T28" s="280" t="n"/>
      <c r="U28" s="280" t="n"/>
      <c r="V28" s="280" t="n"/>
      <c r="W28" s="280" t="n"/>
      <c r="X28" s="280" t="n"/>
      <c r="Y28" s="280" t="n"/>
      <c r="Z28" s="280" t="n"/>
      <c r="AA28" s="280" t="n"/>
      <c r="AB28" s="280" t="n"/>
      <c r="AC28" s="280" t="n"/>
      <c r="AD28" s="280" t="n"/>
      <c r="AE28" s="280" t="n"/>
      <c r="AF28" s="280" t="n"/>
      <c r="AG28" s="280" t="n"/>
      <c r="AH28" s="280" t="n"/>
      <c r="AI28" s="280" t="n"/>
      <c r="AJ28" s="280" t="n"/>
      <c r="AK28" s="280" t="n"/>
    </row>
    <row r="29" ht="15" customFormat="1" customHeight="1" s="23">
      <c r="A29" s="115" t="n"/>
      <c r="B29" s="426" t="n"/>
      <c r="C29" s="86" t="n"/>
      <c r="D29" s="86" t="n"/>
      <c r="E29" s="86" t="n"/>
      <c r="F29" s="86" t="n"/>
      <c r="G29" s="22" t="n"/>
      <c r="H29" s="280" t="n"/>
      <c r="I29" s="280" t="n"/>
      <c r="J29" s="280" t="n"/>
      <c r="K29" s="280" t="n"/>
      <c r="L29" s="280" t="n"/>
      <c r="M29" s="280" t="n"/>
      <c r="N29" s="280" t="n"/>
      <c r="O29" s="280" t="n"/>
      <c r="P29" s="280" t="n"/>
      <c r="Q29" s="280" t="n"/>
      <c r="R29" s="280" t="n"/>
      <c r="S29" s="280" t="n"/>
      <c r="T29" s="280" t="n"/>
      <c r="U29" s="280" t="n"/>
      <c r="V29" s="280" t="n"/>
      <c r="W29" s="280" t="n"/>
      <c r="X29" s="280" t="n"/>
      <c r="Y29" s="280" t="n"/>
      <c r="Z29" s="280" t="n"/>
      <c r="AA29" s="280" t="n"/>
      <c r="AB29" s="280" t="n"/>
      <c r="AC29" s="280" t="n"/>
      <c r="AD29" s="280" t="n"/>
      <c r="AE29" s="280" t="n"/>
      <c r="AF29" s="280" t="n"/>
      <c r="AG29" s="280" t="n"/>
      <c r="AH29" s="280" t="n"/>
      <c r="AI29" s="280" t="n"/>
      <c r="AJ29" s="280" t="n"/>
      <c r="AK29" s="280" t="n"/>
    </row>
    <row r="30" ht="15" customFormat="1" customHeight="1" s="23">
      <c r="A30" s="115" t="n"/>
      <c r="B30" s="426" t="n"/>
      <c r="C30" s="86" t="n"/>
      <c r="D30" s="86" t="n"/>
      <c r="E30" s="86" t="n"/>
      <c r="F30" s="86" t="n"/>
      <c r="G30" s="22" t="n"/>
      <c r="H30" s="280" t="n"/>
      <c r="I30" s="280" t="n"/>
      <c r="J30" s="280" t="n"/>
      <c r="K30" s="280" t="n"/>
      <c r="L30" s="280" t="n"/>
      <c r="M30" s="280" t="n"/>
      <c r="N30" s="280" t="n"/>
      <c r="O30" s="280" t="n"/>
      <c r="P30" s="280" t="n"/>
      <c r="Q30" s="280" t="n"/>
      <c r="R30" s="280" t="n"/>
      <c r="S30" s="280" t="n"/>
      <c r="T30" s="280" t="n"/>
      <c r="U30" s="280" t="n"/>
      <c r="V30" s="280" t="n"/>
      <c r="W30" s="280" t="n"/>
      <c r="X30" s="280" t="n"/>
      <c r="Y30" s="280" t="n"/>
      <c r="Z30" s="280" t="n"/>
      <c r="AA30" s="280" t="n"/>
      <c r="AB30" s="280" t="n"/>
      <c r="AC30" s="280" t="n"/>
      <c r="AD30" s="280" t="n"/>
      <c r="AE30" s="280" t="n"/>
      <c r="AF30" s="280" t="n"/>
      <c r="AG30" s="280" t="n"/>
      <c r="AH30" s="280" t="n"/>
      <c r="AI30" s="280" t="n"/>
      <c r="AJ30" s="280" t="n"/>
      <c r="AK30" s="280" t="n"/>
    </row>
    <row r="31" ht="15" customFormat="1" customHeight="1" s="23">
      <c r="A31" s="115" t="n"/>
      <c r="B31" s="426" t="n"/>
      <c r="C31" s="86" t="n"/>
      <c r="D31" s="86" t="n"/>
      <c r="E31" s="86" t="n"/>
      <c r="F31" s="86" t="n"/>
      <c r="G31" s="22" t="n"/>
      <c r="H31" s="280" t="n"/>
      <c r="I31" s="280" t="n"/>
      <c r="J31" s="280" t="n"/>
      <c r="K31" s="280" t="n"/>
      <c r="L31" s="280" t="n"/>
      <c r="M31" s="280" t="n"/>
      <c r="N31" s="280" t="n"/>
      <c r="O31" s="280" t="n"/>
      <c r="P31" s="280" t="n"/>
      <c r="Q31" s="280" t="n"/>
      <c r="R31" s="280" t="n"/>
      <c r="S31" s="280" t="n"/>
      <c r="T31" s="280" t="n"/>
      <c r="U31" s="280" t="n"/>
      <c r="V31" s="280" t="n"/>
      <c r="W31" s="280" t="n"/>
      <c r="X31" s="280" t="n"/>
      <c r="Y31" s="280" t="n"/>
      <c r="Z31" s="280" t="n"/>
      <c r="AA31" s="280" t="n"/>
      <c r="AB31" s="280" t="n"/>
      <c r="AC31" s="280" t="n"/>
      <c r="AD31" s="280" t="n"/>
      <c r="AE31" s="280" t="n"/>
      <c r="AF31" s="280" t="n"/>
      <c r="AG31" s="280" t="n"/>
      <c r="AH31" s="280" t="n"/>
      <c r="AI31" s="280" t="n"/>
      <c r="AJ31" s="280" t="n"/>
      <c r="AK31" s="280" t="n"/>
    </row>
    <row r="32" ht="15" customFormat="1" customHeight="1" s="23">
      <c r="A32" s="115" t="n"/>
      <c r="B32" s="426" t="n"/>
      <c r="C32" s="86" t="n"/>
      <c r="D32" s="86" t="n"/>
      <c r="E32" s="86" t="n"/>
      <c r="F32" s="86" t="n"/>
      <c r="G32" s="22" t="n"/>
      <c r="H32" s="280" t="n"/>
      <c r="I32" s="280" t="n"/>
      <c r="J32" s="280" t="n"/>
      <c r="K32" s="280" t="n"/>
      <c r="L32" s="280" t="n"/>
      <c r="M32" s="280" t="n"/>
      <c r="N32" s="280" t="n"/>
      <c r="O32" s="280" t="n"/>
      <c r="P32" s="280" t="n"/>
      <c r="Q32" s="280" t="n"/>
      <c r="R32" s="280" t="n"/>
      <c r="S32" s="280" t="n"/>
      <c r="T32" s="280" t="n"/>
      <c r="U32" s="280" t="n"/>
      <c r="V32" s="280" t="n"/>
      <c r="W32" s="280" t="n"/>
      <c r="X32" s="280" t="n"/>
      <c r="Y32" s="280" t="n"/>
      <c r="Z32" s="280" t="n"/>
      <c r="AA32" s="280" t="n"/>
      <c r="AB32" s="280" t="n"/>
      <c r="AC32" s="280" t="n"/>
      <c r="AD32" s="280" t="n"/>
      <c r="AE32" s="280" t="n"/>
      <c r="AF32" s="280" t="n"/>
      <c r="AG32" s="280" t="n"/>
      <c r="AH32" s="280" t="n"/>
      <c r="AI32" s="280" t="n"/>
      <c r="AJ32" s="280" t="n"/>
      <c r="AK32" s="280" t="n"/>
    </row>
    <row r="33" ht="15" customFormat="1" customHeight="1" s="23">
      <c r="A33" s="115" t="n"/>
      <c r="B33" s="426" t="n"/>
      <c r="C33" s="86" t="n"/>
      <c r="D33" s="86" t="n"/>
      <c r="E33" s="86" t="n"/>
      <c r="F33" s="86" t="n"/>
      <c r="G33" s="22" t="n"/>
      <c r="H33" s="280" t="n"/>
      <c r="I33" s="280" t="n"/>
      <c r="J33" s="280" t="n"/>
      <c r="K33" s="280" t="n"/>
      <c r="L33" s="280" t="n"/>
      <c r="M33" s="280" t="n"/>
      <c r="N33" s="280" t="n"/>
      <c r="O33" s="280" t="n"/>
      <c r="P33" s="280" t="n"/>
      <c r="Q33" s="280" t="n"/>
      <c r="R33" s="280" t="n"/>
      <c r="S33" s="280" t="n"/>
      <c r="T33" s="280" t="n"/>
      <c r="U33" s="280" t="n"/>
      <c r="V33" s="280" t="n"/>
      <c r="W33" s="280" t="n"/>
      <c r="X33" s="280" t="n"/>
      <c r="Y33" s="280" t="n"/>
      <c r="Z33" s="280" t="n"/>
      <c r="AA33" s="280" t="n"/>
      <c r="AB33" s="280" t="n"/>
      <c r="AC33" s="280" t="n"/>
      <c r="AD33" s="280" t="n"/>
      <c r="AE33" s="280" t="n"/>
      <c r="AF33" s="280" t="n"/>
      <c r="AG33" s="280" t="n"/>
      <c r="AH33" s="280" t="n"/>
      <c r="AI33" s="280" t="n"/>
      <c r="AJ33" s="280" t="n"/>
      <c r="AK33" s="280" t="n"/>
    </row>
    <row r="34" ht="15" customFormat="1" customHeight="1" s="23">
      <c r="A34" s="115" t="n"/>
      <c r="B34" s="426" t="n"/>
      <c r="C34" s="86" t="n"/>
      <c r="D34" s="86" t="n"/>
      <c r="E34" s="86" t="n"/>
      <c r="F34" s="86" t="n"/>
      <c r="G34" s="22" t="n"/>
      <c r="H34" s="280" t="n"/>
      <c r="I34" s="280" t="n"/>
      <c r="J34" s="280" t="n"/>
      <c r="K34" s="280" t="n"/>
      <c r="L34" s="280" t="n"/>
      <c r="M34" s="280" t="n"/>
      <c r="N34" s="280" t="n"/>
      <c r="O34" s="280" t="n"/>
      <c r="P34" s="280" t="n"/>
      <c r="Q34" s="280" t="n"/>
      <c r="R34" s="280" t="n"/>
      <c r="S34" s="280" t="n"/>
      <c r="T34" s="280" t="n"/>
      <c r="U34" s="280" t="n"/>
      <c r="V34" s="280" t="n"/>
      <c r="W34" s="280" t="n"/>
      <c r="X34" s="280" t="n"/>
      <c r="Y34" s="280" t="n"/>
      <c r="Z34" s="280" t="n"/>
      <c r="AA34" s="280" t="n"/>
      <c r="AB34" s="280" t="n"/>
      <c r="AC34" s="280" t="n"/>
      <c r="AD34" s="280" t="n"/>
      <c r="AE34" s="280" t="n"/>
      <c r="AF34" s="280" t="n"/>
      <c r="AG34" s="280" t="n"/>
      <c r="AH34" s="280" t="n"/>
      <c r="AI34" s="280" t="n"/>
      <c r="AJ34" s="280" t="n"/>
      <c r="AK34" s="280" t="n"/>
    </row>
    <row r="35" ht="15" customFormat="1" customHeight="1" s="23">
      <c r="A35" s="115" t="n"/>
      <c r="B35" s="426" t="n"/>
      <c r="C35" s="86" t="n"/>
      <c r="D35" s="86" t="n"/>
      <c r="E35" s="86" t="n"/>
      <c r="F35" s="86" t="n"/>
      <c r="G35" s="22" t="n"/>
      <c r="H35" s="280" t="n"/>
      <c r="I35" s="280" t="n"/>
      <c r="J35" s="280" t="n"/>
      <c r="K35" s="280" t="n"/>
      <c r="L35" s="280" t="n"/>
      <c r="M35" s="280" t="n"/>
      <c r="N35" s="280" t="n"/>
      <c r="O35" s="280" t="n"/>
      <c r="P35" s="280" t="n"/>
      <c r="Q35" s="280" t="n"/>
      <c r="R35" s="280" t="n"/>
      <c r="S35" s="280" t="n"/>
      <c r="T35" s="280" t="n"/>
      <c r="U35" s="280" t="n"/>
      <c r="V35" s="280" t="n"/>
      <c r="W35" s="280" t="n"/>
      <c r="X35" s="280" t="n"/>
      <c r="Y35" s="280" t="n"/>
      <c r="Z35" s="280" t="n"/>
      <c r="AA35" s="280" t="n"/>
      <c r="AB35" s="280" t="n"/>
      <c r="AC35" s="280" t="n"/>
      <c r="AD35" s="280" t="n"/>
      <c r="AE35" s="280" t="n"/>
      <c r="AF35" s="280" t="n"/>
      <c r="AG35" s="280" t="n"/>
      <c r="AH35" s="280" t="n"/>
      <c r="AI35" s="280" t="n"/>
      <c r="AJ35" s="280" t="n"/>
      <c r="AK35" s="280" t="n"/>
    </row>
    <row r="36" ht="15" customFormat="1" customHeight="1" s="23">
      <c r="A36" s="115" t="n"/>
      <c r="B36" s="426" t="n"/>
      <c r="C36" s="86" t="n"/>
      <c r="D36" s="86" t="n"/>
      <c r="E36" s="86" t="n"/>
      <c r="F36" s="86" t="n"/>
      <c r="G36" s="22" t="n"/>
      <c r="H36" s="280" t="n"/>
      <c r="I36" s="280" t="n"/>
      <c r="J36" s="280" t="n"/>
      <c r="K36" s="280" t="n"/>
      <c r="L36" s="280" t="n"/>
      <c r="M36" s="280" t="n"/>
      <c r="N36" s="280" t="n"/>
      <c r="O36" s="280" t="n"/>
      <c r="P36" s="280" t="n"/>
      <c r="Q36" s="280" t="n"/>
      <c r="R36" s="280" t="n"/>
      <c r="S36" s="280" t="n"/>
      <c r="T36" s="280" t="n"/>
      <c r="U36" s="280" t="n"/>
      <c r="V36" s="280" t="n"/>
      <c r="W36" s="280" t="n"/>
      <c r="X36" s="280" t="n"/>
      <c r="Y36" s="280" t="n"/>
      <c r="Z36" s="280" t="n"/>
      <c r="AA36" s="280" t="n"/>
      <c r="AB36" s="280" t="n"/>
      <c r="AC36" s="280" t="n"/>
      <c r="AD36" s="280" t="n"/>
      <c r="AE36" s="280" t="n"/>
      <c r="AF36" s="280" t="n"/>
      <c r="AG36" s="280" t="n"/>
      <c r="AH36" s="280" t="n"/>
      <c r="AI36" s="280" t="n"/>
      <c r="AJ36" s="280" t="n"/>
      <c r="AK36" s="280" t="n"/>
    </row>
    <row r="37" ht="15" customFormat="1" customHeight="1" s="23">
      <c r="A37" s="115" t="n"/>
      <c r="B37" s="426" t="n"/>
      <c r="C37" s="86" t="n"/>
      <c r="D37" s="86" t="n"/>
      <c r="E37" s="86" t="n"/>
      <c r="F37" s="86" t="n"/>
      <c r="G37" s="22" t="n"/>
      <c r="H37" s="280" t="n"/>
      <c r="I37" s="280" t="n"/>
      <c r="J37" s="280" t="n"/>
      <c r="K37" s="280" t="n"/>
      <c r="L37" s="280" t="n"/>
      <c r="M37" s="280" t="n"/>
      <c r="N37" s="280" t="n"/>
      <c r="O37" s="280" t="n"/>
      <c r="P37" s="280" t="n"/>
      <c r="Q37" s="280" t="n"/>
      <c r="R37" s="280" t="n"/>
      <c r="S37" s="280" t="n"/>
      <c r="T37" s="280" t="n"/>
      <c r="U37" s="280" t="n"/>
      <c r="V37" s="280" t="n"/>
      <c r="W37" s="280" t="n"/>
      <c r="X37" s="280" t="n"/>
      <c r="Y37" s="280" t="n"/>
      <c r="Z37" s="280" t="n"/>
      <c r="AA37" s="280" t="n"/>
      <c r="AB37" s="280" t="n"/>
      <c r="AC37" s="280" t="n"/>
      <c r="AD37" s="280" t="n"/>
      <c r="AE37" s="280" t="n"/>
      <c r="AF37" s="280" t="n"/>
      <c r="AG37" s="280" t="n"/>
      <c r="AH37" s="280" t="n"/>
      <c r="AI37" s="280" t="n"/>
      <c r="AJ37" s="280" t="n"/>
      <c r="AK37" s="280" t="n"/>
    </row>
    <row r="38" ht="15" customFormat="1" customHeight="1" s="23">
      <c r="A38" s="115" t="n"/>
      <c r="B38" s="426" t="n"/>
      <c r="C38" s="86" t="n"/>
      <c r="D38" s="86" t="n"/>
      <c r="E38" s="86" t="n"/>
      <c r="F38" s="86" t="n"/>
      <c r="G38" s="22" t="n"/>
      <c r="H38" s="280" t="n"/>
      <c r="I38" s="280" t="n"/>
      <c r="J38" s="280" t="n"/>
      <c r="K38" s="280" t="n"/>
      <c r="L38" s="280" t="n"/>
      <c r="M38" s="280" t="n"/>
      <c r="N38" s="280" t="n"/>
      <c r="O38" s="280" t="n"/>
      <c r="P38" s="280" t="n"/>
      <c r="Q38" s="280" t="n"/>
      <c r="R38" s="280" t="n"/>
      <c r="S38" s="280" t="n"/>
      <c r="T38" s="280" t="n"/>
      <c r="U38" s="280" t="n"/>
      <c r="V38" s="280" t="n"/>
      <c r="W38" s="280" t="n"/>
      <c r="X38" s="280" t="n"/>
      <c r="Y38" s="280" t="n"/>
      <c r="Z38" s="280" t="n"/>
      <c r="AA38" s="280" t="n"/>
      <c r="AB38" s="280" t="n"/>
      <c r="AC38" s="280" t="n"/>
      <c r="AD38" s="280" t="n"/>
      <c r="AE38" s="280" t="n"/>
      <c r="AF38" s="280" t="n"/>
      <c r="AG38" s="280" t="n"/>
      <c r="AH38" s="280" t="n"/>
      <c r="AI38" s="280" t="n"/>
      <c r="AJ38" s="280" t="n"/>
      <c r="AK38" s="280" t="n"/>
    </row>
    <row r="39" ht="15" customFormat="1" customHeight="1" s="23">
      <c r="A39" s="115" t="n"/>
      <c r="B39" s="426" t="n"/>
      <c r="C39" s="86" t="n"/>
      <c r="D39" s="86" t="n"/>
      <c r="E39" s="86" t="n"/>
      <c r="F39" s="86" t="n"/>
      <c r="G39" s="22" t="n"/>
      <c r="H39" s="280" t="n"/>
      <c r="I39" s="280" t="n"/>
      <c r="J39" s="280" t="n"/>
      <c r="K39" s="280" t="n"/>
      <c r="L39" s="280" t="n"/>
      <c r="M39" s="280" t="n"/>
      <c r="N39" s="280" t="n"/>
      <c r="O39" s="280" t="n"/>
      <c r="P39" s="280" t="n"/>
      <c r="Q39" s="280" t="n"/>
      <c r="R39" s="280" t="n"/>
      <c r="S39" s="280" t="n"/>
      <c r="T39" s="280" t="n"/>
      <c r="U39" s="280" t="n"/>
      <c r="V39" s="280" t="n"/>
      <c r="W39" s="280" t="n"/>
      <c r="X39" s="280" t="n"/>
      <c r="Y39" s="280" t="n"/>
      <c r="Z39" s="280" t="n"/>
      <c r="AA39" s="280" t="n"/>
      <c r="AB39" s="280" t="n"/>
      <c r="AC39" s="280" t="n"/>
      <c r="AD39" s="280" t="n"/>
      <c r="AE39" s="280" t="n"/>
      <c r="AF39" s="280" t="n"/>
      <c r="AG39" s="280" t="n"/>
      <c r="AH39" s="280" t="n"/>
      <c r="AI39" s="280" t="n"/>
      <c r="AJ39" s="280" t="n"/>
      <c r="AK39" s="280" t="n"/>
    </row>
    <row r="40" ht="15" customFormat="1" customHeight="1" s="23">
      <c r="A40" s="115" t="n"/>
      <c r="B40" s="426" t="n"/>
      <c r="C40" s="86" t="n"/>
      <c r="D40" s="86" t="n"/>
      <c r="E40" s="86" t="n"/>
      <c r="F40" s="86" t="n"/>
      <c r="G40" s="22" t="n"/>
      <c r="H40" s="280" t="n"/>
      <c r="I40" s="280" t="n"/>
      <c r="J40" s="280" t="n"/>
      <c r="K40" s="280" t="n"/>
      <c r="L40" s="280" t="n"/>
      <c r="M40" s="280" t="n"/>
      <c r="N40" s="280" t="n"/>
      <c r="O40" s="280" t="n"/>
      <c r="P40" s="280" t="n"/>
      <c r="Q40" s="280" t="n"/>
      <c r="R40" s="280" t="n"/>
      <c r="S40" s="280" t="n"/>
      <c r="T40" s="280" t="n"/>
      <c r="U40" s="280" t="n"/>
      <c r="V40" s="280" t="n"/>
      <c r="W40" s="280" t="n"/>
      <c r="X40" s="280" t="n"/>
      <c r="Y40" s="280" t="n"/>
      <c r="Z40" s="280" t="n"/>
      <c r="AA40" s="280" t="n"/>
      <c r="AB40" s="280" t="n"/>
      <c r="AC40" s="280" t="n"/>
      <c r="AD40" s="280" t="n"/>
      <c r="AE40" s="280" t="n"/>
      <c r="AF40" s="280" t="n"/>
      <c r="AG40" s="280" t="n"/>
      <c r="AH40" s="280" t="n"/>
      <c r="AI40" s="280" t="n"/>
      <c r="AJ40" s="280" t="n"/>
      <c r="AK40" s="280" t="n"/>
    </row>
    <row r="41" ht="15" customFormat="1" customHeight="1" s="23">
      <c r="A41" s="115" t="n"/>
      <c r="B41" s="426" t="n"/>
      <c r="C41" s="86" t="n"/>
      <c r="D41" s="86" t="n"/>
      <c r="E41" s="86" t="n"/>
      <c r="F41" s="86" t="n"/>
      <c r="G41" s="22" t="n"/>
      <c r="H41" s="280" t="n"/>
      <c r="I41" s="280" t="n"/>
      <c r="J41" s="280" t="n"/>
      <c r="K41" s="280" t="n"/>
      <c r="L41" s="280" t="n"/>
      <c r="M41" s="280" t="n"/>
      <c r="N41" s="280" t="n"/>
      <c r="O41" s="280" t="n"/>
      <c r="P41" s="280" t="n"/>
      <c r="Q41" s="280" t="n"/>
      <c r="R41" s="280" t="n"/>
      <c r="S41" s="280" t="n"/>
      <c r="T41" s="280" t="n"/>
      <c r="U41" s="280" t="n"/>
      <c r="V41" s="280" t="n"/>
      <c r="W41" s="280" t="n"/>
      <c r="X41" s="280" t="n"/>
      <c r="Y41" s="280" t="n"/>
      <c r="Z41" s="280" t="n"/>
      <c r="AA41" s="280" t="n"/>
      <c r="AB41" s="280" t="n"/>
      <c r="AC41" s="280" t="n"/>
      <c r="AD41" s="280" t="n"/>
      <c r="AE41" s="280" t="n"/>
      <c r="AF41" s="280" t="n"/>
      <c r="AG41" s="280" t="n"/>
      <c r="AH41" s="280" t="n"/>
      <c r="AI41" s="280" t="n"/>
      <c r="AJ41" s="280" t="n"/>
      <c r="AK41" s="280" t="n"/>
    </row>
    <row r="42" ht="15" customFormat="1" customHeight="1" s="23">
      <c r="A42" s="115" t="n"/>
      <c r="B42" s="426" t="n"/>
      <c r="C42" s="86" t="n"/>
      <c r="D42" s="86" t="n"/>
      <c r="E42" s="86" t="n"/>
      <c r="F42" s="86" t="n"/>
      <c r="G42" s="22" t="n"/>
      <c r="H42" s="280" t="n"/>
      <c r="I42" s="280" t="n"/>
      <c r="J42" s="280" t="n"/>
      <c r="K42" s="280" t="n"/>
      <c r="L42" s="280" t="n"/>
      <c r="M42" s="280" t="n"/>
      <c r="N42" s="280" t="n"/>
      <c r="O42" s="280" t="n"/>
      <c r="P42" s="280" t="n"/>
      <c r="Q42" s="280" t="n"/>
      <c r="R42" s="280" t="n"/>
      <c r="S42" s="280" t="n"/>
      <c r="T42" s="280" t="n"/>
      <c r="U42" s="280" t="n"/>
      <c r="V42" s="280" t="n"/>
      <c r="W42" s="280" t="n"/>
      <c r="X42" s="280" t="n"/>
      <c r="Y42" s="280" t="n"/>
      <c r="Z42" s="280" t="n"/>
      <c r="AA42" s="280" t="n"/>
      <c r="AB42" s="280" t="n"/>
      <c r="AC42" s="280" t="n"/>
      <c r="AD42" s="280" t="n"/>
      <c r="AE42" s="280" t="n"/>
      <c r="AF42" s="280" t="n"/>
      <c r="AG42" s="280" t="n"/>
      <c r="AH42" s="280" t="n"/>
      <c r="AI42" s="280" t="n"/>
      <c r="AJ42" s="280" t="n"/>
      <c r="AK42" s="280" t="n"/>
    </row>
    <row r="43" ht="15" customFormat="1" customHeight="1" s="23">
      <c r="A43" s="115" t="n"/>
      <c r="B43" s="426" t="n"/>
      <c r="C43" s="86" t="n"/>
      <c r="D43" s="86" t="n"/>
      <c r="E43" s="86" t="n"/>
      <c r="F43" s="86" t="n"/>
      <c r="G43" s="22" t="n"/>
      <c r="H43" s="280" t="n"/>
      <c r="I43" s="280" t="n"/>
      <c r="J43" s="280" t="n"/>
      <c r="K43" s="280" t="n"/>
      <c r="L43" s="280" t="n"/>
      <c r="M43" s="280" t="n"/>
      <c r="N43" s="280" t="n"/>
      <c r="O43" s="280" t="n"/>
      <c r="P43" s="280" t="n"/>
      <c r="Q43" s="280" t="n"/>
      <c r="R43" s="280" t="n"/>
      <c r="S43" s="280" t="n"/>
      <c r="T43" s="280" t="n"/>
      <c r="U43" s="280" t="n"/>
      <c r="V43" s="280" t="n"/>
      <c r="W43" s="280" t="n"/>
      <c r="X43" s="280" t="n"/>
      <c r="Y43" s="280" t="n"/>
      <c r="Z43" s="280" t="n"/>
      <c r="AA43" s="280" t="n"/>
      <c r="AB43" s="280" t="n"/>
      <c r="AC43" s="280" t="n"/>
      <c r="AD43" s="280" t="n"/>
      <c r="AE43" s="280" t="n"/>
      <c r="AF43" s="280" t="n"/>
      <c r="AG43" s="280" t="n"/>
      <c r="AH43" s="280" t="n"/>
      <c r="AI43" s="280" t="n"/>
      <c r="AJ43" s="280" t="n"/>
      <c r="AK43" s="280" t="n"/>
    </row>
    <row r="44" ht="15" customFormat="1" customHeight="1" s="23">
      <c r="A44" s="115" t="n"/>
      <c r="B44" s="426" t="n"/>
      <c r="C44" s="86" t="n"/>
      <c r="D44" s="86" t="n"/>
      <c r="E44" s="86" t="n"/>
      <c r="F44" s="86" t="n"/>
      <c r="G44" s="22" t="n"/>
      <c r="H44" s="280" t="n"/>
      <c r="I44" s="280" t="n"/>
      <c r="J44" s="280" t="n"/>
      <c r="K44" s="280" t="n"/>
      <c r="L44" s="280" t="n"/>
      <c r="M44" s="280" t="n"/>
      <c r="N44" s="280" t="n"/>
      <c r="O44" s="280" t="n"/>
      <c r="P44" s="280" t="n"/>
      <c r="Q44" s="280" t="n"/>
      <c r="R44" s="280" t="n"/>
      <c r="S44" s="280" t="n"/>
      <c r="T44" s="280" t="n"/>
      <c r="U44" s="280" t="n"/>
      <c r="V44" s="280" t="n"/>
      <c r="W44" s="280" t="n"/>
      <c r="X44" s="280" t="n"/>
      <c r="Y44" s="280" t="n"/>
      <c r="Z44" s="280" t="n"/>
      <c r="AA44" s="280" t="n"/>
      <c r="AB44" s="280" t="n"/>
      <c r="AC44" s="280" t="n"/>
      <c r="AD44" s="280" t="n"/>
      <c r="AE44" s="280" t="n"/>
      <c r="AF44" s="280" t="n"/>
      <c r="AG44" s="280" t="n"/>
      <c r="AH44" s="280" t="n"/>
      <c r="AI44" s="280" t="n"/>
      <c r="AJ44" s="280" t="n"/>
      <c r="AK44" s="280" t="n"/>
    </row>
    <row r="45" ht="15" customFormat="1" customHeight="1" s="23">
      <c r="A45" s="115" t="n"/>
      <c r="B45" s="426" t="n"/>
      <c r="C45" s="86" t="n"/>
      <c r="D45" s="86" t="n"/>
      <c r="E45" s="86" t="n"/>
      <c r="F45" s="86" t="n"/>
      <c r="G45" s="22" t="n"/>
      <c r="H45" s="280" t="n"/>
      <c r="I45" s="280" t="n"/>
      <c r="J45" s="280" t="n"/>
      <c r="K45" s="280" t="n"/>
      <c r="L45" s="280" t="n"/>
      <c r="M45" s="280" t="n"/>
      <c r="N45" s="280" t="n"/>
      <c r="O45" s="280" t="n"/>
      <c r="P45" s="280" t="n"/>
      <c r="Q45" s="280" t="n"/>
      <c r="R45" s="280" t="n"/>
      <c r="S45" s="280" t="n"/>
      <c r="T45" s="280" t="n"/>
      <c r="U45" s="280" t="n"/>
      <c r="V45" s="280" t="n"/>
      <c r="W45" s="280" t="n"/>
      <c r="X45" s="280" t="n"/>
      <c r="Y45" s="280" t="n"/>
      <c r="Z45" s="280" t="n"/>
      <c r="AA45" s="280" t="n"/>
      <c r="AB45" s="280" t="n"/>
      <c r="AC45" s="280" t="n"/>
      <c r="AD45" s="280" t="n"/>
      <c r="AE45" s="280" t="n"/>
      <c r="AF45" s="280" t="n"/>
      <c r="AG45" s="280" t="n"/>
      <c r="AH45" s="280" t="n"/>
      <c r="AI45" s="280" t="n"/>
      <c r="AJ45" s="280" t="n"/>
      <c r="AK45" s="280" t="n"/>
    </row>
    <row r="46" ht="15" customFormat="1" customHeight="1" s="23">
      <c r="A46" s="115" t="n"/>
      <c r="B46" s="426" t="n"/>
      <c r="C46" s="86" t="n"/>
      <c r="D46" s="86" t="n"/>
      <c r="E46" s="86" t="n"/>
      <c r="F46" s="86" t="n"/>
      <c r="G46" s="22" t="n"/>
      <c r="H46" s="280" t="n"/>
      <c r="I46" s="280" t="n"/>
      <c r="J46" s="280" t="n"/>
      <c r="K46" s="280" t="n"/>
      <c r="L46" s="280" t="n"/>
      <c r="M46" s="280" t="n"/>
      <c r="N46" s="280" t="n"/>
      <c r="O46" s="280" t="n"/>
      <c r="P46" s="280" t="n"/>
      <c r="Q46" s="280" t="n"/>
      <c r="R46" s="280" t="n"/>
      <c r="S46" s="280" t="n"/>
      <c r="T46" s="280" t="n"/>
      <c r="U46" s="280" t="n"/>
      <c r="V46" s="280" t="n"/>
      <c r="W46" s="280" t="n"/>
      <c r="X46" s="280" t="n"/>
      <c r="Y46" s="280" t="n"/>
      <c r="Z46" s="280" t="n"/>
      <c r="AA46" s="280" t="n"/>
      <c r="AB46" s="280" t="n"/>
      <c r="AC46" s="280" t="n"/>
      <c r="AD46" s="280" t="n"/>
      <c r="AE46" s="280" t="n"/>
      <c r="AF46" s="280" t="n"/>
      <c r="AG46" s="280" t="n"/>
      <c r="AH46" s="280" t="n"/>
      <c r="AI46" s="280" t="n"/>
      <c r="AJ46" s="280" t="n"/>
      <c r="AK46" s="280" t="n"/>
    </row>
    <row r="47" ht="15" customFormat="1" customHeight="1" s="23">
      <c r="A47" s="115" t="n"/>
      <c r="B47" s="426" t="n"/>
      <c r="C47" s="86" t="n"/>
      <c r="D47" s="86" t="n"/>
      <c r="E47" s="86" t="n"/>
      <c r="F47" s="86" t="n"/>
      <c r="G47" s="22" t="n"/>
      <c r="H47" s="280" t="n"/>
      <c r="I47" s="280" t="n"/>
      <c r="J47" s="280" t="n"/>
      <c r="K47" s="280" t="n"/>
      <c r="L47" s="280" t="n"/>
      <c r="M47" s="280" t="n"/>
      <c r="N47" s="280" t="n"/>
      <c r="O47" s="280" t="n"/>
      <c r="P47" s="280" t="n"/>
      <c r="Q47" s="280" t="n"/>
      <c r="R47" s="280" t="n"/>
      <c r="S47" s="280" t="n"/>
      <c r="T47" s="280" t="n"/>
      <c r="U47" s="280" t="n"/>
      <c r="V47" s="280" t="n"/>
      <c r="W47" s="280" t="n"/>
      <c r="X47" s="280" t="n"/>
      <c r="Y47" s="280" t="n"/>
      <c r="Z47" s="280" t="n"/>
      <c r="AA47" s="280" t="n"/>
      <c r="AB47" s="280" t="n"/>
      <c r="AC47" s="280" t="n"/>
      <c r="AD47" s="280" t="n"/>
      <c r="AE47" s="280" t="n"/>
      <c r="AF47" s="280" t="n"/>
      <c r="AG47" s="280" t="n"/>
      <c r="AH47" s="280" t="n"/>
      <c r="AI47" s="280" t="n"/>
      <c r="AJ47" s="280" t="n"/>
      <c r="AK47" s="280" t="n"/>
    </row>
    <row r="48" ht="15" customFormat="1" customHeight="1" s="23">
      <c r="A48" s="115" t="n"/>
      <c r="B48" s="426" t="n"/>
      <c r="C48" s="86" t="n"/>
      <c r="D48" s="86" t="n"/>
      <c r="E48" s="86" t="n"/>
      <c r="F48" s="86" t="n"/>
      <c r="G48" s="22" t="n"/>
      <c r="H48" s="280" t="n"/>
      <c r="I48" s="280" t="n"/>
      <c r="J48" s="280" t="n"/>
      <c r="K48" s="280" t="n"/>
      <c r="L48" s="280" t="n"/>
      <c r="M48" s="280" t="n"/>
      <c r="N48" s="280" t="n"/>
      <c r="O48" s="280" t="n"/>
      <c r="P48" s="280" t="n"/>
      <c r="Q48" s="280" t="n"/>
      <c r="R48" s="280" t="n"/>
      <c r="S48" s="280" t="n"/>
      <c r="T48" s="280" t="n"/>
      <c r="U48" s="280" t="n"/>
      <c r="V48" s="280" t="n"/>
      <c r="W48" s="280" t="n"/>
      <c r="X48" s="280" t="n"/>
      <c r="Y48" s="280" t="n"/>
      <c r="Z48" s="280" t="n"/>
      <c r="AA48" s="280" t="n"/>
      <c r="AB48" s="280" t="n"/>
      <c r="AC48" s="280" t="n"/>
      <c r="AD48" s="280" t="n"/>
      <c r="AE48" s="280" t="n"/>
      <c r="AF48" s="280" t="n"/>
      <c r="AG48" s="280" t="n"/>
      <c r="AH48" s="280" t="n"/>
      <c r="AI48" s="280" t="n"/>
      <c r="AJ48" s="280" t="n"/>
      <c r="AK48" s="280" t="n"/>
    </row>
    <row r="49" ht="15" customFormat="1" customHeight="1" s="23">
      <c r="A49" s="115" t="n"/>
      <c r="B49" s="426" t="n"/>
      <c r="C49" s="86" t="n"/>
      <c r="D49" s="86" t="n"/>
      <c r="E49" s="86" t="n"/>
      <c r="F49" s="86" t="n"/>
      <c r="G49" s="22" t="n"/>
      <c r="H49" s="280" t="n"/>
      <c r="I49" s="280" t="n"/>
      <c r="J49" s="280" t="n"/>
      <c r="K49" s="280" t="n"/>
      <c r="L49" s="280" t="n"/>
      <c r="M49" s="280" t="n"/>
      <c r="N49" s="280" t="n"/>
      <c r="O49" s="280" t="n"/>
      <c r="P49" s="280" t="n"/>
      <c r="Q49" s="280" t="n"/>
      <c r="R49" s="280" t="n"/>
      <c r="S49" s="280" t="n"/>
      <c r="T49" s="280" t="n"/>
      <c r="U49" s="280" t="n"/>
      <c r="V49" s="280" t="n"/>
      <c r="W49" s="280" t="n"/>
      <c r="X49" s="280" t="n"/>
      <c r="Y49" s="280" t="n"/>
      <c r="Z49" s="280" t="n"/>
      <c r="AA49" s="280" t="n"/>
      <c r="AB49" s="280" t="n"/>
      <c r="AC49" s="280" t="n"/>
      <c r="AD49" s="280" t="n"/>
      <c r="AE49" s="280" t="n"/>
      <c r="AF49" s="280" t="n"/>
      <c r="AG49" s="280" t="n"/>
      <c r="AH49" s="280" t="n"/>
      <c r="AI49" s="280" t="n"/>
      <c r="AJ49" s="280" t="n"/>
      <c r="AK49" s="280" t="n"/>
    </row>
    <row r="50" ht="15" customFormat="1" customHeight="1" s="23">
      <c r="A50" s="115" t="n"/>
      <c r="B50" s="426" t="n"/>
      <c r="C50" s="86" t="n"/>
      <c r="D50" s="86" t="n"/>
      <c r="E50" s="86" t="n"/>
      <c r="F50" s="86" t="n"/>
      <c r="G50" s="22" t="n"/>
      <c r="H50" s="280" t="n"/>
      <c r="I50" s="280" t="n"/>
      <c r="J50" s="280" t="n"/>
      <c r="K50" s="280" t="n"/>
      <c r="L50" s="280" t="n"/>
      <c r="M50" s="280" t="n"/>
      <c r="N50" s="280" t="n"/>
      <c r="O50" s="280" t="n"/>
      <c r="P50" s="280" t="n"/>
      <c r="Q50" s="280" t="n"/>
      <c r="R50" s="280" t="n"/>
      <c r="S50" s="280" t="n"/>
      <c r="T50" s="280" t="n"/>
      <c r="U50" s="280" t="n"/>
      <c r="V50" s="280" t="n"/>
      <c r="W50" s="280" t="n"/>
      <c r="X50" s="280" t="n"/>
      <c r="Y50" s="280" t="n"/>
      <c r="Z50" s="280" t="n"/>
      <c r="AA50" s="280" t="n"/>
      <c r="AB50" s="280" t="n"/>
      <c r="AC50" s="280" t="n"/>
      <c r="AD50" s="280" t="n"/>
      <c r="AE50" s="280" t="n"/>
      <c r="AF50" s="280" t="n"/>
      <c r="AG50" s="280" t="n"/>
      <c r="AH50" s="280" t="n"/>
      <c r="AI50" s="280" t="n"/>
      <c r="AJ50" s="280" t="n"/>
      <c r="AK50" s="280" t="n"/>
    </row>
    <row r="51" ht="15" customFormat="1" customHeight="1" s="23">
      <c r="A51" s="115" t="n"/>
      <c r="B51" s="426" t="n"/>
      <c r="C51" s="86" t="n"/>
      <c r="D51" s="86" t="n"/>
      <c r="E51" s="86" t="n"/>
      <c r="F51" s="86" t="n"/>
      <c r="G51" s="22" t="n"/>
      <c r="H51" s="280" t="n"/>
      <c r="I51" s="280" t="n"/>
      <c r="J51" s="280" t="n"/>
      <c r="K51" s="280" t="n"/>
      <c r="L51" s="280" t="n"/>
      <c r="M51" s="280" t="n"/>
      <c r="N51" s="280" t="n"/>
      <c r="O51" s="280" t="n"/>
      <c r="P51" s="280" t="n"/>
      <c r="Q51" s="280" t="n"/>
      <c r="R51" s="280" t="n"/>
      <c r="S51" s="280" t="n"/>
      <c r="T51" s="280" t="n"/>
      <c r="U51" s="280" t="n"/>
      <c r="V51" s="280" t="n"/>
      <c r="W51" s="280" t="n"/>
      <c r="X51" s="280" t="n"/>
      <c r="Y51" s="280" t="n"/>
      <c r="Z51" s="280" t="n"/>
      <c r="AA51" s="280" t="n"/>
      <c r="AB51" s="280" t="n"/>
      <c r="AC51" s="280" t="n"/>
      <c r="AD51" s="280" t="n"/>
      <c r="AE51" s="280" t="n"/>
      <c r="AF51" s="280" t="n"/>
      <c r="AG51" s="280" t="n"/>
      <c r="AH51" s="280" t="n"/>
      <c r="AI51" s="280" t="n"/>
      <c r="AJ51" s="280" t="n"/>
      <c r="AK51" s="280" t="n"/>
    </row>
    <row r="52" ht="15" customFormat="1" customHeight="1" s="23">
      <c r="A52" s="115" t="n"/>
      <c r="B52" s="426" t="n"/>
      <c r="C52" s="86" t="n"/>
      <c r="D52" s="86" t="n"/>
      <c r="E52" s="86" t="n"/>
      <c r="F52" s="86" t="n"/>
      <c r="G52" s="22" t="n"/>
      <c r="H52" s="280" t="n"/>
      <c r="I52" s="280" t="n"/>
      <c r="J52" s="280" t="n"/>
      <c r="K52" s="280" t="n"/>
      <c r="L52" s="280" t="n"/>
      <c r="M52" s="280" t="n"/>
      <c r="N52" s="280" t="n"/>
      <c r="O52" s="280" t="n"/>
      <c r="P52" s="280" t="n"/>
      <c r="Q52" s="280" t="n"/>
      <c r="R52" s="280" t="n"/>
      <c r="S52" s="280" t="n"/>
      <c r="T52" s="280" t="n"/>
      <c r="U52" s="280" t="n"/>
      <c r="V52" s="280" t="n"/>
      <c r="W52" s="280" t="n"/>
      <c r="X52" s="280" t="n"/>
      <c r="Y52" s="280" t="n"/>
      <c r="Z52" s="280" t="n"/>
      <c r="AA52" s="280" t="n"/>
      <c r="AB52" s="280" t="n"/>
      <c r="AC52" s="280" t="n"/>
      <c r="AD52" s="280" t="n"/>
      <c r="AE52" s="280" t="n"/>
      <c r="AF52" s="280" t="n"/>
      <c r="AG52" s="280" t="n"/>
      <c r="AH52" s="280" t="n"/>
      <c r="AI52" s="280" t="n"/>
      <c r="AJ52" s="280" t="n"/>
      <c r="AK52" s="280" t="n"/>
    </row>
    <row r="53" ht="15" customFormat="1" customHeight="1" s="23">
      <c r="A53" s="115" t="n"/>
      <c r="B53" s="426" t="n"/>
      <c r="C53" s="86" t="n"/>
      <c r="D53" s="86" t="n"/>
      <c r="E53" s="86" t="n"/>
      <c r="F53" s="86" t="n"/>
      <c r="G53" s="22" t="n"/>
      <c r="H53" s="280" t="n"/>
      <c r="I53" s="280" t="n"/>
      <c r="J53" s="280" t="n"/>
      <c r="K53" s="280" t="n"/>
      <c r="L53" s="280" t="n"/>
      <c r="M53" s="280" t="n"/>
      <c r="N53" s="280" t="n"/>
      <c r="O53" s="280" t="n"/>
      <c r="P53" s="280" t="n"/>
      <c r="Q53" s="280" t="n"/>
      <c r="R53" s="280" t="n"/>
      <c r="S53" s="280" t="n"/>
      <c r="T53" s="280" t="n"/>
      <c r="U53" s="280" t="n"/>
      <c r="V53" s="280" t="n"/>
      <c r="W53" s="280" t="n"/>
      <c r="X53" s="280" t="n"/>
      <c r="Y53" s="280" t="n"/>
      <c r="Z53" s="280" t="n"/>
      <c r="AA53" s="280" t="n"/>
      <c r="AB53" s="280" t="n"/>
      <c r="AC53" s="280" t="n"/>
      <c r="AD53" s="280" t="n"/>
      <c r="AE53" s="280" t="n"/>
      <c r="AF53" s="280" t="n"/>
      <c r="AG53" s="280" t="n"/>
      <c r="AH53" s="280" t="n"/>
      <c r="AI53" s="280" t="n"/>
      <c r="AJ53" s="280" t="n"/>
      <c r="AK53" s="280" t="n"/>
    </row>
    <row r="54" ht="15" customFormat="1" customHeight="1" s="23">
      <c r="A54" s="115" t="n"/>
      <c r="B54" s="426" t="n"/>
      <c r="C54" s="86" t="n"/>
      <c r="D54" s="86" t="n"/>
      <c r="E54" s="86" t="n"/>
      <c r="F54" s="86" t="n"/>
      <c r="G54" s="22" t="n"/>
      <c r="H54" s="280" t="n"/>
      <c r="I54" s="280" t="n"/>
      <c r="J54" s="280" t="n"/>
      <c r="K54" s="280" t="n"/>
      <c r="L54" s="280" t="n"/>
      <c r="M54" s="280" t="n"/>
      <c r="N54" s="280" t="n"/>
      <c r="O54" s="280" t="n"/>
      <c r="P54" s="280" t="n"/>
      <c r="Q54" s="280" t="n"/>
      <c r="R54" s="280" t="n"/>
      <c r="S54" s="280" t="n"/>
      <c r="T54" s="280" t="n"/>
      <c r="U54" s="280" t="n"/>
      <c r="V54" s="280" t="n"/>
      <c r="W54" s="280" t="n"/>
      <c r="X54" s="280" t="n"/>
      <c r="Y54" s="280" t="n"/>
      <c r="Z54" s="280" t="n"/>
      <c r="AA54" s="280" t="n"/>
      <c r="AB54" s="280" t="n"/>
      <c r="AC54" s="280" t="n"/>
      <c r="AD54" s="280" t="n"/>
      <c r="AE54" s="280" t="n"/>
      <c r="AF54" s="280" t="n"/>
      <c r="AG54" s="280" t="n"/>
      <c r="AH54" s="280" t="n"/>
      <c r="AI54" s="280" t="n"/>
      <c r="AJ54" s="280" t="n"/>
      <c r="AK54" s="280" t="n"/>
    </row>
    <row r="55" ht="15" customFormat="1" customHeight="1" s="23">
      <c r="A55" s="115" t="n"/>
      <c r="B55" s="426" t="n"/>
      <c r="C55" s="86" t="n"/>
      <c r="D55" s="86" t="n"/>
      <c r="E55" s="86" t="n"/>
      <c r="F55" s="86" t="n"/>
      <c r="G55" s="22" t="n"/>
      <c r="H55" s="280" t="n"/>
      <c r="I55" s="280" t="n"/>
      <c r="J55" s="280" t="n"/>
      <c r="K55" s="280" t="n"/>
      <c r="L55" s="280" t="n"/>
      <c r="M55" s="280" t="n"/>
      <c r="N55" s="280" t="n"/>
      <c r="O55" s="280" t="n"/>
      <c r="P55" s="280" t="n"/>
      <c r="Q55" s="280" t="n"/>
      <c r="R55" s="280" t="n"/>
      <c r="S55" s="280" t="n"/>
      <c r="T55" s="280" t="n"/>
      <c r="U55" s="280" t="n"/>
      <c r="V55" s="280" t="n"/>
      <c r="W55" s="280" t="n"/>
      <c r="X55" s="280" t="n"/>
      <c r="Y55" s="280" t="n"/>
      <c r="Z55" s="280" t="n"/>
      <c r="AA55" s="280" t="n"/>
      <c r="AB55" s="280" t="n"/>
      <c r="AC55" s="280" t="n"/>
      <c r="AD55" s="280" t="n"/>
      <c r="AE55" s="280" t="n"/>
      <c r="AF55" s="280" t="n"/>
      <c r="AG55" s="280" t="n"/>
      <c r="AH55" s="280" t="n"/>
      <c r="AI55" s="280" t="n"/>
      <c r="AJ55" s="280" t="n"/>
      <c r="AK55" s="280" t="n"/>
    </row>
    <row r="56" ht="15" customFormat="1" customHeight="1" s="23">
      <c r="A56" s="115" t="n"/>
      <c r="B56" s="426" t="n"/>
      <c r="C56" s="86" t="n"/>
      <c r="D56" s="86" t="n"/>
      <c r="E56" s="86" t="n"/>
      <c r="F56" s="86" t="n"/>
      <c r="G56" s="22" t="n"/>
      <c r="H56" s="280" t="n"/>
      <c r="I56" s="280" t="n"/>
      <c r="J56" s="280" t="n"/>
      <c r="K56" s="280" t="n"/>
      <c r="L56" s="280" t="n"/>
      <c r="M56" s="280" t="n"/>
      <c r="N56" s="280" t="n"/>
      <c r="O56" s="280" t="n"/>
      <c r="P56" s="280" t="n"/>
      <c r="Q56" s="280" t="n"/>
      <c r="R56" s="280" t="n"/>
      <c r="S56" s="280" t="n"/>
      <c r="T56" s="280" t="n"/>
      <c r="U56" s="280" t="n"/>
      <c r="V56" s="280" t="n"/>
      <c r="W56" s="280" t="n"/>
      <c r="X56" s="280" t="n"/>
      <c r="Y56" s="280" t="n"/>
      <c r="Z56" s="280" t="n"/>
      <c r="AA56" s="280" t="n"/>
      <c r="AB56" s="280" t="n"/>
      <c r="AC56" s="280" t="n"/>
      <c r="AD56" s="280" t="n"/>
      <c r="AE56" s="280" t="n"/>
      <c r="AF56" s="280" t="n"/>
      <c r="AG56" s="280" t="n"/>
      <c r="AH56" s="280" t="n"/>
      <c r="AI56" s="280" t="n"/>
      <c r="AJ56" s="280" t="n"/>
      <c r="AK56" s="280" t="n"/>
    </row>
    <row r="57" ht="15" customFormat="1" customHeight="1" s="23">
      <c r="A57" s="115" t="n"/>
      <c r="B57" s="426" t="n"/>
      <c r="C57" s="86" t="n"/>
      <c r="D57" s="86" t="n"/>
      <c r="E57" s="86" t="n"/>
      <c r="F57" s="86" t="n"/>
      <c r="G57" s="22" t="n"/>
      <c r="H57" s="280" t="n"/>
      <c r="I57" s="280" t="n"/>
      <c r="J57" s="280" t="n"/>
      <c r="K57" s="280" t="n"/>
      <c r="L57" s="280" t="n"/>
      <c r="M57" s="280" t="n"/>
      <c r="N57" s="280" t="n"/>
      <c r="O57" s="280" t="n"/>
      <c r="P57" s="280" t="n"/>
      <c r="Q57" s="280" t="n"/>
      <c r="R57" s="280" t="n"/>
      <c r="S57" s="280" t="n"/>
      <c r="T57" s="280" t="n"/>
      <c r="U57" s="280" t="n"/>
      <c r="V57" s="280" t="n"/>
      <c r="W57" s="280" t="n"/>
      <c r="X57" s="280" t="n"/>
      <c r="Y57" s="280" t="n"/>
      <c r="Z57" s="280" t="n"/>
      <c r="AA57" s="280" t="n"/>
      <c r="AB57" s="280" t="n"/>
      <c r="AC57" s="280" t="n"/>
      <c r="AD57" s="280" t="n"/>
      <c r="AE57" s="280" t="n"/>
      <c r="AF57" s="280" t="n"/>
      <c r="AG57" s="280" t="n"/>
      <c r="AH57" s="280" t="n"/>
      <c r="AI57" s="280" t="n"/>
      <c r="AJ57" s="280" t="n"/>
      <c r="AK57" s="280" t="n"/>
    </row>
    <row r="58" ht="15" customFormat="1" customHeight="1" s="23">
      <c r="A58" s="115" t="n"/>
      <c r="B58" s="426" t="n"/>
      <c r="C58" s="86" t="n"/>
      <c r="D58" s="86" t="n"/>
      <c r="E58" s="86" t="n"/>
      <c r="F58" s="86" t="n"/>
      <c r="G58" s="22" t="n"/>
      <c r="H58" s="280" t="n"/>
      <c r="I58" s="280" t="n"/>
      <c r="J58" s="280" t="n"/>
      <c r="K58" s="280" t="n"/>
      <c r="L58" s="280" t="n"/>
      <c r="M58" s="280" t="n"/>
      <c r="N58" s="280" t="n"/>
      <c r="O58" s="280" t="n"/>
      <c r="P58" s="280" t="n"/>
      <c r="Q58" s="280" t="n"/>
      <c r="R58" s="280" t="n"/>
      <c r="S58" s="280" t="n"/>
      <c r="T58" s="280" t="n"/>
      <c r="U58" s="280" t="n"/>
      <c r="V58" s="280" t="n"/>
      <c r="W58" s="280" t="n"/>
      <c r="X58" s="280" t="n"/>
      <c r="Y58" s="280" t="n"/>
      <c r="Z58" s="280" t="n"/>
      <c r="AA58" s="280" t="n"/>
      <c r="AB58" s="280" t="n"/>
      <c r="AC58" s="280" t="n"/>
      <c r="AD58" s="280" t="n"/>
      <c r="AE58" s="280" t="n"/>
      <c r="AF58" s="280" t="n"/>
      <c r="AG58" s="280" t="n"/>
      <c r="AH58" s="280" t="n"/>
      <c r="AI58" s="280" t="n"/>
      <c r="AJ58" s="280" t="n"/>
      <c r="AK58" s="280" t="n"/>
    </row>
    <row r="59" ht="15" customFormat="1" customHeight="1" s="23">
      <c r="A59" s="115" t="n"/>
      <c r="B59" s="426" t="n"/>
      <c r="C59" s="86" t="n"/>
      <c r="D59" s="86" t="n"/>
      <c r="E59" s="86" t="n"/>
      <c r="F59" s="86" t="n"/>
      <c r="G59" s="22" t="n"/>
      <c r="H59" s="280" t="n"/>
      <c r="I59" s="280" t="n"/>
      <c r="J59" s="280" t="n"/>
      <c r="K59" s="280" t="n"/>
      <c r="L59" s="280" t="n"/>
      <c r="M59" s="280" t="n"/>
      <c r="N59" s="280" t="n"/>
      <c r="O59" s="280" t="n"/>
      <c r="P59" s="280" t="n"/>
      <c r="Q59" s="280" t="n"/>
      <c r="R59" s="280" t="n"/>
      <c r="S59" s="280" t="n"/>
      <c r="T59" s="280" t="n"/>
      <c r="U59" s="280" t="n"/>
      <c r="V59" s="280" t="n"/>
      <c r="W59" s="280" t="n"/>
      <c r="X59" s="280" t="n"/>
      <c r="Y59" s="280" t="n"/>
      <c r="Z59" s="280" t="n"/>
      <c r="AA59" s="280" t="n"/>
      <c r="AB59" s="280" t="n"/>
      <c r="AC59" s="280" t="n"/>
      <c r="AD59" s="280" t="n"/>
      <c r="AE59" s="280" t="n"/>
      <c r="AF59" s="280" t="n"/>
      <c r="AG59" s="280" t="n"/>
      <c r="AH59" s="280" t="n"/>
      <c r="AI59" s="280" t="n"/>
      <c r="AJ59" s="280" t="n"/>
      <c r="AK59" s="280" t="n"/>
    </row>
    <row r="60" ht="15" customFormat="1" customHeight="1" s="23">
      <c r="A60" s="115" t="n"/>
      <c r="B60" s="426" t="n"/>
      <c r="C60" s="86" t="n"/>
      <c r="D60" s="86" t="n"/>
      <c r="E60" s="86" t="n"/>
      <c r="F60" s="86" t="n"/>
      <c r="G60" s="22" t="n"/>
      <c r="H60" s="280" t="n"/>
      <c r="I60" s="280" t="n"/>
      <c r="J60" s="280" t="n"/>
      <c r="K60" s="280" t="n"/>
      <c r="L60" s="280" t="n"/>
      <c r="M60" s="280" t="n"/>
      <c r="N60" s="280" t="n"/>
      <c r="O60" s="280" t="n"/>
      <c r="P60" s="280" t="n"/>
      <c r="Q60" s="280" t="n"/>
      <c r="R60" s="280" t="n"/>
      <c r="S60" s="280" t="n"/>
      <c r="T60" s="280" t="n"/>
      <c r="U60" s="280" t="n"/>
      <c r="V60" s="280" t="n"/>
      <c r="W60" s="280" t="n"/>
      <c r="X60" s="280" t="n"/>
      <c r="Y60" s="280" t="n"/>
      <c r="Z60" s="280" t="n"/>
      <c r="AA60" s="280" t="n"/>
      <c r="AB60" s="280" t="n"/>
      <c r="AC60" s="280" t="n"/>
      <c r="AD60" s="280" t="n"/>
      <c r="AE60" s="280" t="n"/>
      <c r="AF60" s="280" t="n"/>
      <c r="AG60" s="280" t="n"/>
      <c r="AH60" s="280" t="n"/>
      <c r="AI60" s="280" t="n"/>
      <c r="AJ60" s="280" t="n"/>
      <c r="AK60" s="280" t="n"/>
    </row>
    <row r="61" ht="15" customFormat="1" customHeight="1" s="23">
      <c r="A61" s="115" t="n"/>
      <c r="B61" s="426" t="n"/>
      <c r="C61" s="86" t="n"/>
      <c r="D61" s="86" t="n"/>
      <c r="E61" s="86" t="n"/>
      <c r="F61" s="86" t="n"/>
      <c r="G61" s="22" t="n"/>
      <c r="H61" s="280" t="n"/>
      <c r="I61" s="280" t="n"/>
      <c r="J61" s="280" t="n"/>
      <c r="K61" s="280" t="n"/>
      <c r="L61" s="280" t="n"/>
      <c r="M61" s="280" t="n"/>
      <c r="N61" s="280" t="n"/>
      <c r="O61" s="280" t="n"/>
      <c r="P61" s="280" t="n"/>
      <c r="Q61" s="280" t="n"/>
      <c r="R61" s="280" t="n"/>
      <c r="S61" s="280" t="n"/>
      <c r="T61" s="280" t="n"/>
      <c r="U61" s="280" t="n"/>
      <c r="V61" s="280" t="n"/>
      <c r="W61" s="280" t="n"/>
      <c r="X61" s="280" t="n"/>
      <c r="Y61" s="280" t="n"/>
      <c r="Z61" s="280" t="n"/>
      <c r="AA61" s="280" t="n"/>
      <c r="AB61" s="280" t="n"/>
      <c r="AC61" s="280" t="n"/>
      <c r="AD61" s="280" t="n"/>
      <c r="AE61" s="280" t="n"/>
      <c r="AF61" s="280" t="n"/>
      <c r="AG61" s="280" t="n"/>
      <c r="AH61" s="280" t="n"/>
      <c r="AI61" s="280" t="n"/>
      <c r="AJ61" s="280" t="n"/>
      <c r="AK61" s="280" t="n"/>
    </row>
    <row r="62" ht="15" customFormat="1" customHeight="1" s="23">
      <c r="A62" s="115" t="n"/>
      <c r="B62" s="426" t="n"/>
      <c r="C62" s="86" t="n"/>
      <c r="D62" s="86" t="n"/>
      <c r="E62" s="86" t="n"/>
      <c r="F62" s="86" t="n"/>
      <c r="G62" s="22" t="n"/>
      <c r="H62" s="280" t="n"/>
      <c r="I62" s="280" t="n"/>
      <c r="J62" s="280" t="n"/>
      <c r="K62" s="280" t="n"/>
      <c r="L62" s="280" t="n"/>
      <c r="M62" s="280" t="n"/>
      <c r="N62" s="280" t="n"/>
      <c r="O62" s="280" t="n"/>
      <c r="P62" s="280" t="n"/>
      <c r="Q62" s="280" t="n"/>
      <c r="R62" s="280" t="n"/>
      <c r="S62" s="280" t="n"/>
      <c r="T62" s="280" t="n"/>
      <c r="U62" s="280" t="n"/>
      <c r="V62" s="280" t="n"/>
      <c r="W62" s="280" t="n"/>
      <c r="X62" s="280" t="n"/>
      <c r="Y62" s="280" t="n"/>
      <c r="Z62" s="280" t="n"/>
      <c r="AA62" s="280" t="n"/>
      <c r="AB62" s="280" t="n"/>
      <c r="AC62" s="280" t="n"/>
      <c r="AD62" s="280" t="n"/>
      <c r="AE62" s="280" t="n"/>
      <c r="AF62" s="280" t="n"/>
      <c r="AG62" s="280" t="n"/>
      <c r="AH62" s="280" t="n"/>
      <c r="AI62" s="280" t="n"/>
      <c r="AJ62" s="280" t="n"/>
      <c r="AK62" s="280" t="n"/>
    </row>
    <row r="63" ht="15" customFormat="1" customHeight="1" s="23">
      <c r="A63" s="115" t="n"/>
      <c r="B63" s="426" t="n"/>
      <c r="C63" s="86" t="n"/>
      <c r="D63" s="86" t="n"/>
      <c r="E63" s="86" t="n"/>
      <c r="F63" s="86" t="n"/>
      <c r="G63" s="22" t="n"/>
      <c r="H63" s="280" t="n"/>
      <c r="I63" s="280" t="n"/>
      <c r="J63" s="280" t="n"/>
      <c r="K63" s="280" t="n"/>
      <c r="L63" s="280" t="n"/>
      <c r="M63" s="280" t="n"/>
      <c r="N63" s="280" t="n"/>
      <c r="O63" s="280" t="n"/>
      <c r="P63" s="280" t="n"/>
      <c r="Q63" s="280" t="n"/>
      <c r="R63" s="280" t="n"/>
      <c r="S63" s="280" t="n"/>
      <c r="T63" s="280" t="n"/>
      <c r="U63" s="280" t="n"/>
      <c r="V63" s="280" t="n"/>
      <c r="W63" s="280" t="n"/>
      <c r="X63" s="280" t="n"/>
      <c r="Y63" s="280" t="n"/>
      <c r="Z63" s="280" t="n"/>
      <c r="AA63" s="280" t="n"/>
      <c r="AB63" s="280" t="n"/>
      <c r="AC63" s="280" t="n"/>
      <c r="AD63" s="280" t="n"/>
      <c r="AE63" s="280" t="n"/>
      <c r="AF63" s="280" t="n"/>
      <c r="AG63" s="280" t="n"/>
      <c r="AH63" s="280" t="n"/>
      <c r="AI63" s="280" t="n"/>
      <c r="AJ63" s="280" t="n"/>
      <c r="AK63" s="280" t="n"/>
    </row>
    <row r="64" ht="15" customFormat="1" customHeight="1" s="23">
      <c r="A64" s="115" t="n"/>
      <c r="B64" s="426" t="n"/>
      <c r="C64" s="86" t="n"/>
      <c r="D64" s="86" t="n"/>
      <c r="E64" s="86" t="n"/>
      <c r="F64" s="86" t="n"/>
      <c r="G64" s="22" t="n"/>
      <c r="H64" s="280" t="n"/>
      <c r="I64" s="280" t="n"/>
      <c r="J64" s="280" t="n"/>
      <c r="K64" s="280" t="n"/>
      <c r="L64" s="280" t="n"/>
      <c r="M64" s="280" t="n"/>
      <c r="N64" s="280" t="n"/>
      <c r="O64" s="280" t="n"/>
      <c r="P64" s="280" t="n"/>
      <c r="Q64" s="280" t="n"/>
      <c r="R64" s="280" t="n"/>
      <c r="S64" s="280" t="n"/>
      <c r="T64" s="280" t="n"/>
      <c r="U64" s="280" t="n"/>
      <c r="V64" s="280" t="n"/>
      <c r="W64" s="280" t="n"/>
      <c r="X64" s="280" t="n"/>
      <c r="Y64" s="280" t="n"/>
      <c r="Z64" s="280" t="n"/>
      <c r="AA64" s="280" t="n"/>
      <c r="AB64" s="280" t="n"/>
      <c r="AC64" s="280" t="n"/>
      <c r="AD64" s="280" t="n"/>
      <c r="AE64" s="280" t="n"/>
      <c r="AF64" s="280" t="n"/>
      <c r="AG64" s="280" t="n"/>
      <c r="AH64" s="280" t="n"/>
      <c r="AI64" s="280" t="n"/>
      <c r="AJ64" s="280" t="n"/>
      <c r="AK64" s="280" t="n"/>
    </row>
    <row r="65" ht="15" customFormat="1" customHeight="1" s="23">
      <c r="A65" s="115" t="n"/>
      <c r="B65" s="426" t="n"/>
      <c r="C65" s="86" t="n"/>
      <c r="D65" s="86" t="n"/>
      <c r="E65" s="86" t="n"/>
      <c r="F65" s="86" t="n"/>
      <c r="G65" s="22" t="n"/>
      <c r="H65" s="280" t="n"/>
      <c r="I65" s="280" t="n"/>
      <c r="J65" s="280" t="n"/>
      <c r="K65" s="280" t="n"/>
      <c r="L65" s="280" t="n"/>
      <c r="M65" s="280" t="n"/>
      <c r="N65" s="280" t="n"/>
      <c r="O65" s="280" t="n"/>
      <c r="P65" s="280" t="n"/>
      <c r="Q65" s="280" t="n"/>
      <c r="R65" s="280" t="n"/>
      <c r="S65" s="280" t="n"/>
      <c r="T65" s="280" t="n"/>
      <c r="U65" s="280" t="n"/>
      <c r="V65" s="280" t="n"/>
      <c r="W65" s="280" t="n"/>
      <c r="X65" s="280" t="n"/>
      <c r="Y65" s="280" t="n"/>
      <c r="Z65" s="280" t="n"/>
      <c r="AA65" s="280" t="n"/>
      <c r="AB65" s="280" t="n"/>
      <c r="AC65" s="280" t="n"/>
      <c r="AD65" s="280" t="n"/>
      <c r="AE65" s="280" t="n"/>
      <c r="AF65" s="280" t="n"/>
      <c r="AG65" s="280" t="n"/>
      <c r="AH65" s="280" t="n"/>
      <c r="AI65" s="280" t="n"/>
      <c r="AJ65" s="280" t="n"/>
      <c r="AK65" s="280" t="n"/>
    </row>
    <row r="66" ht="15" customFormat="1" customHeight="1" s="23">
      <c r="A66" s="115" t="n"/>
      <c r="B66" s="426" t="n"/>
      <c r="C66" s="86" t="n"/>
      <c r="D66" s="86" t="n"/>
      <c r="E66" s="86" t="n"/>
      <c r="F66" s="86" t="n"/>
      <c r="G66" s="22" t="n"/>
      <c r="H66" s="280" t="n"/>
      <c r="I66" s="280" t="n"/>
      <c r="J66" s="280" t="n"/>
      <c r="K66" s="280" t="n"/>
      <c r="L66" s="280" t="n"/>
      <c r="M66" s="280" t="n"/>
      <c r="N66" s="280" t="n"/>
      <c r="O66" s="280" t="n"/>
      <c r="P66" s="280" t="n"/>
      <c r="Q66" s="280" t="n"/>
      <c r="R66" s="280" t="n"/>
      <c r="S66" s="280" t="n"/>
      <c r="T66" s="280" t="n"/>
      <c r="U66" s="280" t="n"/>
      <c r="V66" s="280" t="n"/>
      <c r="W66" s="280" t="n"/>
      <c r="X66" s="280" t="n"/>
      <c r="Y66" s="280" t="n"/>
      <c r="Z66" s="280" t="n"/>
      <c r="AA66" s="280" t="n"/>
      <c r="AB66" s="280" t="n"/>
      <c r="AC66" s="280" t="n"/>
      <c r="AD66" s="280" t="n"/>
      <c r="AE66" s="280" t="n"/>
      <c r="AF66" s="280" t="n"/>
      <c r="AG66" s="280" t="n"/>
      <c r="AH66" s="280" t="n"/>
      <c r="AI66" s="280" t="n"/>
      <c r="AJ66" s="280" t="n"/>
      <c r="AK66" s="280" t="n"/>
    </row>
    <row r="67" ht="15" customFormat="1" customHeight="1" s="23">
      <c r="A67" s="115" t="n"/>
      <c r="B67" s="426" t="n"/>
      <c r="C67" s="86" t="n"/>
      <c r="D67" s="86" t="n"/>
      <c r="E67" s="86" t="n"/>
      <c r="F67" s="86" t="n"/>
      <c r="G67" s="22" t="n"/>
      <c r="H67" s="280" t="n"/>
      <c r="I67" s="280" t="n"/>
      <c r="J67" s="280" t="n"/>
      <c r="K67" s="280" t="n"/>
      <c r="L67" s="280" t="n"/>
      <c r="M67" s="280" t="n"/>
      <c r="N67" s="280" t="n"/>
      <c r="O67" s="280" t="n"/>
      <c r="P67" s="280" t="n"/>
      <c r="Q67" s="280" t="n"/>
      <c r="R67" s="280" t="n"/>
      <c r="S67" s="280" t="n"/>
      <c r="T67" s="280" t="n"/>
      <c r="U67" s="280" t="n"/>
      <c r="V67" s="280" t="n"/>
      <c r="W67" s="280" t="n"/>
      <c r="X67" s="280" t="n"/>
      <c r="Y67" s="280" t="n"/>
      <c r="Z67" s="280" t="n"/>
      <c r="AA67" s="280" t="n"/>
      <c r="AB67" s="280" t="n"/>
      <c r="AC67" s="280" t="n"/>
      <c r="AD67" s="280" t="n"/>
      <c r="AE67" s="280" t="n"/>
      <c r="AF67" s="280" t="n"/>
      <c r="AG67" s="280" t="n"/>
      <c r="AH67" s="280" t="n"/>
      <c r="AI67" s="280" t="n"/>
      <c r="AJ67" s="280" t="n"/>
      <c r="AK67" s="280" t="n"/>
    </row>
    <row r="68" ht="15" customFormat="1" customHeight="1" s="23">
      <c r="A68" s="115" t="n"/>
      <c r="B68" s="426" t="n"/>
      <c r="C68" s="86" t="n"/>
      <c r="D68" s="86" t="n"/>
      <c r="E68" s="86" t="n"/>
      <c r="F68" s="86" t="n"/>
      <c r="G68" s="22" t="n"/>
      <c r="H68" s="280" t="n"/>
      <c r="I68" s="280" t="n"/>
      <c r="J68" s="280" t="n"/>
      <c r="K68" s="280" t="n"/>
      <c r="L68" s="280" t="n"/>
      <c r="M68" s="280" t="n"/>
      <c r="N68" s="280" t="n"/>
      <c r="O68" s="280" t="n"/>
      <c r="P68" s="280" t="n"/>
      <c r="Q68" s="280" t="n"/>
      <c r="R68" s="280" t="n"/>
      <c r="S68" s="280" t="n"/>
      <c r="T68" s="280" t="n"/>
      <c r="U68" s="280" t="n"/>
      <c r="V68" s="280" t="n"/>
      <c r="W68" s="280" t="n"/>
      <c r="X68" s="280" t="n"/>
      <c r="Y68" s="280" t="n"/>
      <c r="Z68" s="280" t="n"/>
      <c r="AA68" s="280" t="n"/>
      <c r="AB68" s="280" t="n"/>
      <c r="AC68" s="280" t="n"/>
      <c r="AD68" s="280" t="n"/>
      <c r="AE68" s="280" t="n"/>
      <c r="AF68" s="280" t="n"/>
      <c r="AG68" s="280" t="n"/>
      <c r="AH68" s="280" t="n"/>
      <c r="AI68" s="280" t="n"/>
      <c r="AJ68" s="280" t="n"/>
      <c r="AK68" s="280" t="n"/>
    </row>
    <row r="69" ht="15" customFormat="1" customHeight="1" s="23">
      <c r="A69" s="115" t="n"/>
      <c r="B69" s="426" t="n"/>
      <c r="C69" s="86" t="n"/>
      <c r="D69" s="86" t="n"/>
      <c r="E69" s="86" t="n"/>
      <c r="F69" s="86" t="n"/>
      <c r="G69" s="22" t="n"/>
      <c r="H69" s="280" t="n"/>
      <c r="I69" s="280" t="n"/>
      <c r="J69" s="280" t="n"/>
      <c r="K69" s="280" t="n"/>
      <c r="L69" s="280" t="n"/>
      <c r="M69" s="280" t="n"/>
      <c r="N69" s="280" t="n"/>
      <c r="O69" s="280" t="n"/>
      <c r="P69" s="280" t="n"/>
      <c r="Q69" s="280" t="n"/>
      <c r="R69" s="280" t="n"/>
      <c r="S69" s="280" t="n"/>
      <c r="T69" s="280" t="n"/>
      <c r="U69" s="280" t="n"/>
      <c r="V69" s="280" t="n"/>
      <c r="W69" s="280" t="n"/>
      <c r="X69" s="280" t="n"/>
      <c r="Y69" s="280" t="n"/>
      <c r="Z69" s="280" t="n"/>
      <c r="AA69" s="280" t="n"/>
      <c r="AB69" s="280" t="n"/>
      <c r="AC69" s="280" t="n"/>
      <c r="AD69" s="280" t="n"/>
      <c r="AE69" s="280" t="n"/>
      <c r="AF69" s="280" t="n"/>
      <c r="AG69" s="280" t="n"/>
      <c r="AH69" s="280" t="n"/>
      <c r="AI69" s="280" t="n"/>
      <c r="AJ69" s="280" t="n"/>
      <c r="AK69" s="280" t="n"/>
    </row>
    <row r="70" ht="15" customFormat="1" customHeight="1" s="23">
      <c r="A70" s="115" t="n"/>
      <c r="B70" s="426" t="n"/>
      <c r="C70" s="86" t="n"/>
      <c r="D70" s="86" t="n"/>
      <c r="E70" s="86" t="n"/>
      <c r="F70" s="86" t="n"/>
      <c r="G70" s="22" t="n"/>
      <c r="H70" s="280" t="n"/>
      <c r="I70" s="280" t="n"/>
      <c r="J70" s="280" t="n"/>
      <c r="K70" s="280" t="n"/>
      <c r="L70" s="280" t="n"/>
      <c r="M70" s="280" t="n"/>
      <c r="N70" s="280" t="n"/>
      <c r="O70" s="280" t="n"/>
      <c r="P70" s="280" t="n"/>
      <c r="Q70" s="280" t="n"/>
      <c r="R70" s="280" t="n"/>
      <c r="S70" s="280" t="n"/>
      <c r="T70" s="280" t="n"/>
      <c r="U70" s="280" t="n"/>
      <c r="V70" s="280" t="n"/>
      <c r="W70" s="280" t="n"/>
      <c r="X70" s="280" t="n"/>
      <c r="Y70" s="280" t="n"/>
      <c r="Z70" s="280" t="n"/>
      <c r="AA70" s="280" t="n"/>
      <c r="AB70" s="280" t="n"/>
      <c r="AC70" s="280" t="n"/>
      <c r="AD70" s="280" t="n"/>
      <c r="AE70" s="280" t="n"/>
      <c r="AF70" s="280" t="n"/>
      <c r="AG70" s="280" t="n"/>
      <c r="AH70" s="280" t="n"/>
      <c r="AI70" s="280" t="n"/>
      <c r="AJ70" s="280" t="n"/>
      <c r="AK70" s="280" t="n"/>
    </row>
    <row r="71" ht="15" customFormat="1" customHeight="1" s="23">
      <c r="A71" s="115" t="n"/>
      <c r="B71" s="426" t="n"/>
      <c r="C71" s="86" t="n"/>
      <c r="D71" s="86" t="n"/>
      <c r="E71" s="86" t="n"/>
      <c r="F71" s="86" t="n"/>
      <c r="G71" s="22" t="n"/>
      <c r="H71" s="280" t="n"/>
      <c r="I71" s="280" t="n"/>
      <c r="J71" s="280" t="n"/>
      <c r="K71" s="280" t="n"/>
      <c r="L71" s="280" t="n"/>
      <c r="M71" s="280" t="n"/>
      <c r="N71" s="280" t="n"/>
      <c r="O71" s="280" t="n"/>
      <c r="P71" s="280" t="n"/>
      <c r="Q71" s="280" t="n"/>
      <c r="R71" s="280" t="n"/>
      <c r="S71" s="280" t="n"/>
      <c r="T71" s="280" t="n"/>
      <c r="U71" s="280" t="n"/>
      <c r="V71" s="280" t="n"/>
      <c r="W71" s="280" t="n"/>
      <c r="X71" s="280" t="n"/>
      <c r="Y71" s="280" t="n"/>
      <c r="Z71" s="280" t="n"/>
      <c r="AA71" s="280" t="n"/>
      <c r="AB71" s="280" t="n"/>
      <c r="AC71" s="280" t="n"/>
      <c r="AD71" s="280" t="n"/>
      <c r="AE71" s="280" t="n"/>
      <c r="AF71" s="280" t="n"/>
      <c r="AG71" s="280" t="n"/>
      <c r="AH71" s="280" t="n"/>
      <c r="AI71" s="280" t="n"/>
      <c r="AJ71" s="280" t="n"/>
      <c r="AK71" s="280" t="n"/>
    </row>
    <row r="72" ht="15" customFormat="1" customHeight="1" s="23">
      <c r="A72" s="115" t="n"/>
      <c r="B72" s="426" t="n"/>
      <c r="C72" s="86" t="n"/>
      <c r="D72" s="86" t="n"/>
      <c r="E72" s="86" t="n"/>
      <c r="F72" s="86" t="n"/>
      <c r="G72" s="22" t="n"/>
      <c r="H72" s="280" t="n"/>
      <c r="I72" s="280" t="n"/>
      <c r="J72" s="280" t="n"/>
      <c r="K72" s="280" t="n"/>
      <c r="L72" s="280" t="n"/>
      <c r="M72" s="280" t="n"/>
      <c r="N72" s="280" t="n"/>
      <c r="O72" s="280" t="n"/>
      <c r="P72" s="280" t="n"/>
      <c r="Q72" s="280" t="n"/>
      <c r="R72" s="280" t="n"/>
      <c r="S72" s="280" t="n"/>
      <c r="T72" s="280" t="n"/>
      <c r="U72" s="280" t="n"/>
      <c r="V72" s="280" t="n"/>
      <c r="W72" s="280" t="n"/>
      <c r="X72" s="280" t="n"/>
      <c r="Y72" s="280" t="n"/>
      <c r="Z72" s="280" t="n"/>
      <c r="AA72" s="280" t="n"/>
      <c r="AB72" s="280" t="n"/>
      <c r="AC72" s="280" t="n"/>
      <c r="AD72" s="280" t="n"/>
      <c r="AE72" s="280" t="n"/>
      <c r="AF72" s="280" t="n"/>
      <c r="AG72" s="280" t="n"/>
      <c r="AH72" s="280" t="n"/>
      <c r="AI72" s="280" t="n"/>
      <c r="AJ72" s="280" t="n"/>
      <c r="AK72" s="280" t="n"/>
    </row>
    <row r="73" ht="15" customFormat="1" customHeight="1" s="23">
      <c r="A73" s="115" t="n"/>
      <c r="B73" s="426" t="n"/>
      <c r="C73" s="86" t="n"/>
      <c r="D73" s="86" t="n"/>
      <c r="E73" s="86" t="n"/>
      <c r="F73" s="86" t="n"/>
      <c r="G73" s="22" t="n"/>
      <c r="H73" s="280" t="n"/>
      <c r="I73" s="280" t="n"/>
      <c r="J73" s="280" t="n"/>
      <c r="K73" s="280" t="n"/>
      <c r="L73" s="280" t="n"/>
      <c r="M73" s="280" t="n"/>
      <c r="N73" s="280" t="n"/>
      <c r="O73" s="280" t="n"/>
      <c r="P73" s="280" t="n"/>
      <c r="Q73" s="280" t="n"/>
      <c r="R73" s="280" t="n"/>
      <c r="S73" s="280" t="n"/>
      <c r="T73" s="280" t="n"/>
      <c r="U73" s="280" t="n"/>
      <c r="V73" s="280" t="n"/>
      <c r="W73" s="280" t="n"/>
      <c r="X73" s="280" t="n"/>
      <c r="Y73" s="280" t="n"/>
      <c r="Z73" s="280" t="n"/>
      <c r="AA73" s="280" t="n"/>
      <c r="AB73" s="280" t="n"/>
      <c r="AC73" s="280" t="n"/>
      <c r="AD73" s="280" t="n"/>
      <c r="AE73" s="280" t="n"/>
      <c r="AF73" s="280" t="n"/>
      <c r="AG73" s="280" t="n"/>
      <c r="AH73" s="280" t="n"/>
      <c r="AI73" s="280" t="n"/>
      <c r="AJ73" s="280" t="n"/>
      <c r="AK73" s="280" t="n"/>
    </row>
    <row r="74" ht="15" customFormat="1" customHeight="1" s="23">
      <c r="A74" s="115" t="n"/>
      <c r="B74" s="426" t="n"/>
      <c r="C74" s="86" t="n"/>
      <c r="D74" s="86" t="n"/>
      <c r="E74" s="86" t="n"/>
      <c r="F74" s="86" t="n"/>
      <c r="G74" s="22" t="n"/>
      <c r="H74" s="280" t="n"/>
      <c r="I74" s="280" t="n"/>
      <c r="J74" s="280" t="n"/>
      <c r="K74" s="280" t="n"/>
      <c r="L74" s="280" t="n"/>
      <c r="M74" s="280" t="n"/>
      <c r="N74" s="280" t="n"/>
      <c r="O74" s="280" t="n"/>
      <c r="P74" s="280" t="n"/>
      <c r="Q74" s="280" t="n"/>
      <c r="R74" s="280" t="n"/>
      <c r="S74" s="280" t="n"/>
      <c r="T74" s="280" t="n"/>
      <c r="U74" s="280" t="n"/>
      <c r="V74" s="280" t="n"/>
      <c r="W74" s="280" t="n"/>
      <c r="X74" s="280" t="n"/>
      <c r="Y74" s="280" t="n"/>
      <c r="Z74" s="280" t="n"/>
      <c r="AA74" s="280" t="n"/>
      <c r="AB74" s="280" t="n"/>
      <c r="AC74" s="280" t="n"/>
      <c r="AD74" s="280" t="n"/>
      <c r="AE74" s="280" t="n"/>
      <c r="AF74" s="280" t="n"/>
      <c r="AG74" s="280" t="n"/>
      <c r="AH74" s="280" t="n"/>
      <c r="AI74" s="280" t="n"/>
      <c r="AJ74" s="280" t="n"/>
      <c r="AK74" s="280" t="n"/>
    </row>
    <row r="75" ht="15" customFormat="1" customHeight="1" s="23">
      <c r="A75" s="115" t="n"/>
      <c r="B75" s="426" t="n"/>
      <c r="C75" s="86" t="n"/>
      <c r="D75" s="86" t="n"/>
      <c r="E75" s="86" t="n"/>
      <c r="F75" s="86" t="n"/>
      <c r="G75" s="22" t="n"/>
      <c r="H75" s="280" t="n"/>
      <c r="I75" s="280" t="n"/>
      <c r="J75" s="280" t="n"/>
      <c r="K75" s="280" t="n"/>
      <c r="L75" s="280" t="n"/>
      <c r="M75" s="280" t="n"/>
      <c r="N75" s="280" t="n"/>
      <c r="O75" s="280" t="n"/>
      <c r="P75" s="280" t="n"/>
      <c r="Q75" s="280" t="n"/>
      <c r="R75" s="280" t="n"/>
      <c r="S75" s="280" t="n"/>
      <c r="T75" s="280" t="n"/>
      <c r="U75" s="280" t="n"/>
      <c r="V75" s="280" t="n"/>
      <c r="W75" s="280" t="n"/>
      <c r="X75" s="280" t="n"/>
      <c r="Y75" s="280" t="n"/>
      <c r="Z75" s="280" t="n"/>
      <c r="AA75" s="280" t="n"/>
      <c r="AB75" s="280" t="n"/>
      <c r="AC75" s="280" t="n"/>
      <c r="AD75" s="280" t="n"/>
      <c r="AE75" s="280" t="n"/>
      <c r="AF75" s="280" t="n"/>
      <c r="AG75" s="280" t="n"/>
      <c r="AH75" s="280" t="n"/>
      <c r="AI75" s="280" t="n"/>
      <c r="AJ75" s="280" t="n"/>
      <c r="AK75" s="280" t="n"/>
    </row>
    <row r="76" ht="15" customFormat="1" customHeight="1" s="23">
      <c r="A76" s="115" t="n"/>
      <c r="B76" s="426" t="n"/>
      <c r="C76" s="86" t="n"/>
      <c r="D76" s="86" t="n"/>
      <c r="E76" s="86" t="n"/>
      <c r="F76" s="86" t="n"/>
      <c r="G76" s="22" t="n"/>
      <c r="H76" s="280" t="n"/>
      <c r="I76" s="280" t="n"/>
      <c r="J76" s="280" t="n"/>
      <c r="K76" s="280" t="n"/>
      <c r="L76" s="280" t="n"/>
      <c r="M76" s="280" t="n"/>
      <c r="N76" s="280" t="n"/>
      <c r="O76" s="280" t="n"/>
      <c r="P76" s="280" t="n"/>
      <c r="Q76" s="280" t="n"/>
      <c r="R76" s="280" t="n"/>
      <c r="S76" s="280" t="n"/>
      <c r="T76" s="280" t="n"/>
      <c r="U76" s="280" t="n"/>
      <c r="V76" s="280" t="n"/>
      <c r="W76" s="280" t="n"/>
      <c r="X76" s="280" t="n"/>
      <c r="Y76" s="280" t="n"/>
      <c r="Z76" s="280" t="n"/>
      <c r="AA76" s="280" t="n"/>
      <c r="AB76" s="280" t="n"/>
      <c r="AC76" s="280" t="n"/>
      <c r="AD76" s="280" t="n"/>
      <c r="AE76" s="280" t="n"/>
      <c r="AF76" s="280" t="n"/>
      <c r="AG76" s="280" t="n"/>
      <c r="AH76" s="280" t="n"/>
      <c r="AI76" s="280" t="n"/>
      <c r="AJ76" s="280" t="n"/>
      <c r="AK76" s="280" t="n"/>
    </row>
    <row r="77" ht="15" customFormat="1" customHeight="1" s="23">
      <c r="A77" s="115" t="n"/>
      <c r="B77" s="426" t="n"/>
      <c r="C77" s="86" t="n"/>
      <c r="D77" s="86" t="n"/>
      <c r="E77" s="86" t="n"/>
      <c r="F77" s="86" t="n"/>
      <c r="G77" s="22" t="n"/>
      <c r="H77" s="280" t="n"/>
      <c r="I77" s="280" t="n"/>
      <c r="J77" s="280" t="n"/>
      <c r="K77" s="280" t="n"/>
      <c r="L77" s="280" t="n"/>
      <c r="M77" s="280" t="n"/>
      <c r="N77" s="280" t="n"/>
      <c r="O77" s="280" t="n"/>
      <c r="P77" s="280" t="n"/>
      <c r="Q77" s="280" t="n"/>
      <c r="R77" s="280" t="n"/>
      <c r="S77" s="280" t="n"/>
      <c r="T77" s="280" t="n"/>
      <c r="U77" s="280" t="n"/>
      <c r="V77" s="280" t="n"/>
      <c r="W77" s="280" t="n"/>
      <c r="X77" s="280" t="n"/>
      <c r="Y77" s="280" t="n"/>
      <c r="Z77" s="280" t="n"/>
      <c r="AA77" s="280" t="n"/>
      <c r="AB77" s="280" t="n"/>
      <c r="AC77" s="280" t="n"/>
      <c r="AD77" s="280" t="n"/>
      <c r="AE77" s="280" t="n"/>
      <c r="AF77" s="280" t="n"/>
      <c r="AG77" s="280" t="n"/>
      <c r="AH77" s="280" t="n"/>
      <c r="AI77" s="280" t="n"/>
      <c r="AJ77" s="280" t="n"/>
      <c r="AK77" s="280" t="n"/>
    </row>
    <row r="78" ht="15" customFormat="1" customHeight="1" s="23">
      <c r="A78" s="115" t="n"/>
      <c r="B78" s="426" t="n"/>
      <c r="C78" s="86" t="n"/>
      <c r="D78" s="86" t="n"/>
      <c r="E78" s="86" t="n"/>
      <c r="F78" s="86" t="n"/>
      <c r="G78" s="22" t="n"/>
      <c r="H78" s="280" t="n"/>
      <c r="I78" s="280" t="n"/>
      <c r="J78" s="280" t="n"/>
      <c r="K78" s="280" t="n"/>
      <c r="L78" s="280" t="n"/>
      <c r="M78" s="280" t="n"/>
      <c r="N78" s="280" t="n"/>
      <c r="O78" s="280" t="n"/>
      <c r="P78" s="280" t="n"/>
      <c r="Q78" s="280" t="n"/>
      <c r="R78" s="280" t="n"/>
      <c r="S78" s="280" t="n"/>
      <c r="T78" s="280" t="n"/>
      <c r="U78" s="280" t="n"/>
      <c r="V78" s="280" t="n"/>
      <c r="W78" s="280" t="n"/>
      <c r="X78" s="280" t="n"/>
      <c r="Y78" s="280" t="n"/>
      <c r="Z78" s="280" t="n"/>
      <c r="AA78" s="280" t="n"/>
      <c r="AB78" s="280" t="n"/>
      <c r="AC78" s="280" t="n"/>
      <c r="AD78" s="280" t="n"/>
      <c r="AE78" s="280" t="n"/>
      <c r="AF78" s="280" t="n"/>
      <c r="AG78" s="280" t="n"/>
      <c r="AH78" s="280" t="n"/>
      <c r="AI78" s="280" t="n"/>
      <c r="AJ78" s="280" t="n"/>
      <c r="AK78" s="280" t="n"/>
    </row>
    <row r="79" ht="15" customFormat="1" customHeight="1" s="23">
      <c r="A79" s="115" t="n"/>
      <c r="B79" s="426" t="n"/>
      <c r="C79" s="86" t="n"/>
      <c r="D79" s="86" t="n"/>
      <c r="E79" s="86" t="n"/>
      <c r="F79" s="86" t="n"/>
      <c r="G79" s="22" t="n"/>
      <c r="H79" s="280" t="n"/>
      <c r="I79" s="280" t="n"/>
      <c r="J79" s="280" t="n"/>
      <c r="K79" s="280" t="n"/>
      <c r="L79" s="280" t="n"/>
      <c r="M79" s="280" t="n"/>
      <c r="N79" s="280" t="n"/>
      <c r="O79" s="280" t="n"/>
      <c r="P79" s="280" t="n"/>
      <c r="Q79" s="280" t="n"/>
      <c r="R79" s="280" t="n"/>
      <c r="S79" s="280" t="n"/>
      <c r="T79" s="280" t="n"/>
      <c r="U79" s="280" t="n"/>
      <c r="V79" s="280" t="n"/>
      <c r="W79" s="280" t="n"/>
      <c r="X79" s="280" t="n"/>
      <c r="Y79" s="280" t="n"/>
      <c r="Z79" s="280" t="n"/>
      <c r="AA79" s="280" t="n"/>
      <c r="AB79" s="280" t="n"/>
      <c r="AC79" s="280" t="n"/>
      <c r="AD79" s="280" t="n"/>
      <c r="AE79" s="280" t="n"/>
      <c r="AF79" s="280" t="n"/>
      <c r="AG79" s="280" t="n"/>
      <c r="AH79" s="280" t="n"/>
      <c r="AI79" s="280" t="n"/>
      <c r="AJ79" s="280" t="n"/>
      <c r="AK79" s="280" t="n"/>
    </row>
    <row r="80" ht="15" customFormat="1" customHeight="1" s="23">
      <c r="A80" s="115" t="n"/>
      <c r="B80" s="426" t="n"/>
      <c r="C80" s="86" t="n"/>
      <c r="D80" s="86" t="n"/>
      <c r="E80" s="86" t="n"/>
      <c r="F80" s="86" t="n"/>
      <c r="G80" s="22" t="n"/>
      <c r="H80" s="280" t="n"/>
      <c r="I80" s="280" t="n"/>
      <c r="J80" s="280" t="n"/>
      <c r="K80" s="280" t="n"/>
      <c r="L80" s="280" t="n"/>
      <c r="M80" s="280" t="n"/>
      <c r="N80" s="280" t="n"/>
      <c r="O80" s="280" t="n"/>
      <c r="P80" s="280" t="n"/>
      <c r="Q80" s="280" t="n"/>
      <c r="R80" s="280" t="n"/>
      <c r="S80" s="280" t="n"/>
      <c r="T80" s="280" t="n"/>
      <c r="U80" s="280" t="n"/>
      <c r="V80" s="280" t="n"/>
      <c r="W80" s="280" t="n"/>
      <c r="X80" s="280" t="n"/>
      <c r="Y80" s="280" t="n"/>
      <c r="Z80" s="280" t="n"/>
      <c r="AA80" s="280" t="n"/>
      <c r="AB80" s="280" t="n"/>
      <c r="AC80" s="280" t="n"/>
      <c r="AD80" s="280" t="n"/>
      <c r="AE80" s="280" t="n"/>
      <c r="AF80" s="280" t="n"/>
      <c r="AG80" s="280" t="n"/>
      <c r="AH80" s="280" t="n"/>
      <c r="AI80" s="280" t="n"/>
      <c r="AJ80" s="280" t="n"/>
      <c r="AK80" s="280" t="n"/>
    </row>
    <row r="81" ht="15" customFormat="1" customHeight="1" s="23">
      <c r="A81" s="115" t="n"/>
      <c r="B81" s="426" t="n"/>
      <c r="C81" s="86" t="n"/>
      <c r="D81" s="86" t="n"/>
      <c r="E81" s="86" t="n"/>
      <c r="F81" s="86" t="n"/>
      <c r="G81" s="22" t="n"/>
      <c r="H81" s="280" t="n"/>
      <c r="I81" s="280" t="n"/>
      <c r="J81" s="280" t="n"/>
      <c r="K81" s="280" t="n"/>
      <c r="L81" s="280" t="n"/>
      <c r="M81" s="280" t="n"/>
      <c r="N81" s="280" t="n"/>
      <c r="O81" s="280" t="n"/>
      <c r="P81" s="280" t="n"/>
      <c r="Q81" s="280" t="n"/>
      <c r="R81" s="280" t="n"/>
      <c r="S81" s="280" t="n"/>
      <c r="T81" s="280" t="n"/>
      <c r="U81" s="280" t="n"/>
      <c r="V81" s="280" t="n"/>
      <c r="W81" s="280" t="n"/>
      <c r="X81" s="280" t="n"/>
      <c r="Y81" s="280" t="n"/>
      <c r="Z81" s="280" t="n"/>
      <c r="AA81" s="280" t="n"/>
      <c r="AB81" s="280" t="n"/>
      <c r="AC81" s="280" t="n"/>
      <c r="AD81" s="280" t="n"/>
      <c r="AE81" s="280" t="n"/>
      <c r="AF81" s="280" t="n"/>
      <c r="AG81" s="280" t="n"/>
      <c r="AH81" s="280" t="n"/>
      <c r="AI81" s="280" t="n"/>
      <c r="AJ81" s="280" t="n"/>
      <c r="AK81" s="280" t="n"/>
    </row>
    <row r="82" ht="15" customFormat="1" customHeight="1" s="23">
      <c r="A82" s="115" t="n"/>
      <c r="B82" s="426" t="n"/>
      <c r="C82" s="86" t="n"/>
      <c r="D82" s="86" t="n"/>
      <c r="E82" s="86" t="n"/>
      <c r="F82" s="86" t="n"/>
      <c r="G82" s="22" t="n"/>
      <c r="H82" s="280" t="n"/>
      <c r="I82" s="280" t="n"/>
      <c r="J82" s="280" t="n"/>
      <c r="K82" s="280" t="n"/>
      <c r="L82" s="280" t="n"/>
      <c r="M82" s="280" t="n"/>
      <c r="N82" s="280" t="n"/>
      <c r="O82" s="280" t="n"/>
      <c r="P82" s="280" t="n"/>
      <c r="Q82" s="280" t="n"/>
      <c r="R82" s="280" t="n"/>
      <c r="S82" s="280" t="n"/>
      <c r="T82" s="280" t="n"/>
      <c r="U82" s="280" t="n"/>
      <c r="V82" s="280" t="n"/>
      <c r="W82" s="280" t="n"/>
      <c r="X82" s="280" t="n"/>
      <c r="Y82" s="280" t="n"/>
      <c r="Z82" s="280" t="n"/>
      <c r="AA82" s="280" t="n"/>
      <c r="AB82" s="280" t="n"/>
      <c r="AC82" s="280" t="n"/>
      <c r="AD82" s="280" t="n"/>
      <c r="AE82" s="280" t="n"/>
      <c r="AF82" s="280" t="n"/>
      <c r="AG82" s="280" t="n"/>
      <c r="AH82" s="280" t="n"/>
      <c r="AI82" s="280" t="n"/>
      <c r="AJ82" s="280" t="n"/>
      <c r="AK82" s="280" t="n"/>
    </row>
    <row r="83" ht="15" customFormat="1" customHeight="1" s="23">
      <c r="A83" s="115" t="n"/>
      <c r="B83" s="426" t="n"/>
      <c r="C83" s="86" t="n"/>
      <c r="D83" s="86" t="n"/>
      <c r="E83" s="86" t="n"/>
      <c r="F83" s="86" t="n"/>
      <c r="G83" s="22" t="n"/>
      <c r="H83" s="280" t="n"/>
      <c r="I83" s="280" t="n"/>
      <c r="J83" s="280" t="n"/>
      <c r="K83" s="280" t="n"/>
      <c r="L83" s="280" t="n"/>
      <c r="M83" s="280" t="n"/>
      <c r="N83" s="280" t="n"/>
      <c r="O83" s="280" t="n"/>
      <c r="P83" s="280" t="n"/>
      <c r="Q83" s="280" t="n"/>
      <c r="R83" s="280" t="n"/>
      <c r="S83" s="280" t="n"/>
      <c r="T83" s="280" t="n"/>
      <c r="U83" s="280" t="n"/>
      <c r="V83" s="280" t="n"/>
      <c r="W83" s="280" t="n"/>
      <c r="X83" s="280" t="n"/>
      <c r="Y83" s="280" t="n"/>
      <c r="Z83" s="280" t="n"/>
      <c r="AA83" s="280" t="n"/>
      <c r="AB83" s="280" t="n"/>
      <c r="AC83" s="280" t="n"/>
      <c r="AD83" s="280" t="n"/>
      <c r="AE83" s="280" t="n"/>
      <c r="AF83" s="280" t="n"/>
      <c r="AG83" s="280" t="n"/>
      <c r="AH83" s="280" t="n"/>
      <c r="AI83" s="280" t="n"/>
      <c r="AJ83" s="280" t="n"/>
      <c r="AK83" s="280" t="n"/>
    </row>
    <row r="84" ht="15" customFormat="1" customHeight="1" s="23">
      <c r="A84" s="115" t="n"/>
      <c r="B84" s="426" t="n"/>
      <c r="C84" s="86" t="n"/>
      <c r="D84" s="86" t="n"/>
      <c r="E84" s="86" t="n"/>
      <c r="F84" s="86" t="n"/>
      <c r="G84" s="22" t="n"/>
      <c r="H84" s="280" t="n"/>
      <c r="I84" s="280" t="n"/>
      <c r="J84" s="280" t="n"/>
      <c r="K84" s="280" t="n"/>
      <c r="L84" s="280" t="n"/>
      <c r="M84" s="280" t="n"/>
      <c r="N84" s="280" t="n"/>
      <c r="O84" s="280" t="n"/>
      <c r="P84" s="280" t="n"/>
      <c r="Q84" s="280" t="n"/>
      <c r="R84" s="280" t="n"/>
      <c r="S84" s="280" t="n"/>
      <c r="T84" s="280" t="n"/>
      <c r="U84" s="280" t="n"/>
      <c r="V84" s="280" t="n"/>
      <c r="W84" s="280" t="n"/>
      <c r="X84" s="280" t="n"/>
      <c r="Y84" s="280" t="n"/>
      <c r="Z84" s="280" t="n"/>
      <c r="AA84" s="280" t="n"/>
      <c r="AB84" s="280" t="n"/>
      <c r="AC84" s="280" t="n"/>
      <c r="AD84" s="280" t="n"/>
      <c r="AE84" s="280" t="n"/>
      <c r="AF84" s="280" t="n"/>
      <c r="AG84" s="280" t="n"/>
      <c r="AH84" s="280" t="n"/>
      <c r="AI84" s="280" t="n"/>
      <c r="AJ84" s="280" t="n"/>
      <c r="AK84" s="280" t="n"/>
    </row>
    <row r="85" ht="15" customFormat="1" customHeight="1" s="23">
      <c r="A85" s="115" t="n"/>
      <c r="B85" s="426" t="n"/>
      <c r="C85" s="86" t="n"/>
      <c r="D85" s="86" t="n"/>
      <c r="E85" s="86" t="n"/>
      <c r="F85" s="86" t="n"/>
      <c r="G85" s="22" t="n"/>
      <c r="H85" s="280" t="n"/>
      <c r="I85" s="280" t="n"/>
      <c r="J85" s="280" t="n"/>
      <c r="K85" s="280" t="n"/>
      <c r="L85" s="280" t="n"/>
      <c r="M85" s="280" t="n"/>
      <c r="N85" s="280" t="n"/>
      <c r="O85" s="280" t="n"/>
      <c r="P85" s="280" t="n"/>
      <c r="Q85" s="280" t="n"/>
      <c r="R85" s="280" t="n"/>
      <c r="S85" s="280" t="n"/>
      <c r="T85" s="280" t="n"/>
      <c r="U85" s="280" t="n"/>
      <c r="V85" s="280" t="n"/>
      <c r="W85" s="280" t="n"/>
      <c r="X85" s="280" t="n"/>
      <c r="Y85" s="280" t="n"/>
      <c r="Z85" s="280" t="n"/>
      <c r="AA85" s="280" t="n"/>
      <c r="AB85" s="280" t="n"/>
      <c r="AC85" s="280" t="n"/>
      <c r="AD85" s="280" t="n"/>
      <c r="AE85" s="280" t="n"/>
      <c r="AF85" s="280" t="n"/>
      <c r="AG85" s="280" t="n"/>
      <c r="AH85" s="280" t="n"/>
      <c r="AI85" s="280" t="n"/>
      <c r="AJ85" s="280" t="n"/>
      <c r="AK85" s="280" t="n"/>
    </row>
    <row r="86" ht="15" customFormat="1" customHeight="1" s="23">
      <c r="A86" s="115" t="n"/>
      <c r="B86" s="426" t="n"/>
      <c r="C86" s="86" t="n"/>
      <c r="D86" s="86" t="n"/>
      <c r="E86" s="86" t="n"/>
      <c r="F86" s="86" t="n"/>
      <c r="G86" s="22" t="n"/>
      <c r="H86" s="280" t="n"/>
      <c r="I86" s="280" t="n"/>
      <c r="J86" s="280" t="n"/>
      <c r="K86" s="280" t="n"/>
      <c r="L86" s="280" t="n"/>
      <c r="M86" s="280" t="n"/>
      <c r="N86" s="280" t="n"/>
      <c r="O86" s="280" t="n"/>
      <c r="P86" s="280" t="n"/>
      <c r="Q86" s="280" t="n"/>
      <c r="R86" s="280" t="n"/>
      <c r="S86" s="280" t="n"/>
      <c r="T86" s="280" t="n"/>
      <c r="U86" s="280" t="n"/>
      <c r="V86" s="280" t="n"/>
      <c r="W86" s="280" t="n"/>
      <c r="X86" s="280" t="n"/>
      <c r="Y86" s="280" t="n"/>
      <c r="Z86" s="280" t="n"/>
      <c r="AA86" s="280" t="n"/>
      <c r="AB86" s="280" t="n"/>
      <c r="AC86" s="280" t="n"/>
      <c r="AD86" s="280" t="n"/>
      <c r="AE86" s="280" t="n"/>
      <c r="AF86" s="280" t="n"/>
      <c r="AG86" s="280" t="n"/>
      <c r="AH86" s="280" t="n"/>
      <c r="AI86" s="280" t="n"/>
      <c r="AJ86" s="280" t="n"/>
      <c r="AK86" s="280" t="n"/>
    </row>
    <row r="87" ht="15" customFormat="1" customHeight="1" s="23">
      <c r="A87" s="115" t="n"/>
      <c r="B87" s="426" t="n"/>
      <c r="C87" s="86" t="n"/>
      <c r="D87" s="86" t="n"/>
      <c r="E87" s="86" t="n"/>
      <c r="F87" s="86" t="n"/>
      <c r="G87" s="22" t="n"/>
      <c r="H87" s="280" t="n"/>
      <c r="I87" s="280" t="n"/>
      <c r="J87" s="280" t="n"/>
      <c r="K87" s="280" t="n"/>
      <c r="L87" s="280" t="n"/>
      <c r="M87" s="280" t="n"/>
      <c r="N87" s="280" t="n"/>
      <c r="O87" s="280" t="n"/>
      <c r="P87" s="280" t="n"/>
      <c r="Q87" s="280" t="n"/>
      <c r="R87" s="280" t="n"/>
      <c r="S87" s="280" t="n"/>
      <c r="T87" s="280" t="n"/>
      <c r="U87" s="280" t="n"/>
      <c r="V87" s="280" t="n"/>
      <c r="W87" s="280" t="n"/>
      <c r="X87" s="280" t="n"/>
      <c r="Y87" s="280" t="n"/>
      <c r="Z87" s="280" t="n"/>
      <c r="AA87" s="280" t="n"/>
      <c r="AB87" s="280" t="n"/>
      <c r="AC87" s="280" t="n"/>
      <c r="AD87" s="280" t="n"/>
      <c r="AE87" s="280" t="n"/>
      <c r="AF87" s="280" t="n"/>
      <c r="AG87" s="280" t="n"/>
      <c r="AH87" s="280" t="n"/>
      <c r="AI87" s="280" t="n"/>
      <c r="AJ87" s="280" t="n"/>
      <c r="AK87" s="280" t="n"/>
    </row>
    <row r="88" ht="15" customFormat="1" customHeight="1" s="23">
      <c r="A88" s="115" t="n"/>
      <c r="B88" s="426" t="n"/>
      <c r="C88" s="86" t="n"/>
      <c r="D88" s="86" t="n"/>
      <c r="E88" s="86" t="n"/>
      <c r="F88" s="86" t="n"/>
      <c r="G88" s="22" t="n"/>
      <c r="H88" s="280" t="n"/>
      <c r="I88" s="280" t="n"/>
      <c r="J88" s="280" t="n"/>
      <c r="K88" s="280" t="n"/>
      <c r="L88" s="280" t="n"/>
      <c r="M88" s="280" t="n"/>
      <c r="N88" s="280" t="n"/>
      <c r="O88" s="280" t="n"/>
      <c r="P88" s="280" t="n"/>
      <c r="Q88" s="280" t="n"/>
      <c r="R88" s="280" t="n"/>
      <c r="S88" s="280" t="n"/>
      <c r="T88" s="280" t="n"/>
      <c r="U88" s="280" t="n"/>
      <c r="V88" s="280" t="n"/>
      <c r="W88" s="280" t="n"/>
      <c r="X88" s="280" t="n"/>
      <c r="Y88" s="280" t="n"/>
      <c r="Z88" s="280" t="n"/>
      <c r="AA88" s="280" t="n"/>
      <c r="AB88" s="280" t="n"/>
      <c r="AC88" s="280" t="n"/>
      <c r="AD88" s="280" t="n"/>
      <c r="AE88" s="280" t="n"/>
      <c r="AF88" s="280" t="n"/>
      <c r="AG88" s="280" t="n"/>
      <c r="AH88" s="280" t="n"/>
      <c r="AI88" s="280" t="n"/>
      <c r="AJ88" s="280" t="n"/>
      <c r="AK88" s="280" t="n"/>
    </row>
    <row r="89" ht="15" customFormat="1" customHeight="1" s="23">
      <c r="A89" s="115" t="n"/>
      <c r="B89" s="426" t="n"/>
      <c r="C89" s="86" t="n"/>
      <c r="D89" s="86" t="n"/>
      <c r="E89" s="86" t="n"/>
      <c r="F89" s="86" t="n"/>
      <c r="G89" s="22" t="n"/>
      <c r="H89" s="280" t="n"/>
      <c r="I89" s="280" t="n"/>
      <c r="J89" s="280" t="n"/>
      <c r="K89" s="280" t="n"/>
      <c r="L89" s="280" t="n"/>
      <c r="M89" s="280" t="n"/>
      <c r="N89" s="280" t="n"/>
      <c r="O89" s="280" t="n"/>
      <c r="P89" s="280" t="n"/>
      <c r="Q89" s="280" t="n"/>
      <c r="R89" s="280" t="n"/>
      <c r="S89" s="280" t="n"/>
      <c r="T89" s="280" t="n"/>
      <c r="U89" s="280" t="n"/>
      <c r="V89" s="280" t="n"/>
      <c r="W89" s="280" t="n"/>
      <c r="X89" s="280" t="n"/>
      <c r="Y89" s="280" t="n"/>
      <c r="Z89" s="280" t="n"/>
      <c r="AA89" s="280" t="n"/>
      <c r="AB89" s="280" t="n"/>
      <c r="AC89" s="280" t="n"/>
      <c r="AD89" s="280" t="n"/>
      <c r="AE89" s="280" t="n"/>
      <c r="AF89" s="280" t="n"/>
      <c r="AG89" s="280" t="n"/>
      <c r="AH89" s="280" t="n"/>
      <c r="AI89" s="280" t="n"/>
      <c r="AJ89" s="280" t="n"/>
      <c r="AK89" s="280" t="n"/>
    </row>
    <row r="90" ht="15" customFormat="1" customHeight="1" s="23">
      <c r="A90" s="115" t="n"/>
      <c r="B90" s="426" t="n"/>
      <c r="C90" s="86" t="n"/>
      <c r="D90" s="86" t="n"/>
      <c r="E90" s="86" t="n"/>
      <c r="F90" s="86" t="n"/>
      <c r="G90" s="22" t="n"/>
      <c r="H90" s="280" t="n"/>
      <c r="I90" s="280" t="n"/>
      <c r="J90" s="280" t="n"/>
      <c r="K90" s="280" t="n"/>
      <c r="L90" s="280" t="n"/>
      <c r="M90" s="280" t="n"/>
      <c r="N90" s="280" t="n"/>
      <c r="O90" s="280" t="n"/>
      <c r="P90" s="280" t="n"/>
      <c r="Q90" s="280" t="n"/>
      <c r="R90" s="280" t="n"/>
      <c r="S90" s="280" t="n"/>
      <c r="T90" s="280" t="n"/>
      <c r="U90" s="280" t="n"/>
      <c r="V90" s="280" t="n"/>
      <c r="W90" s="280" t="n"/>
      <c r="X90" s="280" t="n"/>
      <c r="Y90" s="280" t="n"/>
      <c r="Z90" s="280" t="n"/>
      <c r="AA90" s="280" t="n"/>
      <c r="AB90" s="280" t="n"/>
      <c r="AC90" s="280" t="n"/>
      <c r="AD90" s="280" t="n"/>
      <c r="AE90" s="280" t="n"/>
      <c r="AF90" s="280" t="n"/>
      <c r="AG90" s="280" t="n"/>
      <c r="AH90" s="280" t="n"/>
      <c r="AI90" s="280" t="n"/>
      <c r="AJ90" s="280" t="n"/>
      <c r="AK90" s="280" t="n"/>
    </row>
    <row r="91" ht="15" customFormat="1" customHeight="1" s="23">
      <c r="A91" s="115" t="n"/>
      <c r="B91" s="426" t="n"/>
      <c r="C91" s="86" t="n"/>
      <c r="D91" s="86" t="n"/>
      <c r="E91" s="86" t="n"/>
      <c r="F91" s="86" t="n"/>
      <c r="G91" s="22" t="n"/>
      <c r="H91" s="280" t="n"/>
      <c r="I91" s="280" t="n"/>
      <c r="J91" s="280" t="n"/>
      <c r="K91" s="280" t="n"/>
      <c r="L91" s="280" t="n"/>
      <c r="M91" s="280" t="n"/>
      <c r="N91" s="280" t="n"/>
      <c r="O91" s="280" t="n"/>
      <c r="P91" s="280" t="n"/>
      <c r="Q91" s="280" t="n"/>
      <c r="R91" s="280" t="n"/>
      <c r="S91" s="280" t="n"/>
      <c r="T91" s="280" t="n"/>
      <c r="U91" s="280" t="n"/>
      <c r="V91" s="280" t="n"/>
      <c r="W91" s="280" t="n"/>
      <c r="X91" s="280" t="n"/>
      <c r="Y91" s="280" t="n"/>
      <c r="Z91" s="280" t="n"/>
      <c r="AA91" s="280" t="n"/>
      <c r="AB91" s="280" t="n"/>
      <c r="AC91" s="280" t="n"/>
      <c r="AD91" s="280" t="n"/>
      <c r="AE91" s="280" t="n"/>
      <c r="AF91" s="280" t="n"/>
      <c r="AG91" s="280" t="n"/>
      <c r="AH91" s="280" t="n"/>
      <c r="AI91" s="280" t="n"/>
      <c r="AJ91" s="280" t="n"/>
      <c r="AK91" s="280" t="n"/>
    </row>
    <row r="92" ht="15" customFormat="1" customHeight="1" s="23">
      <c r="A92" s="115" t="n"/>
      <c r="B92" s="426" t="n"/>
      <c r="C92" s="86" t="n"/>
      <c r="D92" s="86" t="n"/>
      <c r="E92" s="86" t="n"/>
      <c r="F92" s="86" t="n"/>
      <c r="G92" s="22" t="n"/>
      <c r="H92" s="280" t="n"/>
      <c r="I92" s="280" t="n"/>
      <c r="J92" s="280" t="n"/>
      <c r="K92" s="280" t="n"/>
      <c r="L92" s="280" t="n"/>
      <c r="M92" s="280" t="n"/>
      <c r="N92" s="280" t="n"/>
      <c r="O92" s="280" t="n"/>
      <c r="P92" s="280" t="n"/>
      <c r="Q92" s="280" t="n"/>
      <c r="R92" s="280" t="n"/>
      <c r="S92" s="280" t="n"/>
      <c r="T92" s="280" t="n"/>
      <c r="U92" s="280" t="n"/>
      <c r="V92" s="280" t="n"/>
      <c r="W92" s="280" t="n"/>
      <c r="X92" s="280" t="n"/>
      <c r="Y92" s="280" t="n"/>
      <c r="Z92" s="280" t="n"/>
      <c r="AA92" s="280" t="n"/>
      <c r="AB92" s="280" t="n"/>
      <c r="AC92" s="280" t="n"/>
      <c r="AD92" s="280" t="n"/>
      <c r="AE92" s="280" t="n"/>
      <c r="AF92" s="280" t="n"/>
      <c r="AG92" s="280" t="n"/>
      <c r="AH92" s="280" t="n"/>
      <c r="AI92" s="280" t="n"/>
      <c r="AJ92" s="280" t="n"/>
      <c r="AK92" s="280" t="n"/>
    </row>
    <row r="93" ht="15" customFormat="1" customHeight="1" s="23">
      <c r="A93" s="115" t="n"/>
      <c r="B93" s="426" t="n"/>
      <c r="C93" s="86" t="n"/>
      <c r="D93" s="86" t="n"/>
      <c r="E93" s="86" t="n"/>
      <c r="F93" s="86" t="n"/>
      <c r="G93" s="22" t="n"/>
      <c r="H93" s="280" t="n"/>
      <c r="I93" s="280" t="n"/>
      <c r="J93" s="280" t="n"/>
      <c r="K93" s="280" t="n"/>
      <c r="L93" s="280" t="n"/>
      <c r="M93" s="280" t="n"/>
      <c r="N93" s="280" t="n"/>
      <c r="O93" s="280" t="n"/>
      <c r="P93" s="280" t="n"/>
      <c r="Q93" s="280" t="n"/>
      <c r="R93" s="280" t="n"/>
      <c r="S93" s="280" t="n"/>
      <c r="T93" s="280" t="n"/>
      <c r="U93" s="280" t="n"/>
      <c r="V93" s="280" t="n"/>
      <c r="W93" s="280" t="n"/>
      <c r="X93" s="280" t="n"/>
      <c r="Y93" s="280" t="n"/>
      <c r="Z93" s="280" t="n"/>
      <c r="AA93" s="280" t="n"/>
      <c r="AB93" s="280" t="n"/>
      <c r="AC93" s="280" t="n"/>
      <c r="AD93" s="280" t="n"/>
      <c r="AE93" s="280" t="n"/>
      <c r="AF93" s="280" t="n"/>
      <c r="AG93" s="280" t="n"/>
      <c r="AH93" s="280" t="n"/>
      <c r="AI93" s="280" t="n"/>
      <c r="AJ93" s="280" t="n"/>
      <c r="AK93" s="280" t="n"/>
    </row>
    <row r="94" ht="15" customFormat="1" customHeight="1" s="23">
      <c r="A94" s="115" t="n"/>
      <c r="B94" s="426" t="n"/>
      <c r="C94" s="86" t="n"/>
      <c r="D94" s="86" t="n"/>
      <c r="E94" s="86" t="n"/>
      <c r="F94" s="86" t="n"/>
      <c r="G94" s="22" t="n"/>
      <c r="H94" s="280" t="n"/>
      <c r="I94" s="280" t="n"/>
      <c r="J94" s="280" t="n"/>
      <c r="K94" s="280" t="n"/>
      <c r="L94" s="280" t="n"/>
      <c r="M94" s="280" t="n"/>
      <c r="N94" s="280" t="n"/>
      <c r="O94" s="280" t="n"/>
      <c r="P94" s="280" t="n"/>
      <c r="Q94" s="280" t="n"/>
      <c r="R94" s="280" t="n"/>
      <c r="S94" s="280" t="n"/>
      <c r="T94" s="280" t="n"/>
      <c r="U94" s="280" t="n"/>
      <c r="V94" s="280" t="n"/>
      <c r="W94" s="280" t="n"/>
      <c r="X94" s="280" t="n"/>
      <c r="Y94" s="280" t="n"/>
      <c r="Z94" s="280" t="n"/>
      <c r="AA94" s="280" t="n"/>
      <c r="AB94" s="280" t="n"/>
      <c r="AC94" s="280" t="n"/>
      <c r="AD94" s="280" t="n"/>
      <c r="AE94" s="280" t="n"/>
      <c r="AF94" s="280" t="n"/>
      <c r="AG94" s="280" t="n"/>
      <c r="AH94" s="280" t="n"/>
      <c r="AI94" s="280" t="n"/>
      <c r="AJ94" s="280" t="n"/>
      <c r="AK94" s="280" t="n"/>
    </row>
    <row r="95" ht="15" customFormat="1" customHeight="1" s="23">
      <c r="A95" s="115" t="n"/>
      <c r="B95" s="426" t="n"/>
      <c r="C95" s="86" t="n"/>
      <c r="D95" s="86" t="n"/>
      <c r="E95" s="86" t="n"/>
      <c r="F95" s="86" t="n"/>
      <c r="G95" s="22" t="n"/>
      <c r="H95" s="280" t="n"/>
      <c r="I95" s="280" t="n"/>
      <c r="J95" s="280" t="n"/>
      <c r="K95" s="280" t="n"/>
      <c r="L95" s="280" t="n"/>
      <c r="M95" s="280" t="n"/>
      <c r="N95" s="280" t="n"/>
      <c r="O95" s="280" t="n"/>
      <c r="P95" s="280" t="n"/>
      <c r="Q95" s="280" t="n"/>
      <c r="R95" s="280" t="n"/>
      <c r="S95" s="280" t="n"/>
      <c r="T95" s="280" t="n"/>
      <c r="U95" s="280" t="n"/>
      <c r="V95" s="280" t="n"/>
      <c r="W95" s="280" t="n"/>
      <c r="X95" s="280" t="n"/>
      <c r="Y95" s="280" t="n"/>
      <c r="Z95" s="280" t="n"/>
      <c r="AA95" s="280" t="n"/>
      <c r="AB95" s="280" t="n"/>
      <c r="AC95" s="280" t="n"/>
      <c r="AD95" s="280" t="n"/>
      <c r="AE95" s="280" t="n"/>
      <c r="AF95" s="280" t="n"/>
      <c r="AG95" s="280" t="n"/>
      <c r="AH95" s="280" t="n"/>
      <c r="AI95" s="280" t="n"/>
      <c r="AJ95" s="280" t="n"/>
      <c r="AK95" s="280" t="n"/>
    </row>
    <row r="96" ht="15" customFormat="1" customHeight="1" s="23">
      <c r="A96" s="115" t="n"/>
      <c r="B96" s="426" t="n"/>
      <c r="C96" s="86" t="n"/>
      <c r="D96" s="86" t="n"/>
      <c r="E96" s="86" t="n"/>
      <c r="F96" s="86" t="n"/>
      <c r="G96" s="22" t="n"/>
      <c r="H96" s="280" t="n"/>
      <c r="I96" s="280" t="n"/>
      <c r="J96" s="280" t="n"/>
      <c r="K96" s="280" t="n"/>
      <c r="L96" s="280" t="n"/>
      <c r="M96" s="280" t="n"/>
      <c r="N96" s="280" t="n"/>
      <c r="O96" s="280" t="n"/>
      <c r="P96" s="280" t="n"/>
      <c r="Q96" s="280" t="n"/>
      <c r="R96" s="280" t="n"/>
      <c r="S96" s="280" t="n"/>
      <c r="T96" s="280" t="n"/>
      <c r="U96" s="280" t="n"/>
      <c r="V96" s="280" t="n"/>
      <c r="W96" s="280" t="n"/>
      <c r="X96" s="280" t="n"/>
      <c r="Y96" s="280" t="n"/>
      <c r="Z96" s="280" t="n"/>
      <c r="AA96" s="280" t="n"/>
      <c r="AB96" s="280" t="n"/>
      <c r="AC96" s="280" t="n"/>
      <c r="AD96" s="280" t="n"/>
      <c r="AE96" s="280" t="n"/>
      <c r="AF96" s="280" t="n"/>
      <c r="AG96" s="280" t="n"/>
      <c r="AH96" s="280" t="n"/>
      <c r="AI96" s="280" t="n"/>
      <c r="AJ96" s="280" t="n"/>
      <c r="AK96" s="280" t="n"/>
    </row>
    <row r="97" ht="15" customFormat="1" customHeight="1" s="23">
      <c r="A97" s="115" t="n"/>
      <c r="B97" s="426" t="n"/>
      <c r="C97" s="86" t="n"/>
      <c r="D97" s="86" t="n"/>
      <c r="E97" s="86" t="n"/>
      <c r="F97" s="86" t="n"/>
      <c r="G97" s="22" t="n"/>
      <c r="H97" s="280" t="n"/>
      <c r="I97" s="280" t="n"/>
      <c r="J97" s="280" t="n"/>
      <c r="K97" s="280" t="n"/>
      <c r="L97" s="280" t="n"/>
      <c r="M97" s="280" t="n"/>
      <c r="N97" s="280" t="n"/>
      <c r="O97" s="280" t="n"/>
      <c r="P97" s="280" t="n"/>
      <c r="Q97" s="280" t="n"/>
      <c r="R97" s="280" t="n"/>
      <c r="S97" s="280" t="n"/>
      <c r="T97" s="280" t="n"/>
      <c r="U97" s="280" t="n"/>
      <c r="V97" s="280" t="n"/>
      <c r="W97" s="280" t="n"/>
      <c r="X97" s="280" t="n"/>
      <c r="Y97" s="280" t="n"/>
      <c r="Z97" s="280" t="n"/>
      <c r="AA97" s="280" t="n"/>
      <c r="AB97" s="280" t="n"/>
      <c r="AC97" s="280" t="n"/>
      <c r="AD97" s="280" t="n"/>
      <c r="AE97" s="280" t="n"/>
      <c r="AF97" s="280" t="n"/>
      <c r="AG97" s="280" t="n"/>
      <c r="AH97" s="280" t="n"/>
      <c r="AI97" s="280" t="n"/>
      <c r="AJ97" s="280" t="n"/>
      <c r="AK97" s="280" t="n"/>
    </row>
    <row r="98" ht="15" customFormat="1" customHeight="1" s="23">
      <c r="A98" s="115" t="n"/>
      <c r="B98" s="426" t="n"/>
      <c r="C98" s="86" t="n"/>
      <c r="D98" s="86" t="n"/>
      <c r="E98" s="86" t="n"/>
      <c r="F98" s="86" t="n"/>
      <c r="G98" s="22" t="n"/>
      <c r="H98" s="280" t="n"/>
      <c r="I98" s="280" t="n"/>
      <c r="J98" s="280" t="n"/>
      <c r="K98" s="280" t="n"/>
      <c r="L98" s="280" t="n"/>
      <c r="M98" s="280" t="n"/>
      <c r="N98" s="280" t="n"/>
      <c r="O98" s="280" t="n"/>
      <c r="P98" s="280" t="n"/>
      <c r="Q98" s="280" t="n"/>
      <c r="R98" s="280" t="n"/>
      <c r="S98" s="280" t="n"/>
      <c r="T98" s="280" t="n"/>
      <c r="U98" s="280" t="n"/>
      <c r="V98" s="280" t="n"/>
      <c r="W98" s="280" t="n"/>
      <c r="X98" s="280" t="n"/>
      <c r="Y98" s="280" t="n"/>
      <c r="Z98" s="280" t="n"/>
      <c r="AA98" s="280" t="n"/>
      <c r="AB98" s="280" t="n"/>
      <c r="AC98" s="280" t="n"/>
      <c r="AD98" s="280" t="n"/>
      <c r="AE98" s="280" t="n"/>
      <c r="AF98" s="280" t="n"/>
      <c r="AG98" s="280" t="n"/>
      <c r="AH98" s="280" t="n"/>
      <c r="AI98" s="280" t="n"/>
      <c r="AJ98" s="280" t="n"/>
      <c r="AK98" s="280" t="n"/>
    </row>
    <row r="99" ht="15" customFormat="1" customHeight="1" s="23">
      <c r="A99" s="115" t="n"/>
      <c r="B99" s="426" t="n"/>
      <c r="C99" s="86" t="n"/>
      <c r="D99" s="86" t="n"/>
      <c r="E99" s="86" t="n"/>
      <c r="F99" s="86" t="n"/>
      <c r="G99" s="22" t="n"/>
      <c r="H99" s="280" t="n"/>
      <c r="I99" s="280" t="n"/>
      <c r="J99" s="280" t="n"/>
      <c r="K99" s="280" t="n"/>
      <c r="L99" s="280" t="n"/>
      <c r="M99" s="280" t="n"/>
      <c r="N99" s="280" t="n"/>
      <c r="O99" s="280" t="n"/>
      <c r="P99" s="280" t="n"/>
      <c r="Q99" s="280" t="n"/>
      <c r="R99" s="280" t="n"/>
      <c r="S99" s="280" t="n"/>
      <c r="T99" s="280" t="n"/>
      <c r="U99" s="280" t="n"/>
      <c r="V99" s="280" t="n"/>
      <c r="W99" s="280" t="n"/>
      <c r="X99" s="280" t="n"/>
      <c r="Y99" s="280" t="n"/>
      <c r="Z99" s="280" t="n"/>
      <c r="AA99" s="280" t="n"/>
      <c r="AB99" s="280" t="n"/>
      <c r="AC99" s="280" t="n"/>
      <c r="AD99" s="280" t="n"/>
      <c r="AE99" s="280" t="n"/>
      <c r="AF99" s="280" t="n"/>
      <c r="AG99" s="280" t="n"/>
      <c r="AH99" s="280" t="n"/>
      <c r="AI99" s="280" t="n"/>
      <c r="AJ99" s="280" t="n"/>
      <c r="AK99" s="280" t="n"/>
    </row>
    <row r="100" ht="15" customFormat="1" customHeight="1" s="23">
      <c r="A100" s="115" t="n"/>
      <c r="B100" s="426" t="n"/>
      <c r="C100" s="86" t="n"/>
      <c r="D100" s="86" t="n"/>
      <c r="E100" s="86" t="n"/>
      <c r="F100" s="86" t="n"/>
      <c r="G100" s="22" t="n"/>
      <c r="H100" s="280" t="n"/>
      <c r="I100" s="280" t="n"/>
      <c r="J100" s="280" t="n"/>
      <c r="K100" s="280" t="n"/>
      <c r="L100" s="280" t="n"/>
      <c r="M100" s="280" t="n"/>
      <c r="N100" s="280" t="n"/>
      <c r="O100" s="280" t="n"/>
      <c r="P100" s="280" t="n"/>
      <c r="Q100" s="280" t="n"/>
      <c r="R100" s="280" t="n"/>
      <c r="S100" s="280" t="n"/>
      <c r="T100" s="280" t="n"/>
      <c r="U100" s="280" t="n"/>
      <c r="V100" s="280" t="n"/>
      <c r="W100" s="280" t="n"/>
      <c r="X100" s="280" t="n"/>
      <c r="Y100" s="280" t="n"/>
      <c r="Z100" s="280" t="n"/>
      <c r="AA100" s="280" t="n"/>
      <c r="AB100" s="280" t="n"/>
      <c r="AC100" s="280" t="n"/>
      <c r="AD100" s="280" t="n"/>
      <c r="AE100" s="280" t="n"/>
      <c r="AF100" s="280" t="n"/>
      <c r="AG100" s="280" t="n"/>
      <c r="AH100" s="280" t="n"/>
      <c r="AI100" s="280" t="n"/>
      <c r="AJ100" s="280" t="n"/>
      <c r="AK100" s="280" t="n"/>
    </row>
    <row r="101" ht="15" customFormat="1" customHeight="1" s="23">
      <c r="A101" s="115" t="n"/>
      <c r="B101" s="426" t="n"/>
      <c r="C101" s="86" t="n"/>
      <c r="D101" s="86" t="n"/>
      <c r="E101" s="86" t="n"/>
      <c r="F101" s="86" t="n"/>
      <c r="G101" s="22" t="n"/>
      <c r="H101" s="280" t="n"/>
      <c r="I101" s="280" t="n"/>
      <c r="J101" s="280" t="n"/>
      <c r="K101" s="280" t="n"/>
      <c r="L101" s="280" t="n"/>
      <c r="M101" s="280" t="n"/>
      <c r="N101" s="280" t="n"/>
      <c r="O101" s="280" t="n"/>
      <c r="P101" s="280" t="n"/>
      <c r="Q101" s="280" t="n"/>
      <c r="R101" s="280" t="n"/>
      <c r="S101" s="280" t="n"/>
      <c r="T101" s="280" t="n"/>
      <c r="U101" s="280" t="n"/>
      <c r="V101" s="280" t="n"/>
      <c r="W101" s="280" t="n"/>
      <c r="X101" s="280" t="n"/>
      <c r="Y101" s="280" t="n"/>
      <c r="Z101" s="280" t="n"/>
      <c r="AA101" s="280" t="n"/>
      <c r="AB101" s="280" t="n"/>
      <c r="AC101" s="280" t="n"/>
      <c r="AD101" s="280" t="n"/>
      <c r="AE101" s="280" t="n"/>
      <c r="AF101" s="280" t="n"/>
      <c r="AG101" s="280" t="n"/>
      <c r="AH101" s="280" t="n"/>
      <c r="AI101" s="280" t="n"/>
      <c r="AJ101" s="280" t="n"/>
      <c r="AK101" s="280" t="n"/>
    </row>
    <row r="102" ht="15" customFormat="1" customHeight="1" s="23">
      <c r="A102" s="115" t="n"/>
      <c r="B102" s="426" t="n"/>
      <c r="C102" s="86" t="n"/>
      <c r="D102" s="86" t="n"/>
      <c r="E102" s="86" t="n"/>
      <c r="F102" s="86" t="n"/>
      <c r="G102" s="22" t="n"/>
      <c r="H102" s="280" t="n"/>
      <c r="I102" s="280" t="n"/>
      <c r="J102" s="280" t="n"/>
      <c r="K102" s="280" t="n"/>
      <c r="L102" s="280" t="n"/>
      <c r="M102" s="280" t="n"/>
      <c r="N102" s="280" t="n"/>
      <c r="O102" s="280" t="n"/>
      <c r="P102" s="280" t="n"/>
      <c r="Q102" s="280" t="n"/>
      <c r="R102" s="280" t="n"/>
      <c r="S102" s="280" t="n"/>
      <c r="T102" s="280" t="n"/>
      <c r="U102" s="280" t="n"/>
      <c r="V102" s="280" t="n"/>
      <c r="W102" s="280" t="n"/>
      <c r="X102" s="280" t="n"/>
      <c r="Y102" s="280" t="n"/>
      <c r="Z102" s="280" t="n"/>
      <c r="AA102" s="280" t="n"/>
      <c r="AB102" s="280" t="n"/>
      <c r="AC102" s="280" t="n"/>
      <c r="AD102" s="280" t="n"/>
      <c r="AE102" s="280" t="n"/>
      <c r="AF102" s="280" t="n"/>
      <c r="AG102" s="280" t="n"/>
      <c r="AH102" s="280" t="n"/>
      <c r="AI102" s="280" t="n"/>
      <c r="AJ102" s="280" t="n"/>
      <c r="AK102" s="280" t="n"/>
    </row>
    <row r="103" ht="15" customFormat="1" customHeight="1" s="23">
      <c r="A103" s="115" t="n"/>
      <c r="B103" s="426" t="n"/>
      <c r="C103" s="86" t="n"/>
      <c r="D103" s="86" t="n"/>
      <c r="E103" s="86" t="n"/>
      <c r="F103" s="86" t="n"/>
      <c r="G103" s="22" t="n"/>
      <c r="H103" s="280" t="n"/>
      <c r="I103" s="280" t="n"/>
      <c r="J103" s="280" t="n"/>
      <c r="K103" s="280" t="n"/>
      <c r="L103" s="280" t="n"/>
      <c r="M103" s="280" t="n"/>
      <c r="N103" s="280" t="n"/>
      <c r="O103" s="280" t="n"/>
      <c r="P103" s="280" t="n"/>
      <c r="Q103" s="280" t="n"/>
      <c r="R103" s="280" t="n"/>
      <c r="S103" s="280" t="n"/>
      <c r="T103" s="280" t="n"/>
      <c r="U103" s="280" t="n"/>
      <c r="V103" s="280" t="n"/>
      <c r="W103" s="280" t="n"/>
      <c r="X103" s="280" t="n"/>
      <c r="Y103" s="280" t="n"/>
      <c r="Z103" s="280" t="n"/>
      <c r="AA103" s="280" t="n"/>
      <c r="AB103" s="280" t="n"/>
      <c r="AC103" s="280" t="n"/>
      <c r="AD103" s="280" t="n"/>
      <c r="AE103" s="280" t="n"/>
      <c r="AF103" s="280" t="n"/>
      <c r="AG103" s="280" t="n"/>
      <c r="AH103" s="280" t="n"/>
      <c r="AI103" s="280" t="n"/>
      <c r="AJ103" s="280" t="n"/>
      <c r="AK103" s="280" t="n"/>
    </row>
    <row r="104" ht="15" customFormat="1" customHeight="1" s="23">
      <c r="A104" s="115" t="n"/>
      <c r="B104" s="426" t="n"/>
      <c r="C104" s="86" t="n"/>
      <c r="D104" s="86" t="n"/>
      <c r="E104" s="86" t="n"/>
      <c r="F104" s="86" t="n"/>
      <c r="G104" s="22" t="n"/>
      <c r="H104" s="280" t="n"/>
      <c r="I104" s="280" t="n"/>
      <c r="J104" s="280" t="n"/>
      <c r="K104" s="280" t="n"/>
      <c r="L104" s="280" t="n"/>
      <c r="M104" s="280" t="n"/>
      <c r="N104" s="280" t="n"/>
      <c r="O104" s="280" t="n"/>
      <c r="P104" s="280" t="n"/>
      <c r="Q104" s="280" t="n"/>
      <c r="R104" s="280" t="n"/>
      <c r="S104" s="280" t="n"/>
      <c r="T104" s="280" t="n"/>
      <c r="U104" s="280" t="n"/>
      <c r="V104" s="280" t="n"/>
      <c r="W104" s="280" t="n"/>
      <c r="X104" s="280" t="n"/>
      <c r="Y104" s="280" t="n"/>
      <c r="Z104" s="280" t="n"/>
      <c r="AA104" s="280" t="n"/>
      <c r="AB104" s="280" t="n"/>
      <c r="AC104" s="280" t="n"/>
      <c r="AD104" s="280" t="n"/>
      <c r="AE104" s="280" t="n"/>
      <c r="AF104" s="280" t="n"/>
      <c r="AG104" s="280" t="n"/>
      <c r="AH104" s="280" t="n"/>
      <c r="AI104" s="280" t="n"/>
      <c r="AJ104" s="280" t="n"/>
      <c r="AK104" s="280" t="n"/>
    </row>
    <row r="105" ht="15" customFormat="1" customHeight="1" s="23">
      <c r="A105" s="115" t="n"/>
      <c r="B105" s="426" t="n"/>
      <c r="C105" s="86" t="n"/>
      <c r="D105" s="86" t="n"/>
      <c r="E105" s="86" t="n"/>
      <c r="F105" s="86" t="n"/>
      <c r="G105" s="22" t="n"/>
      <c r="H105" s="280" t="n"/>
      <c r="I105" s="280" t="n"/>
      <c r="J105" s="280" t="n"/>
      <c r="K105" s="280" t="n"/>
      <c r="L105" s="280" t="n"/>
      <c r="M105" s="280" t="n"/>
      <c r="N105" s="280" t="n"/>
      <c r="O105" s="280" t="n"/>
      <c r="P105" s="280" t="n"/>
      <c r="Q105" s="280" t="n"/>
      <c r="R105" s="280" t="n"/>
      <c r="S105" s="280" t="n"/>
      <c r="T105" s="280" t="n"/>
      <c r="U105" s="280" t="n"/>
      <c r="V105" s="280" t="n"/>
      <c r="W105" s="280" t="n"/>
      <c r="X105" s="280" t="n"/>
      <c r="Y105" s="280" t="n"/>
      <c r="Z105" s="280" t="n"/>
      <c r="AA105" s="280" t="n"/>
      <c r="AB105" s="280" t="n"/>
      <c r="AC105" s="280" t="n"/>
      <c r="AD105" s="280" t="n"/>
      <c r="AE105" s="280" t="n"/>
      <c r="AF105" s="280" t="n"/>
      <c r="AG105" s="280" t="n"/>
      <c r="AH105" s="280" t="n"/>
      <c r="AI105" s="280" t="n"/>
      <c r="AJ105" s="280" t="n"/>
      <c r="AK105" s="280" t="n"/>
    </row>
    <row r="106" ht="15" customFormat="1" customHeight="1" s="23">
      <c r="A106" s="115" t="n"/>
      <c r="B106" s="426" t="n"/>
      <c r="C106" s="86" t="n"/>
      <c r="D106" s="86" t="n"/>
      <c r="E106" s="86" t="n"/>
      <c r="F106" s="86" t="n"/>
      <c r="G106" s="22" t="n"/>
      <c r="H106" s="280" t="n"/>
      <c r="I106" s="280" t="n"/>
      <c r="J106" s="280" t="n"/>
      <c r="K106" s="280" t="n"/>
      <c r="L106" s="280" t="n"/>
      <c r="M106" s="280" t="n"/>
      <c r="N106" s="280" t="n"/>
      <c r="O106" s="280" t="n"/>
      <c r="P106" s="280" t="n"/>
      <c r="Q106" s="280" t="n"/>
      <c r="R106" s="280" t="n"/>
      <c r="S106" s="280" t="n"/>
      <c r="T106" s="280" t="n"/>
      <c r="U106" s="280" t="n"/>
      <c r="V106" s="280" t="n"/>
      <c r="W106" s="280" t="n"/>
      <c r="X106" s="280" t="n"/>
      <c r="Y106" s="280" t="n"/>
      <c r="Z106" s="280" t="n"/>
      <c r="AA106" s="280" t="n"/>
      <c r="AB106" s="280" t="n"/>
      <c r="AC106" s="280" t="n"/>
      <c r="AD106" s="280" t="n"/>
      <c r="AE106" s="280" t="n"/>
      <c r="AF106" s="280" t="n"/>
      <c r="AG106" s="280" t="n"/>
      <c r="AH106" s="280" t="n"/>
      <c r="AI106" s="280" t="n"/>
      <c r="AJ106" s="280" t="n"/>
      <c r="AK106" s="280" t="n"/>
    </row>
    <row r="107" ht="15" customFormat="1" customHeight="1" s="23">
      <c r="A107" s="115" t="n"/>
      <c r="B107" s="426" t="n"/>
      <c r="C107" s="86" t="n"/>
      <c r="D107" s="86" t="n"/>
      <c r="E107" s="86" t="n"/>
      <c r="F107" s="86" t="n"/>
      <c r="G107" s="22" t="n"/>
      <c r="H107" s="280" t="n"/>
      <c r="I107" s="280" t="n"/>
      <c r="J107" s="280" t="n"/>
      <c r="K107" s="280" t="n"/>
      <c r="L107" s="280" t="n"/>
      <c r="M107" s="280" t="n"/>
      <c r="N107" s="280" t="n"/>
      <c r="O107" s="280" t="n"/>
      <c r="P107" s="280" t="n"/>
      <c r="Q107" s="280" t="n"/>
      <c r="R107" s="280" t="n"/>
      <c r="S107" s="280" t="n"/>
      <c r="T107" s="280" t="n"/>
      <c r="U107" s="280" t="n"/>
      <c r="V107" s="280" t="n"/>
      <c r="W107" s="280" t="n"/>
      <c r="X107" s="280" t="n"/>
      <c r="Y107" s="280" t="n"/>
      <c r="Z107" s="280" t="n"/>
      <c r="AA107" s="280" t="n"/>
      <c r="AB107" s="280" t="n"/>
      <c r="AC107" s="280" t="n"/>
      <c r="AD107" s="280" t="n"/>
      <c r="AE107" s="280" t="n"/>
      <c r="AF107" s="280" t="n"/>
      <c r="AG107" s="280" t="n"/>
      <c r="AH107" s="280" t="n"/>
      <c r="AI107" s="280" t="n"/>
      <c r="AJ107" s="280" t="n"/>
      <c r="AK107" s="280" t="n"/>
    </row>
    <row r="108" ht="15" customFormat="1" customHeight="1" s="23">
      <c r="A108" s="115" t="n"/>
      <c r="B108" s="426" t="n"/>
      <c r="C108" s="86" t="n"/>
      <c r="D108" s="86" t="n"/>
      <c r="E108" s="86" t="n"/>
      <c r="F108" s="86" t="n"/>
      <c r="G108" s="22" t="n"/>
      <c r="H108" s="280" t="n"/>
      <c r="I108" s="280" t="n"/>
      <c r="J108" s="280" t="n"/>
      <c r="K108" s="280" t="n"/>
      <c r="L108" s="280" t="n"/>
      <c r="M108" s="280" t="n"/>
      <c r="N108" s="280" t="n"/>
      <c r="O108" s="280" t="n"/>
      <c r="P108" s="280" t="n"/>
      <c r="Q108" s="280" t="n"/>
      <c r="R108" s="280" t="n"/>
      <c r="S108" s="280" t="n"/>
      <c r="T108" s="280" t="n"/>
      <c r="U108" s="280" t="n"/>
      <c r="V108" s="280" t="n"/>
      <c r="W108" s="280" t="n"/>
      <c r="X108" s="280" t="n"/>
      <c r="Y108" s="280" t="n"/>
      <c r="Z108" s="280" t="n"/>
      <c r="AA108" s="280" t="n"/>
      <c r="AB108" s="280" t="n"/>
      <c r="AC108" s="280" t="n"/>
      <c r="AD108" s="280" t="n"/>
      <c r="AE108" s="280" t="n"/>
      <c r="AF108" s="280" t="n"/>
      <c r="AG108" s="280" t="n"/>
      <c r="AH108" s="280" t="n"/>
      <c r="AI108" s="280" t="n"/>
      <c r="AJ108" s="280" t="n"/>
      <c r="AK108" s="280" t="n"/>
    </row>
    <row r="109" ht="15" customFormat="1" customHeight="1" s="23">
      <c r="A109" s="115" t="n"/>
      <c r="B109" s="426" t="n"/>
      <c r="C109" s="86" t="n"/>
      <c r="D109" s="86" t="n"/>
      <c r="E109" s="86" t="n"/>
      <c r="F109" s="86" t="n"/>
      <c r="G109" s="22" t="n"/>
      <c r="H109" s="280" t="n"/>
      <c r="I109" s="280" t="n"/>
      <c r="J109" s="280" t="n"/>
      <c r="K109" s="280" t="n"/>
      <c r="L109" s="280" t="n"/>
      <c r="M109" s="280" t="n"/>
      <c r="N109" s="280" t="n"/>
      <c r="O109" s="280" t="n"/>
      <c r="P109" s="280" t="n"/>
      <c r="Q109" s="280" t="n"/>
      <c r="R109" s="280" t="n"/>
      <c r="S109" s="280" t="n"/>
      <c r="T109" s="280" t="n"/>
      <c r="U109" s="280" t="n"/>
      <c r="V109" s="280" t="n"/>
      <c r="W109" s="280" t="n"/>
      <c r="X109" s="280" t="n"/>
      <c r="Y109" s="280" t="n"/>
      <c r="Z109" s="280" t="n"/>
      <c r="AA109" s="280" t="n"/>
      <c r="AB109" s="280" t="n"/>
      <c r="AC109" s="280" t="n"/>
      <c r="AD109" s="280" t="n"/>
      <c r="AE109" s="280" t="n"/>
      <c r="AF109" s="280" t="n"/>
      <c r="AG109" s="280" t="n"/>
      <c r="AH109" s="280" t="n"/>
      <c r="AI109" s="280" t="n"/>
      <c r="AJ109" s="280" t="n"/>
      <c r="AK109" s="280" t="n"/>
    </row>
    <row r="110" ht="15" customFormat="1" customHeight="1" s="23">
      <c r="A110" s="115" t="n"/>
      <c r="B110" s="426" t="n"/>
      <c r="C110" s="86" t="n"/>
      <c r="D110" s="86" t="n"/>
      <c r="E110" s="86" t="n"/>
      <c r="F110" s="86" t="n"/>
      <c r="G110" s="22" t="n"/>
      <c r="H110" s="280" t="n"/>
      <c r="I110" s="280" t="n"/>
      <c r="J110" s="280" t="n"/>
      <c r="K110" s="280" t="n"/>
      <c r="L110" s="280" t="n"/>
      <c r="M110" s="280" t="n"/>
      <c r="N110" s="280" t="n"/>
      <c r="O110" s="280" t="n"/>
      <c r="P110" s="280" t="n"/>
      <c r="Q110" s="280" t="n"/>
      <c r="R110" s="280" t="n"/>
      <c r="S110" s="280" t="n"/>
      <c r="T110" s="280" t="n"/>
      <c r="U110" s="280" t="n"/>
      <c r="V110" s="280" t="n"/>
      <c r="W110" s="280" t="n"/>
      <c r="X110" s="280" t="n"/>
      <c r="Y110" s="280" t="n"/>
      <c r="Z110" s="280" t="n"/>
      <c r="AA110" s="280" t="n"/>
      <c r="AB110" s="280" t="n"/>
      <c r="AC110" s="280" t="n"/>
      <c r="AD110" s="280" t="n"/>
      <c r="AE110" s="280" t="n"/>
      <c r="AF110" s="280" t="n"/>
      <c r="AG110" s="280" t="n"/>
      <c r="AH110" s="280" t="n"/>
      <c r="AI110" s="280" t="n"/>
      <c r="AJ110" s="280" t="n"/>
      <c r="AK110" s="280" t="n"/>
    </row>
    <row r="111" ht="15" customFormat="1" customHeight="1" s="23">
      <c r="A111" s="115" t="n"/>
      <c r="B111" s="426" t="n"/>
      <c r="C111" s="86" t="n"/>
      <c r="D111" s="86" t="n"/>
      <c r="E111" s="86" t="n"/>
      <c r="F111" s="86" t="n"/>
      <c r="G111" s="22" t="n"/>
      <c r="H111" s="280" t="n"/>
      <c r="I111" s="280" t="n"/>
      <c r="J111" s="280" t="n"/>
      <c r="K111" s="280" t="n"/>
      <c r="L111" s="280" t="n"/>
      <c r="M111" s="280" t="n"/>
      <c r="N111" s="280" t="n"/>
      <c r="O111" s="280" t="n"/>
      <c r="P111" s="280" t="n"/>
      <c r="Q111" s="280" t="n"/>
      <c r="R111" s="280" t="n"/>
      <c r="S111" s="280" t="n"/>
      <c r="T111" s="280" t="n"/>
      <c r="U111" s="280" t="n"/>
      <c r="V111" s="280" t="n"/>
      <c r="W111" s="280" t="n"/>
      <c r="X111" s="280" t="n"/>
      <c r="Y111" s="280" t="n"/>
      <c r="Z111" s="280" t="n"/>
      <c r="AA111" s="280" t="n"/>
      <c r="AB111" s="280" t="n"/>
      <c r="AC111" s="280" t="n"/>
      <c r="AD111" s="280" t="n"/>
      <c r="AE111" s="280" t="n"/>
      <c r="AF111" s="280" t="n"/>
      <c r="AG111" s="280" t="n"/>
      <c r="AH111" s="280" t="n"/>
      <c r="AI111" s="280" t="n"/>
      <c r="AJ111" s="280" t="n"/>
      <c r="AK111" s="280" t="n"/>
    </row>
    <row r="112" ht="15" customFormat="1" customHeight="1" s="23">
      <c r="A112" s="115" t="n"/>
      <c r="B112" s="426" t="n"/>
      <c r="C112" s="86" t="n"/>
      <c r="D112" s="86" t="n"/>
      <c r="E112" s="86" t="n"/>
      <c r="F112" s="86" t="n"/>
      <c r="G112" s="22" t="n"/>
      <c r="H112" s="280" t="n"/>
      <c r="I112" s="280" t="n"/>
      <c r="J112" s="280" t="n"/>
      <c r="K112" s="280" t="n"/>
      <c r="L112" s="280" t="n"/>
      <c r="M112" s="280" t="n"/>
      <c r="N112" s="280" t="n"/>
      <c r="O112" s="280" t="n"/>
      <c r="P112" s="280" t="n"/>
      <c r="Q112" s="280" t="n"/>
      <c r="R112" s="280" t="n"/>
      <c r="S112" s="280" t="n"/>
      <c r="T112" s="280" t="n"/>
      <c r="U112" s="280" t="n"/>
      <c r="V112" s="280" t="n"/>
      <c r="W112" s="280" t="n"/>
      <c r="X112" s="280" t="n"/>
      <c r="Y112" s="280" t="n"/>
      <c r="Z112" s="280" t="n"/>
      <c r="AA112" s="280" t="n"/>
      <c r="AB112" s="280" t="n"/>
      <c r="AC112" s="280" t="n"/>
      <c r="AD112" s="280" t="n"/>
      <c r="AE112" s="280" t="n"/>
      <c r="AF112" s="280" t="n"/>
      <c r="AG112" s="280" t="n"/>
      <c r="AH112" s="280" t="n"/>
      <c r="AI112" s="280" t="n"/>
      <c r="AJ112" s="280" t="n"/>
      <c r="AK112" s="280" t="n"/>
    </row>
    <row r="113" ht="15" customFormat="1" customHeight="1" s="23">
      <c r="A113" s="115" t="n"/>
      <c r="B113" s="426" t="n"/>
      <c r="C113" s="86" t="n"/>
      <c r="D113" s="86" t="n"/>
      <c r="E113" s="86" t="n"/>
      <c r="F113" s="86" t="n"/>
      <c r="G113" s="22" t="n"/>
      <c r="H113" s="280" t="n"/>
      <c r="I113" s="280" t="n"/>
      <c r="J113" s="280" t="n"/>
      <c r="K113" s="280" t="n"/>
      <c r="L113" s="280" t="n"/>
      <c r="M113" s="280" t="n"/>
      <c r="N113" s="280" t="n"/>
      <c r="O113" s="280" t="n"/>
      <c r="P113" s="280" t="n"/>
      <c r="Q113" s="280" t="n"/>
      <c r="R113" s="280" t="n"/>
      <c r="S113" s="280" t="n"/>
      <c r="T113" s="280" t="n"/>
      <c r="U113" s="280" t="n"/>
      <c r="V113" s="280" t="n"/>
      <c r="W113" s="280" t="n"/>
      <c r="X113" s="280" t="n"/>
      <c r="Y113" s="280" t="n"/>
      <c r="Z113" s="280" t="n"/>
      <c r="AA113" s="280" t="n"/>
      <c r="AB113" s="280" t="n"/>
      <c r="AC113" s="280" t="n"/>
      <c r="AD113" s="280" t="n"/>
      <c r="AE113" s="280" t="n"/>
      <c r="AF113" s="280" t="n"/>
      <c r="AG113" s="280" t="n"/>
      <c r="AH113" s="280" t="n"/>
      <c r="AI113" s="280" t="n"/>
      <c r="AJ113" s="280" t="n"/>
      <c r="AK113" s="280" t="n"/>
    </row>
    <row r="114" ht="15" customFormat="1" customHeight="1" s="23">
      <c r="A114" s="115" t="n"/>
      <c r="B114" s="426" t="n"/>
      <c r="C114" s="86" t="n"/>
      <c r="D114" s="86" t="n"/>
      <c r="E114" s="86" t="n"/>
      <c r="F114" s="86" t="n"/>
      <c r="G114" s="22" t="n"/>
      <c r="H114" s="280" t="n"/>
      <c r="I114" s="280" t="n"/>
      <c r="J114" s="280" t="n"/>
      <c r="K114" s="280" t="n"/>
      <c r="L114" s="280" t="n"/>
      <c r="M114" s="280" t="n"/>
      <c r="N114" s="280" t="n"/>
      <c r="O114" s="280" t="n"/>
      <c r="P114" s="280" t="n"/>
      <c r="Q114" s="280" t="n"/>
      <c r="R114" s="280" t="n"/>
      <c r="S114" s="280" t="n"/>
      <c r="T114" s="280" t="n"/>
      <c r="U114" s="280" t="n"/>
      <c r="V114" s="280" t="n"/>
      <c r="W114" s="280" t="n"/>
      <c r="X114" s="280" t="n"/>
      <c r="Y114" s="280" t="n"/>
      <c r="Z114" s="280" t="n"/>
      <c r="AA114" s="280" t="n"/>
      <c r="AB114" s="280" t="n"/>
      <c r="AC114" s="280" t="n"/>
      <c r="AD114" s="280" t="n"/>
      <c r="AE114" s="280" t="n"/>
      <c r="AF114" s="280" t="n"/>
      <c r="AG114" s="280" t="n"/>
      <c r="AH114" s="280" t="n"/>
      <c r="AI114" s="280" t="n"/>
      <c r="AJ114" s="280" t="n"/>
      <c r="AK114" s="280" t="n"/>
    </row>
    <row r="115" ht="15" customFormat="1" customHeight="1" s="23">
      <c r="A115" s="115" t="n"/>
      <c r="B115" s="426" t="n"/>
      <c r="C115" s="86" t="n"/>
      <c r="D115" s="86" t="n"/>
      <c r="E115" s="86" t="n"/>
      <c r="F115" s="86" t="n"/>
      <c r="G115" s="22" t="n"/>
      <c r="H115" s="280" t="n"/>
      <c r="I115" s="280" t="n"/>
      <c r="J115" s="280" t="n"/>
      <c r="K115" s="280" t="n"/>
      <c r="L115" s="280" t="n"/>
      <c r="M115" s="280" t="n"/>
      <c r="N115" s="280" t="n"/>
      <c r="O115" s="280" t="n"/>
      <c r="P115" s="280" t="n"/>
      <c r="Q115" s="280" t="n"/>
      <c r="R115" s="280" t="n"/>
      <c r="S115" s="280" t="n"/>
      <c r="T115" s="280" t="n"/>
      <c r="U115" s="280" t="n"/>
      <c r="V115" s="280" t="n"/>
      <c r="W115" s="280" t="n"/>
      <c r="X115" s="280" t="n"/>
      <c r="Y115" s="280" t="n"/>
      <c r="Z115" s="280" t="n"/>
      <c r="AA115" s="280" t="n"/>
      <c r="AB115" s="280" t="n"/>
      <c r="AC115" s="280" t="n"/>
      <c r="AD115" s="280" t="n"/>
      <c r="AE115" s="280" t="n"/>
      <c r="AF115" s="280" t="n"/>
      <c r="AG115" s="280" t="n"/>
      <c r="AH115" s="280" t="n"/>
      <c r="AI115" s="280" t="n"/>
      <c r="AJ115" s="280" t="n"/>
      <c r="AK115" s="280" t="n"/>
    </row>
    <row r="116" ht="15" customFormat="1" customHeight="1" s="23">
      <c r="A116" s="115" t="n"/>
      <c r="B116" s="426" t="n"/>
      <c r="C116" s="86" t="n"/>
      <c r="D116" s="86" t="n"/>
      <c r="E116" s="86" t="n"/>
      <c r="F116" s="86" t="n"/>
      <c r="G116" s="22" t="n"/>
      <c r="H116" s="280" t="n"/>
      <c r="I116" s="280" t="n"/>
      <c r="J116" s="280" t="n"/>
      <c r="K116" s="280" t="n"/>
      <c r="L116" s="280" t="n"/>
      <c r="M116" s="280" t="n"/>
      <c r="N116" s="280" t="n"/>
      <c r="O116" s="280" t="n"/>
      <c r="P116" s="280" t="n"/>
      <c r="Q116" s="280" t="n"/>
      <c r="R116" s="280" t="n"/>
      <c r="S116" s="280" t="n"/>
      <c r="T116" s="280" t="n"/>
      <c r="U116" s="280" t="n"/>
      <c r="V116" s="280" t="n"/>
      <c r="W116" s="280" t="n"/>
      <c r="X116" s="280" t="n"/>
      <c r="Y116" s="280" t="n"/>
      <c r="Z116" s="280" t="n"/>
      <c r="AA116" s="280" t="n"/>
      <c r="AB116" s="280" t="n"/>
      <c r="AC116" s="280" t="n"/>
      <c r="AD116" s="280" t="n"/>
      <c r="AE116" s="280" t="n"/>
      <c r="AF116" s="280" t="n"/>
      <c r="AG116" s="280" t="n"/>
      <c r="AH116" s="280" t="n"/>
      <c r="AI116" s="280" t="n"/>
      <c r="AJ116" s="280" t="n"/>
      <c r="AK116" s="280" t="n"/>
    </row>
    <row r="117" ht="15" customFormat="1" customHeight="1" s="23">
      <c r="A117" s="115" t="n"/>
      <c r="B117" s="426" t="n"/>
      <c r="C117" s="86" t="n"/>
      <c r="D117" s="86" t="n"/>
      <c r="E117" s="86" t="n"/>
      <c r="F117" s="86" t="n"/>
      <c r="G117" s="22" t="n"/>
      <c r="H117" s="280" t="n"/>
      <c r="I117" s="280" t="n"/>
      <c r="J117" s="280" t="n"/>
      <c r="K117" s="280" t="n"/>
      <c r="L117" s="280" t="n"/>
      <c r="M117" s="280" t="n"/>
      <c r="N117" s="280" t="n"/>
      <c r="O117" s="280" t="n"/>
      <c r="P117" s="280" t="n"/>
      <c r="Q117" s="280" t="n"/>
      <c r="R117" s="280" t="n"/>
      <c r="S117" s="280" t="n"/>
      <c r="T117" s="280" t="n"/>
      <c r="U117" s="280" t="n"/>
      <c r="V117" s="280" t="n"/>
      <c r="W117" s="280" t="n"/>
      <c r="X117" s="280" t="n"/>
      <c r="Y117" s="280" t="n"/>
      <c r="Z117" s="280" t="n"/>
      <c r="AA117" s="280" t="n"/>
      <c r="AB117" s="280" t="n"/>
      <c r="AC117" s="280" t="n"/>
      <c r="AD117" s="280" t="n"/>
      <c r="AE117" s="280" t="n"/>
      <c r="AF117" s="280" t="n"/>
      <c r="AG117" s="280" t="n"/>
      <c r="AH117" s="280" t="n"/>
      <c r="AI117" s="280" t="n"/>
      <c r="AJ117" s="280" t="n"/>
      <c r="AK117" s="280" t="n"/>
    </row>
    <row r="118" ht="15" customFormat="1" customHeight="1" s="23">
      <c r="A118" s="115" t="n"/>
      <c r="B118" s="426" t="n"/>
      <c r="C118" s="86" t="n"/>
      <c r="D118" s="86" t="n"/>
      <c r="E118" s="86" t="n"/>
      <c r="F118" s="86" t="n"/>
      <c r="G118" s="22" t="n"/>
      <c r="H118" s="280" t="n"/>
      <c r="I118" s="280" t="n"/>
      <c r="J118" s="280" t="n"/>
      <c r="K118" s="280" t="n"/>
      <c r="L118" s="280" t="n"/>
      <c r="M118" s="280" t="n"/>
      <c r="N118" s="280" t="n"/>
      <c r="O118" s="280" t="n"/>
      <c r="P118" s="280" t="n"/>
      <c r="Q118" s="280" t="n"/>
      <c r="R118" s="280" t="n"/>
      <c r="S118" s="280" t="n"/>
      <c r="T118" s="280" t="n"/>
      <c r="U118" s="280" t="n"/>
      <c r="V118" s="280" t="n"/>
      <c r="W118" s="280" t="n"/>
      <c r="X118" s="280" t="n"/>
      <c r="Y118" s="280" t="n"/>
      <c r="Z118" s="280" t="n"/>
      <c r="AA118" s="280" t="n"/>
      <c r="AB118" s="280" t="n"/>
      <c r="AC118" s="280" t="n"/>
      <c r="AD118" s="280" t="n"/>
      <c r="AE118" s="280" t="n"/>
      <c r="AF118" s="280" t="n"/>
      <c r="AG118" s="280" t="n"/>
      <c r="AH118" s="280" t="n"/>
      <c r="AI118" s="280" t="n"/>
      <c r="AJ118" s="280" t="n"/>
      <c r="AK118" s="280" t="n"/>
    </row>
    <row r="119" ht="15" customFormat="1" customHeight="1" s="23">
      <c r="A119" s="115" t="n"/>
      <c r="B119" s="426" t="n"/>
      <c r="C119" s="86" t="n"/>
      <c r="D119" s="86" t="n"/>
      <c r="E119" s="86" t="n"/>
      <c r="F119" s="86" t="n"/>
      <c r="G119" s="22" t="n"/>
      <c r="H119" s="280" t="n"/>
      <c r="I119" s="280" t="n"/>
      <c r="J119" s="280" t="n"/>
      <c r="K119" s="280" t="n"/>
      <c r="L119" s="280" t="n"/>
      <c r="M119" s="280" t="n"/>
      <c r="N119" s="280" t="n"/>
      <c r="O119" s="280" t="n"/>
      <c r="P119" s="280" t="n"/>
      <c r="Q119" s="280" t="n"/>
      <c r="R119" s="280" t="n"/>
      <c r="S119" s="280" t="n"/>
      <c r="T119" s="280" t="n"/>
      <c r="U119" s="280" t="n"/>
      <c r="V119" s="280" t="n"/>
      <c r="W119" s="280" t="n"/>
      <c r="X119" s="280" t="n"/>
      <c r="Y119" s="280" t="n"/>
      <c r="Z119" s="280" t="n"/>
      <c r="AA119" s="280" t="n"/>
      <c r="AB119" s="280" t="n"/>
      <c r="AC119" s="280" t="n"/>
      <c r="AD119" s="280" t="n"/>
      <c r="AE119" s="280" t="n"/>
      <c r="AF119" s="280" t="n"/>
      <c r="AG119" s="280" t="n"/>
      <c r="AH119" s="280" t="n"/>
      <c r="AI119" s="280" t="n"/>
      <c r="AJ119" s="280" t="n"/>
      <c r="AK119" s="280" t="n"/>
    </row>
    <row r="120" ht="15" customFormat="1" customHeight="1" s="23">
      <c r="A120" s="115" t="n"/>
      <c r="B120" s="426" t="n"/>
      <c r="C120" s="86" t="n"/>
      <c r="D120" s="86" t="n"/>
      <c r="E120" s="86" t="n"/>
      <c r="F120" s="86" t="n"/>
      <c r="G120" s="22" t="n"/>
      <c r="H120" s="280" t="n"/>
      <c r="I120" s="280" t="n"/>
      <c r="J120" s="280" t="n"/>
      <c r="K120" s="280" t="n"/>
      <c r="L120" s="280" t="n"/>
      <c r="M120" s="280" t="n"/>
      <c r="N120" s="280" t="n"/>
      <c r="O120" s="280" t="n"/>
      <c r="P120" s="280" t="n"/>
      <c r="Q120" s="280" t="n"/>
      <c r="R120" s="280" t="n"/>
      <c r="S120" s="280" t="n"/>
      <c r="T120" s="280" t="n"/>
      <c r="U120" s="280" t="n"/>
      <c r="V120" s="280" t="n"/>
      <c r="W120" s="280" t="n"/>
      <c r="X120" s="280" t="n"/>
      <c r="Y120" s="280" t="n"/>
      <c r="Z120" s="280" t="n"/>
      <c r="AA120" s="280" t="n"/>
      <c r="AB120" s="280" t="n"/>
      <c r="AC120" s="280" t="n"/>
      <c r="AD120" s="280" t="n"/>
      <c r="AE120" s="280" t="n"/>
      <c r="AF120" s="280" t="n"/>
      <c r="AG120" s="280" t="n"/>
      <c r="AH120" s="280" t="n"/>
      <c r="AI120" s="280" t="n"/>
      <c r="AJ120" s="280" t="n"/>
      <c r="AK120" s="280" t="n"/>
    </row>
    <row r="121" ht="15" customFormat="1" customHeight="1" s="23">
      <c r="A121" s="115" t="n"/>
      <c r="B121" s="426" t="n"/>
      <c r="C121" s="86" t="n"/>
      <c r="D121" s="86" t="n"/>
      <c r="E121" s="86" t="n"/>
      <c r="F121" s="86" t="n"/>
      <c r="G121" s="22" t="n"/>
      <c r="H121" s="280" t="n"/>
      <c r="I121" s="280" t="n"/>
      <c r="J121" s="280" t="n"/>
      <c r="K121" s="280" t="n"/>
      <c r="L121" s="280" t="n"/>
      <c r="M121" s="280" t="n"/>
      <c r="N121" s="280" t="n"/>
      <c r="O121" s="280" t="n"/>
      <c r="P121" s="280" t="n"/>
      <c r="Q121" s="280" t="n"/>
      <c r="R121" s="280" t="n"/>
      <c r="S121" s="280" t="n"/>
      <c r="T121" s="280" t="n"/>
      <c r="U121" s="280" t="n"/>
      <c r="V121" s="280" t="n"/>
      <c r="W121" s="280" t="n"/>
      <c r="X121" s="280" t="n"/>
      <c r="Y121" s="280" t="n"/>
      <c r="Z121" s="280" t="n"/>
      <c r="AA121" s="280" t="n"/>
      <c r="AB121" s="280" t="n"/>
      <c r="AC121" s="280" t="n"/>
      <c r="AD121" s="280" t="n"/>
      <c r="AE121" s="280" t="n"/>
      <c r="AF121" s="280" t="n"/>
      <c r="AG121" s="280" t="n"/>
      <c r="AH121" s="280" t="n"/>
      <c r="AI121" s="280" t="n"/>
      <c r="AJ121" s="280" t="n"/>
      <c r="AK121" s="280" t="n"/>
    </row>
    <row r="122" ht="15" customFormat="1" customHeight="1" s="23">
      <c r="A122" s="115" t="n"/>
      <c r="B122" s="426" t="n"/>
      <c r="C122" s="86" t="n"/>
      <c r="D122" s="86" t="n"/>
      <c r="E122" s="86" t="n"/>
      <c r="F122" s="86" t="n"/>
      <c r="G122" s="22" t="n"/>
      <c r="H122" s="280" t="n"/>
      <c r="I122" s="280" t="n"/>
      <c r="J122" s="280" t="n"/>
      <c r="K122" s="280" t="n"/>
      <c r="L122" s="280" t="n"/>
      <c r="M122" s="280" t="n"/>
      <c r="N122" s="280" t="n"/>
      <c r="O122" s="280" t="n"/>
      <c r="P122" s="280" t="n"/>
      <c r="Q122" s="280" t="n"/>
      <c r="R122" s="280" t="n"/>
      <c r="S122" s="280" t="n"/>
      <c r="T122" s="280" t="n"/>
      <c r="U122" s="280" t="n"/>
      <c r="V122" s="280" t="n"/>
      <c r="W122" s="280" t="n"/>
      <c r="X122" s="280" t="n"/>
      <c r="Y122" s="280" t="n"/>
      <c r="Z122" s="280" t="n"/>
      <c r="AA122" s="280" t="n"/>
      <c r="AB122" s="280" t="n"/>
      <c r="AC122" s="280" t="n"/>
      <c r="AD122" s="280" t="n"/>
      <c r="AE122" s="280" t="n"/>
      <c r="AF122" s="280" t="n"/>
      <c r="AG122" s="280" t="n"/>
      <c r="AH122" s="280" t="n"/>
      <c r="AI122" s="280" t="n"/>
      <c r="AJ122" s="280" t="n"/>
      <c r="AK122" s="280" t="n"/>
    </row>
    <row r="123" ht="15" customFormat="1" customHeight="1" s="23">
      <c r="A123" s="115" t="n"/>
      <c r="B123" s="426" t="n"/>
      <c r="C123" s="86" t="n"/>
      <c r="D123" s="86" t="n"/>
      <c r="E123" s="86" t="n"/>
      <c r="F123" s="86" t="n"/>
      <c r="G123" s="22" t="n"/>
      <c r="H123" s="280" t="n"/>
      <c r="I123" s="280" t="n"/>
      <c r="J123" s="280" t="n"/>
      <c r="K123" s="280" t="n"/>
      <c r="L123" s="280" t="n"/>
      <c r="M123" s="280" t="n"/>
      <c r="N123" s="280" t="n"/>
      <c r="O123" s="280" t="n"/>
      <c r="P123" s="280" t="n"/>
      <c r="Q123" s="280" t="n"/>
      <c r="R123" s="280" t="n"/>
      <c r="S123" s="280" t="n"/>
      <c r="T123" s="280" t="n"/>
      <c r="U123" s="280" t="n"/>
      <c r="V123" s="280" t="n"/>
      <c r="W123" s="280" t="n"/>
      <c r="X123" s="280" t="n"/>
      <c r="Y123" s="280" t="n"/>
      <c r="Z123" s="280" t="n"/>
      <c r="AA123" s="280" t="n"/>
      <c r="AB123" s="280" t="n"/>
      <c r="AC123" s="280" t="n"/>
      <c r="AD123" s="280" t="n"/>
      <c r="AE123" s="280" t="n"/>
      <c r="AF123" s="280" t="n"/>
      <c r="AG123" s="280" t="n"/>
      <c r="AH123" s="280" t="n"/>
      <c r="AI123" s="280" t="n"/>
      <c r="AJ123" s="280" t="n"/>
      <c r="AK123" s="280" t="n"/>
    </row>
    <row r="124" ht="15" customFormat="1" customHeight="1" s="23">
      <c r="A124" s="115" t="n"/>
      <c r="B124" s="426" t="n"/>
      <c r="C124" s="86" t="n"/>
      <c r="D124" s="86" t="n"/>
      <c r="E124" s="86" t="n"/>
      <c r="F124" s="86" t="n"/>
      <c r="G124" s="22" t="n"/>
      <c r="H124" s="280" t="n"/>
      <c r="I124" s="280" t="n"/>
      <c r="J124" s="280" t="n"/>
      <c r="K124" s="280" t="n"/>
      <c r="L124" s="280" t="n"/>
      <c r="M124" s="280" t="n"/>
      <c r="N124" s="280" t="n"/>
      <c r="O124" s="280" t="n"/>
      <c r="P124" s="280" t="n"/>
      <c r="Q124" s="280" t="n"/>
      <c r="R124" s="280" t="n"/>
      <c r="S124" s="280" t="n"/>
      <c r="T124" s="280" t="n"/>
      <c r="U124" s="280" t="n"/>
      <c r="V124" s="280" t="n"/>
      <c r="W124" s="280" t="n"/>
      <c r="X124" s="280" t="n"/>
      <c r="Y124" s="280" t="n"/>
      <c r="Z124" s="280" t="n"/>
      <c r="AA124" s="280" t="n"/>
      <c r="AB124" s="280" t="n"/>
      <c r="AC124" s="280" t="n"/>
      <c r="AD124" s="280" t="n"/>
      <c r="AE124" s="280" t="n"/>
      <c r="AF124" s="280" t="n"/>
      <c r="AG124" s="280" t="n"/>
      <c r="AH124" s="280" t="n"/>
      <c r="AI124" s="280" t="n"/>
      <c r="AJ124" s="280" t="n"/>
      <c r="AK124" s="280" t="n"/>
    </row>
    <row r="125" ht="15" customFormat="1" customHeight="1" s="23">
      <c r="A125" s="115" t="n"/>
      <c r="B125" s="426" t="n"/>
      <c r="C125" s="86" t="n"/>
      <c r="D125" s="86" t="n"/>
      <c r="E125" s="86" t="n"/>
      <c r="F125" s="86" t="n"/>
      <c r="G125" s="22" t="n"/>
      <c r="H125" s="280" t="n"/>
      <c r="I125" s="280" t="n"/>
      <c r="J125" s="280" t="n"/>
      <c r="K125" s="280" t="n"/>
      <c r="L125" s="280" t="n"/>
      <c r="M125" s="280" t="n"/>
      <c r="N125" s="280" t="n"/>
      <c r="O125" s="280" t="n"/>
      <c r="P125" s="280" t="n"/>
      <c r="Q125" s="280" t="n"/>
      <c r="R125" s="280" t="n"/>
      <c r="S125" s="280" t="n"/>
      <c r="T125" s="280" t="n"/>
      <c r="U125" s="280" t="n"/>
      <c r="V125" s="280" t="n"/>
      <c r="W125" s="280" t="n"/>
      <c r="X125" s="280" t="n"/>
      <c r="Y125" s="280" t="n"/>
      <c r="Z125" s="280" t="n"/>
      <c r="AA125" s="280" t="n"/>
      <c r="AB125" s="280" t="n"/>
      <c r="AC125" s="280" t="n"/>
      <c r="AD125" s="280" t="n"/>
      <c r="AE125" s="280" t="n"/>
      <c r="AF125" s="280" t="n"/>
      <c r="AG125" s="280" t="n"/>
      <c r="AH125" s="280" t="n"/>
      <c r="AI125" s="280" t="n"/>
      <c r="AJ125" s="280" t="n"/>
      <c r="AK125" s="280" t="n"/>
    </row>
    <row r="126" ht="15" customFormat="1" customHeight="1" s="23">
      <c r="A126" s="115" t="n"/>
      <c r="B126" s="426" t="n"/>
      <c r="C126" s="86" t="n"/>
      <c r="D126" s="86" t="n"/>
      <c r="E126" s="86" t="n"/>
      <c r="F126" s="86" t="n"/>
      <c r="G126" s="22" t="n"/>
      <c r="H126" s="280" t="n"/>
      <c r="I126" s="280" t="n"/>
      <c r="J126" s="280" t="n"/>
      <c r="K126" s="280" t="n"/>
      <c r="L126" s="280" t="n"/>
      <c r="M126" s="280" t="n"/>
      <c r="N126" s="280" t="n"/>
      <c r="O126" s="280" t="n"/>
      <c r="P126" s="280" t="n"/>
      <c r="Q126" s="280" t="n"/>
      <c r="R126" s="280" t="n"/>
      <c r="S126" s="280" t="n"/>
      <c r="T126" s="280" t="n"/>
      <c r="U126" s="280" t="n"/>
      <c r="V126" s="280" t="n"/>
      <c r="W126" s="280" t="n"/>
      <c r="X126" s="280" t="n"/>
      <c r="Y126" s="280" t="n"/>
      <c r="Z126" s="280" t="n"/>
      <c r="AA126" s="280" t="n"/>
      <c r="AB126" s="280" t="n"/>
      <c r="AC126" s="280" t="n"/>
      <c r="AD126" s="280" t="n"/>
      <c r="AE126" s="280" t="n"/>
      <c r="AF126" s="280" t="n"/>
      <c r="AG126" s="280" t="n"/>
      <c r="AH126" s="280" t="n"/>
      <c r="AI126" s="280" t="n"/>
      <c r="AJ126" s="280" t="n"/>
      <c r="AK126" s="280" t="n"/>
    </row>
    <row r="127" ht="15" customFormat="1" customHeight="1" s="23">
      <c r="A127" s="115" t="n"/>
      <c r="B127" s="426" t="n"/>
      <c r="C127" s="86" t="n"/>
      <c r="D127" s="86" t="n"/>
      <c r="E127" s="86" t="n"/>
      <c r="F127" s="86" t="n"/>
      <c r="G127" s="22" t="n"/>
      <c r="H127" s="280" t="n"/>
      <c r="I127" s="280" t="n"/>
      <c r="J127" s="280" t="n"/>
      <c r="K127" s="280" t="n"/>
      <c r="L127" s="280" t="n"/>
      <c r="M127" s="280" t="n"/>
      <c r="N127" s="280" t="n"/>
      <c r="O127" s="280" t="n"/>
      <c r="P127" s="280" t="n"/>
      <c r="Q127" s="280" t="n"/>
      <c r="R127" s="280" t="n"/>
      <c r="S127" s="280" t="n"/>
      <c r="T127" s="280" t="n"/>
      <c r="U127" s="280" t="n"/>
      <c r="V127" s="280" t="n"/>
      <c r="W127" s="280" t="n"/>
      <c r="X127" s="280" t="n"/>
      <c r="Y127" s="280" t="n"/>
      <c r="Z127" s="280" t="n"/>
      <c r="AA127" s="280" t="n"/>
      <c r="AB127" s="280" t="n"/>
      <c r="AC127" s="280" t="n"/>
      <c r="AD127" s="280" t="n"/>
      <c r="AE127" s="280" t="n"/>
      <c r="AF127" s="280" t="n"/>
      <c r="AG127" s="280" t="n"/>
      <c r="AH127" s="280" t="n"/>
      <c r="AI127" s="280" t="n"/>
      <c r="AJ127" s="280" t="n"/>
      <c r="AK127" s="280" t="n"/>
    </row>
    <row r="128" ht="15" customFormat="1" customHeight="1" s="23">
      <c r="A128" s="115" t="n"/>
      <c r="B128" s="426" t="n"/>
      <c r="C128" s="86" t="n"/>
      <c r="D128" s="86" t="n"/>
      <c r="E128" s="86" t="n"/>
      <c r="F128" s="86" t="n"/>
      <c r="G128" s="22" t="n"/>
      <c r="H128" s="280" t="n"/>
      <c r="I128" s="280" t="n"/>
      <c r="J128" s="280" t="n"/>
      <c r="K128" s="280" t="n"/>
      <c r="L128" s="280" t="n"/>
      <c r="M128" s="280" t="n"/>
      <c r="N128" s="280" t="n"/>
      <c r="O128" s="280" t="n"/>
      <c r="P128" s="280" t="n"/>
      <c r="Q128" s="280" t="n"/>
      <c r="R128" s="280" t="n"/>
      <c r="S128" s="280" t="n"/>
      <c r="T128" s="280" t="n"/>
      <c r="U128" s="280" t="n"/>
      <c r="V128" s="280" t="n"/>
      <c r="W128" s="280" t="n"/>
      <c r="X128" s="280" t="n"/>
      <c r="Y128" s="280" t="n"/>
      <c r="Z128" s="280" t="n"/>
      <c r="AA128" s="280" t="n"/>
      <c r="AB128" s="280" t="n"/>
      <c r="AC128" s="280" t="n"/>
      <c r="AD128" s="280" t="n"/>
      <c r="AE128" s="280" t="n"/>
      <c r="AF128" s="280" t="n"/>
      <c r="AG128" s="280" t="n"/>
      <c r="AH128" s="280" t="n"/>
      <c r="AI128" s="280" t="n"/>
      <c r="AJ128" s="280" t="n"/>
      <c r="AK128" s="280" t="n"/>
    </row>
    <row r="129" ht="15" customFormat="1" customHeight="1" s="23">
      <c r="A129" s="115" t="n"/>
      <c r="B129" s="426" t="n"/>
      <c r="C129" s="86" t="n"/>
      <c r="D129" s="86" t="n"/>
      <c r="E129" s="86" t="n"/>
      <c r="F129" s="86" t="n"/>
      <c r="G129" s="22" t="n"/>
      <c r="H129" s="280" t="n"/>
      <c r="I129" s="280" t="n"/>
      <c r="J129" s="280" t="n"/>
      <c r="K129" s="280" t="n"/>
      <c r="L129" s="280" t="n"/>
      <c r="M129" s="280" t="n"/>
      <c r="N129" s="280" t="n"/>
      <c r="O129" s="280" t="n"/>
      <c r="P129" s="280" t="n"/>
      <c r="Q129" s="280" t="n"/>
      <c r="R129" s="280" t="n"/>
      <c r="S129" s="280" t="n"/>
      <c r="T129" s="280" t="n"/>
      <c r="U129" s="280" t="n"/>
      <c r="V129" s="280" t="n"/>
      <c r="W129" s="280" t="n"/>
      <c r="X129" s="280" t="n"/>
      <c r="Y129" s="280" t="n"/>
      <c r="Z129" s="280" t="n"/>
      <c r="AA129" s="280" t="n"/>
      <c r="AB129" s="280" t="n"/>
      <c r="AC129" s="280" t="n"/>
      <c r="AD129" s="280" t="n"/>
      <c r="AE129" s="280" t="n"/>
      <c r="AF129" s="280" t="n"/>
      <c r="AG129" s="280" t="n"/>
      <c r="AH129" s="280" t="n"/>
      <c r="AI129" s="280" t="n"/>
      <c r="AJ129" s="280" t="n"/>
      <c r="AK129" s="280" t="n"/>
    </row>
    <row r="130" ht="15" customFormat="1" customHeight="1" s="23">
      <c r="A130" s="115" t="n"/>
      <c r="B130" s="426" t="n"/>
      <c r="C130" s="86" t="n"/>
      <c r="D130" s="86" t="n"/>
      <c r="E130" s="86" t="n"/>
      <c r="F130" s="86" t="n"/>
      <c r="G130" s="22" t="n"/>
      <c r="H130" s="280" t="n"/>
      <c r="I130" s="280" t="n"/>
      <c r="J130" s="280" t="n"/>
      <c r="K130" s="280" t="n"/>
      <c r="L130" s="280" t="n"/>
      <c r="M130" s="280" t="n"/>
      <c r="N130" s="280" t="n"/>
      <c r="O130" s="280" t="n"/>
      <c r="P130" s="280" t="n"/>
      <c r="Q130" s="280" t="n"/>
      <c r="R130" s="280" t="n"/>
      <c r="S130" s="280" t="n"/>
      <c r="T130" s="280" t="n"/>
      <c r="U130" s="280" t="n"/>
      <c r="V130" s="280" t="n"/>
      <c r="W130" s="280" t="n"/>
      <c r="X130" s="280" t="n"/>
      <c r="Y130" s="280" t="n"/>
      <c r="Z130" s="280" t="n"/>
      <c r="AA130" s="280" t="n"/>
      <c r="AB130" s="280" t="n"/>
      <c r="AC130" s="280" t="n"/>
      <c r="AD130" s="280" t="n"/>
      <c r="AE130" s="280" t="n"/>
      <c r="AF130" s="280" t="n"/>
      <c r="AG130" s="280" t="n"/>
      <c r="AH130" s="280" t="n"/>
      <c r="AI130" s="280" t="n"/>
      <c r="AJ130" s="280" t="n"/>
      <c r="AK130" s="280" t="n"/>
    </row>
    <row r="131" ht="15" customFormat="1" customHeight="1" s="23">
      <c r="A131" s="115" t="n"/>
      <c r="B131" s="426" t="n"/>
      <c r="C131" s="86" t="n"/>
      <c r="D131" s="86" t="n"/>
      <c r="E131" s="86" t="n"/>
      <c r="F131" s="86" t="n"/>
      <c r="G131" s="22" t="n"/>
      <c r="H131" s="280" t="n"/>
      <c r="I131" s="280" t="n"/>
      <c r="J131" s="280" t="n"/>
      <c r="K131" s="280" t="n"/>
      <c r="L131" s="280" t="n"/>
      <c r="M131" s="280" t="n"/>
      <c r="N131" s="280" t="n"/>
      <c r="O131" s="280" t="n"/>
      <c r="P131" s="280" t="n"/>
      <c r="Q131" s="280" t="n"/>
      <c r="R131" s="280" t="n"/>
      <c r="S131" s="280" t="n"/>
      <c r="T131" s="280" t="n"/>
      <c r="U131" s="280" t="n"/>
      <c r="V131" s="280" t="n"/>
      <c r="W131" s="280" t="n"/>
      <c r="X131" s="280" t="n"/>
      <c r="Y131" s="280" t="n"/>
      <c r="Z131" s="280" t="n"/>
      <c r="AA131" s="280" t="n"/>
      <c r="AB131" s="280" t="n"/>
      <c r="AC131" s="280" t="n"/>
      <c r="AD131" s="280" t="n"/>
      <c r="AE131" s="280" t="n"/>
      <c r="AF131" s="280" t="n"/>
      <c r="AG131" s="280" t="n"/>
      <c r="AH131" s="280" t="n"/>
      <c r="AI131" s="280" t="n"/>
      <c r="AJ131" s="280" t="n"/>
      <c r="AK131" s="280" t="n"/>
    </row>
    <row r="132" ht="15" customFormat="1" customHeight="1" s="23">
      <c r="A132" s="115" t="n"/>
      <c r="B132" s="426" t="n"/>
      <c r="C132" s="86" t="n"/>
      <c r="D132" s="86" t="n"/>
      <c r="E132" s="86" t="n"/>
      <c r="F132" s="86" t="n"/>
      <c r="G132" s="22" t="n"/>
      <c r="H132" s="280" t="n"/>
      <c r="I132" s="280" t="n"/>
      <c r="J132" s="280" t="n"/>
      <c r="K132" s="280" t="n"/>
      <c r="L132" s="280" t="n"/>
      <c r="M132" s="280" t="n"/>
      <c r="N132" s="280" t="n"/>
      <c r="O132" s="280" t="n"/>
      <c r="P132" s="280" t="n"/>
      <c r="Q132" s="280" t="n"/>
      <c r="R132" s="280" t="n"/>
      <c r="S132" s="280" t="n"/>
      <c r="T132" s="280" t="n"/>
      <c r="U132" s="280" t="n"/>
      <c r="V132" s="280" t="n"/>
      <c r="W132" s="280" t="n"/>
      <c r="X132" s="280" t="n"/>
      <c r="Y132" s="280" t="n"/>
      <c r="Z132" s="280" t="n"/>
      <c r="AA132" s="280" t="n"/>
      <c r="AB132" s="280" t="n"/>
      <c r="AC132" s="280" t="n"/>
      <c r="AD132" s="280" t="n"/>
      <c r="AE132" s="280" t="n"/>
      <c r="AF132" s="280" t="n"/>
      <c r="AG132" s="280" t="n"/>
      <c r="AH132" s="280" t="n"/>
      <c r="AI132" s="280" t="n"/>
      <c r="AJ132" s="280" t="n"/>
      <c r="AK132" s="280" t="n"/>
    </row>
    <row r="133" ht="15" customFormat="1" customHeight="1" s="23">
      <c r="A133" s="115" t="n"/>
      <c r="B133" s="426" t="n"/>
      <c r="C133" s="86" t="n"/>
      <c r="D133" s="86" t="n"/>
      <c r="E133" s="86" t="n"/>
      <c r="F133" s="86" t="n"/>
      <c r="G133" s="22" t="n"/>
      <c r="H133" s="280" t="n"/>
      <c r="I133" s="280" t="n"/>
      <c r="J133" s="280" t="n"/>
      <c r="K133" s="280" t="n"/>
      <c r="L133" s="280" t="n"/>
      <c r="M133" s="280" t="n"/>
      <c r="N133" s="280" t="n"/>
      <c r="O133" s="280" t="n"/>
      <c r="P133" s="280" t="n"/>
      <c r="Q133" s="280" t="n"/>
      <c r="R133" s="280" t="n"/>
      <c r="S133" s="280" t="n"/>
      <c r="T133" s="280" t="n"/>
      <c r="U133" s="280" t="n"/>
      <c r="V133" s="280" t="n"/>
      <c r="W133" s="280" t="n"/>
      <c r="X133" s="280" t="n"/>
      <c r="Y133" s="280" t="n"/>
      <c r="Z133" s="280" t="n"/>
      <c r="AA133" s="280" t="n"/>
      <c r="AB133" s="280" t="n"/>
      <c r="AC133" s="280" t="n"/>
      <c r="AD133" s="280" t="n"/>
      <c r="AE133" s="280" t="n"/>
      <c r="AF133" s="280" t="n"/>
      <c r="AG133" s="280" t="n"/>
      <c r="AH133" s="280" t="n"/>
      <c r="AI133" s="280" t="n"/>
      <c r="AJ133" s="280" t="n"/>
      <c r="AK133" s="280" t="n"/>
    </row>
    <row r="134" ht="15" customFormat="1" customHeight="1" s="23">
      <c r="A134" s="115" t="n"/>
      <c r="B134" s="426" t="n"/>
      <c r="C134" s="86" t="n"/>
      <c r="D134" s="86" t="n"/>
      <c r="E134" s="86" t="n"/>
      <c r="F134" s="86" t="n"/>
      <c r="G134" s="22" t="n"/>
      <c r="H134" s="280" t="n"/>
      <c r="I134" s="280" t="n"/>
      <c r="J134" s="280" t="n"/>
      <c r="K134" s="280" t="n"/>
      <c r="L134" s="280" t="n"/>
      <c r="M134" s="280" t="n"/>
      <c r="N134" s="280" t="n"/>
      <c r="O134" s="280" t="n"/>
      <c r="P134" s="280" t="n"/>
      <c r="Q134" s="280" t="n"/>
      <c r="R134" s="280" t="n"/>
      <c r="S134" s="280" t="n"/>
      <c r="T134" s="280" t="n"/>
      <c r="U134" s="280" t="n"/>
      <c r="V134" s="280" t="n"/>
      <c r="W134" s="280" t="n"/>
      <c r="X134" s="280" t="n"/>
      <c r="Y134" s="280" t="n"/>
      <c r="Z134" s="280" t="n"/>
      <c r="AA134" s="280" t="n"/>
      <c r="AB134" s="280" t="n"/>
      <c r="AC134" s="280" t="n"/>
      <c r="AD134" s="280" t="n"/>
      <c r="AE134" s="280" t="n"/>
      <c r="AF134" s="280" t="n"/>
      <c r="AG134" s="280" t="n"/>
      <c r="AH134" s="280" t="n"/>
      <c r="AI134" s="280" t="n"/>
      <c r="AJ134" s="280" t="n"/>
      <c r="AK134" s="280" t="n"/>
    </row>
    <row r="135" ht="15" customFormat="1" customHeight="1" s="23">
      <c r="A135" s="115" t="n"/>
      <c r="B135" s="426" t="n"/>
      <c r="C135" s="86" t="n"/>
      <c r="D135" s="86" t="n"/>
      <c r="E135" s="86" t="n"/>
      <c r="F135" s="86" t="n"/>
      <c r="G135" s="22" t="n"/>
      <c r="H135" s="280" t="n"/>
      <c r="I135" s="280" t="n"/>
      <c r="J135" s="280" t="n"/>
      <c r="K135" s="280" t="n"/>
      <c r="L135" s="280" t="n"/>
      <c r="M135" s="280" t="n"/>
      <c r="N135" s="280" t="n"/>
      <c r="O135" s="280" t="n"/>
      <c r="P135" s="280" t="n"/>
      <c r="Q135" s="280" t="n"/>
      <c r="R135" s="280" t="n"/>
      <c r="S135" s="280" t="n"/>
      <c r="T135" s="280" t="n"/>
      <c r="U135" s="280" t="n"/>
      <c r="V135" s="280" t="n"/>
      <c r="W135" s="280" t="n"/>
      <c r="X135" s="280" t="n"/>
      <c r="Y135" s="280" t="n"/>
      <c r="Z135" s="280" t="n"/>
      <c r="AA135" s="280" t="n"/>
      <c r="AB135" s="280" t="n"/>
      <c r="AC135" s="280" t="n"/>
      <c r="AD135" s="280" t="n"/>
      <c r="AE135" s="280" t="n"/>
      <c r="AF135" s="280" t="n"/>
      <c r="AG135" s="280" t="n"/>
      <c r="AH135" s="280" t="n"/>
      <c r="AI135" s="280" t="n"/>
      <c r="AJ135" s="280" t="n"/>
      <c r="AK135" s="280" t="n"/>
    </row>
    <row r="136" ht="15" customFormat="1" customHeight="1" s="23">
      <c r="A136" s="115" t="n"/>
      <c r="B136" s="426" t="n"/>
      <c r="C136" s="86" t="n"/>
      <c r="D136" s="86" t="n"/>
      <c r="E136" s="86" t="n"/>
      <c r="F136" s="86" t="n"/>
      <c r="G136" s="22" t="n"/>
      <c r="H136" s="280" t="n"/>
      <c r="I136" s="280" t="n"/>
      <c r="J136" s="280" t="n"/>
      <c r="K136" s="280" t="n"/>
      <c r="L136" s="280" t="n"/>
      <c r="M136" s="280" t="n"/>
      <c r="N136" s="280" t="n"/>
      <c r="O136" s="280" t="n"/>
      <c r="P136" s="280" t="n"/>
      <c r="Q136" s="280" t="n"/>
      <c r="R136" s="280" t="n"/>
      <c r="S136" s="280" t="n"/>
      <c r="T136" s="280" t="n"/>
      <c r="U136" s="280" t="n"/>
      <c r="V136" s="280" t="n"/>
      <c r="W136" s="280" t="n"/>
      <c r="X136" s="280" t="n"/>
      <c r="Y136" s="280" t="n"/>
      <c r="Z136" s="280" t="n"/>
      <c r="AA136" s="280" t="n"/>
      <c r="AB136" s="280" t="n"/>
      <c r="AC136" s="280" t="n"/>
      <c r="AD136" s="280" t="n"/>
      <c r="AE136" s="280" t="n"/>
      <c r="AF136" s="280" t="n"/>
      <c r="AG136" s="280" t="n"/>
      <c r="AH136" s="280" t="n"/>
      <c r="AI136" s="280" t="n"/>
      <c r="AJ136" s="280" t="n"/>
      <c r="AK136" s="280" t="n"/>
    </row>
    <row r="137" ht="15" customFormat="1" customHeight="1" s="23">
      <c r="A137" s="115" t="n"/>
      <c r="B137" s="426" t="n"/>
      <c r="C137" s="86" t="n"/>
      <c r="D137" s="86" t="n"/>
      <c r="E137" s="86" t="n"/>
      <c r="F137" s="86" t="n"/>
      <c r="G137" s="22" t="n"/>
      <c r="H137" s="280" t="n"/>
      <c r="I137" s="280" t="n"/>
      <c r="J137" s="280" t="n"/>
      <c r="K137" s="280" t="n"/>
      <c r="L137" s="280" t="n"/>
      <c r="M137" s="280" t="n"/>
      <c r="N137" s="280" t="n"/>
      <c r="O137" s="280" t="n"/>
      <c r="P137" s="280" t="n"/>
      <c r="Q137" s="280" t="n"/>
      <c r="R137" s="280" t="n"/>
      <c r="S137" s="280" t="n"/>
      <c r="T137" s="280" t="n"/>
      <c r="U137" s="280" t="n"/>
      <c r="V137" s="280" t="n"/>
      <c r="W137" s="280" t="n"/>
      <c r="X137" s="280" t="n"/>
      <c r="Y137" s="280" t="n"/>
      <c r="Z137" s="280" t="n"/>
      <c r="AA137" s="280" t="n"/>
      <c r="AB137" s="280" t="n"/>
      <c r="AC137" s="280" t="n"/>
      <c r="AD137" s="280" t="n"/>
      <c r="AE137" s="280" t="n"/>
      <c r="AF137" s="280" t="n"/>
      <c r="AG137" s="280" t="n"/>
      <c r="AH137" s="280" t="n"/>
      <c r="AI137" s="280" t="n"/>
      <c r="AJ137" s="280" t="n"/>
      <c r="AK137" s="280" t="n"/>
    </row>
    <row r="138" ht="15" customFormat="1" customHeight="1" s="23">
      <c r="A138" s="115" t="n"/>
      <c r="B138" s="426" t="n"/>
      <c r="C138" s="86" t="n"/>
      <c r="D138" s="86" t="n"/>
      <c r="E138" s="86" t="n"/>
      <c r="F138" s="86" t="n"/>
      <c r="G138" s="22" t="n"/>
      <c r="H138" s="280" t="n"/>
      <c r="I138" s="280" t="n"/>
      <c r="J138" s="280" t="n"/>
      <c r="K138" s="280" t="n"/>
      <c r="L138" s="280" t="n"/>
      <c r="M138" s="280" t="n"/>
      <c r="N138" s="280" t="n"/>
      <c r="O138" s="280" t="n"/>
      <c r="P138" s="280" t="n"/>
      <c r="Q138" s="280" t="n"/>
      <c r="R138" s="280" t="n"/>
      <c r="S138" s="280" t="n"/>
      <c r="T138" s="280" t="n"/>
      <c r="U138" s="280" t="n"/>
      <c r="V138" s="280" t="n"/>
      <c r="W138" s="280" t="n"/>
      <c r="X138" s="280" t="n"/>
      <c r="Y138" s="280" t="n"/>
      <c r="Z138" s="280" t="n"/>
      <c r="AA138" s="280" t="n"/>
      <c r="AB138" s="280" t="n"/>
      <c r="AC138" s="280" t="n"/>
      <c r="AD138" s="280" t="n"/>
      <c r="AE138" s="280" t="n"/>
      <c r="AF138" s="280" t="n"/>
      <c r="AG138" s="280" t="n"/>
      <c r="AH138" s="280" t="n"/>
      <c r="AI138" s="280" t="n"/>
      <c r="AJ138" s="280" t="n"/>
      <c r="AK138" s="280" t="n"/>
    </row>
    <row r="139" ht="15" customFormat="1" customHeight="1" s="23">
      <c r="A139" s="115" t="n"/>
      <c r="B139" s="426" t="n"/>
      <c r="C139" s="86" t="n"/>
      <c r="D139" s="86" t="n"/>
      <c r="E139" s="86" t="n"/>
      <c r="F139" s="86" t="n"/>
      <c r="G139" s="22" t="n"/>
      <c r="H139" s="280" t="n"/>
      <c r="I139" s="280" t="n"/>
      <c r="J139" s="280" t="n"/>
      <c r="K139" s="280" t="n"/>
      <c r="L139" s="280" t="n"/>
      <c r="M139" s="280" t="n"/>
      <c r="N139" s="280" t="n"/>
      <c r="O139" s="280" t="n"/>
      <c r="P139" s="280" t="n"/>
      <c r="Q139" s="280" t="n"/>
      <c r="R139" s="280" t="n"/>
      <c r="S139" s="280" t="n"/>
      <c r="T139" s="280" t="n"/>
      <c r="U139" s="280" t="n"/>
      <c r="V139" s="280" t="n"/>
      <c r="W139" s="280" t="n"/>
      <c r="X139" s="280" t="n"/>
      <c r="Y139" s="280" t="n"/>
      <c r="Z139" s="280" t="n"/>
      <c r="AA139" s="280" t="n"/>
      <c r="AB139" s="280" t="n"/>
      <c r="AC139" s="280" t="n"/>
      <c r="AD139" s="280" t="n"/>
      <c r="AE139" s="280" t="n"/>
      <c r="AF139" s="280" t="n"/>
      <c r="AG139" s="280" t="n"/>
      <c r="AH139" s="280" t="n"/>
      <c r="AI139" s="280" t="n"/>
      <c r="AJ139" s="280" t="n"/>
      <c r="AK139" s="280" t="n"/>
    </row>
    <row r="140" ht="15" customFormat="1" customHeight="1" s="23">
      <c r="A140" s="115" t="n"/>
      <c r="B140" s="426" t="n"/>
      <c r="C140" s="86" t="n"/>
      <c r="D140" s="86" t="n"/>
      <c r="E140" s="86" t="n"/>
      <c r="F140" s="86" t="n"/>
      <c r="G140" s="22" t="n"/>
      <c r="H140" s="280" t="n"/>
      <c r="I140" s="280" t="n"/>
      <c r="J140" s="280" t="n"/>
      <c r="K140" s="280" t="n"/>
      <c r="L140" s="280" t="n"/>
      <c r="M140" s="280" t="n"/>
      <c r="N140" s="280" t="n"/>
      <c r="O140" s="280" t="n"/>
      <c r="P140" s="280" t="n"/>
      <c r="Q140" s="280" t="n"/>
      <c r="R140" s="280" t="n"/>
      <c r="S140" s="280" t="n"/>
      <c r="T140" s="280" t="n"/>
      <c r="U140" s="280" t="n"/>
      <c r="V140" s="280" t="n"/>
      <c r="W140" s="280" t="n"/>
      <c r="X140" s="280" t="n"/>
      <c r="Y140" s="280" t="n"/>
      <c r="Z140" s="280" t="n"/>
      <c r="AA140" s="280" t="n"/>
      <c r="AB140" s="280" t="n"/>
      <c r="AC140" s="280" t="n"/>
      <c r="AD140" s="280" t="n"/>
      <c r="AE140" s="280" t="n"/>
      <c r="AF140" s="280" t="n"/>
      <c r="AG140" s="280" t="n"/>
      <c r="AH140" s="280" t="n"/>
      <c r="AI140" s="280" t="n"/>
      <c r="AJ140" s="280" t="n"/>
      <c r="AK140" s="280" t="n"/>
    </row>
    <row r="141" ht="15" customFormat="1" customHeight="1" s="23">
      <c r="A141" s="115" t="n"/>
      <c r="B141" s="426" t="n"/>
      <c r="C141" s="86" t="n"/>
      <c r="D141" s="86" t="n"/>
      <c r="E141" s="86" t="n"/>
      <c r="F141" s="86" t="n"/>
      <c r="G141" s="22" t="n"/>
      <c r="H141" s="280" t="n"/>
      <c r="I141" s="280" t="n"/>
      <c r="J141" s="280" t="n"/>
      <c r="K141" s="280" t="n"/>
      <c r="L141" s="280" t="n"/>
      <c r="M141" s="280" t="n"/>
      <c r="N141" s="280" t="n"/>
      <c r="O141" s="280" t="n"/>
      <c r="P141" s="280" t="n"/>
      <c r="Q141" s="280" t="n"/>
      <c r="R141" s="280" t="n"/>
      <c r="S141" s="280" t="n"/>
      <c r="T141" s="280" t="n"/>
      <c r="U141" s="280" t="n"/>
      <c r="V141" s="280" t="n"/>
      <c r="W141" s="280" t="n"/>
      <c r="X141" s="280" t="n"/>
      <c r="Y141" s="280" t="n"/>
      <c r="Z141" s="280" t="n"/>
      <c r="AA141" s="280" t="n"/>
      <c r="AB141" s="280" t="n"/>
      <c r="AC141" s="280" t="n"/>
      <c r="AD141" s="280" t="n"/>
      <c r="AE141" s="280" t="n"/>
      <c r="AF141" s="280" t="n"/>
      <c r="AG141" s="280" t="n"/>
      <c r="AH141" s="280" t="n"/>
      <c r="AI141" s="280" t="n"/>
      <c r="AJ141" s="280" t="n"/>
      <c r="AK141" s="280" t="n"/>
    </row>
    <row r="142" ht="15" customFormat="1" customHeight="1" s="23">
      <c r="A142" s="115" t="n"/>
      <c r="B142" s="426" t="n"/>
      <c r="C142" s="86" t="n"/>
      <c r="D142" s="86" t="n"/>
      <c r="E142" s="86" t="n"/>
      <c r="F142" s="86" t="n"/>
      <c r="G142" s="22" t="n"/>
      <c r="H142" s="280" t="n"/>
      <c r="I142" s="280" t="n"/>
      <c r="J142" s="280" t="n"/>
      <c r="K142" s="280" t="n"/>
      <c r="L142" s="280" t="n"/>
      <c r="M142" s="280" t="n"/>
      <c r="N142" s="280" t="n"/>
      <c r="O142" s="280" t="n"/>
      <c r="P142" s="280" t="n"/>
      <c r="Q142" s="280" t="n"/>
      <c r="R142" s="280" t="n"/>
      <c r="S142" s="280" t="n"/>
      <c r="T142" s="280" t="n"/>
      <c r="U142" s="280" t="n"/>
      <c r="V142" s="280" t="n"/>
      <c r="W142" s="280" t="n"/>
      <c r="X142" s="280" t="n"/>
      <c r="Y142" s="280" t="n"/>
      <c r="Z142" s="280" t="n"/>
      <c r="AA142" s="280" t="n"/>
      <c r="AB142" s="280" t="n"/>
      <c r="AC142" s="280" t="n"/>
      <c r="AD142" s="280" t="n"/>
      <c r="AE142" s="280" t="n"/>
      <c r="AF142" s="280" t="n"/>
      <c r="AG142" s="280" t="n"/>
      <c r="AH142" s="280" t="n"/>
      <c r="AI142" s="280" t="n"/>
      <c r="AJ142" s="280" t="n"/>
      <c r="AK142" s="280" t="n"/>
    </row>
    <row r="143" ht="15" customFormat="1" customHeight="1" s="23">
      <c r="A143" s="115" t="n"/>
      <c r="B143" s="426" t="n"/>
      <c r="C143" s="86" t="n"/>
      <c r="D143" s="86" t="n"/>
      <c r="E143" s="86" t="n"/>
      <c r="F143" s="86" t="n"/>
      <c r="G143" s="22" t="n"/>
      <c r="H143" s="280" t="n"/>
      <c r="I143" s="280" t="n"/>
      <c r="J143" s="280" t="n"/>
      <c r="K143" s="280" t="n"/>
      <c r="L143" s="280" t="n"/>
      <c r="M143" s="280" t="n"/>
      <c r="N143" s="280" t="n"/>
      <c r="O143" s="280" t="n"/>
      <c r="P143" s="280" t="n"/>
      <c r="Q143" s="280" t="n"/>
      <c r="R143" s="280" t="n"/>
      <c r="S143" s="280" t="n"/>
      <c r="T143" s="280" t="n"/>
      <c r="U143" s="280" t="n"/>
      <c r="V143" s="280" t="n"/>
      <c r="W143" s="280" t="n"/>
      <c r="X143" s="280" t="n"/>
      <c r="Y143" s="280" t="n"/>
      <c r="Z143" s="280" t="n"/>
      <c r="AA143" s="280" t="n"/>
      <c r="AB143" s="280" t="n"/>
      <c r="AC143" s="280" t="n"/>
      <c r="AD143" s="280" t="n"/>
      <c r="AE143" s="280" t="n"/>
      <c r="AF143" s="280" t="n"/>
      <c r="AG143" s="280" t="n"/>
      <c r="AH143" s="280" t="n"/>
      <c r="AI143" s="280" t="n"/>
      <c r="AJ143" s="280" t="n"/>
      <c r="AK143" s="280" t="n"/>
    </row>
    <row r="144" ht="15" customFormat="1" customHeight="1" s="23">
      <c r="A144" s="115" t="n"/>
      <c r="B144" s="426" t="n"/>
      <c r="C144" s="86" t="n"/>
      <c r="D144" s="86" t="n"/>
      <c r="E144" s="86" t="n"/>
      <c r="F144" s="86" t="n"/>
      <c r="G144" s="22" t="n"/>
      <c r="H144" s="280" t="n"/>
      <c r="I144" s="280" t="n"/>
      <c r="J144" s="280" t="n"/>
      <c r="K144" s="280" t="n"/>
      <c r="L144" s="280" t="n"/>
      <c r="M144" s="280" t="n"/>
      <c r="N144" s="280" t="n"/>
      <c r="O144" s="280" t="n"/>
      <c r="P144" s="280" t="n"/>
      <c r="Q144" s="280" t="n"/>
      <c r="R144" s="280" t="n"/>
      <c r="S144" s="280" t="n"/>
      <c r="T144" s="280" t="n"/>
      <c r="U144" s="280" t="n"/>
      <c r="V144" s="280" t="n"/>
      <c r="W144" s="280" t="n"/>
      <c r="X144" s="280" t="n"/>
      <c r="Y144" s="280" t="n"/>
      <c r="Z144" s="280" t="n"/>
      <c r="AA144" s="280" t="n"/>
      <c r="AB144" s="280" t="n"/>
      <c r="AC144" s="280" t="n"/>
      <c r="AD144" s="280" t="n"/>
      <c r="AE144" s="280" t="n"/>
      <c r="AF144" s="280" t="n"/>
      <c r="AG144" s="280" t="n"/>
      <c r="AH144" s="280" t="n"/>
      <c r="AI144" s="280" t="n"/>
      <c r="AJ144" s="280" t="n"/>
      <c r="AK144" s="280" t="n"/>
    </row>
    <row r="145" ht="15" customFormat="1" customHeight="1" s="23">
      <c r="A145" s="115" t="n"/>
      <c r="B145" s="426" t="n"/>
      <c r="C145" s="86" t="n"/>
      <c r="D145" s="86" t="n"/>
      <c r="E145" s="86" t="n"/>
      <c r="F145" s="86" t="n"/>
      <c r="G145" s="22" t="n"/>
      <c r="H145" s="280" t="n"/>
      <c r="I145" s="280" t="n"/>
      <c r="J145" s="280" t="n"/>
      <c r="K145" s="280" t="n"/>
      <c r="L145" s="280" t="n"/>
      <c r="M145" s="280" t="n"/>
      <c r="N145" s="280" t="n"/>
      <c r="O145" s="280" t="n"/>
      <c r="P145" s="280" t="n"/>
      <c r="Q145" s="280" t="n"/>
      <c r="R145" s="280" t="n"/>
      <c r="S145" s="280" t="n"/>
      <c r="T145" s="280" t="n"/>
      <c r="U145" s="280" t="n"/>
      <c r="V145" s="280" t="n"/>
      <c r="W145" s="280" t="n"/>
      <c r="X145" s="280" t="n"/>
      <c r="Y145" s="280" t="n"/>
      <c r="Z145" s="280" t="n"/>
      <c r="AA145" s="280" t="n"/>
      <c r="AB145" s="280" t="n"/>
      <c r="AC145" s="280" t="n"/>
      <c r="AD145" s="280" t="n"/>
      <c r="AE145" s="280" t="n"/>
      <c r="AF145" s="280" t="n"/>
      <c r="AG145" s="280" t="n"/>
      <c r="AH145" s="280" t="n"/>
      <c r="AI145" s="280" t="n"/>
      <c r="AJ145" s="280" t="n"/>
      <c r="AK145" s="280" t="n"/>
    </row>
    <row r="146" ht="15" customFormat="1" customHeight="1" s="23">
      <c r="A146" s="115" t="n"/>
      <c r="B146" s="426" t="n"/>
      <c r="C146" s="86" t="n"/>
      <c r="D146" s="86" t="n"/>
      <c r="E146" s="86" t="n"/>
      <c r="F146" s="86" t="n"/>
      <c r="G146" s="22" t="n"/>
      <c r="H146" s="280" t="n"/>
      <c r="I146" s="280" t="n"/>
      <c r="J146" s="280" t="n"/>
      <c r="K146" s="280" t="n"/>
      <c r="L146" s="280" t="n"/>
      <c r="M146" s="280" t="n"/>
      <c r="N146" s="280" t="n"/>
      <c r="O146" s="280" t="n"/>
      <c r="P146" s="280" t="n"/>
      <c r="Q146" s="280" t="n"/>
      <c r="R146" s="280" t="n"/>
      <c r="S146" s="280" t="n"/>
      <c r="T146" s="280" t="n"/>
      <c r="U146" s="280" t="n"/>
      <c r="V146" s="280" t="n"/>
      <c r="W146" s="280" t="n"/>
      <c r="X146" s="280" t="n"/>
      <c r="Y146" s="280" t="n"/>
      <c r="Z146" s="280" t="n"/>
      <c r="AA146" s="280" t="n"/>
      <c r="AB146" s="280" t="n"/>
      <c r="AC146" s="280" t="n"/>
      <c r="AD146" s="280" t="n"/>
      <c r="AE146" s="280" t="n"/>
      <c r="AF146" s="280" t="n"/>
      <c r="AG146" s="280" t="n"/>
      <c r="AH146" s="280" t="n"/>
      <c r="AI146" s="280" t="n"/>
      <c r="AJ146" s="280" t="n"/>
      <c r="AK146" s="280" t="n"/>
    </row>
    <row r="147" ht="15" customFormat="1" customHeight="1" s="23">
      <c r="A147" s="115" t="n"/>
      <c r="B147" s="426" t="n"/>
      <c r="C147" s="86" t="n"/>
      <c r="D147" s="86" t="n"/>
      <c r="E147" s="86" t="n"/>
      <c r="F147" s="86" t="n"/>
      <c r="G147" s="22" t="n"/>
      <c r="H147" s="280" t="n"/>
      <c r="I147" s="280" t="n"/>
      <c r="J147" s="280" t="n"/>
      <c r="K147" s="280" t="n"/>
      <c r="L147" s="280" t="n"/>
      <c r="M147" s="280" t="n"/>
      <c r="N147" s="280" t="n"/>
      <c r="O147" s="280" t="n"/>
      <c r="P147" s="280" t="n"/>
      <c r="Q147" s="280" t="n"/>
      <c r="R147" s="280" t="n"/>
      <c r="S147" s="280" t="n"/>
      <c r="T147" s="280" t="n"/>
      <c r="U147" s="280" t="n"/>
      <c r="V147" s="280" t="n"/>
      <c r="W147" s="280" t="n"/>
      <c r="X147" s="280" t="n"/>
      <c r="Y147" s="280" t="n"/>
      <c r="Z147" s="280" t="n"/>
      <c r="AA147" s="280" t="n"/>
      <c r="AB147" s="280" t="n"/>
      <c r="AC147" s="280" t="n"/>
      <c r="AD147" s="280" t="n"/>
      <c r="AE147" s="280" t="n"/>
      <c r="AF147" s="280" t="n"/>
      <c r="AG147" s="280" t="n"/>
      <c r="AH147" s="280" t="n"/>
      <c r="AI147" s="280" t="n"/>
      <c r="AJ147" s="280" t="n"/>
      <c r="AK147" s="280" t="n"/>
    </row>
    <row r="148" ht="15" customFormat="1" customHeight="1" s="23">
      <c r="A148" s="115" t="n"/>
      <c r="B148" s="426" t="n"/>
      <c r="C148" s="86" t="n"/>
      <c r="D148" s="86" t="n"/>
      <c r="E148" s="86" t="n"/>
      <c r="F148" s="86" t="n"/>
      <c r="G148" s="22" t="n"/>
      <c r="H148" s="280" t="n"/>
      <c r="I148" s="280" t="n"/>
      <c r="J148" s="280" t="n"/>
      <c r="K148" s="280" t="n"/>
      <c r="L148" s="280" t="n"/>
      <c r="M148" s="280" t="n"/>
      <c r="N148" s="280" t="n"/>
      <c r="O148" s="280" t="n"/>
      <c r="P148" s="280" t="n"/>
      <c r="Q148" s="280" t="n"/>
      <c r="R148" s="280" t="n"/>
      <c r="S148" s="280" t="n"/>
      <c r="T148" s="280" t="n"/>
      <c r="U148" s="280" t="n"/>
      <c r="V148" s="280" t="n"/>
      <c r="W148" s="280" t="n"/>
      <c r="X148" s="280" t="n"/>
      <c r="Y148" s="280" t="n"/>
      <c r="Z148" s="280" t="n"/>
      <c r="AA148" s="280" t="n"/>
      <c r="AB148" s="280" t="n"/>
      <c r="AC148" s="280" t="n"/>
      <c r="AD148" s="280" t="n"/>
      <c r="AE148" s="280" t="n"/>
      <c r="AF148" s="280" t="n"/>
      <c r="AG148" s="280" t="n"/>
      <c r="AH148" s="280" t="n"/>
      <c r="AI148" s="280" t="n"/>
      <c r="AJ148" s="280" t="n"/>
      <c r="AK148" s="280" t="n"/>
    </row>
    <row r="149" ht="15" customFormat="1" customHeight="1" s="23">
      <c r="A149" s="115" t="n"/>
      <c r="B149" s="426" t="n"/>
      <c r="C149" s="86" t="n"/>
      <c r="D149" s="86" t="n"/>
      <c r="E149" s="86" t="n"/>
      <c r="F149" s="86" t="n"/>
      <c r="G149" s="22" t="n"/>
      <c r="H149" s="280" t="n"/>
      <c r="I149" s="280" t="n"/>
      <c r="J149" s="280" t="n"/>
      <c r="K149" s="280" t="n"/>
      <c r="L149" s="280" t="n"/>
      <c r="M149" s="280" t="n"/>
      <c r="N149" s="280" t="n"/>
      <c r="O149" s="280" t="n"/>
      <c r="P149" s="280" t="n"/>
      <c r="Q149" s="280" t="n"/>
      <c r="R149" s="280" t="n"/>
      <c r="S149" s="280" t="n"/>
      <c r="T149" s="280" t="n"/>
      <c r="U149" s="280" t="n"/>
      <c r="V149" s="280" t="n"/>
      <c r="W149" s="280" t="n"/>
      <c r="X149" s="280" t="n"/>
      <c r="Y149" s="280" t="n"/>
      <c r="Z149" s="280" t="n"/>
      <c r="AA149" s="280" t="n"/>
      <c r="AB149" s="280" t="n"/>
      <c r="AC149" s="280" t="n"/>
      <c r="AD149" s="280" t="n"/>
      <c r="AE149" s="280" t="n"/>
      <c r="AF149" s="280" t="n"/>
      <c r="AG149" s="280" t="n"/>
      <c r="AH149" s="280" t="n"/>
      <c r="AI149" s="280" t="n"/>
      <c r="AJ149" s="280" t="n"/>
      <c r="AK149" s="280" t="n"/>
    </row>
    <row r="150" ht="15" customFormat="1" customHeight="1" s="23">
      <c r="A150" s="115" t="n"/>
      <c r="B150" s="426" t="n"/>
      <c r="C150" s="86" t="n"/>
      <c r="D150" s="86" t="n"/>
      <c r="E150" s="86" t="n"/>
      <c r="F150" s="86" t="n"/>
      <c r="G150" s="22" t="n"/>
      <c r="H150" s="280" t="n"/>
      <c r="I150" s="280" t="n"/>
      <c r="J150" s="280" t="n"/>
      <c r="K150" s="280" t="n"/>
      <c r="L150" s="280" t="n"/>
      <c r="M150" s="280" t="n"/>
      <c r="N150" s="280" t="n"/>
      <c r="O150" s="280" t="n"/>
      <c r="P150" s="280" t="n"/>
      <c r="Q150" s="280" t="n"/>
      <c r="R150" s="280" t="n"/>
      <c r="S150" s="280" t="n"/>
      <c r="T150" s="280" t="n"/>
      <c r="U150" s="280" t="n"/>
      <c r="V150" s="280" t="n"/>
      <c r="W150" s="280" t="n"/>
      <c r="X150" s="280" t="n"/>
      <c r="Y150" s="280" t="n"/>
      <c r="Z150" s="280" t="n"/>
      <c r="AA150" s="280" t="n"/>
      <c r="AB150" s="280" t="n"/>
      <c r="AC150" s="280" t="n"/>
      <c r="AD150" s="280" t="n"/>
      <c r="AE150" s="280" t="n"/>
      <c r="AF150" s="280" t="n"/>
      <c r="AG150" s="280" t="n"/>
      <c r="AH150" s="280" t="n"/>
      <c r="AI150" s="280" t="n"/>
      <c r="AJ150" s="280" t="n"/>
      <c r="AK150" s="280" t="n"/>
    </row>
    <row r="151" ht="15" customFormat="1" customHeight="1" s="23">
      <c r="A151" s="115" t="n"/>
      <c r="B151" s="426" t="n"/>
      <c r="C151" s="86" t="n"/>
      <c r="D151" s="86" t="n"/>
      <c r="E151" s="86" t="n"/>
      <c r="F151" s="86" t="n"/>
      <c r="G151" s="22" t="n"/>
      <c r="H151" s="280" t="n"/>
      <c r="I151" s="280" t="n"/>
      <c r="J151" s="280" t="n"/>
      <c r="K151" s="280" t="n"/>
      <c r="L151" s="280" t="n"/>
      <c r="M151" s="280" t="n"/>
      <c r="N151" s="280" t="n"/>
      <c r="O151" s="280" t="n"/>
      <c r="P151" s="280" t="n"/>
      <c r="Q151" s="280" t="n"/>
      <c r="R151" s="280" t="n"/>
      <c r="S151" s="280" t="n"/>
      <c r="T151" s="280" t="n"/>
      <c r="U151" s="280" t="n"/>
      <c r="V151" s="280" t="n"/>
      <c r="W151" s="280" t="n"/>
      <c r="X151" s="280" t="n"/>
      <c r="Y151" s="280" t="n"/>
      <c r="Z151" s="280" t="n"/>
      <c r="AA151" s="280" t="n"/>
      <c r="AB151" s="280" t="n"/>
      <c r="AC151" s="280" t="n"/>
      <c r="AD151" s="280" t="n"/>
      <c r="AE151" s="280" t="n"/>
      <c r="AF151" s="280" t="n"/>
      <c r="AG151" s="280" t="n"/>
      <c r="AH151" s="280" t="n"/>
      <c r="AI151" s="280" t="n"/>
      <c r="AJ151" s="280" t="n"/>
      <c r="AK151" s="280" t="n"/>
    </row>
    <row r="152" ht="15" customFormat="1" customHeight="1" s="23">
      <c r="A152" s="115" t="n"/>
      <c r="B152" s="426" t="n"/>
      <c r="C152" s="86" t="n"/>
      <c r="D152" s="86" t="n"/>
      <c r="E152" s="86" t="n"/>
      <c r="F152" s="86" t="n"/>
      <c r="G152" s="22" t="n"/>
      <c r="H152" s="280" t="n"/>
      <c r="I152" s="280" t="n"/>
      <c r="J152" s="280" t="n"/>
      <c r="K152" s="280" t="n"/>
      <c r="L152" s="280" t="n"/>
      <c r="M152" s="280" t="n"/>
      <c r="N152" s="280" t="n"/>
      <c r="O152" s="280" t="n"/>
      <c r="P152" s="280" t="n"/>
      <c r="Q152" s="280" t="n"/>
      <c r="R152" s="280" t="n"/>
      <c r="S152" s="280" t="n"/>
      <c r="T152" s="280" t="n"/>
      <c r="U152" s="280" t="n"/>
      <c r="V152" s="280" t="n"/>
      <c r="W152" s="280" t="n"/>
      <c r="X152" s="280" t="n"/>
      <c r="Y152" s="280" t="n"/>
      <c r="Z152" s="280" t="n"/>
      <c r="AA152" s="280" t="n"/>
      <c r="AB152" s="280" t="n"/>
      <c r="AC152" s="280" t="n"/>
      <c r="AD152" s="280" t="n"/>
      <c r="AE152" s="280" t="n"/>
      <c r="AF152" s="280" t="n"/>
      <c r="AG152" s="280" t="n"/>
      <c r="AH152" s="280" t="n"/>
      <c r="AI152" s="280" t="n"/>
      <c r="AJ152" s="280" t="n"/>
      <c r="AK152" s="280" t="n"/>
    </row>
    <row r="153" ht="15" customFormat="1" customHeight="1" s="23">
      <c r="A153" s="115" t="n"/>
      <c r="B153" s="426" t="n"/>
      <c r="C153" s="86" t="n"/>
      <c r="D153" s="86" t="n"/>
      <c r="E153" s="86" t="n"/>
      <c r="F153" s="86" t="n"/>
      <c r="G153" s="22" t="n"/>
      <c r="H153" s="280" t="n"/>
      <c r="I153" s="280" t="n"/>
      <c r="J153" s="280" t="n"/>
      <c r="K153" s="280" t="n"/>
      <c r="L153" s="280" t="n"/>
      <c r="M153" s="280" t="n"/>
      <c r="N153" s="280" t="n"/>
      <c r="O153" s="280" t="n"/>
      <c r="P153" s="280" t="n"/>
      <c r="Q153" s="280" t="n"/>
      <c r="R153" s="280" t="n"/>
      <c r="S153" s="280" t="n"/>
      <c r="T153" s="280" t="n"/>
      <c r="U153" s="280" t="n"/>
      <c r="V153" s="280" t="n"/>
      <c r="W153" s="280" t="n"/>
      <c r="X153" s="280" t="n"/>
      <c r="Y153" s="280" t="n"/>
      <c r="Z153" s="280" t="n"/>
      <c r="AA153" s="280" t="n"/>
      <c r="AB153" s="280" t="n"/>
      <c r="AC153" s="280" t="n"/>
      <c r="AD153" s="280" t="n"/>
      <c r="AE153" s="280" t="n"/>
      <c r="AF153" s="280" t="n"/>
      <c r="AG153" s="280" t="n"/>
      <c r="AH153" s="280" t="n"/>
      <c r="AI153" s="280" t="n"/>
      <c r="AJ153" s="280" t="n"/>
      <c r="AK153" s="280" t="n"/>
    </row>
    <row r="154" ht="15" customFormat="1" customHeight="1" s="23">
      <c r="A154" s="115" t="n"/>
      <c r="B154" s="426" t="n"/>
      <c r="C154" s="86" t="n"/>
      <c r="D154" s="86" t="n"/>
      <c r="E154" s="86" t="n"/>
      <c r="F154" s="86" t="n"/>
      <c r="G154" s="22" t="n"/>
      <c r="H154" s="280" t="n"/>
      <c r="I154" s="280" t="n"/>
      <c r="J154" s="280" t="n"/>
      <c r="K154" s="280" t="n"/>
      <c r="L154" s="280" t="n"/>
      <c r="M154" s="280" t="n"/>
      <c r="N154" s="280" t="n"/>
      <c r="O154" s="280" t="n"/>
      <c r="P154" s="280" t="n"/>
      <c r="Q154" s="280" t="n"/>
      <c r="R154" s="280" t="n"/>
      <c r="S154" s="280" t="n"/>
      <c r="T154" s="280" t="n"/>
      <c r="U154" s="280" t="n"/>
      <c r="V154" s="280" t="n"/>
      <c r="W154" s="280" t="n"/>
      <c r="X154" s="280" t="n"/>
      <c r="Y154" s="280" t="n"/>
      <c r="Z154" s="280" t="n"/>
      <c r="AA154" s="280" t="n"/>
      <c r="AB154" s="280" t="n"/>
      <c r="AC154" s="280" t="n"/>
      <c r="AD154" s="280" t="n"/>
      <c r="AE154" s="280" t="n"/>
      <c r="AF154" s="280" t="n"/>
      <c r="AG154" s="280" t="n"/>
      <c r="AH154" s="280" t="n"/>
      <c r="AI154" s="280" t="n"/>
      <c r="AJ154" s="280" t="n"/>
      <c r="AK154" s="280" t="n"/>
    </row>
    <row r="155" ht="15" customFormat="1" customHeight="1" s="23">
      <c r="A155" s="115" t="n"/>
      <c r="B155" s="426" t="n"/>
      <c r="C155" s="86" t="n"/>
      <c r="D155" s="86" t="n"/>
      <c r="E155" s="86" t="n"/>
      <c r="F155" s="86" t="n"/>
      <c r="G155" s="22" t="n"/>
      <c r="H155" s="280" t="n"/>
      <c r="I155" s="280" t="n"/>
      <c r="J155" s="280" t="n"/>
      <c r="K155" s="280" t="n"/>
      <c r="L155" s="280" t="n"/>
      <c r="M155" s="280" t="n"/>
      <c r="N155" s="280" t="n"/>
      <c r="O155" s="280" t="n"/>
      <c r="P155" s="280" t="n"/>
      <c r="Q155" s="280" t="n"/>
      <c r="R155" s="280" t="n"/>
      <c r="S155" s="280" t="n"/>
      <c r="T155" s="280" t="n"/>
      <c r="U155" s="280" t="n"/>
      <c r="V155" s="280" t="n"/>
      <c r="W155" s="280" t="n"/>
      <c r="X155" s="280" t="n"/>
      <c r="Y155" s="280" t="n"/>
      <c r="Z155" s="280" t="n"/>
      <c r="AA155" s="280" t="n"/>
      <c r="AB155" s="280" t="n"/>
      <c r="AC155" s="280" t="n"/>
      <c r="AD155" s="280" t="n"/>
      <c r="AE155" s="280" t="n"/>
      <c r="AF155" s="280" t="n"/>
      <c r="AG155" s="280" t="n"/>
      <c r="AH155" s="280" t="n"/>
      <c r="AI155" s="280" t="n"/>
      <c r="AJ155" s="280" t="n"/>
      <c r="AK155" s="280" t="n"/>
    </row>
    <row r="156" ht="15" customFormat="1" customHeight="1" s="23">
      <c r="A156" s="115" t="n"/>
      <c r="B156" s="426" t="n"/>
      <c r="C156" s="86" t="n"/>
      <c r="D156" s="86" t="n"/>
      <c r="E156" s="86" t="n"/>
      <c r="F156" s="86" t="n"/>
      <c r="G156" s="22" t="n"/>
      <c r="H156" s="280" t="n"/>
      <c r="I156" s="280" t="n"/>
      <c r="J156" s="280" t="n"/>
      <c r="K156" s="280" t="n"/>
      <c r="L156" s="280" t="n"/>
      <c r="M156" s="280" t="n"/>
      <c r="N156" s="280" t="n"/>
      <c r="O156" s="280" t="n"/>
      <c r="P156" s="280" t="n"/>
      <c r="Q156" s="280" t="n"/>
      <c r="R156" s="280" t="n"/>
      <c r="S156" s="280" t="n"/>
      <c r="T156" s="280" t="n"/>
      <c r="U156" s="280" t="n"/>
      <c r="V156" s="280" t="n"/>
      <c r="W156" s="280" t="n"/>
      <c r="X156" s="280" t="n"/>
      <c r="Y156" s="280" t="n"/>
      <c r="Z156" s="280" t="n"/>
      <c r="AA156" s="280" t="n"/>
      <c r="AB156" s="280" t="n"/>
      <c r="AC156" s="280" t="n"/>
      <c r="AD156" s="280" t="n"/>
      <c r="AE156" s="280" t="n"/>
      <c r="AF156" s="280" t="n"/>
      <c r="AG156" s="280" t="n"/>
      <c r="AH156" s="280" t="n"/>
      <c r="AI156" s="280" t="n"/>
      <c r="AJ156" s="280" t="n"/>
      <c r="AK156" s="280" t="n"/>
    </row>
    <row r="157" ht="15" customFormat="1" customHeight="1" s="23">
      <c r="A157" s="115" t="n"/>
      <c r="B157" s="426" t="n"/>
      <c r="C157" s="86" t="n"/>
      <c r="D157" s="86" t="n"/>
      <c r="E157" s="86" t="n"/>
      <c r="F157" s="86" t="n"/>
      <c r="G157" s="22" t="n"/>
      <c r="H157" s="280" t="n"/>
      <c r="I157" s="280" t="n"/>
      <c r="J157" s="280" t="n"/>
      <c r="K157" s="280" t="n"/>
      <c r="L157" s="280" t="n"/>
      <c r="M157" s="280" t="n"/>
      <c r="N157" s="280" t="n"/>
      <c r="O157" s="280" t="n"/>
      <c r="P157" s="280" t="n"/>
      <c r="Q157" s="280" t="n"/>
      <c r="R157" s="280" t="n"/>
      <c r="S157" s="280" t="n"/>
      <c r="T157" s="280" t="n"/>
      <c r="U157" s="280" t="n"/>
      <c r="V157" s="280" t="n"/>
      <c r="W157" s="280" t="n"/>
      <c r="X157" s="280" t="n"/>
      <c r="Y157" s="280" t="n"/>
      <c r="Z157" s="280" t="n"/>
      <c r="AA157" s="280" t="n"/>
      <c r="AB157" s="280" t="n"/>
      <c r="AC157" s="280" t="n"/>
      <c r="AD157" s="280" t="n"/>
      <c r="AE157" s="280" t="n"/>
      <c r="AF157" s="280" t="n"/>
      <c r="AG157" s="280" t="n"/>
      <c r="AH157" s="280" t="n"/>
      <c r="AI157" s="280" t="n"/>
      <c r="AJ157" s="280" t="n"/>
      <c r="AK157" s="280" t="n"/>
    </row>
    <row r="158" ht="15" customFormat="1" customHeight="1" s="23">
      <c r="A158" s="115" t="n"/>
      <c r="B158" s="426" t="n"/>
      <c r="C158" s="86" t="n"/>
      <c r="D158" s="86" t="n"/>
      <c r="E158" s="86" t="n"/>
      <c r="F158" s="86" t="n"/>
      <c r="G158" s="22" t="n"/>
      <c r="H158" s="280" t="n"/>
      <c r="I158" s="280" t="n"/>
      <c r="J158" s="280" t="n"/>
      <c r="K158" s="280" t="n"/>
      <c r="L158" s="280" t="n"/>
      <c r="M158" s="280" t="n"/>
      <c r="N158" s="280" t="n"/>
      <c r="O158" s="280" t="n"/>
      <c r="P158" s="280" t="n"/>
      <c r="Q158" s="280" t="n"/>
      <c r="R158" s="280" t="n"/>
      <c r="S158" s="280" t="n"/>
      <c r="T158" s="280" t="n"/>
      <c r="U158" s="280" t="n"/>
      <c r="V158" s="280" t="n"/>
      <c r="W158" s="280" t="n"/>
      <c r="X158" s="280" t="n"/>
      <c r="Y158" s="280" t="n"/>
      <c r="Z158" s="280" t="n"/>
      <c r="AA158" s="280" t="n"/>
      <c r="AB158" s="280" t="n"/>
      <c r="AC158" s="280" t="n"/>
      <c r="AD158" s="280" t="n"/>
      <c r="AE158" s="280" t="n"/>
      <c r="AF158" s="280" t="n"/>
      <c r="AG158" s="280" t="n"/>
      <c r="AH158" s="280" t="n"/>
      <c r="AI158" s="280" t="n"/>
      <c r="AJ158" s="280" t="n"/>
      <c r="AK158" s="280" t="n"/>
    </row>
    <row r="159" ht="15" customFormat="1" customHeight="1" s="23">
      <c r="A159" s="115" t="n"/>
      <c r="B159" s="426" t="n"/>
      <c r="C159" s="86" t="n"/>
      <c r="D159" s="86" t="n"/>
      <c r="E159" s="86" t="n"/>
      <c r="F159" s="86" t="n"/>
      <c r="G159" s="22" t="n"/>
      <c r="H159" s="280" t="n"/>
      <c r="I159" s="280" t="n"/>
      <c r="J159" s="280" t="n"/>
      <c r="K159" s="280" t="n"/>
      <c r="L159" s="280" t="n"/>
      <c r="M159" s="280" t="n"/>
      <c r="N159" s="280" t="n"/>
      <c r="O159" s="280" t="n"/>
      <c r="P159" s="280" t="n"/>
      <c r="Q159" s="280" t="n"/>
      <c r="R159" s="280" t="n"/>
      <c r="S159" s="280" t="n"/>
      <c r="T159" s="280" t="n"/>
      <c r="U159" s="280" t="n"/>
      <c r="V159" s="280" t="n"/>
      <c r="W159" s="280" t="n"/>
      <c r="X159" s="280" t="n"/>
      <c r="Y159" s="280" t="n"/>
      <c r="Z159" s="280" t="n"/>
      <c r="AA159" s="280" t="n"/>
      <c r="AB159" s="280" t="n"/>
      <c r="AC159" s="280" t="n"/>
      <c r="AD159" s="280" t="n"/>
      <c r="AE159" s="280" t="n"/>
      <c r="AF159" s="280" t="n"/>
      <c r="AG159" s="280" t="n"/>
      <c r="AH159" s="280" t="n"/>
      <c r="AI159" s="280" t="n"/>
      <c r="AJ159" s="280" t="n"/>
      <c r="AK159" s="280" t="n"/>
    </row>
    <row r="160" ht="15" customFormat="1" customHeight="1" s="23">
      <c r="A160" s="115" t="n"/>
      <c r="B160" s="426" t="n"/>
      <c r="C160" s="86" t="n"/>
      <c r="D160" s="86" t="n"/>
      <c r="E160" s="86" t="n"/>
      <c r="F160" s="86" t="n"/>
      <c r="G160" s="22" t="n"/>
      <c r="H160" s="280" t="n"/>
      <c r="I160" s="280" t="n"/>
      <c r="J160" s="280" t="n"/>
      <c r="K160" s="280" t="n"/>
      <c r="L160" s="280" t="n"/>
      <c r="M160" s="280" t="n"/>
      <c r="N160" s="280" t="n"/>
      <c r="O160" s="280" t="n"/>
      <c r="P160" s="280" t="n"/>
      <c r="Q160" s="280" t="n"/>
      <c r="R160" s="280" t="n"/>
      <c r="S160" s="280" t="n"/>
      <c r="T160" s="280" t="n"/>
      <c r="U160" s="280" t="n"/>
      <c r="V160" s="280" t="n"/>
      <c r="W160" s="280" t="n"/>
      <c r="X160" s="280" t="n"/>
      <c r="Y160" s="280" t="n"/>
      <c r="Z160" s="280" t="n"/>
      <c r="AA160" s="280" t="n"/>
      <c r="AB160" s="280" t="n"/>
      <c r="AC160" s="280" t="n"/>
      <c r="AD160" s="280" t="n"/>
      <c r="AE160" s="280" t="n"/>
      <c r="AF160" s="280" t="n"/>
      <c r="AG160" s="280" t="n"/>
      <c r="AH160" s="280" t="n"/>
      <c r="AI160" s="280" t="n"/>
      <c r="AJ160" s="280" t="n"/>
      <c r="AK160" s="280" t="n"/>
    </row>
    <row r="161" ht="15" customFormat="1" customHeight="1" s="23">
      <c r="A161" s="115" t="n"/>
      <c r="B161" s="426" t="n"/>
      <c r="C161" s="86" t="n"/>
      <c r="D161" s="86" t="n"/>
      <c r="E161" s="86" t="n"/>
      <c r="F161" s="86" t="n"/>
      <c r="G161" s="22" t="n"/>
      <c r="H161" s="280" t="n"/>
      <c r="I161" s="280" t="n"/>
      <c r="J161" s="280" t="n"/>
      <c r="K161" s="280" t="n"/>
      <c r="L161" s="280" t="n"/>
      <c r="M161" s="280" t="n"/>
      <c r="N161" s="280" t="n"/>
      <c r="O161" s="280" t="n"/>
      <c r="P161" s="280" t="n"/>
      <c r="Q161" s="280" t="n"/>
      <c r="R161" s="280" t="n"/>
      <c r="S161" s="280" t="n"/>
      <c r="T161" s="280" t="n"/>
      <c r="U161" s="280" t="n"/>
      <c r="V161" s="280" t="n"/>
      <c r="W161" s="280" t="n"/>
      <c r="X161" s="280" t="n"/>
      <c r="Y161" s="280" t="n"/>
      <c r="Z161" s="280" t="n"/>
      <c r="AA161" s="280" t="n"/>
      <c r="AB161" s="280" t="n"/>
      <c r="AC161" s="280" t="n"/>
      <c r="AD161" s="280" t="n"/>
      <c r="AE161" s="280" t="n"/>
      <c r="AF161" s="280" t="n"/>
      <c r="AG161" s="280" t="n"/>
      <c r="AH161" s="280" t="n"/>
      <c r="AI161" s="280" t="n"/>
      <c r="AJ161" s="280" t="n"/>
      <c r="AK161" s="280" t="n"/>
    </row>
    <row r="162" ht="15" customFormat="1" customHeight="1" s="23">
      <c r="A162" s="115" t="n"/>
      <c r="B162" s="426" t="n"/>
      <c r="C162" s="86" t="n"/>
      <c r="D162" s="86" t="n"/>
      <c r="E162" s="86" t="n"/>
      <c r="F162" s="86" t="n"/>
      <c r="G162" s="22" t="n"/>
      <c r="H162" s="280" t="n"/>
      <c r="I162" s="280" t="n"/>
      <c r="J162" s="280" t="n"/>
      <c r="K162" s="280" t="n"/>
      <c r="L162" s="280" t="n"/>
      <c r="M162" s="280" t="n"/>
      <c r="N162" s="280" t="n"/>
      <c r="O162" s="280" t="n"/>
      <c r="P162" s="280" t="n"/>
      <c r="Q162" s="280" t="n"/>
      <c r="R162" s="280" t="n"/>
      <c r="S162" s="280" t="n"/>
      <c r="T162" s="280" t="n"/>
      <c r="U162" s="280" t="n"/>
      <c r="V162" s="280" t="n"/>
      <c r="W162" s="280" t="n"/>
      <c r="X162" s="280" t="n"/>
      <c r="Y162" s="280" t="n"/>
      <c r="Z162" s="280" t="n"/>
      <c r="AA162" s="280" t="n"/>
      <c r="AB162" s="280" t="n"/>
      <c r="AC162" s="280" t="n"/>
      <c r="AD162" s="280" t="n"/>
      <c r="AE162" s="280" t="n"/>
      <c r="AF162" s="280" t="n"/>
      <c r="AG162" s="280" t="n"/>
      <c r="AH162" s="280" t="n"/>
      <c r="AI162" s="280" t="n"/>
      <c r="AJ162" s="280" t="n"/>
      <c r="AK162" s="280" t="n"/>
    </row>
    <row r="163" ht="15" customFormat="1" customHeight="1" s="23">
      <c r="A163" s="115" t="n"/>
      <c r="B163" s="426" t="n"/>
      <c r="C163" s="86" t="n"/>
      <c r="D163" s="86" t="n"/>
      <c r="E163" s="86" t="n"/>
      <c r="F163" s="86" t="n"/>
      <c r="G163" s="22" t="n"/>
      <c r="H163" s="280" t="n"/>
      <c r="I163" s="280" t="n"/>
      <c r="J163" s="280" t="n"/>
      <c r="K163" s="280" t="n"/>
      <c r="L163" s="280" t="n"/>
      <c r="M163" s="280" t="n"/>
      <c r="N163" s="280" t="n"/>
      <c r="O163" s="280" t="n"/>
      <c r="P163" s="280" t="n"/>
      <c r="Q163" s="280" t="n"/>
      <c r="R163" s="280" t="n"/>
      <c r="S163" s="280" t="n"/>
      <c r="T163" s="280" t="n"/>
      <c r="U163" s="280" t="n"/>
      <c r="V163" s="280" t="n"/>
      <c r="W163" s="280" t="n"/>
      <c r="X163" s="280" t="n"/>
      <c r="Y163" s="280" t="n"/>
      <c r="Z163" s="280" t="n"/>
      <c r="AA163" s="280" t="n"/>
      <c r="AB163" s="280" t="n"/>
      <c r="AC163" s="280" t="n"/>
      <c r="AD163" s="280" t="n"/>
      <c r="AE163" s="280" t="n"/>
      <c r="AF163" s="280" t="n"/>
      <c r="AG163" s="280" t="n"/>
      <c r="AH163" s="280" t="n"/>
      <c r="AI163" s="280" t="n"/>
      <c r="AJ163" s="280" t="n"/>
      <c r="AK163" s="280" t="n"/>
    </row>
    <row r="164" ht="15" customFormat="1" customHeight="1" s="23">
      <c r="A164" s="115" t="n"/>
      <c r="B164" s="426" t="n"/>
      <c r="C164" s="86" t="n"/>
      <c r="D164" s="86" t="n"/>
      <c r="E164" s="86" t="n"/>
      <c r="F164" s="86" t="n"/>
      <c r="G164" s="22" t="n"/>
      <c r="H164" s="280" t="n"/>
      <c r="I164" s="280" t="n"/>
      <c r="J164" s="280" t="n"/>
      <c r="K164" s="280" t="n"/>
      <c r="L164" s="280" t="n"/>
      <c r="M164" s="280" t="n"/>
      <c r="N164" s="280" t="n"/>
      <c r="O164" s="280" t="n"/>
      <c r="P164" s="280" t="n"/>
      <c r="Q164" s="280" t="n"/>
      <c r="R164" s="280" t="n"/>
      <c r="S164" s="280" t="n"/>
      <c r="T164" s="280" t="n"/>
      <c r="U164" s="280" t="n"/>
      <c r="V164" s="280" t="n"/>
      <c r="W164" s="280" t="n"/>
      <c r="X164" s="280" t="n"/>
      <c r="Y164" s="280" t="n"/>
      <c r="Z164" s="280" t="n"/>
      <c r="AA164" s="280" t="n"/>
      <c r="AB164" s="280" t="n"/>
      <c r="AC164" s="280" t="n"/>
      <c r="AD164" s="280" t="n"/>
      <c r="AE164" s="280" t="n"/>
      <c r="AF164" s="280" t="n"/>
      <c r="AG164" s="280" t="n"/>
      <c r="AH164" s="280" t="n"/>
      <c r="AI164" s="280" t="n"/>
      <c r="AJ164" s="280" t="n"/>
      <c r="AK164" s="280" t="n"/>
    </row>
    <row r="165" ht="15" customFormat="1" customHeight="1" s="23">
      <c r="A165" s="115" t="n"/>
      <c r="B165" s="426" t="n"/>
      <c r="C165" s="86" t="n"/>
      <c r="D165" s="86" t="n"/>
      <c r="E165" s="86" t="n"/>
      <c r="F165" s="86" t="n"/>
      <c r="G165" s="22" t="n"/>
      <c r="H165" s="280" t="n"/>
      <c r="I165" s="280" t="n"/>
      <c r="J165" s="280" t="n"/>
      <c r="K165" s="280" t="n"/>
      <c r="L165" s="280" t="n"/>
      <c r="M165" s="280" t="n"/>
      <c r="N165" s="280" t="n"/>
      <c r="O165" s="280" t="n"/>
      <c r="P165" s="280" t="n"/>
      <c r="Q165" s="280" t="n"/>
      <c r="R165" s="280" t="n"/>
      <c r="S165" s="280" t="n"/>
      <c r="T165" s="280" t="n"/>
      <c r="U165" s="280" t="n"/>
      <c r="V165" s="280" t="n"/>
      <c r="W165" s="280" t="n"/>
      <c r="X165" s="280" t="n"/>
      <c r="Y165" s="280" t="n"/>
      <c r="Z165" s="280" t="n"/>
      <c r="AA165" s="280" t="n"/>
      <c r="AB165" s="280" t="n"/>
      <c r="AC165" s="280" t="n"/>
      <c r="AD165" s="280" t="n"/>
      <c r="AE165" s="280" t="n"/>
      <c r="AF165" s="280" t="n"/>
      <c r="AG165" s="280" t="n"/>
      <c r="AH165" s="280" t="n"/>
      <c r="AI165" s="280" t="n"/>
      <c r="AJ165" s="280" t="n"/>
      <c r="AK165" s="280" t="n"/>
    </row>
    <row r="166" ht="15" customFormat="1" customHeight="1" s="23">
      <c r="A166" s="115" t="n"/>
      <c r="B166" s="426" t="n"/>
      <c r="C166" s="86" t="n"/>
      <c r="D166" s="86" t="n"/>
      <c r="E166" s="86" t="n"/>
      <c r="F166" s="86" t="n"/>
      <c r="G166" s="22" t="n"/>
      <c r="H166" s="280" t="n"/>
      <c r="I166" s="280" t="n"/>
      <c r="J166" s="280" t="n"/>
      <c r="K166" s="280" t="n"/>
      <c r="L166" s="280" t="n"/>
      <c r="M166" s="280" t="n"/>
      <c r="N166" s="280" t="n"/>
      <c r="O166" s="280" t="n"/>
      <c r="P166" s="280" t="n"/>
      <c r="Q166" s="280" t="n"/>
      <c r="R166" s="280" t="n"/>
      <c r="S166" s="280" t="n"/>
      <c r="T166" s="280" t="n"/>
      <c r="U166" s="280" t="n"/>
      <c r="V166" s="280" t="n"/>
      <c r="W166" s="280" t="n"/>
      <c r="X166" s="280" t="n"/>
      <c r="Y166" s="280" t="n"/>
      <c r="Z166" s="280" t="n"/>
      <c r="AA166" s="280" t="n"/>
      <c r="AB166" s="280" t="n"/>
      <c r="AC166" s="280" t="n"/>
      <c r="AD166" s="280" t="n"/>
      <c r="AE166" s="280" t="n"/>
      <c r="AF166" s="280" t="n"/>
      <c r="AG166" s="280" t="n"/>
      <c r="AH166" s="280" t="n"/>
      <c r="AI166" s="280" t="n"/>
      <c r="AJ166" s="280" t="n"/>
      <c r="AK166" s="280" t="n"/>
    </row>
    <row r="167" ht="15" customFormat="1" customHeight="1" s="23">
      <c r="A167" s="115" t="n"/>
      <c r="B167" s="426" t="n"/>
      <c r="C167" s="86" t="n"/>
      <c r="D167" s="86" t="n"/>
      <c r="E167" s="86" t="n"/>
      <c r="F167" s="86" t="n"/>
      <c r="G167" s="22" t="n"/>
      <c r="H167" s="280" t="n"/>
      <c r="I167" s="280" t="n"/>
      <c r="J167" s="280" t="n"/>
      <c r="K167" s="280" t="n"/>
      <c r="L167" s="280" t="n"/>
      <c r="M167" s="280" t="n"/>
      <c r="N167" s="280" t="n"/>
      <c r="O167" s="280" t="n"/>
      <c r="P167" s="280" t="n"/>
      <c r="Q167" s="280" t="n"/>
      <c r="R167" s="280" t="n"/>
      <c r="S167" s="280" t="n"/>
      <c r="T167" s="280" t="n"/>
      <c r="U167" s="280" t="n"/>
      <c r="V167" s="280" t="n"/>
      <c r="W167" s="280" t="n"/>
      <c r="X167" s="280" t="n"/>
      <c r="Y167" s="280" t="n"/>
      <c r="Z167" s="280" t="n"/>
      <c r="AA167" s="280" t="n"/>
      <c r="AB167" s="280" t="n"/>
      <c r="AC167" s="280" t="n"/>
      <c r="AD167" s="280" t="n"/>
      <c r="AE167" s="280" t="n"/>
      <c r="AF167" s="280" t="n"/>
      <c r="AG167" s="280" t="n"/>
      <c r="AH167" s="280" t="n"/>
      <c r="AI167" s="280" t="n"/>
      <c r="AJ167" s="280" t="n"/>
      <c r="AK167" s="280" t="n"/>
    </row>
    <row r="168" ht="15" customFormat="1" customHeight="1" s="23">
      <c r="A168" s="115" t="n"/>
      <c r="B168" s="426" t="n"/>
      <c r="C168" s="86" t="n"/>
      <c r="D168" s="86" t="n"/>
      <c r="E168" s="86" t="n"/>
      <c r="F168" s="86" t="n"/>
      <c r="G168" s="22" t="n"/>
      <c r="H168" s="280" t="n"/>
      <c r="I168" s="280" t="n"/>
      <c r="J168" s="280" t="n"/>
      <c r="K168" s="280" t="n"/>
      <c r="L168" s="280" t="n"/>
      <c r="M168" s="280" t="n"/>
      <c r="N168" s="280" t="n"/>
      <c r="O168" s="280" t="n"/>
      <c r="P168" s="280" t="n"/>
      <c r="Q168" s="280" t="n"/>
      <c r="R168" s="280" t="n"/>
      <c r="S168" s="280" t="n"/>
      <c r="T168" s="280" t="n"/>
      <c r="U168" s="280" t="n"/>
      <c r="V168" s="280" t="n"/>
      <c r="W168" s="280" t="n"/>
      <c r="X168" s="280" t="n"/>
      <c r="Y168" s="280" t="n"/>
      <c r="Z168" s="280" t="n"/>
      <c r="AA168" s="280" t="n"/>
      <c r="AB168" s="280" t="n"/>
      <c r="AC168" s="280" t="n"/>
      <c r="AD168" s="280" t="n"/>
      <c r="AE168" s="280" t="n"/>
      <c r="AF168" s="280" t="n"/>
      <c r="AG168" s="280" t="n"/>
      <c r="AH168" s="280" t="n"/>
      <c r="AI168" s="280" t="n"/>
      <c r="AJ168" s="280" t="n"/>
      <c r="AK168" s="280" t="n"/>
    </row>
    <row r="169" ht="15" customFormat="1" customHeight="1" s="23">
      <c r="A169" s="115" t="n"/>
      <c r="B169" s="426" t="n"/>
      <c r="C169" s="86" t="n"/>
      <c r="D169" s="86" t="n"/>
      <c r="E169" s="86" t="n"/>
      <c r="F169" s="86" t="n"/>
      <c r="G169" s="22" t="n"/>
      <c r="H169" s="280" t="n"/>
      <c r="I169" s="280" t="n"/>
      <c r="J169" s="280" t="n"/>
      <c r="K169" s="280" t="n"/>
      <c r="L169" s="280" t="n"/>
      <c r="M169" s="280" t="n"/>
      <c r="N169" s="280" t="n"/>
      <c r="O169" s="280" t="n"/>
      <c r="P169" s="280" t="n"/>
      <c r="Q169" s="280" t="n"/>
      <c r="R169" s="280" t="n"/>
      <c r="S169" s="280" t="n"/>
      <c r="T169" s="280" t="n"/>
      <c r="U169" s="280" t="n"/>
      <c r="V169" s="280" t="n"/>
      <c r="W169" s="280" t="n"/>
      <c r="X169" s="280" t="n"/>
      <c r="Y169" s="280" t="n"/>
      <c r="Z169" s="280" t="n"/>
      <c r="AA169" s="280" t="n"/>
      <c r="AB169" s="280" t="n"/>
      <c r="AC169" s="280" t="n"/>
      <c r="AD169" s="280" t="n"/>
      <c r="AE169" s="280" t="n"/>
      <c r="AF169" s="280" t="n"/>
      <c r="AG169" s="280" t="n"/>
      <c r="AH169" s="280" t="n"/>
      <c r="AI169" s="280" t="n"/>
      <c r="AJ169" s="280" t="n"/>
      <c r="AK169" s="280" t="n"/>
    </row>
    <row r="170" ht="15" customFormat="1" customHeight="1" s="23">
      <c r="A170" s="115" t="n"/>
      <c r="B170" s="426" t="n"/>
      <c r="C170" s="86" t="n"/>
      <c r="D170" s="86" t="n"/>
      <c r="E170" s="86" t="n"/>
      <c r="F170" s="86" t="n"/>
      <c r="G170" s="22" t="n"/>
      <c r="H170" s="280" t="n"/>
      <c r="I170" s="280" t="n"/>
      <c r="J170" s="280" t="n"/>
      <c r="K170" s="280" t="n"/>
      <c r="L170" s="280" t="n"/>
      <c r="M170" s="280" t="n"/>
      <c r="N170" s="280" t="n"/>
      <c r="O170" s="280" t="n"/>
      <c r="P170" s="280" t="n"/>
      <c r="Q170" s="280" t="n"/>
      <c r="R170" s="280" t="n"/>
      <c r="S170" s="280" t="n"/>
      <c r="T170" s="280" t="n"/>
      <c r="U170" s="280" t="n"/>
      <c r="V170" s="280" t="n"/>
      <c r="W170" s="280" t="n"/>
      <c r="X170" s="280" t="n"/>
      <c r="Y170" s="280" t="n"/>
      <c r="Z170" s="280" t="n"/>
      <c r="AA170" s="280" t="n"/>
      <c r="AB170" s="280" t="n"/>
      <c r="AC170" s="280" t="n"/>
      <c r="AD170" s="280" t="n"/>
      <c r="AE170" s="280" t="n"/>
      <c r="AF170" s="280" t="n"/>
      <c r="AG170" s="280" t="n"/>
      <c r="AH170" s="280" t="n"/>
      <c r="AI170" s="280" t="n"/>
      <c r="AJ170" s="280" t="n"/>
      <c r="AK170" s="280" t="n"/>
    </row>
    <row r="171" ht="15" customFormat="1" customHeight="1" s="23">
      <c r="A171" s="115" t="n"/>
      <c r="B171" s="426" t="n"/>
      <c r="C171" s="86" t="n"/>
      <c r="D171" s="86" t="n"/>
      <c r="E171" s="86" t="n"/>
      <c r="F171" s="86" t="n"/>
      <c r="G171" s="22" t="n"/>
      <c r="H171" s="280" t="n"/>
      <c r="I171" s="280" t="n"/>
      <c r="J171" s="280" t="n"/>
      <c r="K171" s="280" t="n"/>
      <c r="L171" s="280" t="n"/>
      <c r="M171" s="280" t="n"/>
      <c r="N171" s="280" t="n"/>
      <c r="O171" s="280" t="n"/>
      <c r="P171" s="280" t="n"/>
      <c r="Q171" s="280" t="n"/>
      <c r="R171" s="280" t="n"/>
      <c r="S171" s="280" t="n"/>
      <c r="T171" s="280" t="n"/>
      <c r="U171" s="280" t="n"/>
      <c r="V171" s="280" t="n"/>
      <c r="W171" s="280" t="n"/>
      <c r="X171" s="280" t="n"/>
      <c r="Y171" s="280" t="n"/>
      <c r="Z171" s="280" t="n"/>
      <c r="AA171" s="280" t="n"/>
      <c r="AB171" s="280" t="n"/>
      <c r="AC171" s="280" t="n"/>
      <c r="AD171" s="280" t="n"/>
      <c r="AE171" s="280" t="n"/>
      <c r="AF171" s="280" t="n"/>
      <c r="AG171" s="280" t="n"/>
      <c r="AH171" s="280" t="n"/>
      <c r="AI171" s="280" t="n"/>
      <c r="AJ171" s="280" t="n"/>
      <c r="AK171" s="280" t="n"/>
    </row>
    <row r="172" ht="15" customFormat="1" customHeight="1" s="23">
      <c r="A172" s="115" t="n"/>
      <c r="B172" s="426" t="n"/>
      <c r="C172" s="86" t="n"/>
      <c r="D172" s="86" t="n"/>
      <c r="E172" s="86" t="n"/>
      <c r="F172" s="86" t="n"/>
      <c r="G172" s="22" t="n"/>
      <c r="H172" s="280" t="n"/>
      <c r="I172" s="280" t="n"/>
      <c r="J172" s="280" t="n"/>
      <c r="K172" s="280" t="n"/>
      <c r="L172" s="280" t="n"/>
      <c r="M172" s="280" t="n"/>
      <c r="N172" s="280" t="n"/>
      <c r="O172" s="280" t="n"/>
      <c r="P172" s="280" t="n"/>
      <c r="Q172" s="280" t="n"/>
      <c r="R172" s="280" t="n"/>
      <c r="S172" s="280" t="n"/>
      <c r="T172" s="280" t="n"/>
      <c r="U172" s="280" t="n"/>
      <c r="V172" s="280" t="n"/>
      <c r="W172" s="280" t="n"/>
      <c r="X172" s="280" t="n"/>
      <c r="Y172" s="280" t="n"/>
      <c r="Z172" s="280" t="n"/>
      <c r="AA172" s="280" t="n"/>
      <c r="AB172" s="280" t="n"/>
      <c r="AC172" s="280" t="n"/>
      <c r="AD172" s="280" t="n"/>
      <c r="AE172" s="280" t="n"/>
      <c r="AF172" s="280" t="n"/>
      <c r="AG172" s="280" t="n"/>
      <c r="AH172" s="280" t="n"/>
      <c r="AI172" s="280" t="n"/>
      <c r="AJ172" s="280" t="n"/>
      <c r="AK172" s="280" t="n"/>
    </row>
    <row r="173" ht="15" customFormat="1" customHeight="1" s="23">
      <c r="A173" s="115" t="n"/>
      <c r="B173" s="426" t="n"/>
      <c r="C173" s="86" t="n"/>
      <c r="D173" s="86" t="n"/>
      <c r="E173" s="86" t="n"/>
      <c r="F173" s="86" t="n"/>
      <c r="G173" s="22" t="n"/>
      <c r="H173" s="280" t="n"/>
      <c r="I173" s="280" t="n"/>
      <c r="J173" s="280" t="n"/>
      <c r="K173" s="280" t="n"/>
      <c r="L173" s="280" t="n"/>
      <c r="M173" s="280" t="n"/>
      <c r="N173" s="280" t="n"/>
      <c r="O173" s="280" t="n"/>
      <c r="P173" s="280" t="n"/>
      <c r="Q173" s="280" t="n"/>
      <c r="R173" s="280" t="n"/>
      <c r="S173" s="280" t="n"/>
      <c r="T173" s="280" t="n"/>
      <c r="U173" s="280" t="n"/>
      <c r="V173" s="280" t="n"/>
      <c r="W173" s="280" t="n"/>
      <c r="X173" s="280" t="n"/>
      <c r="Y173" s="280" t="n"/>
      <c r="Z173" s="280" t="n"/>
      <c r="AA173" s="280" t="n"/>
      <c r="AB173" s="280" t="n"/>
      <c r="AC173" s="280" t="n"/>
      <c r="AD173" s="280" t="n"/>
      <c r="AE173" s="280" t="n"/>
      <c r="AF173" s="280" t="n"/>
      <c r="AG173" s="280" t="n"/>
      <c r="AH173" s="280" t="n"/>
      <c r="AI173" s="280" t="n"/>
      <c r="AJ173" s="280" t="n"/>
      <c r="AK173" s="280" t="n"/>
    </row>
    <row r="174" ht="15" customFormat="1" customHeight="1" s="23">
      <c r="A174" s="115" t="n"/>
      <c r="B174" s="426" t="n"/>
      <c r="C174" s="86" t="n"/>
      <c r="D174" s="86" t="n"/>
      <c r="E174" s="86" t="n"/>
      <c r="F174" s="86" t="n"/>
      <c r="G174" s="22" t="n"/>
      <c r="H174" s="280" t="n"/>
      <c r="I174" s="280" t="n"/>
      <c r="J174" s="280" t="n"/>
      <c r="K174" s="280" t="n"/>
      <c r="L174" s="280" t="n"/>
      <c r="M174" s="280" t="n"/>
      <c r="N174" s="280" t="n"/>
      <c r="O174" s="280" t="n"/>
      <c r="P174" s="280" t="n"/>
      <c r="Q174" s="280" t="n"/>
      <c r="R174" s="280" t="n"/>
      <c r="S174" s="280" t="n"/>
      <c r="T174" s="280" t="n"/>
      <c r="U174" s="280" t="n"/>
      <c r="V174" s="280" t="n"/>
      <c r="W174" s="280" t="n"/>
      <c r="X174" s="280" t="n"/>
      <c r="Y174" s="280" t="n"/>
      <c r="Z174" s="280" t="n"/>
      <c r="AA174" s="280" t="n"/>
      <c r="AB174" s="280" t="n"/>
      <c r="AC174" s="280" t="n"/>
      <c r="AD174" s="280" t="n"/>
      <c r="AE174" s="280" t="n"/>
      <c r="AF174" s="280" t="n"/>
      <c r="AG174" s="280" t="n"/>
      <c r="AH174" s="280" t="n"/>
      <c r="AI174" s="280" t="n"/>
      <c r="AJ174" s="280" t="n"/>
      <c r="AK174" s="280" t="n"/>
    </row>
    <row r="175" ht="15" customFormat="1" customHeight="1" s="23">
      <c r="A175" s="115" t="n"/>
      <c r="B175" s="426" t="n"/>
      <c r="C175" s="86" t="n"/>
      <c r="D175" s="86" t="n"/>
      <c r="E175" s="86" t="n"/>
      <c r="F175" s="86" t="n"/>
      <c r="G175" s="22" t="n"/>
      <c r="H175" s="280" t="n"/>
      <c r="I175" s="280" t="n"/>
      <c r="J175" s="280" t="n"/>
      <c r="K175" s="280" t="n"/>
      <c r="L175" s="280" t="n"/>
      <c r="M175" s="280" t="n"/>
      <c r="N175" s="280" t="n"/>
      <c r="O175" s="280" t="n"/>
      <c r="P175" s="280" t="n"/>
      <c r="Q175" s="280" t="n"/>
      <c r="R175" s="280" t="n"/>
      <c r="S175" s="280" t="n"/>
      <c r="T175" s="280" t="n"/>
      <c r="U175" s="280" t="n"/>
      <c r="V175" s="280" t="n"/>
      <c r="W175" s="280" t="n"/>
      <c r="X175" s="280" t="n"/>
      <c r="Y175" s="280" t="n"/>
      <c r="Z175" s="280" t="n"/>
      <c r="AA175" s="280" t="n"/>
      <c r="AB175" s="280" t="n"/>
      <c r="AC175" s="280" t="n"/>
      <c r="AD175" s="280" t="n"/>
      <c r="AE175" s="280" t="n"/>
      <c r="AF175" s="280" t="n"/>
      <c r="AG175" s="280" t="n"/>
      <c r="AH175" s="280" t="n"/>
      <c r="AI175" s="280" t="n"/>
      <c r="AJ175" s="280" t="n"/>
      <c r="AK175" s="280" t="n"/>
    </row>
    <row r="176" ht="15" customFormat="1" customHeight="1" s="23">
      <c r="A176" s="115" t="n"/>
      <c r="B176" s="426" t="n"/>
      <c r="C176" s="86" t="n"/>
      <c r="D176" s="86" t="n"/>
      <c r="E176" s="86" t="n"/>
      <c r="F176" s="86" t="n"/>
      <c r="G176" s="22" t="n"/>
      <c r="H176" s="280" t="n"/>
      <c r="I176" s="280" t="n"/>
      <c r="J176" s="280" t="n"/>
      <c r="K176" s="280" t="n"/>
      <c r="L176" s="280" t="n"/>
      <c r="M176" s="280" t="n"/>
      <c r="N176" s="280" t="n"/>
      <c r="O176" s="280" t="n"/>
      <c r="P176" s="280" t="n"/>
      <c r="Q176" s="280" t="n"/>
      <c r="R176" s="280" t="n"/>
      <c r="S176" s="280" t="n"/>
      <c r="T176" s="280" t="n"/>
      <c r="U176" s="280" t="n"/>
      <c r="V176" s="280" t="n"/>
      <c r="W176" s="280" t="n"/>
      <c r="X176" s="280" t="n"/>
      <c r="Y176" s="280" t="n"/>
      <c r="Z176" s="280" t="n"/>
      <c r="AA176" s="280" t="n"/>
      <c r="AB176" s="280" t="n"/>
      <c r="AC176" s="280" t="n"/>
      <c r="AD176" s="280" t="n"/>
      <c r="AE176" s="280" t="n"/>
      <c r="AF176" s="280" t="n"/>
      <c r="AG176" s="280" t="n"/>
      <c r="AH176" s="280" t="n"/>
      <c r="AI176" s="280" t="n"/>
      <c r="AJ176" s="280" t="n"/>
      <c r="AK176" s="280" t="n"/>
    </row>
    <row r="177" ht="15" customFormat="1" customHeight="1" s="23">
      <c r="A177" s="115" t="n"/>
      <c r="B177" s="426" t="n"/>
      <c r="C177" s="86" t="n"/>
      <c r="D177" s="86" t="n"/>
      <c r="E177" s="86" t="n"/>
      <c r="F177" s="86" t="n"/>
      <c r="G177" s="22" t="n"/>
      <c r="H177" s="280" t="n"/>
      <c r="I177" s="280" t="n"/>
      <c r="J177" s="280" t="n"/>
      <c r="K177" s="280" t="n"/>
      <c r="L177" s="280" t="n"/>
      <c r="M177" s="280" t="n"/>
      <c r="N177" s="280" t="n"/>
      <c r="O177" s="280" t="n"/>
      <c r="P177" s="280" t="n"/>
      <c r="Q177" s="280" t="n"/>
      <c r="R177" s="280" t="n"/>
      <c r="S177" s="280" t="n"/>
      <c r="T177" s="280" t="n"/>
      <c r="U177" s="280" t="n"/>
      <c r="V177" s="280" t="n"/>
      <c r="W177" s="280" t="n"/>
      <c r="X177" s="280" t="n"/>
      <c r="Y177" s="280" t="n"/>
      <c r="Z177" s="280" t="n"/>
      <c r="AA177" s="280" t="n"/>
      <c r="AB177" s="280" t="n"/>
      <c r="AC177" s="280" t="n"/>
      <c r="AD177" s="280" t="n"/>
      <c r="AE177" s="280" t="n"/>
      <c r="AF177" s="280" t="n"/>
      <c r="AG177" s="280" t="n"/>
      <c r="AH177" s="280" t="n"/>
      <c r="AI177" s="280" t="n"/>
      <c r="AJ177" s="280" t="n"/>
      <c r="AK177" s="280" t="n"/>
    </row>
    <row r="178" ht="15" customFormat="1" customHeight="1" s="23">
      <c r="A178" s="115" t="n"/>
      <c r="B178" s="426" t="n"/>
      <c r="C178" s="86" t="n"/>
      <c r="D178" s="86" t="n"/>
      <c r="E178" s="86" t="n"/>
      <c r="F178" s="86" t="n"/>
      <c r="G178" s="22" t="n"/>
      <c r="H178" s="280" t="n"/>
      <c r="I178" s="280" t="n"/>
      <c r="J178" s="280" t="n"/>
      <c r="K178" s="280" t="n"/>
      <c r="L178" s="280" t="n"/>
      <c r="M178" s="280" t="n"/>
      <c r="N178" s="280" t="n"/>
      <c r="O178" s="280" t="n"/>
      <c r="P178" s="280" t="n"/>
      <c r="Q178" s="280" t="n"/>
      <c r="R178" s="280" t="n"/>
      <c r="S178" s="280" t="n"/>
      <c r="T178" s="280" t="n"/>
      <c r="U178" s="280" t="n"/>
      <c r="V178" s="280" t="n"/>
      <c r="W178" s="280" t="n"/>
      <c r="X178" s="280" t="n"/>
      <c r="Y178" s="280" t="n"/>
      <c r="Z178" s="280" t="n"/>
      <c r="AA178" s="280" t="n"/>
      <c r="AB178" s="280" t="n"/>
      <c r="AC178" s="280" t="n"/>
      <c r="AD178" s="280" t="n"/>
      <c r="AE178" s="280" t="n"/>
      <c r="AF178" s="280" t="n"/>
      <c r="AG178" s="280" t="n"/>
      <c r="AH178" s="280" t="n"/>
      <c r="AI178" s="280" t="n"/>
      <c r="AJ178" s="280" t="n"/>
      <c r="AK178" s="280" t="n"/>
    </row>
    <row r="179" ht="15" customFormat="1" customHeight="1" s="23">
      <c r="A179" s="115" t="n"/>
      <c r="B179" s="426" t="n"/>
      <c r="C179" s="86" t="n"/>
      <c r="D179" s="86" t="n"/>
      <c r="E179" s="86" t="n"/>
      <c r="F179" s="86" t="n"/>
      <c r="G179" s="22" t="n"/>
      <c r="H179" s="280" t="n"/>
      <c r="I179" s="280" t="n"/>
      <c r="J179" s="280" t="n"/>
      <c r="K179" s="280" t="n"/>
      <c r="L179" s="280" t="n"/>
      <c r="M179" s="280" t="n"/>
      <c r="N179" s="280" t="n"/>
      <c r="O179" s="280" t="n"/>
      <c r="P179" s="280" t="n"/>
      <c r="Q179" s="280" t="n"/>
      <c r="R179" s="280" t="n"/>
      <c r="S179" s="280" t="n"/>
      <c r="T179" s="280" t="n"/>
      <c r="U179" s="280" t="n"/>
      <c r="V179" s="280" t="n"/>
      <c r="W179" s="280" t="n"/>
      <c r="X179" s="280" t="n"/>
      <c r="Y179" s="280" t="n"/>
      <c r="Z179" s="280" t="n"/>
      <c r="AA179" s="280" t="n"/>
      <c r="AB179" s="280" t="n"/>
      <c r="AC179" s="280" t="n"/>
      <c r="AD179" s="280" t="n"/>
      <c r="AE179" s="280" t="n"/>
      <c r="AF179" s="280" t="n"/>
      <c r="AG179" s="280" t="n"/>
      <c r="AH179" s="280" t="n"/>
      <c r="AI179" s="280" t="n"/>
      <c r="AJ179" s="280" t="n"/>
      <c r="AK179" s="280" t="n"/>
    </row>
    <row r="180" ht="15" customFormat="1" customHeight="1" s="23">
      <c r="A180" s="115" t="n"/>
      <c r="B180" s="426" t="n"/>
      <c r="C180" s="86" t="n"/>
      <c r="D180" s="86" t="n"/>
      <c r="E180" s="86" t="n"/>
      <c r="F180" s="86" t="n"/>
      <c r="G180" s="22" t="n"/>
      <c r="H180" s="280" t="n"/>
      <c r="I180" s="280" t="n"/>
      <c r="J180" s="280" t="n"/>
      <c r="K180" s="280" t="n"/>
      <c r="L180" s="280" t="n"/>
      <c r="M180" s="280" t="n"/>
      <c r="N180" s="280" t="n"/>
      <c r="O180" s="280" t="n"/>
      <c r="P180" s="280" t="n"/>
      <c r="Q180" s="280" t="n"/>
      <c r="R180" s="280" t="n"/>
      <c r="S180" s="280" t="n"/>
      <c r="T180" s="280" t="n"/>
      <c r="U180" s="280" t="n"/>
      <c r="V180" s="280" t="n"/>
      <c r="W180" s="280" t="n"/>
      <c r="X180" s="280" t="n"/>
      <c r="Y180" s="280" t="n"/>
      <c r="Z180" s="280" t="n"/>
      <c r="AA180" s="280" t="n"/>
      <c r="AB180" s="280" t="n"/>
      <c r="AC180" s="280" t="n"/>
      <c r="AD180" s="280" t="n"/>
      <c r="AE180" s="280" t="n"/>
      <c r="AF180" s="280" t="n"/>
      <c r="AG180" s="280" t="n"/>
      <c r="AH180" s="280" t="n"/>
      <c r="AI180" s="280" t="n"/>
      <c r="AJ180" s="280" t="n"/>
      <c r="AK180" s="280" t="n"/>
    </row>
    <row r="181" ht="15" customFormat="1" customHeight="1" s="23">
      <c r="A181" s="115" t="n"/>
      <c r="B181" s="426" t="n"/>
      <c r="C181" s="86" t="n"/>
      <c r="D181" s="86" t="n"/>
      <c r="E181" s="86" t="n"/>
      <c r="F181" s="86" t="n"/>
      <c r="G181" s="22" t="n"/>
      <c r="H181" s="280" t="n"/>
      <c r="I181" s="280" t="n"/>
      <c r="J181" s="280" t="n"/>
      <c r="K181" s="280" t="n"/>
      <c r="L181" s="280" t="n"/>
      <c r="M181" s="280" t="n"/>
      <c r="N181" s="280" t="n"/>
      <c r="O181" s="280" t="n"/>
      <c r="P181" s="280" t="n"/>
      <c r="Q181" s="280" t="n"/>
      <c r="R181" s="280" t="n"/>
      <c r="S181" s="280" t="n"/>
      <c r="T181" s="280" t="n"/>
      <c r="U181" s="280" t="n"/>
      <c r="V181" s="280" t="n"/>
      <c r="W181" s="280" t="n"/>
      <c r="X181" s="280" t="n"/>
      <c r="Y181" s="280" t="n"/>
      <c r="Z181" s="280" t="n"/>
      <c r="AA181" s="280" t="n"/>
      <c r="AB181" s="280" t="n"/>
      <c r="AC181" s="280" t="n"/>
      <c r="AD181" s="280" t="n"/>
      <c r="AE181" s="280" t="n"/>
      <c r="AF181" s="280" t="n"/>
      <c r="AG181" s="280" t="n"/>
      <c r="AH181" s="280" t="n"/>
      <c r="AI181" s="280" t="n"/>
      <c r="AJ181" s="280" t="n"/>
      <c r="AK181" s="280" t="n"/>
    </row>
    <row r="182" ht="15" customFormat="1" customHeight="1" s="23">
      <c r="A182" s="115" t="n"/>
      <c r="B182" s="426" t="n"/>
      <c r="C182" s="86" t="n"/>
      <c r="D182" s="86" t="n"/>
      <c r="E182" s="86" t="n"/>
      <c r="F182" s="86" t="n"/>
      <c r="G182" s="22" t="n"/>
      <c r="H182" s="280" t="n"/>
      <c r="I182" s="280" t="n"/>
      <c r="J182" s="280" t="n"/>
      <c r="K182" s="280" t="n"/>
      <c r="L182" s="280" t="n"/>
      <c r="M182" s="280" t="n"/>
      <c r="N182" s="280" t="n"/>
      <c r="O182" s="280" t="n"/>
      <c r="P182" s="280" t="n"/>
      <c r="Q182" s="280" t="n"/>
      <c r="R182" s="280" t="n"/>
      <c r="S182" s="280" t="n"/>
      <c r="T182" s="280" t="n"/>
      <c r="U182" s="280" t="n"/>
      <c r="V182" s="280" t="n"/>
      <c r="W182" s="280" t="n"/>
      <c r="X182" s="280" t="n"/>
      <c r="Y182" s="280" t="n"/>
      <c r="Z182" s="280" t="n"/>
      <c r="AA182" s="280" t="n"/>
      <c r="AB182" s="280" t="n"/>
      <c r="AC182" s="280" t="n"/>
      <c r="AD182" s="280" t="n"/>
      <c r="AE182" s="280" t="n"/>
      <c r="AF182" s="280" t="n"/>
      <c r="AG182" s="280" t="n"/>
      <c r="AH182" s="280" t="n"/>
      <c r="AI182" s="280" t="n"/>
      <c r="AJ182" s="280" t="n"/>
      <c r="AK182" s="280" t="n"/>
    </row>
    <row r="183" ht="15" customFormat="1" customHeight="1" s="23">
      <c r="A183" s="115" t="n"/>
      <c r="B183" s="426" t="n"/>
      <c r="C183" s="86" t="n"/>
      <c r="D183" s="86" t="n"/>
      <c r="E183" s="86" t="n"/>
      <c r="F183" s="86" t="n"/>
      <c r="G183" s="22" t="n"/>
      <c r="H183" s="280" t="n"/>
      <c r="I183" s="280" t="n"/>
      <c r="J183" s="280" t="n"/>
      <c r="K183" s="280" t="n"/>
      <c r="L183" s="280" t="n"/>
      <c r="M183" s="280" t="n"/>
      <c r="N183" s="280" t="n"/>
      <c r="O183" s="280" t="n"/>
      <c r="P183" s="280" t="n"/>
      <c r="Q183" s="280" t="n"/>
      <c r="R183" s="280" t="n"/>
      <c r="S183" s="280" t="n"/>
      <c r="T183" s="280" t="n"/>
      <c r="U183" s="280" t="n"/>
      <c r="V183" s="280" t="n"/>
      <c r="W183" s="280" t="n"/>
      <c r="X183" s="280" t="n"/>
      <c r="Y183" s="280" t="n"/>
      <c r="Z183" s="280" t="n"/>
      <c r="AA183" s="280" t="n"/>
      <c r="AB183" s="280" t="n"/>
      <c r="AC183" s="280" t="n"/>
      <c r="AD183" s="280" t="n"/>
      <c r="AE183" s="280" t="n"/>
      <c r="AF183" s="280" t="n"/>
      <c r="AG183" s="280" t="n"/>
      <c r="AH183" s="280" t="n"/>
      <c r="AI183" s="280" t="n"/>
      <c r="AJ183" s="280" t="n"/>
      <c r="AK183" s="280" t="n"/>
    </row>
    <row r="184" ht="15" customFormat="1" customHeight="1" s="23">
      <c r="A184" s="115" t="n"/>
      <c r="B184" s="426" t="n"/>
      <c r="C184" s="86" t="n"/>
      <c r="D184" s="86" t="n"/>
      <c r="E184" s="86" t="n"/>
      <c r="F184" s="86" t="n"/>
      <c r="G184" s="22" t="n"/>
      <c r="H184" s="280" t="n"/>
      <c r="I184" s="280" t="n"/>
      <c r="J184" s="280" t="n"/>
      <c r="K184" s="280" t="n"/>
      <c r="L184" s="280" t="n"/>
      <c r="M184" s="280" t="n"/>
      <c r="N184" s="280" t="n"/>
      <c r="O184" s="280" t="n"/>
      <c r="P184" s="280" t="n"/>
      <c r="Q184" s="280" t="n"/>
      <c r="R184" s="280" t="n"/>
      <c r="S184" s="280" t="n"/>
      <c r="T184" s="280" t="n"/>
      <c r="U184" s="280" t="n"/>
      <c r="V184" s="280" t="n"/>
      <c r="W184" s="280" t="n"/>
      <c r="X184" s="280" t="n"/>
      <c r="Y184" s="280" t="n"/>
      <c r="Z184" s="280" t="n"/>
      <c r="AA184" s="280" t="n"/>
      <c r="AB184" s="280" t="n"/>
      <c r="AC184" s="280" t="n"/>
      <c r="AD184" s="280" t="n"/>
      <c r="AE184" s="280" t="n"/>
      <c r="AF184" s="280" t="n"/>
      <c r="AG184" s="280" t="n"/>
      <c r="AH184" s="280" t="n"/>
      <c r="AI184" s="280" t="n"/>
      <c r="AJ184" s="280" t="n"/>
      <c r="AK184" s="280" t="n"/>
    </row>
    <row r="185" ht="15" customFormat="1" customHeight="1" s="23">
      <c r="A185" s="115" t="n"/>
      <c r="B185" s="426" t="n"/>
      <c r="C185" s="86" t="n"/>
      <c r="D185" s="86" t="n"/>
      <c r="E185" s="86" t="n"/>
      <c r="F185" s="86" t="n"/>
      <c r="G185" s="22" t="n"/>
      <c r="H185" s="280" t="n"/>
      <c r="I185" s="280" t="n"/>
      <c r="J185" s="280" t="n"/>
      <c r="K185" s="280" t="n"/>
      <c r="L185" s="280" t="n"/>
      <c r="M185" s="280" t="n"/>
      <c r="N185" s="280" t="n"/>
      <c r="O185" s="280" t="n"/>
      <c r="P185" s="280" t="n"/>
      <c r="Q185" s="280" t="n"/>
      <c r="R185" s="280" t="n"/>
      <c r="S185" s="280" t="n"/>
      <c r="T185" s="280" t="n"/>
      <c r="U185" s="280" t="n"/>
      <c r="V185" s="280" t="n"/>
      <c r="W185" s="280" t="n"/>
      <c r="X185" s="280" t="n"/>
      <c r="Y185" s="280" t="n"/>
      <c r="Z185" s="280" t="n"/>
      <c r="AA185" s="280" t="n"/>
      <c r="AB185" s="280" t="n"/>
      <c r="AC185" s="280" t="n"/>
      <c r="AD185" s="280" t="n"/>
      <c r="AE185" s="280" t="n"/>
      <c r="AF185" s="280" t="n"/>
      <c r="AG185" s="280" t="n"/>
      <c r="AH185" s="280" t="n"/>
      <c r="AI185" s="280" t="n"/>
      <c r="AJ185" s="280" t="n"/>
      <c r="AK185" s="280" t="n"/>
    </row>
    <row r="186" ht="15" customFormat="1" customHeight="1" s="23">
      <c r="A186" s="115" t="n"/>
      <c r="B186" s="426" t="n"/>
      <c r="C186" s="86" t="n"/>
      <c r="D186" s="86" t="n"/>
      <c r="E186" s="86" t="n"/>
      <c r="F186" s="86" t="n"/>
      <c r="G186" s="22" t="n"/>
      <c r="H186" s="280" t="n"/>
      <c r="I186" s="280" t="n"/>
      <c r="J186" s="280" t="n"/>
      <c r="K186" s="280" t="n"/>
      <c r="L186" s="280" t="n"/>
      <c r="M186" s="280" t="n"/>
      <c r="N186" s="280" t="n"/>
      <c r="O186" s="280" t="n"/>
      <c r="P186" s="280" t="n"/>
      <c r="Q186" s="280" t="n"/>
      <c r="R186" s="280" t="n"/>
      <c r="S186" s="280" t="n"/>
      <c r="T186" s="280" t="n"/>
      <c r="U186" s="280" t="n"/>
      <c r="V186" s="280" t="n"/>
      <c r="W186" s="280" t="n"/>
      <c r="X186" s="280" t="n"/>
      <c r="Y186" s="280" t="n"/>
      <c r="Z186" s="280" t="n"/>
      <c r="AA186" s="280" t="n"/>
      <c r="AB186" s="280" t="n"/>
      <c r="AC186" s="280" t="n"/>
      <c r="AD186" s="280" t="n"/>
      <c r="AE186" s="280" t="n"/>
      <c r="AF186" s="280" t="n"/>
      <c r="AG186" s="280" t="n"/>
      <c r="AH186" s="280" t="n"/>
      <c r="AI186" s="280" t="n"/>
      <c r="AJ186" s="280" t="n"/>
      <c r="AK186" s="280" t="n"/>
    </row>
    <row r="187" ht="15" customFormat="1" customHeight="1" s="23">
      <c r="A187" s="115" t="n"/>
      <c r="B187" s="426" t="n"/>
      <c r="C187" s="86" t="n"/>
      <c r="D187" s="86" t="n"/>
      <c r="E187" s="86" t="n"/>
      <c r="F187" s="86" t="n"/>
      <c r="G187" s="22" t="n"/>
      <c r="H187" s="280" t="n"/>
      <c r="I187" s="280" t="n"/>
      <c r="J187" s="280" t="n"/>
      <c r="K187" s="280" t="n"/>
      <c r="L187" s="280" t="n"/>
      <c r="M187" s="280" t="n"/>
      <c r="N187" s="280" t="n"/>
      <c r="O187" s="280" t="n"/>
      <c r="P187" s="280" t="n"/>
      <c r="Q187" s="280" t="n"/>
      <c r="R187" s="280" t="n"/>
      <c r="S187" s="280" t="n"/>
      <c r="T187" s="280" t="n"/>
      <c r="U187" s="280" t="n"/>
      <c r="V187" s="280" t="n"/>
      <c r="W187" s="280" t="n"/>
      <c r="X187" s="280" t="n"/>
      <c r="Y187" s="280" t="n"/>
      <c r="Z187" s="280" t="n"/>
      <c r="AA187" s="280" t="n"/>
      <c r="AB187" s="280" t="n"/>
      <c r="AC187" s="280" t="n"/>
      <c r="AD187" s="280" t="n"/>
      <c r="AE187" s="280" t="n"/>
      <c r="AF187" s="280" t="n"/>
      <c r="AG187" s="280" t="n"/>
      <c r="AH187" s="280" t="n"/>
      <c r="AI187" s="280" t="n"/>
      <c r="AJ187" s="280" t="n"/>
      <c r="AK187" s="280" t="n"/>
    </row>
    <row r="188" ht="15" customFormat="1" customHeight="1" s="23">
      <c r="A188" s="115" t="n"/>
      <c r="B188" s="426" t="n"/>
      <c r="C188" s="86" t="n"/>
      <c r="D188" s="86" t="n"/>
      <c r="E188" s="86" t="n"/>
      <c r="F188" s="86" t="n"/>
      <c r="G188" s="22" t="n"/>
      <c r="H188" s="280" t="n"/>
      <c r="I188" s="280" t="n"/>
      <c r="J188" s="280" t="n"/>
      <c r="K188" s="280" t="n"/>
      <c r="L188" s="280" t="n"/>
      <c r="M188" s="280" t="n"/>
      <c r="N188" s="280" t="n"/>
      <c r="O188" s="280" t="n"/>
      <c r="P188" s="280" t="n"/>
      <c r="Q188" s="280" t="n"/>
      <c r="R188" s="280" t="n"/>
      <c r="S188" s="280" t="n"/>
      <c r="T188" s="280" t="n"/>
      <c r="U188" s="280" t="n"/>
      <c r="V188" s="280" t="n"/>
      <c r="W188" s="280" t="n"/>
      <c r="X188" s="280" t="n"/>
      <c r="Y188" s="280" t="n"/>
      <c r="Z188" s="280" t="n"/>
      <c r="AA188" s="280" t="n"/>
      <c r="AB188" s="280" t="n"/>
      <c r="AC188" s="280" t="n"/>
      <c r="AD188" s="280" t="n"/>
      <c r="AE188" s="280" t="n"/>
      <c r="AF188" s="280" t="n"/>
      <c r="AG188" s="280" t="n"/>
      <c r="AH188" s="280" t="n"/>
      <c r="AI188" s="280" t="n"/>
      <c r="AJ188" s="280" t="n"/>
      <c r="AK188" s="280" t="n"/>
    </row>
    <row r="189" ht="15" customFormat="1" customHeight="1" s="23">
      <c r="A189" s="115" t="n"/>
      <c r="B189" s="426" t="n"/>
      <c r="C189" s="86" t="n"/>
      <c r="D189" s="86" t="n"/>
      <c r="E189" s="86" t="n"/>
      <c r="F189" s="86" t="n"/>
      <c r="G189" s="22" t="n"/>
      <c r="H189" s="280" t="n"/>
      <c r="I189" s="280" t="n"/>
      <c r="J189" s="280" t="n"/>
      <c r="K189" s="280" t="n"/>
      <c r="L189" s="280" t="n"/>
      <c r="M189" s="280" t="n"/>
      <c r="N189" s="280" t="n"/>
      <c r="O189" s="280" t="n"/>
      <c r="P189" s="280" t="n"/>
      <c r="Q189" s="280" t="n"/>
      <c r="R189" s="280" t="n"/>
      <c r="S189" s="280" t="n"/>
      <c r="T189" s="280" t="n"/>
      <c r="U189" s="280" t="n"/>
      <c r="V189" s="280" t="n"/>
      <c r="W189" s="280" t="n"/>
      <c r="X189" s="280" t="n"/>
      <c r="Y189" s="280" t="n"/>
      <c r="Z189" s="280" t="n"/>
      <c r="AA189" s="280" t="n"/>
      <c r="AB189" s="280" t="n"/>
      <c r="AC189" s="280" t="n"/>
      <c r="AD189" s="280" t="n"/>
      <c r="AE189" s="280" t="n"/>
      <c r="AF189" s="280" t="n"/>
      <c r="AG189" s="280" t="n"/>
      <c r="AH189" s="280" t="n"/>
      <c r="AI189" s="280" t="n"/>
      <c r="AJ189" s="280" t="n"/>
      <c r="AK189" s="280" t="n"/>
    </row>
    <row r="190" ht="15" customFormat="1" customHeight="1" s="23">
      <c r="A190" s="115" t="n"/>
      <c r="B190" s="426" t="n"/>
      <c r="C190" s="86" t="n"/>
      <c r="D190" s="86" t="n"/>
      <c r="E190" s="86" t="n"/>
      <c r="F190" s="86" t="n"/>
      <c r="G190" s="22" t="n"/>
      <c r="H190" s="280" t="n"/>
      <c r="I190" s="280" t="n"/>
      <c r="J190" s="280" t="n"/>
      <c r="K190" s="280" t="n"/>
      <c r="L190" s="280" t="n"/>
      <c r="M190" s="280" t="n"/>
      <c r="N190" s="280" t="n"/>
      <c r="O190" s="280" t="n"/>
      <c r="P190" s="280" t="n"/>
      <c r="Q190" s="280" t="n"/>
      <c r="R190" s="280" t="n"/>
      <c r="S190" s="280" t="n"/>
      <c r="T190" s="280" t="n"/>
      <c r="U190" s="280" t="n"/>
      <c r="V190" s="280" t="n"/>
      <c r="W190" s="280" t="n"/>
      <c r="X190" s="280" t="n"/>
      <c r="Y190" s="280" t="n"/>
      <c r="Z190" s="280" t="n"/>
      <c r="AA190" s="280" t="n"/>
      <c r="AB190" s="280" t="n"/>
      <c r="AC190" s="280" t="n"/>
      <c r="AD190" s="280" t="n"/>
      <c r="AE190" s="280" t="n"/>
      <c r="AF190" s="280" t="n"/>
      <c r="AG190" s="280" t="n"/>
      <c r="AH190" s="280" t="n"/>
      <c r="AI190" s="280" t="n"/>
      <c r="AJ190" s="280" t="n"/>
      <c r="AK190" s="280" t="n"/>
    </row>
    <row r="191" ht="15" customFormat="1" customHeight="1" s="23">
      <c r="A191" s="115" t="n"/>
      <c r="B191" s="426" t="n"/>
      <c r="C191" s="86" t="n"/>
      <c r="D191" s="86" t="n"/>
      <c r="E191" s="86" t="n"/>
      <c r="F191" s="86" t="n"/>
      <c r="G191" s="22" t="n"/>
      <c r="H191" s="280" t="n"/>
      <c r="I191" s="280" t="n"/>
      <c r="J191" s="280" t="n"/>
      <c r="K191" s="280" t="n"/>
      <c r="L191" s="280" t="n"/>
      <c r="M191" s="280" t="n"/>
      <c r="N191" s="280" t="n"/>
      <c r="O191" s="280" t="n"/>
      <c r="P191" s="280" t="n"/>
      <c r="Q191" s="280" t="n"/>
      <c r="R191" s="280" t="n"/>
      <c r="S191" s="280" t="n"/>
      <c r="T191" s="280" t="n"/>
      <c r="U191" s="280" t="n"/>
      <c r="V191" s="280" t="n"/>
      <c r="W191" s="280" t="n"/>
      <c r="X191" s="280" t="n"/>
      <c r="Y191" s="280" t="n"/>
      <c r="Z191" s="280" t="n"/>
      <c r="AA191" s="280" t="n"/>
      <c r="AB191" s="280" t="n"/>
      <c r="AC191" s="280" t="n"/>
      <c r="AD191" s="280" t="n"/>
      <c r="AE191" s="280" t="n"/>
      <c r="AF191" s="280" t="n"/>
      <c r="AG191" s="280" t="n"/>
      <c r="AH191" s="280" t="n"/>
      <c r="AI191" s="280" t="n"/>
      <c r="AJ191" s="280" t="n"/>
      <c r="AK191" s="280" t="n"/>
    </row>
    <row r="192" ht="15" customFormat="1" customHeight="1" s="23">
      <c r="A192" s="115" t="n"/>
      <c r="B192" s="426" t="n"/>
      <c r="C192" s="86" t="n"/>
      <c r="D192" s="86" t="n"/>
      <c r="E192" s="86" t="n"/>
      <c r="F192" s="86" t="n"/>
      <c r="G192" s="22" t="n"/>
      <c r="H192" s="280" t="n"/>
      <c r="I192" s="280" t="n"/>
      <c r="J192" s="280" t="n"/>
      <c r="K192" s="280" t="n"/>
      <c r="L192" s="280" t="n"/>
      <c r="M192" s="280" t="n"/>
      <c r="N192" s="280" t="n"/>
      <c r="O192" s="280" t="n"/>
      <c r="P192" s="280" t="n"/>
      <c r="Q192" s="280" t="n"/>
      <c r="R192" s="280" t="n"/>
      <c r="S192" s="280" t="n"/>
      <c r="T192" s="280" t="n"/>
      <c r="U192" s="280" t="n"/>
      <c r="V192" s="280" t="n"/>
      <c r="W192" s="280" t="n"/>
      <c r="X192" s="280" t="n"/>
      <c r="Y192" s="280" t="n"/>
      <c r="Z192" s="280" t="n"/>
      <c r="AA192" s="280" t="n"/>
      <c r="AB192" s="280" t="n"/>
      <c r="AC192" s="280" t="n"/>
      <c r="AD192" s="280" t="n"/>
      <c r="AE192" s="280" t="n"/>
      <c r="AF192" s="280" t="n"/>
      <c r="AG192" s="280" t="n"/>
      <c r="AH192" s="280" t="n"/>
      <c r="AI192" s="280" t="n"/>
      <c r="AJ192" s="280" t="n"/>
      <c r="AK192" s="280" t="n"/>
    </row>
    <row r="193" ht="15" customFormat="1" customHeight="1" s="23">
      <c r="A193" s="115" t="n"/>
      <c r="B193" s="426" t="n"/>
      <c r="C193" s="86" t="n"/>
      <c r="D193" s="86" t="n"/>
      <c r="E193" s="86" t="n"/>
      <c r="F193" s="86" t="n"/>
      <c r="G193" s="22" t="n"/>
      <c r="H193" s="280" t="n"/>
      <c r="I193" s="280" t="n"/>
      <c r="J193" s="280" t="n"/>
      <c r="K193" s="280" t="n"/>
      <c r="L193" s="280" t="n"/>
      <c r="M193" s="280" t="n"/>
      <c r="N193" s="280" t="n"/>
      <c r="O193" s="280" t="n"/>
      <c r="P193" s="280" t="n"/>
      <c r="Q193" s="280" t="n"/>
      <c r="R193" s="280" t="n"/>
      <c r="S193" s="280" t="n"/>
      <c r="T193" s="280" t="n"/>
      <c r="U193" s="280" t="n"/>
      <c r="V193" s="280" t="n"/>
      <c r="W193" s="280" t="n"/>
      <c r="X193" s="280" t="n"/>
      <c r="Y193" s="280" t="n"/>
      <c r="Z193" s="280" t="n"/>
      <c r="AA193" s="280" t="n"/>
      <c r="AB193" s="280" t="n"/>
      <c r="AC193" s="280" t="n"/>
      <c r="AD193" s="280" t="n"/>
      <c r="AE193" s="280" t="n"/>
      <c r="AF193" s="280" t="n"/>
      <c r="AG193" s="280" t="n"/>
      <c r="AH193" s="280" t="n"/>
      <c r="AI193" s="280" t="n"/>
      <c r="AJ193" s="280" t="n"/>
      <c r="AK193" s="280" t="n"/>
    </row>
    <row r="194" ht="15" customFormat="1" customHeight="1" s="23">
      <c r="A194" s="115" t="n"/>
      <c r="B194" s="426" t="n"/>
      <c r="C194" s="86" t="n"/>
      <c r="D194" s="86" t="n"/>
      <c r="E194" s="86" t="n"/>
      <c r="F194" s="86" t="n"/>
      <c r="G194" s="22" t="n"/>
      <c r="H194" s="280" t="n"/>
      <c r="I194" s="280" t="n"/>
      <c r="J194" s="280" t="n"/>
      <c r="K194" s="280" t="n"/>
      <c r="L194" s="280" t="n"/>
      <c r="M194" s="280" t="n"/>
      <c r="N194" s="280" t="n"/>
      <c r="O194" s="280" t="n"/>
      <c r="P194" s="280" t="n"/>
      <c r="Q194" s="280" t="n"/>
      <c r="R194" s="280" t="n"/>
      <c r="S194" s="280" t="n"/>
      <c r="T194" s="280" t="n"/>
      <c r="U194" s="280" t="n"/>
      <c r="V194" s="280" t="n"/>
      <c r="W194" s="280" t="n"/>
      <c r="X194" s="280" t="n"/>
      <c r="Y194" s="280" t="n"/>
      <c r="Z194" s="280" t="n"/>
      <c r="AA194" s="280" t="n"/>
      <c r="AB194" s="280" t="n"/>
      <c r="AC194" s="280" t="n"/>
      <c r="AD194" s="280" t="n"/>
      <c r="AE194" s="280" t="n"/>
      <c r="AF194" s="280" t="n"/>
      <c r="AG194" s="280" t="n"/>
      <c r="AH194" s="280" t="n"/>
      <c r="AI194" s="280" t="n"/>
      <c r="AJ194" s="280" t="n"/>
      <c r="AK194" s="280" t="n"/>
    </row>
    <row r="195" ht="15" customFormat="1" customHeight="1" s="23">
      <c r="A195" s="115" t="n"/>
      <c r="B195" s="426" t="n"/>
      <c r="C195" s="86" t="n"/>
      <c r="D195" s="86" t="n"/>
      <c r="E195" s="86" t="n"/>
      <c r="F195" s="86" t="n"/>
      <c r="G195" s="22" t="n"/>
      <c r="H195" s="280" t="n"/>
      <c r="I195" s="280" t="n"/>
      <c r="J195" s="280" t="n"/>
      <c r="K195" s="280" t="n"/>
      <c r="L195" s="280" t="n"/>
      <c r="M195" s="280" t="n"/>
      <c r="N195" s="280" t="n"/>
      <c r="O195" s="280" t="n"/>
      <c r="P195" s="280" t="n"/>
      <c r="Q195" s="280" t="n"/>
      <c r="R195" s="280" t="n"/>
      <c r="S195" s="280" t="n"/>
      <c r="T195" s="280" t="n"/>
      <c r="U195" s="280" t="n"/>
      <c r="V195" s="280" t="n"/>
      <c r="W195" s="280" t="n"/>
      <c r="X195" s="280" t="n"/>
      <c r="Y195" s="280" t="n"/>
      <c r="Z195" s="280" t="n"/>
      <c r="AA195" s="280" t="n"/>
      <c r="AB195" s="280" t="n"/>
      <c r="AC195" s="280" t="n"/>
      <c r="AD195" s="280" t="n"/>
      <c r="AE195" s="280" t="n"/>
      <c r="AF195" s="280" t="n"/>
      <c r="AG195" s="280" t="n"/>
      <c r="AH195" s="280" t="n"/>
      <c r="AI195" s="280" t="n"/>
      <c r="AJ195" s="280" t="n"/>
      <c r="AK195" s="280" t="n"/>
    </row>
    <row r="196" ht="15" customFormat="1" customHeight="1" s="23">
      <c r="A196" s="115" t="n"/>
      <c r="B196" s="426" t="n"/>
      <c r="C196" s="86" t="n"/>
      <c r="D196" s="86" t="n"/>
      <c r="E196" s="86" t="n"/>
      <c r="F196" s="86" t="n"/>
      <c r="G196" s="22" t="n"/>
      <c r="H196" s="280" t="n"/>
      <c r="I196" s="280" t="n"/>
      <c r="J196" s="280" t="n"/>
      <c r="K196" s="280" t="n"/>
      <c r="L196" s="280" t="n"/>
      <c r="M196" s="280" t="n"/>
      <c r="N196" s="280" t="n"/>
      <c r="O196" s="280" t="n"/>
      <c r="P196" s="280" t="n"/>
      <c r="Q196" s="280" t="n"/>
      <c r="R196" s="280" t="n"/>
      <c r="S196" s="280" t="n"/>
      <c r="T196" s="280" t="n"/>
      <c r="U196" s="280" t="n"/>
      <c r="V196" s="280" t="n"/>
      <c r="W196" s="280" t="n"/>
      <c r="X196" s="280" t="n"/>
      <c r="Y196" s="280" t="n"/>
      <c r="Z196" s="280" t="n"/>
      <c r="AA196" s="280" t="n"/>
      <c r="AB196" s="280" t="n"/>
      <c r="AC196" s="280" t="n"/>
      <c r="AD196" s="280" t="n"/>
      <c r="AE196" s="280" t="n"/>
      <c r="AF196" s="280" t="n"/>
      <c r="AG196" s="280" t="n"/>
      <c r="AH196" s="280" t="n"/>
      <c r="AI196" s="280" t="n"/>
      <c r="AJ196" s="280" t="n"/>
      <c r="AK196" s="280" t="n"/>
    </row>
    <row r="197" ht="15" customFormat="1" customHeight="1" s="23">
      <c r="A197" s="115" t="n"/>
      <c r="B197" s="426" t="n"/>
      <c r="C197" s="86" t="n"/>
      <c r="D197" s="86" t="n"/>
      <c r="E197" s="86" t="n"/>
      <c r="F197" s="86" t="n"/>
      <c r="G197" s="22" t="n"/>
      <c r="H197" s="280" t="n"/>
      <c r="I197" s="280" t="n"/>
      <c r="J197" s="280" t="n"/>
      <c r="K197" s="280" t="n"/>
      <c r="L197" s="280" t="n"/>
      <c r="M197" s="280" t="n"/>
      <c r="N197" s="280" t="n"/>
      <c r="O197" s="280" t="n"/>
      <c r="P197" s="280" t="n"/>
      <c r="Q197" s="280" t="n"/>
      <c r="R197" s="280" t="n"/>
      <c r="S197" s="280" t="n"/>
      <c r="T197" s="280" t="n"/>
      <c r="U197" s="280" t="n"/>
      <c r="V197" s="280" t="n"/>
      <c r="W197" s="280" t="n"/>
      <c r="X197" s="280" t="n"/>
      <c r="Y197" s="280" t="n"/>
      <c r="Z197" s="280" t="n"/>
      <c r="AA197" s="280" t="n"/>
      <c r="AB197" s="280" t="n"/>
      <c r="AC197" s="280" t="n"/>
      <c r="AD197" s="280" t="n"/>
      <c r="AE197" s="280" t="n"/>
      <c r="AF197" s="280" t="n"/>
      <c r="AG197" s="280" t="n"/>
      <c r="AH197" s="280" t="n"/>
      <c r="AI197" s="280" t="n"/>
      <c r="AJ197" s="280" t="n"/>
      <c r="AK197" s="280" t="n"/>
    </row>
    <row r="198" ht="15" customFormat="1" customHeight="1" s="23">
      <c r="A198" s="115" t="n"/>
      <c r="B198" s="426" t="n"/>
      <c r="C198" s="86" t="n"/>
      <c r="D198" s="86" t="n"/>
      <c r="E198" s="86" t="n"/>
      <c r="F198" s="86" t="n"/>
      <c r="G198" s="22" t="n"/>
      <c r="H198" s="280" t="n"/>
      <c r="I198" s="280" t="n"/>
      <c r="J198" s="280" t="n"/>
      <c r="K198" s="280" t="n"/>
      <c r="L198" s="280" t="n"/>
      <c r="M198" s="280" t="n"/>
      <c r="N198" s="280" t="n"/>
      <c r="O198" s="280" t="n"/>
      <c r="P198" s="280" t="n"/>
      <c r="Q198" s="280" t="n"/>
      <c r="R198" s="280" t="n"/>
      <c r="S198" s="280" t="n"/>
      <c r="T198" s="280" t="n"/>
      <c r="U198" s="280" t="n"/>
      <c r="V198" s="280" t="n"/>
      <c r="W198" s="280" t="n"/>
      <c r="X198" s="280" t="n"/>
      <c r="Y198" s="280" t="n"/>
      <c r="Z198" s="280" t="n"/>
      <c r="AA198" s="280" t="n"/>
      <c r="AB198" s="280" t="n"/>
      <c r="AC198" s="280" t="n"/>
      <c r="AD198" s="280" t="n"/>
      <c r="AE198" s="280" t="n"/>
      <c r="AF198" s="280" t="n"/>
      <c r="AG198" s="280" t="n"/>
      <c r="AH198" s="280" t="n"/>
      <c r="AI198" s="280" t="n"/>
      <c r="AJ198" s="280" t="n"/>
      <c r="AK198" s="280" t="n"/>
    </row>
    <row r="199" ht="15" customFormat="1" customHeight="1" s="23">
      <c r="A199" s="115" t="n"/>
      <c r="B199" s="426" t="n"/>
      <c r="C199" s="86" t="n"/>
      <c r="D199" s="86" t="n"/>
      <c r="E199" s="86" t="n"/>
      <c r="F199" s="86" t="n"/>
      <c r="G199" s="22" t="n"/>
      <c r="H199" s="280" t="n"/>
      <c r="I199" s="280" t="n"/>
      <c r="J199" s="280" t="n"/>
      <c r="K199" s="280" t="n"/>
      <c r="L199" s="280" t="n"/>
      <c r="M199" s="280" t="n"/>
      <c r="N199" s="280" t="n"/>
      <c r="O199" s="280" t="n"/>
      <c r="P199" s="280" t="n"/>
      <c r="Q199" s="280" t="n"/>
      <c r="R199" s="280" t="n"/>
      <c r="S199" s="280" t="n"/>
      <c r="T199" s="280" t="n"/>
      <c r="U199" s="280" t="n"/>
      <c r="V199" s="280" t="n"/>
      <c r="W199" s="280" t="n"/>
      <c r="X199" s="280" t="n"/>
      <c r="Y199" s="280" t="n"/>
      <c r="Z199" s="280" t="n"/>
      <c r="AA199" s="280" t="n"/>
      <c r="AB199" s="280" t="n"/>
      <c r="AC199" s="280" t="n"/>
      <c r="AD199" s="280" t="n"/>
      <c r="AE199" s="280" t="n"/>
      <c r="AF199" s="280" t="n"/>
      <c r="AG199" s="280" t="n"/>
      <c r="AH199" s="280" t="n"/>
      <c r="AI199" s="280" t="n"/>
      <c r="AJ199" s="280" t="n"/>
      <c r="AK199" s="280" t="n"/>
    </row>
    <row r="200" ht="15" customFormat="1" customHeight="1" s="23">
      <c r="A200" s="115" t="n"/>
      <c r="B200" s="426" t="n"/>
      <c r="C200" s="86" t="n"/>
      <c r="D200" s="86" t="n"/>
      <c r="E200" s="86" t="n"/>
      <c r="F200" s="86" t="n"/>
      <c r="G200" s="22" t="n"/>
      <c r="H200" s="280" t="n"/>
      <c r="I200" s="280" t="n"/>
      <c r="J200" s="280" t="n"/>
      <c r="K200" s="280" t="n"/>
      <c r="L200" s="280" t="n"/>
      <c r="M200" s="280" t="n"/>
      <c r="N200" s="280" t="n"/>
      <c r="O200" s="280" t="n"/>
      <c r="P200" s="280" t="n"/>
      <c r="Q200" s="280" t="n"/>
      <c r="R200" s="280" t="n"/>
      <c r="S200" s="280" t="n"/>
      <c r="T200" s="280" t="n"/>
      <c r="U200" s="280" t="n"/>
      <c r="V200" s="280" t="n"/>
      <c r="W200" s="280" t="n"/>
      <c r="X200" s="280" t="n"/>
      <c r="Y200" s="280" t="n"/>
      <c r="Z200" s="280" t="n"/>
      <c r="AA200" s="280" t="n"/>
      <c r="AB200" s="280" t="n"/>
      <c r="AC200" s="280" t="n"/>
      <c r="AD200" s="280" t="n"/>
      <c r="AE200" s="280" t="n"/>
      <c r="AF200" s="280" t="n"/>
      <c r="AG200" s="280" t="n"/>
      <c r="AH200" s="280" t="n"/>
      <c r="AI200" s="280" t="n"/>
      <c r="AJ200" s="280" t="n"/>
      <c r="AK200" s="280" t="n"/>
    </row>
    <row r="201" ht="15" customFormat="1" customHeight="1" s="23">
      <c r="A201" s="115" t="n"/>
      <c r="B201" s="426" t="n"/>
      <c r="C201" s="86" t="n"/>
      <c r="D201" s="86" t="n"/>
      <c r="E201" s="86" t="n"/>
      <c r="F201" s="86" t="n"/>
      <c r="G201" s="22" t="n"/>
      <c r="H201" s="280" t="n"/>
      <c r="I201" s="280" t="n"/>
      <c r="J201" s="280" t="n"/>
      <c r="K201" s="280" t="n"/>
      <c r="L201" s="280" t="n"/>
      <c r="M201" s="280" t="n"/>
      <c r="N201" s="280" t="n"/>
      <c r="O201" s="280" t="n"/>
      <c r="P201" s="280" t="n"/>
      <c r="Q201" s="280" t="n"/>
      <c r="R201" s="280" t="n"/>
      <c r="S201" s="280" t="n"/>
      <c r="T201" s="280" t="n"/>
      <c r="U201" s="280" t="n"/>
      <c r="V201" s="280" t="n"/>
      <c r="W201" s="280" t="n"/>
      <c r="X201" s="280" t="n"/>
      <c r="Y201" s="280" t="n"/>
      <c r="Z201" s="280" t="n"/>
      <c r="AA201" s="280" t="n"/>
      <c r="AB201" s="280" t="n"/>
      <c r="AC201" s="280" t="n"/>
      <c r="AD201" s="280" t="n"/>
      <c r="AE201" s="280" t="n"/>
      <c r="AF201" s="280" t="n"/>
      <c r="AG201" s="280" t="n"/>
      <c r="AH201" s="280" t="n"/>
      <c r="AI201" s="280" t="n"/>
      <c r="AJ201" s="280" t="n"/>
      <c r="AK201" s="280" t="n"/>
    </row>
    <row r="202" ht="15" customFormat="1" customHeight="1" s="23">
      <c r="A202" s="115" t="n"/>
      <c r="B202" s="426" t="n"/>
      <c r="C202" s="86" t="n"/>
      <c r="D202" s="86" t="n"/>
      <c r="E202" s="86" t="n"/>
      <c r="F202" s="86" t="n"/>
      <c r="G202" s="22" t="n"/>
      <c r="H202" s="280" t="n"/>
      <c r="I202" s="280" t="n"/>
      <c r="J202" s="280" t="n"/>
      <c r="K202" s="280" t="n"/>
      <c r="L202" s="280" t="n"/>
      <c r="M202" s="280" t="n"/>
      <c r="N202" s="280" t="n"/>
      <c r="O202" s="280" t="n"/>
      <c r="P202" s="280" t="n"/>
      <c r="Q202" s="280" t="n"/>
      <c r="R202" s="280" t="n"/>
      <c r="S202" s="280" t="n"/>
      <c r="T202" s="280" t="n"/>
      <c r="U202" s="280" t="n"/>
      <c r="V202" s="280" t="n"/>
      <c r="W202" s="280" t="n"/>
      <c r="X202" s="280" t="n"/>
      <c r="Y202" s="280" t="n"/>
      <c r="Z202" s="280" t="n"/>
      <c r="AA202" s="280" t="n"/>
      <c r="AB202" s="280" t="n"/>
      <c r="AC202" s="280" t="n"/>
      <c r="AD202" s="280" t="n"/>
      <c r="AE202" s="280" t="n"/>
      <c r="AF202" s="280" t="n"/>
      <c r="AG202" s="280" t="n"/>
      <c r="AH202" s="280" t="n"/>
      <c r="AI202" s="280" t="n"/>
      <c r="AJ202" s="280" t="n"/>
      <c r="AK202" s="280" t="n"/>
    </row>
    <row r="203" ht="15" customFormat="1" customHeight="1" s="23">
      <c r="A203" s="115" t="n"/>
      <c r="B203" s="426" t="n"/>
      <c r="C203" s="86" t="n"/>
      <c r="D203" s="86" t="n"/>
      <c r="E203" s="86" t="n"/>
      <c r="F203" s="86" t="n"/>
      <c r="G203" s="22" t="n"/>
      <c r="H203" s="280" t="n"/>
      <c r="I203" s="280" t="n"/>
      <c r="J203" s="280" t="n"/>
      <c r="K203" s="280" t="n"/>
      <c r="L203" s="280" t="n"/>
      <c r="M203" s="280" t="n"/>
      <c r="N203" s="280" t="n"/>
      <c r="O203" s="280" t="n"/>
      <c r="P203" s="280" t="n"/>
      <c r="Q203" s="280" t="n"/>
      <c r="R203" s="280" t="n"/>
      <c r="S203" s="280" t="n"/>
      <c r="T203" s="280" t="n"/>
      <c r="U203" s="280" t="n"/>
      <c r="V203" s="280" t="n"/>
      <c r="W203" s="280" t="n"/>
      <c r="X203" s="280" t="n"/>
      <c r="Y203" s="280" t="n"/>
      <c r="Z203" s="280" t="n"/>
      <c r="AA203" s="280" t="n"/>
      <c r="AB203" s="280" t="n"/>
      <c r="AC203" s="280" t="n"/>
      <c r="AD203" s="280" t="n"/>
      <c r="AE203" s="280" t="n"/>
      <c r="AF203" s="280" t="n"/>
      <c r="AG203" s="280" t="n"/>
      <c r="AH203" s="280" t="n"/>
      <c r="AI203" s="280" t="n"/>
      <c r="AJ203" s="280" t="n"/>
      <c r="AK203" s="280" t="n"/>
    </row>
    <row r="204" ht="15" customFormat="1" customHeight="1" s="23">
      <c r="A204" s="115" t="n"/>
      <c r="B204" s="426" t="n"/>
      <c r="C204" s="86" t="n"/>
      <c r="D204" s="86" t="n"/>
      <c r="E204" s="86" t="n"/>
      <c r="F204" s="86" t="n"/>
      <c r="G204" s="22" t="n"/>
      <c r="H204" s="280" t="n"/>
      <c r="I204" s="280" t="n"/>
      <c r="J204" s="280" t="n"/>
      <c r="K204" s="280" t="n"/>
      <c r="L204" s="280" t="n"/>
      <c r="M204" s="280" t="n"/>
      <c r="N204" s="280" t="n"/>
      <c r="O204" s="280" t="n"/>
      <c r="P204" s="280" t="n"/>
      <c r="Q204" s="280" t="n"/>
      <c r="R204" s="280" t="n"/>
      <c r="S204" s="280" t="n"/>
      <c r="T204" s="280" t="n"/>
      <c r="U204" s="280" t="n"/>
      <c r="V204" s="280" t="n"/>
      <c r="W204" s="280" t="n"/>
      <c r="X204" s="280" t="n"/>
      <c r="Y204" s="280" t="n"/>
      <c r="Z204" s="280" t="n"/>
      <c r="AA204" s="280" t="n"/>
      <c r="AB204" s="280" t="n"/>
      <c r="AC204" s="280" t="n"/>
      <c r="AD204" s="280" t="n"/>
      <c r="AE204" s="280" t="n"/>
      <c r="AF204" s="280" t="n"/>
      <c r="AG204" s="280" t="n"/>
      <c r="AH204" s="280" t="n"/>
      <c r="AI204" s="280" t="n"/>
      <c r="AJ204" s="280" t="n"/>
      <c r="AK204" s="280" t="n"/>
    </row>
    <row r="205" ht="15" customFormat="1" customHeight="1" s="23">
      <c r="A205" s="115" t="n"/>
      <c r="B205" s="426" t="n"/>
      <c r="C205" s="86" t="n"/>
      <c r="D205" s="86" t="n"/>
      <c r="E205" s="86" t="n"/>
      <c r="F205" s="86" t="n"/>
      <c r="G205" s="22" t="n"/>
      <c r="H205" s="280" t="n"/>
      <c r="I205" s="280" t="n"/>
      <c r="J205" s="280" t="n"/>
      <c r="K205" s="280" t="n"/>
      <c r="L205" s="280" t="n"/>
      <c r="M205" s="280" t="n"/>
      <c r="N205" s="280" t="n"/>
      <c r="O205" s="280" t="n"/>
      <c r="P205" s="280" t="n"/>
      <c r="Q205" s="280" t="n"/>
      <c r="R205" s="280" t="n"/>
      <c r="S205" s="280" t="n"/>
      <c r="T205" s="280" t="n"/>
      <c r="U205" s="280" t="n"/>
      <c r="V205" s="280" t="n"/>
      <c r="W205" s="280" t="n"/>
      <c r="X205" s="280" t="n"/>
      <c r="Y205" s="280" t="n"/>
      <c r="Z205" s="280" t="n"/>
      <c r="AA205" s="280" t="n"/>
      <c r="AB205" s="280" t="n"/>
      <c r="AC205" s="280" t="n"/>
      <c r="AD205" s="280" t="n"/>
      <c r="AE205" s="280" t="n"/>
      <c r="AF205" s="280" t="n"/>
      <c r="AG205" s="280" t="n"/>
      <c r="AH205" s="280" t="n"/>
      <c r="AI205" s="280" t="n"/>
      <c r="AJ205" s="280" t="n"/>
      <c r="AK205" s="280" t="n"/>
    </row>
    <row r="206" ht="15" customFormat="1" customHeight="1" s="23">
      <c r="A206" s="115" t="n"/>
      <c r="B206" s="426" t="n"/>
      <c r="C206" s="86" t="n"/>
      <c r="D206" s="86" t="n"/>
      <c r="E206" s="86" t="n"/>
      <c r="F206" s="86" t="n"/>
      <c r="G206" s="22" t="n"/>
      <c r="H206" s="280" t="n"/>
      <c r="I206" s="280" t="n"/>
      <c r="J206" s="280" t="n"/>
      <c r="K206" s="280" t="n"/>
      <c r="L206" s="280" t="n"/>
      <c r="M206" s="280" t="n"/>
      <c r="N206" s="280" t="n"/>
      <c r="O206" s="280" t="n"/>
      <c r="P206" s="280" t="n"/>
      <c r="Q206" s="280" t="n"/>
      <c r="R206" s="280" t="n"/>
      <c r="S206" s="280" t="n"/>
      <c r="T206" s="280" t="n"/>
      <c r="U206" s="280" t="n"/>
      <c r="V206" s="280" t="n"/>
      <c r="W206" s="280" t="n"/>
      <c r="X206" s="280" t="n"/>
      <c r="Y206" s="280" t="n"/>
      <c r="Z206" s="280" t="n"/>
      <c r="AA206" s="280" t="n"/>
      <c r="AB206" s="280" t="n"/>
      <c r="AC206" s="280" t="n"/>
      <c r="AD206" s="280" t="n"/>
      <c r="AE206" s="280" t="n"/>
      <c r="AF206" s="280" t="n"/>
      <c r="AG206" s="280" t="n"/>
      <c r="AH206" s="280" t="n"/>
      <c r="AI206" s="280" t="n"/>
      <c r="AJ206" s="280" t="n"/>
      <c r="AK206" s="280" t="n"/>
    </row>
    <row r="207" ht="15" customFormat="1" customHeight="1" s="23">
      <c r="A207" s="115" t="n"/>
      <c r="B207" s="426" t="n"/>
      <c r="C207" s="86" t="n"/>
      <c r="D207" s="86" t="n"/>
      <c r="E207" s="86" t="n"/>
      <c r="F207" s="86" t="n"/>
      <c r="G207" s="22" t="n"/>
      <c r="H207" s="280" t="n"/>
      <c r="I207" s="280" t="n"/>
      <c r="J207" s="280" t="n"/>
      <c r="K207" s="280" t="n"/>
      <c r="L207" s="280" t="n"/>
      <c r="M207" s="280" t="n"/>
      <c r="N207" s="280" t="n"/>
      <c r="O207" s="280" t="n"/>
      <c r="P207" s="280" t="n"/>
      <c r="Q207" s="280" t="n"/>
      <c r="R207" s="280" t="n"/>
      <c r="S207" s="280" t="n"/>
      <c r="T207" s="280" t="n"/>
      <c r="U207" s="280" t="n"/>
      <c r="V207" s="280" t="n"/>
      <c r="W207" s="280" t="n"/>
      <c r="X207" s="280" t="n"/>
      <c r="Y207" s="280" t="n"/>
      <c r="Z207" s="280" t="n"/>
      <c r="AA207" s="280" t="n"/>
      <c r="AB207" s="280" t="n"/>
      <c r="AC207" s="280" t="n"/>
      <c r="AD207" s="280" t="n"/>
      <c r="AE207" s="280" t="n"/>
      <c r="AF207" s="280" t="n"/>
      <c r="AG207" s="280" t="n"/>
      <c r="AH207" s="280" t="n"/>
      <c r="AI207" s="280" t="n"/>
      <c r="AJ207" s="280" t="n"/>
      <c r="AK207" s="280" t="n"/>
    </row>
    <row r="208" ht="15" customFormat="1" customHeight="1" s="23">
      <c r="A208" s="115" t="n"/>
      <c r="B208" s="426" t="n"/>
      <c r="C208" s="86" t="n"/>
      <c r="D208" s="86" t="n"/>
      <c r="E208" s="86" t="n"/>
      <c r="F208" s="86" t="n"/>
      <c r="G208" s="22" t="n"/>
      <c r="H208" s="280" t="n"/>
      <c r="I208" s="280" t="n"/>
      <c r="J208" s="280" t="n"/>
      <c r="K208" s="280" t="n"/>
      <c r="L208" s="280" t="n"/>
      <c r="M208" s="280" t="n"/>
      <c r="N208" s="280" t="n"/>
      <c r="O208" s="280" t="n"/>
      <c r="P208" s="280" t="n"/>
      <c r="Q208" s="280" t="n"/>
      <c r="R208" s="280" t="n"/>
      <c r="S208" s="280" t="n"/>
      <c r="T208" s="280" t="n"/>
      <c r="U208" s="280" t="n"/>
      <c r="V208" s="280" t="n"/>
      <c r="W208" s="280" t="n"/>
      <c r="X208" s="280" t="n"/>
      <c r="Y208" s="280" t="n"/>
      <c r="Z208" s="280" t="n"/>
      <c r="AA208" s="280" t="n"/>
      <c r="AB208" s="280" t="n"/>
      <c r="AC208" s="280" t="n"/>
      <c r="AD208" s="280" t="n"/>
      <c r="AE208" s="280" t="n"/>
      <c r="AF208" s="280" t="n"/>
      <c r="AG208" s="280" t="n"/>
      <c r="AH208" s="280" t="n"/>
      <c r="AI208" s="280" t="n"/>
      <c r="AJ208" s="280" t="n"/>
      <c r="AK208" s="280" t="n"/>
    </row>
    <row r="209" ht="15" customFormat="1" customHeight="1" s="23">
      <c r="A209" s="115" t="n"/>
      <c r="B209" s="426" t="n"/>
      <c r="C209" s="86" t="n"/>
      <c r="D209" s="86" t="n"/>
      <c r="E209" s="86" t="n"/>
      <c r="F209" s="86" t="n"/>
      <c r="G209" s="22" t="n"/>
      <c r="H209" s="280" t="n"/>
      <c r="I209" s="280" t="n"/>
      <c r="J209" s="280" t="n"/>
      <c r="K209" s="280" t="n"/>
      <c r="L209" s="280" t="n"/>
      <c r="M209" s="280" t="n"/>
      <c r="N209" s="280" t="n"/>
      <c r="O209" s="280" t="n"/>
      <c r="P209" s="280" t="n"/>
      <c r="Q209" s="280" t="n"/>
      <c r="R209" s="280" t="n"/>
      <c r="S209" s="280" t="n"/>
      <c r="T209" s="280" t="n"/>
      <c r="U209" s="280" t="n"/>
      <c r="V209" s="280" t="n"/>
      <c r="W209" s="280" t="n"/>
      <c r="X209" s="280" t="n"/>
      <c r="Y209" s="280" t="n"/>
      <c r="Z209" s="280" t="n"/>
      <c r="AA209" s="280" t="n"/>
      <c r="AB209" s="280" t="n"/>
      <c r="AC209" s="280" t="n"/>
      <c r="AD209" s="280" t="n"/>
      <c r="AE209" s="280" t="n"/>
      <c r="AF209" s="280" t="n"/>
      <c r="AG209" s="280" t="n"/>
      <c r="AH209" s="280" t="n"/>
      <c r="AI209" s="280" t="n"/>
      <c r="AJ209" s="280" t="n"/>
      <c r="AK209" s="280" t="n"/>
    </row>
    <row r="210" ht="15" customFormat="1" customHeight="1" s="23">
      <c r="A210" s="115" t="n"/>
      <c r="B210" s="426" t="n"/>
      <c r="C210" s="86" t="n"/>
      <c r="D210" s="86" t="n"/>
      <c r="E210" s="86" t="n"/>
      <c r="F210" s="86" t="n"/>
      <c r="G210" s="22" t="n"/>
      <c r="H210" s="280" t="n"/>
      <c r="I210" s="280" t="n"/>
      <c r="J210" s="280" t="n"/>
      <c r="K210" s="280" t="n"/>
      <c r="L210" s="280" t="n"/>
      <c r="M210" s="280" t="n"/>
      <c r="N210" s="280" t="n"/>
      <c r="O210" s="280" t="n"/>
      <c r="P210" s="280" t="n"/>
      <c r="Q210" s="280" t="n"/>
      <c r="R210" s="280" t="n"/>
      <c r="S210" s="280" t="n"/>
      <c r="T210" s="280" t="n"/>
      <c r="U210" s="280" t="n"/>
      <c r="V210" s="280" t="n"/>
      <c r="W210" s="280" t="n"/>
      <c r="X210" s="280" t="n"/>
      <c r="Y210" s="280" t="n"/>
      <c r="Z210" s="280" t="n"/>
      <c r="AA210" s="280" t="n"/>
      <c r="AB210" s="280" t="n"/>
      <c r="AC210" s="280" t="n"/>
      <c r="AD210" s="280" t="n"/>
      <c r="AE210" s="280" t="n"/>
      <c r="AF210" s="280" t="n"/>
      <c r="AG210" s="280" t="n"/>
      <c r="AH210" s="280" t="n"/>
      <c r="AI210" s="280" t="n"/>
      <c r="AJ210" s="280" t="n"/>
      <c r="AK210" s="280" t="n"/>
    </row>
    <row r="211" ht="15" customFormat="1" customHeight="1" s="23">
      <c r="A211" s="115" t="n"/>
      <c r="B211" s="426" t="n"/>
      <c r="C211" s="86" t="n"/>
      <c r="D211" s="86" t="n"/>
      <c r="E211" s="86" t="n"/>
      <c r="F211" s="86" t="n"/>
      <c r="G211" s="22" t="n"/>
      <c r="H211" s="280" t="n"/>
      <c r="I211" s="280" t="n"/>
      <c r="J211" s="280" t="n"/>
      <c r="K211" s="280" t="n"/>
      <c r="L211" s="280" t="n"/>
      <c r="M211" s="280" t="n"/>
      <c r="N211" s="280" t="n"/>
      <c r="O211" s="280" t="n"/>
      <c r="P211" s="280" t="n"/>
      <c r="Q211" s="280" t="n"/>
      <c r="R211" s="280" t="n"/>
      <c r="S211" s="280" t="n"/>
      <c r="T211" s="280" t="n"/>
      <c r="U211" s="280" t="n"/>
      <c r="V211" s="280" t="n"/>
      <c r="W211" s="280" t="n"/>
      <c r="X211" s="280" t="n"/>
      <c r="Y211" s="280" t="n"/>
      <c r="Z211" s="280" t="n"/>
      <c r="AA211" s="280" t="n"/>
      <c r="AB211" s="280" t="n"/>
      <c r="AC211" s="280" t="n"/>
      <c r="AD211" s="280" t="n"/>
      <c r="AE211" s="280" t="n"/>
      <c r="AF211" s="280" t="n"/>
      <c r="AG211" s="280" t="n"/>
      <c r="AH211" s="280" t="n"/>
      <c r="AI211" s="280" t="n"/>
      <c r="AJ211" s="280" t="n"/>
      <c r="AK211" s="280" t="n"/>
    </row>
    <row r="212" ht="15" customFormat="1" customHeight="1" s="23">
      <c r="A212" s="115" t="n"/>
      <c r="B212" s="426" t="n"/>
      <c r="C212" s="86" t="n"/>
      <c r="D212" s="86" t="n"/>
      <c r="E212" s="86" t="n"/>
      <c r="F212" s="86" t="n"/>
      <c r="G212" s="22" t="n"/>
      <c r="H212" s="280" t="n"/>
      <c r="I212" s="280" t="n"/>
      <c r="J212" s="280" t="n"/>
      <c r="K212" s="280" t="n"/>
      <c r="L212" s="280" t="n"/>
      <c r="M212" s="280" t="n"/>
      <c r="N212" s="280" t="n"/>
      <c r="O212" s="280" t="n"/>
      <c r="P212" s="280" t="n"/>
      <c r="Q212" s="280" t="n"/>
      <c r="R212" s="280" t="n"/>
      <c r="S212" s="280" t="n"/>
      <c r="T212" s="280" t="n"/>
      <c r="U212" s="280" t="n"/>
      <c r="V212" s="280" t="n"/>
      <c r="W212" s="280" t="n"/>
      <c r="X212" s="280" t="n"/>
      <c r="Y212" s="280" t="n"/>
      <c r="Z212" s="280" t="n"/>
      <c r="AA212" s="280" t="n"/>
      <c r="AB212" s="280" t="n"/>
      <c r="AC212" s="280" t="n"/>
      <c r="AD212" s="280" t="n"/>
      <c r="AE212" s="280" t="n"/>
      <c r="AF212" s="280" t="n"/>
      <c r="AG212" s="280" t="n"/>
      <c r="AH212" s="280" t="n"/>
      <c r="AI212" s="280" t="n"/>
      <c r="AJ212" s="280" t="n"/>
      <c r="AK212" s="280" t="n"/>
    </row>
    <row r="213" ht="15" customFormat="1" customHeight="1" s="23">
      <c r="A213" s="115" t="n"/>
      <c r="B213" s="426" t="n"/>
      <c r="C213" s="86" t="n"/>
      <c r="D213" s="86" t="n"/>
      <c r="E213" s="86" t="n"/>
      <c r="F213" s="86" t="n"/>
      <c r="G213" s="22" t="n"/>
      <c r="H213" s="280" t="n"/>
      <c r="I213" s="280" t="n"/>
      <c r="J213" s="280" t="n"/>
      <c r="K213" s="280" t="n"/>
      <c r="L213" s="280" t="n"/>
      <c r="M213" s="280" t="n"/>
      <c r="N213" s="280" t="n"/>
      <c r="O213" s="280" t="n"/>
      <c r="P213" s="280" t="n"/>
      <c r="Q213" s="280" t="n"/>
      <c r="R213" s="280" t="n"/>
      <c r="S213" s="280" t="n"/>
      <c r="T213" s="280" t="n"/>
      <c r="U213" s="280" t="n"/>
      <c r="V213" s="280" t="n"/>
      <c r="W213" s="280" t="n"/>
      <c r="X213" s="280" t="n"/>
      <c r="Y213" s="280" t="n"/>
      <c r="Z213" s="280" t="n"/>
      <c r="AA213" s="280" t="n"/>
      <c r="AB213" s="280" t="n"/>
      <c r="AC213" s="280" t="n"/>
      <c r="AD213" s="280" t="n"/>
      <c r="AE213" s="280" t="n"/>
      <c r="AF213" s="280" t="n"/>
      <c r="AG213" s="280" t="n"/>
      <c r="AH213" s="280" t="n"/>
      <c r="AI213" s="280" t="n"/>
      <c r="AJ213" s="280" t="n"/>
      <c r="AK213" s="280" t="n"/>
    </row>
    <row r="214" ht="15" customFormat="1" customHeight="1" s="23">
      <c r="A214" s="115" t="n"/>
      <c r="B214" s="426" t="n"/>
      <c r="C214" s="86" t="n"/>
      <c r="D214" s="86" t="n"/>
      <c r="E214" s="86" t="n"/>
      <c r="F214" s="86" t="n"/>
      <c r="G214" s="22" t="n"/>
      <c r="H214" s="280" t="n"/>
      <c r="I214" s="280" t="n"/>
      <c r="J214" s="280" t="n"/>
      <c r="K214" s="280" t="n"/>
      <c r="L214" s="280" t="n"/>
      <c r="M214" s="280" t="n"/>
      <c r="N214" s="280" t="n"/>
      <c r="O214" s="280" t="n"/>
      <c r="P214" s="280" t="n"/>
      <c r="Q214" s="280" t="n"/>
      <c r="R214" s="280" t="n"/>
      <c r="S214" s="280" t="n"/>
      <c r="T214" s="280" t="n"/>
      <c r="U214" s="280" t="n"/>
      <c r="V214" s="280" t="n"/>
      <c r="W214" s="280" t="n"/>
      <c r="X214" s="280" t="n"/>
      <c r="Y214" s="280" t="n"/>
      <c r="Z214" s="280" t="n"/>
      <c r="AA214" s="280" t="n"/>
      <c r="AB214" s="280" t="n"/>
      <c r="AC214" s="280" t="n"/>
      <c r="AD214" s="280" t="n"/>
      <c r="AE214" s="280" t="n"/>
      <c r="AF214" s="280" t="n"/>
      <c r="AG214" s="280" t="n"/>
      <c r="AH214" s="280" t="n"/>
      <c r="AI214" s="280" t="n"/>
      <c r="AJ214" s="280" t="n"/>
      <c r="AK214" s="280" t="n"/>
    </row>
    <row r="215" ht="15" customFormat="1" customHeight="1" s="23">
      <c r="A215" s="115" t="n"/>
      <c r="B215" s="426" t="n"/>
      <c r="C215" s="86" t="n"/>
      <c r="D215" s="86" t="n"/>
      <c r="E215" s="86" t="n"/>
      <c r="F215" s="86" t="n"/>
      <c r="G215" s="22" t="n"/>
      <c r="H215" s="280" t="n"/>
      <c r="I215" s="280" t="n"/>
      <c r="J215" s="280" t="n"/>
      <c r="K215" s="280" t="n"/>
      <c r="L215" s="280" t="n"/>
      <c r="M215" s="280" t="n"/>
      <c r="N215" s="280" t="n"/>
      <c r="O215" s="280" t="n"/>
      <c r="P215" s="280" t="n"/>
      <c r="Q215" s="280" t="n"/>
      <c r="R215" s="280" t="n"/>
      <c r="S215" s="280" t="n"/>
      <c r="T215" s="280" t="n"/>
      <c r="U215" s="280" t="n"/>
      <c r="V215" s="280" t="n"/>
      <c r="W215" s="280" t="n"/>
      <c r="X215" s="280" t="n"/>
      <c r="Y215" s="280" t="n"/>
      <c r="Z215" s="280" t="n"/>
      <c r="AA215" s="280" t="n"/>
      <c r="AB215" s="280" t="n"/>
      <c r="AC215" s="280" t="n"/>
      <c r="AD215" s="280" t="n"/>
      <c r="AE215" s="280" t="n"/>
      <c r="AF215" s="280" t="n"/>
      <c r="AG215" s="280" t="n"/>
      <c r="AH215" s="280" t="n"/>
      <c r="AI215" s="280" t="n"/>
      <c r="AJ215" s="280" t="n"/>
      <c r="AK215" s="280" t="n"/>
    </row>
    <row r="216" ht="15" customFormat="1" customHeight="1" s="23">
      <c r="A216" s="115" t="n"/>
      <c r="B216" s="426" t="n"/>
      <c r="C216" s="86" t="n"/>
      <c r="D216" s="86" t="n"/>
      <c r="E216" s="86" t="n"/>
      <c r="F216" s="86" t="n"/>
      <c r="G216" s="22" t="n"/>
      <c r="H216" s="280" t="n"/>
      <c r="I216" s="280" t="n"/>
      <c r="J216" s="280" t="n"/>
      <c r="K216" s="280" t="n"/>
      <c r="L216" s="280" t="n"/>
      <c r="M216" s="280" t="n"/>
      <c r="N216" s="280" t="n"/>
      <c r="O216" s="280" t="n"/>
      <c r="P216" s="280" t="n"/>
      <c r="Q216" s="280" t="n"/>
      <c r="R216" s="280" t="n"/>
      <c r="S216" s="280" t="n"/>
      <c r="T216" s="280" t="n"/>
      <c r="U216" s="280" t="n"/>
      <c r="V216" s="280" t="n"/>
      <c r="W216" s="280" t="n"/>
      <c r="X216" s="280" t="n"/>
      <c r="Y216" s="280" t="n"/>
      <c r="Z216" s="280" t="n"/>
      <c r="AA216" s="280" t="n"/>
      <c r="AB216" s="280" t="n"/>
      <c r="AC216" s="280" t="n"/>
      <c r="AD216" s="280" t="n"/>
      <c r="AE216" s="280" t="n"/>
      <c r="AF216" s="280" t="n"/>
      <c r="AG216" s="280" t="n"/>
      <c r="AH216" s="280" t="n"/>
      <c r="AI216" s="280" t="n"/>
      <c r="AJ216" s="280" t="n"/>
      <c r="AK216" s="280" t="n"/>
    </row>
    <row r="217" ht="15" customFormat="1" customHeight="1" s="23">
      <c r="A217" s="115" t="n"/>
      <c r="B217" s="426" t="n"/>
      <c r="C217" s="86" t="n"/>
      <c r="D217" s="86" t="n"/>
      <c r="E217" s="86" t="n"/>
      <c r="F217" s="86" t="n"/>
      <c r="G217" s="22" t="n"/>
      <c r="H217" s="280" t="n"/>
      <c r="I217" s="280" t="n"/>
      <c r="J217" s="280" t="n"/>
      <c r="K217" s="280" t="n"/>
      <c r="L217" s="280" t="n"/>
      <c r="M217" s="280" t="n"/>
      <c r="N217" s="280" t="n"/>
      <c r="O217" s="280" t="n"/>
      <c r="P217" s="280" t="n"/>
      <c r="Q217" s="280" t="n"/>
      <c r="R217" s="280" t="n"/>
      <c r="S217" s="280" t="n"/>
      <c r="T217" s="280" t="n"/>
      <c r="U217" s="280" t="n"/>
      <c r="V217" s="280" t="n"/>
      <c r="W217" s="280" t="n"/>
      <c r="X217" s="280" t="n"/>
      <c r="Y217" s="280" t="n"/>
      <c r="Z217" s="280" t="n"/>
      <c r="AA217" s="280" t="n"/>
      <c r="AB217" s="280" t="n"/>
      <c r="AC217" s="280" t="n"/>
      <c r="AD217" s="280" t="n"/>
      <c r="AE217" s="280" t="n"/>
      <c r="AF217" s="280" t="n"/>
      <c r="AG217" s="280" t="n"/>
      <c r="AH217" s="280" t="n"/>
      <c r="AI217" s="280" t="n"/>
      <c r="AJ217" s="280" t="n"/>
      <c r="AK217" s="280" t="n"/>
    </row>
    <row r="218" ht="15" customFormat="1" customHeight="1" s="23">
      <c r="A218" s="115" t="n"/>
      <c r="B218" s="426" t="n"/>
      <c r="C218" s="86" t="n"/>
      <c r="D218" s="86" t="n"/>
      <c r="E218" s="86" t="n"/>
      <c r="F218" s="86" t="n"/>
      <c r="G218" s="22" t="n"/>
      <c r="H218" s="280" t="n"/>
      <c r="I218" s="280" t="n"/>
      <c r="J218" s="280" t="n"/>
      <c r="K218" s="280" t="n"/>
      <c r="L218" s="280" t="n"/>
      <c r="M218" s="280" t="n"/>
      <c r="N218" s="280" t="n"/>
      <c r="O218" s="280" t="n"/>
      <c r="P218" s="280" t="n"/>
      <c r="Q218" s="280" t="n"/>
      <c r="R218" s="280" t="n"/>
      <c r="S218" s="280" t="n"/>
      <c r="T218" s="280" t="n"/>
      <c r="U218" s="280" t="n"/>
      <c r="V218" s="280" t="n"/>
      <c r="W218" s="280" t="n"/>
      <c r="X218" s="280" t="n"/>
      <c r="Y218" s="280" t="n"/>
      <c r="Z218" s="280" t="n"/>
      <c r="AA218" s="280" t="n"/>
      <c r="AB218" s="280" t="n"/>
      <c r="AC218" s="280" t="n"/>
      <c r="AD218" s="280" t="n"/>
      <c r="AE218" s="280" t="n"/>
      <c r="AF218" s="280" t="n"/>
      <c r="AG218" s="280" t="n"/>
      <c r="AH218" s="280" t="n"/>
      <c r="AI218" s="280" t="n"/>
      <c r="AJ218" s="280" t="n"/>
      <c r="AK218" s="280" t="n"/>
    </row>
    <row r="219" ht="15" customFormat="1" customHeight="1" s="23">
      <c r="A219" s="115" t="n"/>
      <c r="B219" s="426" t="n"/>
      <c r="C219" s="86" t="n"/>
      <c r="D219" s="86" t="n"/>
      <c r="E219" s="86" t="n"/>
      <c r="F219" s="86" t="n"/>
      <c r="G219" s="22" t="n"/>
      <c r="H219" s="280" t="n"/>
      <c r="I219" s="280" t="n"/>
      <c r="J219" s="280" t="n"/>
      <c r="K219" s="280" t="n"/>
      <c r="L219" s="280" t="n"/>
      <c r="M219" s="280" t="n"/>
      <c r="N219" s="280" t="n"/>
      <c r="O219" s="280" t="n"/>
      <c r="P219" s="280" t="n"/>
      <c r="Q219" s="280" t="n"/>
      <c r="R219" s="280" t="n"/>
      <c r="S219" s="280" t="n"/>
      <c r="T219" s="280" t="n"/>
      <c r="U219" s="280" t="n"/>
      <c r="V219" s="280" t="n"/>
      <c r="W219" s="280" t="n"/>
      <c r="X219" s="280" t="n"/>
      <c r="Y219" s="280" t="n"/>
      <c r="Z219" s="280" t="n"/>
      <c r="AA219" s="280" t="n"/>
      <c r="AB219" s="280" t="n"/>
      <c r="AC219" s="280" t="n"/>
      <c r="AD219" s="280" t="n"/>
      <c r="AE219" s="280" t="n"/>
      <c r="AF219" s="280" t="n"/>
      <c r="AG219" s="280" t="n"/>
      <c r="AH219" s="280" t="n"/>
      <c r="AI219" s="280" t="n"/>
      <c r="AJ219" s="280" t="n"/>
      <c r="AK219" s="280" t="n"/>
    </row>
    <row r="220" ht="15" customFormat="1" customHeight="1" s="23">
      <c r="A220" s="115" t="n"/>
      <c r="B220" s="426" t="n"/>
      <c r="C220" s="86" t="n"/>
      <c r="D220" s="86" t="n"/>
      <c r="E220" s="86" t="n"/>
      <c r="F220" s="86" t="n"/>
      <c r="G220" s="22" t="n"/>
      <c r="H220" s="280" t="n"/>
      <c r="I220" s="280" t="n"/>
      <c r="J220" s="280" t="n"/>
      <c r="K220" s="280" t="n"/>
      <c r="L220" s="280" t="n"/>
      <c r="M220" s="280" t="n"/>
      <c r="N220" s="280" t="n"/>
      <c r="O220" s="280" t="n"/>
      <c r="P220" s="280" t="n"/>
      <c r="Q220" s="280" t="n"/>
      <c r="R220" s="280" t="n"/>
      <c r="S220" s="280" t="n"/>
      <c r="T220" s="280" t="n"/>
      <c r="U220" s="280" t="n"/>
      <c r="V220" s="280" t="n"/>
      <c r="W220" s="280" t="n"/>
      <c r="X220" s="280" t="n"/>
      <c r="Y220" s="280" t="n"/>
      <c r="Z220" s="280" t="n"/>
      <c r="AA220" s="280" t="n"/>
      <c r="AB220" s="280" t="n"/>
      <c r="AC220" s="280" t="n"/>
      <c r="AD220" s="280" t="n"/>
      <c r="AE220" s="280" t="n"/>
      <c r="AF220" s="280" t="n"/>
      <c r="AG220" s="280" t="n"/>
      <c r="AH220" s="280" t="n"/>
      <c r="AI220" s="280" t="n"/>
      <c r="AJ220" s="280" t="n"/>
      <c r="AK220" s="280" t="n"/>
    </row>
    <row r="221" ht="15" customFormat="1" customHeight="1" s="23">
      <c r="A221" s="115" t="n"/>
      <c r="B221" s="426" t="n"/>
      <c r="C221" s="86" t="n"/>
      <c r="D221" s="86" t="n"/>
      <c r="E221" s="86" t="n"/>
      <c r="F221" s="86" t="n"/>
      <c r="G221" s="22" t="n"/>
      <c r="H221" s="280" t="n"/>
      <c r="I221" s="280" t="n"/>
      <c r="J221" s="280" t="n"/>
      <c r="K221" s="280" t="n"/>
      <c r="L221" s="280" t="n"/>
      <c r="M221" s="280" t="n"/>
      <c r="N221" s="280" t="n"/>
      <c r="O221" s="280" t="n"/>
      <c r="P221" s="280" t="n"/>
      <c r="Q221" s="280" t="n"/>
      <c r="R221" s="280" t="n"/>
      <c r="S221" s="280" t="n"/>
      <c r="T221" s="280" t="n"/>
      <c r="U221" s="280" t="n"/>
      <c r="V221" s="280" t="n"/>
      <c r="W221" s="280" t="n"/>
      <c r="X221" s="280" t="n"/>
      <c r="Y221" s="280" t="n"/>
      <c r="Z221" s="280" t="n"/>
      <c r="AA221" s="280" t="n"/>
      <c r="AB221" s="280" t="n"/>
      <c r="AC221" s="280" t="n"/>
      <c r="AD221" s="280" t="n"/>
      <c r="AE221" s="280" t="n"/>
      <c r="AF221" s="280" t="n"/>
      <c r="AG221" s="280" t="n"/>
      <c r="AH221" s="280" t="n"/>
      <c r="AI221" s="280" t="n"/>
      <c r="AJ221" s="280" t="n"/>
      <c r="AK221" s="280" t="n"/>
    </row>
    <row r="222" ht="15" customFormat="1" customHeight="1" s="23">
      <c r="A222" s="115" t="n"/>
      <c r="B222" s="426" t="n"/>
      <c r="C222" s="86" t="n"/>
      <c r="D222" s="86" t="n"/>
      <c r="E222" s="86" t="n"/>
      <c r="F222" s="86" t="n"/>
      <c r="G222" s="22" t="n"/>
      <c r="H222" s="280" t="n"/>
      <c r="I222" s="280" t="n"/>
      <c r="J222" s="280" t="n"/>
      <c r="K222" s="280" t="n"/>
      <c r="L222" s="280" t="n"/>
      <c r="M222" s="280" t="n"/>
      <c r="N222" s="280" t="n"/>
      <c r="O222" s="280" t="n"/>
      <c r="P222" s="280" t="n"/>
      <c r="Q222" s="280" t="n"/>
      <c r="R222" s="280" t="n"/>
      <c r="S222" s="280" t="n"/>
      <c r="T222" s="280" t="n"/>
      <c r="U222" s="280" t="n"/>
      <c r="V222" s="280" t="n"/>
      <c r="W222" s="280" t="n"/>
      <c r="X222" s="280" t="n"/>
      <c r="Y222" s="280" t="n"/>
      <c r="Z222" s="280" t="n"/>
      <c r="AA222" s="280" t="n"/>
      <c r="AB222" s="280" t="n"/>
      <c r="AC222" s="280" t="n"/>
      <c r="AD222" s="280" t="n"/>
      <c r="AE222" s="280" t="n"/>
      <c r="AF222" s="280" t="n"/>
      <c r="AG222" s="280" t="n"/>
      <c r="AH222" s="280" t="n"/>
      <c r="AI222" s="280" t="n"/>
      <c r="AJ222" s="280" t="n"/>
      <c r="AK222" s="280" t="n"/>
    </row>
    <row r="223" ht="15" customFormat="1" customHeight="1" s="23">
      <c r="A223" s="115" t="n"/>
      <c r="B223" s="426" t="n"/>
      <c r="C223" s="86" t="n"/>
      <c r="D223" s="86" t="n"/>
      <c r="E223" s="86" t="n"/>
      <c r="F223" s="86" t="n"/>
      <c r="G223" s="22" t="n"/>
      <c r="H223" s="280" t="n"/>
      <c r="I223" s="280" t="n"/>
      <c r="J223" s="280" t="n"/>
      <c r="K223" s="280" t="n"/>
      <c r="L223" s="280" t="n"/>
      <c r="M223" s="280" t="n"/>
      <c r="N223" s="280" t="n"/>
      <c r="O223" s="280" t="n"/>
      <c r="P223" s="280" t="n"/>
      <c r="Q223" s="280" t="n"/>
      <c r="R223" s="280" t="n"/>
      <c r="S223" s="280" t="n"/>
      <c r="T223" s="280" t="n"/>
      <c r="U223" s="280" t="n"/>
      <c r="V223" s="280" t="n"/>
      <c r="W223" s="280" t="n"/>
      <c r="X223" s="280" t="n"/>
      <c r="Y223" s="280" t="n"/>
      <c r="Z223" s="280" t="n"/>
      <c r="AA223" s="280" t="n"/>
      <c r="AB223" s="280" t="n"/>
      <c r="AC223" s="280" t="n"/>
      <c r="AD223" s="280" t="n"/>
      <c r="AE223" s="280" t="n"/>
      <c r="AF223" s="280" t="n"/>
      <c r="AG223" s="280" t="n"/>
      <c r="AH223" s="280" t="n"/>
      <c r="AI223" s="280" t="n"/>
      <c r="AJ223" s="280" t="n"/>
      <c r="AK223" s="280" t="n"/>
    </row>
    <row r="224" ht="15" customFormat="1" customHeight="1" s="23">
      <c r="A224" s="115" t="n"/>
      <c r="B224" s="426" t="n"/>
      <c r="C224" s="86" t="n"/>
      <c r="D224" s="86" t="n"/>
      <c r="E224" s="86" t="n"/>
      <c r="F224" s="86" t="n"/>
      <c r="G224" s="22" t="n"/>
      <c r="H224" s="280" t="n"/>
      <c r="I224" s="280" t="n"/>
      <c r="J224" s="280" t="n"/>
      <c r="K224" s="280" t="n"/>
      <c r="L224" s="280" t="n"/>
      <c r="M224" s="280" t="n"/>
      <c r="N224" s="280" t="n"/>
      <c r="O224" s="280" t="n"/>
      <c r="P224" s="280" t="n"/>
      <c r="Q224" s="280" t="n"/>
      <c r="R224" s="280" t="n"/>
      <c r="S224" s="280" t="n"/>
      <c r="T224" s="280" t="n"/>
      <c r="U224" s="280" t="n"/>
      <c r="V224" s="280" t="n"/>
      <c r="W224" s="280" t="n"/>
      <c r="X224" s="280" t="n"/>
      <c r="Y224" s="280" t="n"/>
      <c r="Z224" s="280" t="n"/>
      <c r="AA224" s="280" t="n"/>
      <c r="AB224" s="280" t="n"/>
      <c r="AC224" s="280" t="n"/>
      <c r="AD224" s="280" t="n"/>
      <c r="AE224" s="280" t="n"/>
      <c r="AF224" s="280" t="n"/>
      <c r="AG224" s="280" t="n"/>
      <c r="AH224" s="280" t="n"/>
      <c r="AI224" s="280" t="n"/>
      <c r="AJ224" s="280" t="n"/>
      <c r="AK224" s="280" t="n"/>
    </row>
    <row r="225" ht="15" customFormat="1" customHeight="1" s="23">
      <c r="A225" s="115" t="n"/>
      <c r="B225" s="426" t="n"/>
      <c r="C225" s="86" t="n"/>
      <c r="D225" s="86" t="n"/>
      <c r="E225" s="86" t="n"/>
      <c r="F225" s="86" t="n"/>
      <c r="G225" s="22" t="n"/>
      <c r="H225" s="280" t="n"/>
      <c r="I225" s="280" t="n"/>
      <c r="J225" s="280" t="n"/>
      <c r="K225" s="280" t="n"/>
      <c r="L225" s="280" t="n"/>
      <c r="M225" s="280" t="n"/>
      <c r="N225" s="280" t="n"/>
      <c r="O225" s="280" t="n"/>
      <c r="P225" s="280" t="n"/>
      <c r="Q225" s="280" t="n"/>
      <c r="R225" s="280" t="n"/>
      <c r="S225" s="280" t="n"/>
      <c r="T225" s="280" t="n"/>
      <c r="U225" s="280" t="n"/>
      <c r="V225" s="280" t="n"/>
      <c r="W225" s="280" t="n"/>
      <c r="X225" s="280" t="n"/>
      <c r="Y225" s="280" t="n"/>
      <c r="Z225" s="280" t="n"/>
      <c r="AA225" s="280" t="n"/>
      <c r="AB225" s="280" t="n"/>
      <c r="AC225" s="280" t="n"/>
      <c r="AD225" s="280" t="n"/>
      <c r="AE225" s="280" t="n"/>
      <c r="AF225" s="280" t="n"/>
      <c r="AG225" s="280" t="n"/>
      <c r="AH225" s="280" t="n"/>
      <c r="AI225" s="280" t="n"/>
      <c r="AJ225" s="280" t="n"/>
      <c r="AK225" s="280" t="n"/>
    </row>
    <row r="226" ht="15" customFormat="1" customHeight="1" s="23">
      <c r="A226" s="115" t="n"/>
      <c r="B226" s="426" t="n"/>
      <c r="C226" s="86" t="n"/>
      <c r="D226" s="86" t="n"/>
      <c r="E226" s="86" t="n"/>
      <c r="F226" s="86" t="n"/>
      <c r="G226" s="22" t="n"/>
      <c r="H226" s="280" t="n"/>
      <c r="I226" s="280" t="n"/>
      <c r="J226" s="280" t="n"/>
      <c r="K226" s="280" t="n"/>
      <c r="L226" s="280" t="n"/>
      <c r="M226" s="280" t="n"/>
      <c r="N226" s="280" t="n"/>
      <c r="O226" s="280" t="n"/>
      <c r="P226" s="280" t="n"/>
      <c r="Q226" s="280" t="n"/>
      <c r="R226" s="280" t="n"/>
      <c r="S226" s="280" t="n"/>
      <c r="T226" s="280" t="n"/>
      <c r="U226" s="280" t="n"/>
      <c r="V226" s="280" t="n"/>
      <c r="W226" s="280" t="n"/>
      <c r="X226" s="280" t="n"/>
      <c r="Y226" s="280" t="n"/>
      <c r="Z226" s="280" t="n"/>
      <c r="AA226" s="280" t="n"/>
      <c r="AB226" s="280" t="n"/>
      <c r="AC226" s="280" t="n"/>
      <c r="AD226" s="280" t="n"/>
      <c r="AE226" s="280" t="n"/>
      <c r="AF226" s="280" t="n"/>
      <c r="AG226" s="280" t="n"/>
      <c r="AH226" s="280" t="n"/>
      <c r="AI226" s="280" t="n"/>
      <c r="AJ226" s="280" t="n"/>
      <c r="AK226" s="280" t="n"/>
    </row>
    <row r="227" ht="15" customFormat="1" customHeight="1" s="23">
      <c r="A227" s="115" t="n"/>
      <c r="B227" s="426" t="n"/>
      <c r="C227" s="86" t="n"/>
      <c r="D227" s="86" t="n"/>
      <c r="E227" s="86" t="n"/>
      <c r="F227" s="86" t="n"/>
      <c r="G227" s="22" t="n"/>
      <c r="H227" s="280" t="n"/>
      <c r="I227" s="280" t="n"/>
      <c r="J227" s="280" t="n"/>
      <c r="K227" s="280" t="n"/>
      <c r="L227" s="280" t="n"/>
      <c r="M227" s="280" t="n"/>
      <c r="N227" s="280" t="n"/>
      <c r="O227" s="280" t="n"/>
      <c r="P227" s="280" t="n"/>
      <c r="Q227" s="280" t="n"/>
      <c r="R227" s="280" t="n"/>
      <c r="S227" s="280" t="n"/>
      <c r="T227" s="280" t="n"/>
      <c r="U227" s="280" t="n"/>
      <c r="V227" s="280" t="n"/>
      <c r="W227" s="280" t="n"/>
      <c r="X227" s="280" t="n"/>
      <c r="Y227" s="280" t="n"/>
      <c r="Z227" s="280" t="n"/>
      <c r="AA227" s="280" t="n"/>
      <c r="AB227" s="280" t="n"/>
      <c r="AC227" s="280" t="n"/>
      <c r="AD227" s="280" t="n"/>
      <c r="AE227" s="280" t="n"/>
      <c r="AF227" s="280" t="n"/>
      <c r="AG227" s="280" t="n"/>
      <c r="AH227" s="280" t="n"/>
      <c r="AI227" s="280" t="n"/>
      <c r="AJ227" s="280" t="n"/>
      <c r="AK227" s="280" t="n"/>
    </row>
    <row r="228" ht="15" customFormat="1" customHeight="1" s="23">
      <c r="A228" s="115" t="n"/>
      <c r="B228" s="426" t="n"/>
      <c r="C228" s="86" t="n"/>
      <c r="D228" s="86" t="n"/>
      <c r="E228" s="86" t="n"/>
      <c r="F228" s="86" t="n"/>
      <c r="G228" s="22" t="n"/>
      <c r="H228" s="280" t="n"/>
      <c r="I228" s="280" t="n"/>
      <c r="J228" s="280" t="n"/>
      <c r="K228" s="280" t="n"/>
      <c r="L228" s="280" t="n"/>
      <c r="M228" s="280" t="n"/>
      <c r="N228" s="280" t="n"/>
      <c r="O228" s="280" t="n"/>
      <c r="P228" s="280" t="n"/>
      <c r="Q228" s="280" t="n"/>
      <c r="R228" s="280" t="n"/>
      <c r="S228" s="280" t="n"/>
      <c r="T228" s="280" t="n"/>
      <c r="U228" s="280" t="n"/>
      <c r="V228" s="280" t="n"/>
      <c r="W228" s="280" t="n"/>
      <c r="X228" s="280" t="n"/>
      <c r="Y228" s="280" t="n"/>
      <c r="Z228" s="280" t="n"/>
      <c r="AA228" s="280" t="n"/>
      <c r="AB228" s="280" t="n"/>
      <c r="AC228" s="280" t="n"/>
      <c r="AD228" s="280" t="n"/>
      <c r="AE228" s="280" t="n"/>
      <c r="AF228" s="280" t="n"/>
      <c r="AG228" s="280" t="n"/>
      <c r="AH228" s="280" t="n"/>
      <c r="AI228" s="280" t="n"/>
      <c r="AJ228" s="280" t="n"/>
      <c r="AK228" s="280" t="n"/>
    </row>
    <row r="229" ht="15" customFormat="1" customHeight="1" s="23">
      <c r="A229" s="115" t="n"/>
      <c r="B229" s="426" t="n"/>
      <c r="C229" s="86" t="n"/>
      <c r="D229" s="86" t="n"/>
      <c r="E229" s="86" t="n"/>
      <c r="F229" s="86" t="n"/>
      <c r="G229" s="22" t="n"/>
      <c r="H229" s="280" t="n"/>
      <c r="I229" s="280" t="n"/>
      <c r="J229" s="280" t="n"/>
      <c r="K229" s="280" t="n"/>
      <c r="L229" s="280" t="n"/>
      <c r="M229" s="280" t="n"/>
      <c r="N229" s="280" t="n"/>
      <c r="O229" s="280" t="n"/>
      <c r="P229" s="280" t="n"/>
      <c r="Q229" s="280" t="n"/>
      <c r="R229" s="280" t="n"/>
      <c r="S229" s="280" t="n"/>
      <c r="T229" s="280" t="n"/>
      <c r="U229" s="280" t="n"/>
      <c r="V229" s="280" t="n"/>
      <c r="W229" s="280" t="n"/>
      <c r="X229" s="280" t="n"/>
      <c r="Y229" s="280" t="n"/>
      <c r="Z229" s="280" t="n"/>
      <c r="AA229" s="280" t="n"/>
      <c r="AB229" s="280" t="n"/>
      <c r="AC229" s="280" t="n"/>
      <c r="AD229" s="280" t="n"/>
      <c r="AE229" s="280" t="n"/>
      <c r="AF229" s="280" t="n"/>
      <c r="AG229" s="280" t="n"/>
      <c r="AH229" s="280" t="n"/>
      <c r="AI229" s="280" t="n"/>
      <c r="AJ229" s="280" t="n"/>
      <c r="AK229" s="280" t="n"/>
    </row>
    <row r="230" ht="15" customFormat="1" customHeight="1" s="23">
      <c r="A230" s="115" t="n"/>
      <c r="B230" s="426" t="n"/>
      <c r="C230" s="86" t="n"/>
      <c r="D230" s="86" t="n"/>
      <c r="E230" s="86" t="n"/>
      <c r="F230" s="86" t="n"/>
      <c r="G230" s="22" t="n"/>
      <c r="H230" s="280" t="n"/>
      <c r="I230" s="280" t="n"/>
      <c r="J230" s="280" t="n"/>
      <c r="K230" s="280" t="n"/>
      <c r="L230" s="280" t="n"/>
      <c r="M230" s="280" t="n"/>
      <c r="N230" s="280" t="n"/>
      <c r="O230" s="280" t="n"/>
      <c r="P230" s="280" t="n"/>
      <c r="Q230" s="280" t="n"/>
      <c r="R230" s="280" t="n"/>
      <c r="S230" s="280" t="n"/>
      <c r="T230" s="280" t="n"/>
      <c r="U230" s="280" t="n"/>
      <c r="V230" s="280" t="n"/>
      <c r="W230" s="280" t="n"/>
      <c r="X230" s="280" t="n"/>
      <c r="Y230" s="280" t="n"/>
      <c r="Z230" s="280" t="n"/>
      <c r="AA230" s="280" t="n"/>
      <c r="AB230" s="280" t="n"/>
      <c r="AC230" s="280" t="n"/>
      <c r="AD230" s="280" t="n"/>
      <c r="AE230" s="280" t="n"/>
      <c r="AF230" s="280" t="n"/>
      <c r="AG230" s="280" t="n"/>
      <c r="AH230" s="280" t="n"/>
      <c r="AI230" s="280" t="n"/>
      <c r="AJ230" s="280" t="n"/>
      <c r="AK230" s="280" t="n"/>
    </row>
    <row r="231" ht="15" customFormat="1" customHeight="1" s="23">
      <c r="A231" s="115" t="n"/>
      <c r="B231" s="426" t="n"/>
      <c r="C231" s="86" t="n"/>
      <c r="D231" s="86" t="n"/>
      <c r="E231" s="86" t="n"/>
      <c r="F231" s="86" t="n"/>
      <c r="G231" s="22" t="n"/>
      <c r="H231" s="280" t="n"/>
      <c r="I231" s="280" t="n"/>
      <c r="J231" s="280" t="n"/>
      <c r="K231" s="280" t="n"/>
      <c r="L231" s="280" t="n"/>
      <c r="M231" s="280" t="n"/>
      <c r="N231" s="280" t="n"/>
      <c r="O231" s="280" t="n"/>
      <c r="P231" s="280" t="n"/>
      <c r="Q231" s="280" t="n"/>
      <c r="R231" s="280" t="n"/>
      <c r="S231" s="280" t="n"/>
      <c r="T231" s="280" t="n"/>
      <c r="U231" s="280" t="n"/>
      <c r="V231" s="280" t="n"/>
      <c r="W231" s="280" t="n"/>
      <c r="X231" s="280" t="n"/>
      <c r="Y231" s="280" t="n"/>
      <c r="Z231" s="280" t="n"/>
      <c r="AA231" s="280" t="n"/>
      <c r="AB231" s="280" t="n"/>
      <c r="AC231" s="280" t="n"/>
      <c r="AD231" s="280" t="n"/>
      <c r="AE231" s="280" t="n"/>
      <c r="AF231" s="280" t="n"/>
      <c r="AG231" s="280" t="n"/>
      <c r="AH231" s="280" t="n"/>
      <c r="AI231" s="280" t="n"/>
      <c r="AJ231" s="280" t="n"/>
      <c r="AK231" s="280" t="n"/>
    </row>
    <row r="232" ht="15" customFormat="1" customHeight="1" s="23">
      <c r="A232" s="115" t="n"/>
      <c r="B232" s="426" t="n"/>
      <c r="C232" s="86" t="n"/>
      <c r="D232" s="86" t="n"/>
      <c r="E232" s="86" t="n"/>
      <c r="F232" s="86" t="n"/>
      <c r="G232" s="22" t="n"/>
      <c r="H232" s="280" t="n"/>
      <c r="I232" s="280" t="n"/>
      <c r="J232" s="280" t="n"/>
      <c r="K232" s="280" t="n"/>
      <c r="L232" s="280" t="n"/>
      <c r="M232" s="280" t="n"/>
      <c r="N232" s="280" t="n"/>
      <c r="O232" s="280" t="n"/>
      <c r="P232" s="280" t="n"/>
      <c r="Q232" s="280" t="n"/>
      <c r="R232" s="280" t="n"/>
      <c r="S232" s="280" t="n"/>
      <c r="T232" s="280" t="n"/>
      <c r="U232" s="280" t="n"/>
      <c r="V232" s="280" t="n"/>
      <c r="W232" s="280" t="n"/>
      <c r="X232" s="280" t="n"/>
      <c r="Y232" s="280" t="n"/>
      <c r="Z232" s="280" t="n"/>
      <c r="AA232" s="280" t="n"/>
      <c r="AB232" s="280" t="n"/>
      <c r="AC232" s="280" t="n"/>
      <c r="AD232" s="280" t="n"/>
      <c r="AE232" s="280" t="n"/>
      <c r="AF232" s="280" t="n"/>
      <c r="AG232" s="280" t="n"/>
      <c r="AH232" s="280" t="n"/>
      <c r="AI232" s="280" t="n"/>
      <c r="AJ232" s="280" t="n"/>
      <c r="AK232" s="280" t="n"/>
    </row>
    <row r="233" ht="15" customFormat="1" customHeight="1" s="23">
      <c r="A233" s="115" t="n"/>
      <c r="B233" s="426" t="n"/>
      <c r="C233" s="86" t="n"/>
      <c r="D233" s="86" t="n"/>
      <c r="E233" s="86" t="n"/>
      <c r="F233" s="86" t="n"/>
      <c r="G233" s="22" t="n"/>
      <c r="H233" s="280" t="n"/>
      <c r="I233" s="280" t="n"/>
      <c r="J233" s="280" t="n"/>
      <c r="K233" s="280" t="n"/>
      <c r="L233" s="280" t="n"/>
      <c r="M233" s="280" t="n"/>
      <c r="N233" s="280" t="n"/>
      <c r="O233" s="280" t="n"/>
      <c r="P233" s="280" t="n"/>
      <c r="Q233" s="280" t="n"/>
      <c r="R233" s="280" t="n"/>
      <c r="S233" s="280" t="n"/>
      <c r="T233" s="280" t="n"/>
      <c r="U233" s="280" t="n"/>
      <c r="V233" s="280" t="n"/>
      <c r="W233" s="280" t="n"/>
      <c r="X233" s="280" t="n"/>
      <c r="Y233" s="280" t="n"/>
      <c r="Z233" s="280" t="n"/>
      <c r="AA233" s="280" t="n"/>
      <c r="AB233" s="280" t="n"/>
      <c r="AC233" s="280" t="n"/>
      <c r="AD233" s="280" t="n"/>
      <c r="AE233" s="280" t="n"/>
      <c r="AF233" s="280" t="n"/>
      <c r="AG233" s="280" t="n"/>
      <c r="AH233" s="280" t="n"/>
      <c r="AI233" s="280" t="n"/>
      <c r="AJ233" s="280" t="n"/>
      <c r="AK233" s="280" t="n"/>
    </row>
    <row r="234" ht="15" customFormat="1" customHeight="1" s="23">
      <c r="A234" s="115" t="n"/>
      <c r="B234" s="426" t="n"/>
      <c r="C234" s="86" t="n"/>
      <c r="D234" s="86" t="n"/>
      <c r="E234" s="86" t="n"/>
      <c r="F234" s="86" t="n"/>
      <c r="G234" s="22" t="n"/>
      <c r="H234" s="280" t="n"/>
      <c r="I234" s="280" t="n"/>
      <c r="J234" s="280" t="n"/>
      <c r="K234" s="280" t="n"/>
      <c r="L234" s="280" t="n"/>
      <c r="M234" s="280" t="n"/>
      <c r="N234" s="280" t="n"/>
      <c r="O234" s="280" t="n"/>
      <c r="P234" s="280" t="n"/>
      <c r="Q234" s="280" t="n"/>
      <c r="R234" s="280" t="n"/>
      <c r="S234" s="280" t="n"/>
      <c r="T234" s="280" t="n"/>
      <c r="U234" s="280" t="n"/>
      <c r="V234" s="280" t="n"/>
      <c r="W234" s="280" t="n"/>
      <c r="X234" s="280" t="n"/>
      <c r="Y234" s="280" t="n"/>
      <c r="Z234" s="280" t="n"/>
      <c r="AA234" s="280" t="n"/>
      <c r="AB234" s="280" t="n"/>
      <c r="AC234" s="280" t="n"/>
      <c r="AD234" s="280" t="n"/>
      <c r="AE234" s="280" t="n"/>
      <c r="AF234" s="280" t="n"/>
      <c r="AG234" s="280" t="n"/>
      <c r="AH234" s="280" t="n"/>
      <c r="AI234" s="280" t="n"/>
      <c r="AJ234" s="280" t="n"/>
      <c r="AK234" s="280" t="n"/>
    </row>
    <row r="235" ht="15" customFormat="1" customHeight="1" s="23">
      <c r="A235" s="115" t="n"/>
      <c r="B235" s="426" t="n"/>
      <c r="C235" s="86" t="n"/>
      <c r="D235" s="86" t="n"/>
      <c r="E235" s="86" t="n"/>
      <c r="F235" s="86" t="n"/>
      <c r="G235" s="22" t="n"/>
      <c r="H235" s="280" t="n"/>
      <c r="I235" s="280" t="n"/>
      <c r="J235" s="280" t="n"/>
      <c r="K235" s="280" t="n"/>
      <c r="L235" s="280" t="n"/>
      <c r="M235" s="280" t="n"/>
      <c r="N235" s="280" t="n"/>
      <c r="O235" s="280" t="n"/>
      <c r="P235" s="280" t="n"/>
      <c r="Q235" s="280" t="n"/>
      <c r="R235" s="280" t="n"/>
      <c r="S235" s="280" t="n"/>
      <c r="T235" s="280" t="n"/>
      <c r="U235" s="280" t="n"/>
      <c r="V235" s="280" t="n"/>
      <c r="W235" s="280" t="n"/>
      <c r="X235" s="280" t="n"/>
      <c r="Y235" s="280" t="n"/>
      <c r="Z235" s="280" t="n"/>
      <c r="AA235" s="280" t="n"/>
      <c r="AB235" s="280" t="n"/>
      <c r="AC235" s="280" t="n"/>
      <c r="AD235" s="280" t="n"/>
      <c r="AE235" s="280" t="n"/>
      <c r="AF235" s="280" t="n"/>
      <c r="AG235" s="280" t="n"/>
      <c r="AH235" s="280" t="n"/>
      <c r="AI235" s="280" t="n"/>
      <c r="AJ235" s="280" t="n"/>
      <c r="AK235" s="280" t="n"/>
    </row>
    <row r="236" ht="15" customFormat="1" customHeight="1" s="23">
      <c r="A236" s="115" t="n"/>
      <c r="B236" s="426" t="n"/>
      <c r="C236" s="86" t="n"/>
      <c r="D236" s="86" t="n"/>
      <c r="E236" s="86" t="n"/>
      <c r="F236" s="86" t="n"/>
      <c r="G236" s="22" t="n"/>
      <c r="H236" s="280" t="n"/>
      <c r="I236" s="280" t="n"/>
      <c r="J236" s="280" t="n"/>
      <c r="K236" s="280" t="n"/>
      <c r="L236" s="280" t="n"/>
      <c r="M236" s="280" t="n"/>
      <c r="N236" s="280" t="n"/>
      <c r="O236" s="280" t="n"/>
      <c r="P236" s="280" t="n"/>
      <c r="Q236" s="280" t="n"/>
      <c r="R236" s="280" t="n"/>
      <c r="S236" s="280" t="n"/>
      <c r="T236" s="280" t="n"/>
      <c r="U236" s="280" t="n"/>
      <c r="V236" s="280" t="n"/>
      <c r="W236" s="280" t="n"/>
      <c r="X236" s="280" t="n"/>
      <c r="Y236" s="280" t="n"/>
      <c r="Z236" s="280" t="n"/>
      <c r="AA236" s="280" t="n"/>
      <c r="AB236" s="280" t="n"/>
      <c r="AC236" s="280" t="n"/>
      <c r="AD236" s="280" t="n"/>
      <c r="AE236" s="280" t="n"/>
      <c r="AF236" s="280" t="n"/>
      <c r="AG236" s="280" t="n"/>
      <c r="AH236" s="280" t="n"/>
      <c r="AI236" s="280" t="n"/>
      <c r="AJ236" s="280" t="n"/>
      <c r="AK236" s="280" t="n"/>
    </row>
    <row r="237" ht="15" customFormat="1" customHeight="1" s="23">
      <c r="A237" s="115" t="n"/>
      <c r="B237" s="426" t="n"/>
      <c r="C237" s="86" t="n"/>
      <c r="D237" s="86" t="n"/>
      <c r="E237" s="86" t="n"/>
      <c r="F237" s="86" t="n"/>
      <c r="G237" s="22" t="n"/>
      <c r="H237" s="280" t="n"/>
      <c r="I237" s="280" t="n"/>
      <c r="J237" s="280" t="n"/>
      <c r="K237" s="280" t="n"/>
      <c r="L237" s="280" t="n"/>
      <c r="M237" s="280" t="n"/>
      <c r="N237" s="280" t="n"/>
      <c r="O237" s="280" t="n"/>
      <c r="P237" s="280" t="n"/>
      <c r="Q237" s="280" t="n"/>
      <c r="R237" s="280" t="n"/>
      <c r="S237" s="280" t="n"/>
      <c r="T237" s="280" t="n"/>
      <c r="U237" s="280" t="n"/>
      <c r="V237" s="280" t="n"/>
      <c r="W237" s="280" t="n"/>
      <c r="X237" s="280" t="n"/>
      <c r="Y237" s="280" t="n"/>
      <c r="Z237" s="280" t="n"/>
      <c r="AA237" s="280" t="n"/>
      <c r="AB237" s="280" t="n"/>
      <c r="AC237" s="280" t="n"/>
      <c r="AD237" s="280" t="n"/>
      <c r="AE237" s="280" t="n"/>
      <c r="AF237" s="280" t="n"/>
      <c r="AG237" s="280" t="n"/>
      <c r="AH237" s="280" t="n"/>
      <c r="AI237" s="280" t="n"/>
      <c r="AJ237" s="280" t="n"/>
      <c r="AK237" s="280" t="n"/>
    </row>
    <row r="238" ht="15" customFormat="1" customHeight="1" s="23">
      <c r="A238" s="115" t="n"/>
      <c r="B238" s="426" t="n"/>
      <c r="C238" s="86" t="n"/>
      <c r="D238" s="86" t="n"/>
      <c r="E238" s="86" t="n"/>
      <c r="F238" s="86" t="n"/>
      <c r="G238" s="22" t="n"/>
      <c r="H238" s="280" t="n"/>
      <c r="I238" s="280" t="n"/>
      <c r="J238" s="280" t="n"/>
      <c r="K238" s="280" t="n"/>
      <c r="L238" s="280" t="n"/>
      <c r="M238" s="280" t="n"/>
      <c r="N238" s="280" t="n"/>
      <c r="O238" s="280" t="n"/>
      <c r="P238" s="280" t="n"/>
      <c r="Q238" s="280" t="n"/>
      <c r="R238" s="280" t="n"/>
      <c r="S238" s="280" t="n"/>
      <c r="T238" s="280" t="n"/>
      <c r="U238" s="280" t="n"/>
      <c r="V238" s="280" t="n"/>
      <c r="W238" s="280" t="n"/>
      <c r="X238" s="280" t="n"/>
      <c r="Y238" s="280" t="n"/>
      <c r="Z238" s="280" t="n"/>
      <c r="AA238" s="280" t="n"/>
      <c r="AB238" s="280" t="n"/>
      <c r="AC238" s="280" t="n"/>
      <c r="AD238" s="280" t="n"/>
      <c r="AE238" s="280" t="n"/>
      <c r="AF238" s="280" t="n"/>
      <c r="AG238" s="280" t="n"/>
      <c r="AH238" s="280" t="n"/>
      <c r="AI238" s="280" t="n"/>
      <c r="AJ238" s="280" t="n"/>
      <c r="AK238" s="280" t="n"/>
    </row>
    <row r="239" ht="15" customFormat="1" customHeight="1" s="23">
      <c r="A239" s="115" t="n"/>
      <c r="B239" s="426" t="n"/>
      <c r="C239" s="86" t="n"/>
      <c r="D239" s="86" t="n"/>
      <c r="E239" s="86" t="n"/>
      <c r="F239" s="86" t="n"/>
      <c r="G239" s="22" t="n"/>
      <c r="H239" s="280" t="n"/>
      <c r="I239" s="280" t="n"/>
      <c r="J239" s="280" t="n"/>
      <c r="K239" s="280" t="n"/>
      <c r="L239" s="280" t="n"/>
      <c r="M239" s="280" t="n"/>
      <c r="N239" s="280" t="n"/>
      <c r="O239" s="280" t="n"/>
      <c r="P239" s="280" t="n"/>
      <c r="Q239" s="280" t="n"/>
      <c r="R239" s="280" t="n"/>
      <c r="S239" s="280" t="n"/>
      <c r="T239" s="280" t="n"/>
      <c r="U239" s="280" t="n"/>
      <c r="V239" s="280" t="n"/>
      <c r="W239" s="280" t="n"/>
      <c r="X239" s="280" t="n"/>
      <c r="Y239" s="280" t="n"/>
      <c r="Z239" s="280" t="n"/>
      <c r="AA239" s="280" t="n"/>
      <c r="AB239" s="280" t="n"/>
      <c r="AC239" s="280" t="n"/>
      <c r="AD239" s="280" t="n"/>
      <c r="AE239" s="280" t="n"/>
      <c r="AF239" s="280" t="n"/>
      <c r="AG239" s="280" t="n"/>
      <c r="AH239" s="280" t="n"/>
      <c r="AI239" s="280" t="n"/>
      <c r="AJ239" s="280" t="n"/>
      <c r="AK239" s="280" t="n"/>
    </row>
    <row r="240" ht="15" customFormat="1" customHeight="1" s="23">
      <c r="A240" s="115" t="n"/>
      <c r="B240" s="426" t="n"/>
      <c r="C240" s="86" t="n"/>
      <c r="D240" s="86" t="n"/>
      <c r="E240" s="86" t="n"/>
      <c r="F240" s="86" t="n"/>
      <c r="G240" s="22" t="n"/>
      <c r="H240" s="280" t="n"/>
      <c r="I240" s="280" t="n"/>
      <c r="J240" s="280" t="n"/>
      <c r="K240" s="280" t="n"/>
      <c r="L240" s="280" t="n"/>
      <c r="M240" s="280" t="n"/>
      <c r="N240" s="280" t="n"/>
      <c r="O240" s="280" t="n"/>
      <c r="P240" s="280" t="n"/>
      <c r="Q240" s="280" t="n"/>
      <c r="R240" s="280" t="n"/>
      <c r="S240" s="280" t="n"/>
      <c r="T240" s="280" t="n"/>
      <c r="U240" s="280" t="n"/>
      <c r="V240" s="280" t="n"/>
      <c r="W240" s="280" t="n"/>
      <c r="X240" s="280" t="n"/>
      <c r="Y240" s="280" t="n"/>
      <c r="Z240" s="280" t="n"/>
      <c r="AA240" s="280" t="n"/>
      <c r="AB240" s="280" t="n"/>
      <c r="AC240" s="280" t="n"/>
      <c r="AD240" s="280" t="n"/>
      <c r="AE240" s="280" t="n"/>
      <c r="AF240" s="280" t="n"/>
      <c r="AG240" s="280" t="n"/>
      <c r="AH240" s="280" t="n"/>
      <c r="AI240" s="280" t="n"/>
      <c r="AJ240" s="280" t="n"/>
      <c r="AK240" s="280" t="n"/>
    </row>
    <row r="241" ht="15" customFormat="1" customHeight="1" s="23">
      <c r="A241" s="115" t="n"/>
      <c r="B241" s="426" t="n"/>
      <c r="C241" s="86" t="n"/>
      <c r="D241" s="86" t="n"/>
      <c r="E241" s="86" t="n"/>
      <c r="F241" s="86" t="n"/>
      <c r="G241" s="22" t="n"/>
      <c r="H241" s="280" t="n"/>
      <c r="I241" s="280" t="n"/>
      <c r="J241" s="280" t="n"/>
      <c r="K241" s="280" t="n"/>
      <c r="L241" s="280" t="n"/>
      <c r="M241" s="280" t="n"/>
      <c r="N241" s="280" t="n"/>
      <c r="O241" s="280" t="n"/>
      <c r="P241" s="280" t="n"/>
      <c r="Q241" s="280" t="n"/>
      <c r="R241" s="280" t="n"/>
      <c r="S241" s="280" t="n"/>
      <c r="T241" s="280" t="n"/>
      <c r="U241" s="280" t="n"/>
      <c r="V241" s="280" t="n"/>
      <c r="W241" s="280" t="n"/>
      <c r="X241" s="280" t="n"/>
      <c r="Y241" s="280" t="n"/>
      <c r="Z241" s="280" t="n"/>
      <c r="AA241" s="280" t="n"/>
      <c r="AB241" s="280" t="n"/>
      <c r="AC241" s="280" t="n"/>
      <c r="AD241" s="280" t="n"/>
      <c r="AE241" s="280" t="n"/>
      <c r="AF241" s="280" t="n"/>
      <c r="AG241" s="280" t="n"/>
      <c r="AH241" s="280" t="n"/>
      <c r="AI241" s="280" t="n"/>
      <c r="AJ241" s="280" t="n"/>
      <c r="AK241" s="280" t="n"/>
    </row>
    <row r="242" ht="15" customFormat="1" customHeight="1" s="23">
      <c r="A242" s="115" t="n"/>
      <c r="B242" s="426" t="n"/>
      <c r="C242" s="86" t="n"/>
      <c r="D242" s="86" t="n"/>
      <c r="E242" s="86" t="n"/>
      <c r="F242" s="86" t="n"/>
      <c r="G242" s="22" t="n"/>
      <c r="H242" s="280" t="n"/>
      <c r="I242" s="280" t="n"/>
      <c r="J242" s="280" t="n"/>
      <c r="K242" s="280" t="n"/>
      <c r="L242" s="280" t="n"/>
      <c r="M242" s="280" t="n"/>
      <c r="N242" s="280" t="n"/>
      <c r="O242" s="280" t="n"/>
      <c r="P242" s="280" t="n"/>
      <c r="Q242" s="280" t="n"/>
      <c r="R242" s="280" t="n"/>
      <c r="S242" s="280" t="n"/>
      <c r="T242" s="280" t="n"/>
      <c r="U242" s="280" t="n"/>
      <c r="V242" s="280" t="n"/>
      <c r="W242" s="280" t="n"/>
      <c r="X242" s="280" t="n"/>
      <c r="Y242" s="280" t="n"/>
      <c r="Z242" s="280" t="n"/>
      <c r="AA242" s="280" t="n"/>
      <c r="AB242" s="280" t="n"/>
      <c r="AC242" s="280" t="n"/>
      <c r="AD242" s="280" t="n"/>
      <c r="AE242" s="280" t="n"/>
      <c r="AF242" s="280" t="n"/>
      <c r="AG242" s="280" t="n"/>
      <c r="AH242" s="280" t="n"/>
      <c r="AI242" s="280" t="n"/>
      <c r="AJ242" s="280" t="n"/>
      <c r="AK242" s="280" t="n"/>
    </row>
    <row r="243" ht="15" customFormat="1" customHeight="1" s="23">
      <c r="A243" s="115" t="n"/>
      <c r="B243" s="426" t="n"/>
      <c r="C243" s="86" t="n"/>
      <c r="D243" s="86" t="n"/>
      <c r="E243" s="86" t="n"/>
      <c r="F243" s="86" t="n"/>
      <c r="G243" s="22" t="n"/>
      <c r="H243" s="280" t="n"/>
      <c r="I243" s="280" t="n"/>
      <c r="J243" s="280" t="n"/>
      <c r="K243" s="280" t="n"/>
      <c r="L243" s="280" t="n"/>
      <c r="M243" s="280" t="n"/>
      <c r="N243" s="280" t="n"/>
      <c r="O243" s="280" t="n"/>
      <c r="P243" s="280" t="n"/>
      <c r="Q243" s="280" t="n"/>
      <c r="R243" s="280" t="n"/>
      <c r="S243" s="280" t="n"/>
      <c r="T243" s="280" t="n"/>
      <c r="U243" s="280" t="n"/>
      <c r="V243" s="280" t="n"/>
      <c r="W243" s="280" t="n"/>
      <c r="X243" s="280" t="n"/>
      <c r="Y243" s="280" t="n"/>
      <c r="Z243" s="280" t="n"/>
      <c r="AA243" s="280" t="n"/>
      <c r="AB243" s="280" t="n"/>
      <c r="AC243" s="280" t="n"/>
      <c r="AD243" s="280" t="n"/>
      <c r="AE243" s="280" t="n"/>
      <c r="AF243" s="280" t="n"/>
      <c r="AG243" s="280" t="n"/>
      <c r="AH243" s="280" t="n"/>
      <c r="AI243" s="280" t="n"/>
      <c r="AJ243" s="280" t="n"/>
      <c r="AK243" s="280" t="n"/>
    </row>
    <row r="244" ht="15" customFormat="1" customHeight="1" s="23">
      <c r="A244" s="115" t="n"/>
      <c r="B244" s="426" t="n"/>
      <c r="C244" s="86" t="n"/>
      <c r="D244" s="86" t="n"/>
      <c r="E244" s="86" t="n"/>
      <c r="F244" s="86" t="n"/>
      <c r="G244" s="22" t="n"/>
      <c r="H244" s="280" t="n"/>
      <c r="I244" s="280" t="n"/>
      <c r="J244" s="280" t="n"/>
      <c r="K244" s="280" t="n"/>
      <c r="L244" s="280" t="n"/>
      <c r="M244" s="280" t="n"/>
      <c r="N244" s="280" t="n"/>
      <c r="O244" s="280" t="n"/>
      <c r="P244" s="280" t="n"/>
      <c r="Q244" s="280" t="n"/>
      <c r="R244" s="280" t="n"/>
      <c r="S244" s="280" t="n"/>
      <c r="T244" s="280" t="n"/>
      <c r="U244" s="280" t="n"/>
      <c r="V244" s="280" t="n"/>
      <c r="W244" s="280" t="n"/>
      <c r="X244" s="280" t="n"/>
      <c r="Y244" s="280" t="n"/>
      <c r="Z244" s="280" t="n"/>
      <c r="AA244" s="280" t="n"/>
      <c r="AB244" s="280" t="n"/>
      <c r="AC244" s="280" t="n"/>
      <c r="AD244" s="280" t="n"/>
      <c r="AE244" s="280" t="n"/>
      <c r="AF244" s="280" t="n"/>
      <c r="AG244" s="280" t="n"/>
      <c r="AH244" s="280" t="n"/>
      <c r="AI244" s="280" t="n"/>
      <c r="AJ244" s="280" t="n"/>
      <c r="AK244" s="280" t="n"/>
    </row>
    <row r="245" ht="15" customFormat="1" customHeight="1" s="23">
      <c r="A245" s="115" t="n"/>
      <c r="B245" s="426" t="n"/>
      <c r="C245" s="86" t="n"/>
      <c r="D245" s="86" t="n"/>
      <c r="E245" s="86" t="n"/>
      <c r="F245" s="86" t="n"/>
      <c r="G245" s="22" t="n"/>
      <c r="H245" s="280" t="n"/>
      <c r="I245" s="280" t="n"/>
      <c r="J245" s="280" t="n"/>
      <c r="K245" s="280" t="n"/>
      <c r="L245" s="280" t="n"/>
      <c r="M245" s="280" t="n"/>
      <c r="N245" s="280" t="n"/>
      <c r="O245" s="280" t="n"/>
      <c r="P245" s="280" t="n"/>
      <c r="Q245" s="280" t="n"/>
      <c r="R245" s="280" t="n"/>
      <c r="S245" s="280" t="n"/>
      <c r="T245" s="280" t="n"/>
      <c r="U245" s="280" t="n"/>
      <c r="V245" s="280" t="n"/>
      <c r="W245" s="280" t="n"/>
      <c r="X245" s="280" t="n"/>
      <c r="Y245" s="280" t="n"/>
      <c r="Z245" s="280" t="n"/>
      <c r="AA245" s="280" t="n"/>
      <c r="AB245" s="280" t="n"/>
      <c r="AC245" s="280" t="n"/>
      <c r="AD245" s="280" t="n"/>
      <c r="AE245" s="280" t="n"/>
      <c r="AF245" s="280" t="n"/>
      <c r="AG245" s="280" t="n"/>
      <c r="AH245" s="280" t="n"/>
      <c r="AI245" s="280" t="n"/>
      <c r="AJ245" s="280" t="n"/>
      <c r="AK245" s="280" t="n"/>
    </row>
    <row r="246" ht="15" customFormat="1" customHeight="1" s="23">
      <c r="A246" s="115" t="n"/>
      <c r="B246" s="426" t="n"/>
      <c r="C246" s="86" t="n"/>
      <c r="D246" s="86" t="n"/>
      <c r="E246" s="86" t="n"/>
      <c r="F246" s="86" t="n"/>
      <c r="G246" s="22" t="n"/>
      <c r="H246" s="280" t="n"/>
      <c r="I246" s="280" t="n"/>
      <c r="J246" s="280" t="n"/>
      <c r="K246" s="280" t="n"/>
      <c r="L246" s="280" t="n"/>
      <c r="M246" s="280" t="n"/>
      <c r="N246" s="280" t="n"/>
      <c r="O246" s="280" t="n"/>
      <c r="P246" s="280" t="n"/>
      <c r="Q246" s="280" t="n"/>
      <c r="R246" s="280" t="n"/>
      <c r="S246" s="280" t="n"/>
      <c r="T246" s="280" t="n"/>
      <c r="U246" s="280" t="n"/>
      <c r="V246" s="280" t="n"/>
      <c r="W246" s="280" t="n"/>
      <c r="X246" s="280" t="n"/>
      <c r="Y246" s="280" t="n"/>
      <c r="Z246" s="280" t="n"/>
      <c r="AA246" s="280" t="n"/>
      <c r="AB246" s="280" t="n"/>
      <c r="AC246" s="280" t="n"/>
      <c r="AD246" s="280" t="n"/>
      <c r="AE246" s="280" t="n"/>
      <c r="AF246" s="280" t="n"/>
      <c r="AG246" s="280" t="n"/>
      <c r="AH246" s="280" t="n"/>
      <c r="AI246" s="280" t="n"/>
      <c r="AJ246" s="280" t="n"/>
      <c r="AK246" s="280" t="n"/>
    </row>
    <row r="247" ht="15" customFormat="1" customHeight="1" s="23">
      <c r="A247" s="115" t="n"/>
      <c r="B247" s="426" t="n"/>
      <c r="C247" s="86" t="n"/>
      <c r="D247" s="86" t="n"/>
      <c r="E247" s="86" t="n"/>
      <c r="F247" s="86" t="n"/>
      <c r="G247" s="22" t="n"/>
      <c r="H247" s="280" t="n"/>
      <c r="I247" s="280" t="n"/>
      <c r="J247" s="280" t="n"/>
      <c r="K247" s="280" t="n"/>
      <c r="L247" s="280" t="n"/>
      <c r="M247" s="280" t="n"/>
      <c r="N247" s="280" t="n"/>
      <c r="O247" s="280" t="n"/>
      <c r="P247" s="280" t="n"/>
      <c r="Q247" s="280" t="n"/>
      <c r="R247" s="280" t="n"/>
      <c r="S247" s="280" t="n"/>
      <c r="T247" s="280" t="n"/>
      <c r="U247" s="280" t="n"/>
      <c r="V247" s="280" t="n"/>
      <c r="W247" s="280" t="n"/>
      <c r="X247" s="280" t="n"/>
      <c r="Y247" s="280" t="n"/>
      <c r="Z247" s="280" t="n"/>
      <c r="AA247" s="280" t="n"/>
      <c r="AB247" s="280" t="n"/>
      <c r="AC247" s="280" t="n"/>
      <c r="AD247" s="280" t="n"/>
      <c r="AE247" s="280" t="n"/>
      <c r="AF247" s="280" t="n"/>
      <c r="AG247" s="280" t="n"/>
      <c r="AH247" s="280" t="n"/>
      <c r="AI247" s="280" t="n"/>
      <c r="AJ247" s="280" t="n"/>
      <c r="AK247" s="280" t="n"/>
    </row>
    <row r="248" ht="15" customFormat="1" customHeight="1" s="23">
      <c r="A248" s="115" t="n"/>
      <c r="B248" s="426" t="n"/>
      <c r="C248" s="86" t="n"/>
      <c r="D248" s="86" t="n"/>
      <c r="E248" s="86" t="n"/>
      <c r="F248" s="86" t="n"/>
      <c r="G248" s="22" t="n"/>
      <c r="H248" s="280" t="n"/>
      <c r="I248" s="280" t="n"/>
      <c r="J248" s="280" t="n"/>
      <c r="K248" s="280" t="n"/>
      <c r="L248" s="280" t="n"/>
      <c r="M248" s="280" t="n"/>
      <c r="N248" s="280" t="n"/>
      <c r="O248" s="280" t="n"/>
      <c r="P248" s="280" t="n"/>
      <c r="Q248" s="280" t="n"/>
      <c r="R248" s="280" t="n"/>
      <c r="S248" s="280" t="n"/>
      <c r="T248" s="280" t="n"/>
      <c r="U248" s="280" t="n"/>
      <c r="V248" s="280" t="n"/>
      <c r="W248" s="280" t="n"/>
      <c r="X248" s="280" t="n"/>
      <c r="Y248" s="280" t="n"/>
      <c r="Z248" s="280" t="n"/>
      <c r="AA248" s="280" t="n"/>
      <c r="AB248" s="280" t="n"/>
      <c r="AC248" s="280" t="n"/>
      <c r="AD248" s="280" t="n"/>
      <c r="AE248" s="280" t="n"/>
      <c r="AF248" s="280" t="n"/>
      <c r="AG248" s="280" t="n"/>
      <c r="AH248" s="280" t="n"/>
      <c r="AI248" s="280" t="n"/>
      <c r="AJ248" s="280" t="n"/>
      <c r="AK248" s="280" t="n"/>
    </row>
    <row r="249" ht="15" customFormat="1" customHeight="1" s="23">
      <c r="A249" s="115" t="n"/>
      <c r="B249" s="426" t="n"/>
      <c r="C249" s="86" t="n"/>
      <c r="D249" s="86" t="n"/>
      <c r="E249" s="86" t="n"/>
      <c r="F249" s="86" t="n"/>
      <c r="G249" s="22" t="n"/>
      <c r="H249" s="280" t="n"/>
      <c r="I249" s="280" t="n"/>
      <c r="J249" s="280" t="n"/>
      <c r="K249" s="280" t="n"/>
      <c r="L249" s="280" t="n"/>
      <c r="M249" s="280" t="n"/>
      <c r="N249" s="280" t="n"/>
      <c r="O249" s="280" t="n"/>
      <c r="P249" s="280" t="n"/>
      <c r="Q249" s="280" t="n"/>
      <c r="R249" s="280" t="n"/>
      <c r="S249" s="280" t="n"/>
      <c r="T249" s="280" t="n"/>
      <c r="U249" s="280" t="n"/>
      <c r="V249" s="280" t="n"/>
      <c r="W249" s="280" t="n"/>
      <c r="X249" s="280" t="n"/>
      <c r="Y249" s="280" t="n"/>
      <c r="Z249" s="280" t="n"/>
      <c r="AA249" s="280" t="n"/>
      <c r="AB249" s="280" t="n"/>
      <c r="AC249" s="280" t="n"/>
      <c r="AD249" s="280" t="n"/>
      <c r="AE249" s="280" t="n"/>
      <c r="AF249" s="280" t="n"/>
      <c r="AG249" s="280" t="n"/>
      <c r="AH249" s="280" t="n"/>
      <c r="AI249" s="280" t="n"/>
      <c r="AJ249" s="280" t="n"/>
      <c r="AK249" s="280" t="n"/>
    </row>
    <row r="250" ht="15" customFormat="1" customHeight="1" s="23">
      <c r="A250" s="115" t="n"/>
      <c r="B250" s="426" t="n"/>
      <c r="C250" s="86" t="n"/>
      <c r="D250" s="86" t="n"/>
      <c r="E250" s="86" t="n"/>
      <c r="F250" s="86" t="n"/>
      <c r="G250" s="22" t="n"/>
      <c r="H250" s="280" t="n"/>
      <c r="I250" s="280" t="n"/>
      <c r="J250" s="280" t="n"/>
      <c r="K250" s="280" t="n"/>
      <c r="L250" s="280" t="n"/>
      <c r="M250" s="280" t="n"/>
      <c r="N250" s="280" t="n"/>
      <c r="O250" s="280" t="n"/>
      <c r="P250" s="280" t="n"/>
      <c r="Q250" s="280" t="n"/>
      <c r="R250" s="280" t="n"/>
      <c r="S250" s="280" t="n"/>
      <c r="T250" s="280" t="n"/>
      <c r="U250" s="280" t="n"/>
      <c r="V250" s="280" t="n"/>
      <c r="W250" s="280" t="n"/>
      <c r="X250" s="280" t="n"/>
      <c r="Y250" s="280" t="n"/>
      <c r="Z250" s="280" t="n"/>
      <c r="AA250" s="280" t="n"/>
      <c r="AB250" s="280" t="n"/>
      <c r="AC250" s="280" t="n"/>
      <c r="AD250" s="280" t="n"/>
      <c r="AE250" s="280" t="n"/>
      <c r="AF250" s="280" t="n"/>
      <c r="AG250" s="280" t="n"/>
      <c r="AH250" s="280" t="n"/>
      <c r="AI250" s="280" t="n"/>
      <c r="AJ250" s="280" t="n"/>
      <c r="AK250" s="280" t="n"/>
    </row>
    <row r="251" ht="15" customFormat="1" customHeight="1" s="23">
      <c r="A251" s="115" t="n"/>
      <c r="B251" s="426" t="n"/>
      <c r="C251" s="86" t="n"/>
      <c r="D251" s="86" t="n"/>
      <c r="E251" s="86" t="n"/>
      <c r="F251" s="86" t="n"/>
      <c r="G251" s="22" t="n"/>
      <c r="H251" s="280" t="n"/>
      <c r="I251" s="280" t="n"/>
      <c r="J251" s="280" t="n"/>
      <c r="K251" s="280" t="n"/>
      <c r="L251" s="280" t="n"/>
      <c r="M251" s="280" t="n"/>
      <c r="N251" s="280" t="n"/>
      <c r="O251" s="280" t="n"/>
      <c r="P251" s="280" t="n"/>
      <c r="Q251" s="280" t="n"/>
      <c r="R251" s="280" t="n"/>
      <c r="S251" s="280" t="n"/>
      <c r="T251" s="280" t="n"/>
      <c r="U251" s="280" t="n"/>
      <c r="V251" s="280" t="n"/>
      <c r="W251" s="280" t="n"/>
      <c r="X251" s="280" t="n"/>
      <c r="Y251" s="280" t="n"/>
      <c r="Z251" s="280" t="n"/>
      <c r="AA251" s="280" t="n"/>
      <c r="AB251" s="280" t="n"/>
      <c r="AC251" s="280" t="n"/>
      <c r="AD251" s="280" t="n"/>
      <c r="AE251" s="280" t="n"/>
      <c r="AF251" s="280" t="n"/>
      <c r="AG251" s="280" t="n"/>
      <c r="AH251" s="280" t="n"/>
      <c r="AI251" s="280" t="n"/>
      <c r="AJ251" s="280" t="n"/>
      <c r="AK251" s="280" t="n"/>
    </row>
    <row r="252" ht="15" customFormat="1" customHeight="1" s="23">
      <c r="A252" s="115" t="n"/>
      <c r="B252" s="426" t="n"/>
      <c r="C252" s="86" t="n"/>
      <c r="D252" s="86" t="n"/>
      <c r="E252" s="86" t="n"/>
      <c r="F252" s="86" t="n"/>
      <c r="G252" s="22" t="n"/>
      <c r="H252" s="280" t="n"/>
      <c r="I252" s="280" t="n"/>
      <c r="J252" s="280" t="n"/>
      <c r="K252" s="280" t="n"/>
      <c r="L252" s="280" t="n"/>
      <c r="M252" s="280" t="n"/>
      <c r="N252" s="280" t="n"/>
      <c r="O252" s="280" t="n"/>
      <c r="P252" s="280" t="n"/>
      <c r="Q252" s="280" t="n"/>
      <c r="R252" s="280" t="n"/>
      <c r="S252" s="280" t="n"/>
      <c r="T252" s="280" t="n"/>
      <c r="U252" s="280" t="n"/>
      <c r="V252" s="280" t="n"/>
      <c r="W252" s="280" t="n"/>
      <c r="X252" s="280" t="n"/>
      <c r="Y252" s="280" t="n"/>
      <c r="Z252" s="280" t="n"/>
      <c r="AA252" s="280" t="n"/>
      <c r="AB252" s="280" t="n"/>
      <c r="AC252" s="280" t="n"/>
      <c r="AD252" s="280" t="n"/>
      <c r="AE252" s="280" t="n"/>
      <c r="AF252" s="280" t="n"/>
      <c r="AG252" s="280" t="n"/>
      <c r="AH252" s="280" t="n"/>
      <c r="AI252" s="280" t="n"/>
      <c r="AJ252" s="280" t="n"/>
      <c r="AK252" s="280" t="n"/>
    </row>
    <row r="253" ht="15" customFormat="1" customHeight="1" s="23">
      <c r="A253" s="115" t="n"/>
      <c r="B253" s="426" t="n"/>
      <c r="C253" s="86" t="n"/>
      <c r="D253" s="86" t="n"/>
      <c r="E253" s="86" t="n"/>
      <c r="F253" s="86" t="n"/>
      <c r="G253" s="22" t="n"/>
      <c r="H253" s="280" t="n"/>
      <c r="I253" s="280" t="n"/>
      <c r="J253" s="280" t="n"/>
      <c r="K253" s="280" t="n"/>
      <c r="L253" s="280" t="n"/>
      <c r="M253" s="280" t="n"/>
      <c r="N253" s="280" t="n"/>
      <c r="O253" s="280" t="n"/>
      <c r="P253" s="280" t="n"/>
      <c r="Q253" s="280" t="n"/>
      <c r="R253" s="280" t="n"/>
      <c r="S253" s="280" t="n"/>
      <c r="T253" s="280" t="n"/>
      <c r="U253" s="280" t="n"/>
      <c r="V253" s="280" t="n"/>
      <c r="W253" s="280" t="n"/>
      <c r="X253" s="280" t="n"/>
      <c r="Y253" s="280" t="n"/>
      <c r="Z253" s="280" t="n"/>
      <c r="AA253" s="280" t="n"/>
      <c r="AB253" s="280" t="n"/>
      <c r="AC253" s="280" t="n"/>
      <c r="AD253" s="280" t="n"/>
      <c r="AE253" s="280" t="n"/>
      <c r="AF253" s="280" t="n"/>
      <c r="AG253" s="280" t="n"/>
      <c r="AH253" s="280" t="n"/>
      <c r="AI253" s="280" t="n"/>
      <c r="AJ253" s="280" t="n"/>
      <c r="AK253" s="280" t="n"/>
    </row>
    <row r="254" ht="15" customFormat="1" customHeight="1" s="23">
      <c r="A254" s="115" t="n"/>
      <c r="B254" s="426" t="n"/>
      <c r="C254" s="86" t="n"/>
      <c r="D254" s="86" t="n"/>
      <c r="E254" s="86" t="n"/>
      <c r="F254" s="86" t="n"/>
      <c r="G254" s="22" t="n"/>
      <c r="H254" s="280" t="n"/>
      <c r="I254" s="280" t="n"/>
      <c r="J254" s="280" t="n"/>
      <c r="K254" s="280" t="n"/>
      <c r="L254" s="280" t="n"/>
      <c r="M254" s="280" t="n"/>
      <c r="N254" s="280" t="n"/>
      <c r="O254" s="280" t="n"/>
      <c r="P254" s="280" t="n"/>
      <c r="Q254" s="280" t="n"/>
      <c r="R254" s="280" t="n"/>
      <c r="S254" s="280" t="n"/>
      <c r="T254" s="280" t="n"/>
      <c r="U254" s="280" t="n"/>
      <c r="V254" s="280" t="n"/>
      <c r="W254" s="280" t="n"/>
      <c r="X254" s="280" t="n"/>
      <c r="Y254" s="280" t="n"/>
      <c r="Z254" s="280" t="n"/>
      <c r="AA254" s="280" t="n"/>
      <c r="AB254" s="280" t="n"/>
      <c r="AC254" s="280" t="n"/>
      <c r="AD254" s="280" t="n"/>
      <c r="AE254" s="280" t="n"/>
      <c r="AF254" s="280" t="n"/>
      <c r="AG254" s="280" t="n"/>
      <c r="AH254" s="280" t="n"/>
      <c r="AI254" s="280" t="n"/>
      <c r="AJ254" s="280" t="n"/>
      <c r="AK254" s="280" t="n"/>
    </row>
    <row r="255" ht="15" customFormat="1" customHeight="1" s="23">
      <c r="A255" s="115" t="n"/>
      <c r="B255" s="426" t="n"/>
      <c r="C255" s="86" t="n"/>
      <c r="D255" s="86" t="n"/>
      <c r="E255" s="86" t="n"/>
      <c r="F255" s="86" t="n"/>
      <c r="G255" s="22" t="n"/>
      <c r="H255" s="280" t="n"/>
      <c r="I255" s="280" t="n"/>
      <c r="J255" s="280" t="n"/>
      <c r="K255" s="280" t="n"/>
      <c r="L255" s="280" t="n"/>
      <c r="M255" s="280" t="n"/>
      <c r="N255" s="280" t="n"/>
      <c r="O255" s="280" t="n"/>
      <c r="P255" s="280" t="n"/>
      <c r="Q255" s="280" t="n"/>
      <c r="R255" s="280" t="n"/>
      <c r="S255" s="280" t="n"/>
      <c r="T255" s="280" t="n"/>
      <c r="U255" s="280" t="n"/>
      <c r="V255" s="280" t="n"/>
      <c r="W255" s="280" t="n"/>
      <c r="X255" s="280" t="n"/>
      <c r="Y255" s="280" t="n"/>
      <c r="Z255" s="280" t="n"/>
      <c r="AA255" s="280" t="n"/>
      <c r="AB255" s="280" t="n"/>
      <c r="AC255" s="280" t="n"/>
      <c r="AD255" s="280" t="n"/>
      <c r="AE255" s="280" t="n"/>
      <c r="AF255" s="280" t="n"/>
      <c r="AG255" s="280" t="n"/>
      <c r="AH255" s="280" t="n"/>
      <c r="AI255" s="280" t="n"/>
      <c r="AJ255" s="280" t="n"/>
      <c r="AK255" s="280" t="n"/>
    </row>
    <row r="256" ht="15" customFormat="1" customHeight="1" s="23">
      <c r="A256" s="115" t="n"/>
      <c r="B256" s="426" t="n"/>
      <c r="C256" s="86" t="n"/>
      <c r="D256" s="86" t="n"/>
      <c r="E256" s="86" t="n"/>
      <c r="F256" s="86" t="n"/>
      <c r="G256" s="22" t="n"/>
      <c r="H256" s="280" t="n"/>
      <c r="I256" s="280" t="n"/>
      <c r="J256" s="280" t="n"/>
      <c r="K256" s="280" t="n"/>
      <c r="L256" s="280" t="n"/>
      <c r="M256" s="280" t="n"/>
      <c r="N256" s="280" t="n"/>
      <c r="O256" s="280" t="n"/>
      <c r="P256" s="280" t="n"/>
      <c r="Q256" s="280" t="n"/>
      <c r="R256" s="280" t="n"/>
      <c r="S256" s="280" t="n"/>
      <c r="T256" s="280" t="n"/>
      <c r="U256" s="280" t="n"/>
      <c r="V256" s="280" t="n"/>
      <c r="W256" s="280" t="n"/>
      <c r="X256" s="280" t="n"/>
      <c r="Y256" s="280" t="n"/>
      <c r="Z256" s="280" t="n"/>
      <c r="AA256" s="280" t="n"/>
      <c r="AB256" s="280" t="n"/>
      <c r="AC256" s="280" t="n"/>
      <c r="AD256" s="280" t="n"/>
      <c r="AE256" s="280" t="n"/>
      <c r="AF256" s="280" t="n"/>
      <c r="AG256" s="280" t="n"/>
      <c r="AH256" s="280" t="n"/>
      <c r="AI256" s="280" t="n"/>
      <c r="AJ256" s="280" t="n"/>
      <c r="AK256" s="280" t="n"/>
    </row>
    <row r="257" ht="15" customFormat="1" customHeight="1" s="23">
      <c r="A257" s="115" t="n"/>
      <c r="B257" s="426" t="n"/>
      <c r="C257" s="86" t="n"/>
      <c r="D257" s="86" t="n"/>
      <c r="E257" s="86" t="n"/>
      <c r="F257" s="86" t="n"/>
      <c r="G257" s="22" t="n"/>
      <c r="H257" s="280" t="n"/>
      <c r="I257" s="280" t="n"/>
      <c r="J257" s="280" t="n"/>
      <c r="K257" s="280" t="n"/>
      <c r="L257" s="280" t="n"/>
      <c r="M257" s="280" t="n"/>
      <c r="N257" s="280" t="n"/>
      <c r="O257" s="280" t="n"/>
      <c r="P257" s="280" t="n"/>
      <c r="Q257" s="280" t="n"/>
      <c r="R257" s="280" t="n"/>
      <c r="S257" s="280" t="n"/>
      <c r="T257" s="280" t="n"/>
      <c r="U257" s="280" t="n"/>
      <c r="V257" s="280" t="n"/>
      <c r="W257" s="280" t="n"/>
      <c r="X257" s="280" t="n"/>
      <c r="Y257" s="280" t="n"/>
      <c r="Z257" s="280" t="n"/>
      <c r="AA257" s="280" t="n"/>
      <c r="AB257" s="280" t="n"/>
      <c r="AC257" s="280" t="n"/>
      <c r="AD257" s="280" t="n"/>
      <c r="AE257" s="280" t="n"/>
      <c r="AF257" s="280" t="n"/>
      <c r="AG257" s="280" t="n"/>
      <c r="AH257" s="280" t="n"/>
      <c r="AI257" s="280" t="n"/>
      <c r="AJ257" s="280" t="n"/>
      <c r="AK257" s="280" t="n"/>
    </row>
    <row r="258" ht="15" customFormat="1" customHeight="1" s="23">
      <c r="A258" s="115" t="n"/>
      <c r="B258" s="426" t="n"/>
      <c r="C258" s="86" t="n"/>
      <c r="D258" s="86" t="n"/>
      <c r="E258" s="86" t="n"/>
      <c r="F258" s="86" t="n"/>
      <c r="G258" s="22" t="n"/>
      <c r="H258" s="280" t="n"/>
      <c r="I258" s="280" t="n"/>
      <c r="J258" s="280" t="n"/>
      <c r="K258" s="280" t="n"/>
      <c r="L258" s="280" t="n"/>
      <c r="M258" s="280" t="n"/>
      <c r="N258" s="280" t="n"/>
      <c r="O258" s="280" t="n"/>
      <c r="P258" s="280" t="n"/>
      <c r="Q258" s="280" t="n"/>
      <c r="R258" s="280" t="n"/>
      <c r="S258" s="280" t="n"/>
      <c r="T258" s="280" t="n"/>
      <c r="U258" s="280" t="n"/>
      <c r="V258" s="280" t="n"/>
      <c r="W258" s="280" t="n"/>
      <c r="X258" s="280" t="n"/>
      <c r="Y258" s="280" t="n"/>
      <c r="Z258" s="280" t="n"/>
      <c r="AA258" s="280" t="n"/>
      <c r="AB258" s="280" t="n"/>
      <c r="AC258" s="280" t="n"/>
      <c r="AD258" s="280" t="n"/>
      <c r="AE258" s="280" t="n"/>
      <c r="AF258" s="280" t="n"/>
      <c r="AG258" s="280" t="n"/>
      <c r="AH258" s="280" t="n"/>
      <c r="AI258" s="280" t="n"/>
      <c r="AJ258" s="280" t="n"/>
      <c r="AK258" s="280" t="n"/>
    </row>
    <row r="259" ht="15" customFormat="1" customHeight="1" s="23">
      <c r="A259" s="115" t="n"/>
      <c r="B259" s="426" t="n"/>
      <c r="C259" s="86" t="n"/>
      <c r="D259" s="86" t="n"/>
      <c r="E259" s="86" t="n"/>
      <c r="F259" s="86" t="n"/>
      <c r="G259" s="22" t="n"/>
      <c r="H259" s="280" t="n"/>
      <c r="I259" s="280" t="n"/>
      <c r="J259" s="280" t="n"/>
      <c r="K259" s="280" t="n"/>
      <c r="L259" s="280" t="n"/>
      <c r="M259" s="280" t="n"/>
      <c r="N259" s="280" t="n"/>
      <c r="O259" s="280" t="n"/>
      <c r="P259" s="280" t="n"/>
      <c r="Q259" s="280" t="n"/>
      <c r="R259" s="280" t="n"/>
      <c r="S259" s="280" t="n"/>
      <c r="T259" s="280" t="n"/>
      <c r="U259" s="280" t="n"/>
      <c r="V259" s="280" t="n"/>
      <c r="W259" s="280" t="n"/>
      <c r="X259" s="280" t="n"/>
      <c r="Y259" s="280" t="n"/>
      <c r="Z259" s="280" t="n"/>
      <c r="AA259" s="280" t="n"/>
      <c r="AB259" s="280" t="n"/>
      <c r="AC259" s="280" t="n"/>
      <c r="AD259" s="280" t="n"/>
      <c r="AE259" s="280" t="n"/>
      <c r="AF259" s="280" t="n"/>
      <c r="AG259" s="280" t="n"/>
      <c r="AH259" s="280" t="n"/>
      <c r="AI259" s="280" t="n"/>
      <c r="AJ259" s="280" t="n"/>
      <c r="AK259" s="280" t="n"/>
    </row>
    <row r="260" ht="15" customFormat="1" customHeight="1" s="23">
      <c r="A260" s="115" t="n"/>
      <c r="B260" s="426" t="n"/>
      <c r="C260" s="86" t="n"/>
      <c r="D260" s="86" t="n"/>
      <c r="E260" s="86" t="n"/>
      <c r="F260" s="86" t="n"/>
      <c r="G260" s="22" t="n"/>
      <c r="H260" s="280" t="n"/>
      <c r="I260" s="280" t="n"/>
      <c r="J260" s="280" t="n"/>
      <c r="K260" s="280" t="n"/>
      <c r="L260" s="280" t="n"/>
      <c r="M260" s="280" t="n"/>
      <c r="N260" s="280" t="n"/>
      <c r="O260" s="280" t="n"/>
      <c r="P260" s="280" t="n"/>
      <c r="Q260" s="280" t="n"/>
      <c r="R260" s="280" t="n"/>
      <c r="S260" s="280" t="n"/>
      <c r="T260" s="280" t="n"/>
      <c r="U260" s="280" t="n"/>
      <c r="V260" s="280" t="n"/>
      <c r="W260" s="280" t="n"/>
      <c r="X260" s="280" t="n"/>
      <c r="Y260" s="280" t="n"/>
      <c r="Z260" s="280" t="n"/>
      <c r="AA260" s="280" t="n"/>
      <c r="AB260" s="280" t="n"/>
      <c r="AC260" s="280" t="n"/>
      <c r="AD260" s="280" t="n"/>
      <c r="AE260" s="280" t="n"/>
      <c r="AF260" s="280" t="n"/>
      <c r="AG260" s="280" t="n"/>
      <c r="AH260" s="280" t="n"/>
      <c r="AI260" s="280" t="n"/>
      <c r="AJ260" s="280" t="n"/>
      <c r="AK260" s="280" t="n"/>
    </row>
    <row r="261" ht="15" customFormat="1" customHeight="1" s="23">
      <c r="A261" s="115" t="n"/>
      <c r="B261" s="426" t="n"/>
      <c r="C261" s="86" t="n"/>
      <c r="D261" s="86" t="n"/>
      <c r="E261" s="86" t="n"/>
      <c r="F261" s="86" t="n"/>
      <c r="G261" s="22" t="n"/>
      <c r="H261" s="280" t="n"/>
      <c r="I261" s="280" t="n"/>
      <c r="J261" s="280" t="n"/>
      <c r="K261" s="280" t="n"/>
      <c r="L261" s="280" t="n"/>
      <c r="M261" s="280" t="n"/>
      <c r="N261" s="280" t="n"/>
      <c r="O261" s="280" t="n"/>
      <c r="P261" s="280" t="n"/>
      <c r="Q261" s="280" t="n"/>
      <c r="R261" s="280" t="n"/>
      <c r="S261" s="280" t="n"/>
      <c r="T261" s="280" t="n"/>
      <c r="U261" s="280" t="n"/>
      <c r="V261" s="280" t="n"/>
      <c r="W261" s="280" t="n"/>
      <c r="X261" s="280" t="n"/>
      <c r="Y261" s="280" t="n"/>
      <c r="Z261" s="280" t="n"/>
      <c r="AA261" s="280" t="n"/>
      <c r="AB261" s="280" t="n"/>
      <c r="AC261" s="280" t="n"/>
      <c r="AD261" s="280" t="n"/>
      <c r="AE261" s="280" t="n"/>
      <c r="AF261" s="280" t="n"/>
      <c r="AG261" s="280" t="n"/>
      <c r="AH261" s="280" t="n"/>
      <c r="AI261" s="280" t="n"/>
      <c r="AJ261" s="280" t="n"/>
      <c r="AK261" s="280" t="n"/>
    </row>
    <row r="262" ht="15" customFormat="1" customHeight="1" s="23">
      <c r="A262" s="115" t="n"/>
      <c r="B262" s="426" t="n"/>
      <c r="C262" s="86" t="n"/>
      <c r="D262" s="86" t="n"/>
      <c r="E262" s="86" t="n"/>
      <c r="F262" s="86" t="n"/>
      <c r="G262" s="22" t="n"/>
      <c r="H262" s="280" t="n"/>
      <c r="I262" s="280" t="n"/>
      <c r="J262" s="280" t="n"/>
      <c r="K262" s="280" t="n"/>
      <c r="L262" s="280" t="n"/>
      <c r="M262" s="280" t="n"/>
      <c r="N262" s="280" t="n"/>
      <c r="O262" s="280" t="n"/>
      <c r="P262" s="280" t="n"/>
      <c r="Q262" s="280" t="n"/>
      <c r="R262" s="280" t="n"/>
      <c r="S262" s="280" t="n"/>
      <c r="T262" s="280" t="n"/>
      <c r="U262" s="280" t="n"/>
      <c r="V262" s="280" t="n"/>
      <c r="W262" s="280" t="n"/>
      <c r="X262" s="280" t="n"/>
      <c r="Y262" s="280" t="n"/>
      <c r="Z262" s="280" t="n"/>
      <c r="AA262" s="280" t="n"/>
      <c r="AB262" s="280" t="n"/>
      <c r="AC262" s="280" t="n"/>
      <c r="AD262" s="280" t="n"/>
      <c r="AE262" s="280" t="n"/>
      <c r="AF262" s="280" t="n"/>
      <c r="AG262" s="280" t="n"/>
      <c r="AH262" s="280" t="n"/>
      <c r="AI262" s="280" t="n"/>
      <c r="AJ262" s="280" t="n"/>
      <c r="AK262" s="280" t="n"/>
    </row>
    <row r="263" ht="15" customFormat="1" customHeight="1" s="23">
      <c r="A263" s="115" t="n"/>
      <c r="B263" s="426" t="n"/>
      <c r="C263" s="86" t="n"/>
      <c r="D263" s="86" t="n"/>
      <c r="E263" s="86" t="n"/>
      <c r="F263" s="86" t="n"/>
      <c r="G263" s="22" t="n"/>
      <c r="H263" s="280" t="n"/>
      <c r="I263" s="280" t="n"/>
      <c r="J263" s="280" t="n"/>
      <c r="K263" s="280" t="n"/>
      <c r="L263" s="280" t="n"/>
      <c r="M263" s="280" t="n"/>
      <c r="N263" s="280" t="n"/>
      <c r="O263" s="280" t="n"/>
      <c r="P263" s="280" t="n"/>
      <c r="Q263" s="280" t="n"/>
      <c r="R263" s="280" t="n"/>
      <c r="S263" s="280" t="n"/>
      <c r="T263" s="280" t="n"/>
      <c r="U263" s="280" t="n"/>
      <c r="V263" s="280" t="n"/>
      <c r="W263" s="280" t="n"/>
      <c r="X263" s="280" t="n"/>
      <c r="Y263" s="280" t="n"/>
      <c r="Z263" s="280" t="n"/>
      <c r="AA263" s="280" t="n"/>
      <c r="AB263" s="280" t="n"/>
      <c r="AC263" s="280" t="n"/>
      <c r="AD263" s="280" t="n"/>
      <c r="AE263" s="280" t="n"/>
      <c r="AF263" s="280" t="n"/>
      <c r="AG263" s="280" t="n"/>
      <c r="AH263" s="280" t="n"/>
      <c r="AI263" s="280" t="n"/>
      <c r="AJ263" s="280" t="n"/>
      <c r="AK263" s="280" t="n"/>
    </row>
    <row r="264" ht="15" customFormat="1" customHeight="1" s="23">
      <c r="A264" s="115" t="n"/>
      <c r="B264" s="426" t="n"/>
      <c r="C264" s="86" t="n"/>
      <c r="D264" s="86" t="n"/>
      <c r="E264" s="86" t="n"/>
      <c r="F264" s="86" t="n"/>
      <c r="G264" s="22" t="n"/>
      <c r="H264" s="280" t="n"/>
      <c r="I264" s="280" t="n"/>
      <c r="J264" s="280" t="n"/>
      <c r="K264" s="280" t="n"/>
      <c r="L264" s="280" t="n"/>
      <c r="M264" s="280" t="n"/>
      <c r="N264" s="280" t="n"/>
      <c r="O264" s="280" t="n"/>
      <c r="P264" s="280" t="n"/>
      <c r="Q264" s="280" t="n"/>
      <c r="R264" s="280" t="n"/>
      <c r="S264" s="280" t="n"/>
      <c r="T264" s="280" t="n"/>
      <c r="U264" s="280" t="n"/>
      <c r="V264" s="280" t="n"/>
      <c r="W264" s="280" t="n"/>
      <c r="X264" s="280" t="n"/>
      <c r="Y264" s="280" t="n"/>
      <c r="Z264" s="280" t="n"/>
      <c r="AA264" s="280" t="n"/>
      <c r="AB264" s="280" t="n"/>
      <c r="AC264" s="280" t="n"/>
      <c r="AD264" s="280" t="n"/>
      <c r="AE264" s="280" t="n"/>
      <c r="AF264" s="280" t="n"/>
      <c r="AG264" s="280" t="n"/>
      <c r="AH264" s="280" t="n"/>
      <c r="AI264" s="280" t="n"/>
      <c r="AJ264" s="280" t="n"/>
      <c r="AK264" s="280" t="n"/>
    </row>
    <row r="265" ht="15" customFormat="1" customHeight="1" s="23">
      <c r="A265" s="115" t="n"/>
      <c r="B265" s="426" t="n"/>
      <c r="C265" s="86" t="n"/>
      <c r="D265" s="86" t="n"/>
      <c r="E265" s="86" t="n"/>
      <c r="F265" s="86" t="n"/>
      <c r="G265" s="22" t="n"/>
      <c r="H265" s="280" t="n"/>
      <c r="I265" s="280" t="n"/>
      <c r="J265" s="280" t="n"/>
      <c r="K265" s="280" t="n"/>
      <c r="L265" s="280" t="n"/>
      <c r="M265" s="280" t="n"/>
      <c r="N265" s="280" t="n"/>
      <c r="O265" s="280" t="n"/>
      <c r="P265" s="280" t="n"/>
      <c r="Q265" s="280" t="n"/>
      <c r="R265" s="280" t="n"/>
      <c r="S265" s="280" t="n"/>
      <c r="T265" s="280" t="n"/>
      <c r="U265" s="280" t="n"/>
      <c r="V265" s="280" t="n"/>
      <c r="W265" s="280" t="n"/>
      <c r="X265" s="280" t="n"/>
      <c r="Y265" s="280" t="n"/>
      <c r="Z265" s="280" t="n"/>
      <c r="AA265" s="280" t="n"/>
      <c r="AB265" s="280" t="n"/>
      <c r="AC265" s="280" t="n"/>
      <c r="AD265" s="280" t="n"/>
      <c r="AE265" s="280" t="n"/>
      <c r="AF265" s="280" t="n"/>
      <c r="AG265" s="280" t="n"/>
      <c r="AH265" s="280" t="n"/>
      <c r="AI265" s="280" t="n"/>
      <c r="AJ265" s="280" t="n"/>
      <c r="AK265" s="280" t="n"/>
    </row>
    <row r="266" ht="15" customFormat="1" customHeight="1" s="23">
      <c r="A266" s="115" t="n"/>
      <c r="B266" s="426" t="n"/>
      <c r="C266" s="86" t="n"/>
      <c r="D266" s="86" t="n"/>
      <c r="E266" s="86" t="n"/>
      <c r="F266" s="86" t="n"/>
      <c r="G266" s="22" t="n"/>
      <c r="H266" s="280" t="n"/>
      <c r="I266" s="280" t="n"/>
      <c r="J266" s="280" t="n"/>
      <c r="K266" s="280" t="n"/>
      <c r="L266" s="280" t="n"/>
      <c r="M266" s="280" t="n"/>
      <c r="N266" s="280" t="n"/>
      <c r="O266" s="280" t="n"/>
      <c r="P266" s="280" t="n"/>
      <c r="Q266" s="280" t="n"/>
      <c r="R266" s="280" t="n"/>
      <c r="S266" s="280" t="n"/>
      <c r="T266" s="280" t="n"/>
      <c r="U266" s="280" t="n"/>
      <c r="V266" s="280" t="n"/>
      <c r="W266" s="280" t="n"/>
      <c r="X266" s="280" t="n"/>
      <c r="Y266" s="280" t="n"/>
      <c r="Z266" s="280" t="n"/>
      <c r="AA266" s="280" t="n"/>
      <c r="AB266" s="280" t="n"/>
      <c r="AC266" s="280" t="n"/>
      <c r="AD266" s="280" t="n"/>
      <c r="AE266" s="280" t="n"/>
      <c r="AF266" s="280" t="n"/>
      <c r="AG266" s="280" t="n"/>
      <c r="AH266" s="280" t="n"/>
      <c r="AI266" s="280" t="n"/>
      <c r="AJ266" s="280" t="n"/>
      <c r="AK266" s="280" t="n"/>
    </row>
    <row r="267" ht="15" customFormat="1" customHeight="1" s="23">
      <c r="A267" s="115" t="n"/>
      <c r="B267" s="426" t="n"/>
      <c r="C267" s="86" t="n"/>
      <c r="D267" s="86" t="n"/>
      <c r="E267" s="86" t="n"/>
      <c r="F267" s="86" t="n"/>
      <c r="G267" s="22" t="n"/>
      <c r="H267" s="280" t="n"/>
      <c r="I267" s="280" t="n"/>
      <c r="J267" s="280" t="n"/>
      <c r="K267" s="280" t="n"/>
      <c r="L267" s="280" t="n"/>
      <c r="M267" s="280" t="n"/>
      <c r="N267" s="280" t="n"/>
      <c r="O267" s="280" t="n"/>
      <c r="P267" s="280" t="n"/>
      <c r="Q267" s="280" t="n"/>
      <c r="R267" s="280" t="n"/>
      <c r="S267" s="280" t="n"/>
      <c r="T267" s="280" t="n"/>
      <c r="U267" s="280" t="n"/>
      <c r="V267" s="280" t="n"/>
      <c r="W267" s="280" t="n"/>
      <c r="X267" s="280" t="n"/>
      <c r="Y267" s="280" t="n"/>
      <c r="Z267" s="280" t="n"/>
      <c r="AA267" s="280" t="n"/>
      <c r="AB267" s="280" t="n"/>
      <c r="AC267" s="280" t="n"/>
      <c r="AD267" s="280" t="n"/>
      <c r="AE267" s="280" t="n"/>
      <c r="AF267" s="280" t="n"/>
      <c r="AG267" s="280" t="n"/>
      <c r="AH267" s="280" t="n"/>
      <c r="AI267" s="280" t="n"/>
      <c r="AJ267" s="280" t="n"/>
      <c r="AK267" s="280" t="n"/>
    </row>
    <row r="268" ht="15" customFormat="1" customHeight="1" s="23">
      <c r="A268" s="115" t="n"/>
      <c r="B268" s="426" t="n"/>
      <c r="C268" s="86" t="n"/>
      <c r="D268" s="86" t="n"/>
      <c r="E268" s="86" t="n"/>
      <c r="F268" s="86" t="n"/>
      <c r="G268" s="22" t="n"/>
      <c r="H268" s="280" t="n"/>
      <c r="I268" s="280" t="n"/>
      <c r="J268" s="280" t="n"/>
      <c r="K268" s="280" t="n"/>
      <c r="L268" s="280" t="n"/>
      <c r="M268" s="280" t="n"/>
      <c r="N268" s="280" t="n"/>
      <c r="O268" s="280" t="n"/>
      <c r="P268" s="280" t="n"/>
      <c r="Q268" s="280" t="n"/>
      <c r="R268" s="280" t="n"/>
      <c r="S268" s="280" t="n"/>
      <c r="T268" s="280" t="n"/>
      <c r="U268" s="280" t="n"/>
      <c r="V268" s="280" t="n"/>
      <c r="W268" s="280" t="n"/>
      <c r="X268" s="280" t="n"/>
      <c r="Y268" s="280" t="n"/>
      <c r="Z268" s="280" t="n"/>
      <c r="AA268" s="280" t="n"/>
      <c r="AB268" s="280" t="n"/>
      <c r="AC268" s="280" t="n"/>
      <c r="AD268" s="280" t="n"/>
      <c r="AE268" s="280" t="n"/>
      <c r="AF268" s="280" t="n"/>
      <c r="AG268" s="280" t="n"/>
      <c r="AH268" s="280" t="n"/>
      <c r="AI268" s="280" t="n"/>
      <c r="AJ268" s="280" t="n"/>
      <c r="AK268" s="280" t="n"/>
    </row>
    <row r="269" ht="15" customFormat="1" customHeight="1" s="23">
      <c r="A269" s="115" t="n"/>
      <c r="B269" s="426" t="n"/>
      <c r="C269" s="86" t="n"/>
      <c r="D269" s="86" t="n"/>
      <c r="E269" s="86" t="n"/>
      <c r="F269" s="86" t="n"/>
      <c r="G269" s="22" t="n"/>
      <c r="H269" s="280" t="n"/>
      <c r="I269" s="280" t="n"/>
      <c r="J269" s="280" t="n"/>
      <c r="K269" s="280" t="n"/>
      <c r="L269" s="280" t="n"/>
      <c r="M269" s="280" t="n"/>
      <c r="N269" s="280" t="n"/>
      <c r="O269" s="280" t="n"/>
      <c r="P269" s="280" t="n"/>
      <c r="Q269" s="280" t="n"/>
      <c r="R269" s="280" t="n"/>
      <c r="S269" s="280" t="n"/>
      <c r="T269" s="280" t="n"/>
      <c r="U269" s="280" t="n"/>
      <c r="V269" s="280" t="n"/>
      <c r="W269" s="280" t="n"/>
      <c r="X269" s="280" t="n"/>
      <c r="Y269" s="280" t="n"/>
      <c r="Z269" s="280" t="n"/>
      <c r="AA269" s="280" t="n"/>
      <c r="AB269" s="280" t="n"/>
      <c r="AC269" s="280" t="n"/>
      <c r="AD269" s="280" t="n"/>
      <c r="AE269" s="280" t="n"/>
      <c r="AF269" s="280" t="n"/>
      <c r="AG269" s="280" t="n"/>
      <c r="AH269" s="280" t="n"/>
      <c r="AI269" s="280" t="n"/>
      <c r="AJ269" s="280" t="n"/>
      <c r="AK269" s="280" t="n"/>
    </row>
    <row r="270" ht="15" customFormat="1" customHeight="1" s="23">
      <c r="A270" s="115" t="n"/>
      <c r="B270" s="426" t="n"/>
      <c r="C270" s="86" t="n"/>
      <c r="D270" s="86" t="n"/>
      <c r="E270" s="86" t="n"/>
      <c r="F270" s="86" t="n"/>
      <c r="G270" s="22" t="n"/>
      <c r="H270" s="280" t="n"/>
      <c r="I270" s="280" t="n"/>
      <c r="J270" s="280" t="n"/>
      <c r="K270" s="280" t="n"/>
      <c r="L270" s="280" t="n"/>
      <c r="M270" s="280" t="n"/>
      <c r="N270" s="280" t="n"/>
      <c r="O270" s="280" t="n"/>
      <c r="P270" s="280" t="n"/>
      <c r="Q270" s="280" t="n"/>
      <c r="R270" s="280" t="n"/>
      <c r="S270" s="280" t="n"/>
      <c r="T270" s="280" t="n"/>
      <c r="U270" s="280" t="n"/>
      <c r="V270" s="280" t="n"/>
      <c r="W270" s="280" t="n"/>
      <c r="X270" s="280" t="n"/>
      <c r="Y270" s="280" t="n"/>
      <c r="Z270" s="280" t="n"/>
      <c r="AA270" s="280" t="n"/>
      <c r="AB270" s="280" t="n"/>
      <c r="AC270" s="280" t="n"/>
      <c r="AD270" s="280" t="n"/>
      <c r="AE270" s="280" t="n"/>
      <c r="AF270" s="280" t="n"/>
      <c r="AG270" s="280" t="n"/>
      <c r="AH270" s="280" t="n"/>
      <c r="AI270" s="280" t="n"/>
      <c r="AJ270" s="280" t="n"/>
      <c r="AK270" s="280" t="n"/>
    </row>
    <row r="271" ht="15" customFormat="1" customHeight="1" s="23">
      <c r="A271" s="115" t="n"/>
      <c r="B271" s="426" t="n"/>
      <c r="C271" s="86" t="n"/>
      <c r="D271" s="86" t="n"/>
      <c r="E271" s="86" t="n"/>
      <c r="F271" s="86" t="n"/>
      <c r="G271" s="22" t="n"/>
      <c r="H271" s="280" t="n"/>
      <c r="I271" s="280" t="n"/>
      <c r="J271" s="280" t="n"/>
      <c r="K271" s="280" t="n"/>
      <c r="L271" s="280" t="n"/>
      <c r="M271" s="280" t="n"/>
      <c r="N271" s="280" t="n"/>
      <c r="O271" s="280" t="n"/>
      <c r="P271" s="280" t="n"/>
      <c r="Q271" s="280" t="n"/>
      <c r="R271" s="280" t="n"/>
      <c r="S271" s="280" t="n"/>
      <c r="T271" s="280" t="n"/>
      <c r="U271" s="280" t="n"/>
      <c r="V271" s="280" t="n"/>
      <c r="W271" s="280" t="n"/>
      <c r="X271" s="280" t="n"/>
      <c r="Y271" s="280" t="n"/>
      <c r="Z271" s="280" t="n"/>
      <c r="AA271" s="280" t="n"/>
      <c r="AB271" s="280" t="n"/>
      <c r="AC271" s="280" t="n"/>
      <c r="AD271" s="280" t="n"/>
      <c r="AE271" s="280" t="n"/>
      <c r="AF271" s="280" t="n"/>
      <c r="AG271" s="280" t="n"/>
      <c r="AH271" s="280" t="n"/>
      <c r="AI271" s="280" t="n"/>
      <c r="AJ271" s="280" t="n"/>
      <c r="AK271" s="280" t="n"/>
    </row>
    <row r="272" ht="15" customFormat="1" customHeight="1" s="23">
      <c r="A272" s="115" t="n"/>
      <c r="B272" s="426" t="n"/>
      <c r="C272" s="86" t="n"/>
      <c r="D272" s="86" t="n"/>
      <c r="E272" s="86" t="n"/>
      <c r="F272" s="86" t="n"/>
      <c r="G272" s="22" t="n"/>
      <c r="H272" s="280" t="n"/>
      <c r="I272" s="280" t="n"/>
      <c r="J272" s="280" t="n"/>
      <c r="K272" s="280" t="n"/>
      <c r="L272" s="280" t="n"/>
      <c r="M272" s="280" t="n"/>
      <c r="N272" s="280" t="n"/>
      <c r="O272" s="280" t="n"/>
      <c r="P272" s="280" t="n"/>
      <c r="Q272" s="280" t="n"/>
      <c r="R272" s="280" t="n"/>
      <c r="S272" s="280" t="n"/>
      <c r="T272" s="280" t="n"/>
      <c r="U272" s="280" t="n"/>
      <c r="V272" s="280" t="n"/>
      <c r="W272" s="280" t="n"/>
      <c r="X272" s="280" t="n"/>
      <c r="Y272" s="280" t="n"/>
      <c r="Z272" s="280" t="n"/>
      <c r="AA272" s="280" t="n"/>
      <c r="AB272" s="280" t="n"/>
      <c r="AC272" s="280" t="n"/>
      <c r="AD272" s="280" t="n"/>
      <c r="AE272" s="280" t="n"/>
      <c r="AF272" s="280" t="n"/>
      <c r="AG272" s="280" t="n"/>
      <c r="AH272" s="280" t="n"/>
      <c r="AI272" s="280" t="n"/>
      <c r="AJ272" s="280" t="n"/>
      <c r="AK272" s="280" t="n"/>
    </row>
    <row r="273" ht="15" customFormat="1" customHeight="1" s="23">
      <c r="A273" s="115" t="n"/>
      <c r="B273" s="426" t="n"/>
      <c r="C273" s="86" t="n"/>
      <c r="D273" s="86" t="n"/>
      <c r="E273" s="86" t="n"/>
      <c r="F273" s="86" t="n"/>
      <c r="G273" s="22" t="n"/>
      <c r="H273" s="280" t="n"/>
      <c r="I273" s="280" t="n"/>
      <c r="J273" s="280" t="n"/>
      <c r="K273" s="280" t="n"/>
      <c r="L273" s="280" t="n"/>
      <c r="M273" s="280" t="n"/>
      <c r="N273" s="280" t="n"/>
      <c r="O273" s="280" t="n"/>
      <c r="P273" s="280" t="n"/>
      <c r="Q273" s="280" t="n"/>
      <c r="R273" s="280" t="n"/>
      <c r="S273" s="280" t="n"/>
      <c r="T273" s="280" t="n"/>
      <c r="U273" s="280" t="n"/>
      <c r="V273" s="280" t="n"/>
      <c r="W273" s="280" t="n"/>
      <c r="X273" s="280" t="n"/>
      <c r="Y273" s="280" t="n"/>
      <c r="Z273" s="280" t="n"/>
      <c r="AA273" s="280" t="n"/>
      <c r="AB273" s="280" t="n"/>
      <c r="AC273" s="280" t="n"/>
      <c r="AD273" s="280" t="n"/>
      <c r="AE273" s="280" t="n"/>
      <c r="AF273" s="280" t="n"/>
      <c r="AG273" s="280" t="n"/>
      <c r="AH273" s="280" t="n"/>
      <c r="AI273" s="280" t="n"/>
      <c r="AJ273" s="280" t="n"/>
      <c r="AK273" s="280" t="n"/>
    </row>
    <row r="274" ht="15" customFormat="1" customHeight="1" s="23">
      <c r="A274" s="115" t="n"/>
      <c r="B274" s="426" t="n"/>
      <c r="C274" s="86" t="n"/>
      <c r="D274" s="86" t="n"/>
      <c r="E274" s="86" t="n"/>
      <c r="F274" s="86" t="n"/>
      <c r="G274" s="22" t="n"/>
      <c r="H274" s="280" t="n"/>
      <c r="I274" s="280" t="n"/>
      <c r="J274" s="280" t="n"/>
      <c r="K274" s="280" t="n"/>
      <c r="L274" s="280" t="n"/>
      <c r="M274" s="280" t="n"/>
      <c r="N274" s="280" t="n"/>
      <c r="O274" s="280" t="n"/>
      <c r="P274" s="280" t="n"/>
      <c r="Q274" s="280" t="n"/>
      <c r="R274" s="280" t="n"/>
      <c r="S274" s="280" t="n"/>
      <c r="T274" s="280" t="n"/>
      <c r="U274" s="280" t="n"/>
      <c r="V274" s="280" t="n"/>
      <c r="W274" s="280" t="n"/>
      <c r="X274" s="280" t="n"/>
      <c r="Y274" s="280" t="n"/>
      <c r="Z274" s="280" t="n"/>
      <c r="AA274" s="280" t="n"/>
      <c r="AB274" s="280" t="n"/>
      <c r="AC274" s="280" t="n"/>
      <c r="AD274" s="280" t="n"/>
      <c r="AE274" s="280" t="n"/>
      <c r="AF274" s="280" t="n"/>
      <c r="AG274" s="280" t="n"/>
      <c r="AH274" s="280" t="n"/>
      <c r="AI274" s="280" t="n"/>
      <c r="AJ274" s="280" t="n"/>
      <c r="AK274" s="280" t="n"/>
    </row>
    <row r="275" ht="15" customFormat="1" customHeight="1" s="23">
      <c r="A275" s="115" t="n"/>
      <c r="B275" s="426" t="n"/>
      <c r="C275" s="86" t="n"/>
      <c r="D275" s="86" t="n"/>
      <c r="E275" s="86" t="n"/>
      <c r="F275" s="86" t="n"/>
      <c r="G275" s="22" t="n"/>
      <c r="H275" s="280" t="n"/>
      <c r="I275" s="280" t="n"/>
      <c r="J275" s="280" t="n"/>
      <c r="K275" s="280" t="n"/>
      <c r="L275" s="280" t="n"/>
      <c r="M275" s="280" t="n"/>
      <c r="N275" s="280" t="n"/>
      <c r="O275" s="280" t="n"/>
      <c r="P275" s="280" t="n"/>
      <c r="Q275" s="280" t="n"/>
      <c r="R275" s="280" t="n"/>
      <c r="S275" s="280" t="n"/>
      <c r="T275" s="280" t="n"/>
      <c r="U275" s="280" t="n"/>
      <c r="V275" s="280" t="n"/>
      <c r="W275" s="280" t="n"/>
      <c r="X275" s="280" t="n"/>
      <c r="Y275" s="280" t="n"/>
      <c r="Z275" s="280" t="n"/>
      <c r="AA275" s="280" t="n"/>
      <c r="AB275" s="280" t="n"/>
      <c r="AC275" s="280" t="n"/>
      <c r="AD275" s="280" t="n"/>
      <c r="AE275" s="280" t="n"/>
      <c r="AF275" s="280" t="n"/>
      <c r="AG275" s="280" t="n"/>
      <c r="AH275" s="280" t="n"/>
      <c r="AI275" s="280" t="n"/>
      <c r="AJ275" s="280" t="n"/>
      <c r="AK275" s="280" t="n"/>
    </row>
    <row r="276" ht="15" customFormat="1" customHeight="1" s="23">
      <c r="A276" s="115" t="n"/>
      <c r="B276" s="426" t="n"/>
      <c r="C276" s="86" t="n"/>
      <c r="D276" s="86" t="n"/>
      <c r="E276" s="86" t="n"/>
      <c r="F276" s="86" t="n"/>
      <c r="G276" s="22" t="n"/>
      <c r="H276" s="280" t="n"/>
      <c r="I276" s="280" t="n"/>
      <c r="J276" s="280" t="n"/>
      <c r="K276" s="280" t="n"/>
      <c r="L276" s="280" t="n"/>
      <c r="M276" s="280" t="n"/>
      <c r="N276" s="280" t="n"/>
      <c r="O276" s="280" t="n"/>
      <c r="P276" s="280" t="n"/>
      <c r="Q276" s="280" t="n"/>
      <c r="R276" s="280" t="n"/>
      <c r="S276" s="280" t="n"/>
      <c r="T276" s="280" t="n"/>
      <c r="U276" s="280" t="n"/>
      <c r="V276" s="280" t="n"/>
      <c r="W276" s="280" t="n"/>
      <c r="X276" s="280" t="n"/>
      <c r="Y276" s="280" t="n"/>
      <c r="Z276" s="280" t="n"/>
      <c r="AA276" s="280" t="n"/>
      <c r="AB276" s="280" t="n"/>
      <c r="AC276" s="280" t="n"/>
      <c r="AD276" s="280" t="n"/>
      <c r="AE276" s="280" t="n"/>
      <c r="AF276" s="280" t="n"/>
      <c r="AG276" s="280" t="n"/>
      <c r="AH276" s="280" t="n"/>
      <c r="AI276" s="280" t="n"/>
      <c r="AJ276" s="280" t="n"/>
      <c r="AK276" s="280" t="n"/>
    </row>
    <row r="277" ht="15" customFormat="1" customHeight="1" s="23">
      <c r="A277" s="115" t="n"/>
      <c r="B277" s="426" t="n"/>
      <c r="C277" s="86" t="n"/>
      <c r="D277" s="86" t="n"/>
      <c r="E277" s="86" t="n"/>
      <c r="F277" s="86" t="n"/>
      <c r="G277" s="22" t="n"/>
      <c r="H277" s="280" t="n"/>
      <c r="I277" s="280" t="n"/>
      <c r="J277" s="280" t="n"/>
      <c r="K277" s="280" t="n"/>
      <c r="L277" s="280" t="n"/>
      <c r="M277" s="280" t="n"/>
      <c r="N277" s="280" t="n"/>
      <c r="O277" s="280" t="n"/>
      <c r="P277" s="280" t="n"/>
      <c r="Q277" s="280" t="n"/>
      <c r="R277" s="280" t="n"/>
      <c r="S277" s="280" t="n"/>
      <c r="T277" s="280" t="n"/>
      <c r="U277" s="280" t="n"/>
      <c r="V277" s="280" t="n"/>
      <c r="W277" s="280" t="n"/>
      <c r="X277" s="280" t="n"/>
      <c r="Y277" s="280" t="n"/>
      <c r="Z277" s="280" t="n"/>
      <c r="AA277" s="280" t="n"/>
      <c r="AB277" s="280" t="n"/>
      <c r="AC277" s="280" t="n"/>
      <c r="AD277" s="280" t="n"/>
      <c r="AE277" s="280" t="n"/>
      <c r="AF277" s="280" t="n"/>
      <c r="AG277" s="280" t="n"/>
      <c r="AH277" s="280" t="n"/>
      <c r="AI277" s="280" t="n"/>
      <c r="AJ277" s="280" t="n"/>
      <c r="AK277" s="280" t="n"/>
    </row>
    <row r="278" ht="15" customFormat="1" customHeight="1" s="23">
      <c r="A278" s="115" t="n"/>
      <c r="B278" s="426" t="n"/>
      <c r="C278" s="86" t="n"/>
      <c r="D278" s="86" t="n"/>
      <c r="E278" s="86" t="n"/>
      <c r="F278" s="86" t="n"/>
      <c r="G278" s="22" t="n"/>
      <c r="H278" s="280" t="n"/>
      <c r="I278" s="280" t="n"/>
      <c r="J278" s="280" t="n"/>
      <c r="K278" s="280" t="n"/>
      <c r="L278" s="280" t="n"/>
      <c r="M278" s="280" t="n"/>
      <c r="N278" s="280" t="n"/>
      <c r="O278" s="280" t="n"/>
      <c r="P278" s="280" t="n"/>
      <c r="Q278" s="280" t="n"/>
      <c r="R278" s="280" t="n"/>
      <c r="S278" s="280" t="n"/>
      <c r="T278" s="280" t="n"/>
      <c r="U278" s="280" t="n"/>
      <c r="V278" s="280" t="n"/>
      <c r="W278" s="280" t="n"/>
      <c r="X278" s="280" t="n"/>
      <c r="Y278" s="280" t="n"/>
      <c r="Z278" s="280" t="n"/>
      <c r="AA278" s="280" t="n"/>
      <c r="AB278" s="280" t="n"/>
      <c r="AC278" s="280" t="n"/>
      <c r="AD278" s="280" t="n"/>
      <c r="AE278" s="280" t="n"/>
      <c r="AF278" s="280" t="n"/>
      <c r="AG278" s="280" t="n"/>
      <c r="AH278" s="280" t="n"/>
      <c r="AI278" s="280" t="n"/>
      <c r="AJ278" s="280" t="n"/>
      <c r="AK278" s="280" t="n"/>
    </row>
    <row r="279" ht="15" customFormat="1" customHeight="1" s="23">
      <c r="A279" s="115" t="n"/>
      <c r="B279" s="426" t="n"/>
      <c r="C279" s="86" t="n"/>
      <c r="D279" s="86" t="n"/>
      <c r="E279" s="86" t="n"/>
      <c r="F279" s="86" t="n"/>
      <c r="G279" s="22" t="n"/>
      <c r="H279" s="280" t="n"/>
      <c r="I279" s="280" t="n"/>
      <c r="J279" s="280" t="n"/>
      <c r="K279" s="280" t="n"/>
      <c r="L279" s="280" t="n"/>
      <c r="M279" s="280" t="n"/>
      <c r="N279" s="280" t="n"/>
      <c r="O279" s="280" t="n"/>
      <c r="P279" s="280" t="n"/>
      <c r="Q279" s="280" t="n"/>
      <c r="R279" s="280" t="n"/>
      <c r="S279" s="280" t="n"/>
      <c r="T279" s="280" t="n"/>
      <c r="U279" s="280" t="n"/>
      <c r="V279" s="280" t="n"/>
      <c r="W279" s="280" t="n"/>
      <c r="X279" s="280" t="n"/>
      <c r="Y279" s="280" t="n"/>
      <c r="Z279" s="280" t="n"/>
      <c r="AA279" s="280" t="n"/>
      <c r="AB279" s="280" t="n"/>
      <c r="AC279" s="280" t="n"/>
      <c r="AD279" s="280" t="n"/>
      <c r="AE279" s="280" t="n"/>
      <c r="AF279" s="280" t="n"/>
      <c r="AG279" s="280" t="n"/>
      <c r="AH279" s="280" t="n"/>
      <c r="AI279" s="280" t="n"/>
      <c r="AJ279" s="280" t="n"/>
      <c r="AK279" s="280" t="n"/>
    </row>
    <row r="280" ht="15" customFormat="1" customHeight="1" s="23">
      <c r="A280" s="115" t="n"/>
      <c r="B280" s="426" t="n"/>
      <c r="C280" s="86" t="n"/>
      <c r="D280" s="86" t="n"/>
      <c r="E280" s="86" t="n"/>
      <c r="F280" s="86" t="n"/>
      <c r="G280" s="22" t="n"/>
      <c r="H280" s="280" t="n"/>
      <c r="I280" s="280" t="n"/>
      <c r="J280" s="280" t="n"/>
      <c r="K280" s="280" t="n"/>
      <c r="L280" s="280" t="n"/>
      <c r="M280" s="280" t="n"/>
      <c r="N280" s="280" t="n"/>
      <c r="O280" s="280" t="n"/>
      <c r="P280" s="280" t="n"/>
      <c r="Q280" s="280" t="n"/>
      <c r="R280" s="280" t="n"/>
      <c r="S280" s="280" t="n"/>
      <c r="T280" s="280" t="n"/>
      <c r="U280" s="280" t="n"/>
      <c r="V280" s="280" t="n"/>
      <c r="W280" s="280" t="n"/>
      <c r="X280" s="280" t="n"/>
      <c r="Y280" s="280" t="n"/>
      <c r="Z280" s="280" t="n"/>
      <c r="AA280" s="280" t="n"/>
      <c r="AB280" s="280" t="n"/>
      <c r="AC280" s="280" t="n"/>
      <c r="AD280" s="280" t="n"/>
      <c r="AE280" s="280" t="n"/>
      <c r="AF280" s="280" t="n"/>
      <c r="AG280" s="280" t="n"/>
      <c r="AH280" s="280" t="n"/>
      <c r="AI280" s="280" t="n"/>
      <c r="AJ280" s="280" t="n"/>
      <c r="AK280" s="280" t="n"/>
    </row>
    <row r="281" ht="15" customFormat="1" customHeight="1" s="23">
      <c r="A281" s="115" t="n"/>
      <c r="B281" s="426" t="n"/>
      <c r="C281" s="86" t="n"/>
      <c r="D281" s="86" t="n"/>
      <c r="E281" s="86" t="n"/>
      <c r="F281" s="86" t="n"/>
      <c r="G281" s="22" t="n"/>
      <c r="H281" s="280" t="n"/>
      <c r="I281" s="280" t="n"/>
      <c r="J281" s="280" t="n"/>
      <c r="K281" s="280" t="n"/>
      <c r="L281" s="280" t="n"/>
      <c r="M281" s="280" t="n"/>
      <c r="N281" s="280" t="n"/>
      <c r="O281" s="280" t="n"/>
      <c r="P281" s="280" t="n"/>
      <c r="Q281" s="280" t="n"/>
      <c r="R281" s="280" t="n"/>
      <c r="S281" s="280" t="n"/>
      <c r="T281" s="280" t="n"/>
      <c r="U281" s="280" t="n"/>
      <c r="V281" s="280" t="n"/>
      <c r="W281" s="280" t="n"/>
      <c r="X281" s="280" t="n"/>
      <c r="Y281" s="280" t="n"/>
      <c r="Z281" s="280" t="n"/>
      <c r="AA281" s="280" t="n"/>
      <c r="AB281" s="280" t="n"/>
      <c r="AC281" s="280" t="n"/>
      <c r="AD281" s="280" t="n"/>
      <c r="AE281" s="280" t="n"/>
      <c r="AF281" s="280" t="n"/>
      <c r="AG281" s="280" t="n"/>
      <c r="AH281" s="280" t="n"/>
      <c r="AI281" s="280" t="n"/>
      <c r="AJ281" s="280" t="n"/>
      <c r="AK281" s="280" t="n"/>
    </row>
    <row r="282" ht="15" customFormat="1" customHeight="1" s="23">
      <c r="A282" s="115" t="n"/>
      <c r="B282" s="426" t="n"/>
      <c r="C282" s="86" t="n"/>
      <c r="D282" s="86" t="n"/>
      <c r="E282" s="86" t="n"/>
      <c r="F282" s="86" t="n"/>
      <c r="G282" s="22" t="n"/>
      <c r="H282" s="280" t="n"/>
      <c r="I282" s="280" t="n"/>
      <c r="J282" s="280" t="n"/>
      <c r="K282" s="280" t="n"/>
      <c r="L282" s="280" t="n"/>
      <c r="M282" s="280" t="n"/>
      <c r="N282" s="280" t="n"/>
      <c r="O282" s="280" t="n"/>
      <c r="P282" s="280" t="n"/>
      <c r="Q282" s="280" t="n"/>
      <c r="R282" s="280" t="n"/>
      <c r="S282" s="280" t="n"/>
      <c r="T282" s="280" t="n"/>
      <c r="U282" s="280" t="n"/>
      <c r="V282" s="280" t="n"/>
      <c r="W282" s="280" t="n"/>
      <c r="X282" s="280" t="n"/>
      <c r="Y282" s="280" t="n"/>
      <c r="Z282" s="280" t="n"/>
      <c r="AA282" s="280" t="n"/>
      <c r="AB282" s="280" t="n"/>
      <c r="AC282" s="280" t="n"/>
      <c r="AD282" s="280" t="n"/>
      <c r="AE282" s="280" t="n"/>
      <c r="AF282" s="280" t="n"/>
      <c r="AG282" s="280" t="n"/>
      <c r="AH282" s="280" t="n"/>
      <c r="AI282" s="280" t="n"/>
      <c r="AJ282" s="280" t="n"/>
      <c r="AK282" s="280" t="n"/>
    </row>
    <row r="283" ht="15" customFormat="1" customHeight="1" s="23">
      <c r="A283" s="115" t="n"/>
      <c r="B283" s="426" t="n"/>
      <c r="C283" s="86" t="n"/>
      <c r="D283" s="86" t="n"/>
      <c r="E283" s="86" t="n"/>
      <c r="F283" s="86" t="n"/>
      <c r="G283" s="22" t="n"/>
      <c r="H283" s="280" t="n"/>
      <c r="I283" s="280" t="n"/>
      <c r="J283" s="280" t="n"/>
      <c r="K283" s="280" t="n"/>
      <c r="L283" s="280" t="n"/>
      <c r="M283" s="280" t="n"/>
      <c r="N283" s="280" t="n"/>
      <c r="O283" s="280" t="n"/>
      <c r="P283" s="280" t="n"/>
      <c r="Q283" s="280" t="n"/>
      <c r="R283" s="280" t="n"/>
      <c r="S283" s="280" t="n"/>
      <c r="T283" s="280" t="n"/>
      <c r="U283" s="280" t="n"/>
      <c r="V283" s="280" t="n"/>
      <c r="W283" s="280" t="n"/>
      <c r="X283" s="280" t="n"/>
      <c r="Y283" s="280" t="n"/>
      <c r="Z283" s="280" t="n"/>
      <c r="AA283" s="280" t="n"/>
      <c r="AB283" s="280" t="n"/>
      <c r="AC283" s="280" t="n"/>
      <c r="AD283" s="280" t="n"/>
      <c r="AE283" s="280" t="n"/>
      <c r="AF283" s="280" t="n"/>
      <c r="AG283" s="280" t="n"/>
      <c r="AH283" s="280" t="n"/>
      <c r="AI283" s="280" t="n"/>
      <c r="AJ283" s="280" t="n"/>
      <c r="AK283" s="280" t="n"/>
    </row>
    <row r="284" ht="15" customFormat="1" customHeight="1" s="23">
      <c r="A284" s="115" t="n"/>
      <c r="B284" s="426" t="n"/>
      <c r="C284" s="86" t="n"/>
      <c r="D284" s="86" t="n"/>
      <c r="E284" s="86" t="n"/>
      <c r="F284" s="86" t="n"/>
      <c r="G284" s="22" t="n"/>
      <c r="H284" s="280" t="n"/>
      <c r="I284" s="280" t="n"/>
      <c r="J284" s="280" t="n"/>
      <c r="K284" s="280" t="n"/>
      <c r="L284" s="280" t="n"/>
      <c r="M284" s="280" t="n"/>
      <c r="N284" s="280" t="n"/>
      <c r="O284" s="280" t="n"/>
      <c r="P284" s="280" t="n"/>
      <c r="Q284" s="280" t="n"/>
      <c r="R284" s="280" t="n"/>
      <c r="S284" s="280" t="n"/>
      <c r="T284" s="280" t="n"/>
      <c r="U284" s="280" t="n"/>
      <c r="V284" s="280" t="n"/>
      <c r="W284" s="280" t="n"/>
      <c r="X284" s="280" t="n"/>
      <c r="Y284" s="280" t="n"/>
      <c r="Z284" s="280" t="n"/>
      <c r="AA284" s="280" t="n"/>
      <c r="AB284" s="280" t="n"/>
      <c r="AC284" s="280" t="n"/>
      <c r="AD284" s="280" t="n"/>
      <c r="AE284" s="280" t="n"/>
      <c r="AF284" s="280" t="n"/>
      <c r="AG284" s="280" t="n"/>
      <c r="AH284" s="280" t="n"/>
      <c r="AI284" s="280" t="n"/>
      <c r="AJ284" s="280" t="n"/>
      <c r="AK284" s="280" t="n"/>
    </row>
    <row r="285" ht="15" customFormat="1" customHeight="1" s="23">
      <c r="A285" s="115" t="n"/>
      <c r="B285" s="426" t="n"/>
      <c r="C285" s="86" t="n"/>
      <c r="D285" s="86" t="n"/>
      <c r="E285" s="86" t="n"/>
      <c r="F285" s="86" t="n"/>
      <c r="G285" s="22" t="n"/>
      <c r="H285" s="280" t="n"/>
      <c r="I285" s="280" t="n"/>
      <c r="J285" s="280" t="n"/>
      <c r="K285" s="280" t="n"/>
      <c r="L285" s="280" t="n"/>
      <c r="M285" s="280" t="n"/>
      <c r="N285" s="280" t="n"/>
      <c r="O285" s="280" t="n"/>
      <c r="P285" s="280" t="n"/>
      <c r="Q285" s="280" t="n"/>
      <c r="R285" s="280" t="n"/>
      <c r="S285" s="280" t="n"/>
      <c r="T285" s="280" t="n"/>
      <c r="U285" s="280" t="n"/>
      <c r="V285" s="280" t="n"/>
      <c r="W285" s="280" t="n"/>
      <c r="X285" s="280" t="n"/>
      <c r="Y285" s="280" t="n"/>
      <c r="Z285" s="280" t="n"/>
      <c r="AA285" s="280" t="n"/>
      <c r="AB285" s="280" t="n"/>
      <c r="AC285" s="280" t="n"/>
      <c r="AD285" s="280" t="n"/>
      <c r="AE285" s="280" t="n"/>
      <c r="AF285" s="280" t="n"/>
      <c r="AG285" s="280" t="n"/>
      <c r="AH285" s="280" t="n"/>
      <c r="AI285" s="280" t="n"/>
      <c r="AJ285" s="280" t="n"/>
      <c r="AK285" s="280" t="n"/>
    </row>
    <row r="286" ht="15" customFormat="1" customHeight="1" s="23">
      <c r="A286" s="115" t="n"/>
      <c r="B286" s="426" t="n"/>
      <c r="C286" s="86" t="n"/>
      <c r="D286" s="86" t="n"/>
      <c r="E286" s="86" t="n"/>
      <c r="F286" s="86" t="n"/>
      <c r="G286" s="22" t="n"/>
      <c r="H286" s="280" t="n"/>
      <c r="I286" s="280" t="n"/>
      <c r="J286" s="280" t="n"/>
      <c r="K286" s="280" t="n"/>
      <c r="L286" s="280" t="n"/>
      <c r="M286" s="280" t="n"/>
      <c r="N286" s="280" t="n"/>
      <c r="O286" s="280" t="n"/>
      <c r="P286" s="280" t="n"/>
      <c r="Q286" s="280" t="n"/>
      <c r="R286" s="280" t="n"/>
      <c r="S286" s="280" t="n"/>
      <c r="T286" s="280" t="n"/>
      <c r="U286" s="280" t="n"/>
      <c r="V286" s="280" t="n"/>
      <c r="W286" s="280" t="n"/>
      <c r="X286" s="280" t="n"/>
      <c r="Y286" s="280" t="n"/>
      <c r="Z286" s="280" t="n"/>
      <c r="AA286" s="280" t="n"/>
      <c r="AB286" s="280" t="n"/>
      <c r="AC286" s="280" t="n"/>
      <c r="AD286" s="280" t="n"/>
      <c r="AE286" s="280" t="n"/>
      <c r="AF286" s="280" t="n"/>
      <c r="AG286" s="280" t="n"/>
      <c r="AH286" s="280" t="n"/>
      <c r="AI286" s="280" t="n"/>
      <c r="AJ286" s="280" t="n"/>
      <c r="AK286" s="280" t="n"/>
    </row>
    <row r="287" ht="15" customFormat="1" customHeight="1" s="23">
      <c r="A287" s="115" t="n"/>
      <c r="B287" s="426" t="n"/>
      <c r="C287" s="86" t="n"/>
      <c r="D287" s="86" t="n"/>
      <c r="E287" s="86" t="n"/>
      <c r="F287" s="86" t="n"/>
      <c r="G287" s="22" t="n"/>
      <c r="H287" s="280" t="n"/>
      <c r="I287" s="280" t="n"/>
      <c r="J287" s="280" t="n"/>
      <c r="K287" s="280" t="n"/>
      <c r="L287" s="280" t="n"/>
      <c r="M287" s="280" t="n"/>
      <c r="N287" s="280" t="n"/>
      <c r="O287" s="280" t="n"/>
      <c r="P287" s="280" t="n"/>
      <c r="Q287" s="280" t="n"/>
      <c r="R287" s="280" t="n"/>
      <c r="S287" s="280" t="n"/>
      <c r="T287" s="280" t="n"/>
      <c r="U287" s="280" t="n"/>
      <c r="V287" s="280" t="n"/>
      <c r="W287" s="280" t="n"/>
      <c r="X287" s="280" t="n"/>
      <c r="Y287" s="280" t="n"/>
      <c r="Z287" s="280" t="n"/>
      <c r="AA287" s="280" t="n"/>
      <c r="AB287" s="280" t="n"/>
      <c r="AC287" s="280" t="n"/>
      <c r="AD287" s="280" t="n"/>
      <c r="AE287" s="280" t="n"/>
      <c r="AF287" s="280" t="n"/>
      <c r="AG287" s="280" t="n"/>
      <c r="AH287" s="280" t="n"/>
      <c r="AI287" s="280" t="n"/>
      <c r="AJ287" s="280" t="n"/>
      <c r="AK287" s="280" t="n"/>
    </row>
    <row r="288" ht="15" customFormat="1" customHeight="1" s="23">
      <c r="A288" s="115" t="n"/>
      <c r="B288" s="426" t="n"/>
      <c r="C288" s="86" t="n"/>
      <c r="D288" s="86" t="n"/>
      <c r="E288" s="86" t="n"/>
      <c r="F288" s="86" t="n"/>
      <c r="G288" s="22" t="n"/>
      <c r="H288" s="280" t="n"/>
      <c r="I288" s="280" t="n"/>
      <c r="J288" s="280" t="n"/>
      <c r="K288" s="280" t="n"/>
      <c r="L288" s="280" t="n"/>
      <c r="M288" s="280" t="n"/>
      <c r="N288" s="280" t="n"/>
      <c r="O288" s="280" t="n"/>
      <c r="P288" s="280" t="n"/>
      <c r="Q288" s="280" t="n"/>
      <c r="R288" s="280" t="n"/>
      <c r="S288" s="280" t="n"/>
      <c r="T288" s="280" t="n"/>
      <c r="U288" s="280" t="n"/>
      <c r="V288" s="280" t="n"/>
      <c r="W288" s="280" t="n"/>
      <c r="X288" s="280" t="n"/>
      <c r="Y288" s="280" t="n"/>
      <c r="Z288" s="280" t="n"/>
      <c r="AA288" s="280" t="n"/>
      <c r="AB288" s="280" t="n"/>
      <c r="AC288" s="280" t="n"/>
      <c r="AD288" s="280" t="n"/>
      <c r="AE288" s="280" t="n"/>
      <c r="AF288" s="280" t="n"/>
      <c r="AG288" s="280" t="n"/>
      <c r="AH288" s="280" t="n"/>
      <c r="AI288" s="280" t="n"/>
      <c r="AJ288" s="280" t="n"/>
      <c r="AK288" s="280" t="n"/>
    </row>
    <row r="289" ht="15" customFormat="1" customHeight="1" s="23">
      <c r="A289" s="115" t="n"/>
      <c r="B289" s="426" t="n"/>
      <c r="C289" s="86" t="n"/>
      <c r="D289" s="86" t="n"/>
      <c r="E289" s="86" t="n"/>
      <c r="F289" s="86" t="n"/>
      <c r="G289" s="22" t="n"/>
      <c r="H289" s="280" t="n"/>
      <c r="I289" s="280" t="n"/>
      <c r="J289" s="280" t="n"/>
      <c r="K289" s="280" t="n"/>
      <c r="L289" s="280" t="n"/>
      <c r="M289" s="280" t="n"/>
      <c r="N289" s="280" t="n"/>
      <c r="O289" s="280" t="n"/>
      <c r="P289" s="280" t="n"/>
      <c r="Q289" s="280" t="n"/>
      <c r="R289" s="280" t="n"/>
      <c r="S289" s="280" t="n"/>
      <c r="T289" s="280" t="n"/>
      <c r="U289" s="280" t="n"/>
      <c r="V289" s="280" t="n"/>
      <c r="W289" s="280" t="n"/>
      <c r="X289" s="280" t="n"/>
      <c r="Y289" s="280" t="n"/>
      <c r="Z289" s="280" t="n"/>
      <c r="AA289" s="280" t="n"/>
      <c r="AB289" s="280" t="n"/>
      <c r="AC289" s="280" t="n"/>
      <c r="AD289" s="280" t="n"/>
      <c r="AE289" s="280" t="n"/>
      <c r="AF289" s="280" t="n"/>
      <c r="AG289" s="280" t="n"/>
      <c r="AH289" s="280" t="n"/>
      <c r="AI289" s="280" t="n"/>
      <c r="AJ289" s="280" t="n"/>
      <c r="AK289" s="280" t="n"/>
    </row>
    <row r="290" ht="15" customFormat="1" customHeight="1" s="23">
      <c r="A290" s="115" t="n"/>
      <c r="B290" s="426" t="n"/>
      <c r="C290" s="86" t="n"/>
      <c r="D290" s="86" t="n"/>
      <c r="E290" s="86" t="n"/>
      <c r="F290" s="86" t="n"/>
      <c r="G290" s="22" t="n"/>
      <c r="H290" s="280" t="n"/>
      <c r="I290" s="280" t="n"/>
      <c r="J290" s="280" t="n"/>
      <c r="K290" s="280" t="n"/>
      <c r="L290" s="280" t="n"/>
      <c r="M290" s="280" t="n"/>
      <c r="N290" s="280" t="n"/>
      <c r="O290" s="280" t="n"/>
      <c r="P290" s="280" t="n"/>
      <c r="Q290" s="280" t="n"/>
      <c r="R290" s="280" t="n"/>
      <c r="S290" s="280" t="n"/>
      <c r="T290" s="280" t="n"/>
      <c r="U290" s="280" t="n"/>
      <c r="V290" s="280" t="n"/>
      <c r="W290" s="280" t="n"/>
      <c r="X290" s="280" t="n"/>
      <c r="Y290" s="280" t="n"/>
      <c r="Z290" s="280" t="n"/>
      <c r="AA290" s="280" t="n"/>
      <c r="AB290" s="280" t="n"/>
      <c r="AC290" s="280" t="n"/>
      <c r="AD290" s="280" t="n"/>
      <c r="AE290" s="280" t="n"/>
      <c r="AF290" s="280" t="n"/>
      <c r="AG290" s="280" t="n"/>
      <c r="AH290" s="280" t="n"/>
      <c r="AI290" s="280" t="n"/>
      <c r="AJ290" s="280" t="n"/>
      <c r="AK290" s="280" t="n"/>
    </row>
    <row r="291" ht="15" customFormat="1" customHeight="1" s="23">
      <c r="A291" s="115" t="n"/>
      <c r="B291" s="426" t="n"/>
      <c r="C291" s="86" t="n"/>
      <c r="D291" s="86" t="n"/>
      <c r="E291" s="86" t="n"/>
      <c r="F291" s="86" t="n"/>
      <c r="G291" s="22" t="n"/>
      <c r="H291" s="280" t="n"/>
      <c r="I291" s="280" t="n"/>
      <c r="J291" s="280" t="n"/>
      <c r="K291" s="280" t="n"/>
      <c r="L291" s="280" t="n"/>
      <c r="M291" s="280" t="n"/>
      <c r="N291" s="280" t="n"/>
      <c r="O291" s="280" t="n"/>
      <c r="P291" s="280" t="n"/>
      <c r="Q291" s="280" t="n"/>
      <c r="R291" s="280" t="n"/>
      <c r="S291" s="280" t="n"/>
      <c r="T291" s="280" t="n"/>
      <c r="U291" s="280" t="n"/>
      <c r="V291" s="280" t="n"/>
      <c r="W291" s="280" t="n"/>
      <c r="X291" s="280" t="n"/>
      <c r="Y291" s="280" t="n"/>
      <c r="Z291" s="280" t="n"/>
      <c r="AA291" s="280" t="n"/>
      <c r="AB291" s="280" t="n"/>
      <c r="AC291" s="280" t="n"/>
      <c r="AD291" s="280" t="n"/>
      <c r="AE291" s="280" t="n"/>
      <c r="AF291" s="280" t="n"/>
      <c r="AG291" s="280" t="n"/>
      <c r="AH291" s="280" t="n"/>
      <c r="AI291" s="280" t="n"/>
      <c r="AJ291" s="280" t="n"/>
      <c r="AK291" s="280" t="n"/>
    </row>
    <row r="292" ht="15" customFormat="1" customHeight="1" s="23">
      <c r="A292" s="115" t="n"/>
      <c r="B292" s="426" t="n"/>
      <c r="C292" s="86" t="n"/>
      <c r="D292" s="86" t="n"/>
      <c r="E292" s="86" t="n"/>
      <c r="F292" s="86" t="n"/>
      <c r="G292" s="22" t="n"/>
      <c r="H292" s="280" t="n"/>
      <c r="I292" s="280" t="n"/>
      <c r="J292" s="280" t="n"/>
      <c r="K292" s="280" t="n"/>
      <c r="L292" s="280" t="n"/>
      <c r="M292" s="280" t="n"/>
      <c r="N292" s="280" t="n"/>
      <c r="O292" s="280" t="n"/>
      <c r="P292" s="280" t="n"/>
      <c r="Q292" s="280" t="n"/>
      <c r="R292" s="280" t="n"/>
      <c r="S292" s="280" t="n"/>
      <c r="T292" s="280" t="n"/>
      <c r="U292" s="280" t="n"/>
      <c r="V292" s="280" t="n"/>
      <c r="W292" s="280" t="n"/>
      <c r="X292" s="280" t="n"/>
      <c r="Y292" s="280" t="n"/>
      <c r="Z292" s="280" t="n"/>
      <c r="AA292" s="280" t="n"/>
      <c r="AB292" s="280" t="n"/>
      <c r="AC292" s="280" t="n"/>
      <c r="AD292" s="280" t="n"/>
      <c r="AE292" s="280" t="n"/>
      <c r="AF292" s="280" t="n"/>
      <c r="AG292" s="280" t="n"/>
      <c r="AH292" s="280" t="n"/>
      <c r="AI292" s="280" t="n"/>
      <c r="AJ292" s="280" t="n"/>
      <c r="AK292" s="280" t="n"/>
    </row>
    <row r="293" ht="15" customFormat="1" customHeight="1" s="23">
      <c r="A293" s="115" t="n"/>
      <c r="B293" s="426" t="n"/>
      <c r="C293" s="86" t="n"/>
      <c r="D293" s="86" t="n"/>
      <c r="E293" s="86" t="n"/>
      <c r="F293" s="86" t="n"/>
      <c r="G293" s="22" t="n"/>
      <c r="H293" s="280" t="n"/>
      <c r="I293" s="280" t="n"/>
      <c r="J293" s="280" t="n"/>
      <c r="K293" s="280" t="n"/>
      <c r="L293" s="280" t="n"/>
      <c r="M293" s="280" t="n"/>
      <c r="N293" s="280" t="n"/>
      <c r="O293" s="280" t="n"/>
      <c r="P293" s="280" t="n"/>
      <c r="Q293" s="280" t="n"/>
      <c r="R293" s="280" t="n"/>
      <c r="S293" s="280" t="n"/>
      <c r="T293" s="280" t="n"/>
      <c r="U293" s="280" t="n"/>
      <c r="V293" s="280" t="n"/>
      <c r="W293" s="280" t="n"/>
      <c r="X293" s="280" t="n"/>
      <c r="Y293" s="280" t="n"/>
      <c r="Z293" s="280" t="n"/>
      <c r="AA293" s="280" t="n"/>
      <c r="AB293" s="280" t="n"/>
      <c r="AC293" s="280" t="n"/>
      <c r="AD293" s="280" t="n"/>
      <c r="AE293" s="280" t="n"/>
      <c r="AF293" s="280" t="n"/>
      <c r="AG293" s="280" t="n"/>
      <c r="AH293" s="280" t="n"/>
      <c r="AI293" s="280" t="n"/>
      <c r="AJ293" s="280" t="n"/>
      <c r="AK293" s="280" t="n"/>
    </row>
    <row r="294" ht="15" customFormat="1" customHeight="1" s="23">
      <c r="A294" s="115" t="n"/>
      <c r="B294" s="426" t="n"/>
      <c r="C294" s="86" t="n"/>
      <c r="D294" s="86" t="n"/>
      <c r="E294" s="86" t="n"/>
      <c r="F294" s="86" t="n"/>
      <c r="G294" s="22" t="n"/>
      <c r="H294" s="280" t="n"/>
      <c r="I294" s="280" t="n"/>
      <c r="J294" s="280" t="n"/>
      <c r="K294" s="280" t="n"/>
      <c r="L294" s="280" t="n"/>
      <c r="M294" s="280" t="n"/>
      <c r="N294" s="280" t="n"/>
      <c r="O294" s="280" t="n"/>
      <c r="P294" s="280" t="n"/>
      <c r="Q294" s="280" t="n"/>
      <c r="R294" s="280" t="n"/>
      <c r="S294" s="280" t="n"/>
      <c r="T294" s="280" t="n"/>
      <c r="U294" s="280" t="n"/>
      <c r="V294" s="280" t="n"/>
      <c r="W294" s="280" t="n"/>
      <c r="X294" s="280" t="n"/>
      <c r="Y294" s="280" t="n"/>
      <c r="Z294" s="280" t="n"/>
      <c r="AA294" s="280" t="n"/>
      <c r="AB294" s="280" t="n"/>
      <c r="AC294" s="280" t="n"/>
      <c r="AD294" s="280" t="n"/>
      <c r="AE294" s="280" t="n"/>
      <c r="AF294" s="280" t="n"/>
      <c r="AG294" s="280" t="n"/>
      <c r="AH294" s="280" t="n"/>
      <c r="AI294" s="280" t="n"/>
      <c r="AJ294" s="280" t="n"/>
      <c r="AK294" s="280" t="n"/>
    </row>
    <row r="295" ht="15" customFormat="1" customHeight="1" s="23">
      <c r="A295" s="115" t="n"/>
      <c r="B295" s="426" t="n"/>
      <c r="C295" s="86" t="n"/>
      <c r="D295" s="86" t="n"/>
      <c r="E295" s="86" t="n"/>
      <c r="F295" s="86" t="n"/>
      <c r="G295" s="22" t="n"/>
      <c r="H295" s="280" t="n"/>
      <c r="I295" s="280" t="n"/>
      <c r="J295" s="280" t="n"/>
      <c r="K295" s="280" t="n"/>
      <c r="L295" s="280" t="n"/>
      <c r="M295" s="280" t="n"/>
      <c r="N295" s="280" t="n"/>
      <c r="O295" s="280" t="n"/>
      <c r="P295" s="280" t="n"/>
      <c r="Q295" s="280" t="n"/>
      <c r="R295" s="280" t="n"/>
      <c r="S295" s="280" t="n"/>
      <c r="T295" s="280" t="n"/>
      <c r="U295" s="280" t="n"/>
      <c r="V295" s="280" t="n"/>
      <c r="W295" s="280" t="n"/>
      <c r="X295" s="280" t="n"/>
      <c r="Y295" s="280" t="n"/>
      <c r="Z295" s="280" t="n"/>
      <c r="AA295" s="280" t="n"/>
      <c r="AB295" s="280" t="n"/>
      <c r="AC295" s="280" t="n"/>
      <c r="AD295" s="280" t="n"/>
      <c r="AE295" s="280" t="n"/>
      <c r="AF295" s="280" t="n"/>
      <c r="AG295" s="280" t="n"/>
      <c r="AH295" s="280" t="n"/>
      <c r="AI295" s="280" t="n"/>
      <c r="AJ295" s="280" t="n"/>
      <c r="AK295" s="280" t="n"/>
    </row>
    <row r="296" ht="15" customFormat="1" customHeight="1" s="23">
      <c r="A296" s="115" t="n"/>
      <c r="B296" s="426" t="n"/>
      <c r="C296" s="86" t="n"/>
      <c r="D296" s="86" t="n"/>
      <c r="E296" s="86" t="n"/>
      <c r="F296" s="86" t="n"/>
      <c r="G296" s="22" t="n"/>
      <c r="H296" s="280" t="n"/>
      <c r="I296" s="280" t="n"/>
      <c r="J296" s="280" t="n"/>
      <c r="K296" s="280" t="n"/>
      <c r="L296" s="280" t="n"/>
      <c r="M296" s="280" t="n"/>
      <c r="N296" s="280" t="n"/>
      <c r="O296" s="280" t="n"/>
      <c r="P296" s="280" t="n"/>
      <c r="Q296" s="280" t="n"/>
      <c r="R296" s="280" t="n"/>
      <c r="S296" s="280" t="n"/>
      <c r="T296" s="280" t="n"/>
      <c r="U296" s="280" t="n"/>
      <c r="V296" s="280" t="n"/>
      <c r="W296" s="280" t="n"/>
      <c r="X296" s="280" t="n"/>
      <c r="Y296" s="280" t="n"/>
      <c r="Z296" s="280" t="n"/>
      <c r="AA296" s="280" t="n"/>
      <c r="AB296" s="280" t="n"/>
      <c r="AC296" s="280" t="n"/>
      <c r="AD296" s="280" t="n"/>
      <c r="AE296" s="280" t="n"/>
      <c r="AF296" s="280" t="n"/>
      <c r="AG296" s="280" t="n"/>
      <c r="AH296" s="280" t="n"/>
      <c r="AI296" s="280" t="n"/>
      <c r="AJ296" s="280" t="n"/>
      <c r="AK296" s="280" t="n"/>
    </row>
    <row r="297" ht="15" customFormat="1" customHeight="1" s="23">
      <c r="A297" s="115" t="n"/>
      <c r="B297" s="426" t="n"/>
      <c r="C297" s="86" t="n"/>
      <c r="D297" s="86" t="n"/>
      <c r="E297" s="86" t="n"/>
      <c r="F297" s="86" t="n"/>
      <c r="G297" s="22" t="n"/>
      <c r="H297" s="280" t="n"/>
      <c r="I297" s="280" t="n"/>
      <c r="J297" s="280" t="n"/>
      <c r="K297" s="280" t="n"/>
      <c r="L297" s="280" t="n"/>
      <c r="M297" s="280" t="n"/>
      <c r="N297" s="280" t="n"/>
      <c r="O297" s="280" t="n"/>
      <c r="P297" s="280" t="n"/>
      <c r="Q297" s="280" t="n"/>
      <c r="R297" s="280" t="n"/>
      <c r="S297" s="280" t="n"/>
      <c r="T297" s="280" t="n"/>
      <c r="U297" s="280" t="n"/>
      <c r="V297" s="280" t="n"/>
      <c r="W297" s="280" t="n"/>
      <c r="X297" s="280" t="n"/>
      <c r="Y297" s="280" t="n"/>
      <c r="Z297" s="280" t="n"/>
      <c r="AA297" s="280" t="n"/>
      <c r="AB297" s="280" t="n"/>
      <c r="AC297" s="280" t="n"/>
      <c r="AD297" s="280" t="n"/>
      <c r="AE297" s="280" t="n"/>
      <c r="AF297" s="280" t="n"/>
      <c r="AG297" s="280" t="n"/>
      <c r="AH297" s="280" t="n"/>
      <c r="AI297" s="280" t="n"/>
      <c r="AJ297" s="280" t="n"/>
      <c r="AK297" s="280" t="n"/>
    </row>
    <row r="298" ht="15" customFormat="1" customHeight="1" s="23">
      <c r="A298" s="115" t="n"/>
      <c r="B298" s="426" t="n"/>
      <c r="C298" s="86" t="n"/>
      <c r="D298" s="86" t="n"/>
      <c r="E298" s="86" t="n"/>
      <c r="F298" s="86" t="n"/>
      <c r="G298" s="22" t="n"/>
      <c r="H298" s="280" t="n"/>
      <c r="I298" s="280" t="n"/>
      <c r="J298" s="280" t="n"/>
      <c r="K298" s="280" t="n"/>
      <c r="L298" s="280" t="n"/>
      <c r="M298" s="280" t="n"/>
      <c r="N298" s="280" t="n"/>
      <c r="O298" s="280" t="n"/>
      <c r="P298" s="280" t="n"/>
      <c r="Q298" s="280" t="n"/>
      <c r="R298" s="280" t="n"/>
      <c r="S298" s="280" t="n"/>
      <c r="T298" s="280" t="n"/>
      <c r="U298" s="280" t="n"/>
      <c r="V298" s="280" t="n"/>
      <c r="W298" s="280" t="n"/>
      <c r="X298" s="280" t="n"/>
      <c r="Y298" s="280" t="n"/>
      <c r="Z298" s="280" t="n"/>
      <c r="AA298" s="280" t="n"/>
      <c r="AB298" s="280" t="n"/>
      <c r="AC298" s="280" t="n"/>
      <c r="AD298" s="280" t="n"/>
      <c r="AE298" s="280" t="n"/>
      <c r="AF298" s="280" t="n"/>
      <c r="AG298" s="280" t="n"/>
      <c r="AH298" s="280" t="n"/>
      <c r="AI298" s="280" t="n"/>
      <c r="AJ298" s="280" t="n"/>
      <c r="AK298" s="280" t="n"/>
    </row>
    <row r="299" ht="15" customFormat="1" customHeight="1" s="23">
      <c r="A299" s="115" t="n"/>
      <c r="B299" s="426" t="n"/>
      <c r="C299" s="86" t="n"/>
      <c r="D299" s="86" t="n"/>
      <c r="E299" s="86" t="n"/>
      <c r="F299" s="86" t="n"/>
      <c r="G299" s="22" t="n"/>
      <c r="H299" s="280" t="n"/>
      <c r="I299" s="280" t="n"/>
      <c r="J299" s="280" t="n"/>
      <c r="K299" s="280" t="n"/>
      <c r="L299" s="280" t="n"/>
      <c r="M299" s="280" t="n"/>
      <c r="N299" s="280" t="n"/>
      <c r="O299" s="280" t="n"/>
      <c r="P299" s="280" t="n"/>
      <c r="Q299" s="280" t="n"/>
      <c r="R299" s="280" t="n"/>
      <c r="S299" s="280" t="n"/>
      <c r="T299" s="280" t="n"/>
      <c r="U299" s="280" t="n"/>
      <c r="V299" s="280" t="n"/>
      <c r="W299" s="280" t="n"/>
      <c r="X299" s="280" t="n"/>
      <c r="Y299" s="280" t="n"/>
      <c r="Z299" s="280" t="n"/>
      <c r="AA299" s="280" t="n"/>
      <c r="AB299" s="280" t="n"/>
      <c r="AC299" s="280" t="n"/>
      <c r="AD299" s="280" t="n"/>
      <c r="AE299" s="280" t="n"/>
      <c r="AF299" s="280" t="n"/>
      <c r="AG299" s="280" t="n"/>
      <c r="AH299" s="280" t="n"/>
      <c r="AI299" s="280" t="n"/>
      <c r="AJ299" s="280" t="n"/>
      <c r="AK299" s="280" t="n"/>
    </row>
    <row r="300" ht="15" customFormat="1" customHeight="1" s="23">
      <c r="A300" s="115" t="n"/>
      <c r="B300" s="426" t="n"/>
      <c r="C300" s="86" t="n"/>
      <c r="D300" s="86" t="n"/>
      <c r="E300" s="86" t="n"/>
      <c r="F300" s="86" t="n"/>
      <c r="G300" s="22" t="n"/>
      <c r="H300" s="280" t="n"/>
      <c r="I300" s="280" t="n"/>
      <c r="J300" s="280" t="n"/>
      <c r="K300" s="280" t="n"/>
      <c r="L300" s="280" t="n"/>
      <c r="M300" s="280" t="n"/>
      <c r="N300" s="280" t="n"/>
      <c r="O300" s="280" t="n"/>
      <c r="P300" s="280" t="n"/>
      <c r="Q300" s="280" t="n"/>
      <c r="R300" s="280" t="n"/>
      <c r="S300" s="280" t="n"/>
      <c r="T300" s="280" t="n"/>
      <c r="U300" s="280" t="n"/>
      <c r="V300" s="280" t="n"/>
      <c r="W300" s="280" t="n"/>
      <c r="X300" s="280" t="n"/>
      <c r="Y300" s="280" t="n"/>
      <c r="Z300" s="280" t="n"/>
      <c r="AA300" s="280" t="n"/>
      <c r="AB300" s="280" t="n"/>
      <c r="AC300" s="280" t="n"/>
      <c r="AD300" s="280" t="n"/>
      <c r="AE300" s="280" t="n"/>
      <c r="AF300" s="280" t="n"/>
      <c r="AG300" s="280" t="n"/>
      <c r="AH300" s="280" t="n"/>
      <c r="AI300" s="280" t="n"/>
      <c r="AJ300" s="280" t="n"/>
      <c r="AK300" s="280" t="n"/>
    </row>
    <row r="301" ht="15" customFormat="1" customHeight="1" s="23">
      <c r="A301" s="115" t="n"/>
      <c r="B301" s="426" t="n"/>
      <c r="C301" s="86" t="n"/>
      <c r="D301" s="86" t="n"/>
      <c r="E301" s="86" t="n"/>
      <c r="F301" s="86" t="n"/>
      <c r="G301" s="22" t="n"/>
      <c r="H301" s="280" t="n"/>
      <c r="I301" s="280" t="n"/>
      <c r="J301" s="280" t="n"/>
      <c r="K301" s="280" t="n"/>
      <c r="L301" s="280" t="n"/>
      <c r="M301" s="280" t="n"/>
      <c r="N301" s="280" t="n"/>
      <c r="O301" s="280" t="n"/>
      <c r="P301" s="280" t="n"/>
      <c r="Q301" s="280" t="n"/>
      <c r="R301" s="280" t="n"/>
      <c r="S301" s="280" t="n"/>
      <c r="T301" s="280" t="n"/>
      <c r="U301" s="280" t="n"/>
      <c r="V301" s="280" t="n"/>
      <c r="W301" s="280" t="n"/>
      <c r="X301" s="280" t="n"/>
      <c r="Y301" s="280" t="n"/>
      <c r="Z301" s="280" t="n"/>
      <c r="AA301" s="280" t="n"/>
      <c r="AB301" s="280" t="n"/>
      <c r="AC301" s="280" t="n"/>
      <c r="AD301" s="280" t="n"/>
      <c r="AE301" s="280" t="n"/>
      <c r="AF301" s="280" t="n"/>
      <c r="AG301" s="280" t="n"/>
      <c r="AH301" s="280" t="n"/>
      <c r="AI301" s="280" t="n"/>
      <c r="AJ301" s="280" t="n"/>
      <c r="AK301" s="280" t="n"/>
    </row>
    <row r="302" ht="15" customFormat="1" customHeight="1" s="23">
      <c r="A302" s="115" t="n"/>
      <c r="B302" s="426" t="n"/>
      <c r="C302" s="86" t="n"/>
      <c r="D302" s="86" t="n"/>
      <c r="E302" s="86" t="n"/>
      <c r="F302" s="86" t="n"/>
      <c r="G302" s="22" t="n"/>
      <c r="H302" s="280" t="n"/>
      <c r="I302" s="280" t="n"/>
      <c r="J302" s="280" t="n"/>
      <c r="K302" s="280" t="n"/>
      <c r="L302" s="280" t="n"/>
      <c r="M302" s="280" t="n"/>
      <c r="N302" s="280" t="n"/>
      <c r="O302" s="280" t="n"/>
      <c r="P302" s="280" t="n"/>
      <c r="Q302" s="280" t="n"/>
      <c r="R302" s="280" t="n"/>
      <c r="S302" s="280" t="n"/>
      <c r="T302" s="280" t="n"/>
      <c r="U302" s="280" t="n"/>
      <c r="V302" s="280" t="n"/>
      <c r="W302" s="280" t="n"/>
      <c r="X302" s="280" t="n"/>
      <c r="Y302" s="280" t="n"/>
      <c r="Z302" s="280" t="n"/>
      <c r="AA302" s="280" t="n"/>
      <c r="AB302" s="280" t="n"/>
      <c r="AC302" s="280" t="n"/>
      <c r="AD302" s="280" t="n"/>
      <c r="AE302" s="280" t="n"/>
      <c r="AF302" s="280" t="n"/>
      <c r="AG302" s="280" t="n"/>
      <c r="AH302" s="280" t="n"/>
      <c r="AI302" s="280" t="n"/>
      <c r="AJ302" s="280" t="n"/>
      <c r="AK302" s="280" t="n"/>
    </row>
    <row r="303" ht="15" customFormat="1" customHeight="1" s="23">
      <c r="A303" s="115" t="n"/>
      <c r="B303" s="426" t="n"/>
      <c r="C303" s="86" t="n"/>
      <c r="D303" s="86" t="n"/>
      <c r="E303" s="86" t="n"/>
      <c r="F303" s="86" t="n"/>
      <c r="G303" s="22" t="n"/>
      <c r="H303" s="280" t="n"/>
      <c r="I303" s="280" t="n"/>
      <c r="J303" s="280" t="n"/>
      <c r="K303" s="280" t="n"/>
      <c r="L303" s="280" t="n"/>
      <c r="M303" s="280" t="n"/>
      <c r="N303" s="280" t="n"/>
      <c r="O303" s="280" t="n"/>
      <c r="P303" s="280" t="n"/>
      <c r="Q303" s="280" t="n"/>
      <c r="R303" s="280" t="n"/>
      <c r="S303" s="280" t="n"/>
      <c r="T303" s="280" t="n"/>
      <c r="U303" s="280" t="n"/>
      <c r="V303" s="280" t="n"/>
      <c r="W303" s="280" t="n"/>
      <c r="X303" s="280" t="n"/>
      <c r="Y303" s="280" t="n"/>
      <c r="Z303" s="280" t="n"/>
      <c r="AA303" s="280" t="n"/>
      <c r="AB303" s="280" t="n"/>
      <c r="AC303" s="280" t="n"/>
      <c r="AD303" s="280" t="n"/>
      <c r="AE303" s="280" t="n"/>
      <c r="AF303" s="280" t="n"/>
      <c r="AG303" s="280" t="n"/>
      <c r="AH303" s="280" t="n"/>
      <c r="AI303" s="280" t="n"/>
      <c r="AJ303" s="280" t="n"/>
      <c r="AK303" s="280" t="n"/>
    </row>
    <row r="304" ht="15" customFormat="1" customHeight="1" s="23">
      <c r="A304" s="115" t="n"/>
      <c r="B304" s="426" t="n"/>
      <c r="C304" s="86" t="n"/>
      <c r="D304" s="86" t="n"/>
      <c r="E304" s="86" t="n"/>
      <c r="F304" s="86" t="n"/>
      <c r="G304" s="22" t="n"/>
      <c r="H304" s="280" t="n"/>
      <c r="I304" s="280" t="n"/>
      <c r="J304" s="280" t="n"/>
      <c r="K304" s="280" t="n"/>
      <c r="L304" s="280" t="n"/>
      <c r="M304" s="280" t="n"/>
      <c r="N304" s="280" t="n"/>
      <c r="O304" s="280" t="n"/>
      <c r="P304" s="280" t="n"/>
      <c r="Q304" s="280" t="n"/>
      <c r="R304" s="280" t="n"/>
      <c r="S304" s="280" t="n"/>
      <c r="T304" s="280" t="n"/>
      <c r="U304" s="280" t="n"/>
      <c r="V304" s="280" t="n"/>
      <c r="W304" s="280" t="n"/>
      <c r="X304" s="280" t="n"/>
      <c r="Y304" s="280" t="n"/>
      <c r="Z304" s="280" t="n"/>
      <c r="AA304" s="280" t="n"/>
      <c r="AB304" s="280" t="n"/>
      <c r="AC304" s="280" t="n"/>
      <c r="AD304" s="280" t="n"/>
      <c r="AE304" s="280" t="n"/>
      <c r="AF304" s="280" t="n"/>
      <c r="AG304" s="280" t="n"/>
      <c r="AH304" s="280" t="n"/>
      <c r="AI304" s="280" t="n"/>
      <c r="AJ304" s="280" t="n"/>
      <c r="AK304" s="280" t="n"/>
    </row>
    <row r="305" ht="15" customFormat="1" customHeight="1" s="23">
      <c r="A305" s="115" t="n"/>
      <c r="B305" s="426" t="n"/>
      <c r="C305" s="86" t="n"/>
      <c r="D305" s="86" t="n"/>
      <c r="E305" s="86" t="n"/>
      <c r="F305" s="86" t="n"/>
      <c r="G305" s="22" t="n"/>
      <c r="H305" s="280" t="n"/>
      <c r="I305" s="280" t="n"/>
      <c r="J305" s="280" t="n"/>
      <c r="K305" s="280" t="n"/>
      <c r="L305" s="280" t="n"/>
      <c r="M305" s="280" t="n"/>
      <c r="N305" s="280" t="n"/>
      <c r="O305" s="280" t="n"/>
      <c r="P305" s="280" t="n"/>
      <c r="Q305" s="280" t="n"/>
      <c r="R305" s="280" t="n"/>
      <c r="S305" s="280" t="n"/>
      <c r="T305" s="280" t="n"/>
      <c r="U305" s="280" t="n"/>
      <c r="V305" s="280" t="n"/>
      <c r="W305" s="280" t="n"/>
      <c r="X305" s="280" t="n"/>
      <c r="Y305" s="280" t="n"/>
      <c r="Z305" s="280" t="n"/>
      <c r="AA305" s="280" t="n"/>
      <c r="AB305" s="280" t="n"/>
      <c r="AC305" s="280" t="n"/>
      <c r="AD305" s="280" t="n"/>
      <c r="AE305" s="280" t="n"/>
      <c r="AF305" s="280" t="n"/>
      <c r="AG305" s="280" t="n"/>
      <c r="AH305" s="280" t="n"/>
      <c r="AI305" s="280" t="n"/>
      <c r="AJ305" s="280" t="n"/>
      <c r="AK305" s="280" t="n"/>
    </row>
    <row r="306" ht="15" customFormat="1" customHeight="1" s="23">
      <c r="A306" s="115" t="n"/>
      <c r="B306" s="426" t="n"/>
      <c r="C306" s="86" t="n"/>
      <c r="D306" s="86" t="n"/>
      <c r="E306" s="86" t="n"/>
      <c r="F306" s="86" t="n"/>
      <c r="G306" s="22" t="n"/>
      <c r="H306" s="280" t="n"/>
      <c r="I306" s="280" t="n"/>
      <c r="J306" s="280" t="n"/>
      <c r="K306" s="280" t="n"/>
      <c r="L306" s="280" t="n"/>
      <c r="M306" s="280" t="n"/>
      <c r="N306" s="280" t="n"/>
      <c r="O306" s="280" t="n"/>
      <c r="P306" s="280" t="n"/>
      <c r="Q306" s="280" t="n"/>
      <c r="R306" s="280" t="n"/>
      <c r="S306" s="280" t="n"/>
      <c r="T306" s="280" t="n"/>
      <c r="U306" s="280" t="n"/>
      <c r="V306" s="280" t="n"/>
      <c r="W306" s="280" t="n"/>
      <c r="X306" s="280" t="n"/>
      <c r="Y306" s="280" t="n"/>
      <c r="Z306" s="280" t="n"/>
      <c r="AA306" s="280" t="n"/>
      <c r="AB306" s="280" t="n"/>
      <c r="AC306" s="280" t="n"/>
      <c r="AD306" s="280" t="n"/>
      <c r="AE306" s="280" t="n"/>
      <c r="AF306" s="280" t="n"/>
      <c r="AG306" s="280" t="n"/>
      <c r="AH306" s="280" t="n"/>
      <c r="AI306" s="280" t="n"/>
      <c r="AJ306" s="280" t="n"/>
      <c r="AK306" s="280" t="n"/>
    </row>
    <row r="307" ht="15" customFormat="1" customHeight="1" s="23">
      <c r="A307" s="115" t="n"/>
      <c r="B307" s="426" t="n"/>
      <c r="C307" s="86" t="n"/>
      <c r="D307" s="86" t="n"/>
      <c r="E307" s="86" t="n"/>
      <c r="F307" s="86" t="n"/>
      <c r="G307" s="22" t="n"/>
      <c r="H307" s="280" t="n"/>
      <c r="I307" s="280" t="n"/>
      <c r="J307" s="280" t="n"/>
      <c r="K307" s="280" t="n"/>
      <c r="L307" s="280" t="n"/>
      <c r="M307" s="280" t="n"/>
      <c r="N307" s="280" t="n"/>
      <c r="O307" s="280" t="n"/>
      <c r="P307" s="280" t="n"/>
      <c r="Q307" s="280" t="n"/>
      <c r="R307" s="280" t="n"/>
      <c r="S307" s="280" t="n"/>
      <c r="T307" s="280" t="n"/>
      <c r="U307" s="280" t="n"/>
      <c r="V307" s="280" t="n"/>
      <c r="W307" s="280" t="n"/>
      <c r="X307" s="280" t="n"/>
      <c r="Y307" s="280" t="n"/>
      <c r="Z307" s="280" t="n"/>
      <c r="AA307" s="280" t="n"/>
      <c r="AB307" s="280" t="n"/>
      <c r="AC307" s="280" t="n"/>
      <c r="AD307" s="280" t="n"/>
      <c r="AE307" s="280" t="n"/>
      <c r="AF307" s="280" t="n"/>
      <c r="AG307" s="280" t="n"/>
      <c r="AH307" s="280" t="n"/>
      <c r="AI307" s="280" t="n"/>
      <c r="AJ307" s="280" t="n"/>
      <c r="AK307" s="280" t="n"/>
    </row>
    <row r="308" ht="15" customFormat="1" customHeight="1" s="23">
      <c r="A308" s="115" t="n"/>
      <c r="B308" s="426" t="n"/>
      <c r="C308" s="86" t="n"/>
      <c r="D308" s="86" t="n"/>
      <c r="E308" s="86" t="n"/>
      <c r="F308" s="86" t="n"/>
      <c r="G308" s="22" t="n"/>
      <c r="H308" s="280" t="n"/>
      <c r="I308" s="280" t="n"/>
      <c r="J308" s="280" t="n"/>
      <c r="K308" s="280" t="n"/>
      <c r="L308" s="280" t="n"/>
      <c r="M308" s="280" t="n"/>
      <c r="N308" s="280" t="n"/>
      <c r="O308" s="280" t="n"/>
      <c r="P308" s="280" t="n"/>
      <c r="Q308" s="280" t="n"/>
      <c r="R308" s="280" t="n"/>
      <c r="S308" s="280" t="n"/>
      <c r="T308" s="280" t="n"/>
      <c r="U308" s="280" t="n"/>
      <c r="V308" s="280" t="n"/>
      <c r="W308" s="280" t="n"/>
      <c r="X308" s="280" t="n"/>
      <c r="Y308" s="280" t="n"/>
      <c r="Z308" s="280" t="n"/>
      <c r="AA308" s="280" t="n"/>
      <c r="AB308" s="280" t="n"/>
      <c r="AC308" s="280" t="n"/>
      <c r="AD308" s="280" t="n"/>
      <c r="AE308" s="280" t="n"/>
      <c r="AF308" s="280" t="n"/>
      <c r="AG308" s="280" t="n"/>
      <c r="AH308" s="280" t="n"/>
      <c r="AI308" s="280" t="n"/>
      <c r="AJ308" s="280" t="n"/>
      <c r="AK308" s="280" t="n"/>
    </row>
    <row r="309" ht="15" customFormat="1" customHeight="1" s="23">
      <c r="A309" s="115" t="n"/>
      <c r="B309" s="426" t="n"/>
      <c r="C309" s="86" t="n"/>
      <c r="D309" s="86" t="n"/>
      <c r="E309" s="86" t="n"/>
      <c r="F309" s="86" t="n"/>
      <c r="G309" s="22" t="n"/>
      <c r="H309" s="280" t="n"/>
      <c r="I309" s="280" t="n"/>
      <c r="J309" s="280" t="n"/>
      <c r="K309" s="280" t="n"/>
      <c r="L309" s="280" t="n"/>
      <c r="M309" s="280" t="n"/>
      <c r="N309" s="280" t="n"/>
      <c r="O309" s="280" t="n"/>
      <c r="P309" s="280" t="n"/>
      <c r="Q309" s="280" t="n"/>
      <c r="R309" s="280" t="n"/>
      <c r="S309" s="280" t="n"/>
      <c r="T309" s="280" t="n"/>
      <c r="U309" s="280" t="n"/>
      <c r="V309" s="280" t="n"/>
      <c r="W309" s="280" t="n"/>
      <c r="X309" s="280" t="n"/>
      <c r="Y309" s="280" t="n"/>
      <c r="Z309" s="280" t="n"/>
      <c r="AA309" s="280" t="n"/>
      <c r="AB309" s="280" t="n"/>
      <c r="AC309" s="280" t="n"/>
      <c r="AD309" s="280" t="n"/>
      <c r="AE309" s="280" t="n"/>
      <c r="AF309" s="280" t="n"/>
      <c r="AG309" s="280" t="n"/>
      <c r="AH309" s="280" t="n"/>
      <c r="AI309" s="280" t="n"/>
      <c r="AJ309" s="280" t="n"/>
      <c r="AK309" s="280" t="n"/>
    </row>
    <row r="310" ht="15" customFormat="1" customHeight="1" s="23">
      <c r="A310" s="115" t="n"/>
      <c r="B310" s="426" t="n"/>
      <c r="C310" s="86" t="n"/>
      <c r="D310" s="86" t="n"/>
      <c r="E310" s="86" t="n"/>
      <c r="F310" s="86" t="n"/>
      <c r="G310" s="22" t="n"/>
      <c r="H310" s="280" t="n"/>
      <c r="I310" s="280" t="n"/>
      <c r="J310" s="280" t="n"/>
      <c r="K310" s="280" t="n"/>
      <c r="L310" s="280" t="n"/>
      <c r="M310" s="280" t="n"/>
      <c r="N310" s="280" t="n"/>
      <c r="O310" s="280" t="n"/>
      <c r="P310" s="280" t="n"/>
      <c r="Q310" s="280" t="n"/>
      <c r="R310" s="280" t="n"/>
      <c r="S310" s="280" t="n"/>
      <c r="T310" s="280" t="n"/>
      <c r="U310" s="280" t="n"/>
      <c r="V310" s="280" t="n"/>
      <c r="W310" s="280" t="n"/>
      <c r="X310" s="280" t="n"/>
      <c r="Y310" s="280" t="n"/>
      <c r="Z310" s="280" t="n"/>
      <c r="AA310" s="280" t="n"/>
      <c r="AB310" s="280" t="n"/>
      <c r="AC310" s="280" t="n"/>
      <c r="AD310" s="280" t="n"/>
      <c r="AE310" s="280" t="n"/>
      <c r="AF310" s="280" t="n"/>
      <c r="AG310" s="280" t="n"/>
      <c r="AH310" s="280" t="n"/>
      <c r="AI310" s="280" t="n"/>
      <c r="AJ310" s="280" t="n"/>
      <c r="AK310" s="280" t="n"/>
    </row>
    <row r="311" ht="15" customFormat="1" customHeight="1" s="23">
      <c r="A311" s="115" t="n"/>
      <c r="B311" s="426" t="n"/>
      <c r="C311" s="86" t="n"/>
      <c r="D311" s="86" t="n"/>
      <c r="E311" s="86" t="n"/>
      <c r="F311" s="86" t="n"/>
      <c r="G311" s="22" t="n"/>
      <c r="H311" s="280" t="n"/>
      <c r="I311" s="280" t="n"/>
      <c r="J311" s="280" t="n"/>
      <c r="K311" s="280" t="n"/>
      <c r="L311" s="280" t="n"/>
      <c r="M311" s="280" t="n"/>
      <c r="N311" s="280" t="n"/>
      <c r="O311" s="280" t="n"/>
      <c r="P311" s="280" t="n"/>
      <c r="Q311" s="280" t="n"/>
      <c r="R311" s="280" t="n"/>
      <c r="S311" s="280" t="n"/>
      <c r="T311" s="280" t="n"/>
      <c r="U311" s="280" t="n"/>
      <c r="V311" s="280" t="n"/>
      <c r="W311" s="280" t="n"/>
      <c r="X311" s="280" t="n"/>
      <c r="Y311" s="280" t="n"/>
      <c r="Z311" s="280" t="n"/>
      <c r="AA311" s="280" t="n"/>
      <c r="AB311" s="280" t="n"/>
      <c r="AC311" s="280" t="n"/>
      <c r="AD311" s="280" t="n"/>
      <c r="AE311" s="280" t="n"/>
      <c r="AF311" s="280" t="n"/>
      <c r="AG311" s="280" t="n"/>
      <c r="AH311" s="280" t="n"/>
      <c r="AI311" s="280" t="n"/>
      <c r="AJ311" s="280" t="n"/>
      <c r="AK311" s="280" t="n"/>
    </row>
    <row r="312" ht="15" customFormat="1" customHeight="1" s="23">
      <c r="A312" s="115" t="n"/>
      <c r="B312" s="426" t="n"/>
      <c r="C312" s="86" t="n"/>
      <c r="D312" s="86" t="n"/>
      <c r="E312" s="86" t="n"/>
      <c r="F312" s="86" t="n"/>
      <c r="G312" s="22" t="n"/>
      <c r="H312" s="280" t="n"/>
      <c r="I312" s="280" t="n"/>
      <c r="J312" s="280" t="n"/>
      <c r="K312" s="280" t="n"/>
      <c r="L312" s="280" t="n"/>
      <c r="M312" s="280" t="n"/>
      <c r="N312" s="280" t="n"/>
      <c r="O312" s="280" t="n"/>
      <c r="P312" s="280" t="n"/>
      <c r="Q312" s="280" t="n"/>
      <c r="R312" s="280" t="n"/>
      <c r="S312" s="280" t="n"/>
      <c r="T312" s="280" t="n"/>
      <c r="U312" s="280" t="n"/>
      <c r="V312" s="280" t="n"/>
      <c r="W312" s="280" t="n"/>
      <c r="X312" s="280" t="n"/>
      <c r="Y312" s="280" t="n"/>
      <c r="Z312" s="280" t="n"/>
      <c r="AA312" s="280" t="n"/>
      <c r="AB312" s="280" t="n"/>
      <c r="AC312" s="280" t="n"/>
      <c r="AD312" s="280" t="n"/>
      <c r="AE312" s="280" t="n"/>
      <c r="AF312" s="280" t="n"/>
      <c r="AG312" s="280" t="n"/>
      <c r="AH312" s="280" t="n"/>
      <c r="AI312" s="280" t="n"/>
      <c r="AJ312" s="280" t="n"/>
      <c r="AK312" s="280" t="n"/>
    </row>
    <row r="313" ht="15" customFormat="1" customHeight="1" s="23">
      <c r="A313" s="115" t="n"/>
      <c r="B313" s="426" t="n"/>
      <c r="C313" s="86" t="n"/>
      <c r="D313" s="86" t="n"/>
      <c r="E313" s="86" t="n"/>
      <c r="F313" s="86" t="n"/>
      <c r="G313" s="22" t="n"/>
      <c r="H313" s="280" t="n"/>
      <c r="I313" s="280" t="n"/>
      <c r="J313" s="280" t="n"/>
      <c r="K313" s="280" t="n"/>
      <c r="L313" s="280" t="n"/>
      <c r="M313" s="280" t="n"/>
      <c r="N313" s="280" t="n"/>
      <c r="O313" s="280" t="n"/>
      <c r="P313" s="280" t="n"/>
      <c r="Q313" s="280" t="n"/>
      <c r="R313" s="280" t="n"/>
      <c r="S313" s="280" t="n"/>
      <c r="T313" s="280" t="n"/>
      <c r="U313" s="280" t="n"/>
      <c r="V313" s="280" t="n"/>
      <c r="W313" s="280" t="n"/>
      <c r="X313" s="280" t="n"/>
      <c r="Y313" s="280" t="n"/>
      <c r="Z313" s="280" t="n"/>
      <c r="AA313" s="280" t="n"/>
      <c r="AB313" s="280" t="n"/>
      <c r="AC313" s="280" t="n"/>
      <c r="AD313" s="280" t="n"/>
      <c r="AE313" s="280" t="n"/>
      <c r="AF313" s="280" t="n"/>
      <c r="AG313" s="280" t="n"/>
      <c r="AH313" s="280" t="n"/>
      <c r="AI313" s="280" t="n"/>
      <c r="AJ313" s="280" t="n"/>
      <c r="AK313" s="280" t="n"/>
    </row>
    <row r="314" ht="15" customFormat="1" customHeight="1" s="23">
      <c r="A314" s="115" t="n"/>
      <c r="B314" s="426" t="n"/>
      <c r="C314" s="86" t="n"/>
      <c r="D314" s="86" t="n"/>
      <c r="E314" s="86" t="n"/>
      <c r="F314" s="86" t="n"/>
      <c r="G314" s="22" t="n"/>
      <c r="H314" s="280" t="n"/>
      <c r="I314" s="280" t="n"/>
      <c r="J314" s="280" t="n"/>
      <c r="K314" s="280" t="n"/>
      <c r="L314" s="280" t="n"/>
      <c r="M314" s="280" t="n"/>
      <c r="N314" s="280" t="n"/>
      <c r="O314" s="280" t="n"/>
      <c r="P314" s="280" t="n"/>
      <c r="Q314" s="280" t="n"/>
      <c r="R314" s="280" t="n"/>
      <c r="S314" s="280" t="n"/>
      <c r="T314" s="280" t="n"/>
      <c r="U314" s="280" t="n"/>
      <c r="V314" s="280" t="n"/>
      <c r="W314" s="280" t="n"/>
      <c r="X314" s="280" t="n"/>
      <c r="Y314" s="280" t="n"/>
      <c r="Z314" s="280" t="n"/>
      <c r="AA314" s="280" t="n"/>
      <c r="AB314" s="280" t="n"/>
      <c r="AC314" s="280" t="n"/>
      <c r="AD314" s="280" t="n"/>
      <c r="AE314" s="280" t="n"/>
      <c r="AF314" s="280" t="n"/>
      <c r="AG314" s="280" t="n"/>
      <c r="AH314" s="280" t="n"/>
      <c r="AI314" s="280" t="n"/>
      <c r="AJ314" s="280" t="n"/>
      <c r="AK314" s="280" t="n"/>
    </row>
    <row r="315" ht="15" customFormat="1" customHeight="1" s="23">
      <c r="A315" s="115" t="n"/>
      <c r="B315" s="426" t="n"/>
      <c r="C315" s="86" t="n"/>
      <c r="D315" s="86" t="n"/>
      <c r="E315" s="86" t="n"/>
      <c r="F315" s="86" t="n"/>
      <c r="G315" s="22" t="n"/>
      <c r="H315" s="280" t="n"/>
      <c r="I315" s="280" t="n"/>
      <c r="J315" s="280" t="n"/>
      <c r="K315" s="280" t="n"/>
      <c r="L315" s="280" t="n"/>
      <c r="M315" s="280" t="n"/>
      <c r="N315" s="280" t="n"/>
      <c r="O315" s="280" t="n"/>
      <c r="P315" s="280" t="n"/>
      <c r="Q315" s="280" t="n"/>
      <c r="R315" s="280" t="n"/>
      <c r="S315" s="280" t="n"/>
      <c r="T315" s="280" t="n"/>
      <c r="U315" s="280" t="n"/>
      <c r="V315" s="280" t="n"/>
      <c r="W315" s="280" t="n"/>
      <c r="X315" s="280" t="n"/>
      <c r="Y315" s="280" t="n"/>
      <c r="Z315" s="280" t="n"/>
      <c r="AA315" s="280" t="n"/>
      <c r="AB315" s="280" t="n"/>
      <c r="AC315" s="280" t="n"/>
      <c r="AD315" s="280" t="n"/>
      <c r="AE315" s="280" t="n"/>
      <c r="AF315" s="280" t="n"/>
      <c r="AG315" s="280" t="n"/>
      <c r="AH315" s="280" t="n"/>
      <c r="AI315" s="280" t="n"/>
      <c r="AJ315" s="280" t="n"/>
      <c r="AK315" s="280" t="n"/>
    </row>
    <row r="316" ht="15" customFormat="1" customHeight="1" s="23">
      <c r="A316" s="115" t="n"/>
      <c r="B316" s="426" t="n"/>
      <c r="C316" s="86" t="n"/>
      <c r="D316" s="86" t="n"/>
      <c r="E316" s="86" t="n"/>
      <c r="F316" s="86" t="n"/>
      <c r="G316" s="22" t="n"/>
      <c r="H316" s="280" t="n"/>
      <c r="I316" s="280" t="n"/>
      <c r="J316" s="280" t="n"/>
      <c r="K316" s="280" t="n"/>
      <c r="L316" s="280" t="n"/>
      <c r="M316" s="280" t="n"/>
      <c r="N316" s="280" t="n"/>
      <c r="O316" s="280" t="n"/>
      <c r="P316" s="280" t="n"/>
      <c r="Q316" s="280" t="n"/>
      <c r="R316" s="280" t="n"/>
      <c r="S316" s="280" t="n"/>
      <c r="T316" s="280" t="n"/>
      <c r="U316" s="280" t="n"/>
      <c r="V316" s="280" t="n"/>
      <c r="W316" s="280" t="n"/>
      <c r="X316" s="280" t="n"/>
      <c r="Y316" s="280" t="n"/>
      <c r="Z316" s="280" t="n"/>
      <c r="AA316" s="280" t="n"/>
      <c r="AB316" s="280" t="n"/>
      <c r="AC316" s="280" t="n"/>
      <c r="AD316" s="280" t="n"/>
      <c r="AE316" s="280" t="n"/>
      <c r="AF316" s="280" t="n"/>
      <c r="AG316" s="280" t="n"/>
      <c r="AH316" s="280" t="n"/>
      <c r="AI316" s="280" t="n"/>
      <c r="AJ316" s="280" t="n"/>
      <c r="AK316" s="280" t="n"/>
    </row>
    <row r="317" ht="15" customFormat="1" customHeight="1" s="23">
      <c r="A317" s="115" t="n"/>
      <c r="B317" s="426" t="n"/>
      <c r="C317" s="86" t="n"/>
      <c r="D317" s="86" t="n"/>
      <c r="E317" s="86" t="n"/>
      <c r="F317" s="86" t="n"/>
      <c r="G317" s="22" t="n"/>
      <c r="H317" s="280" t="n"/>
      <c r="I317" s="280" t="n"/>
      <c r="J317" s="280" t="n"/>
      <c r="K317" s="280" t="n"/>
      <c r="L317" s="280" t="n"/>
      <c r="M317" s="280" t="n"/>
      <c r="N317" s="280" t="n"/>
      <c r="O317" s="280" t="n"/>
      <c r="P317" s="280" t="n"/>
      <c r="Q317" s="280" t="n"/>
      <c r="R317" s="280" t="n"/>
      <c r="S317" s="280" t="n"/>
      <c r="T317" s="280" t="n"/>
      <c r="U317" s="280" t="n"/>
      <c r="V317" s="280" t="n"/>
      <c r="W317" s="280" t="n"/>
      <c r="X317" s="280" t="n"/>
      <c r="Y317" s="280" t="n"/>
      <c r="Z317" s="280" t="n"/>
      <c r="AA317" s="280" t="n"/>
      <c r="AB317" s="280" t="n"/>
      <c r="AC317" s="280" t="n"/>
      <c r="AD317" s="280" t="n"/>
      <c r="AE317" s="280" t="n"/>
      <c r="AF317" s="280" t="n"/>
      <c r="AG317" s="280" t="n"/>
      <c r="AH317" s="280" t="n"/>
      <c r="AI317" s="280" t="n"/>
      <c r="AJ317" s="280" t="n"/>
      <c r="AK317" s="280" t="n"/>
    </row>
    <row r="318" ht="15" customFormat="1" customHeight="1" s="23">
      <c r="A318" s="115" t="n"/>
      <c r="B318" s="426" t="n"/>
      <c r="C318" s="86" t="n"/>
      <c r="D318" s="86" t="n"/>
      <c r="E318" s="86" t="n"/>
      <c r="F318" s="86" t="n"/>
      <c r="G318" s="22" t="n"/>
      <c r="H318" s="280" t="n"/>
      <c r="I318" s="280" t="n"/>
      <c r="J318" s="280" t="n"/>
      <c r="K318" s="280" t="n"/>
      <c r="L318" s="280" t="n"/>
      <c r="M318" s="280" t="n"/>
      <c r="N318" s="280" t="n"/>
      <c r="O318" s="280" t="n"/>
      <c r="P318" s="280" t="n"/>
      <c r="Q318" s="280" t="n"/>
      <c r="R318" s="280" t="n"/>
      <c r="S318" s="280" t="n"/>
      <c r="T318" s="280" t="n"/>
      <c r="U318" s="280" t="n"/>
      <c r="V318" s="280" t="n"/>
      <c r="W318" s="280" t="n"/>
      <c r="X318" s="280" t="n"/>
      <c r="Y318" s="280" t="n"/>
      <c r="Z318" s="280" t="n"/>
      <c r="AA318" s="280" t="n"/>
      <c r="AB318" s="280" t="n"/>
      <c r="AC318" s="280" t="n"/>
      <c r="AD318" s="280" t="n"/>
      <c r="AE318" s="280" t="n"/>
      <c r="AF318" s="280" t="n"/>
      <c r="AG318" s="280" t="n"/>
      <c r="AH318" s="280" t="n"/>
      <c r="AI318" s="280" t="n"/>
      <c r="AJ318" s="280" t="n"/>
      <c r="AK318" s="280" t="n"/>
    </row>
    <row r="319" ht="15" customFormat="1" customHeight="1" s="23">
      <c r="A319" s="115" t="n"/>
      <c r="B319" s="426" t="n"/>
      <c r="C319" s="86" t="n"/>
      <c r="D319" s="86" t="n"/>
      <c r="E319" s="86" t="n"/>
      <c r="F319" s="86" t="n"/>
      <c r="G319" s="22" t="n"/>
      <c r="H319" s="280" t="n"/>
      <c r="I319" s="280" t="n"/>
      <c r="J319" s="280" t="n"/>
      <c r="K319" s="280" t="n"/>
      <c r="L319" s="280" t="n"/>
      <c r="M319" s="280" t="n"/>
      <c r="N319" s="280" t="n"/>
      <c r="O319" s="280" t="n"/>
      <c r="P319" s="280" t="n"/>
      <c r="Q319" s="280" t="n"/>
      <c r="R319" s="280" t="n"/>
      <c r="S319" s="280" t="n"/>
      <c r="T319" s="280" t="n"/>
      <c r="U319" s="280" t="n"/>
      <c r="V319" s="280" t="n"/>
      <c r="W319" s="280" t="n"/>
      <c r="X319" s="280" t="n"/>
      <c r="Y319" s="280" t="n"/>
      <c r="Z319" s="280" t="n"/>
      <c r="AA319" s="280" t="n"/>
      <c r="AB319" s="280" t="n"/>
      <c r="AC319" s="280" t="n"/>
      <c r="AD319" s="280" t="n"/>
      <c r="AE319" s="280" t="n"/>
      <c r="AF319" s="280" t="n"/>
      <c r="AG319" s="280" t="n"/>
      <c r="AH319" s="280" t="n"/>
      <c r="AI319" s="280" t="n"/>
      <c r="AJ319" s="280" t="n"/>
      <c r="AK319" s="280" t="n"/>
    </row>
    <row r="320" ht="15" customFormat="1" customHeight="1" s="23">
      <c r="A320" s="115" t="n"/>
      <c r="B320" s="426" t="n"/>
      <c r="C320" s="86" t="n"/>
      <c r="D320" s="86" t="n"/>
      <c r="E320" s="86" t="n"/>
      <c r="F320" s="86" t="n"/>
      <c r="G320" s="22" t="n"/>
      <c r="H320" s="280" t="n"/>
      <c r="I320" s="280" t="n"/>
      <c r="J320" s="280" t="n"/>
      <c r="K320" s="280" t="n"/>
      <c r="L320" s="280" t="n"/>
      <c r="M320" s="280" t="n"/>
      <c r="N320" s="280" t="n"/>
      <c r="O320" s="280" t="n"/>
      <c r="P320" s="280" t="n"/>
      <c r="Q320" s="280" t="n"/>
      <c r="R320" s="280" t="n"/>
      <c r="S320" s="280" t="n"/>
      <c r="T320" s="280" t="n"/>
      <c r="U320" s="280" t="n"/>
      <c r="V320" s="280" t="n"/>
      <c r="W320" s="280" t="n"/>
      <c r="X320" s="280" t="n"/>
      <c r="Y320" s="280" t="n"/>
      <c r="Z320" s="280" t="n"/>
      <c r="AA320" s="280" t="n"/>
      <c r="AB320" s="280" t="n"/>
      <c r="AC320" s="280" t="n"/>
      <c r="AD320" s="280" t="n"/>
      <c r="AE320" s="280" t="n"/>
      <c r="AF320" s="280" t="n"/>
      <c r="AG320" s="280" t="n"/>
      <c r="AH320" s="280" t="n"/>
      <c r="AI320" s="280" t="n"/>
      <c r="AJ320" s="280" t="n"/>
      <c r="AK320" s="280" t="n"/>
    </row>
    <row r="321" ht="15" customFormat="1" customHeight="1" s="23">
      <c r="A321" s="115" t="n"/>
      <c r="B321" s="426" t="n"/>
      <c r="C321" s="86" t="n"/>
      <c r="D321" s="86" t="n"/>
      <c r="E321" s="86" t="n"/>
      <c r="F321" s="86" t="n"/>
      <c r="G321" s="22" t="n"/>
      <c r="H321" s="280" t="n"/>
      <c r="I321" s="280" t="n"/>
      <c r="J321" s="280" t="n"/>
      <c r="K321" s="280" t="n"/>
      <c r="L321" s="280" t="n"/>
      <c r="M321" s="280" t="n"/>
      <c r="N321" s="280" t="n"/>
      <c r="O321" s="280" t="n"/>
      <c r="P321" s="280" t="n"/>
      <c r="Q321" s="280" t="n"/>
      <c r="R321" s="280" t="n"/>
      <c r="S321" s="280" t="n"/>
      <c r="T321" s="280" t="n"/>
      <c r="U321" s="280" t="n"/>
      <c r="V321" s="280" t="n"/>
      <c r="W321" s="280" t="n"/>
      <c r="X321" s="280" t="n"/>
      <c r="Y321" s="280" t="n"/>
      <c r="Z321" s="280" t="n"/>
      <c r="AA321" s="280" t="n"/>
      <c r="AB321" s="280" t="n"/>
      <c r="AC321" s="280" t="n"/>
      <c r="AD321" s="280" t="n"/>
      <c r="AE321" s="280" t="n"/>
      <c r="AF321" s="280" t="n"/>
      <c r="AG321" s="280" t="n"/>
      <c r="AH321" s="280" t="n"/>
      <c r="AI321" s="280" t="n"/>
      <c r="AJ321" s="280" t="n"/>
      <c r="AK321" s="280" t="n"/>
    </row>
    <row r="322" ht="15" customFormat="1" customHeight="1" s="23">
      <c r="A322" s="115" t="n"/>
      <c r="B322" s="426" t="n"/>
      <c r="C322" s="86" t="n"/>
      <c r="D322" s="86" t="n"/>
      <c r="E322" s="86" t="n"/>
      <c r="F322" s="86" t="n"/>
      <c r="G322" s="22" t="n"/>
      <c r="H322" s="280" t="n"/>
      <c r="I322" s="280" t="n"/>
      <c r="J322" s="280" t="n"/>
      <c r="K322" s="280" t="n"/>
      <c r="L322" s="280" t="n"/>
      <c r="M322" s="280" t="n"/>
      <c r="N322" s="280" t="n"/>
      <c r="O322" s="280" t="n"/>
      <c r="P322" s="280" t="n"/>
      <c r="Q322" s="280" t="n"/>
      <c r="R322" s="280" t="n"/>
      <c r="S322" s="280" t="n"/>
      <c r="T322" s="280" t="n"/>
      <c r="U322" s="280" t="n"/>
      <c r="V322" s="280" t="n"/>
      <c r="W322" s="280" t="n"/>
      <c r="X322" s="280" t="n"/>
      <c r="Y322" s="280" t="n"/>
      <c r="Z322" s="280" t="n"/>
      <c r="AA322" s="280" t="n"/>
      <c r="AB322" s="280" t="n"/>
      <c r="AC322" s="280" t="n"/>
      <c r="AD322" s="280" t="n"/>
      <c r="AE322" s="280" t="n"/>
      <c r="AF322" s="280" t="n"/>
      <c r="AG322" s="280" t="n"/>
      <c r="AH322" s="280" t="n"/>
      <c r="AI322" s="280" t="n"/>
      <c r="AJ322" s="280" t="n"/>
      <c r="AK322" s="280" t="n"/>
    </row>
    <row r="323" ht="15" customFormat="1" customHeight="1" s="23">
      <c r="A323" s="115" t="n"/>
      <c r="B323" s="426" t="n"/>
      <c r="C323" s="86" t="n"/>
      <c r="D323" s="86" t="n"/>
      <c r="E323" s="86" t="n"/>
      <c r="F323" s="86" t="n"/>
      <c r="G323" s="22" t="n"/>
      <c r="H323" s="280" t="n"/>
      <c r="I323" s="280" t="n"/>
      <c r="J323" s="280" t="n"/>
      <c r="K323" s="280" t="n"/>
      <c r="L323" s="280" t="n"/>
      <c r="M323" s="280" t="n"/>
      <c r="N323" s="280" t="n"/>
      <c r="O323" s="280" t="n"/>
      <c r="P323" s="280" t="n"/>
      <c r="Q323" s="280" t="n"/>
      <c r="R323" s="280" t="n"/>
      <c r="S323" s="280" t="n"/>
      <c r="T323" s="280" t="n"/>
      <c r="U323" s="280" t="n"/>
      <c r="V323" s="280" t="n"/>
      <c r="W323" s="280" t="n"/>
      <c r="X323" s="280" t="n"/>
      <c r="Y323" s="280" t="n"/>
      <c r="Z323" s="280" t="n"/>
      <c r="AA323" s="280" t="n"/>
      <c r="AB323" s="280" t="n"/>
      <c r="AC323" s="280" t="n"/>
      <c r="AD323" s="280" t="n"/>
      <c r="AE323" s="280" t="n"/>
      <c r="AF323" s="280" t="n"/>
      <c r="AG323" s="280" t="n"/>
      <c r="AH323" s="280" t="n"/>
      <c r="AI323" s="280" t="n"/>
      <c r="AJ323" s="280" t="n"/>
      <c r="AK323" s="280" t="n"/>
    </row>
    <row r="324" ht="15" customFormat="1" customHeight="1" s="23">
      <c r="A324" s="115" t="n"/>
      <c r="B324" s="426" t="n"/>
      <c r="C324" s="86" t="n"/>
      <c r="D324" s="86" t="n"/>
      <c r="E324" s="86" t="n"/>
      <c r="F324" s="86" t="n"/>
      <c r="G324" s="22" t="n"/>
      <c r="H324" s="280" t="n"/>
      <c r="I324" s="280" t="n"/>
      <c r="J324" s="280" t="n"/>
      <c r="K324" s="280" t="n"/>
      <c r="L324" s="280" t="n"/>
      <c r="M324" s="280" t="n"/>
      <c r="N324" s="280" t="n"/>
      <c r="O324" s="280" t="n"/>
      <c r="P324" s="280" t="n"/>
      <c r="Q324" s="280" t="n"/>
      <c r="R324" s="280" t="n"/>
      <c r="S324" s="280" t="n"/>
      <c r="T324" s="280" t="n"/>
      <c r="U324" s="280" t="n"/>
      <c r="V324" s="280" t="n"/>
      <c r="W324" s="280" t="n"/>
      <c r="X324" s="280" t="n"/>
      <c r="Y324" s="280" t="n"/>
      <c r="Z324" s="280" t="n"/>
      <c r="AA324" s="280" t="n"/>
      <c r="AB324" s="280" t="n"/>
      <c r="AC324" s="280" t="n"/>
      <c r="AD324" s="280" t="n"/>
      <c r="AE324" s="280" t="n"/>
      <c r="AF324" s="280" t="n"/>
      <c r="AG324" s="280" t="n"/>
      <c r="AH324" s="280" t="n"/>
      <c r="AI324" s="280" t="n"/>
      <c r="AJ324" s="280" t="n"/>
      <c r="AK324" s="280" t="n"/>
    </row>
    <row r="325" ht="15" customFormat="1" customHeight="1" s="23">
      <c r="A325" s="115" t="n"/>
      <c r="B325" s="426" t="n"/>
      <c r="C325" s="86" t="n"/>
      <c r="D325" s="86" t="n"/>
      <c r="E325" s="86" t="n"/>
      <c r="F325" s="86" t="n"/>
      <c r="G325" s="22" t="n"/>
      <c r="H325" s="280" t="n"/>
      <c r="I325" s="280" t="n"/>
      <c r="J325" s="280" t="n"/>
      <c r="K325" s="280" t="n"/>
      <c r="L325" s="280" t="n"/>
      <c r="M325" s="280" t="n"/>
      <c r="N325" s="280" t="n"/>
      <c r="O325" s="280" t="n"/>
      <c r="P325" s="280" t="n"/>
      <c r="Q325" s="280" t="n"/>
      <c r="R325" s="280" t="n"/>
      <c r="S325" s="280" t="n"/>
      <c r="T325" s="280" t="n"/>
      <c r="U325" s="280" t="n"/>
      <c r="V325" s="280" t="n"/>
      <c r="W325" s="280" t="n"/>
      <c r="X325" s="280" t="n"/>
      <c r="Y325" s="280" t="n"/>
      <c r="Z325" s="280" t="n"/>
      <c r="AA325" s="280" t="n"/>
      <c r="AB325" s="280" t="n"/>
      <c r="AC325" s="280" t="n"/>
      <c r="AD325" s="280" t="n"/>
      <c r="AE325" s="280" t="n"/>
      <c r="AF325" s="280" t="n"/>
      <c r="AG325" s="280" t="n"/>
      <c r="AH325" s="280" t="n"/>
      <c r="AI325" s="280" t="n"/>
      <c r="AJ325" s="280" t="n"/>
      <c r="AK325" s="280" t="n"/>
    </row>
    <row r="326" ht="15" customFormat="1" customHeight="1" s="23">
      <c r="A326" s="115" t="n"/>
      <c r="B326" s="426" t="n"/>
      <c r="C326" s="86" t="n"/>
      <c r="D326" s="86" t="n"/>
      <c r="E326" s="86" t="n"/>
      <c r="F326" s="86" t="n"/>
      <c r="G326" s="22" t="n"/>
      <c r="H326" s="280" t="n"/>
      <c r="I326" s="280" t="n"/>
      <c r="J326" s="280" t="n"/>
      <c r="K326" s="280" t="n"/>
      <c r="L326" s="280" t="n"/>
      <c r="M326" s="280" t="n"/>
      <c r="N326" s="280" t="n"/>
      <c r="O326" s="280" t="n"/>
      <c r="P326" s="280" t="n"/>
      <c r="Q326" s="280" t="n"/>
      <c r="R326" s="280" t="n"/>
      <c r="S326" s="280" t="n"/>
      <c r="T326" s="280" t="n"/>
      <c r="U326" s="280" t="n"/>
      <c r="V326" s="280" t="n"/>
      <c r="W326" s="280" t="n"/>
      <c r="X326" s="280" t="n"/>
      <c r="Y326" s="280" t="n"/>
      <c r="Z326" s="280" t="n"/>
      <c r="AA326" s="280" t="n"/>
      <c r="AB326" s="280" t="n"/>
      <c r="AC326" s="280" t="n"/>
      <c r="AD326" s="280" t="n"/>
      <c r="AE326" s="280" t="n"/>
      <c r="AF326" s="280" t="n"/>
      <c r="AG326" s="280" t="n"/>
      <c r="AH326" s="280" t="n"/>
      <c r="AI326" s="280" t="n"/>
      <c r="AJ326" s="280" t="n"/>
      <c r="AK326" s="280" t="n"/>
    </row>
    <row r="327" ht="15" customFormat="1" customHeight="1" s="23">
      <c r="A327" s="115" t="n"/>
      <c r="B327" s="426" t="n"/>
      <c r="C327" s="86" t="n"/>
      <c r="D327" s="86" t="n"/>
      <c r="E327" s="86" t="n"/>
      <c r="F327" s="86" t="n"/>
      <c r="G327" s="22" t="n"/>
      <c r="H327" s="280" t="n"/>
      <c r="I327" s="280" t="n"/>
      <c r="J327" s="280" t="n"/>
      <c r="K327" s="280" t="n"/>
      <c r="L327" s="280" t="n"/>
      <c r="M327" s="280" t="n"/>
      <c r="N327" s="280" t="n"/>
      <c r="O327" s="280" t="n"/>
      <c r="P327" s="280" t="n"/>
      <c r="Q327" s="280" t="n"/>
      <c r="R327" s="280" t="n"/>
      <c r="S327" s="280" t="n"/>
      <c r="T327" s="280" t="n"/>
      <c r="U327" s="280" t="n"/>
      <c r="V327" s="280" t="n"/>
      <c r="W327" s="280" t="n"/>
      <c r="X327" s="280" t="n"/>
      <c r="Y327" s="280" t="n"/>
      <c r="Z327" s="280" t="n"/>
      <c r="AA327" s="280" t="n"/>
      <c r="AB327" s="280" t="n"/>
      <c r="AC327" s="280" t="n"/>
      <c r="AD327" s="280" t="n"/>
      <c r="AE327" s="280" t="n"/>
      <c r="AF327" s="280" t="n"/>
      <c r="AG327" s="280" t="n"/>
      <c r="AH327" s="280" t="n"/>
      <c r="AI327" s="280" t="n"/>
      <c r="AJ327" s="280" t="n"/>
      <c r="AK327" s="280" t="n"/>
    </row>
    <row r="328" ht="15" customFormat="1" customHeight="1" s="23">
      <c r="A328" s="115" t="n"/>
      <c r="B328" s="426" t="n"/>
      <c r="C328" s="86" t="n"/>
      <c r="D328" s="86" t="n"/>
      <c r="E328" s="86" t="n"/>
      <c r="F328" s="86" t="n"/>
      <c r="G328" s="22" t="n"/>
      <c r="H328" s="280" t="n"/>
      <c r="I328" s="280" t="n"/>
      <c r="J328" s="280" t="n"/>
      <c r="K328" s="280" t="n"/>
      <c r="L328" s="280" t="n"/>
      <c r="M328" s="280" t="n"/>
      <c r="N328" s="280" t="n"/>
      <c r="O328" s="280" t="n"/>
      <c r="P328" s="280" t="n"/>
      <c r="Q328" s="280" t="n"/>
      <c r="R328" s="280" t="n"/>
      <c r="S328" s="280" t="n"/>
      <c r="T328" s="280" t="n"/>
      <c r="U328" s="280" t="n"/>
      <c r="V328" s="280" t="n"/>
      <c r="W328" s="280" t="n"/>
      <c r="X328" s="280" t="n"/>
      <c r="Y328" s="280" t="n"/>
      <c r="Z328" s="280" t="n"/>
      <c r="AA328" s="280" t="n"/>
      <c r="AB328" s="280" t="n"/>
      <c r="AC328" s="280" t="n"/>
      <c r="AD328" s="280" t="n"/>
      <c r="AE328" s="280" t="n"/>
      <c r="AF328" s="280" t="n"/>
      <c r="AG328" s="280" t="n"/>
      <c r="AH328" s="280" t="n"/>
      <c r="AI328" s="280" t="n"/>
      <c r="AJ328" s="280" t="n"/>
      <c r="AK328" s="280" t="n"/>
    </row>
    <row r="329" ht="15" customFormat="1" customHeight="1" s="23">
      <c r="A329" s="115" t="n"/>
      <c r="B329" s="426" t="n"/>
      <c r="C329" s="86" t="n"/>
      <c r="D329" s="86" t="n"/>
      <c r="E329" s="86" t="n"/>
      <c r="F329" s="86" t="n"/>
      <c r="G329" s="22" t="n"/>
      <c r="H329" s="280" t="n"/>
      <c r="I329" s="280" t="n"/>
      <c r="J329" s="280" t="n"/>
      <c r="K329" s="280" t="n"/>
      <c r="L329" s="280" t="n"/>
      <c r="M329" s="280" t="n"/>
      <c r="N329" s="280" t="n"/>
      <c r="O329" s="280" t="n"/>
      <c r="P329" s="280" t="n"/>
      <c r="Q329" s="280" t="n"/>
      <c r="R329" s="280" t="n"/>
      <c r="S329" s="280" t="n"/>
      <c r="T329" s="280" t="n"/>
      <c r="U329" s="280" t="n"/>
      <c r="V329" s="280" t="n"/>
      <c r="W329" s="280" t="n"/>
      <c r="X329" s="280" t="n"/>
      <c r="Y329" s="280" t="n"/>
      <c r="Z329" s="280" t="n"/>
      <c r="AA329" s="280" t="n"/>
      <c r="AB329" s="280" t="n"/>
      <c r="AC329" s="280" t="n"/>
      <c r="AD329" s="280" t="n"/>
      <c r="AE329" s="280" t="n"/>
      <c r="AF329" s="280" t="n"/>
      <c r="AG329" s="280" t="n"/>
      <c r="AH329" s="280" t="n"/>
      <c r="AI329" s="280" t="n"/>
      <c r="AJ329" s="280" t="n"/>
      <c r="AK329" s="280" t="n"/>
    </row>
    <row r="330" ht="15" customFormat="1" customHeight="1" s="23">
      <c r="A330" s="115" t="n"/>
      <c r="B330" s="426" t="n"/>
      <c r="C330" s="86" t="n"/>
      <c r="D330" s="86" t="n"/>
      <c r="E330" s="86" t="n"/>
      <c r="F330" s="86" t="n"/>
      <c r="G330" s="22" t="n"/>
      <c r="H330" s="280" t="n"/>
      <c r="I330" s="280" t="n"/>
      <c r="J330" s="280" t="n"/>
      <c r="K330" s="280" t="n"/>
      <c r="L330" s="280" t="n"/>
      <c r="M330" s="280" t="n"/>
      <c r="N330" s="280" t="n"/>
      <c r="O330" s="280" t="n"/>
      <c r="P330" s="280" t="n"/>
      <c r="Q330" s="280" t="n"/>
      <c r="R330" s="280" t="n"/>
      <c r="S330" s="280" t="n"/>
      <c r="T330" s="280" t="n"/>
      <c r="U330" s="280" t="n"/>
      <c r="V330" s="280" t="n"/>
      <c r="W330" s="280" t="n"/>
      <c r="X330" s="280" t="n"/>
      <c r="Y330" s="280" t="n"/>
      <c r="Z330" s="280" t="n"/>
      <c r="AA330" s="280" t="n"/>
      <c r="AB330" s="280" t="n"/>
      <c r="AC330" s="280" t="n"/>
      <c r="AD330" s="280" t="n"/>
      <c r="AE330" s="280" t="n"/>
      <c r="AF330" s="280" t="n"/>
      <c r="AG330" s="280" t="n"/>
      <c r="AH330" s="280" t="n"/>
      <c r="AI330" s="280" t="n"/>
      <c r="AJ330" s="280" t="n"/>
      <c r="AK330" s="280" t="n"/>
    </row>
    <row r="331" ht="15" customFormat="1" customHeight="1" s="23">
      <c r="A331" s="115" t="n"/>
      <c r="B331" s="426" t="n"/>
      <c r="C331" s="86" t="n"/>
      <c r="D331" s="86" t="n"/>
      <c r="E331" s="86" t="n"/>
      <c r="F331" s="86" t="n"/>
      <c r="G331" s="22" t="n"/>
      <c r="H331" s="280" t="n"/>
      <c r="I331" s="280" t="n"/>
      <c r="J331" s="280" t="n"/>
      <c r="K331" s="280" t="n"/>
      <c r="L331" s="280" t="n"/>
      <c r="M331" s="280" t="n"/>
      <c r="N331" s="280" t="n"/>
      <c r="O331" s="280" t="n"/>
      <c r="P331" s="280" t="n"/>
      <c r="Q331" s="280" t="n"/>
      <c r="R331" s="280" t="n"/>
      <c r="S331" s="280" t="n"/>
      <c r="T331" s="280" t="n"/>
      <c r="U331" s="280" t="n"/>
      <c r="V331" s="280" t="n"/>
      <c r="W331" s="280" t="n"/>
      <c r="X331" s="280" t="n"/>
      <c r="Y331" s="280" t="n"/>
      <c r="Z331" s="280" t="n"/>
      <c r="AA331" s="280" t="n"/>
      <c r="AB331" s="280" t="n"/>
      <c r="AC331" s="280" t="n"/>
      <c r="AD331" s="280" t="n"/>
      <c r="AE331" s="280" t="n"/>
      <c r="AF331" s="280" t="n"/>
      <c r="AG331" s="280" t="n"/>
      <c r="AH331" s="280" t="n"/>
      <c r="AI331" s="280" t="n"/>
      <c r="AJ331" s="280" t="n"/>
      <c r="AK331" s="280" t="n"/>
    </row>
    <row r="332" ht="15" customFormat="1" customHeight="1" s="23">
      <c r="A332" s="115" t="n"/>
      <c r="B332" s="426" t="n"/>
      <c r="C332" s="86" t="n"/>
      <c r="D332" s="86" t="n"/>
      <c r="E332" s="86" t="n"/>
      <c r="F332" s="86" t="n"/>
      <c r="G332" s="22" t="n"/>
      <c r="H332" s="280" t="n"/>
      <c r="I332" s="280" t="n"/>
      <c r="J332" s="280" t="n"/>
      <c r="K332" s="280" t="n"/>
      <c r="L332" s="280" t="n"/>
      <c r="M332" s="280" t="n"/>
      <c r="N332" s="280" t="n"/>
      <c r="O332" s="280" t="n"/>
      <c r="P332" s="280" t="n"/>
      <c r="Q332" s="280" t="n"/>
      <c r="R332" s="280" t="n"/>
      <c r="S332" s="280" t="n"/>
      <c r="T332" s="280" t="n"/>
      <c r="U332" s="280" t="n"/>
      <c r="V332" s="280" t="n"/>
      <c r="W332" s="280" t="n"/>
      <c r="X332" s="280" t="n"/>
      <c r="Y332" s="280" t="n"/>
      <c r="Z332" s="280" t="n"/>
      <c r="AA332" s="280" t="n"/>
      <c r="AB332" s="280" t="n"/>
      <c r="AC332" s="280" t="n"/>
      <c r="AD332" s="280" t="n"/>
      <c r="AE332" s="280" t="n"/>
      <c r="AF332" s="280" t="n"/>
      <c r="AG332" s="280" t="n"/>
      <c r="AH332" s="280" t="n"/>
      <c r="AI332" s="280" t="n"/>
      <c r="AJ332" s="280" t="n"/>
      <c r="AK332" s="280" t="n"/>
    </row>
    <row r="333" ht="15" customFormat="1" customHeight="1" s="23">
      <c r="A333" s="115" t="n"/>
      <c r="B333" s="426" t="n"/>
      <c r="C333" s="86" t="n"/>
      <c r="D333" s="86" t="n"/>
      <c r="E333" s="86" t="n"/>
      <c r="F333" s="86" t="n"/>
      <c r="G333" s="22" t="n"/>
      <c r="H333" s="280" t="n"/>
      <c r="I333" s="280" t="n"/>
      <c r="J333" s="280" t="n"/>
      <c r="K333" s="280" t="n"/>
      <c r="L333" s="280" t="n"/>
      <c r="M333" s="280" t="n"/>
      <c r="N333" s="280" t="n"/>
      <c r="O333" s="280" t="n"/>
      <c r="P333" s="280" t="n"/>
      <c r="Q333" s="280" t="n"/>
      <c r="R333" s="280" t="n"/>
      <c r="S333" s="280" t="n"/>
      <c r="T333" s="280" t="n"/>
      <c r="U333" s="280" t="n"/>
      <c r="V333" s="280" t="n"/>
      <c r="W333" s="280" t="n"/>
      <c r="X333" s="280" t="n"/>
      <c r="Y333" s="280" t="n"/>
      <c r="Z333" s="280" t="n"/>
      <c r="AA333" s="280" t="n"/>
      <c r="AB333" s="280" t="n"/>
      <c r="AC333" s="280" t="n"/>
      <c r="AD333" s="280" t="n"/>
      <c r="AE333" s="280" t="n"/>
      <c r="AF333" s="280" t="n"/>
      <c r="AG333" s="280" t="n"/>
      <c r="AH333" s="280" t="n"/>
      <c r="AI333" s="280" t="n"/>
      <c r="AJ333" s="280" t="n"/>
      <c r="AK333" s="280" t="n"/>
    </row>
    <row r="334" ht="15" customFormat="1" customHeight="1" s="23">
      <c r="A334" s="115" t="n"/>
      <c r="B334" s="426" t="n"/>
      <c r="C334" s="86" t="n"/>
      <c r="D334" s="86" t="n"/>
      <c r="E334" s="86" t="n"/>
      <c r="F334" s="86" t="n"/>
      <c r="G334" s="22" t="n"/>
      <c r="H334" s="280" t="n"/>
      <c r="I334" s="280" t="n"/>
      <c r="J334" s="280" t="n"/>
      <c r="K334" s="280" t="n"/>
      <c r="L334" s="280" t="n"/>
      <c r="M334" s="280" t="n"/>
      <c r="N334" s="280" t="n"/>
      <c r="O334" s="280" t="n"/>
      <c r="P334" s="280" t="n"/>
      <c r="Q334" s="280" t="n"/>
      <c r="R334" s="280" t="n"/>
      <c r="S334" s="280" t="n"/>
      <c r="T334" s="280" t="n"/>
      <c r="U334" s="280" t="n"/>
      <c r="V334" s="280" t="n"/>
      <c r="W334" s="280" t="n"/>
      <c r="X334" s="280" t="n"/>
      <c r="Y334" s="280" t="n"/>
      <c r="Z334" s="280" t="n"/>
      <c r="AA334" s="280" t="n"/>
      <c r="AB334" s="280" t="n"/>
      <c r="AC334" s="280" t="n"/>
      <c r="AD334" s="280" t="n"/>
      <c r="AE334" s="280" t="n"/>
      <c r="AF334" s="280" t="n"/>
      <c r="AG334" s="280" t="n"/>
      <c r="AH334" s="280" t="n"/>
      <c r="AI334" s="280" t="n"/>
      <c r="AJ334" s="280" t="n"/>
      <c r="AK334" s="280" t="n"/>
    </row>
    <row r="335" ht="15" customFormat="1" customHeight="1" s="23">
      <c r="A335" s="115" t="n"/>
      <c r="B335" s="426" t="n"/>
      <c r="C335" s="86" t="n"/>
      <c r="D335" s="86" t="n"/>
      <c r="E335" s="86" t="n"/>
      <c r="F335" s="86" t="n"/>
      <c r="G335" s="22" t="n"/>
      <c r="H335" s="280" t="n"/>
      <c r="I335" s="280" t="n"/>
      <c r="J335" s="280" t="n"/>
      <c r="K335" s="280" t="n"/>
      <c r="L335" s="280" t="n"/>
      <c r="M335" s="280" t="n"/>
      <c r="N335" s="280" t="n"/>
      <c r="O335" s="280" t="n"/>
      <c r="P335" s="280" t="n"/>
      <c r="Q335" s="280" t="n"/>
      <c r="R335" s="280" t="n"/>
      <c r="S335" s="280" t="n"/>
      <c r="T335" s="280" t="n"/>
      <c r="U335" s="280" t="n"/>
      <c r="V335" s="280" t="n"/>
      <c r="W335" s="280" t="n"/>
      <c r="X335" s="280" t="n"/>
      <c r="Y335" s="280" t="n"/>
      <c r="Z335" s="280" t="n"/>
      <c r="AA335" s="280" t="n"/>
      <c r="AB335" s="280" t="n"/>
      <c r="AC335" s="280" t="n"/>
      <c r="AD335" s="280" t="n"/>
      <c r="AE335" s="280" t="n"/>
      <c r="AF335" s="280" t="n"/>
      <c r="AG335" s="280" t="n"/>
      <c r="AH335" s="280" t="n"/>
      <c r="AI335" s="280" t="n"/>
      <c r="AJ335" s="280" t="n"/>
      <c r="AK335" s="280" t="n"/>
    </row>
    <row r="336" ht="15" customFormat="1" customHeight="1" s="23">
      <c r="A336" s="115" t="n"/>
      <c r="B336" s="426" t="n"/>
      <c r="C336" s="86" t="n"/>
      <c r="D336" s="86" t="n"/>
      <c r="E336" s="86" t="n"/>
      <c r="F336" s="86" t="n"/>
      <c r="G336" s="22" t="n"/>
      <c r="H336" s="280" t="n"/>
      <c r="I336" s="280" t="n"/>
      <c r="J336" s="280" t="n"/>
      <c r="K336" s="280" t="n"/>
      <c r="L336" s="280" t="n"/>
      <c r="M336" s="280" t="n"/>
      <c r="N336" s="280" t="n"/>
      <c r="O336" s="280" t="n"/>
      <c r="P336" s="280" t="n"/>
      <c r="Q336" s="280" t="n"/>
      <c r="R336" s="280" t="n"/>
      <c r="S336" s="280" t="n"/>
      <c r="T336" s="280" t="n"/>
      <c r="U336" s="280" t="n"/>
      <c r="V336" s="280" t="n"/>
      <c r="W336" s="280" t="n"/>
      <c r="X336" s="280" t="n"/>
      <c r="Y336" s="280" t="n"/>
      <c r="Z336" s="280" t="n"/>
      <c r="AA336" s="280" t="n"/>
      <c r="AB336" s="280" t="n"/>
      <c r="AC336" s="280" t="n"/>
      <c r="AD336" s="280" t="n"/>
      <c r="AE336" s="280" t="n"/>
      <c r="AF336" s="280" t="n"/>
      <c r="AG336" s="280" t="n"/>
      <c r="AH336" s="280" t="n"/>
      <c r="AI336" s="280" t="n"/>
      <c r="AJ336" s="280" t="n"/>
      <c r="AK336" s="280" t="n"/>
    </row>
    <row r="337" ht="15" customFormat="1" customHeight="1" s="23">
      <c r="A337" s="115" t="n"/>
      <c r="B337" s="426" t="n"/>
      <c r="C337" s="86" t="n"/>
      <c r="D337" s="86" t="n"/>
      <c r="E337" s="86" t="n"/>
      <c r="F337" s="86" t="n"/>
      <c r="G337" s="22" t="n"/>
      <c r="H337" s="280" t="n"/>
      <c r="I337" s="280" t="n"/>
      <c r="J337" s="280" t="n"/>
      <c r="K337" s="280" t="n"/>
      <c r="L337" s="280" t="n"/>
      <c r="M337" s="280" t="n"/>
      <c r="N337" s="280" t="n"/>
      <c r="O337" s="280" t="n"/>
      <c r="P337" s="280" t="n"/>
      <c r="Q337" s="280" t="n"/>
      <c r="R337" s="280" t="n"/>
      <c r="S337" s="280" t="n"/>
      <c r="T337" s="280" t="n"/>
      <c r="U337" s="280" t="n"/>
      <c r="V337" s="280" t="n"/>
      <c r="W337" s="280" t="n"/>
      <c r="X337" s="280" t="n"/>
      <c r="Y337" s="280" t="n"/>
      <c r="Z337" s="280" t="n"/>
      <c r="AA337" s="280" t="n"/>
      <c r="AB337" s="280" t="n"/>
      <c r="AC337" s="280" t="n"/>
      <c r="AD337" s="280" t="n"/>
      <c r="AE337" s="280" t="n"/>
      <c r="AF337" s="280" t="n"/>
      <c r="AG337" s="280" t="n"/>
      <c r="AH337" s="280" t="n"/>
      <c r="AI337" s="280" t="n"/>
      <c r="AJ337" s="280" t="n"/>
      <c r="AK337" s="280" t="n"/>
    </row>
    <row r="338" ht="15" customFormat="1" customHeight="1" s="23">
      <c r="A338" s="115" t="n"/>
      <c r="B338" s="426" t="n"/>
      <c r="C338" s="86" t="n"/>
      <c r="D338" s="86" t="n"/>
      <c r="E338" s="86" t="n"/>
      <c r="F338" s="86" t="n"/>
      <c r="G338" s="22" t="n"/>
      <c r="H338" s="280" t="n"/>
      <c r="I338" s="280" t="n"/>
      <c r="J338" s="280" t="n"/>
      <c r="K338" s="280" t="n"/>
      <c r="L338" s="280" t="n"/>
      <c r="M338" s="280" t="n"/>
      <c r="N338" s="280" t="n"/>
      <c r="O338" s="280" t="n"/>
      <c r="P338" s="280" t="n"/>
      <c r="Q338" s="280" t="n"/>
      <c r="R338" s="280" t="n"/>
      <c r="S338" s="280" t="n"/>
      <c r="T338" s="280" t="n"/>
      <c r="U338" s="280" t="n"/>
      <c r="V338" s="280" t="n"/>
      <c r="W338" s="280" t="n"/>
      <c r="X338" s="280" t="n"/>
      <c r="Y338" s="280" t="n"/>
      <c r="Z338" s="280" t="n"/>
      <c r="AA338" s="280" t="n"/>
      <c r="AB338" s="280" t="n"/>
      <c r="AC338" s="280" t="n"/>
      <c r="AD338" s="280" t="n"/>
      <c r="AE338" s="280" t="n"/>
      <c r="AF338" s="280" t="n"/>
      <c r="AG338" s="280" t="n"/>
      <c r="AH338" s="280" t="n"/>
      <c r="AI338" s="280" t="n"/>
      <c r="AJ338" s="280" t="n"/>
      <c r="AK338" s="280" t="n"/>
    </row>
    <row r="339" ht="15" customFormat="1" customHeight="1" s="23">
      <c r="A339" s="115" t="n"/>
      <c r="B339" s="426" t="n"/>
      <c r="C339" s="86" t="n"/>
      <c r="D339" s="86" t="n"/>
      <c r="E339" s="86" t="n"/>
      <c r="F339" s="86" t="n"/>
      <c r="G339" s="22" t="n"/>
      <c r="H339" s="280" t="n"/>
      <c r="I339" s="280" t="n"/>
      <c r="J339" s="280" t="n"/>
      <c r="K339" s="280" t="n"/>
      <c r="L339" s="280" t="n"/>
      <c r="M339" s="280" t="n"/>
      <c r="N339" s="280" t="n"/>
      <c r="O339" s="280" t="n"/>
      <c r="P339" s="280" t="n"/>
      <c r="Q339" s="280" t="n"/>
      <c r="R339" s="280" t="n"/>
      <c r="S339" s="280" t="n"/>
      <c r="T339" s="280" t="n"/>
      <c r="U339" s="280" t="n"/>
      <c r="V339" s="280" t="n"/>
      <c r="W339" s="280" t="n"/>
      <c r="X339" s="280" t="n"/>
      <c r="Y339" s="280" t="n"/>
      <c r="Z339" s="280" t="n"/>
      <c r="AA339" s="280" t="n"/>
      <c r="AB339" s="280" t="n"/>
      <c r="AC339" s="280" t="n"/>
      <c r="AD339" s="280" t="n"/>
      <c r="AE339" s="280" t="n"/>
      <c r="AF339" s="280" t="n"/>
      <c r="AG339" s="280" t="n"/>
      <c r="AH339" s="280" t="n"/>
      <c r="AI339" s="280" t="n"/>
      <c r="AJ339" s="280" t="n"/>
      <c r="AK339" s="280" t="n"/>
    </row>
    <row r="340" ht="15" customFormat="1" customHeight="1" s="23">
      <c r="A340" s="115" t="n"/>
      <c r="B340" s="426" t="n"/>
      <c r="C340" s="86" t="n"/>
      <c r="D340" s="86" t="n"/>
      <c r="E340" s="86" t="n"/>
      <c r="F340" s="86" t="n"/>
      <c r="G340" s="22" t="n"/>
      <c r="H340" s="280" t="n"/>
      <c r="I340" s="280" t="n"/>
      <c r="J340" s="280" t="n"/>
      <c r="K340" s="280" t="n"/>
      <c r="L340" s="280" t="n"/>
      <c r="M340" s="280" t="n"/>
      <c r="N340" s="280" t="n"/>
      <c r="O340" s="280" t="n"/>
      <c r="P340" s="280" t="n"/>
      <c r="Q340" s="280" t="n"/>
      <c r="R340" s="280" t="n"/>
      <c r="S340" s="280" t="n"/>
      <c r="T340" s="280" t="n"/>
      <c r="U340" s="280" t="n"/>
      <c r="V340" s="280" t="n"/>
      <c r="W340" s="280" t="n"/>
      <c r="X340" s="280" t="n"/>
      <c r="Y340" s="280" t="n"/>
      <c r="Z340" s="280" t="n"/>
      <c r="AA340" s="280" t="n"/>
      <c r="AB340" s="280" t="n"/>
      <c r="AC340" s="280" t="n"/>
      <c r="AD340" s="280" t="n"/>
      <c r="AE340" s="280" t="n"/>
      <c r="AF340" s="280" t="n"/>
      <c r="AG340" s="280" t="n"/>
      <c r="AH340" s="280" t="n"/>
      <c r="AI340" s="280" t="n"/>
      <c r="AJ340" s="280" t="n"/>
      <c r="AK340" s="280" t="n"/>
    </row>
    <row r="341" ht="15" customFormat="1" customHeight="1" s="23">
      <c r="A341" s="115" t="n"/>
      <c r="B341" s="426" t="n"/>
      <c r="C341" s="86" t="n"/>
      <c r="D341" s="86" t="n"/>
      <c r="E341" s="86" t="n"/>
      <c r="F341" s="86" t="n"/>
      <c r="G341" s="22" t="n"/>
      <c r="H341" s="280" t="n"/>
      <c r="I341" s="280" t="n"/>
      <c r="J341" s="280" t="n"/>
      <c r="K341" s="280" t="n"/>
      <c r="L341" s="280" t="n"/>
      <c r="M341" s="280" t="n"/>
      <c r="N341" s="280" t="n"/>
      <c r="O341" s="280" t="n"/>
      <c r="P341" s="280" t="n"/>
      <c r="Q341" s="280" t="n"/>
      <c r="R341" s="280" t="n"/>
      <c r="S341" s="280" t="n"/>
      <c r="T341" s="280" t="n"/>
      <c r="U341" s="280" t="n"/>
      <c r="V341" s="280" t="n"/>
      <c r="W341" s="280" t="n"/>
      <c r="X341" s="280" t="n"/>
      <c r="Y341" s="280" t="n"/>
      <c r="Z341" s="280" t="n"/>
      <c r="AA341" s="280" t="n"/>
      <c r="AB341" s="280" t="n"/>
      <c r="AC341" s="280" t="n"/>
      <c r="AD341" s="280" t="n"/>
      <c r="AE341" s="280" t="n"/>
      <c r="AF341" s="280" t="n"/>
      <c r="AG341" s="280" t="n"/>
      <c r="AH341" s="280" t="n"/>
      <c r="AI341" s="280" t="n"/>
      <c r="AJ341" s="280" t="n"/>
      <c r="AK341" s="280" t="n"/>
    </row>
    <row r="342" ht="15" customFormat="1" customHeight="1" s="23">
      <c r="A342" s="115" t="n"/>
      <c r="B342" s="426" t="n"/>
      <c r="C342" s="86" t="n"/>
      <c r="D342" s="86" t="n"/>
      <c r="E342" s="86" t="n"/>
      <c r="F342" s="86" t="n"/>
      <c r="G342" s="22" t="n"/>
      <c r="H342" s="280" t="n"/>
      <c r="I342" s="280" t="n"/>
      <c r="J342" s="280" t="n"/>
      <c r="K342" s="280" t="n"/>
      <c r="L342" s="280" t="n"/>
      <c r="M342" s="280" t="n"/>
      <c r="N342" s="280" t="n"/>
      <c r="O342" s="280" t="n"/>
      <c r="P342" s="280" t="n"/>
      <c r="Q342" s="280" t="n"/>
      <c r="R342" s="280" t="n"/>
      <c r="S342" s="280" t="n"/>
      <c r="T342" s="280" t="n"/>
      <c r="U342" s="280" t="n"/>
      <c r="V342" s="280" t="n"/>
      <c r="W342" s="280" t="n"/>
      <c r="X342" s="280" t="n"/>
      <c r="Y342" s="280" t="n"/>
      <c r="Z342" s="280" t="n"/>
      <c r="AA342" s="280" t="n"/>
      <c r="AB342" s="280" t="n"/>
      <c r="AC342" s="280" t="n"/>
      <c r="AD342" s="280" t="n"/>
      <c r="AE342" s="280" t="n"/>
      <c r="AF342" s="280" t="n"/>
      <c r="AG342" s="280" t="n"/>
      <c r="AH342" s="280" t="n"/>
      <c r="AI342" s="280" t="n"/>
      <c r="AJ342" s="280" t="n"/>
      <c r="AK342" s="280" t="n"/>
    </row>
    <row r="343" ht="15" customFormat="1" customHeight="1" s="23">
      <c r="A343" s="115" t="n"/>
      <c r="B343" s="426" t="n"/>
      <c r="C343" s="86" t="n"/>
      <c r="D343" s="86" t="n"/>
      <c r="E343" s="86" t="n"/>
      <c r="F343" s="86" t="n"/>
      <c r="G343" s="22" t="n"/>
      <c r="H343" s="280" t="n"/>
      <c r="I343" s="280" t="n"/>
      <c r="J343" s="280" t="n"/>
      <c r="K343" s="280" t="n"/>
      <c r="L343" s="280" t="n"/>
      <c r="M343" s="280" t="n"/>
      <c r="N343" s="280" t="n"/>
      <c r="O343" s="280" t="n"/>
      <c r="P343" s="280" t="n"/>
      <c r="Q343" s="280" t="n"/>
      <c r="R343" s="280" t="n"/>
      <c r="S343" s="280" t="n"/>
      <c r="T343" s="280" t="n"/>
      <c r="U343" s="280" t="n"/>
      <c r="V343" s="280" t="n"/>
      <c r="W343" s="280" t="n"/>
      <c r="X343" s="280" t="n"/>
      <c r="Y343" s="280" t="n"/>
      <c r="Z343" s="280" t="n"/>
      <c r="AA343" s="280" t="n"/>
      <c r="AB343" s="280" t="n"/>
      <c r="AC343" s="280" t="n"/>
      <c r="AD343" s="280" t="n"/>
      <c r="AE343" s="280" t="n"/>
      <c r="AF343" s="280" t="n"/>
      <c r="AG343" s="280" t="n"/>
      <c r="AH343" s="280" t="n"/>
      <c r="AI343" s="280" t="n"/>
      <c r="AJ343" s="280" t="n"/>
      <c r="AK343" s="280" t="n"/>
    </row>
    <row r="344" ht="15" customFormat="1" customHeight="1" s="23">
      <c r="A344" s="115" t="n"/>
      <c r="B344" s="426" t="n"/>
      <c r="C344" s="86" t="n"/>
      <c r="D344" s="86" t="n"/>
      <c r="E344" s="86" t="n"/>
      <c r="F344" s="86" t="n"/>
      <c r="G344" s="22" t="n"/>
      <c r="H344" s="280" t="n"/>
      <c r="I344" s="280" t="n"/>
      <c r="J344" s="280" t="n"/>
      <c r="K344" s="280" t="n"/>
      <c r="L344" s="280" t="n"/>
      <c r="M344" s="280" t="n"/>
      <c r="N344" s="280" t="n"/>
      <c r="O344" s="280" t="n"/>
      <c r="P344" s="280" t="n"/>
      <c r="Q344" s="280" t="n"/>
      <c r="R344" s="280" t="n"/>
      <c r="S344" s="280" t="n"/>
      <c r="T344" s="280" t="n"/>
      <c r="U344" s="280" t="n"/>
      <c r="V344" s="280" t="n"/>
      <c r="W344" s="280" t="n"/>
      <c r="X344" s="280" t="n"/>
      <c r="Y344" s="280" t="n"/>
      <c r="Z344" s="280" t="n"/>
      <c r="AA344" s="280" t="n"/>
      <c r="AB344" s="280" t="n"/>
      <c r="AC344" s="280" t="n"/>
      <c r="AD344" s="280" t="n"/>
      <c r="AE344" s="280" t="n"/>
      <c r="AF344" s="280" t="n"/>
      <c r="AG344" s="280" t="n"/>
      <c r="AH344" s="280" t="n"/>
      <c r="AI344" s="280" t="n"/>
      <c r="AJ344" s="280" t="n"/>
      <c r="AK344" s="280" t="n"/>
    </row>
    <row r="345" ht="15" customFormat="1" customHeight="1" s="23">
      <c r="A345" s="115" t="n"/>
      <c r="B345" s="426" t="n"/>
      <c r="C345" s="86" t="n"/>
      <c r="D345" s="86" t="n"/>
      <c r="E345" s="86" t="n"/>
      <c r="F345" s="86" t="n"/>
      <c r="G345" s="22" t="n"/>
      <c r="H345" s="280" t="n"/>
      <c r="I345" s="280" t="n"/>
      <c r="J345" s="280" t="n"/>
      <c r="K345" s="280" t="n"/>
      <c r="L345" s="280" t="n"/>
      <c r="M345" s="280" t="n"/>
      <c r="N345" s="280" t="n"/>
      <c r="O345" s="280" t="n"/>
      <c r="P345" s="280" t="n"/>
      <c r="Q345" s="280" t="n"/>
      <c r="R345" s="280" t="n"/>
      <c r="S345" s="280" t="n"/>
      <c r="T345" s="280" t="n"/>
      <c r="U345" s="280" t="n"/>
      <c r="V345" s="280" t="n"/>
      <c r="W345" s="280" t="n"/>
      <c r="X345" s="280" t="n"/>
      <c r="Y345" s="280" t="n"/>
      <c r="Z345" s="280" t="n"/>
      <c r="AA345" s="280" t="n"/>
      <c r="AB345" s="280" t="n"/>
      <c r="AC345" s="280" t="n"/>
      <c r="AD345" s="280" t="n"/>
      <c r="AE345" s="280" t="n"/>
      <c r="AF345" s="280" t="n"/>
      <c r="AG345" s="280" t="n"/>
      <c r="AH345" s="280" t="n"/>
      <c r="AI345" s="280" t="n"/>
      <c r="AJ345" s="280" t="n"/>
      <c r="AK345" s="280" t="n"/>
    </row>
    <row r="346" ht="15" customFormat="1" customHeight="1" s="23">
      <c r="A346" s="115" t="n"/>
      <c r="B346" s="426" t="n"/>
      <c r="C346" s="86" t="n"/>
      <c r="D346" s="86" t="n"/>
      <c r="E346" s="86" t="n"/>
      <c r="F346" s="86" t="n"/>
      <c r="G346" s="22" t="n"/>
      <c r="H346" s="280" t="n"/>
      <c r="I346" s="280" t="n"/>
      <c r="J346" s="280" t="n"/>
      <c r="K346" s="280" t="n"/>
      <c r="L346" s="280" t="n"/>
      <c r="M346" s="280" t="n"/>
      <c r="N346" s="280" t="n"/>
      <c r="O346" s="280" t="n"/>
      <c r="P346" s="280" t="n"/>
      <c r="Q346" s="280" t="n"/>
      <c r="R346" s="280" t="n"/>
      <c r="S346" s="280" t="n"/>
      <c r="T346" s="280" t="n"/>
      <c r="U346" s="280" t="n"/>
      <c r="V346" s="280" t="n"/>
      <c r="W346" s="280" t="n"/>
      <c r="X346" s="280" t="n"/>
      <c r="Y346" s="280" t="n"/>
      <c r="Z346" s="280" t="n"/>
      <c r="AA346" s="280" t="n"/>
      <c r="AB346" s="280" t="n"/>
      <c r="AC346" s="280" t="n"/>
      <c r="AD346" s="280" t="n"/>
      <c r="AE346" s="280" t="n"/>
      <c r="AF346" s="280" t="n"/>
      <c r="AG346" s="280" t="n"/>
      <c r="AH346" s="280" t="n"/>
      <c r="AI346" s="280" t="n"/>
      <c r="AJ346" s="280" t="n"/>
      <c r="AK346" s="280" t="n"/>
    </row>
    <row r="347" ht="15" customFormat="1" customHeight="1" s="23">
      <c r="A347" s="115" t="n"/>
      <c r="B347" s="426" t="n"/>
      <c r="C347" s="86" t="n"/>
      <c r="D347" s="86" t="n"/>
      <c r="E347" s="86" t="n"/>
      <c r="F347" s="86" t="n"/>
      <c r="G347" s="22" t="n"/>
      <c r="H347" s="280" t="n"/>
      <c r="I347" s="280" t="n"/>
      <c r="J347" s="280" t="n"/>
      <c r="K347" s="280" t="n"/>
      <c r="L347" s="280" t="n"/>
      <c r="M347" s="280" t="n"/>
      <c r="N347" s="280" t="n"/>
      <c r="O347" s="280" t="n"/>
      <c r="P347" s="280" t="n"/>
      <c r="Q347" s="280" t="n"/>
      <c r="R347" s="280" t="n"/>
      <c r="S347" s="280" t="n"/>
      <c r="T347" s="280" t="n"/>
      <c r="U347" s="280" t="n"/>
      <c r="V347" s="280" t="n"/>
      <c r="W347" s="280" t="n"/>
      <c r="X347" s="280" t="n"/>
      <c r="Y347" s="280" t="n"/>
      <c r="Z347" s="280" t="n"/>
      <c r="AA347" s="280" t="n"/>
      <c r="AB347" s="280" t="n"/>
      <c r="AC347" s="280" t="n"/>
      <c r="AD347" s="280" t="n"/>
      <c r="AE347" s="280" t="n"/>
      <c r="AF347" s="280" t="n"/>
      <c r="AG347" s="280" t="n"/>
      <c r="AH347" s="280" t="n"/>
      <c r="AI347" s="280" t="n"/>
      <c r="AJ347" s="280" t="n"/>
      <c r="AK347" s="280" t="n"/>
    </row>
    <row r="348" ht="15" customFormat="1" customHeight="1" s="23">
      <c r="A348" s="115" t="n"/>
      <c r="B348" s="426" t="n"/>
      <c r="C348" s="86" t="n"/>
      <c r="D348" s="86" t="n"/>
      <c r="E348" s="86" t="n"/>
      <c r="F348" s="86" t="n"/>
      <c r="G348" s="22" t="n"/>
      <c r="H348" s="280" t="n"/>
      <c r="I348" s="280" t="n"/>
      <c r="J348" s="280" t="n"/>
      <c r="K348" s="280" t="n"/>
      <c r="L348" s="280" t="n"/>
      <c r="M348" s="280" t="n"/>
      <c r="N348" s="280" t="n"/>
      <c r="O348" s="280" t="n"/>
      <c r="P348" s="280" t="n"/>
      <c r="Q348" s="280" t="n"/>
      <c r="R348" s="280" t="n"/>
      <c r="S348" s="280" t="n"/>
      <c r="T348" s="280" t="n"/>
      <c r="U348" s="280" t="n"/>
      <c r="V348" s="280" t="n"/>
      <c r="W348" s="280" t="n"/>
      <c r="X348" s="280" t="n"/>
      <c r="Y348" s="280" t="n"/>
      <c r="Z348" s="280" t="n"/>
      <c r="AA348" s="280" t="n"/>
      <c r="AB348" s="280" t="n"/>
      <c r="AC348" s="280" t="n"/>
      <c r="AD348" s="280" t="n"/>
      <c r="AE348" s="280" t="n"/>
      <c r="AF348" s="280" t="n"/>
      <c r="AG348" s="280" t="n"/>
      <c r="AH348" s="280" t="n"/>
      <c r="AI348" s="280" t="n"/>
      <c r="AJ348" s="280" t="n"/>
      <c r="AK348" s="280" t="n"/>
    </row>
    <row r="349" ht="15" customFormat="1" customHeight="1" s="23">
      <c r="A349" s="115" t="n"/>
      <c r="B349" s="426" t="n"/>
      <c r="C349" s="86" t="n"/>
      <c r="D349" s="86" t="n"/>
      <c r="E349" s="86" t="n"/>
      <c r="F349" s="86" t="n"/>
      <c r="G349" s="22" t="n"/>
      <c r="H349" s="280" t="n"/>
      <c r="I349" s="280" t="n"/>
      <c r="J349" s="280" t="n"/>
      <c r="K349" s="280" t="n"/>
      <c r="L349" s="280" t="n"/>
      <c r="M349" s="280" t="n"/>
      <c r="N349" s="280" t="n"/>
      <c r="O349" s="280" t="n"/>
      <c r="P349" s="280" t="n"/>
      <c r="Q349" s="280" t="n"/>
      <c r="R349" s="280" t="n"/>
      <c r="S349" s="280" t="n"/>
      <c r="T349" s="280" t="n"/>
      <c r="U349" s="280" t="n"/>
      <c r="V349" s="280" t="n"/>
      <c r="W349" s="280" t="n"/>
      <c r="X349" s="280" t="n"/>
      <c r="Y349" s="280" t="n"/>
      <c r="Z349" s="280" t="n"/>
      <c r="AA349" s="280" t="n"/>
      <c r="AB349" s="280" t="n"/>
      <c r="AC349" s="280" t="n"/>
      <c r="AD349" s="280" t="n"/>
      <c r="AE349" s="280" t="n"/>
      <c r="AF349" s="280" t="n"/>
      <c r="AG349" s="280" t="n"/>
      <c r="AH349" s="280" t="n"/>
      <c r="AI349" s="280" t="n"/>
      <c r="AJ349" s="280" t="n"/>
      <c r="AK349" s="280" t="n"/>
    </row>
    <row r="350" ht="15" customFormat="1" customHeight="1" s="23">
      <c r="A350" s="115" t="n"/>
      <c r="B350" s="426" t="n"/>
      <c r="C350" s="86" t="n"/>
      <c r="D350" s="86" t="n"/>
      <c r="E350" s="86" t="n"/>
      <c r="F350" s="86" t="n"/>
      <c r="G350" s="22" t="n"/>
      <c r="H350" s="280" t="n"/>
      <c r="I350" s="280" t="n"/>
      <c r="J350" s="280" t="n"/>
      <c r="K350" s="280" t="n"/>
      <c r="L350" s="280" t="n"/>
      <c r="M350" s="280" t="n"/>
      <c r="N350" s="280" t="n"/>
      <c r="O350" s="280" t="n"/>
      <c r="P350" s="280" t="n"/>
      <c r="Q350" s="280" t="n"/>
      <c r="R350" s="280" t="n"/>
      <c r="S350" s="280" t="n"/>
      <c r="T350" s="280" t="n"/>
      <c r="U350" s="280" t="n"/>
      <c r="V350" s="280" t="n"/>
      <c r="W350" s="280" t="n"/>
      <c r="X350" s="280" t="n"/>
      <c r="Y350" s="280" t="n"/>
      <c r="Z350" s="280" t="n"/>
      <c r="AA350" s="280" t="n"/>
      <c r="AB350" s="280" t="n"/>
      <c r="AC350" s="280" t="n"/>
      <c r="AD350" s="280" t="n"/>
      <c r="AE350" s="280" t="n"/>
      <c r="AF350" s="280" t="n"/>
      <c r="AG350" s="280" t="n"/>
      <c r="AH350" s="280" t="n"/>
      <c r="AI350" s="280" t="n"/>
      <c r="AJ350" s="280" t="n"/>
      <c r="AK350" s="280" t="n"/>
    </row>
    <row r="351" ht="15" customFormat="1" customHeight="1" s="23">
      <c r="A351" s="115" t="n"/>
      <c r="B351" s="426" t="n"/>
      <c r="C351" s="86" t="n"/>
      <c r="D351" s="86" t="n"/>
      <c r="E351" s="86" t="n"/>
      <c r="F351" s="86" t="n"/>
      <c r="G351" s="22" t="n"/>
      <c r="H351" s="280" t="n"/>
      <c r="I351" s="280" t="n"/>
      <c r="J351" s="280" t="n"/>
      <c r="K351" s="280" t="n"/>
      <c r="L351" s="280" t="n"/>
      <c r="M351" s="280" t="n"/>
      <c r="N351" s="280" t="n"/>
      <c r="O351" s="280" t="n"/>
      <c r="P351" s="280" t="n"/>
      <c r="Q351" s="280" t="n"/>
      <c r="R351" s="280" t="n"/>
      <c r="S351" s="280" t="n"/>
      <c r="T351" s="280" t="n"/>
      <c r="U351" s="280" t="n"/>
      <c r="V351" s="280" t="n"/>
      <c r="W351" s="280" t="n"/>
      <c r="X351" s="280" t="n"/>
      <c r="Y351" s="280" t="n"/>
      <c r="Z351" s="280" t="n"/>
      <c r="AA351" s="280" t="n"/>
      <c r="AB351" s="280" t="n"/>
      <c r="AC351" s="280" t="n"/>
      <c r="AD351" s="280" t="n"/>
      <c r="AE351" s="280" t="n"/>
      <c r="AF351" s="280" t="n"/>
      <c r="AG351" s="280" t="n"/>
      <c r="AH351" s="280" t="n"/>
      <c r="AI351" s="280" t="n"/>
      <c r="AJ351" s="280" t="n"/>
      <c r="AK351" s="280" t="n"/>
    </row>
    <row r="352" ht="15" customFormat="1" customHeight="1" s="23">
      <c r="A352" s="115" t="n"/>
      <c r="B352" s="426" t="n"/>
      <c r="C352" s="86" t="n"/>
      <c r="D352" s="86" t="n"/>
      <c r="E352" s="86" t="n"/>
      <c r="F352" s="86" t="n"/>
      <c r="G352" s="22" t="n"/>
      <c r="H352" s="280" t="n"/>
      <c r="I352" s="280" t="n"/>
      <c r="J352" s="280" t="n"/>
      <c r="K352" s="280" t="n"/>
      <c r="L352" s="280" t="n"/>
      <c r="M352" s="280" t="n"/>
      <c r="N352" s="280" t="n"/>
      <c r="O352" s="280" t="n"/>
      <c r="P352" s="280" t="n"/>
      <c r="Q352" s="280" t="n"/>
      <c r="R352" s="280" t="n"/>
      <c r="S352" s="280" t="n"/>
      <c r="T352" s="280" t="n"/>
      <c r="U352" s="280" t="n"/>
      <c r="V352" s="280" t="n"/>
      <c r="W352" s="280" t="n"/>
      <c r="X352" s="280" t="n"/>
      <c r="Y352" s="280" t="n"/>
      <c r="Z352" s="280" t="n"/>
      <c r="AA352" s="280" t="n"/>
      <c r="AB352" s="280" t="n"/>
      <c r="AC352" s="280" t="n"/>
      <c r="AD352" s="280" t="n"/>
      <c r="AE352" s="280" t="n"/>
      <c r="AF352" s="280" t="n"/>
      <c r="AG352" s="280" t="n"/>
      <c r="AH352" s="280" t="n"/>
      <c r="AI352" s="280" t="n"/>
      <c r="AJ352" s="280" t="n"/>
      <c r="AK352" s="280" t="n"/>
    </row>
    <row r="353" ht="15" customFormat="1" customHeight="1" s="23">
      <c r="A353" s="115" t="n"/>
      <c r="B353" s="426" t="n"/>
      <c r="C353" s="86" t="n"/>
      <c r="D353" s="86" t="n"/>
      <c r="E353" s="86" t="n"/>
      <c r="F353" s="86" t="n"/>
      <c r="G353" s="22" t="n"/>
      <c r="H353" s="280" t="n"/>
      <c r="I353" s="280" t="n"/>
      <c r="J353" s="280" t="n"/>
      <c r="K353" s="280" t="n"/>
      <c r="L353" s="280" t="n"/>
      <c r="M353" s="280" t="n"/>
      <c r="N353" s="280" t="n"/>
      <c r="O353" s="280" t="n"/>
      <c r="P353" s="280" t="n"/>
      <c r="Q353" s="280" t="n"/>
      <c r="R353" s="280" t="n"/>
      <c r="S353" s="280" t="n"/>
      <c r="T353" s="280" t="n"/>
      <c r="U353" s="280" t="n"/>
      <c r="V353" s="280" t="n"/>
      <c r="W353" s="280" t="n"/>
      <c r="X353" s="280" t="n"/>
      <c r="Y353" s="280" t="n"/>
      <c r="Z353" s="280" t="n"/>
      <c r="AA353" s="280" t="n"/>
      <c r="AB353" s="280" t="n"/>
      <c r="AC353" s="280" t="n"/>
      <c r="AD353" s="280" t="n"/>
      <c r="AE353" s="280" t="n"/>
      <c r="AF353" s="280" t="n"/>
      <c r="AG353" s="280" t="n"/>
      <c r="AH353" s="280" t="n"/>
      <c r="AI353" s="280" t="n"/>
      <c r="AJ353" s="280" t="n"/>
      <c r="AK353" s="280" t="n"/>
    </row>
    <row r="354" ht="15" customFormat="1" customHeight="1" s="23">
      <c r="A354" s="115" t="n"/>
      <c r="B354" s="426" t="n"/>
      <c r="C354" s="86" t="n"/>
      <c r="D354" s="86" t="n"/>
      <c r="E354" s="86" t="n"/>
      <c r="F354" s="86" t="n"/>
      <c r="G354" s="22" t="n"/>
      <c r="H354" s="280" t="n"/>
      <c r="I354" s="280" t="n"/>
      <c r="J354" s="280" t="n"/>
      <c r="K354" s="280" t="n"/>
      <c r="L354" s="280" t="n"/>
      <c r="M354" s="280" t="n"/>
      <c r="N354" s="280" t="n"/>
      <c r="O354" s="280" t="n"/>
      <c r="P354" s="280" t="n"/>
      <c r="Q354" s="280" t="n"/>
      <c r="R354" s="280" t="n"/>
      <c r="S354" s="280" t="n"/>
      <c r="T354" s="280" t="n"/>
      <c r="U354" s="280" t="n"/>
      <c r="V354" s="280" t="n"/>
      <c r="W354" s="280" t="n"/>
      <c r="X354" s="280" t="n"/>
      <c r="Y354" s="280" t="n"/>
      <c r="Z354" s="280" t="n"/>
      <c r="AA354" s="280" t="n"/>
      <c r="AB354" s="280" t="n"/>
      <c r="AC354" s="280" t="n"/>
      <c r="AD354" s="280" t="n"/>
      <c r="AE354" s="280" t="n"/>
      <c r="AF354" s="280" t="n"/>
      <c r="AG354" s="280" t="n"/>
      <c r="AH354" s="280" t="n"/>
      <c r="AI354" s="280" t="n"/>
      <c r="AJ354" s="280" t="n"/>
      <c r="AK354" s="280" t="n"/>
    </row>
    <row r="355" ht="15" customFormat="1" customHeight="1" s="23">
      <c r="A355" s="115" t="n"/>
      <c r="B355" s="426" t="n"/>
      <c r="C355" s="86" t="n"/>
      <c r="D355" s="86" t="n"/>
      <c r="E355" s="86" t="n"/>
      <c r="F355" s="86" t="n"/>
      <c r="G355" s="22" t="n"/>
      <c r="H355" s="280" t="n"/>
      <c r="I355" s="280" t="n"/>
      <c r="J355" s="280" t="n"/>
      <c r="K355" s="280" t="n"/>
      <c r="L355" s="280" t="n"/>
      <c r="M355" s="280" t="n"/>
      <c r="N355" s="280" t="n"/>
      <c r="O355" s="280" t="n"/>
      <c r="P355" s="280" t="n"/>
      <c r="Q355" s="280" t="n"/>
      <c r="R355" s="280" t="n"/>
      <c r="S355" s="280" t="n"/>
      <c r="T355" s="280" t="n"/>
      <c r="U355" s="280" t="n"/>
      <c r="V355" s="280" t="n"/>
      <c r="W355" s="280" t="n"/>
      <c r="X355" s="280" t="n"/>
      <c r="Y355" s="280" t="n"/>
      <c r="Z355" s="280" t="n"/>
      <c r="AA355" s="280" t="n"/>
      <c r="AB355" s="280" t="n"/>
      <c r="AC355" s="280" t="n"/>
      <c r="AD355" s="280" t="n"/>
      <c r="AE355" s="280" t="n"/>
      <c r="AF355" s="280" t="n"/>
      <c r="AG355" s="280" t="n"/>
      <c r="AH355" s="280" t="n"/>
      <c r="AI355" s="280" t="n"/>
      <c r="AJ355" s="280" t="n"/>
      <c r="AK355" s="280" t="n"/>
    </row>
    <row r="356" ht="15" customFormat="1" customHeight="1" s="23">
      <c r="A356" s="115" t="n"/>
      <c r="B356" s="426" t="n"/>
      <c r="C356" s="86" t="n"/>
      <c r="D356" s="86" t="n"/>
      <c r="E356" s="86" t="n"/>
      <c r="F356" s="86" t="n"/>
      <c r="G356" s="22" t="n"/>
      <c r="H356" s="280" t="n"/>
      <c r="I356" s="280" t="n"/>
      <c r="J356" s="280" t="n"/>
      <c r="K356" s="280" t="n"/>
      <c r="L356" s="280" t="n"/>
      <c r="M356" s="280" t="n"/>
      <c r="N356" s="280" t="n"/>
      <c r="O356" s="280" t="n"/>
      <c r="P356" s="280" t="n"/>
      <c r="Q356" s="280" t="n"/>
      <c r="R356" s="280" t="n"/>
      <c r="S356" s="280" t="n"/>
      <c r="T356" s="280" t="n"/>
      <c r="U356" s="280" t="n"/>
      <c r="V356" s="280" t="n"/>
      <c r="W356" s="280" t="n"/>
      <c r="X356" s="280" t="n"/>
      <c r="Y356" s="280" t="n"/>
      <c r="Z356" s="280" t="n"/>
      <c r="AA356" s="280" t="n"/>
      <c r="AB356" s="280" t="n"/>
      <c r="AC356" s="280" t="n"/>
      <c r="AD356" s="280" t="n"/>
      <c r="AE356" s="280" t="n"/>
      <c r="AF356" s="280" t="n"/>
      <c r="AG356" s="280" t="n"/>
      <c r="AH356" s="280" t="n"/>
      <c r="AI356" s="280" t="n"/>
      <c r="AJ356" s="280" t="n"/>
      <c r="AK356" s="280" t="n"/>
    </row>
    <row r="357" ht="15" customFormat="1" customHeight="1" s="23">
      <c r="A357" s="115" t="n"/>
      <c r="B357" s="426" t="n"/>
      <c r="C357" s="86" t="n"/>
      <c r="D357" s="86" t="n"/>
      <c r="E357" s="86" t="n"/>
      <c r="F357" s="86" t="n"/>
      <c r="G357" s="22" t="n"/>
      <c r="H357" s="280" t="n"/>
      <c r="I357" s="280" t="n"/>
      <c r="J357" s="280" t="n"/>
      <c r="K357" s="280" t="n"/>
      <c r="L357" s="280" t="n"/>
      <c r="M357" s="280" t="n"/>
      <c r="N357" s="280" t="n"/>
      <c r="O357" s="280" t="n"/>
      <c r="P357" s="280" t="n"/>
      <c r="Q357" s="280" t="n"/>
      <c r="R357" s="280" t="n"/>
      <c r="S357" s="280" t="n"/>
      <c r="T357" s="280" t="n"/>
      <c r="U357" s="280" t="n"/>
      <c r="V357" s="280" t="n"/>
      <c r="W357" s="280" t="n"/>
      <c r="X357" s="280" t="n"/>
      <c r="Y357" s="280" t="n"/>
      <c r="Z357" s="280" t="n"/>
      <c r="AA357" s="280" t="n"/>
      <c r="AB357" s="280" t="n"/>
      <c r="AC357" s="280" t="n"/>
      <c r="AD357" s="280" t="n"/>
      <c r="AE357" s="280" t="n"/>
      <c r="AF357" s="280" t="n"/>
      <c r="AG357" s="280" t="n"/>
      <c r="AH357" s="280" t="n"/>
      <c r="AI357" s="280" t="n"/>
      <c r="AJ357" s="280" t="n"/>
      <c r="AK357" s="280" t="n"/>
    </row>
    <row r="358" ht="15" customFormat="1" customHeight="1" s="23">
      <c r="A358" s="115" t="n"/>
      <c r="B358" s="426" t="n"/>
      <c r="C358" s="86" t="n"/>
      <c r="D358" s="86" t="n"/>
      <c r="E358" s="86" t="n"/>
      <c r="F358" s="86" t="n"/>
      <c r="G358" s="22" t="n"/>
      <c r="H358" s="280" t="n"/>
      <c r="I358" s="280" t="n"/>
      <c r="J358" s="280" t="n"/>
      <c r="K358" s="280" t="n"/>
      <c r="L358" s="280" t="n"/>
      <c r="M358" s="280" t="n"/>
      <c r="N358" s="280" t="n"/>
      <c r="O358" s="280" t="n"/>
      <c r="P358" s="280" t="n"/>
      <c r="Q358" s="280" t="n"/>
      <c r="R358" s="280" t="n"/>
      <c r="S358" s="280" t="n"/>
      <c r="T358" s="280" t="n"/>
      <c r="U358" s="280" t="n"/>
      <c r="V358" s="280" t="n"/>
      <c r="W358" s="280" t="n"/>
      <c r="X358" s="280" t="n"/>
      <c r="Y358" s="280" t="n"/>
      <c r="Z358" s="280" t="n"/>
      <c r="AA358" s="280" t="n"/>
      <c r="AB358" s="280" t="n"/>
      <c r="AC358" s="280" t="n"/>
      <c r="AD358" s="280" t="n"/>
      <c r="AE358" s="280" t="n"/>
      <c r="AF358" s="280" t="n"/>
      <c r="AG358" s="280" t="n"/>
      <c r="AH358" s="280" t="n"/>
      <c r="AI358" s="280" t="n"/>
      <c r="AJ358" s="280" t="n"/>
      <c r="AK358" s="280" t="n"/>
    </row>
    <row r="359" ht="15" customFormat="1" customHeight="1" s="23">
      <c r="A359" s="115" t="n"/>
      <c r="B359" s="426" t="n"/>
      <c r="C359" s="86" t="n"/>
      <c r="D359" s="86" t="n"/>
      <c r="E359" s="86" t="n"/>
      <c r="F359" s="86" t="n"/>
      <c r="G359" s="22" t="n"/>
      <c r="H359" s="280" t="n"/>
      <c r="I359" s="280" t="n"/>
      <c r="J359" s="280" t="n"/>
      <c r="K359" s="280" t="n"/>
      <c r="L359" s="280" t="n"/>
      <c r="M359" s="280" t="n"/>
      <c r="N359" s="280" t="n"/>
      <c r="O359" s="280" t="n"/>
      <c r="P359" s="280" t="n"/>
      <c r="Q359" s="280" t="n"/>
      <c r="R359" s="280" t="n"/>
      <c r="S359" s="280" t="n"/>
      <c r="T359" s="280" t="n"/>
      <c r="U359" s="280" t="n"/>
      <c r="V359" s="280" t="n"/>
      <c r="W359" s="280" t="n"/>
      <c r="X359" s="280" t="n"/>
      <c r="Y359" s="280" t="n"/>
      <c r="Z359" s="280" t="n"/>
      <c r="AA359" s="280" t="n"/>
      <c r="AB359" s="280" t="n"/>
      <c r="AC359" s="280" t="n"/>
      <c r="AD359" s="280" t="n"/>
      <c r="AE359" s="280" t="n"/>
      <c r="AF359" s="280" t="n"/>
      <c r="AG359" s="280" t="n"/>
      <c r="AH359" s="280" t="n"/>
      <c r="AI359" s="280" t="n"/>
      <c r="AJ359" s="280" t="n"/>
      <c r="AK359" s="280" t="n"/>
    </row>
    <row r="360" ht="15" customFormat="1" customHeight="1" s="23">
      <c r="A360" s="115" t="n"/>
      <c r="B360" s="426" t="n"/>
      <c r="C360" s="86" t="n"/>
      <c r="D360" s="86" t="n"/>
      <c r="E360" s="86" t="n"/>
      <c r="F360" s="86" t="n"/>
      <c r="G360" s="22" t="n"/>
      <c r="H360" s="280" t="n"/>
      <c r="I360" s="280" t="n"/>
      <c r="J360" s="280" t="n"/>
      <c r="K360" s="280" t="n"/>
      <c r="L360" s="280" t="n"/>
      <c r="M360" s="280" t="n"/>
      <c r="N360" s="280" t="n"/>
      <c r="O360" s="280" t="n"/>
      <c r="P360" s="280" t="n"/>
      <c r="Q360" s="280" t="n"/>
      <c r="R360" s="280" t="n"/>
      <c r="S360" s="280" t="n"/>
      <c r="T360" s="280" t="n"/>
      <c r="U360" s="280" t="n"/>
      <c r="V360" s="280" t="n"/>
      <c r="W360" s="280" t="n"/>
      <c r="X360" s="280" t="n"/>
      <c r="Y360" s="280" t="n"/>
      <c r="Z360" s="280" t="n"/>
      <c r="AA360" s="280" t="n"/>
      <c r="AB360" s="280" t="n"/>
      <c r="AC360" s="280" t="n"/>
      <c r="AD360" s="280" t="n"/>
      <c r="AE360" s="280" t="n"/>
      <c r="AF360" s="280" t="n"/>
      <c r="AG360" s="280" t="n"/>
      <c r="AH360" s="280" t="n"/>
      <c r="AI360" s="280" t="n"/>
      <c r="AJ360" s="280" t="n"/>
      <c r="AK360" s="280" t="n"/>
    </row>
    <row r="361" ht="15" customFormat="1" customHeight="1" s="23">
      <c r="A361" s="115" t="n"/>
      <c r="B361" s="426" t="n"/>
      <c r="C361" s="86" t="n"/>
      <c r="D361" s="86" t="n"/>
      <c r="E361" s="86" t="n"/>
      <c r="F361" s="86" t="n"/>
      <c r="G361" s="22" t="n"/>
      <c r="H361" s="280" t="n"/>
      <c r="I361" s="280" t="n"/>
      <c r="J361" s="280" t="n"/>
      <c r="K361" s="280" t="n"/>
      <c r="L361" s="280" t="n"/>
      <c r="M361" s="280" t="n"/>
      <c r="N361" s="280" t="n"/>
      <c r="O361" s="280" t="n"/>
      <c r="P361" s="280" t="n"/>
      <c r="Q361" s="280" t="n"/>
      <c r="R361" s="280" t="n"/>
      <c r="S361" s="280" t="n"/>
      <c r="T361" s="280" t="n"/>
      <c r="U361" s="280" t="n"/>
      <c r="V361" s="280" t="n"/>
      <c r="W361" s="280" t="n"/>
      <c r="X361" s="280" t="n"/>
      <c r="Y361" s="280" t="n"/>
      <c r="Z361" s="280" t="n"/>
      <c r="AA361" s="280" t="n"/>
      <c r="AB361" s="280" t="n"/>
      <c r="AC361" s="280" t="n"/>
      <c r="AD361" s="280" t="n"/>
      <c r="AE361" s="280" t="n"/>
      <c r="AF361" s="280" t="n"/>
      <c r="AG361" s="280" t="n"/>
      <c r="AH361" s="280" t="n"/>
      <c r="AI361" s="280" t="n"/>
      <c r="AJ361" s="280" t="n"/>
      <c r="AK361" s="280" t="n"/>
    </row>
    <row r="362" ht="15" customFormat="1" customHeight="1" s="23">
      <c r="A362" s="115" t="n"/>
      <c r="B362" s="426" t="n"/>
      <c r="C362" s="86" t="n"/>
      <c r="D362" s="86" t="n"/>
      <c r="E362" s="86" t="n"/>
      <c r="F362" s="86" t="n"/>
      <c r="G362" s="22" t="n"/>
      <c r="H362" s="280" t="n"/>
      <c r="I362" s="280" t="n"/>
      <c r="J362" s="280" t="n"/>
      <c r="K362" s="280" t="n"/>
      <c r="L362" s="280" t="n"/>
      <c r="M362" s="280" t="n"/>
      <c r="N362" s="280" t="n"/>
      <c r="O362" s="280" t="n"/>
      <c r="P362" s="280" t="n"/>
      <c r="Q362" s="280" t="n"/>
      <c r="R362" s="280" t="n"/>
      <c r="S362" s="280" t="n"/>
      <c r="T362" s="280" t="n"/>
      <c r="U362" s="280" t="n"/>
      <c r="V362" s="280" t="n"/>
      <c r="W362" s="280" t="n"/>
      <c r="X362" s="280" t="n"/>
      <c r="Y362" s="280" t="n"/>
      <c r="Z362" s="280" t="n"/>
      <c r="AA362" s="280" t="n"/>
      <c r="AB362" s="280" t="n"/>
      <c r="AC362" s="280" t="n"/>
      <c r="AD362" s="280" t="n"/>
      <c r="AE362" s="280" t="n"/>
      <c r="AF362" s="280" t="n"/>
      <c r="AG362" s="280" t="n"/>
      <c r="AH362" s="280" t="n"/>
      <c r="AI362" s="280" t="n"/>
      <c r="AJ362" s="280" t="n"/>
      <c r="AK362" s="280" t="n"/>
    </row>
    <row r="363" ht="15" customFormat="1" customHeight="1" s="23">
      <c r="A363" s="115" t="n"/>
      <c r="B363" s="426" t="n"/>
      <c r="C363" s="86" t="n"/>
      <c r="D363" s="86" t="n"/>
      <c r="E363" s="86" t="n"/>
      <c r="F363" s="86" t="n"/>
      <c r="G363" s="22" t="n"/>
      <c r="H363" s="280" t="n"/>
      <c r="I363" s="280" t="n"/>
      <c r="J363" s="280" t="n"/>
      <c r="K363" s="280" t="n"/>
      <c r="L363" s="280" t="n"/>
      <c r="M363" s="280" t="n"/>
      <c r="N363" s="280" t="n"/>
      <c r="O363" s="280" t="n"/>
      <c r="P363" s="280" t="n"/>
      <c r="Q363" s="280" t="n"/>
      <c r="R363" s="280" t="n"/>
      <c r="S363" s="280" t="n"/>
      <c r="T363" s="280" t="n"/>
      <c r="U363" s="280" t="n"/>
      <c r="V363" s="280" t="n"/>
      <c r="W363" s="280" t="n"/>
      <c r="X363" s="280" t="n"/>
      <c r="Y363" s="280" t="n"/>
      <c r="Z363" s="280" t="n"/>
      <c r="AA363" s="280" t="n"/>
      <c r="AB363" s="280" t="n"/>
      <c r="AC363" s="280" t="n"/>
      <c r="AD363" s="280" t="n"/>
      <c r="AE363" s="280" t="n"/>
      <c r="AF363" s="280" t="n"/>
      <c r="AG363" s="280" t="n"/>
      <c r="AH363" s="280" t="n"/>
      <c r="AI363" s="280" t="n"/>
      <c r="AJ363" s="280" t="n"/>
      <c r="AK363" s="280" t="n"/>
    </row>
    <row r="364" ht="15" customFormat="1" customHeight="1" s="23">
      <c r="A364" s="115" t="n"/>
      <c r="B364" s="426" t="n"/>
      <c r="C364" s="86" t="n"/>
      <c r="D364" s="86" t="n"/>
      <c r="E364" s="86" t="n"/>
      <c r="F364" s="86" t="n"/>
      <c r="G364" s="22" t="n"/>
      <c r="H364" s="280" t="n"/>
      <c r="I364" s="280" t="n"/>
      <c r="J364" s="280" t="n"/>
      <c r="K364" s="280" t="n"/>
      <c r="L364" s="280" t="n"/>
      <c r="M364" s="280" t="n"/>
      <c r="N364" s="280" t="n"/>
      <c r="O364" s="280" t="n"/>
      <c r="P364" s="280" t="n"/>
      <c r="Q364" s="280" t="n"/>
      <c r="R364" s="280" t="n"/>
      <c r="S364" s="280" t="n"/>
      <c r="T364" s="280" t="n"/>
      <c r="U364" s="280" t="n"/>
      <c r="V364" s="280" t="n"/>
      <c r="W364" s="280" t="n"/>
      <c r="X364" s="280" t="n"/>
      <c r="Y364" s="280" t="n"/>
      <c r="Z364" s="280" t="n"/>
      <c r="AA364" s="280" t="n"/>
      <c r="AB364" s="280" t="n"/>
      <c r="AC364" s="280" t="n"/>
      <c r="AD364" s="280" t="n"/>
      <c r="AE364" s="280" t="n"/>
      <c r="AF364" s="280" t="n"/>
      <c r="AG364" s="280" t="n"/>
      <c r="AH364" s="280" t="n"/>
      <c r="AI364" s="280" t="n"/>
      <c r="AJ364" s="280" t="n"/>
      <c r="AK364" s="280" t="n"/>
    </row>
    <row r="365" ht="15" customFormat="1" customHeight="1" s="23">
      <c r="A365" s="115" t="n"/>
      <c r="B365" s="426" t="n"/>
      <c r="C365" s="86" t="n"/>
      <c r="D365" s="86" t="n"/>
      <c r="E365" s="86" t="n"/>
      <c r="F365" s="86" t="n"/>
      <c r="G365" s="22" t="n"/>
      <c r="H365" s="280" t="n"/>
      <c r="I365" s="280" t="n"/>
      <c r="J365" s="280" t="n"/>
      <c r="K365" s="280" t="n"/>
      <c r="L365" s="280" t="n"/>
      <c r="M365" s="280" t="n"/>
      <c r="N365" s="280" t="n"/>
      <c r="O365" s="280" t="n"/>
      <c r="P365" s="280" t="n"/>
      <c r="Q365" s="280" t="n"/>
      <c r="R365" s="280" t="n"/>
      <c r="S365" s="280" t="n"/>
      <c r="T365" s="280" t="n"/>
      <c r="U365" s="280" t="n"/>
      <c r="V365" s="280" t="n"/>
      <c r="W365" s="280" t="n"/>
      <c r="X365" s="280" t="n"/>
      <c r="Y365" s="280" t="n"/>
      <c r="Z365" s="280" t="n"/>
      <c r="AA365" s="280" t="n"/>
      <c r="AB365" s="280" t="n"/>
      <c r="AC365" s="280" t="n"/>
      <c r="AD365" s="280" t="n"/>
      <c r="AE365" s="280" t="n"/>
      <c r="AF365" s="280" t="n"/>
      <c r="AG365" s="280" t="n"/>
      <c r="AH365" s="280" t="n"/>
      <c r="AI365" s="280" t="n"/>
      <c r="AJ365" s="280" t="n"/>
      <c r="AK365" s="280" t="n"/>
    </row>
    <row r="366" ht="15" customFormat="1" customHeight="1" s="23">
      <c r="A366" s="115" t="n"/>
      <c r="B366" s="426" t="n"/>
      <c r="C366" s="86" t="n"/>
      <c r="D366" s="86" t="n"/>
      <c r="E366" s="86" t="n"/>
      <c r="F366" s="86" t="n"/>
      <c r="G366" s="22" t="n"/>
      <c r="H366" s="280" t="n"/>
      <c r="I366" s="280" t="n"/>
      <c r="J366" s="280" t="n"/>
      <c r="K366" s="280" t="n"/>
      <c r="L366" s="280" t="n"/>
      <c r="M366" s="280" t="n"/>
      <c r="N366" s="280" t="n"/>
      <c r="O366" s="280" t="n"/>
      <c r="P366" s="280" t="n"/>
      <c r="Q366" s="280" t="n"/>
      <c r="R366" s="280" t="n"/>
      <c r="S366" s="280" t="n"/>
      <c r="T366" s="280" t="n"/>
      <c r="U366" s="280" t="n"/>
      <c r="V366" s="280" t="n"/>
      <c r="W366" s="280" t="n"/>
      <c r="X366" s="280" t="n"/>
      <c r="Y366" s="280" t="n"/>
      <c r="Z366" s="280" t="n"/>
      <c r="AA366" s="280" t="n"/>
      <c r="AB366" s="280" t="n"/>
      <c r="AC366" s="280" t="n"/>
      <c r="AD366" s="280" t="n"/>
      <c r="AE366" s="280" t="n"/>
      <c r="AF366" s="280" t="n"/>
      <c r="AG366" s="280" t="n"/>
      <c r="AH366" s="280" t="n"/>
      <c r="AI366" s="280" t="n"/>
      <c r="AJ366" s="280" t="n"/>
      <c r="AK366" s="280" t="n"/>
    </row>
    <row r="367" ht="15" customFormat="1" customHeight="1" s="23">
      <c r="A367" s="115" t="n"/>
      <c r="B367" s="426" t="n"/>
      <c r="C367" s="86" t="n"/>
      <c r="D367" s="86" t="n"/>
      <c r="E367" s="86" t="n"/>
      <c r="F367" s="86" t="n"/>
      <c r="G367" s="22" t="n"/>
      <c r="H367" s="280" t="n"/>
      <c r="I367" s="280" t="n"/>
      <c r="J367" s="280" t="n"/>
      <c r="K367" s="280" t="n"/>
      <c r="L367" s="280" t="n"/>
      <c r="M367" s="280" t="n"/>
      <c r="N367" s="280" t="n"/>
      <c r="O367" s="280" t="n"/>
      <c r="P367" s="280" t="n"/>
      <c r="Q367" s="280" t="n"/>
      <c r="R367" s="280" t="n"/>
      <c r="S367" s="280" t="n"/>
      <c r="T367" s="280" t="n"/>
      <c r="U367" s="280" t="n"/>
      <c r="V367" s="280" t="n"/>
      <c r="W367" s="280" t="n"/>
      <c r="X367" s="280" t="n"/>
      <c r="Y367" s="280" t="n"/>
      <c r="Z367" s="280" t="n"/>
      <c r="AA367" s="280" t="n"/>
      <c r="AB367" s="280" t="n"/>
      <c r="AC367" s="280" t="n"/>
      <c r="AD367" s="280" t="n"/>
      <c r="AE367" s="280" t="n"/>
      <c r="AF367" s="280" t="n"/>
      <c r="AG367" s="280" t="n"/>
      <c r="AH367" s="280" t="n"/>
      <c r="AI367" s="280" t="n"/>
      <c r="AJ367" s="280" t="n"/>
      <c r="AK367" s="280" t="n"/>
    </row>
    <row r="368" ht="15" customFormat="1" customHeight="1" s="23">
      <c r="A368" s="115" t="n"/>
      <c r="B368" s="426" t="n"/>
      <c r="C368" s="86" t="n"/>
      <c r="D368" s="86" t="n"/>
      <c r="E368" s="86" t="n"/>
      <c r="F368" s="86" t="n"/>
      <c r="G368" s="22" t="n"/>
      <c r="H368" s="280" t="n"/>
      <c r="I368" s="280" t="n"/>
      <c r="J368" s="280" t="n"/>
      <c r="K368" s="280" t="n"/>
      <c r="L368" s="280" t="n"/>
      <c r="M368" s="280" t="n"/>
      <c r="N368" s="280" t="n"/>
      <c r="O368" s="280" t="n"/>
      <c r="P368" s="280" t="n"/>
      <c r="Q368" s="280" t="n"/>
      <c r="R368" s="280" t="n"/>
      <c r="S368" s="280" t="n"/>
      <c r="T368" s="280" t="n"/>
      <c r="U368" s="280" t="n"/>
      <c r="V368" s="280" t="n"/>
      <c r="W368" s="280" t="n"/>
      <c r="X368" s="280" t="n"/>
      <c r="Y368" s="280" t="n"/>
      <c r="Z368" s="280" t="n"/>
      <c r="AA368" s="280" t="n"/>
      <c r="AB368" s="280" t="n"/>
      <c r="AC368" s="280" t="n"/>
      <c r="AD368" s="280" t="n"/>
      <c r="AE368" s="280" t="n"/>
      <c r="AF368" s="280" t="n"/>
      <c r="AG368" s="280" t="n"/>
      <c r="AH368" s="280" t="n"/>
      <c r="AI368" s="280" t="n"/>
      <c r="AJ368" s="280" t="n"/>
      <c r="AK368" s="280" t="n"/>
    </row>
    <row r="369" ht="15" customFormat="1" customHeight="1" s="23">
      <c r="A369" s="115" t="n"/>
      <c r="B369" s="426" t="n"/>
      <c r="C369" s="86" t="n"/>
      <c r="D369" s="86" t="n"/>
      <c r="E369" s="86" t="n"/>
      <c r="F369" s="86" t="n"/>
      <c r="G369" s="22" t="n"/>
      <c r="H369" s="280" t="n"/>
      <c r="I369" s="280" t="n"/>
      <c r="J369" s="280" t="n"/>
      <c r="K369" s="280" t="n"/>
      <c r="L369" s="280" t="n"/>
      <c r="M369" s="280" t="n"/>
      <c r="N369" s="280" t="n"/>
      <c r="O369" s="280" t="n"/>
      <c r="P369" s="280" t="n"/>
      <c r="Q369" s="280" t="n"/>
      <c r="R369" s="280" t="n"/>
      <c r="S369" s="280" t="n"/>
      <c r="T369" s="280" t="n"/>
      <c r="U369" s="280" t="n"/>
      <c r="V369" s="280" t="n"/>
      <c r="W369" s="280" t="n"/>
      <c r="X369" s="280" t="n"/>
      <c r="Y369" s="280" t="n"/>
      <c r="Z369" s="280" t="n"/>
      <c r="AA369" s="280" t="n"/>
      <c r="AB369" s="280" t="n"/>
      <c r="AC369" s="280" t="n"/>
      <c r="AD369" s="280" t="n"/>
      <c r="AE369" s="280" t="n"/>
      <c r="AF369" s="280" t="n"/>
      <c r="AG369" s="280" t="n"/>
      <c r="AH369" s="280" t="n"/>
      <c r="AI369" s="280" t="n"/>
      <c r="AJ369" s="280" t="n"/>
      <c r="AK369" s="280" t="n"/>
    </row>
    <row r="370" ht="15" customFormat="1" customHeight="1" s="23">
      <c r="A370" s="115" t="n"/>
      <c r="B370" s="426" t="n"/>
      <c r="C370" s="86" t="n"/>
      <c r="D370" s="86" t="n"/>
      <c r="E370" s="86" t="n"/>
      <c r="F370" s="86" t="n"/>
      <c r="G370" s="22" t="n"/>
      <c r="H370" s="280" t="n"/>
      <c r="I370" s="280" t="n"/>
      <c r="J370" s="280" t="n"/>
      <c r="K370" s="280" t="n"/>
      <c r="L370" s="280" t="n"/>
      <c r="M370" s="280" t="n"/>
      <c r="N370" s="280" t="n"/>
      <c r="O370" s="280" t="n"/>
      <c r="P370" s="280" t="n"/>
      <c r="Q370" s="280" t="n"/>
      <c r="R370" s="280" t="n"/>
      <c r="S370" s="280" t="n"/>
      <c r="T370" s="280" t="n"/>
      <c r="U370" s="280" t="n"/>
      <c r="V370" s="280" t="n"/>
      <c r="W370" s="280" t="n"/>
      <c r="X370" s="280" t="n"/>
      <c r="Y370" s="280" t="n"/>
      <c r="Z370" s="280" t="n"/>
      <c r="AA370" s="280" t="n"/>
      <c r="AB370" s="280" t="n"/>
      <c r="AC370" s="280" t="n"/>
      <c r="AD370" s="280" t="n"/>
      <c r="AE370" s="280" t="n"/>
      <c r="AF370" s="280" t="n"/>
      <c r="AG370" s="280" t="n"/>
      <c r="AH370" s="280" t="n"/>
      <c r="AI370" s="280" t="n"/>
      <c r="AJ370" s="280" t="n"/>
      <c r="AK370" s="280" t="n"/>
    </row>
    <row r="371" ht="15" customFormat="1" customHeight="1" s="23">
      <c r="A371" s="115" t="n"/>
      <c r="B371" s="426" t="n"/>
      <c r="C371" s="86" t="n"/>
      <c r="D371" s="86" t="n"/>
      <c r="E371" s="86" t="n"/>
      <c r="F371" s="86" t="n"/>
      <c r="G371" s="22" t="n"/>
      <c r="H371" s="280" t="n"/>
      <c r="I371" s="280" t="n"/>
      <c r="J371" s="280" t="n"/>
      <c r="K371" s="280" t="n"/>
      <c r="L371" s="280" t="n"/>
      <c r="M371" s="280" t="n"/>
      <c r="N371" s="280" t="n"/>
      <c r="O371" s="280" t="n"/>
      <c r="P371" s="280" t="n"/>
      <c r="Q371" s="280" t="n"/>
      <c r="R371" s="280" t="n"/>
      <c r="S371" s="280" t="n"/>
      <c r="T371" s="280" t="n"/>
      <c r="U371" s="280" t="n"/>
      <c r="V371" s="280" t="n"/>
      <c r="W371" s="280" t="n"/>
      <c r="X371" s="280" t="n"/>
      <c r="Y371" s="280" t="n"/>
      <c r="Z371" s="280" t="n"/>
      <c r="AA371" s="280" t="n"/>
      <c r="AB371" s="280" t="n"/>
      <c r="AC371" s="280" t="n"/>
      <c r="AD371" s="280" t="n"/>
      <c r="AE371" s="280" t="n"/>
      <c r="AF371" s="280" t="n"/>
      <c r="AG371" s="280" t="n"/>
      <c r="AH371" s="280" t="n"/>
      <c r="AI371" s="280" t="n"/>
      <c r="AJ371" s="280" t="n"/>
      <c r="AK371" s="280" t="n"/>
    </row>
    <row r="372" ht="15" customFormat="1" customHeight="1" s="23">
      <c r="A372" s="115" t="n"/>
      <c r="B372" s="426" t="n"/>
      <c r="C372" s="86" t="n"/>
      <c r="D372" s="86" t="n"/>
      <c r="E372" s="86" t="n"/>
      <c r="F372" s="86" t="n"/>
      <c r="G372" s="22" t="n"/>
      <c r="H372" s="280" t="n"/>
      <c r="I372" s="280" t="n"/>
      <c r="J372" s="280" t="n"/>
      <c r="K372" s="280" t="n"/>
      <c r="L372" s="280" t="n"/>
      <c r="M372" s="280" t="n"/>
      <c r="N372" s="280" t="n"/>
      <c r="O372" s="280" t="n"/>
      <c r="P372" s="280" t="n"/>
      <c r="Q372" s="280" t="n"/>
      <c r="R372" s="280" t="n"/>
      <c r="S372" s="280" t="n"/>
      <c r="T372" s="280" t="n"/>
      <c r="U372" s="280" t="n"/>
      <c r="V372" s="280" t="n"/>
      <c r="W372" s="280" t="n"/>
      <c r="X372" s="280" t="n"/>
      <c r="Y372" s="280" t="n"/>
      <c r="Z372" s="280" t="n"/>
      <c r="AA372" s="280" t="n"/>
      <c r="AB372" s="280" t="n"/>
      <c r="AC372" s="280" t="n"/>
      <c r="AD372" s="280" t="n"/>
      <c r="AE372" s="280" t="n"/>
      <c r="AF372" s="280" t="n"/>
      <c r="AG372" s="280" t="n"/>
      <c r="AH372" s="280" t="n"/>
      <c r="AI372" s="280" t="n"/>
      <c r="AJ372" s="280" t="n"/>
      <c r="AK372" s="280" t="n"/>
    </row>
    <row r="373" ht="15" customFormat="1" customHeight="1" s="23">
      <c r="A373" s="115" t="n"/>
      <c r="B373" s="426" t="n"/>
      <c r="C373" s="86" t="n"/>
      <c r="D373" s="86" t="n"/>
      <c r="E373" s="86" t="n"/>
      <c r="F373" s="86" t="n"/>
      <c r="G373" s="22" t="n"/>
      <c r="H373" s="280" t="n"/>
      <c r="I373" s="280" t="n"/>
      <c r="J373" s="280" t="n"/>
      <c r="K373" s="280" t="n"/>
      <c r="L373" s="280" t="n"/>
      <c r="M373" s="280" t="n"/>
      <c r="N373" s="280" t="n"/>
      <c r="O373" s="280" t="n"/>
      <c r="P373" s="280" t="n"/>
      <c r="Q373" s="280" t="n"/>
      <c r="R373" s="280" t="n"/>
      <c r="S373" s="280" t="n"/>
      <c r="T373" s="280" t="n"/>
      <c r="U373" s="280" t="n"/>
      <c r="V373" s="280" t="n"/>
      <c r="W373" s="280" t="n"/>
      <c r="X373" s="280" t="n"/>
      <c r="Y373" s="280" t="n"/>
      <c r="Z373" s="280" t="n"/>
      <c r="AA373" s="280" t="n"/>
      <c r="AB373" s="280" t="n"/>
      <c r="AC373" s="280" t="n"/>
      <c r="AD373" s="280" t="n"/>
      <c r="AE373" s="280" t="n"/>
      <c r="AF373" s="280" t="n"/>
      <c r="AG373" s="280" t="n"/>
      <c r="AH373" s="280" t="n"/>
      <c r="AI373" s="280" t="n"/>
      <c r="AJ373" s="280" t="n"/>
      <c r="AK373" s="280" t="n"/>
    </row>
    <row r="374" ht="15" customFormat="1" customHeight="1" s="23">
      <c r="A374" s="115" t="n"/>
      <c r="B374" s="426" t="n"/>
      <c r="C374" s="86" t="n"/>
      <c r="D374" s="86" t="n"/>
      <c r="E374" s="86" t="n"/>
      <c r="F374" s="86" t="n"/>
      <c r="G374" s="22" t="n"/>
      <c r="H374" s="280" t="n"/>
      <c r="I374" s="280" t="n"/>
      <c r="J374" s="280" t="n"/>
      <c r="K374" s="280" t="n"/>
      <c r="L374" s="280" t="n"/>
      <c r="M374" s="280" t="n"/>
      <c r="N374" s="280" t="n"/>
      <c r="O374" s="280" t="n"/>
      <c r="P374" s="280" t="n"/>
      <c r="Q374" s="280" t="n"/>
      <c r="R374" s="280" t="n"/>
      <c r="S374" s="280" t="n"/>
      <c r="T374" s="280" t="n"/>
      <c r="U374" s="280" t="n"/>
      <c r="V374" s="280" t="n"/>
      <c r="W374" s="280" t="n"/>
      <c r="X374" s="280" t="n"/>
      <c r="Y374" s="280" t="n"/>
      <c r="Z374" s="280" t="n"/>
      <c r="AA374" s="280" t="n"/>
      <c r="AB374" s="280" t="n"/>
      <c r="AC374" s="280" t="n"/>
      <c r="AD374" s="280" t="n"/>
      <c r="AE374" s="280" t="n"/>
      <c r="AF374" s="280" t="n"/>
      <c r="AG374" s="280" t="n"/>
      <c r="AH374" s="280" t="n"/>
      <c r="AI374" s="280" t="n"/>
      <c r="AJ374" s="280" t="n"/>
      <c r="AK374" s="280" t="n"/>
    </row>
    <row r="375" ht="15" customFormat="1" customHeight="1" s="23">
      <c r="A375" s="115" t="n"/>
      <c r="B375" s="426" t="n"/>
      <c r="C375" s="86" t="n"/>
      <c r="D375" s="86" t="n"/>
      <c r="E375" s="86" t="n"/>
      <c r="F375" s="86" t="n"/>
      <c r="G375" s="22" t="n"/>
      <c r="H375" s="280" t="n"/>
      <c r="I375" s="280" t="n"/>
      <c r="J375" s="280" t="n"/>
      <c r="K375" s="280" t="n"/>
      <c r="L375" s="280" t="n"/>
      <c r="M375" s="280" t="n"/>
      <c r="N375" s="280" t="n"/>
      <c r="O375" s="280" t="n"/>
      <c r="P375" s="280" t="n"/>
      <c r="Q375" s="280" t="n"/>
      <c r="R375" s="280" t="n"/>
      <c r="S375" s="280" t="n"/>
      <c r="T375" s="280" t="n"/>
      <c r="U375" s="280" t="n"/>
      <c r="V375" s="280" t="n"/>
      <c r="W375" s="280" t="n"/>
      <c r="X375" s="280" t="n"/>
      <c r="Y375" s="280" t="n"/>
      <c r="Z375" s="280" t="n"/>
      <c r="AA375" s="280" t="n"/>
      <c r="AB375" s="280" t="n"/>
      <c r="AC375" s="280" t="n"/>
      <c r="AD375" s="280" t="n"/>
      <c r="AE375" s="280" t="n"/>
      <c r="AF375" s="280" t="n"/>
      <c r="AG375" s="280" t="n"/>
      <c r="AH375" s="280" t="n"/>
      <c r="AI375" s="280" t="n"/>
      <c r="AJ375" s="280" t="n"/>
      <c r="AK375" s="280" t="n"/>
    </row>
    <row r="376" ht="15" customFormat="1" customHeight="1" s="23">
      <c r="A376" s="115" t="n"/>
      <c r="B376" s="426" t="n"/>
      <c r="C376" s="86" t="n"/>
      <c r="D376" s="86" t="n"/>
      <c r="E376" s="86" t="n"/>
      <c r="F376" s="86" t="n"/>
      <c r="G376" s="22" t="n"/>
      <c r="H376" s="280" t="n"/>
      <c r="I376" s="280" t="n"/>
      <c r="J376" s="280" t="n"/>
      <c r="K376" s="280" t="n"/>
      <c r="L376" s="280" t="n"/>
      <c r="M376" s="280" t="n"/>
      <c r="N376" s="280" t="n"/>
      <c r="O376" s="280" t="n"/>
      <c r="P376" s="280" t="n"/>
      <c r="Q376" s="280" t="n"/>
      <c r="R376" s="280" t="n"/>
      <c r="S376" s="280" t="n"/>
      <c r="T376" s="280" t="n"/>
      <c r="U376" s="280" t="n"/>
      <c r="V376" s="280" t="n"/>
      <c r="W376" s="280" t="n"/>
      <c r="X376" s="280" t="n"/>
      <c r="Y376" s="280" t="n"/>
      <c r="Z376" s="280" t="n"/>
      <c r="AA376" s="280" t="n"/>
      <c r="AB376" s="280" t="n"/>
      <c r="AC376" s="280" t="n"/>
      <c r="AD376" s="280" t="n"/>
      <c r="AE376" s="280" t="n"/>
      <c r="AF376" s="280" t="n"/>
      <c r="AG376" s="280" t="n"/>
      <c r="AH376" s="280" t="n"/>
      <c r="AI376" s="280" t="n"/>
      <c r="AJ376" s="280" t="n"/>
      <c r="AK376" s="280" t="n"/>
    </row>
    <row r="377" ht="15" customFormat="1" customHeight="1" s="23">
      <c r="A377" s="115" t="n"/>
      <c r="B377" s="426" t="n"/>
      <c r="C377" s="86" t="n"/>
      <c r="D377" s="86" t="n"/>
      <c r="E377" s="86" t="n"/>
      <c r="F377" s="86" t="n"/>
      <c r="G377" s="22" t="n"/>
      <c r="H377" s="280" t="n"/>
      <c r="I377" s="280" t="n"/>
      <c r="J377" s="280" t="n"/>
      <c r="K377" s="280" t="n"/>
      <c r="L377" s="280" t="n"/>
      <c r="M377" s="280" t="n"/>
      <c r="N377" s="280" t="n"/>
      <c r="O377" s="280" t="n"/>
      <c r="P377" s="280" t="n"/>
      <c r="Q377" s="280" t="n"/>
      <c r="R377" s="280" t="n"/>
      <c r="S377" s="280" t="n"/>
      <c r="T377" s="280" t="n"/>
      <c r="U377" s="280" t="n"/>
      <c r="V377" s="280" t="n"/>
      <c r="W377" s="280" t="n"/>
      <c r="X377" s="280" t="n"/>
      <c r="Y377" s="280" t="n"/>
      <c r="Z377" s="280" t="n"/>
      <c r="AA377" s="280" t="n"/>
      <c r="AB377" s="280" t="n"/>
      <c r="AC377" s="280" t="n"/>
      <c r="AD377" s="280" t="n"/>
      <c r="AE377" s="280" t="n"/>
      <c r="AF377" s="280" t="n"/>
      <c r="AG377" s="280" t="n"/>
      <c r="AH377" s="280" t="n"/>
      <c r="AI377" s="280" t="n"/>
      <c r="AJ377" s="280" t="n"/>
      <c r="AK377" s="280" t="n"/>
    </row>
    <row r="378" ht="15" customFormat="1" customHeight="1" s="23">
      <c r="A378" s="115" t="n"/>
      <c r="B378" s="426" t="n"/>
      <c r="C378" s="86" t="n"/>
      <c r="D378" s="86" t="n"/>
      <c r="E378" s="86" t="n"/>
      <c r="F378" s="86" t="n"/>
      <c r="G378" s="22" t="n"/>
      <c r="H378" s="280" t="n"/>
      <c r="I378" s="280" t="n"/>
      <c r="J378" s="280" t="n"/>
      <c r="K378" s="280" t="n"/>
      <c r="L378" s="280" t="n"/>
      <c r="M378" s="280" t="n"/>
      <c r="N378" s="280" t="n"/>
      <c r="O378" s="280" t="n"/>
      <c r="P378" s="280" t="n"/>
      <c r="Q378" s="280" t="n"/>
      <c r="R378" s="280" t="n"/>
      <c r="S378" s="280" t="n"/>
      <c r="T378" s="280" t="n"/>
      <c r="U378" s="280" t="n"/>
      <c r="V378" s="280" t="n"/>
      <c r="W378" s="280" t="n"/>
      <c r="X378" s="280" t="n"/>
      <c r="Y378" s="280" t="n"/>
      <c r="Z378" s="280" t="n"/>
      <c r="AA378" s="280" t="n"/>
      <c r="AB378" s="280" t="n"/>
      <c r="AC378" s="280" t="n"/>
      <c r="AD378" s="280" t="n"/>
      <c r="AE378" s="280" t="n"/>
      <c r="AF378" s="280" t="n"/>
      <c r="AG378" s="280" t="n"/>
      <c r="AH378" s="280" t="n"/>
      <c r="AI378" s="280" t="n"/>
      <c r="AJ378" s="280" t="n"/>
      <c r="AK378" s="280" t="n"/>
    </row>
    <row r="379" ht="15" customFormat="1" customHeight="1" s="23">
      <c r="A379" s="115" t="n"/>
      <c r="B379" s="426" t="n"/>
      <c r="C379" s="86" t="n"/>
      <c r="D379" s="86" t="n"/>
      <c r="E379" s="86" t="n"/>
      <c r="F379" s="86" t="n"/>
      <c r="G379" s="22" t="n"/>
      <c r="H379" s="280" t="n"/>
      <c r="I379" s="280" t="n"/>
      <c r="J379" s="280" t="n"/>
      <c r="K379" s="280" t="n"/>
      <c r="L379" s="280" t="n"/>
      <c r="M379" s="280" t="n"/>
      <c r="N379" s="280" t="n"/>
      <c r="O379" s="280" t="n"/>
      <c r="P379" s="280" t="n"/>
      <c r="Q379" s="280" t="n"/>
      <c r="R379" s="280" t="n"/>
      <c r="S379" s="280" t="n"/>
      <c r="T379" s="280" t="n"/>
      <c r="U379" s="280" t="n"/>
      <c r="V379" s="280" t="n"/>
      <c r="W379" s="280" t="n"/>
      <c r="X379" s="280" t="n"/>
      <c r="Y379" s="280" t="n"/>
      <c r="Z379" s="280" t="n"/>
      <c r="AA379" s="280" t="n"/>
      <c r="AB379" s="280" t="n"/>
      <c r="AC379" s="280" t="n"/>
      <c r="AD379" s="280" t="n"/>
      <c r="AE379" s="280" t="n"/>
      <c r="AF379" s="280" t="n"/>
      <c r="AG379" s="280" t="n"/>
      <c r="AH379" s="280" t="n"/>
      <c r="AI379" s="280" t="n"/>
      <c r="AJ379" s="280" t="n"/>
      <c r="AK379" s="280" t="n"/>
    </row>
    <row r="380" ht="15" customFormat="1" customHeight="1" s="23">
      <c r="A380" s="115" t="n"/>
      <c r="B380" s="426" t="n"/>
      <c r="C380" s="86" t="n"/>
      <c r="D380" s="86" t="n"/>
      <c r="E380" s="86" t="n"/>
      <c r="F380" s="86" t="n"/>
      <c r="G380" s="22" t="n"/>
      <c r="H380" s="280" t="n"/>
      <c r="I380" s="280" t="n"/>
      <c r="J380" s="280" t="n"/>
      <c r="K380" s="280" t="n"/>
      <c r="L380" s="280" t="n"/>
      <c r="M380" s="280" t="n"/>
      <c r="N380" s="280" t="n"/>
      <c r="O380" s="280" t="n"/>
      <c r="P380" s="280" t="n"/>
      <c r="Q380" s="280" t="n"/>
      <c r="R380" s="280" t="n"/>
      <c r="S380" s="280" t="n"/>
      <c r="T380" s="280" t="n"/>
      <c r="U380" s="280" t="n"/>
      <c r="V380" s="280" t="n"/>
      <c r="W380" s="280" t="n"/>
      <c r="X380" s="280" t="n"/>
      <c r="Y380" s="280" t="n"/>
      <c r="Z380" s="280" t="n"/>
      <c r="AA380" s="280" t="n"/>
      <c r="AB380" s="280" t="n"/>
      <c r="AC380" s="280" t="n"/>
      <c r="AD380" s="280" t="n"/>
      <c r="AE380" s="280" t="n"/>
      <c r="AF380" s="280" t="n"/>
      <c r="AG380" s="280" t="n"/>
      <c r="AH380" s="280" t="n"/>
      <c r="AI380" s="280" t="n"/>
      <c r="AJ380" s="280" t="n"/>
      <c r="AK380" s="280" t="n"/>
    </row>
    <row r="381" ht="15" customFormat="1" customHeight="1" s="23">
      <c r="A381" s="115" t="n"/>
      <c r="B381" s="426" t="n"/>
      <c r="C381" s="86" t="n"/>
      <c r="D381" s="86" t="n"/>
      <c r="E381" s="86" t="n"/>
      <c r="F381" s="86" t="n"/>
      <c r="G381" s="22" t="n"/>
      <c r="H381" s="280" t="n"/>
      <c r="I381" s="280" t="n"/>
      <c r="J381" s="280" t="n"/>
      <c r="K381" s="280" t="n"/>
      <c r="L381" s="280" t="n"/>
      <c r="M381" s="280" t="n"/>
      <c r="N381" s="280" t="n"/>
      <c r="O381" s="280" t="n"/>
      <c r="P381" s="280" t="n"/>
      <c r="Q381" s="280" t="n"/>
      <c r="R381" s="280" t="n"/>
      <c r="S381" s="280" t="n"/>
      <c r="T381" s="280" t="n"/>
      <c r="U381" s="280" t="n"/>
      <c r="V381" s="280" t="n"/>
      <c r="W381" s="280" t="n"/>
      <c r="X381" s="280" t="n"/>
      <c r="Y381" s="280" t="n"/>
      <c r="Z381" s="280" t="n"/>
      <c r="AA381" s="280" t="n"/>
      <c r="AB381" s="280" t="n"/>
      <c r="AC381" s="280" t="n"/>
      <c r="AD381" s="280" t="n"/>
      <c r="AE381" s="280" t="n"/>
      <c r="AF381" s="280" t="n"/>
      <c r="AG381" s="280" t="n"/>
      <c r="AH381" s="280" t="n"/>
      <c r="AI381" s="280" t="n"/>
      <c r="AJ381" s="280" t="n"/>
      <c r="AK381" s="280" t="n"/>
    </row>
    <row r="382" ht="15" customFormat="1" customHeight="1" s="23">
      <c r="A382" s="115" t="n"/>
      <c r="B382" s="426" t="n"/>
      <c r="C382" s="86" t="n"/>
      <c r="D382" s="86" t="n"/>
      <c r="E382" s="86" t="n"/>
      <c r="F382" s="86" t="n"/>
      <c r="G382" s="22" t="n"/>
      <c r="H382" s="280" t="n"/>
      <c r="I382" s="280" t="n"/>
      <c r="J382" s="280" t="n"/>
      <c r="K382" s="280" t="n"/>
      <c r="L382" s="280" t="n"/>
      <c r="M382" s="280" t="n"/>
      <c r="N382" s="280" t="n"/>
      <c r="O382" s="280" t="n"/>
      <c r="P382" s="280" t="n"/>
      <c r="Q382" s="280" t="n"/>
      <c r="R382" s="280" t="n"/>
      <c r="S382" s="280" t="n"/>
      <c r="T382" s="280" t="n"/>
      <c r="U382" s="280" t="n"/>
      <c r="V382" s="280" t="n"/>
      <c r="W382" s="280" t="n"/>
      <c r="X382" s="280" t="n"/>
      <c r="Y382" s="280" t="n"/>
      <c r="Z382" s="280" t="n"/>
      <c r="AA382" s="280" t="n"/>
      <c r="AB382" s="280" t="n"/>
      <c r="AC382" s="280" t="n"/>
      <c r="AD382" s="280" t="n"/>
      <c r="AE382" s="280" t="n"/>
      <c r="AF382" s="280" t="n"/>
      <c r="AG382" s="280" t="n"/>
      <c r="AH382" s="280" t="n"/>
      <c r="AI382" s="280" t="n"/>
      <c r="AJ382" s="280" t="n"/>
      <c r="AK382" s="280" t="n"/>
    </row>
    <row r="383" ht="15" customFormat="1" customHeight="1" s="23">
      <c r="A383" s="115" t="n"/>
      <c r="B383" s="426" t="n"/>
      <c r="C383" s="86" t="n"/>
      <c r="D383" s="86" t="n"/>
      <c r="E383" s="86" t="n"/>
      <c r="F383" s="86" t="n"/>
      <c r="G383" s="22" t="n"/>
      <c r="H383" s="280" t="n"/>
      <c r="I383" s="280" t="n"/>
      <c r="J383" s="280" t="n"/>
      <c r="K383" s="280" t="n"/>
      <c r="L383" s="280" t="n"/>
      <c r="M383" s="280" t="n"/>
      <c r="N383" s="280" t="n"/>
      <c r="O383" s="280" t="n"/>
      <c r="P383" s="280" t="n"/>
      <c r="Q383" s="280" t="n"/>
      <c r="R383" s="280" t="n"/>
      <c r="S383" s="280" t="n"/>
      <c r="T383" s="280" t="n"/>
      <c r="U383" s="280" t="n"/>
      <c r="V383" s="280" t="n"/>
      <c r="W383" s="280" t="n"/>
      <c r="X383" s="280" t="n"/>
      <c r="Y383" s="280" t="n"/>
      <c r="Z383" s="280" t="n"/>
      <c r="AA383" s="280" t="n"/>
      <c r="AB383" s="280" t="n"/>
      <c r="AC383" s="280" t="n"/>
      <c r="AD383" s="280" t="n"/>
      <c r="AE383" s="280" t="n"/>
      <c r="AF383" s="280" t="n"/>
      <c r="AG383" s="280" t="n"/>
      <c r="AH383" s="280" t="n"/>
      <c r="AI383" s="280" t="n"/>
      <c r="AJ383" s="280" t="n"/>
      <c r="AK383" s="280" t="n"/>
    </row>
    <row r="384" ht="15" customFormat="1" customHeight="1" s="23">
      <c r="A384" s="115" t="n"/>
      <c r="B384" s="426" t="n"/>
      <c r="C384" s="86" t="n"/>
      <c r="D384" s="86" t="n"/>
      <c r="E384" s="86" t="n"/>
      <c r="F384" s="86" t="n"/>
      <c r="G384" s="22" t="n"/>
      <c r="H384" s="280" t="n"/>
      <c r="I384" s="280" t="n"/>
      <c r="J384" s="280" t="n"/>
      <c r="K384" s="280" t="n"/>
      <c r="L384" s="280" t="n"/>
      <c r="M384" s="280" t="n"/>
      <c r="N384" s="280" t="n"/>
      <c r="O384" s="280" t="n"/>
      <c r="P384" s="280" t="n"/>
      <c r="Q384" s="280" t="n"/>
      <c r="R384" s="280" t="n"/>
      <c r="S384" s="280" t="n"/>
      <c r="T384" s="280" t="n"/>
      <c r="U384" s="280" t="n"/>
      <c r="V384" s="280" t="n"/>
      <c r="W384" s="280" t="n"/>
      <c r="X384" s="280" t="n"/>
      <c r="Y384" s="280" t="n"/>
      <c r="Z384" s="280" t="n"/>
      <c r="AA384" s="280" t="n"/>
      <c r="AB384" s="280" t="n"/>
      <c r="AC384" s="280" t="n"/>
      <c r="AD384" s="280" t="n"/>
      <c r="AE384" s="280" t="n"/>
      <c r="AF384" s="280" t="n"/>
      <c r="AG384" s="280" t="n"/>
      <c r="AH384" s="280" t="n"/>
      <c r="AI384" s="280" t="n"/>
      <c r="AJ384" s="280" t="n"/>
      <c r="AK384" s="280" t="n"/>
    </row>
    <row r="385" ht="15" customFormat="1" customHeight="1" s="23">
      <c r="A385" s="115" t="n"/>
      <c r="B385" s="426" t="n"/>
      <c r="C385" s="86" t="n"/>
      <c r="D385" s="86" t="n"/>
      <c r="E385" s="86" t="n"/>
      <c r="F385" s="86" t="n"/>
      <c r="G385" s="22" t="n"/>
      <c r="H385" s="280" t="n"/>
      <c r="I385" s="280" t="n"/>
      <c r="J385" s="280" t="n"/>
      <c r="K385" s="280" t="n"/>
      <c r="L385" s="280" t="n"/>
      <c r="M385" s="280" t="n"/>
      <c r="N385" s="280" t="n"/>
      <c r="O385" s="280" t="n"/>
      <c r="P385" s="280" t="n"/>
      <c r="Q385" s="280" t="n"/>
      <c r="R385" s="280" t="n"/>
      <c r="S385" s="280" t="n"/>
      <c r="T385" s="280" t="n"/>
      <c r="U385" s="280" t="n"/>
      <c r="V385" s="280" t="n"/>
      <c r="W385" s="280" t="n"/>
      <c r="X385" s="280" t="n"/>
      <c r="Y385" s="280" t="n"/>
      <c r="Z385" s="280" t="n"/>
      <c r="AA385" s="280" t="n"/>
      <c r="AB385" s="280" t="n"/>
      <c r="AC385" s="280" t="n"/>
      <c r="AD385" s="280" t="n"/>
      <c r="AE385" s="280" t="n"/>
      <c r="AF385" s="280" t="n"/>
      <c r="AG385" s="280" t="n"/>
      <c r="AH385" s="280" t="n"/>
      <c r="AI385" s="280" t="n"/>
      <c r="AJ385" s="280" t="n"/>
      <c r="AK385" s="280" t="n"/>
    </row>
    <row r="386" ht="15" customFormat="1" customHeight="1" s="23">
      <c r="A386" s="115" t="n"/>
      <c r="B386" s="426" t="n"/>
      <c r="C386" s="86" t="n"/>
      <c r="D386" s="86" t="n"/>
      <c r="E386" s="86" t="n"/>
      <c r="F386" s="86" t="n"/>
      <c r="G386" s="22" t="n"/>
      <c r="H386" s="280" t="n"/>
      <c r="I386" s="280" t="n"/>
      <c r="J386" s="280" t="n"/>
      <c r="K386" s="280" t="n"/>
      <c r="L386" s="280" t="n"/>
      <c r="M386" s="280" t="n"/>
      <c r="N386" s="280" t="n"/>
      <c r="O386" s="280" t="n"/>
      <c r="P386" s="280" t="n"/>
      <c r="Q386" s="280" t="n"/>
      <c r="R386" s="280" t="n"/>
      <c r="S386" s="280" t="n"/>
      <c r="T386" s="280" t="n"/>
      <c r="U386" s="280" t="n"/>
      <c r="V386" s="280" t="n"/>
      <c r="W386" s="280" t="n"/>
      <c r="X386" s="280" t="n"/>
      <c r="Y386" s="280" t="n"/>
      <c r="Z386" s="280" t="n"/>
      <c r="AA386" s="280" t="n"/>
      <c r="AB386" s="280" t="n"/>
      <c r="AC386" s="280" t="n"/>
      <c r="AD386" s="280" t="n"/>
      <c r="AE386" s="280" t="n"/>
      <c r="AF386" s="280" t="n"/>
      <c r="AG386" s="280" t="n"/>
      <c r="AH386" s="280" t="n"/>
      <c r="AI386" s="280" t="n"/>
      <c r="AJ386" s="280" t="n"/>
      <c r="AK386" s="280" t="n"/>
    </row>
    <row r="387" ht="15" customFormat="1" customHeight="1" s="23">
      <c r="A387" s="115" t="n"/>
      <c r="B387" s="426" t="n"/>
      <c r="C387" s="86" t="n"/>
      <c r="D387" s="86" t="n"/>
      <c r="E387" s="86" t="n"/>
      <c r="F387" s="86" t="n"/>
      <c r="G387" s="22" t="n"/>
      <c r="H387" s="280" t="n"/>
      <c r="I387" s="280" t="n"/>
      <c r="J387" s="280" t="n"/>
      <c r="K387" s="280" t="n"/>
      <c r="L387" s="280" t="n"/>
      <c r="M387" s="280" t="n"/>
      <c r="N387" s="280" t="n"/>
      <c r="O387" s="280" t="n"/>
      <c r="P387" s="280" t="n"/>
      <c r="Q387" s="280" t="n"/>
      <c r="R387" s="280" t="n"/>
      <c r="S387" s="280" t="n"/>
      <c r="T387" s="280" t="n"/>
      <c r="U387" s="280" t="n"/>
      <c r="V387" s="280" t="n"/>
      <c r="W387" s="280" t="n"/>
      <c r="X387" s="280" t="n"/>
      <c r="Y387" s="280" t="n"/>
      <c r="Z387" s="280" t="n"/>
      <c r="AA387" s="280" t="n"/>
      <c r="AB387" s="280" t="n"/>
      <c r="AC387" s="280" t="n"/>
      <c r="AD387" s="280" t="n"/>
      <c r="AE387" s="280" t="n"/>
      <c r="AF387" s="280" t="n"/>
      <c r="AG387" s="280" t="n"/>
      <c r="AH387" s="280" t="n"/>
      <c r="AI387" s="280" t="n"/>
      <c r="AJ387" s="280" t="n"/>
      <c r="AK387" s="280" t="n"/>
    </row>
    <row r="388" ht="15" customFormat="1" customHeight="1" s="23">
      <c r="A388" s="115" t="n"/>
      <c r="B388" s="426" t="n"/>
      <c r="C388" s="86" t="n"/>
      <c r="D388" s="86" t="n"/>
      <c r="E388" s="86" t="n"/>
      <c r="F388" s="86" t="n"/>
      <c r="G388" s="22" t="n"/>
      <c r="H388" s="280" t="n"/>
      <c r="I388" s="280" t="n"/>
      <c r="J388" s="280" t="n"/>
      <c r="K388" s="280" t="n"/>
      <c r="L388" s="280" t="n"/>
      <c r="M388" s="280" t="n"/>
      <c r="N388" s="280" t="n"/>
      <c r="O388" s="280" t="n"/>
      <c r="P388" s="280" t="n"/>
      <c r="Q388" s="280" t="n"/>
      <c r="R388" s="280" t="n"/>
      <c r="S388" s="280" t="n"/>
      <c r="T388" s="280" t="n"/>
      <c r="U388" s="280" t="n"/>
      <c r="V388" s="280" t="n"/>
      <c r="W388" s="280" t="n"/>
      <c r="X388" s="280" t="n"/>
      <c r="Y388" s="280" t="n"/>
      <c r="Z388" s="280" t="n"/>
      <c r="AA388" s="280" t="n"/>
      <c r="AB388" s="280" t="n"/>
      <c r="AC388" s="280" t="n"/>
      <c r="AD388" s="280" t="n"/>
      <c r="AE388" s="280" t="n"/>
      <c r="AF388" s="280" t="n"/>
      <c r="AG388" s="280" t="n"/>
      <c r="AH388" s="280" t="n"/>
      <c r="AI388" s="280" t="n"/>
      <c r="AJ388" s="280" t="n"/>
      <c r="AK388" s="280" t="n"/>
    </row>
    <row r="389" ht="15" customFormat="1" customHeight="1" s="23">
      <c r="A389" s="115" t="n"/>
      <c r="B389" s="426" t="n"/>
      <c r="C389" s="86" t="n"/>
      <c r="D389" s="86" t="n"/>
      <c r="E389" s="86" t="n"/>
      <c r="F389" s="86" t="n"/>
      <c r="G389" s="22" t="n"/>
      <c r="H389" s="280" t="n"/>
      <c r="I389" s="280" t="n"/>
      <c r="J389" s="280" t="n"/>
      <c r="K389" s="280" t="n"/>
      <c r="L389" s="280" t="n"/>
      <c r="M389" s="280" t="n"/>
      <c r="N389" s="280" t="n"/>
      <c r="O389" s="280" t="n"/>
      <c r="P389" s="280" t="n"/>
      <c r="Q389" s="280" t="n"/>
      <c r="R389" s="280" t="n"/>
      <c r="S389" s="280" t="n"/>
      <c r="T389" s="280" t="n"/>
      <c r="U389" s="280" t="n"/>
      <c r="V389" s="280" t="n"/>
      <c r="W389" s="280" t="n"/>
      <c r="X389" s="280" t="n"/>
      <c r="Y389" s="280" t="n"/>
      <c r="Z389" s="280" t="n"/>
      <c r="AA389" s="280" t="n"/>
      <c r="AB389" s="280" t="n"/>
      <c r="AC389" s="280" t="n"/>
      <c r="AD389" s="280" t="n"/>
      <c r="AE389" s="280" t="n"/>
      <c r="AF389" s="280" t="n"/>
      <c r="AG389" s="280" t="n"/>
      <c r="AH389" s="280" t="n"/>
      <c r="AI389" s="280" t="n"/>
      <c r="AJ389" s="280" t="n"/>
      <c r="AK389" s="280" t="n"/>
    </row>
    <row r="390" ht="15" customFormat="1" customHeight="1" s="23">
      <c r="A390" s="115" t="n"/>
      <c r="B390" s="426" t="n"/>
      <c r="C390" s="86" t="n"/>
      <c r="D390" s="86" t="n"/>
      <c r="E390" s="86" t="n"/>
      <c r="F390" s="86" t="n"/>
      <c r="G390" s="22" t="n"/>
      <c r="H390" s="280" t="n"/>
      <c r="I390" s="280" t="n"/>
      <c r="J390" s="280" t="n"/>
      <c r="K390" s="280" t="n"/>
      <c r="L390" s="280" t="n"/>
      <c r="M390" s="280" t="n"/>
      <c r="N390" s="280" t="n"/>
      <c r="O390" s="280" t="n"/>
      <c r="P390" s="280" t="n"/>
      <c r="Q390" s="280" t="n"/>
      <c r="R390" s="280" t="n"/>
      <c r="S390" s="280" t="n"/>
      <c r="T390" s="280" t="n"/>
      <c r="U390" s="280" t="n"/>
      <c r="V390" s="280" t="n"/>
      <c r="W390" s="280" t="n"/>
      <c r="X390" s="280" t="n"/>
      <c r="Y390" s="280" t="n"/>
      <c r="Z390" s="280" t="n"/>
      <c r="AA390" s="280" t="n"/>
      <c r="AB390" s="280" t="n"/>
      <c r="AC390" s="280" t="n"/>
      <c r="AD390" s="280" t="n"/>
      <c r="AE390" s="280" t="n"/>
      <c r="AF390" s="280" t="n"/>
      <c r="AG390" s="280" t="n"/>
      <c r="AH390" s="280" t="n"/>
      <c r="AI390" s="280" t="n"/>
      <c r="AJ390" s="280" t="n"/>
      <c r="AK390" s="280" t="n"/>
    </row>
    <row r="391" ht="15" customFormat="1" customHeight="1" s="23">
      <c r="A391" s="115" t="n"/>
      <c r="B391" s="426" t="n"/>
      <c r="C391" s="86" t="n"/>
      <c r="D391" s="86" t="n"/>
      <c r="E391" s="86" t="n"/>
      <c r="F391" s="86" t="n"/>
      <c r="G391" s="22" t="n"/>
      <c r="H391" s="280" t="n"/>
      <c r="I391" s="280" t="n"/>
      <c r="J391" s="280" t="n"/>
      <c r="K391" s="280" t="n"/>
      <c r="L391" s="280" t="n"/>
      <c r="M391" s="280" t="n"/>
      <c r="N391" s="280" t="n"/>
      <c r="O391" s="280" t="n"/>
      <c r="P391" s="280" t="n"/>
      <c r="Q391" s="280" t="n"/>
      <c r="R391" s="280" t="n"/>
      <c r="S391" s="280" t="n"/>
      <c r="T391" s="280" t="n"/>
      <c r="U391" s="280" t="n"/>
      <c r="V391" s="280" t="n"/>
      <c r="W391" s="280" t="n"/>
      <c r="X391" s="280" t="n"/>
      <c r="Y391" s="280" t="n"/>
      <c r="Z391" s="280" t="n"/>
      <c r="AA391" s="280" t="n"/>
      <c r="AB391" s="280" t="n"/>
      <c r="AC391" s="280" t="n"/>
      <c r="AD391" s="280" t="n"/>
      <c r="AE391" s="280" t="n"/>
      <c r="AF391" s="280" t="n"/>
      <c r="AG391" s="280" t="n"/>
      <c r="AH391" s="280" t="n"/>
      <c r="AI391" s="280" t="n"/>
      <c r="AJ391" s="280" t="n"/>
      <c r="AK391" s="280" t="n"/>
    </row>
    <row r="392" ht="15" customFormat="1" customHeight="1" s="23">
      <c r="A392" s="115" t="n"/>
      <c r="B392" s="426" t="n"/>
      <c r="C392" s="86" t="n"/>
      <c r="D392" s="86" t="n"/>
      <c r="E392" s="86" t="n"/>
      <c r="F392" s="86" t="n"/>
      <c r="G392" s="22" t="n"/>
      <c r="H392" s="280" t="n"/>
      <c r="I392" s="280" t="n"/>
      <c r="J392" s="280" t="n"/>
      <c r="K392" s="280" t="n"/>
      <c r="L392" s="280" t="n"/>
      <c r="M392" s="280" t="n"/>
      <c r="N392" s="280" t="n"/>
      <c r="O392" s="280" t="n"/>
      <c r="P392" s="280" t="n"/>
      <c r="Q392" s="280" t="n"/>
      <c r="R392" s="280" t="n"/>
      <c r="S392" s="280" t="n"/>
      <c r="T392" s="280" t="n"/>
      <c r="U392" s="280" t="n"/>
      <c r="V392" s="280" t="n"/>
      <c r="W392" s="280" t="n"/>
      <c r="X392" s="280" t="n"/>
      <c r="Y392" s="280" t="n"/>
      <c r="Z392" s="280" t="n"/>
      <c r="AA392" s="280" t="n"/>
      <c r="AB392" s="280" t="n"/>
      <c r="AC392" s="280" t="n"/>
      <c r="AD392" s="280" t="n"/>
      <c r="AE392" s="280" t="n"/>
      <c r="AF392" s="280" t="n"/>
      <c r="AG392" s="280" t="n"/>
      <c r="AH392" s="280" t="n"/>
      <c r="AI392" s="280" t="n"/>
      <c r="AJ392" s="280" t="n"/>
      <c r="AK392" s="280" t="n"/>
    </row>
    <row r="393" ht="15" customFormat="1" customHeight="1" s="23">
      <c r="A393" s="115" t="n"/>
      <c r="B393" s="426" t="n"/>
      <c r="C393" s="86" t="n"/>
      <c r="D393" s="86" t="n"/>
      <c r="E393" s="86" t="n"/>
      <c r="F393" s="86" t="n"/>
      <c r="G393" s="22" t="n"/>
      <c r="H393" s="280" t="n"/>
      <c r="I393" s="280" t="n"/>
      <c r="J393" s="280" t="n"/>
      <c r="K393" s="280" t="n"/>
      <c r="L393" s="280" t="n"/>
      <c r="M393" s="280" t="n"/>
      <c r="N393" s="280" t="n"/>
      <c r="O393" s="280" t="n"/>
      <c r="P393" s="280" t="n"/>
      <c r="Q393" s="280" t="n"/>
      <c r="R393" s="280" t="n"/>
      <c r="S393" s="280" t="n"/>
      <c r="T393" s="280" t="n"/>
      <c r="U393" s="280" t="n"/>
      <c r="V393" s="280" t="n"/>
      <c r="W393" s="280" t="n"/>
      <c r="X393" s="280" t="n"/>
      <c r="Y393" s="280" t="n"/>
      <c r="Z393" s="280" t="n"/>
      <c r="AA393" s="280" t="n"/>
      <c r="AB393" s="280" t="n"/>
      <c r="AC393" s="280" t="n"/>
      <c r="AD393" s="280" t="n"/>
      <c r="AE393" s="280" t="n"/>
      <c r="AF393" s="280" t="n"/>
      <c r="AG393" s="280" t="n"/>
      <c r="AH393" s="280" t="n"/>
      <c r="AI393" s="280" t="n"/>
      <c r="AJ393" s="280" t="n"/>
      <c r="AK393" s="280" t="n"/>
    </row>
    <row r="394" ht="15" customFormat="1" customHeight="1" s="23">
      <c r="A394" s="115" t="n"/>
      <c r="B394" s="426" t="n"/>
      <c r="C394" s="86" t="n"/>
      <c r="D394" s="86" t="n"/>
      <c r="E394" s="86" t="n"/>
      <c r="F394" s="86" t="n"/>
      <c r="G394" s="22" t="n"/>
      <c r="H394" s="280" t="n"/>
      <c r="I394" s="280" t="n"/>
      <c r="J394" s="280" t="n"/>
      <c r="K394" s="280" t="n"/>
      <c r="L394" s="280" t="n"/>
      <c r="M394" s="280" t="n"/>
      <c r="N394" s="280" t="n"/>
      <c r="O394" s="280" t="n"/>
      <c r="P394" s="280" t="n"/>
      <c r="Q394" s="280" t="n"/>
      <c r="R394" s="280" t="n"/>
      <c r="S394" s="280" t="n"/>
      <c r="T394" s="280" t="n"/>
      <c r="U394" s="280" t="n"/>
      <c r="V394" s="280" t="n"/>
      <c r="W394" s="280" t="n"/>
      <c r="X394" s="280" t="n"/>
      <c r="Y394" s="280" t="n"/>
      <c r="Z394" s="280" t="n"/>
      <c r="AA394" s="280" t="n"/>
      <c r="AB394" s="280" t="n"/>
      <c r="AC394" s="280" t="n"/>
      <c r="AD394" s="280" t="n"/>
      <c r="AE394" s="280" t="n"/>
      <c r="AF394" s="280" t="n"/>
      <c r="AG394" s="280" t="n"/>
      <c r="AH394" s="280" t="n"/>
      <c r="AI394" s="280" t="n"/>
      <c r="AJ394" s="280" t="n"/>
      <c r="AK394" s="280" t="n"/>
    </row>
    <row r="395" ht="15" customFormat="1" customHeight="1" s="23">
      <c r="A395" s="115" t="n"/>
      <c r="B395" s="426" t="n"/>
      <c r="C395" s="86" t="n"/>
      <c r="D395" s="86" t="n"/>
      <c r="E395" s="86" t="n"/>
      <c r="F395" s="86" t="n"/>
      <c r="G395" s="22" t="n"/>
      <c r="H395" s="280" t="n"/>
      <c r="I395" s="280" t="n"/>
      <c r="J395" s="280" t="n"/>
      <c r="K395" s="280" t="n"/>
      <c r="L395" s="280" t="n"/>
      <c r="M395" s="280" t="n"/>
      <c r="N395" s="280" t="n"/>
      <c r="O395" s="280" t="n"/>
      <c r="P395" s="280" t="n"/>
      <c r="Q395" s="280" t="n"/>
      <c r="R395" s="280" t="n"/>
      <c r="S395" s="280" t="n"/>
      <c r="T395" s="280" t="n"/>
      <c r="U395" s="280" t="n"/>
      <c r="V395" s="280" t="n"/>
      <c r="W395" s="280" t="n"/>
      <c r="X395" s="280" t="n"/>
      <c r="Y395" s="280" t="n"/>
      <c r="Z395" s="280" t="n"/>
      <c r="AA395" s="280" t="n"/>
      <c r="AB395" s="280" t="n"/>
      <c r="AC395" s="280" t="n"/>
      <c r="AD395" s="280" t="n"/>
      <c r="AE395" s="280" t="n"/>
      <c r="AF395" s="280" t="n"/>
      <c r="AG395" s="280" t="n"/>
      <c r="AH395" s="280" t="n"/>
      <c r="AI395" s="280" t="n"/>
      <c r="AJ395" s="280" t="n"/>
      <c r="AK395" s="280" t="n"/>
    </row>
    <row r="396" ht="15" customFormat="1" customHeight="1" s="23">
      <c r="A396" s="115" t="n"/>
      <c r="B396" s="426" t="n"/>
      <c r="C396" s="86" t="n"/>
      <c r="D396" s="86" t="n"/>
      <c r="E396" s="86" t="n"/>
      <c r="F396" s="86" t="n"/>
      <c r="G396" s="22" t="n"/>
      <c r="H396" s="280" t="n"/>
      <c r="I396" s="280" t="n"/>
      <c r="J396" s="280" t="n"/>
      <c r="K396" s="280" t="n"/>
      <c r="L396" s="280" t="n"/>
      <c r="M396" s="280" t="n"/>
      <c r="N396" s="280" t="n"/>
      <c r="O396" s="280" t="n"/>
      <c r="P396" s="280" t="n"/>
      <c r="Q396" s="280" t="n"/>
      <c r="R396" s="280" t="n"/>
      <c r="S396" s="280" t="n"/>
      <c r="T396" s="280" t="n"/>
      <c r="U396" s="280" t="n"/>
      <c r="V396" s="280" t="n"/>
      <c r="W396" s="280" t="n"/>
      <c r="X396" s="280" t="n"/>
      <c r="Y396" s="280" t="n"/>
      <c r="Z396" s="280" t="n"/>
      <c r="AA396" s="280" t="n"/>
      <c r="AB396" s="280" t="n"/>
      <c r="AC396" s="280" t="n"/>
      <c r="AD396" s="280" t="n"/>
      <c r="AE396" s="280" t="n"/>
      <c r="AF396" s="280" t="n"/>
      <c r="AG396" s="280" t="n"/>
      <c r="AH396" s="280" t="n"/>
      <c r="AI396" s="280" t="n"/>
      <c r="AJ396" s="280" t="n"/>
      <c r="AK396" s="280" t="n"/>
    </row>
    <row r="397" ht="15" customFormat="1" customHeight="1" s="23">
      <c r="A397" s="115" t="n"/>
      <c r="B397" s="426" t="n"/>
      <c r="C397" s="86" t="n"/>
      <c r="D397" s="86" t="n"/>
      <c r="E397" s="86" t="n"/>
      <c r="F397" s="86" t="n"/>
      <c r="G397" s="22" t="n"/>
      <c r="H397" s="280" t="n"/>
      <c r="I397" s="280" t="n"/>
      <c r="J397" s="280" t="n"/>
      <c r="K397" s="280" t="n"/>
      <c r="L397" s="280" t="n"/>
      <c r="M397" s="280" t="n"/>
      <c r="N397" s="280" t="n"/>
      <c r="O397" s="280" t="n"/>
      <c r="P397" s="280" t="n"/>
      <c r="Q397" s="280" t="n"/>
      <c r="R397" s="280" t="n"/>
      <c r="S397" s="280" t="n"/>
      <c r="T397" s="280" t="n"/>
      <c r="U397" s="280" t="n"/>
      <c r="V397" s="280" t="n"/>
      <c r="W397" s="280" t="n"/>
      <c r="X397" s="280" t="n"/>
      <c r="Y397" s="280" t="n"/>
      <c r="Z397" s="280" t="n"/>
      <c r="AA397" s="280" t="n"/>
      <c r="AB397" s="280" t="n"/>
      <c r="AC397" s="280" t="n"/>
      <c r="AD397" s="280" t="n"/>
      <c r="AE397" s="280" t="n"/>
      <c r="AF397" s="280" t="n"/>
      <c r="AG397" s="280" t="n"/>
      <c r="AH397" s="280" t="n"/>
      <c r="AI397" s="280" t="n"/>
      <c r="AJ397" s="280" t="n"/>
      <c r="AK397" s="280" t="n"/>
    </row>
    <row r="398" ht="15" customFormat="1" customHeight="1" s="23">
      <c r="A398" s="115" t="n"/>
      <c r="B398" s="426" t="n"/>
      <c r="C398" s="86" t="n"/>
      <c r="D398" s="86" t="n"/>
      <c r="E398" s="86" t="n"/>
      <c r="F398" s="86" t="n"/>
      <c r="G398" s="22" t="n"/>
      <c r="H398" s="280" t="n"/>
      <c r="I398" s="280" t="n"/>
      <c r="J398" s="280" t="n"/>
      <c r="K398" s="280" t="n"/>
      <c r="L398" s="280" t="n"/>
      <c r="M398" s="280" t="n"/>
      <c r="N398" s="280" t="n"/>
      <c r="O398" s="280" t="n"/>
      <c r="P398" s="280" t="n"/>
      <c r="Q398" s="280" t="n"/>
      <c r="R398" s="280" t="n"/>
      <c r="S398" s="280" t="n"/>
      <c r="T398" s="280" t="n"/>
      <c r="U398" s="280" t="n"/>
      <c r="V398" s="280" t="n"/>
      <c r="W398" s="280" t="n"/>
      <c r="X398" s="280" t="n"/>
      <c r="Y398" s="280" t="n"/>
      <c r="Z398" s="280" t="n"/>
      <c r="AA398" s="280" t="n"/>
      <c r="AB398" s="280" t="n"/>
      <c r="AC398" s="280" t="n"/>
      <c r="AD398" s="280" t="n"/>
      <c r="AE398" s="280" t="n"/>
      <c r="AF398" s="280" t="n"/>
      <c r="AG398" s="280" t="n"/>
      <c r="AH398" s="280" t="n"/>
      <c r="AI398" s="280" t="n"/>
      <c r="AJ398" s="280" t="n"/>
      <c r="AK398" s="280" t="n"/>
    </row>
    <row r="399" ht="15" customFormat="1" customHeight="1" s="23">
      <c r="A399" s="115" t="n"/>
      <c r="B399" s="426" t="n"/>
      <c r="C399" s="86" t="n"/>
      <c r="D399" s="86" t="n"/>
      <c r="E399" s="86" t="n"/>
      <c r="F399" s="86" t="n"/>
      <c r="G399" s="22" t="n"/>
      <c r="H399" s="280" t="n"/>
      <c r="I399" s="280" t="n"/>
      <c r="J399" s="280" t="n"/>
      <c r="K399" s="280" t="n"/>
      <c r="L399" s="280" t="n"/>
      <c r="M399" s="280" t="n"/>
      <c r="N399" s="280" t="n"/>
      <c r="O399" s="280" t="n"/>
      <c r="P399" s="280" t="n"/>
      <c r="Q399" s="280" t="n"/>
      <c r="R399" s="280" t="n"/>
      <c r="S399" s="280" t="n"/>
      <c r="T399" s="280" t="n"/>
      <c r="U399" s="280" t="n"/>
      <c r="V399" s="280" t="n"/>
      <c r="W399" s="280" t="n"/>
      <c r="X399" s="280" t="n"/>
      <c r="Y399" s="280" t="n"/>
      <c r="Z399" s="280" t="n"/>
      <c r="AA399" s="280" t="n"/>
      <c r="AB399" s="280" t="n"/>
      <c r="AC399" s="280" t="n"/>
      <c r="AD399" s="280" t="n"/>
      <c r="AE399" s="280" t="n"/>
      <c r="AF399" s="280" t="n"/>
      <c r="AG399" s="280" t="n"/>
      <c r="AH399" s="280" t="n"/>
      <c r="AI399" s="280" t="n"/>
      <c r="AJ399" s="280" t="n"/>
      <c r="AK399" s="280" t="n"/>
    </row>
    <row r="400" ht="15" customFormat="1" customHeight="1" s="23">
      <c r="A400" s="115" t="n"/>
      <c r="B400" s="426" t="n"/>
      <c r="C400" s="86" t="n"/>
      <c r="D400" s="86" t="n"/>
      <c r="E400" s="86" t="n"/>
      <c r="F400" s="86" t="n"/>
      <c r="G400" s="22" t="n"/>
      <c r="H400" s="280" t="n"/>
      <c r="I400" s="280" t="n"/>
      <c r="J400" s="280" t="n"/>
      <c r="K400" s="280" t="n"/>
      <c r="L400" s="280" t="n"/>
      <c r="M400" s="280" t="n"/>
      <c r="N400" s="280" t="n"/>
      <c r="O400" s="280" t="n"/>
      <c r="P400" s="280" t="n"/>
      <c r="Q400" s="280" t="n"/>
      <c r="R400" s="280" t="n"/>
      <c r="S400" s="280" t="n"/>
      <c r="T400" s="280" t="n"/>
      <c r="U400" s="280" t="n"/>
      <c r="V400" s="280" t="n"/>
      <c r="W400" s="280" t="n"/>
      <c r="X400" s="280" t="n"/>
      <c r="Y400" s="280" t="n"/>
      <c r="Z400" s="280" t="n"/>
      <c r="AA400" s="280" t="n"/>
      <c r="AB400" s="280" t="n"/>
      <c r="AC400" s="280" t="n"/>
      <c r="AD400" s="280" t="n"/>
      <c r="AE400" s="280" t="n"/>
      <c r="AF400" s="280" t="n"/>
      <c r="AG400" s="280" t="n"/>
      <c r="AH400" s="280" t="n"/>
      <c r="AI400" s="280" t="n"/>
      <c r="AJ400" s="280" t="n"/>
      <c r="AK400" s="280" t="n"/>
    </row>
    <row r="401" ht="15" customFormat="1" customHeight="1" s="23">
      <c r="A401" s="115" t="n"/>
      <c r="B401" s="426" t="n"/>
      <c r="C401" s="86" t="n"/>
      <c r="D401" s="86" t="n"/>
      <c r="E401" s="86" t="n"/>
      <c r="F401" s="86" t="n"/>
      <c r="G401" s="22" t="n"/>
      <c r="H401" s="280" t="n"/>
      <c r="I401" s="280" t="n"/>
      <c r="J401" s="280" t="n"/>
      <c r="K401" s="280" t="n"/>
      <c r="L401" s="280" t="n"/>
      <c r="M401" s="280" t="n"/>
      <c r="N401" s="280" t="n"/>
      <c r="O401" s="280" t="n"/>
      <c r="P401" s="280" t="n"/>
      <c r="Q401" s="280" t="n"/>
      <c r="R401" s="280" t="n"/>
      <c r="S401" s="280" t="n"/>
      <c r="T401" s="280" t="n"/>
      <c r="U401" s="280" t="n"/>
      <c r="V401" s="280" t="n"/>
      <c r="W401" s="280" t="n"/>
      <c r="X401" s="280" t="n"/>
      <c r="Y401" s="280" t="n"/>
      <c r="Z401" s="280" t="n"/>
      <c r="AA401" s="280" t="n"/>
      <c r="AB401" s="280" t="n"/>
      <c r="AC401" s="280" t="n"/>
      <c r="AD401" s="280" t="n"/>
      <c r="AE401" s="280" t="n"/>
      <c r="AF401" s="280" t="n"/>
      <c r="AG401" s="280" t="n"/>
      <c r="AH401" s="280" t="n"/>
      <c r="AI401" s="280" t="n"/>
      <c r="AJ401" s="280" t="n"/>
      <c r="AK401" s="280" t="n"/>
    </row>
    <row r="402" ht="15" customFormat="1" customHeight="1" s="23">
      <c r="A402" s="115" t="n"/>
      <c r="B402" s="426" t="n"/>
      <c r="C402" s="86" t="n"/>
      <c r="D402" s="86" t="n"/>
      <c r="E402" s="86" t="n"/>
      <c r="F402" s="86" t="n"/>
      <c r="G402" s="22" t="n"/>
      <c r="H402" s="280" t="n"/>
      <c r="I402" s="280" t="n"/>
      <c r="J402" s="280" t="n"/>
      <c r="K402" s="280" t="n"/>
      <c r="L402" s="280" t="n"/>
      <c r="M402" s="280" t="n"/>
      <c r="N402" s="280" t="n"/>
      <c r="O402" s="280" t="n"/>
      <c r="P402" s="280" t="n"/>
      <c r="Q402" s="280" t="n"/>
      <c r="R402" s="280" t="n"/>
      <c r="S402" s="280" t="n"/>
      <c r="T402" s="280" t="n"/>
      <c r="U402" s="280" t="n"/>
      <c r="V402" s="280" t="n"/>
      <c r="W402" s="280" t="n"/>
      <c r="X402" s="280" t="n"/>
      <c r="Y402" s="280" t="n"/>
      <c r="Z402" s="280" t="n"/>
      <c r="AA402" s="280" t="n"/>
      <c r="AB402" s="280" t="n"/>
      <c r="AC402" s="280" t="n"/>
      <c r="AD402" s="280" t="n"/>
      <c r="AE402" s="280" t="n"/>
      <c r="AF402" s="280" t="n"/>
      <c r="AG402" s="280" t="n"/>
      <c r="AH402" s="280" t="n"/>
      <c r="AI402" s="280" t="n"/>
      <c r="AJ402" s="280" t="n"/>
      <c r="AK402" s="280" t="n"/>
    </row>
    <row r="403" ht="15" customFormat="1" customHeight="1" s="23">
      <c r="A403" s="115" t="n"/>
      <c r="B403" s="426" t="n"/>
      <c r="C403" s="86" t="n"/>
      <c r="D403" s="86" t="n"/>
      <c r="E403" s="86" t="n"/>
      <c r="F403" s="86" t="n"/>
      <c r="G403" s="22" t="n"/>
      <c r="H403" s="280" t="n"/>
      <c r="I403" s="280" t="n"/>
      <c r="J403" s="280" t="n"/>
      <c r="K403" s="280" t="n"/>
      <c r="L403" s="280" t="n"/>
      <c r="M403" s="280" t="n"/>
      <c r="N403" s="280" t="n"/>
      <c r="O403" s="280" t="n"/>
      <c r="P403" s="280" t="n"/>
      <c r="Q403" s="280" t="n"/>
      <c r="R403" s="280" t="n"/>
      <c r="S403" s="280" t="n"/>
      <c r="T403" s="280" t="n"/>
      <c r="U403" s="280" t="n"/>
      <c r="V403" s="280" t="n"/>
      <c r="W403" s="280" t="n"/>
      <c r="X403" s="280" t="n"/>
      <c r="Y403" s="280" t="n"/>
      <c r="Z403" s="280" t="n"/>
      <c r="AA403" s="280" t="n"/>
      <c r="AB403" s="280" t="n"/>
      <c r="AC403" s="280" t="n"/>
      <c r="AD403" s="280" t="n"/>
      <c r="AE403" s="280" t="n"/>
      <c r="AF403" s="280" t="n"/>
      <c r="AG403" s="280" t="n"/>
      <c r="AH403" s="280" t="n"/>
      <c r="AI403" s="280" t="n"/>
      <c r="AJ403" s="280" t="n"/>
      <c r="AK403" s="280" t="n"/>
    </row>
    <row r="404" ht="15" customFormat="1" customHeight="1" s="23">
      <c r="A404" s="115" t="n"/>
      <c r="B404" s="426" t="n"/>
      <c r="C404" s="86" t="n"/>
      <c r="D404" s="86" t="n"/>
      <c r="E404" s="86" t="n"/>
      <c r="F404" s="86" t="n"/>
      <c r="G404" s="22" t="n"/>
      <c r="H404" s="280" t="n"/>
      <c r="I404" s="280" t="n"/>
      <c r="J404" s="280" t="n"/>
      <c r="K404" s="280" t="n"/>
      <c r="L404" s="280" t="n"/>
      <c r="M404" s="280" t="n"/>
      <c r="N404" s="280" t="n"/>
      <c r="O404" s="280" t="n"/>
      <c r="P404" s="280" t="n"/>
      <c r="Q404" s="280" t="n"/>
      <c r="R404" s="280" t="n"/>
      <c r="S404" s="280" t="n"/>
      <c r="T404" s="280" t="n"/>
      <c r="U404" s="280" t="n"/>
      <c r="V404" s="280" t="n"/>
      <c r="W404" s="280" t="n"/>
      <c r="X404" s="280" t="n"/>
      <c r="Y404" s="280" t="n"/>
      <c r="Z404" s="280" t="n"/>
      <c r="AA404" s="280" t="n"/>
      <c r="AB404" s="280" t="n"/>
      <c r="AC404" s="280" t="n"/>
      <c r="AD404" s="280" t="n"/>
      <c r="AE404" s="280" t="n"/>
      <c r="AF404" s="280" t="n"/>
      <c r="AG404" s="280" t="n"/>
      <c r="AH404" s="280" t="n"/>
      <c r="AI404" s="280" t="n"/>
      <c r="AJ404" s="280" t="n"/>
      <c r="AK404" s="280" t="n"/>
    </row>
    <row r="405" ht="15" customFormat="1" customHeight="1" s="23">
      <c r="A405" s="115" t="n"/>
      <c r="B405" s="426" t="n"/>
      <c r="C405" s="86" t="n"/>
      <c r="D405" s="86" t="n"/>
      <c r="E405" s="86" t="n"/>
      <c r="F405" s="86" t="n"/>
      <c r="G405" s="22" t="n"/>
      <c r="H405" s="280" t="n"/>
      <c r="I405" s="280" t="n"/>
      <c r="J405" s="280" t="n"/>
      <c r="K405" s="280" t="n"/>
      <c r="L405" s="280" t="n"/>
      <c r="M405" s="280" t="n"/>
      <c r="N405" s="280" t="n"/>
      <c r="O405" s="280" t="n"/>
      <c r="P405" s="280" t="n"/>
      <c r="Q405" s="280" t="n"/>
      <c r="R405" s="280" t="n"/>
      <c r="S405" s="280" t="n"/>
      <c r="T405" s="280" t="n"/>
      <c r="U405" s="280" t="n"/>
      <c r="V405" s="280" t="n"/>
      <c r="W405" s="280" t="n"/>
      <c r="X405" s="280" t="n"/>
      <c r="Y405" s="280" t="n"/>
      <c r="Z405" s="280" t="n"/>
      <c r="AA405" s="280" t="n"/>
      <c r="AB405" s="280" t="n"/>
      <c r="AC405" s="280" t="n"/>
      <c r="AD405" s="280" t="n"/>
      <c r="AE405" s="280" t="n"/>
      <c r="AF405" s="280" t="n"/>
      <c r="AG405" s="280" t="n"/>
      <c r="AH405" s="280" t="n"/>
      <c r="AI405" s="280" t="n"/>
      <c r="AJ405" s="280" t="n"/>
      <c r="AK405" s="280" t="n"/>
    </row>
    <row r="406" ht="15" customFormat="1" customHeight="1" s="23">
      <c r="A406" s="115" t="n"/>
      <c r="B406" s="426" t="n"/>
      <c r="C406" s="86" t="n"/>
      <c r="D406" s="86" t="n"/>
      <c r="E406" s="86" t="n"/>
      <c r="F406" s="86" t="n"/>
      <c r="G406" s="22" t="n"/>
      <c r="H406" s="280" t="n"/>
      <c r="I406" s="280" t="n"/>
      <c r="J406" s="280" t="n"/>
      <c r="K406" s="280" t="n"/>
      <c r="L406" s="280" t="n"/>
      <c r="M406" s="280" t="n"/>
      <c r="N406" s="280" t="n"/>
      <c r="O406" s="280" t="n"/>
      <c r="P406" s="280" t="n"/>
      <c r="Q406" s="280" t="n"/>
      <c r="R406" s="280" t="n"/>
      <c r="S406" s="280" t="n"/>
      <c r="T406" s="280" t="n"/>
      <c r="U406" s="280" t="n"/>
      <c r="V406" s="280" t="n"/>
      <c r="W406" s="280" t="n"/>
      <c r="X406" s="280" t="n"/>
      <c r="Y406" s="280" t="n"/>
      <c r="Z406" s="280" t="n"/>
      <c r="AA406" s="280" t="n"/>
      <c r="AB406" s="280" t="n"/>
      <c r="AC406" s="280" t="n"/>
      <c r="AD406" s="280" t="n"/>
      <c r="AE406" s="280" t="n"/>
      <c r="AF406" s="280" t="n"/>
      <c r="AG406" s="280" t="n"/>
      <c r="AH406" s="280" t="n"/>
      <c r="AI406" s="280" t="n"/>
      <c r="AJ406" s="280" t="n"/>
      <c r="AK406" s="280" t="n"/>
    </row>
    <row r="407" ht="15" customFormat="1" customHeight="1" s="23">
      <c r="A407" s="115" t="n"/>
      <c r="B407" s="426" t="n"/>
      <c r="C407" s="86" t="n"/>
      <c r="D407" s="86" t="n"/>
      <c r="E407" s="86" t="n"/>
      <c r="F407" s="86" t="n"/>
      <c r="G407" s="22" t="n"/>
      <c r="H407" s="280" t="n"/>
      <c r="I407" s="280" t="n"/>
      <c r="J407" s="280" t="n"/>
      <c r="K407" s="280" t="n"/>
      <c r="L407" s="280" t="n"/>
      <c r="M407" s="280" t="n"/>
      <c r="N407" s="280" t="n"/>
      <c r="O407" s="280" t="n"/>
      <c r="P407" s="280" t="n"/>
      <c r="Q407" s="280" t="n"/>
      <c r="R407" s="280" t="n"/>
      <c r="S407" s="280" t="n"/>
      <c r="T407" s="280" t="n"/>
      <c r="U407" s="280" t="n"/>
      <c r="V407" s="280" t="n"/>
      <c r="W407" s="280" t="n"/>
      <c r="X407" s="280" t="n"/>
      <c r="Y407" s="280" t="n"/>
      <c r="Z407" s="280" t="n"/>
      <c r="AA407" s="280" t="n"/>
      <c r="AB407" s="280" t="n"/>
      <c r="AC407" s="280" t="n"/>
      <c r="AD407" s="280" t="n"/>
      <c r="AE407" s="280" t="n"/>
      <c r="AF407" s="280" t="n"/>
      <c r="AG407" s="280" t="n"/>
      <c r="AH407" s="280" t="n"/>
      <c r="AI407" s="280" t="n"/>
      <c r="AJ407" s="280" t="n"/>
      <c r="AK407" s="280" t="n"/>
    </row>
    <row r="408" ht="15" customFormat="1" customHeight="1" s="23">
      <c r="A408" s="115" t="n"/>
      <c r="B408" s="426" t="n"/>
      <c r="C408" s="86" t="n"/>
      <c r="D408" s="86" t="n"/>
      <c r="E408" s="86" t="n"/>
      <c r="F408" s="86" t="n"/>
      <c r="G408" s="22" t="n"/>
      <c r="H408" s="280" t="n"/>
      <c r="I408" s="280" t="n"/>
      <c r="J408" s="280" t="n"/>
      <c r="K408" s="280" t="n"/>
      <c r="L408" s="280" t="n"/>
      <c r="M408" s="280" t="n"/>
      <c r="N408" s="280" t="n"/>
      <c r="O408" s="280" t="n"/>
      <c r="P408" s="280" t="n"/>
      <c r="Q408" s="280" t="n"/>
      <c r="R408" s="280" t="n"/>
      <c r="S408" s="280" t="n"/>
      <c r="T408" s="280" t="n"/>
      <c r="U408" s="280" t="n"/>
      <c r="V408" s="280" t="n"/>
      <c r="W408" s="280" t="n"/>
      <c r="X408" s="280" t="n"/>
      <c r="Y408" s="280" t="n"/>
      <c r="Z408" s="280" t="n"/>
      <c r="AA408" s="280" t="n"/>
      <c r="AB408" s="280" t="n"/>
      <c r="AC408" s="280" t="n"/>
      <c r="AD408" s="280" t="n"/>
      <c r="AE408" s="280" t="n"/>
      <c r="AF408" s="280" t="n"/>
      <c r="AG408" s="280" t="n"/>
      <c r="AH408" s="280" t="n"/>
      <c r="AI408" s="280" t="n"/>
      <c r="AJ408" s="280" t="n"/>
      <c r="AK408" s="280" t="n"/>
    </row>
    <row r="409" ht="15" customFormat="1" customHeight="1" s="23">
      <c r="A409" s="115" t="n"/>
      <c r="B409" s="426" t="n"/>
      <c r="C409" s="86" t="n"/>
      <c r="D409" s="86" t="n"/>
      <c r="E409" s="86" t="n"/>
      <c r="F409" s="86" t="n"/>
      <c r="G409" s="22" t="n"/>
      <c r="H409" s="280" t="n"/>
      <c r="I409" s="280" t="n"/>
      <c r="J409" s="280" t="n"/>
      <c r="K409" s="280" t="n"/>
      <c r="L409" s="280" t="n"/>
      <c r="M409" s="280" t="n"/>
      <c r="N409" s="280" t="n"/>
      <c r="O409" s="280" t="n"/>
      <c r="P409" s="280" t="n"/>
      <c r="Q409" s="280" t="n"/>
      <c r="R409" s="280" t="n"/>
      <c r="S409" s="280" t="n"/>
      <c r="T409" s="280" t="n"/>
      <c r="U409" s="280" t="n"/>
      <c r="V409" s="280" t="n"/>
      <c r="W409" s="280" t="n"/>
      <c r="X409" s="280" t="n"/>
      <c r="Y409" s="280" t="n"/>
      <c r="Z409" s="280" t="n"/>
      <c r="AA409" s="280" t="n"/>
      <c r="AB409" s="280" t="n"/>
      <c r="AC409" s="280" t="n"/>
      <c r="AD409" s="280" t="n"/>
      <c r="AE409" s="280" t="n"/>
      <c r="AF409" s="280" t="n"/>
      <c r="AG409" s="280" t="n"/>
      <c r="AH409" s="280" t="n"/>
      <c r="AI409" s="280" t="n"/>
      <c r="AJ409" s="280" t="n"/>
      <c r="AK409" s="280" t="n"/>
    </row>
    <row r="410" ht="15" customFormat="1" customHeight="1" s="23">
      <c r="A410" s="115" t="n"/>
      <c r="B410" s="426" t="n"/>
      <c r="C410" s="86" t="n"/>
      <c r="D410" s="86" t="n"/>
      <c r="E410" s="86" t="n"/>
      <c r="F410" s="86" t="n"/>
      <c r="G410" s="22" t="n"/>
      <c r="H410" s="280" t="n"/>
      <c r="I410" s="280" t="n"/>
      <c r="J410" s="280" t="n"/>
      <c r="K410" s="280" t="n"/>
      <c r="L410" s="280" t="n"/>
      <c r="M410" s="280" t="n"/>
      <c r="N410" s="280" t="n"/>
      <c r="O410" s="280" t="n"/>
      <c r="P410" s="280" t="n"/>
      <c r="Q410" s="280" t="n"/>
      <c r="R410" s="280" t="n"/>
      <c r="S410" s="280" t="n"/>
      <c r="T410" s="280" t="n"/>
      <c r="U410" s="280" t="n"/>
      <c r="V410" s="280" t="n"/>
      <c r="W410" s="280" t="n"/>
      <c r="X410" s="280" t="n"/>
      <c r="Y410" s="280" t="n"/>
      <c r="Z410" s="280" t="n"/>
      <c r="AA410" s="280" t="n"/>
      <c r="AB410" s="280" t="n"/>
      <c r="AC410" s="280" t="n"/>
      <c r="AD410" s="280" t="n"/>
      <c r="AE410" s="280" t="n"/>
      <c r="AF410" s="280" t="n"/>
      <c r="AG410" s="280" t="n"/>
      <c r="AH410" s="280" t="n"/>
      <c r="AI410" s="280" t="n"/>
      <c r="AJ410" s="280" t="n"/>
      <c r="AK410" s="280" t="n"/>
    </row>
    <row r="411" ht="15" customFormat="1" customHeight="1" s="23">
      <c r="A411" s="115" t="n"/>
      <c r="B411" s="426" t="n"/>
      <c r="C411" s="86" t="n"/>
      <c r="D411" s="86" t="n"/>
      <c r="E411" s="86" t="n"/>
      <c r="F411" s="86" t="n"/>
      <c r="G411" s="22" t="n"/>
      <c r="H411" s="280" t="n"/>
      <c r="I411" s="280" t="n"/>
      <c r="J411" s="280" t="n"/>
      <c r="K411" s="280" t="n"/>
      <c r="L411" s="280" t="n"/>
      <c r="M411" s="280" t="n"/>
      <c r="N411" s="280" t="n"/>
      <c r="O411" s="280" t="n"/>
      <c r="P411" s="280" t="n"/>
      <c r="Q411" s="280" t="n"/>
      <c r="R411" s="280" t="n"/>
      <c r="S411" s="280" t="n"/>
      <c r="T411" s="280" t="n"/>
      <c r="U411" s="280" t="n"/>
      <c r="V411" s="280" t="n"/>
      <c r="W411" s="280" t="n"/>
      <c r="X411" s="280" t="n"/>
      <c r="Y411" s="280" t="n"/>
      <c r="Z411" s="280" t="n"/>
      <c r="AA411" s="280" t="n"/>
      <c r="AB411" s="280" t="n"/>
      <c r="AC411" s="280" t="n"/>
      <c r="AD411" s="280" t="n"/>
      <c r="AE411" s="280" t="n"/>
      <c r="AF411" s="280" t="n"/>
      <c r="AG411" s="280" t="n"/>
      <c r="AH411" s="280" t="n"/>
      <c r="AI411" s="280" t="n"/>
      <c r="AJ411" s="280" t="n"/>
      <c r="AK411" s="280" t="n"/>
    </row>
    <row r="412" ht="15" customFormat="1" customHeight="1" s="23">
      <c r="A412" s="115" t="n"/>
      <c r="B412" s="426" t="n"/>
      <c r="C412" s="86" t="n"/>
      <c r="D412" s="86" t="n"/>
      <c r="E412" s="86" t="n"/>
      <c r="F412" s="86" t="n"/>
      <c r="G412" s="22" t="n"/>
      <c r="H412" s="280" t="n"/>
      <c r="I412" s="280" t="n"/>
      <c r="J412" s="280" t="n"/>
      <c r="K412" s="280" t="n"/>
      <c r="L412" s="280" t="n"/>
      <c r="M412" s="280" t="n"/>
      <c r="N412" s="280" t="n"/>
      <c r="O412" s="280" t="n"/>
      <c r="P412" s="280" t="n"/>
      <c r="Q412" s="280" t="n"/>
      <c r="R412" s="280" t="n"/>
      <c r="S412" s="280" t="n"/>
      <c r="T412" s="280" t="n"/>
      <c r="U412" s="280" t="n"/>
      <c r="V412" s="280" t="n"/>
      <c r="W412" s="280" t="n"/>
      <c r="X412" s="280" t="n"/>
      <c r="Y412" s="280" t="n"/>
      <c r="Z412" s="280" t="n"/>
      <c r="AA412" s="280" t="n"/>
      <c r="AB412" s="280" t="n"/>
      <c r="AC412" s="280" t="n"/>
      <c r="AD412" s="280" t="n"/>
      <c r="AE412" s="280" t="n"/>
      <c r="AF412" s="280" t="n"/>
      <c r="AG412" s="280" t="n"/>
      <c r="AH412" s="280" t="n"/>
      <c r="AI412" s="280" t="n"/>
      <c r="AJ412" s="280" t="n"/>
      <c r="AK412" s="280" t="n"/>
    </row>
    <row r="413" ht="15" customFormat="1" customHeight="1" s="23">
      <c r="A413" s="115" t="n"/>
      <c r="B413" s="426" t="n"/>
      <c r="C413" s="86" t="n"/>
      <c r="D413" s="86" t="n"/>
      <c r="E413" s="86" t="n"/>
      <c r="F413" s="86" t="n"/>
      <c r="G413" s="22" t="n"/>
      <c r="H413" s="280" t="n"/>
      <c r="I413" s="280" t="n"/>
      <c r="J413" s="280" t="n"/>
      <c r="K413" s="280" t="n"/>
      <c r="L413" s="280" t="n"/>
      <c r="M413" s="280" t="n"/>
      <c r="N413" s="280" t="n"/>
      <c r="O413" s="280" t="n"/>
      <c r="P413" s="280" t="n"/>
      <c r="Q413" s="280" t="n"/>
      <c r="R413" s="280" t="n"/>
      <c r="S413" s="280" t="n"/>
      <c r="T413" s="280" t="n"/>
      <c r="U413" s="280" t="n"/>
      <c r="V413" s="280" t="n"/>
      <c r="W413" s="280" t="n"/>
      <c r="X413" s="280" t="n"/>
      <c r="Y413" s="280" t="n"/>
      <c r="Z413" s="280" t="n"/>
      <c r="AA413" s="280" t="n"/>
      <c r="AB413" s="280" t="n"/>
      <c r="AC413" s="280" t="n"/>
      <c r="AD413" s="280" t="n"/>
      <c r="AE413" s="280" t="n"/>
      <c r="AF413" s="280" t="n"/>
      <c r="AG413" s="280" t="n"/>
      <c r="AH413" s="280" t="n"/>
      <c r="AI413" s="280" t="n"/>
      <c r="AJ413" s="280" t="n"/>
      <c r="AK413" s="280" t="n"/>
    </row>
    <row r="414" ht="15" customFormat="1" customHeight="1" s="23">
      <c r="A414" s="115" t="n"/>
      <c r="B414" s="426" t="n"/>
      <c r="C414" s="86" t="n"/>
      <c r="D414" s="86" t="n"/>
      <c r="E414" s="86" t="n"/>
      <c r="F414" s="86" t="n"/>
      <c r="G414" s="22" t="n"/>
      <c r="H414" s="280" t="n"/>
      <c r="I414" s="280" t="n"/>
      <c r="J414" s="280" t="n"/>
      <c r="K414" s="280" t="n"/>
      <c r="L414" s="280" t="n"/>
      <c r="M414" s="280" t="n"/>
      <c r="N414" s="280" t="n"/>
      <c r="O414" s="280" t="n"/>
      <c r="P414" s="280" t="n"/>
      <c r="Q414" s="280" t="n"/>
      <c r="R414" s="280" t="n"/>
      <c r="S414" s="280" t="n"/>
      <c r="T414" s="280" t="n"/>
      <c r="U414" s="280" t="n"/>
      <c r="V414" s="280" t="n"/>
      <c r="W414" s="280" t="n"/>
      <c r="X414" s="280" t="n"/>
      <c r="Y414" s="280" t="n"/>
      <c r="Z414" s="280" t="n"/>
      <c r="AA414" s="280" t="n"/>
      <c r="AB414" s="280" t="n"/>
      <c r="AC414" s="280" t="n"/>
      <c r="AD414" s="280" t="n"/>
      <c r="AE414" s="280" t="n"/>
      <c r="AF414" s="280" t="n"/>
      <c r="AG414" s="280" t="n"/>
      <c r="AH414" s="280" t="n"/>
      <c r="AI414" s="280" t="n"/>
      <c r="AJ414" s="280" t="n"/>
      <c r="AK414" s="280" t="n"/>
    </row>
    <row r="415" ht="15" customFormat="1" customHeight="1" s="23">
      <c r="A415" s="115" t="n"/>
      <c r="B415" s="426" t="n"/>
      <c r="C415" s="86" t="n"/>
      <c r="D415" s="86" t="n"/>
      <c r="E415" s="86" t="n"/>
      <c r="F415" s="86" t="n"/>
      <c r="G415" s="22" t="n"/>
      <c r="H415" s="280" t="n"/>
      <c r="I415" s="280" t="n"/>
      <c r="J415" s="280" t="n"/>
      <c r="K415" s="280" t="n"/>
      <c r="L415" s="280" t="n"/>
      <c r="M415" s="280" t="n"/>
      <c r="N415" s="280" t="n"/>
      <c r="O415" s="280" t="n"/>
      <c r="P415" s="280" t="n"/>
      <c r="Q415" s="280" t="n"/>
      <c r="R415" s="280" t="n"/>
      <c r="S415" s="280" t="n"/>
      <c r="T415" s="280" t="n"/>
      <c r="U415" s="280" t="n"/>
      <c r="V415" s="280" t="n"/>
      <c r="W415" s="280" t="n"/>
      <c r="X415" s="280" t="n"/>
      <c r="Y415" s="280" t="n"/>
      <c r="Z415" s="280" t="n"/>
      <c r="AA415" s="280" t="n"/>
      <c r="AB415" s="280" t="n"/>
      <c r="AC415" s="280" t="n"/>
      <c r="AD415" s="280" t="n"/>
      <c r="AE415" s="280" t="n"/>
      <c r="AF415" s="280" t="n"/>
      <c r="AG415" s="280" t="n"/>
      <c r="AH415" s="280" t="n"/>
      <c r="AI415" s="280" t="n"/>
      <c r="AJ415" s="280" t="n"/>
      <c r="AK415" s="280" t="n"/>
    </row>
    <row r="416" ht="15" customFormat="1" customHeight="1" s="23">
      <c r="A416" s="115" t="n"/>
      <c r="B416" s="426" t="n"/>
      <c r="C416" s="86" t="n"/>
      <c r="D416" s="86" t="n"/>
      <c r="E416" s="86" t="n"/>
      <c r="F416" s="86" t="n"/>
      <c r="G416" s="22" t="n"/>
      <c r="H416" s="280" t="n"/>
      <c r="I416" s="280" t="n"/>
      <c r="J416" s="280" t="n"/>
      <c r="K416" s="280" t="n"/>
      <c r="L416" s="280" t="n"/>
      <c r="M416" s="280" t="n"/>
      <c r="N416" s="280" t="n"/>
      <c r="O416" s="280" t="n"/>
      <c r="P416" s="280" t="n"/>
      <c r="Q416" s="280" t="n"/>
      <c r="R416" s="280" t="n"/>
      <c r="S416" s="280" t="n"/>
      <c r="T416" s="280" t="n"/>
      <c r="U416" s="280" t="n"/>
      <c r="V416" s="280" t="n"/>
      <c r="W416" s="280" t="n"/>
      <c r="X416" s="280" t="n"/>
      <c r="Y416" s="280" t="n"/>
      <c r="Z416" s="280" t="n"/>
      <c r="AA416" s="280" t="n"/>
      <c r="AB416" s="280" t="n"/>
      <c r="AC416" s="280" t="n"/>
      <c r="AD416" s="280" t="n"/>
      <c r="AE416" s="280" t="n"/>
      <c r="AF416" s="280" t="n"/>
      <c r="AG416" s="280" t="n"/>
      <c r="AH416" s="280" t="n"/>
      <c r="AI416" s="280" t="n"/>
      <c r="AJ416" s="280" t="n"/>
      <c r="AK416" s="280" t="n"/>
    </row>
    <row r="417" ht="15" customFormat="1" customHeight="1" s="23">
      <c r="A417" s="115" t="n"/>
      <c r="B417" s="426" t="n"/>
      <c r="C417" s="86" t="n"/>
      <c r="D417" s="86" t="n"/>
      <c r="E417" s="86" t="n"/>
      <c r="F417" s="86" t="n"/>
      <c r="G417" s="22" t="n"/>
      <c r="H417" s="280" t="n"/>
      <c r="I417" s="280" t="n"/>
      <c r="J417" s="280" t="n"/>
      <c r="K417" s="280" t="n"/>
      <c r="L417" s="280" t="n"/>
      <c r="M417" s="280" t="n"/>
      <c r="N417" s="280" t="n"/>
      <c r="O417" s="280" t="n"/>
      <c r="P417" s="280" t="n"/>
      <c r="Q417" s="280" t="n"/>
      <c r="R417" s="280" t="n"/>
      <c r="S417" s="280" t="n"/>
      <c r="T417" s="280" t="n"/>
      <c r="U417" s="280" t="n"/>
      <c r="V417" s="280" t="n"/>
      <c r="W417" s="280" t="n"/>
      <c r="X417" s="280" t="n"/>
      <c r="Y417" s="280" t="n"/>
      <c r="Z417" s="280" t="n"/>
      <c r="AA417" s="280" t="n"/>
      <c r="AB417" s="280" t="n"/>
      <c r="AC417" s="280" t="n"/>
      <c r="AD417" s="280" t="n"/>
      <c r="AE417" s="280" t="n"/>
      <c r="AF417" s="280" t="n"/>
      <c r="AG417" s="280" t="n"/>
      <c r="AH417" s="280" t="n"/>
      <c r="AI417" s="280" t="n"/>
      <c r="AJ417" s="280" t="n"/>
      <c r="AK417" s="280" t="n"/>
    </row>
    <row r="418" ht="15" customFormat="1" customHeight="1" s="23">
      <c r="A418" s="115" t="n"/>
      <c r="B418" s="426" t="n"/>
      <c r="C418" s="86" t="n"/>
      <c r="D418" s="86" t="n"/>
      <c r="E418" s="86" t="n"/>
      <c r="F418" s="86" t="n"/>
      <c r="G418" s="22" t="n"/>
      <c r="H418" s="280" t="n"/>
      <c r="I418" s="280" t="n"/>
      <c r="J418" s="280" t="n"/>
      <c r="K418" s="280" t="n"/>
      <c r="L418" s="280" t="n"/>
      <c r="M418" s="280" t="n"/>
      <c r="N418" s="280" t="n"/>
      <c r="O418" s="280" t="n"/>
      <c r="P418" s="280" t="n"/>
      <c r="Q418" s="280" t="n"/>
      <c r="R418" s="280" t="n"/>
      <c r="S418" s="280" t="n"/>
      <c r="T418" s="280" t="n"/>
      <c r="U418" s="280" t="n"/>
      <c r="V418" s="280" t="n"/>
      <c r="W418" s="280" t="n"/>
      <c r="X418" s="280" t="n"/>
      <c r="Y418" s="280" t="n"/>
      <c r="Z418" s="280" t="n"/>
      <c r="AA418" s="280" t="n"/>
      <c r="AB418" s="280" t="n"/>
      <c r="AC418" s="280" t="n"/>
      <c r="AD418" s="280" t="n"/>
      <c r="AE418" s="280" t="n"/>
      <c r="AF418" s="280" t="n"/>
      <c r="AG418" s="280" t="n"/>
      <c r="AH418" s="280" t="n"/>
      <c r="AI418" s="280" t="n"/>
      <c r="AJ418" s="280" t="n"/>
      <c r="AK418" s="280" t="n"/>
    </row>
    <row r="419" ht="15" customFormat="1" customHeight="1" s="23">
      <c r="A419" s="115" t="n"/>
      <c r="B419" s="426" t="n"/>
      <c r="C419" s="86" t="n"/>
      <c r="D419" s="86" t="n"/>
      <c r="E419" s="86" t="n"/>
      <c r="F419" s="86" t="n"/>
      <c r="G419" s="22" t="n"/>
      <c r="H419" s="280" t="n"/>
      <c r="I419" s="280" t="n"/>
      <c r="J419" s="280" t="n"/>
      <c r="K419" s="280" t="n"/>
      <c r="L419" s="280" t="n"/>
      <c r="M419" s="280" t="n"/>
      <c r="N419" s="280" t="n"/>
      <c r="O419" s="280" t="n"/>
      <c r="P419" s="280" t="n"/>
      <c r="Q419" s="280" t="n"/>
      <c r="R419" s="280" t="n"/>
      <c r="S419" s="280" t="n"/>
      <c r="T419" s="280" t="n"/>
      <c r="U419" s="280" t="n"/>
      <c r="V419" s="280" t="n"/>
      <c r="W419" s="280" t="n"/>
      <c r="X419" s="280" t="n"/>
      <c r="Y419" s="280" t="n"/>
      <c r="Z419" s="280" t="n"/>
      <c r="AA419" s="280" t="n"/>
      <c r="AB419" s="280" t="n"/>
      <c r="AC419" s="280" t="n"/>
      <c r="AD419" s="280" t="n"/>
      <c r="AE419" s="280" t="n"/>
      <c r="AF419" s="280" t="n"/>
      <c r="AG419" s="280" t="n"/>
      <c r="AH419" s="280" t="n"/>
      <c r="AI419" s="280" t="n"/>
      <c r="AJ419" s="280" t="n"/>
      <c r="AK419" s="280" t="n"/>
    </row>
    <row r="420" ht="15" customFormat="1" customHeight="1" s="23">
      <c r="A420" s="115" t="n"/>
      <c r="B420" s="426" t="n"/>
      <c r="C420" s="86" t="n"/>
      <c r="D420" s="86" t="n"/>
      <c r="E420" s="86" t="n"/>
      <c r="F420" s="86" t="n"/>
      <c r="G420" s="22" t="n"/>
      <c r="H420" s="280" t="n"/>
      <c r="I420" s="280" t="n"/>
      <c r="J420" s="280" t="n"/>
      <c r="K420" s="280" t="n"/>
      <c r="L420" s="280" t="n"/>
      <c r="M420" s="280" t="n"/>
      <c r="N420" s="280" t="n"/>
      <c r="O420" s="280" t="n"/>
      <c r="P420" s="280" t="n"/>
      <c r="Q420" s="280" t="n"/>
      <c r="R420" s="280" t="n"/>
      <c r="S420" s="280" t="n"/>
      <c r="T420" s="280" t="n"/>
      <c r="U420" s="280" t="n"/>
      <c r="V420" s="280" t="n"/>
      <c r="W420" s="280" t="n"/>
      <c r="X420" s="280" t="n"/>
      <c r="Y420" s="280" t="n"/>
      <c r="Z420" s="280" t="n"/>
      <c r="AA420" s="280" t="n"/>
      <c r="AB420" s="280" t="n"/>
      <c r="AC420" s="280" t="n"/>
      <c r="AD420" s="280" t="n"/>
      <c r="AE420" s="280" t="n"/>
      <c r="AF420" s="280" t="n"/>
      <c r="AG420" s="280" t="n"/>
      <c r="AH420" s="280" t="n"/>
      <c r="AI420" s="280" t="n"/>
      <c r="AJ420" s="280" t="n"/>
      <c r="AK420" s="280" t="n"/>
    </row>
    <row r="421" ht="15" customFormat="1" customHeight="1" s="23">
      <c r="A421" s="115" t="n"/>
      <c r="B421" s="426" t="n"/>
      <c r="C421" s="86" t="n"/>
      <c r="D421" s="86" t="n"/>
      <c r="E421" s="86" t="n"/>
      <c r="F421" s="86" t="n"/>
      <c r="G421" s="22" t="n"/>
      <c r="H421" s="280" t="n"/>
      <c r="I421" s="280" t="n"/>
      <c r="J421" s="280" t="n"/>
      <c r="K421" s="280" t="n"/>
      <c r="L421" s="280" t="n"/>
      <c r="M421" s="280" t="n"/>
      <c r="N421" s="280" t="n"/>
      <c r="O421" s="280" t="n"/>
      <c r="P421" s="280" t="n"/>
      <c r="Q421" s="280" t="n"/>
      <c r="R421" s="280" t="n"/>
      <c r="S421" s="280" t="n"/>
      <c r="T421" s="280" t="n"/>
      <c r="U421" s="280" t="n"/>
      <c r="V421" s="280" t="n"/>
      <c r="W421" s="280" t="n"/>
      <c r="X421" s="280" t="n"/>
      <c r="Y421" s="280" t="n"/>
      <c r="Z421" s="280" t="n"/>
      <c r="AA421" s="280" t="n"/>
      <c r="AB421" s="280" t="n"/>
      <c r="AC421" s="280" t="n"/>
      <c r="AD421" s="280" t="n"/>
      <c r="AE421" s="280" t="n"/>
      <c r="AF421" s="280" t="n"/>
      <c r="AG421" s="280" t="n"/>
      <c r="AH421" s="280" t="n"/>
      <c r="AI421" s="280" t="n"/>
      <c r="AJ421" s="280" t="n"/>
      <c r="AK421" s="280" t="n"/>
    </row>
    <row r="422" ht="15" customFormat="1" customHeight="1" s="23">
      <c r="A422" s="115" t="n"/>
      <c r="B422" s="426" t="n"/>
      <c r="C422" s="86" t="n"/>
      <c r="D422" s="86" t="n"/>
      <c r="E422" s="86" t="n"/>
      <c r="F422" s="86" t="n"/>
      <c r="G422" s="22" t="n"/>
      <c r="H422" s="280" t="n"/>
      <c r="I422" s="280" t="n"/>
      <c r="J422" s="280" t="n"/>
      <c r="K422" s="280" t="n"/>
      <c r="L422" s="280" t="n"/>
      <c r="M422" s="280" t="n"/>
      <c r="N422" s="280" t="n"/>
      <c r="O422" s="280" t="n"/>
      <c r="P422" s="280" t="n"/>
      <c r="Q422" s="280" t="n"/>
      <c r="R422" s="280" t="n"/>
      <c r="S422" s="280" t="n"/>
      <c r="T422" s="280" t="n"/>
      <c r="U422" s="280" t="n"/>
      <c r="V422" s="280" t="n"/>
      <c r="W422" s="280" t="n"/>
      <c r="X422" s="280" t="n"/>
      <c r="Y422" s="280" t="n"/>
      <c r="Z422" s="280" t="n"/>
      <c r="AA422" s="280" t="n"/>
      <c r="AB422" s="280" t="n"/>
      <c r="AC422" s="280" t="n"/>
      <c r="AD422" s="280" t="n"/>
      <c r="AE422" s="280" t="n"/>
      <c r="AF422" s="280" t="n"/>
      <c r="AG422" s="280" t="n"/>
      <c r="AH422" s="280" t="n"/>
      <c r="AI422" s="280" t="n"/>
      <c r="AJ422" s="280" t="n"/>
      <c r="AK422" s="280" t="n"/>
    </row>
    <row r="423" ht="15" customFormat="1" customHeight="1" s="23">
      <c r="A423" s="115" t="n"/>
      <c r="B423" s="426" t="n"/>
      <c r="C423" s="86" t="n"/>
      <c r="D423" s="86" t="n"/>
      <c r="E423" s="86" t="n"/>
      <c r="F423" s="86" t="n"/>
      <c r="G423" s="22" t="n"/>
      <c r="H423" s="280" t="n"/>
      <c r="I423" s="280" t="n"/>
      <c r="J423" s="280" t="n"/>
      <c r="K423" s="280" t="n"/>
      <c r="L423" s="280" t="n"/>
      <c r="M423" s="280" t="n"/>
      <c r="N423" s="280" t="n"/>
      <c r="O423" s="280" t="n"/>
      <c r="P423" s="280" t="n"/>
      <c r="Q423" s="280" t="n"/>
      <c r="R423" s="280" t="n"/>
      <c r="S423" s="280" t="n"/>
      <c r="T423" s="280" t="n"/>
      <c r="U423" s="280" t="n"/>
      <c r="V423" s="280" t="n"/>
      <c r="W423" s="280" t="n"/>
      <c r="X423" s="280" t="n"/>
      <c r="Y423" s="280" t="n"/>
      <c r="Z423" s="280" t="n"/>
      <c r="AA423" s="280" t="n"/>
      <c r="AB423" s="280" t="n"/>
      <c r="AC423" s="280" t="n"/>
      <c r="AD423" s="280" t="n"/>
      <c r="AE423" s="280" t="n"/>
      <c r="AF423" s="280" t="n"/>
      <c r="AG423" s="280" t="n"/>
      <c r="AH423" s="280" t="n"/>
      <c r="AI423" s="280" t="n"/>
      <c r="AJ423" s="280" t="n"/>
      <c r="AK423" s="280" t="n"/>
    </row>
    <row r="424" ht="15" customFormat="1" customHeight="1" s="23">
      <c r="A424" s="115" t="n"/>
      <c r="B424" s="426" t="n"/>
      <c r="C424" s="86" t="n"/>
      <c r="D424" s="86" t="n"/>
      <c r="E424" s="86" t="n"/>
      <c r="F424" s="86" t="n"/>
      <c r="G424" s="22" t="n"/>
      <c r="H424" s="280" t="n"/>
      <c r="I424" s="280" t="n"/>
      <c r="J424" s="280" t="n"/>
      <c r="K424" s="280" t="n"/>
      <c r="L424" s="280" t="n"/>
      <c r="M424" s="280" t="n"/>
      <c r="N424" s="280" t="n"/>
      <c r="O424" s="280" t="n"/>
      <c r="P424" s="280" t="n"/>
      <c r="Q424" s="280" t="n"/>
      <c r="R424" s="280" t="n"/>
      <c r="S424" s="280" t="n"/>
      <c r="T424" s="280" t="n"/>
      <c r="U424" s="280" t="n"/>
      <c r="V424" s="280" t="n"/>
      <c r="W424" s="280" t="n"/>
      <c r="X424" s="280" t="n"/>
      <c r="Y424" s="280" t="n"/>
      <c r="Z424" s="280" t="n"/>
      <c r="AA424" s="280" t="n"/>
      <c r="AB424" s="280" t="n"/>
      <c r="AC424" s="280" t="n"/>
      <c r="AD424" s="280" t="n"/>
      <c r="AE424" s="280" t="n"/>
      <c r="AF424" s="280" t="n"/>
      <c r="AG424" s="280" t="n"/>
      <c r="AH424" s="280" t="n"/>
      <c r="AI424" s="280" t="n"/>
      <c r="AJ424" s="280" t="n"/>
      <c r="AK424" s="280" t="n"/>
    </row>
    <row r="425" ht="15" customFormat="1" customHeight="1" s="23">
      <c r="A425" s="115" t="n"/>
      <c r="B425" s="426" t="n"/>
      <c r="C425" s="86" t="n"/>
      <c r="D425" s="86" t="n"/>
      <c r="E425" s="86" t="n"/>
      <c r="F425" s="86" t="n"/>
      <c r="G425" s="22" t="n"/>
      <c r="H425" s="280" t="n"/>
      <c r="I425" s="280" t="n"/>
      <c r="J425" s="280" t="n"/>
      <c r="K425" s="280" t="n"/>
      <c r="L425" s="280" t="n"/>
      <c r="M425" s="280" t="n"/>
      <c r="N425" s="280" t="n"/>
      <c r="O425" s="280" t="n"/>
      <c r="P425" s="280" t="n"/>
      <c r="Q425" s="280" t="n"/>
      <c r="R425" s="280" t="n"/>
      <c r="S425" s="280" t="n"/>
      <c r="T425" s="280" t="n"/>
      <c r="U425" s="280" t="n"/>
      <c r="V425" s="280" t="n"/>
      <c r="W425" s="280" t="n"/>
      <c r="X425" s="280" t="n"/>
      <c r="Y425" s="280" t="n"/>
      <c r="Z425" s="280" t="n"/>
      <c r="AA425" s="280" t="n"/>
      <c r="AB425" s="280" t="n"/>
      <c r="AC425" s="280" t="n"/>
      <c r="AD425" s="280" t="n"/>
      <c r="AE425" s="280" t="n"/>
      <c r="AF425" s="280" t="n"/>
      <c r="AG425" s="280" t="n"/>
      <c r="AH425" s="280" t="n"/>
      <c r="AI425" s="280" t="n"/>
      <c r="AJ425" s="280" t="n"/>
      <c r="AK425" s="280" t="n"/>
    </row>
    <row r="426" ht="15" customFormat="1" customHeight="1" s="23">
      <c r="A426" s="115" t="n"/>
      <c r="B426" s="426" t="n"/>
      <c r="C426" s="86" t="n"/>
      <c r="D426" s="86" t="n"/>
      <c r="E426" s="86" t="n"/>
      <c r="F426" s="86" t="n"/>
      <c r="G426" s="22" t="n"/>
      <c r="H426" s="280" t="n"/>
      <c r="I426" s="280" t="n"/>
      <c r="J426" s="280" t="n"/>
      <c r="K426" s="280" t="n"/>
      <c r="L426" s="280" t="n"/>
      <c r="M426" s="280" t="n"/>
      <c r="N426" s="280" t="n"/>
      <c r="O426" s="280" t="n"/>
      <c r="P426" s="280" t="n"/>
      <c r="Q426" s="280" t="n"/>
      <c r="R426" s="280" t="n"/>
      <c r="S426" s="280" t="n"/>
      <c r="T426" s="280" t="n"/>
      <c r="U426" s="280" t="n"/>
      <c r="V426" s="280" t="n"/>
      <c r="W426" s="280" t="n"/>
      <c r="X426" s="280" t="n"/>
      <c r="Y426" s="280" t="n"/>
      <c r="Z426" s="280" t="n"/>
      <c r="AA426" s="280" t="n"/>
      <c r="AB426" s="280" t="n"/>
      <c r="AC426" s="280" t="n"/>
      <c r="AD426" s="280" t="n"/>
      <c r="AE426" s="280" t="n"/>
      <c r="AF426" s="280" t="n"/>
      <c r="AG426" s="280" t="n"/>
      <c r="AH426" s="280" t="n"/>
      <c r="AI426" s="280" t="n"/>
      <c r="AJ426" s="280" t="n"/>
      <c r="AK426" s="280" t="n"/>
    </row>
    <row r="427" ht="15" customFormat="1" customHeight="1" s="23">
      <c r="A427" s="115" t="n"/>
      <c r="B427" s="426" t="n"/>
      <c r="C427" s="86" t="n"/>
      <c r="D427" s="86" t="n"/>
      <c r="E427" s="86" t="n"/>
      <c r="F427" s="86" t="n"/>
      <c r="G427" s="22" t="n"/>
      <c r="H427" s="280" t="n"/>
      <c r="I427" s="280" t="n"/>
      <c r="J427" s="280" t="n"/>
      <c r="K427" s="280" t="n"/>
      <c r="L427" s="280" t="n"/>
      <c r="M427" s="280" t="n"/>
      <c r="N427" s="280" t="n"/>
      <c r="O427" s="280" t="n"/>
      <c r="P427" s="280" t="n"/>
      <c r="Q427" s="280" t="n"/>
      <c r="R427" s="280" t="n"/>
      <c r="S427" s="280" t="n"/>
      <c r="T427" s="280" t="n"/>
      <c r="U427" s="280" t="n"/>
      <c r="V427" s="280" t="n"/>
      <c r="W427" s="280" t="n"/>
      <c r="X427" s="280" t="n"/>
      <c r="Y427" s="280" t="n"/>
      <c r="Z427" s="280" t="n"/>
      <c r="AA427" s="280" t="n"/>
      <c r="AB427" s="280" t="n"/>
      <c r="AC427" s="280" t="n"/>
      <c r="AD427" s="280" t="n"/>
      <c r="AE427" s="280" t="n"/>
      <c r="AF427" s="280" t="n"/>
      <c r="AG427" s="280" t="n"/>
      <c r="AH427" s="280" t="n"/>
      <c r="AI427" s="280" t="n"/>
      <c r="AJ427" s="280" t="n"/>
      <c r="AK427" s="280" t="n"/>
    </row>
    <row r="428" ht="15" customFormat="1" customHeight="1" s="23">
      <c r="A428" s="115" t="n"/>
      <c r="B428" s="426" t="n"/>
      <c r="C428" s="86" t="n"/>
      <c r="D428" s="86" t="n"/>
      <c r="E428" s="86" t="n"/>
      <c r="F428" s="86" t="n"/>
      <c r="G428" s="22" t="n"/>
      <c r="H428" s="280" t="n"/>
      <c r="I428" s="280" t="n"/>
      <c r="J428" s="280" t="n"/>
      <c r="K428" s="280" t="n"/>
      <c r="L428" s="280" t="n"/>
      <c r="M428" s="280" t="n"/>
      <c r="N428" s="280" t="n"/>
      <c r="O428" s="280" t="n"/>
      <c r="P428" s="280" t="n"/>
      <c r="Q428" s="280" t="n"/>
      <c r="R428" s="280" t="n"/>
      <c r="S428" s="280" t="n"/>
      <c r="T428" s="280" t="n"/>
      <c r="U428" s="280" t="n"/>
      <c r="V428" s="280" t="n"/>
      <c r="W428" s="280" t="n"/>
      <c r="X428" s="280" t="n"/>
      <c r="Y428" s="280" t="n"/>
      <c r="Z428" s="280" t="n"/>
      <c r="AA428" s="280" t="n"/>
      <c r="AB428" s="280" t="n"/>
      <c r="AC428" s="280" t="n"/>
      <c r="AD428" s="280" t="n"/>
      <c r="AE428" s="280" t="n"/>
      <c r="AF428" s="280" t="n"/>
      <c r="AG428" s="280" t="n"/>
      <c r="AH428" s="280" t="n"/>
      <c r="AI428" s="280" t="n"/>
      <c r="AJ428" s="280" t="n"/>
      <c r="AK428" s="280" t="n"/>
    </row>
    <row r="429" ht="15" customFormat="1" customHeight="1" s="23">
      <c r="A429" s="115" t="n"/>
      <c r="B429" s="426" t="n"/>
      <c r="C429" s="86" t="n"/>
      <c r="D429" s="86" t="n"/>
      <c r="E429" s="86" t="n"/>
      <c r="F429" s="86" t="n"/>
      <c r="G429" s="22" t="n"/>
      <c r="H429" s="280" t="n"/>
      <c r="I429" s="280" t="n"/>
      <c r="J429" s="280" t="n"/>
      <c r="K429" s="280" t="n"/>
      <c r="L429" s="280" t="n"/>
      <c r="M429" s="280" t="n"/>
      <c r="N429" s="280" t="n"/>
      <c r="O429" s="280" t="n"/>
      <c r="P429" s="280" t="n"/>
      <c r="Q429" s="280" t="n"/>
      <c r="R429" s="280" t="n"/>
      <c r="S429" s="280" t="n"/>
      <c r="T429" s="280" t="n"/>
      <c r="U429" s="280" t="n"/>
      <c r="V429" s="280" t="n"/>
      <c r="W429" s="280" t="n"/>
      <c r="X429" s="280" t="n"/>
      <c r="Y429" s="280" t="n"/>
      <c r="Z429" s="280" t="n"/>
      <c r="AA429" s="280" t="n"/>
      <c r="AB429" s="280" t="n"/>
      <c r="AC429" s="280" t="n"/>
      <c r="AD429" s="280" t="n"/>
      <c r="AE429" s="280" t="n"/>
      <c r="AF429" s="280" t="n"/>
      <c r="AG429" s="280" t="n"/>
      <c r="AH429" s="280" t="n"/>
      <c r="AI429" s="280" t="n"/>
      <c r="AJ429" s="280" t="n"/>
      <c r="AK429" s="280" t="n"/>
    </row>
    <row r="430" ht="15" customFormat="1" customHeight="1" s="23">
      <c r="A430" s="115" t="n"/>
      <c r="B430" s="426" t="n"/>
      <c r="C430" s="86" t="n"/>
      <c r="D430" s="86" t="n"/>
      <c r="E430" s="86" t="n"/>
      <c r="F430" s="86" t="n"/>
      <c r="G430" s="22" t="n"/>
      <c r="H430" s="280" t="n"/>
      <c r="I430" s="280" t="n"/>
      <c r="J430" s="280" t="n"/>
      <c r="K430" s="280" t="n"/>
      <c r="L430" s="280" t="n"/>
      <c r="M430" s="280" t="n"/>
      <c r="N430" s="280" t="n"/>
      <c r="O430" s="280" t="n"/>
      <c r="P430" s="280" t="n"/>
      <c r="Q430" s="280" t="n"/>
      <c r="R430" s="280" t="n"/>
      <c r="S430" s="280" t="n"/>
      <c r="T430" s="280" t="n"/>
      <c r="U430" s="280" t="n"/>
      <c r="V430" s="280" t="n"/>
      <c r="W430" s="280" t="n"/>
      <c r="X430" s="280" t="n"/>
      <c r="Y430" s="280" t="n"/>
      <c r="Z430" s="280" t="n"/>
      <c r="AA430" s="280" t="n"/>
      <c r="AB430" s="280" t="n"/>
      <c r="AC430" s="280" t="n"/>
      <c r="AD430" s="280" t="n"/>
      <c r="AE430" s="280" t="n"/>
      <c r="AF430" s="280" t="n"/>
      <c r="AG430" s="280" t="n"/>
      <c r="AH430" s="280" t="n"/>
      <c r="AI430" s="280" t="n"/>
      <c r="AJ430" s="280" t="n"/>
      <c r="AK430" s="280" t="n"/>
    </row>
    <row r="431" ht="15" customFormat="1" customHeight="1" s="23">
      <c r="A431" s="115" t="n"/>
      <c r="B431" s="426" t="n"/>
      <c r="C431" s="86" t="n"/>
      <c r="D431" s="86" t="n"/>
      <c r="E431" s="86" t="n"/>
      <c r="F431" s="86" t="n"/>
      <c r="G431" s="22" t="n"/>
      <c r="H431" s="280" t="n"/>
      <c r="I431" s="280" t="n"/>
      <c r="J431" s="280" t="n"/>
      <c r="K431" s="280" t="n"/>
      <c r="L431" s="280" t="n"/>
      <c r="M431" s="280" t="n"/>
      <c r="N431" s="280" t="n"/>
      <c r="O431" s="280" t="n"/>
      <c r="P431" s="280" t="n"/>
      <c r="Q431" s="280" t="n"/>
      <c r="R431" s="280" t="n"/>
      <c r="S431" s="280" t="n"/>
      <c r="T431" s="280" t="n"/>
      <c r="U431" s="280" t="n"/>
      <c r="V431" s="280" t="n"/>
      <c r="W431" s="280" t="n"/>
      <c r="X431" s="280" t="n"/>
      <c r="Y431" s="280" t="n"/>
      <c r="Z431" s="280" t="n"/>
      <c r="AA431" s="280" t="n"/>
      <c r="AB431" s="280" t="n"/>
      <c r="AC431" s="280" t="n"/>
      <c r="AD431" s="280" t="n"/>
      <c r="AE431" s="280" t="n"/>
      <c r="AF431" s="280" t="n"/>
      <c r="AG431" s="280" t="n"/>
      <c r="AH431" s="280" t="n"/>
      <c r="AI431" s="280" t="n"/>
      <c r="AJ431" s="280" t="n"/>
      <c r="AK431" s="280" t="n"/>
    </row>
    <row r="432" ht="15" customFormat="1" customHeight="1" s="23">
      <c r="A432" s="115" t="n"/>
      <c r="B432" s="426" t="n"/>
      <c r="C432" s="86" t="n"/>
      <c r="D432" s="86" t="n"/>
      <c r="E432" s="86" t="n"/>
      <c r="F432" s="86" t="n"/>
      <c r="G432" s="22" t="n"/>
      <c r="H432" s="280" t="n"/>
      <c r="I432" s="280" t="n"/>
      <c r="J432" s="280" t="n"/>
      <c r="K432" s="280" t="n"/>
      <c r="L432" s="280" t="n"/>
      <c r="M432" s="280" t="n"/>
      <c r="N432" s="280" t="n"/>
      <c r="O432" s="280" t="n"/>
      <c r="P432" s="280" t="n"/>
      <c r="Q432" s="280" t="n"/>
      <c r="R432" s="280" t="n"/>
      <c r="S432" s="280" t="n"/>
      <c r="T432" s="280" t="n"/>
      <c r="U432" s="280" t="n"/>
      <c r="V432" s="280" t="n"/>
      <c r="W432" s="280" t="n"/>
      <c r="X432" s="280" t="n"/>
      <c r="Y432" s="280" t="n"/>
      <c r="Z432" s="280" t="n"/>
      <c r="AA432" s="280" t="n"/>
      <c r="AB432" s="280" t="n"/>
      <c r="AC432" s="280" t="n"/>
      <c r="AD432" s="280" t="n"/>
      <c r="AE432" s="280" t="n"/>
      <c r="AF432" s="280" t="n"/>
      <c r="AG432" s="280" t="n"/>
      <c r="AH432" s="280" t="n"/>
      <c r="AI432" s="280" t="n"/>
      <c r="AJ432" s="280" t="n"/>
      <c r="AK432" s="280" t="n"/>
    </row>
    <row r="433" ht="15" customFormat="1" customHeight="1" s="23">
      <c r="A433" s="115" t="n"/>
      <c r="B433" s="426" t="n"/>
      <c r="C433" s="86" t="n"/>
      <c r="D433" s="86" t="n"/>
      <c r="E433" s="86" t="n"/>
      <c r="F433" s="86" t="n"/>
      <c r="G433" s="22" t="n"/>
      <c r="H433" s="280" t="n"/>
      <c r="I433" s="280" t="n"/>
      <c r="J433" s="280" t="n"/>
      <c r="K433" s="280" t="n"/>
      <c r="L433" s="280" t="n"/>
      <c r="M433" s="280" t="n"/>
      <c r="N433" s="280" t="n"/>
      <c r="O433" s="280" t="n"/>
      <c r="P433" s="280" t="n"/>
      <c r="Q433" s="280" t="n"/>
      <c r="R433" s="280" t="n"/>
      <c r="S433" s="280" t="n"/>
      <c r="T433" s="280" t="n"/>
      <c r="U433" s="280" t="n"/>
      <c r="V433" s="280" t="n"/>
      <c r="W433" s="280" t="n"/>
      <c r="X433" s="280" t="n"/>
      <c r="Y433" s="280" t="n"/>
      <c r="Z433" s="280" t="n"/>
      <c r="AA433" s="280" t="n"/>
      <c r="AB433" s="280" t="n"/>
      <c r="AC433" s="280" t="n"/>
      <c r="AD433" s="280" t="n"/>
      <c r="AE433" s="280" t="n"/>
      <c r="AF433" s="280" t="n"/>
      <c r="AG433" s="280" t="n"/>
      <c r="AH433" s="280" t="n"/>
      <c r="AI433" s="280" t="n"/>
      <c r="AJ433" s="280" t="n"/>
      <c r="AK433" s="280" t="n"/>
    </row>
    <row r="434" ht="15" customFormat="1" customHeight="1" s="23">
      <c r="A434" s="115" t="n"/>
      <c r="B434" s="426" t="n"/>
      <c r="C434" s="86" t="n"/>
      <c r="D434" s="86" t="n"/>
      <c r="E434" s="86" t="n"/>
      <c r="F434" s="86" t="n"/>
      <c r="G434" s="22" t="n"/>
      <c r="H434" s="280" t="n"/>
      <c r="I434" s="280" t="n"/>
      <c r="J434" s="280" t="n"/>
      <c r="K434" s="280" t="n"/>
      <c r="L434" s="280" t="n"/>
      <c r="M434" s="280" t="n"/>
      <c r="N434" s="280" t="n"/>
      <c r="O434" s="280" t="n"/>
      <c r="P434" s="280" t="n"/>
      <c r="Q434" s="280" t="n"/>
      <c r="R434" s="280" t="n"/>
      <c r="S434" s="280" t="n"/>
      <c r="T434" s="280" t="n"/>
      <c r="U434" s="280" t="n"/>
      <c r="V434" s="280" t="n"/>
      <c r="W434" s="280" t="n"/>
      <c r="X434" s="280" t="n"/>
      <c r="Y434" s="280" t="n"/>
      <c r="Z434" s="280" t="n"/>
      <c r="AA434" s="280" t="n"/>
      <c r="AB434" s="280" t="n"/>
      <c r="AC434" s="280" t="n"/>
      <c r="AD434" s="280" t="n"/>
      <c r="AE434" s="280" t="n"/>
      <c r="AF434" s="280" t="n"/>
      <c r="AG434" s="280" t="n"/>
      <c r="AH434" s="280" t="n"/>
      <c r="AI434" s="280" t="n"/>
      <c r="AJ434" s="280" t="n"/>
      <c r="AK434" s="280" t="n"/>
    </row>
    <row r="435" ht="15" customFormat="1" customHeight="1" s="23">
      <c r="A435" s="115" t="n"/>
      <c r="B435" s="426" t="n"/>
      <c r="C435" s="86" t="n"/>
      <c r="D435" s="86" t="n"/>
      <c r="E435" s="86" t="n"/>
      <c r="F435" s="86" t="n"/>
      <c r="G435" s="22" t="n"/>
      <c r="H435" s="280" t="n"/>
      <c r="I435" s="280" t="n"/>
      <c r="J435" s="280" t="n"/>
      <c r="K435" s="280" t="n"/>
      <c r="L435" s="280" t="n"/>
      <c r="M435" s="280" t="n"/>
      <c r="N435" s="280" t="n"/>
      <c r="O435" s="280" t="n"/>
      <c r="P435" s="280" t="n"/>
      <c r="Q435" s="280" t="n"/>
      <c r="R435" s="280" t="n"/>
      <c r="S435" s="280" t="n"/>
      <c r="T435" s="280" t="n"/>
      <c r="U435" s="280" t="n"/>
      <c r="V435" s="280" t="n"/>
      <c r="W435" s="280" t="n"/>
      <c r="X435" s="280" t="n"/>
      <c r="Y435" s="280" t="n"/>
      <c r="Z435" s="280" t="n"/>
      <c r="AA435" s="280" t="n"/>
      <c r="AB435" s="280" t="n"/>
      <c r="AC435" s="280" t="n"/>
      <c r="AD435" s="280" t="n"/>
      <c r="AE435" s="280" t="n"/>
      <c r="AF435" s="280" t="n"/>
      <c r="AG435" s="280" t="n"/>
      <c r="AH435" s="280" t="n"/>
      <c r="AI435" s="280" t="n"/>
      <c r="AJ435" s="280" t="n"/>
      <c r="AK435" s="280" t="n"/>
    </row>
    <row r="436" ht="15" customFormat="1" customHeight="1" s="23">
      <c r="A436" s="115" t="n"/>
      <c r="B436" s="426" t="n"/>
      <c r="C436" s="86" t="n"/>
      <c r="D436" s="86" t="n"/>
      <c r="E436" s="86" t="n"/>
      <c r="F436" s="86" t="n"/>
      <c r="G436" s="22" t="n"/>
      <c r="H436" s="280" t="n"/>
      <c r="I436" s="280" t="n"/>
      <c r="J436" s="280" t="n"/>
      <c r="K436" s="280" t="n"/>
      <c r="L436" s="280" t="n"/>
      <c r="M436" s="280" t="n"/>
      <c r="N436" s="280" t="n"/>
      <c r="O436" s="280" t="n"/>
      <c r="P436" s="280" t="n"/>
      <c r="Q436" s="280" t="n"/>
      <c r="R436" s="280" t="n"/>
      <c r="S436" s="280" t="n"/>
      <c r="T436" s="280" t="n"/>
      <c r="U436" s="280" t="n"/>
      <c r="V436" s="280" t="n"/>
      <c r="W436" s="280" t="n"/>
      <c r="X436" s="280" t="n"/>
      <c r="Y436" s="280" t="n"/>
      <c r="Z436" s="280" t="n"/>
      <c r="AA436" s="280" t="n"/>
      <c r="AB436" s="280" t="n"/>
      <c r="AC436" s="280" t="n"/>
      <c r="AD436" s="280" t="n"/>
      <c r="AE436" s="280" t="n"/>
      <c r="AF436" s="280" t="n"/>
      <c r="AG436" s="280" t="n"/>
      <c r="AH436" s="280" t="n"/>
      <c r="AI436" s="280" t="n"/>
      <c r="AJ436" s="280" t="n"/>
      <c r="AK436" s="280" t="n"/>
    </row>
    <row r="437" ht="15" customFormat="1" customHeight="1" s="23">
      <c r="A437" s="115" t="n"/>
      <c r="B437" s="426" t="n"/>
      <c r="C437" s="86" t="n"/>
      <c r="D437" s="86" t="n"/>
      <c r="E437" s="86" t="n"/>
      <c r="F437" s="86" t="n"/>
      <c r="G437" s="22" t="n"/>
      <c r="H437" s="280" t="n"/>
      <c r="I437" s="280" t="n"/>
      <c r="J437" s="280" t="n"/>
      <c r="K437" s="280" t="n"/>
      <c r="L437" s="280" t="n"/>
      <c r="M437" s="280" t="n"/>
      <c r="N437" s="280" t="n"/>
      <c r="O437" s="280" t="n"/>
      <c r="P437" s="280" t="n"/>
      <c r="Q437" s="280" t="n"/>
      <c r="R437" s="280" t="n"/>
      <c r="S437" s="280" t="n"/>
      <c r="T437" s="280" t="n"/>
      <c r="U437" s="280" t="n"/>
      <c r="V437" s="280" t="n"/>
      <c r="W437" s="280" t="n"/>
      <c r="X437" s="280" t="n"/>
      <c r="Y437" s="280" t="n"/>
      <c r="Z437" s="280" t="n"/>
      <c r="AA437" s="280" t="n"/>
      <c r="AB437" s="280" t="n"/>
      <c r="AC437" s="280" t="n"/>
      <c r="AD437" s="280" t="n"/>
      <c r="AE437" s="280" t="n"/>
      <c r="AF437" s="280" t="n"/>
      <c r="AG437" s="280" t="n"/>
      <c r="AH437" s="280" t="n"/>
      <c r="AI437" s="280" t="n"/>
      <c r="AJ437" s="280" t="n"/>
      <c r="AK437" s="280" t="n"/>
    </row>
    <row r="438" ht="15" customFormat="1" customHeight="1" s="23">
      <c r="A438" s="115" t="n"/>
      <c r="B438" s="426" t="n"/>
      <c r="C438" s="86" t="n"/>
      <c r="D438" s="86" t="n"/>
      <c r="E438" s="86" t="n"/>
      <c r="F438" s="86" t="n"/>
      <c r="G438" s="22" t="n"/>
      <c r="H438" s="280" t="n"/>
      <c r="I438" s="280" t="n"/>
      <c r="J438" s="280" t="n"/>
      <c r="K438" s="280" t="n"/>
      <c r="L438" s="280" t="n"/>
      <c r="M438" s="280" t="n"/>
      <c r="N438" s="280" t="n"/>
      <c r="O438" s="280" t="n"/>
      <c r="P438" s="280" t="n"/>
      <c r="Q438" s="280" t="n"/>
      <c r="R438" s="280" t="n"/>
      <c r="S438" s="280" t="n"/>
      <c r="T438" s="280" t="n"/>
      <c r="U438" s="280" t="n"/>
      <c r="V438" s="280" t="n"/>
      <c r="W438" s="280" t="n"/>
      <c r="X438" s="280" t="n"/>
      <c r="Y438" s="280" t="n"/>
      <c r="Z438" s="280" t="n"/>
      <c r="AA438" s="280" t="n"/>
      <c r="AB438" s="280" t="n"/>
      <c r="AC438" s="280" t="n"/>
      <c r="AD438" s="280" t="n"/>
      <c r="AE438" s="280" t="n"/>
      <c r="AF438" s="280" t="n"/>
      <c r="AG438" s="280" t="n"/>
      <c r="AH438" s="280" t="n"/>
      <c r="AI438" s="280" t="n"/>
      <c r="AJ438" s="280" t="n"/>
      <c r="AK438" s="280" t="n"/>
    </row>
    <row r="439" ht="15" customFormat="1" customHeight="1" s="23">
      <c r="A439" s="115" t="n"/>
      <c r="B439" s="426" t="n"/>
      <c r="C439" s="86" t="n"/>
      <c r="D439" s="86" t="n"/>
      <c r="E439" s="86" t="n"/>
      <c r="F439" s="86" t="n"/>
      <c r="G439" s="22" t="n"/>
      <c r="H439" s="280" t="n"/>
      <c r="I439" s="280" t="n"/>
      <c r="J439" s="280" t="n"/>
      <c r="K439" s="280" t="n"/>
      <c r="L439" s="280" t="n"/>
      <c r="M439" s="280" t="n"/>
      <c r="N439" s="280" t="n"/>
      <c r="O439" s="280" t="n"/>
      <c r="P439" s="280" t="n"/>
      <c r="Q439" s="280" t="n"/>
      <c r="R439" s="280" t="n"/>
      <c r="S439" s="280" t="n"/>
      <c r="T439" s="280" t="n"/>
      <c r="U439" s="280" t="n"/>
      <c r="V439" s="280" t="n"/>
      <c r="W439" s="280" t="n"/>
      <c r="X439" s="280" t="n"/>
      <c r="Y439" s="280" t="n"/>
      <c r="Z439" s="280" t="n"/>
      <c r="AA439" s="280" t="n"/>
      <c r="AB439" s="280" t="n"/>
      <c r="AC439" s="280" t="n"/>
      <c r="AD439" s="280" t="n"/>
      <c r="AE439" s="280" t="n"/>
      <c r="AF439" s="280" t="n"/>
      <c r="AG439" s="280" t="n"/>
      <c r="AH439" s="280" t="n"/>
      <c r="AI439" s="280" t="n"/>
      <c r="AJ439" s="280" t="n"/>
      <c r="AK439" s="280" t="n"/>
    </row>
    <row r="440" ht="15" customFormat="1" customHeight="1" s="23">
      <c r="A440" s="115" t="n"/>
      <c r="B440" s="426" t="n"/>
      <c r="C440" s="86" t="n"/>
      <c r="D440" s="86" t="n"/>
      <c r="E440" s="86" t="n"/>
      <c r="F440" s="86" t="n"/>
      <c r="G440" s="22" t="n"/>
      <c r="H440" s="280" t="n"/>
      <c r="I440" s="280" t="n"/>
      <c r="J440" s="280" t="n"/>
      <c r="K440" s="280" t="n"/>
      <c r="L440" s="280" t="n"/>
      <c r="M440" s="280" t="n"/>
      <c r="N440" s="280" t="n"/>
      <c r="O440" s="280" t="n"/>
      <c r="P440" s="280" t="n"/>
      <c r="Q440" s="280" t="n"/>
      <c r="R440" s="280" t="n"/>
      <c r="S440" s="280" t="n"/>
      <c r="T440" s="280" t="n"/>
      <c r="U440" s="280" t="n"/>
      <c r="V440" s="280" t="n"/>
      <c r="W440" s="280" t="n"/>
      <c r="X440" s="280" t="n"/>
      <c r="Y440" s="280" t="n"/>
      <c r="Z440" s="280" t="n"/>
      <c r="AA440" s="280" t="n"/>
      <c r="AB440" s="280" t="n"/>
      <c r="AC440" s="280" t="n"/>
      <c r="AD440" s="280" t="n"/>
      <c r="AE440" s="280" t="n"/>
      <c r="AF440" s="280" t="n"/>
      <c r="AG440" s="280" t="n"/>
      <c r="AH440" s="280" t="n"/>
      <c r="AI440" s="280" t="n"/>
      <c r="AJ440" s="280" t="n"/>
      <c r="AK440" s="280" t="n"/>
    </row>
    <row r="441" ht="15" customFormat="1" customHeight="1" s="23">
      <c r="A441" s="115" t="n"/>
      <c r="B441" s="426" t="n"/>
      <c r="C441" s="86" t="n"/>
      <c r="D441" s="86" t="n"/>
      <c r="E441" s="86" t="n"/>
      <c r="F441" s="86" t="n"/>
      <c r="G441" s="22" t="n"/>
      <c r="H441" s="280" t="n"/>
      <c r="I441" s="280" t="n"/>
      <c r="J441" s="280" t="n"/>
      <c r="K441" s="280" t="n"/>
      <c r="L441" s="280" t="n"/>
      <c r="M441" s="280" t="n"/>
      <c r="N441" s="280" t="n"/>
      <c r="O441" s="280" t="n"/>
      <c r="P441" s="280" t="n"/>
      <c r="Q441" s="280" t="n"/>
      <c r="R441" s="280" t="n"/>
      <c r="S441" s="280" t="n"/>
      <c r="T441" s="280" t="n"/>
      <c r="U441" s="280" t="n"/>
      <c r="V441" s="280" t="n"/>
      <c r="W441" s="280" t="n"/>
      <c r="X441" s="280" t="n"/>
      <c r="Y441" s="280" t="n"/>
      <c r="Z441" s="280" t="n"/>
      <c r="AA441" s="280" t="n"/>
      <c r="AB441" s="280" t="n"/>
      <c r="AC441" s="280" t="n"/>
      <c r="AD441" s="280" t="n"/>
      <c r="AE441" s="280" t="n"/>
      <c r="AF441" s="280" t="n"/>
      <c r="AG441" s="280" t="n"/>
      <c r="AH441" s="280" t="n"/>
      <c r="AI441" s="280" t="n"/>
      <c r="AJ441" s="280" t="n"/>
      <c r="AK441" s="280" t="n"/>
    </row>
    <row r="442" ht="15" customFormat="1" customHeight="1" s="23">
      <c r="A442" s="115" t="n"/>
      <c r="B442" s="426" t="n"/>
      <c r="C442" s="86" t="n"/>
      <c r="D442" s="86" t="n"/>
      <c r="E442" s="86" t="n"/>
      <c r="F442" s="86" t="n"/>
      <c r="G442" s="22" t="n"/>
      <c r="H442" s="280" t="n"/>
      <c r="I442" s="280" t="n"/>
      <c r="J442" s="280" t="n"/>
      <c r="K442" s="280" t="n"/>
      <c r="L442" s="280" t="n"/>
      <c r="M442" s="280" t="n"/>
      <c r="N442" s="280" t="n"/>
      <c r="O442" s="280" t="n"/>
      <c r="P442" s="280" t="n"/>
      <c r="Q442" s="280" t="n"/>
      <c r="R442" s="280" t="n"/>
      <c r="S442" s="280" t="n"/>
      <c r="T442" s="280" t="n"/>
      <c r="U442" s="280" t="n"/>
      <c r="V442" s="280" t="n"/>
      <c r="W442" s="280" t="n"/>
      <c r="X442" s="280" t="n"/>
      <c r="Y442" s="280" t="n"/>
      <c r="Z442" s="280" t="n"/>
      <c r="AA442" s="280" t="n"/>
      <c r="AB442" s="280" t="n"/>
      <c r="AC442" s="280" t="n"/>
      <c r="AD442" s="280" t="n"/>
      <c r="AE442" s="280" t="n"/>
      <c r="AF442" s="280" t="n"/>
      <c r="AG442" s="280" t="n"/>
      <c r="AH442" s="280" t="n"/>
      <c r="AI442" s="280" t="n"/>
      <c r="AJ442" s="280" t="n"/>
      <c r="AK442" s="280" t="n"/>
    </row>
    <row r="443" ht="15" customFormat="1" customHeight="1" s="23">
      <c r="A443" s="115" t="n"/>
      <c r="B443" s="426" t="n"/>
      <c r="C443" s="86" t="n"/>
      <c r="D443" s="86" t="n"/>
      <c r="E443" s="86" t="n"/>
      <c r="F443" s="86" t="n"/>
      <c r="G443" s="22" t="n"/>
      <c r="H443" s="280" t="n"/>
      <c r="I443" s="280" t="n"/>
      <c r="J443" s="280" t="n"/>
      <c r="K443" s="280" t="n"/>
      <c r="L443" s="280" t="n"/>
      <c r="M443" s="280" t="n"/>
      <c r="N443" s="280" t="n"/>
      <c r="O443" s="280" t="n"/>
      <c r="P443" s="280" t="n"/>
      <c r="Q443" s="280" t="n"/>
      <c r="R443" s="280" t="n"/>
      <c r="S443" s="280" t="n"/>
      <c r="T443" s="280" t="n"/>
      <c r="U443" s="280" t="n"/>
      <c r="V443" s="280" t="n"/>
      <c r="W443" s="280" t="n"/>
      <c r="X443" s="280" t="n"/>
      <c r="Y443" s="280" t="n"/>
      <c r="Z443" s="280" t="n"/>
      <c r="AA443" s="280" t="n"/>
      <c r="AB443" s="280" t="n"/>
      <c r="AC443" s="280" t="n"/>
      <c r="AD443" s="280" t="n"/>
      <c r="AE443" s="280" t="n"/>
      <c r="AF443" s="280" t="n"/>
      <c r="AG443" s="280" t="n"/>
      <c r="AH443" s="280" t="n"/>
      <c r="AI443" s="280" t="n"/>
      <c r="AJ443" s="280" t="n"/>
      <c r="AK443" s="280" t="n"/>
    </row>
    <row r="444" ht="15" customFormat="1" customHeight="1" s="23">
      <c r="A444" s="115" t="n"/>
      <c r="B444" s="426" t="n"/>
      <c r="C444" s="86" t="n"/>
      <c r="D444" s="86" t="n"/>
      <c r="E444" s="86" t="n"/>
      <c r="F444" s="86" t="n"/>
      <c r="G444" s="22" t="n"/>
      <c r="H444" s="280" t="n"/>
      <c r="I444" s="280" t="n"/>
      <c r="J444" s="280" t="n"/>
      <c r="K444" s="280" t="n"/>
      <c r="L444" s="280" t="n"/>
      <c r="M444" s="280" t="n"/>
      <c r="N444" s="280" t="n"/>
      <c r="O444" s="280" t="n"/>
      <c r="P444" s="280" t="n"/>
      <c r="Q444" s="280" t="n"/>
      <c r="R444" s="280" t="n"/>
      <c r="S444" s="280" t="n"/>
      <c r="T444" s="280" t="n"/>
      <c r="U444" s="280" t="n"/>
      <c r="V444" s="280" t="n"/>
      <c r="W444" s="280" t="n"/>
      <c r="X444" s="280" t="n"/>
      <c r="Y444" s="280" t="n"/>
      <c r="Z444" s="280" t="n"/>
      <c r="AA444" s="280" t="n"/>
      <c r="AB444" s="280" t="n"/>
      <c r="AC444" s="280" t="n"/>
      <c r="AD444" s="280" t="n"/>
      <c r="AE444" s="280" t="n"/>
      <c r="AF444" s="280" t="n"/>
      <c r="AG444" s="280" t="n"/>
      <c r="AH444" s="280" t="n"/>
      <c r="AI444" s="280" t="n"/>
      <c r="AJ444" s="280" t="n"/>
      <c r="AK444" s="280" t="n"/>
    </row>
    <row r="445" ht="15" customFormat="1" customHeight="1" s="23">
      <c r="A445" s="115" t="n"/>
      <c r="B445" s="426" t="n"/>
      <c r="C445" s="86" t="n"/>
      <c r="D445" s="86" t="n"/>
      <c r="E445" s="86" t="n"/>
      <c r="F445" s="86" t="n"/>
      <c r="G445" s="22" t="n"/>
      <c r="H445" s="280" t="n"/>
      <c r="I445" s="280" t="n"/>
      <c r="J445" s="280" t="n"/>
      <c r="K445" s="280" t="n"/>
      <c r="L445" s="280" t="n"/>
      <c r="M445" s="280" t="n"/>
      <c r="N445" s="280" t="n"/>
      <c r="O445" s="280" t="n"/>
      <c r="P445" s="280" t="n"/>
      <c r="Q445" s="280" t="n"/>
      <c r="R445" s="280" t="n"/>
      <c r="S445" s="280" t="n"/>
      <c r="T445" s="280" t="n"/>
      <c r="U445" s="280" t="n"/>
      <c r="V445" s="280" t="n"/>
      <c r="W445" s="280" t="n"/>
      <c r="X445" s="280" t="n"/>
      <c r="Y445" s="280" t="n"/>
      <c r="Z445" s="280" t="n"/>
      <c r="AA445" s="280" t="n"/>
      <c r="AB445" s="280" t="n"/>
      <c r="AC445" s="280" t="n"/>
      <c r="AD445" s="280" t="n"/>
      <c r="AE445" s="280" t="n"/>
      <c r="AF445" s="280" t="n"/>
      <c r="AG445" s="280" t="n"/>
      <c r="AH445" s="280" t="n"/>
      <c r="AI445" s="280" t="n"/>
      <c r="AJ445" s="280" t="n"/>
      <c r="AK445" s="280" t="n"/>
    </row>
    <row r="446" ht="15" customFormat="1" customHeight="1" s="23">
      <c r="A446" s="115" t="n"/>
      <c r="B446" s="426" t="n"/>
      <c r="C446" s="86" t="n"/>
      <c r="D446" s="86" t="n"/>
      <c r="E446" s="86" t="n"/>
      <c r="F446" s="86" t="n"/>
      <c r="G446" s="22" t="n"/>
      <c r="H446" s="280" t="n"/>
      <c r="I446" s="280" t="n"/>
      <c r="J446" s="280" t="n"/>
      <c r="K446" s="280" t="n"/>
      <c r="L446" s="280" t="n"/>
      <c r="M446" s="280" t="n"/>
      <c r="N446" s="280" t="n"/>
      <c r="O446" s="280" t="n"/>
      <c r="P446" s="280" t="n"/>
      <c r="Q446" s="280" t="n"/>
      <c r="R446" s="280" t="n"/>
      <c r="S446" s="280" t="n"/>
      <c r="T446" s="280" t="n"/>
      <c r="U446" s="280" t="n"/>
      <c r="V446" s="280" t="n"/>
      <c r="W446" s="280" t="n"/>
      <c r="X446" s="280" t="n"/>
      <c r="Y446" s="280" t="n"/>
      <c r="Z446" s="280" t="n"/>
      <c r="AA446" s="280" t="n"/>
      <c r="AB446" s="280" t="n"/>
      <c r="AC446" s="280" t="n"/>
      <c r="AD446" s="280" t="n"/>
      <c r="AE446" s="280" t="n"/>
      <c r="AF446" s="280" t="n"/>
      <c r="AG446" s="280" t="n"/>
      <c r="AH446" s="280" t="n"/>
      <c r="AI446" s="280" t="n"/>
      <c r="AJ446" s="280" t="n"/>
      <c r="AK446" s="280" t="n"/>
    </row>
    <row r="447" ht="15" customFormat="1" customHeight="1" s="23">
      <c r="A447" s="115" t="n"/>
      <c r="B447" s="426" t="n"/>
      <c r="C447" s="86" t="n"/>
      <c r="D447" s="86" t="n"/>
      <c r="E447" s="86" t="n"/>
      <c r="F447" s="86" t="n"/>
      <c r="G447" s="22" t="n"/>
      <c r="H447" s="280" t="n"/>
      <c r="I447" s="280" t="n"/>
      <c r="J447" s="280" t="n"/>
      <c r="K447" s="280" t="n"/>
      <c r="L447" s="280" t="n"/>
      <c r="M447" s="280" t="n"/>
      <c r="N447" s="280" t="n"/>
      <c r="O447" s="280" t="n"/>
      <c r="P447" s="280" t="n"/>
      <c r="Q447" s="280" t="n"/>
      <c r="R447" s="280" t="n"/>
      <c r="S447" s="280" t="n"/>
      <c r="T447" s="280" t="n"/>
      <c r="U447" s="280" t="n"/>
      <c r="V447" s="280" t="n"/>
      <c r="W447" s="280" t="n"/>
      <c r="X447" s="280" t="n"/>
      <c r="Y447" s="280" t="n"/>
      <c r="Z447" s="280" t="n"/>
      <c r="AA447" s="280" t="n"/>
      <c r="AB447" s="280" t="n"/>
      <c r="AC447" s="280" t="n"/>
      <c r="AD447" s="280" t="n"/>
      <c r="AE447" s="280" t="n"/>
      <c r="AF447" s="280" t="n"/>
      <c r="AG447" s="280" t="n"/>
      <c r="AH447" s="280" t="n"/>
      <c r="AI447" s="280" t="n"/>
      <c r="AJ447" s="280" t="n"/>
      <c r="AK447" s="280" t="n"/>
    </row>
    <row r="448" ht="15" customFormat="1" customHeight="1" s="23">
      <c r="A448" s="115" t="n"/>
      <c r="B448" s="426" t="n"/>
      <c r="C448" s="86" t="n"/>
      <c r="D448" s="86" t="n"/>
      <c r="E448" s="86" t="n"/>
      <c r="F448" s="86" t="n"/>
      <c r="G448" s="22" t="n"/>
      <c r="H448" s="280" t="n"/>
      <c r="I448" s="280" t="n"/>
      <c r="J448" s="280" t="n"/>
      <c r="K448" s="280" t="n"/>
      <c r="L448" s="280" t="n"/>
      <c r="M448" s="280" t="n"/>
      <c r="N448" s="280" t="n"/>
      <c r="O448" s="280" t="n"/>
      <c r="P448" s="280" t="n"/>
      <c r="Q448" s="280" t="n"/>
      <c r="R448" s="280" t="n"/>
      <c r="S448" s="280" t="n"/>
      <c r="T448" s="280" t="n"/>
      <c r="U448" s="280" t="n"/>
      <c r="V448" s="280" t="n"/>
      <c r="W448" s="280" t="n"/>
      <c r="X448" s="280" t="n"/>
      <c r="Y448" s="280" t="n"/>
      <c r="Z448" s="280" t="n"/>
      <c r="AA448" s="280" t="n"/>
      <c r="AB448" s="280" t="n"/>
      <c r="AC448" s="280" t="n"/>
      <c r="AD448" s="280" t="n"/>
      <c r="AE448" s="280" t="n"/>
      <c r="AF448" s="280" t="n"/>
      <c r="AG448" s="280" t="n"/>
      <c r="AH448" s="280" t="n"/>
      <c r="AI448" s="280" t="n"/>
      <c r="AJ448" s="280" t="n"/>
      <c r="AK448" s="280" t="n"/>
    </row>
    <row r="449" ht="15" customFormat="1" customHeight="1" s="23">
      <c r="A449" s="115" t="n"/>
      <c r="B449" s="426" t="n"/>
      <c r="C449" s="86" t="n"/>
      <c r="D449" s="86" t="n"/>
      <c r="E449" s="86" t="n"/>
      <c r="F449" s="86" t="n"/>
      <c r="G449" s="22" t="n"/>
      <c r="H449" s="280" t="n"/>
      <c r="I449" s="280" t="n"/>
      <c r="J449" s="280" t="n"/>
      <c r="K449" s="280" t="n"/>
      <c r="L449" s="280" t="n"/>
      <c r="M449" s="280" t="n"/>
      <c r="N449" s="280" t="n"/>
      <c r="O449" s="280" t="n"/>
      <c r="P449" s="280" t="n"/>
      <c r="Q449" s="280" t="n"/>
      <c r="R449" s="280" t="n"/>
      <c r="S449" s="280" t="n"/>
      <c r="T449" s="280" t="n"/>
      <c r="U449" s="280" t="n"/>
      <c r="V449" s="280" t="n"/>
      <c r="W449" s="280" t="n"/>
      <c r="X449" s="280" t="n"/>
      <c r="Y449" s="280" t="n"/>
      <c r="Z449" s="280" t="n"/>
      <c r="AA449" s="280" t="n"/>
      <c r="AB449" s="280" t="n"/>
      <c r="AC449" s="280" t="n"/>
      <c r="AD449" s="280" t="n"/>
      <c r="AE449" s="280" t="n"/>
      <c r="AF449" s="280" t="n"/>
      <c r="AG449" s="280" t="n"/>
      <c r="AH449" s="280" t="n"/>
      <c r="AI449" s="280" t="n"/>
      <c r="AJ449" s="280" t="n"/>
      <c r="AK449" s="280" t="n"/>
    </row>
    <row r="450" ht="15" customFormat="1" customHeight="1" s="23">
      <c r="A450" s="115" t="n"/>
      <c r="B450" s="426" t="n"/>
      <c r="C450" s="86" t="n"/>
      <c r="D450" s="86" t="n"/>
      <c r="E450" s="86" t="n"/>
      <c r="F450" s="86" t="n"/>
      <c r="G450" s="22" t="n"/>
      <c r="H450" s="280" t="n"/>
      <c r="I450" s="280" t="n"/>
      <c r="J450" s="280" t="n"/>
      <c r="K450" s="280" t="n"/>
      <c r="L450" s="280" t="n"/>
      <c r="M450" s="280" t="n"/>
      <c r="N450" s="280" t="n"/>
      <c r="O450" s="280" t="n"/>
      <c r="P450" s="280" t="n"/>
      <c r="Q450" s="280" t="n"/>
      <c r="R450" s="280" t="n"/>
      <c r="S450" s="280" t="n"/>
      <c r="T450" s="280" t="n"/>
      <c r="U450" s="280" t="n"/>
      <c r="V450" s="280" t="n"/>
      <c r="W450" s="280" t="n"/>
      <c r="X450" s="280" t="n"/>
      <c r="Y450" s="280" t="n"/>
      <c r="Z450" s="280" t="n"/>
      <c r="AA450" s="280" t="n"/>
      <c r="AB450" s="280" t="n"/>
      <c r="AC450" s="280" t="n"/>
      <c r="AD450" s="280" t="n"/>
      <c r="AE450" s="280" t="n"/>
      <c r="AF450" s="280" t="n"/>
      <c r="AG450" s="280" t="n"/>
      <c r="AH450" s="280" t="n"/>
      <c r="AI450" s="280" t="n"/>
      <c r="AJ450" s="280" t="n"/>
      <c r="AK450" s="280" t="n"/>
    </row>
    <row r="451" ht="15" customFormat="1" customHeight="1" s="23">
      <c r="A451" s="115" t="n"/>
      <c r="B451" s="426" t="n"/>
      <c r="C451" s="86" t="n"/>
      <c r="D451" s="86" t="n"/>
      <c r="E451" s="86" t="n"/>
      <c r="F451" s="86" t="n"/>
      <c r="G451" s="22" t="n"/>
      <c r="H451" s="280" t="n"/>
      <c r="I451" s="280" t="n"/>
      <c r="J451" s="280" t="n"/>
      <c r="K451" s="280" t="n"/>
      <c r="L451" s="280" t="n"/>
      <c r="M451" s="280" t="n"/>
      <c r="N451" s="280" t="n"/>
      <c r="O451" s="280" t="n"/>
      <c r="P451" s="280" t="n"/>
      <c r="Q451" s="280" t="n"/>
      <c r="R451" s="280" t="n"/>
      <c r="S451" s="280" t="n"/>
      <c r="T451" s="280" t="n"/>
      <c r="U451" s="280" t="n"/>
      <c r="V451" s="280" t="n"/>
      <c r="W451" s="280" t="n"/>
      <c r="X451" s="280" t="n"/>
      <c r="Y451" s="280" t="n"/>
      <c r="Z451" s="280" t="n"/>
      <c r="AA451" s="280" t="n"/>
      <c r="AB451" s="280" t="n"/>
      <c r="AC451" s="280" t="n"/>
      <c r="AD451" s="280" t="n"/>
      <c r="AE451" s="280" t="n"/>
      <c r="AF451" s="280" t="n"/>
      <c r="AG451" s="280" t="n"/>
      <c r="AH451" s="280" t="n"/>
      <c r="AI451" s="280" t="n"/>
      <c r="AJ451" s="280" t="n"/>
      <c r="AK451" s="280" t="n"/>
    </row>
    <row r="452" ht="15" customFormat="1" customHeight="1" s="23">
      <c r="A452" s="115" t="n"/>
      <c r="B452" s="426" t="n"/>
      <c r="C452" s="86" t="n"/>
      <c r="D452" s="86" t="n"/>
      <c r="E452" s="86" t="n"/>
      <c r="F452" s="86" t="n"/>
      <c r="G452" s="22" t="n"/>
      <c r="H452" s="280" t="n"/>
      <c r="I452" s="280" t="n"/>
      <c r="J452" s="280" t="n"/>
      <c r="K452" s="280" t="n"/>
      <c r="L452" s="280" t="n"/>
      <c r="M452" s="280" t="n"/>
      <c r="N452" s="280" t="n"/>
      <c r="O452" s="280" t="n"/>
      <c r="P452" s="280" t="n"/>
      <c r="Q452" s="280" t="n"/>
      <c r="R452" s="280" t="n"/>
      <c r="S452" s="280" t="n"/>
      <c r="T452" s="280" t="n"/>
      <c r="U452" s="280" t="n"/>
      <c r="V452" s="280" t="n"/>
      <c r="W452" s="280" t="n"/>
      <c r="X452" s="280" t="n"/>
      <c r="Y452" s="280" t="n"/>
      <c r="Z452" s="280" t="n"/>
      <c r="AA452" s="280" t="n"/>
      <c r="AB452" s="280" t="n"/>
      <c r="AC452" s="280" t="n"/>
      <c r="AD452" s="280" t="n"/>
      <c r="AE452" s="280" t="n"/>
      <c r="AF452" s="280" t="n"/>
      <c r="AG452" s="280" t="n"/>
      <c r="AH452" s="280" t="n"/>
      <c r="AI452" s="280" t="n"/>
      <c r="AJ452" s="280" t="n"/>
      <c r="AK452" s="280" t="n"/>
    </row>
    <row r="453" ht="15" customFormat="1" customHeight="1" s="23">
      <c r="A453" s="115" t="n"/>
      <c r="B453" s="426" t="n"/>
      <c r="C453" s="86" t="n"/>
      <c r="D453" s="86" t="n"/>
      <c r="E453" s="86" t="n"/>
      <c r="F453" s="86" t="n"/>
      <c r="G453" s="22" t="n"/>
      <c r="H453" s="280" t="n"/>
      <c r="I453" s="280" t="n"/>
      <c r="J453" s="280" t="n"/>
      <c r="K453" s="280" t="n"/>
      <c r="L453" s="280" t="n"/>
      <c r="M453" s="280" t="n"/>
      <c r="N453" s="280" t="n"/>
      <c r="O453" s="280" t="n"/>
      <c r="P453" s="280" t="n"/>
      <c r="Q453" s="280" t="n"/>
      <c r="R453" s="280" t="n"/>
      <c r="S453" s="280" t="n"/>
      <c r="T453" s="280" t="n"/>
      <c r="U453" s="280" t="n"/>
      <c r="V453" s="280" t="n"/>
      <c r="W453" s="280" t="n"/>
      <c r="X453" s="280" t="n"/>
      <c r="Y453" s="280" t="n"/>
      <c r="Z453" s="280" t="n"/>
      <c r="AA453" s="280" t="n"/>
      <c r="AB453" s="280" t="n"/>
      <c r="AC453" s="280" t="n"/>
      <c r="AD453" s="280" t="n"/>
      <c r="AE453" s="280" t="n"/>
      <c r="AF453" s="280" t="n"/>
      <c r="AG453" s="280" t="n"/>
      <c r="AH453" s="280" t="n"/>
      <c r="AI453" s="280" t="n"/>
      <c r="AJ453" s="280" t="n"/>
      <c r="AK453" s="280" t="n"/>
    </row>
    <row r="454" ht="15" customFormat="1" customHeight="1" s="23">
      <c r="A454" s="115" t="n"/>
      <c r="B454" s="426" t="n"/>
      <c r="C454" s="86" t="n"/>
      <c r="D454" s="86" t="n"/>
      <c r="E454" s="86" t="n"/>
      <c r="F454" s="86" t="n"/>
      <c r="G454" s="22" t="n"/>
      <c r="H454" s="280" t="n"/>
      <c r="I454" s="280" t="n"/>
      <c r="J454" s="280" t="n"/>
      <c r="K454" s="280" t="n"/>
      <c r="L454" s="280" t="n"/>
      <c r="M454" s="280" t="n"/>
      <c r="N454" s="280" t="n"/>
      <c r="O454" s="280" t="n"/>
      <c r="P454" s="280" t="n"/>
      <c r="Q454" s="280" t="n"/>
      <c r="R454" s="280" t="n"/>
      <c r="S454" s="280" t="n"/>
      <c r="T454" s="280" t="n"/>
      <c r="U454" s="280" t="n"/>
      <c r="V454" s="280" t="n"/>
      <c r="W454" s="280" t="n"/>
      <c r="X454" s="280" t="n"/>
      <c r="Y454" s="280" t="n"/>
      <c r="Z454" s="280" t="n"/>
      <c r="AA454" s="280" t="n"/>
      <c r="AB454" s="280" t="n"/>
      <c r="AC454" s="280" t="n"/>
      <c r="AD454" s="280" t="n"/>
      <c r="AE454" s="280" t="n"/>
      <c r="AF454" s="280" t="n"/>
      <c r="AG454" s="280" t="n"/>
      <c r="AH454" s="280" t="n"/>
      <c r="AI454" s="280" t="n"/>
      <c r="AJ454" s="280" t="n"/>
      <c r="AK454" s="280" t="n"/>
    </row>
    <row r="455" ht="15" customFormat="1" customHeight="1" s="23">
      <c r="A455" s="115" t="n"/>
      <c r="B455" s="426" t="n"/>
      <c r="C455" s="86" t="n"/>
      <c r="D455" s="86" t="n"/>
      <c r="E455" s="86" t="n"/>
      <c r="F455" s="86" t="n"/>
      <c r="G455" s="22" t="n"/>
      <c r="H455" s="280" t="n"/>
      <c r="I455" s="280" t="n"/>
      <c r="J455" s="280" t="n"/>
      <c r="K455" s="280" t="n"/>
      <c r="L455" s="280" t="n"/>
      <c r="M455" s="280" t="n"/>
      <c r="N455" s="280" t="n"/>
      <c r="O455" s="280" t="n"/>
      <c r="P455" s="280" t="n"/>
      <c r="Q455" s="280" t="n"/>
      <c r="R455" s="280" t="n"/>
      <c r="S455" s="280" t="n"/>
      <c r="T455" s="280" t="n"/>
      <c r="U455" s="280" t="n"/>
      <c r="V455" s="280" t="n"/>
      <c r="W455" s="280" t="n"/>
      <c r="X455" s="280" t="n"/>
      <c r="Y455" s="280" t="n"/>
      <c r="Z455" s="280" t="n"/>
      <c r="AA455" s="280" t="n"/>
      <c r="AB455" s="280" t="n"/>
      <c r="AC455" s="280" t="n"/>
      <c r="AD455" s="280" t="n"/>
      <c r="AE455" s="280" t="n"/>
      <c r="AF455" s="280" t="n"/>
      <c r="AG455" s="280" t="n"/>
      <c r="AH455" s="280" t="n"/>
      <c r="AI455" s="280" t="n"/>
      <c r="AJ455" s="280" t="n"/>
      <c r="AK455" s="280" t="n"/>
    </row>
    <row r="456" ht="15" customFormat="1" customHeight="1" s="23">
      <c r="A456" s="115" t="n"/>
      <c r="B456" s="426" t="n"/>
      <c r="C456" s="86" t="n"/>
      <c r="D456" s="86" t="n"/>
      <c r="E456" s="86" t="n"/>
      <c r="F456" s="86" t="n"/>
      <c r="G456" s="22" t="n"/>
      <c r="H456" s="280" t="n"/>
      <c r="I456" s="280" t="n"/>
      <c r="J456" s="280" t="n"/>
      <c r="K456" s="280" t="n"/>
      <c r="L456" s="280" t="n"/>
      <c r="M456" s="280" t="n"/>
      <c r="N456" s="280" t="n"/>
      <c r="O456" s="280" t="n"/>
      <c r="P456" s="280" t="n"/>
      <c r="Q456" s="280" t="n"/>
      <c r="R456" s="280" t="n"/>
      <c r="S456" s="280" t="n"/>
      <c r="T456" s="280" t="n"/>
      <c r="U456" s="280" t="n"/>
      <c r="V456" s="280" t="n"/>
      <c r="W456" s="280" t="n"/>
      <c r="X456" s="280" t="n"/>
      <c r="Y456" s="280" t="n"/>
      <c r="Z456" s="280" t="n"/>
      <c r="AA456" s="280" t="n"/>
      <c r="AB456" s="280" t="n"/>
      <c r="AC456" s="280" t="n"/>
      <c r="AD456" s="280" t="n"/>
      <c r="AE456" s="280" t="n"/>
      <c r="AF456" s="280" t="n"/>
      <c r="AG456" s="280" t="n"/>
      <c r="AH456" s="280" t="n"/>
      <c r="AI456" s="280" t="n"/>
      <c r="AJ456" s="280" t="n"/>
      <c r="AK456" s="280" t="n"/>
    </row>
    <row r="457" ht="15" customFormat="1" customHeight="1" s="23">
      <c r="A457" s="115" t="n"/>
      <c r="B457" s="426" t="n"/>
      <c r="C457" s="86" t="n"/>
      <c r="D457" s="86" t="n"/>
      <c r="E457" s="86" t="n"/>
      <c r="F457" s="86" t="n"/>
      <c r="G457" s="22" t="n"/>
      <c r="H457" s="280" t="n"/>
      <c r="I457" s="280" t="n"/>
      <c r="J457" s="280" t="n"/>
      <c r="K457" s="280" t="n"/>
      <c r="L457" s="280" t="n"/>
      <c r="M457" s="280" t="n"/>
      <c r="N457" s="280" t="n"/>
      <c r="O457" s="280" t="n"/>
      <c r="P457" s="280" t="n"/>
      <c r="Q457" s="280" t="n"/>
      <c r="R457" s="280" t="n"/>
      <c r="S457" s="280" t="n"/>
      <c r="T457" s="280" t="n"/>
      <c r="U457" s="280" t="n"/>
      <c r="V457" s="280" t="n"/>
      <c r="W457" s="280" t="n"/>
      <c r="X457" s="280" t="n"/>
      <c r="Y457" s="280" t="n"/>
      <c r="Z457" s="280" t="n"/>
      <c r="AA457" s="280" t="n"/>
      <c r="AB457" s="280" t="n"/>
      <c r="AC457" s="280" t="n"/>
      <c r="AD457" s="280" t="n"/>
      <c r="AE457" s="280" t="n"/>
      <c r="AF457" s="280" t="n"/>
      <c r="AG457" s="280" t="n"/>
      <c r="AH457" s="280" t="n"/>
      <c r="AI457" s="280" t="n"/>
      <c r="AJ457" s="280" t="n"/>
      <c r="AK457" s="280" t="n"/>
    </row>
    <row r="458" ht="15" customFormat="1" customHeight="1" s="23">
      <c r="A458" s="115" t="n"/>
      <c r="B458" s="426" t="n"/>
      <c r="C458" s="86" t="n"/>
      <c r="D458" s="86" t="n"/>
      <c r="E458" s="86" t="n"/>
      <c r="F458" s="86" t="n"/>
      <c r="G458" s="22" t="n"/>
      <c r="H458" s="280" t="n"/>
      <c r="I458" s="280" t="n"/>
      <c r="J458" s="280" t="n"/>
      <c r="K458" s="280" t="n"/>
      <c r="L458" s="280" t="n"/>
      <c r="M458" s="280" t="n"/>
      <c r="N458" s="280" t="n"/>
      <c r="O458" s="280" t="n"/>
      <c r="P458" s="280" t="n"/>
      <c r="Q458" s="280" t="n"/>
      <c r="R458" s="280" t="n"/>
      <c r="S458" s="280" t="n"/>
      <c r="T458" s="280" t="n"/>
      <c r="U458" s="280" t="n"/>
      <c r="V458" s="280" t="n"/>
      <c r="W458" s="280" t="n"/>
      <c r="X458" s="280" t="n"/>
      <c r="Y458" s="280" t="n"/>
      <c r="Z458" s="280" t="n"/>
      <c r="AA458" s="280" t="n"/>
      <c r="AB458" s="280" t="n"/>
      <c r="AC458" s="280" t="n"/>
      <c r="AD458" s="280" t="n"/>
      <c r="AE458" s="280" t="n"/>
      <c r="AF458" s="280" t="n"/>
      <c r="AG458" s="280" t="n"/>
      <c r="AH458" s="280" t="n"/>
      <c r="AI458" s="280" t="n"/>
      <c r="AJ458" s="280" t="n"/>
      <c r="AK458" s="280" t="n"/>
    </row>
    <row r="459" ht="15" customFormat="1" customHeight="1" s="23">
      <c r="A459" s="115" t="n"/>
      <c r="B459" s="426" t="n"/>
      <c r="C459" s="86" t="n"/>
      <c r="D459" s="86" t="n"/>
      <c r="E459" s="86" t="n"/>
      <c r="F459" s="86" t="n"/>
      <c r="G459" s="22" t="n"/>
      <c r="H459" s="280" t="n"/>
      <c r="I459" s="280" t="n"/>
      <c r="J459" s="280" t="n"/>
      <c r="K459" s="280" t="n"/>
      <c r="L459" s="280" t="n"/>
      <c r="M459" s="280" t="n"/>
      <c r="N459" s="280" t="n"/>
      <c r="O459" s="280" t="n"/>
      <c r="P459" s="280" t="n"/>
      <c r="Q459" s="280" t="n"/>
      <c r="R459" s="280" t="n"/>
      <c r="S459" s="280" t="n"/>
      <c r="T459" s="280" t="n"/>
      <c r="U459" s="280" t="n"/>
      <c r="V459" s="280" t="n"/>
      <c r="W459" s="280" t="n"/>
      <c r="X459" s="280" t="n"/>
      <c r="Y459" s="280" t="n"/>
      <c r="Z459" s="280" t="n"/>
      <c r="AA459" s="280" t="n"/>
      <c r="AB459" s="280" t="n"/>
      <c r="AC459" s="280" t="n"/>
      <c r="AD459" s="280" t="n"/>
      <c r="AE459" s="280" t="n"/>
      <c r="AF459" s="280" t="n"/>
      <c r="AG459" s="280" t="n"/>
      <c r="AH459" s="280" t="n"/>
      <c r="AI459" s="280" t="n"/>
      <c r="AJ459" s="280" t="n"/>
      <c r="AK459" s="280" t="n"/>
    </row>
    <row r="460" ht="15" customFormat="1" customHeight="1" s="23">
      <c r="A460" s="115" t="n"/>
      <c r="B460" s="426" t="n"/>
      <c r="C460" s="86" t="n"/>
      <c r="D460" s="86" t="n"/>
      <c r="E460" s="86" t="n"/>
      <c r="F460" s="86" t="n"/>
      <c r="G460" s="22" t="n"/>
      <c r="H460" s="280" t="n"/>
      <c r="I460" s="280" t="n"/>
      <c r="J460" s="280" t="n"/>
      <c r="K460" s="280" t="n"/>
      <c r="L460" s="280" t="n"/>
      <c r="M460" s="280" t="n"/>
      <c r="N460" s="280" t="n"/>
      <c r="O460" s="280" t="n"/>
      <c r="P460" s="280" t="n"/>
      <c r="Q460" s="280" t="n"/>
      <c r="R460" s="280" t="n"/>
      <c r="S460" s="280" t="n"/>
      <c r="T460" s="280" t="n"/>
      <c r="U460" s="280" t="n"/>
      <c r="V460" s="280" t="n"/>
      <c r="W460" s="280" t="n"/>
      <c r="X460" s="280" t="n"/>
      <c r="Y460" s="280" t="n"/>
      <c r="Z460" s="280" t="n"/>
      <c r="AA460" s="280" t="n"/>
      <c r="AB460" s="280" t="n"/>
      <c r="AC460" s="280" t="n"/>
      <c r="AD460" s="280" t="n"/>
      <c r="AE460" s="280" t="n"/>
      <c r="AF460" s="280" t="n"/>
      <c r="AG460" s="280" t="n"/>
      <c r="AH460" s="280" t="n"/>
      <c r="AI460" s="280" t="n"/>
      <c r="AJ460" s="280" t="n"/>
      <c r="AK460" s="280" t="n"/>
    </row>
    <row r="461" ht="15" customFormat="1" customHeight="1" s="23">
      <c r="A461" s="115" t="n"/>
      <c r="B461" s="426" t="n"/>
      <c r="C461" s="86" t="n"/>
      <c r="D461" s="86" t="n"/>
      <c r="E461" s="86" t="n"/>
      <c r="F461" s="86" t="n"/>
      <c r="G461" s="22" t="n"/>
      <c r="H461" s="280" t="n"/>
      <c r="I461" s="280" t="n"/>
      <c r="J461" s="280" t="n"/>
      <c r="K461" s="280" t="n"/>
      <c r="L461" s="280" t="n"/>
      <c r="M461" s="280" t="n"/>
      <c r="N461" s="280" t="n"/>
      <c r="O461" s="280" t="n"/>
      <c r="P461" s="280" t="n"/>
      <c r="Q461" s="280" t="n"/>
      <c r="R461" s="280" t="n"/>
      <c r="S461" s="280" t="n"/>
      <c r="T461" s="280" t="n"/>
      <c r="U461" s="280" t="n"/>
      <c r="V461" s="280" t="n"/>
      <c r="W461" s="280" t="n"/>
      <c r="X461" s="280" t="n"/>
      <c r="Y461" s="280" t="n"/>
      <c r="Z461" s="280" t="n"/>
      <c r="AA461" s="280" t="n"/>
      <c r="AB461" s="280" t="n"/>
      <c r="AC461" s="280" t="n"/>
      <c r="AD461" s="280" t="n"/>
      <c r="AE461" s="280" t="n"/>
      <c r="AF461" s="280" t="n"/>
      <c r="AG461" s="280" t="n"/>
      <c r="AH461" s="280" t="n"/>
      <c r="AI461" s="280" t="n"/>
      <c r="AJ461" s="280" t="n"/>
      <c r="AK461" s="280" t="n"/>
    </row>
    <row r="462" ht="15" customFormat="1" customHeight="1" s="23">
      <c r="A462" s="115" t="n"/>
      <c r="B462" s="426" t="n"/>
      <c r="C462" s="86" t="n"/>
      <c r="D462" s="86" t="n"/>
      <c r="E462" s="86" t="n"/>
      <c r="F462" s="86" t="n"/>
      <c r="G462" s="22" t="n"/>
      <c r="H462" s="280" t="n"/>
      <c r="I462" s="280" t="n"/>
      <c r="J462" s="280" t="n"/>
      <c r="K462" s="280" t="n"/>
      <c r="L462" s="280" t="n"/>
      <c r="M462" s="280" t="n"/>
      <c r="N462" s="280" t="n"/>
      <c r="O462" s="280" t="n"/>
      <c r="P462" s="280" t="n"/>
      <c r="Q462" s="280" t="n"/>
      <c r="R462" s="280" t="n"/>
      <c r="S462" s="280" t="n"/>
      <c r="T462" s="280" t="n"/>
      <c r="U462" s="280" t="n"/>
      <c r="V462" s="280" t="n"/>
      <c r="W462" s="280" t="n"/>
      <c r="X462" s="280" t="n"/>
      <c r="Y462" s="280" t="n"/>
      <c r="Z462" s="280" t="n"/>
      <c r="AA462" s="280" t="n"/>
      <c r="AB462" s="280" t="n"/>
      <c r="AC462" s="280" t="n"/>
      <c r="AD462" s="280" t="n"/>
      <c r="AE462" s="280" t="n"/>
      <c r="AF462" s="280" t="n"/>
      <c r="AG462" s="280" t="n"/>
      <c r="AH462" s="280" t="n"/>
      <c r="AI462" s="280" t="n"/>
      <c r="AJ462" s="280" t="n"/>
      <c r="AK462" s="280" t="n"/>
    </row>
    <row r="463" ht="15" customFormat="1" customHeight="1" s="23">
      <c r="A463" s="115" t="n"/>
      <c r="B463" s="426" t="n"/>
      <c r="C463" s="86" t="n"/>
      <c r="D463" s="86" t="n"/>
      <c r="E463" s="86" t="n"/>
      <c r="F463" s="86" t="n"/>
      <c r="G463" s="22" t="n"/>
      <c r="H463" s="280" t="n"/>
      <c r="I463" s="280" t="n"/>
      <c r="J463" s="280" t="n"/>
      <c r="K463" s="280" t="n"/>
      <c r="L463" s="280" t="n"/>
      <c r="M463" s="280" t="n"/>
      <c r="N463" s="280" t="n"/>
      <c r="O463" s="280" t="n"/>
      <c r="P463" s="280" t="n"/>
      <c r="Q463" s="280" t="n"/>
      <c r="R463" s="280" t="n"/>
      <c r="S463" s="280" t="n"/>
      <c r="T463" s="280" t="n"/>
      <c r="U463" s="280" t="n"/>
      <c r="V463" s="280" t="n"/>
      <c r="W463" s="280" t="n"/>
      <c r="X463" s="280" t="n"/>
      <c r="Y463" s="280" t="n"/>
      <c r="Z463" s="280" t="n"/>
      <c r="AA463" s="280" t="n"/>
      <c r="AB463" s="280" t="n"/>
      <c r="AC463" s="280" t="n"/>
      <c r="AD463" s="280" t="n"/>
      <c r="AE463" s="280" t="n"/>
      <c r="AF463" s="280" t="n"/>
      <c r="AG463" s="280" t="n"/>
      <c r="AH463" s="280" t="n"/>
      <c r="AI463" s="280" t="n"/>
      <c r="AJ463" s="280" t="n"/>
      <c r="AK463" s="280" t="n"/>
    </row>
    <row r="464" ht="15" customFormat="1" customHeight="1" s="23">
      <c r="A464" s="115" t="n"/>
      <c r="B464" s="426" t="n"/>
      <c r="C464" s="86" t="n"/>
      <c r="D464" s="86" t="n"/>
      <c r="E464" s="86" t="n"/>
      <c r="F464" s="86" t="n"/>
      <c r="G464" s="22" t="n"/>
      <c r="H464" s="280" t="n"/>
      <c r="I464" s="280" t="n"/>
      <c r="J464" s="280" t="n"/>
      <c r="K464" s="280" t="n"/>
      <c r="L464" s="280" t="n"/>
      <c r="M464" s="280" t="n"/>
      <c r="N464" s="280" t="n"/>
      <c r="O464" s="280" t="n"/>
      <c r="P464" s="280" t="n"/>
      <c r="Q464" s="280" t="n"/>
      <c r="R464" s="280" t="n"/>
      <c r="S464" s="280" t="n"/>
      <c r="T464" s="280" t="n"/>
      <c r="U464" s="280" t="n"/>
      <c r="V464" s="280" t="n"/>
      <c r="W464" s="280" t="n"/>
      <c r="X464" s="280" t="n"/>
      <c r="Y464" s="280" t="n"/>
      <c r="Z464" s="280" t="n"/>
      <c r="AA464" s="280" t="n"/>
      <c r="AB464" s="280" t="n"/>
      <c r="AC464" s="280" t="n"/>
      <c r="AD464" s="280" t="n"/>
      <c r="AE464" s="280" t="n"/>
      <c r="AF464" s="280" t="n"/>
      <c r="AG464" s="280" t="n"/>
      <c r="AH464" s="280" t="n"/>
      <c r="AI464" s="280" t="n"/>
      <c r="AJ464" s="280" t="n"/>
      <c r="AK464" s="280" t="n"/>
    </row>
    <row r="465" ht="15" customFormat="1" customHeight="1" s="23">
      <c r="A465" s="115" t="n"/>
      <c r="B465" s="426" t="n"/>
      <c r="C465" s="86" t="n"/>
      <c r="D465" s="86" t="n"/>
      <c r="E465" s="86" t="n"/>
      <c r="F465" s="86" t="n"/>
      <c r="G465" s="22" t="n"/>
      <c r="H465" s="280" t="n"/>
      <c r="I465" s="280" t="n"/>
      <c r="J465" s="280" t="n"/>
      <c r="K465" s="280" t="n"/>
      <c r="L465" s="280" t="n"/>
      <c r="M465" s="280" t="n"/>
      <c r="N465" s="280" t="n"/>
      <c r="O465" s="280" t="n"/>
      <c r="P465" s="280" t="n"/>
      <c r="Q465" s="280" t="n"/>
      <c r="R465" s="280" t="n"/>
      <c r="S465" s="280" t="n"/>
      <c r="T465" s="280" t="n"/>
      <c r="U465" s="280" t="n"/>
      <c r="V465" s="280" t="n"/>
      <c r="W465" s="280" t="n"/>
      <c r="X465" s="280" t="n"/>
      <c r="Y465" s="280" t="n"/>
      <c r="Z465" s="280" t="n"/>
      <c r="AA465" s="280" t="n"/>
      <c r="AB465" s="280" t="n"/>
      <c r="AC465" s="280" t="n"/>
      <c r="AD465" s="280" t="n"/>
      <c r="AE465" s="280" t="n"/>
      <c r="AF465" s="280" t="n"/>
      <c r="AG465" s="280" t="n"/>
      <c r="AH465" s="280" t="n"/>
      <c r="AI465" s="280" t="n"/>
      <c r="AJ465" s="280" t="n"/>
      <c r="AK465" s="280" t="n"/>
    </row>
    <row r="466" ht="15" customFormat="1" customHeight="1" s="23">
      <c r="A466" s="115" t="n"/>
      <c r="B466" s="426" t="n"/>
      <c r="C466" s="86" t="n"/>
      <c r="D466" s="86" t="n"/>
      <c r="E466" s="86" t="n"/>
      <c r="F466" s="86" t="n"/>
      <c r="G466" s="22" t="n"/>
      <c r="H466" s="280" t="n"/>
      <c r="I466" s="280" t="n"/>
      <c r="J466" s="280" t="n"/>
      <c r="K466" s="280" t="n"/>
      <c r="L466" s="280" t="n"/>
      <c r="M466" s="280" t="n"/>
      <c r="N466" s="280" t="n"/>
      <c r="O466" s="280" t="n"/>
      <c r="P466" s="280" t="n"/>
      <c r="Q466" s="280" t="n"/>
      <c r="R466" s="280" t="n"/>
      <c r="S466" s="280" t="n"/>
      <c r="T466" s="280" t="n"/>
      <c r="U466" s="280" t="n"/>
      <c r="V466" s="280" t="n"/>
      <c r="W466" s="280" t="n"/>
      <c r="X466" s="280" t="n"/>
      <c r="Y466" s="280" t="n"/>
      <c r="Z466" s="280" t="n"/>
      <c r="AA466" s="280" t="n"/>
      <c r="AB466" s="280" t="n"/>
      <c r="AC466" s="280" t="n"/>
      <c r="AD466" s="280" t="n"/>
      <c r="AE466" s="280" t="n"/>
      <c r="AF466" s="280" t="n"/>
      <c r="AG466" s="280" t="n"/>
      <c r="AH466" s="280" t="n"/>
      <c r="AI466" s="280" t="n"/>
      <c r="AJ466" s="280" t="n"/>
      <c r="AK466" s="280" t="n"/>
    </row>
    <row r="467" ht="15" customFormat="1" customHeight="1" s="23">
      <c r="A467" s="115" t="n"/>
      <c r="B467" s="426" t="n"/>
      <c r="C467" s="86" t="n"/>
      <c r="D467" s="86" t="n"/>
      <c r="E467" s="86" t="n"/>
      <c r="F467" s="86" t="n"/>
      <c r="G467" s="22" t="n"/>
      <c r="H467" s="280" t="n"/>
      <c r="I467" s="280" t="n"/>
      <c r="J467" s="280" t="n"/>
      <c r="K467" s="280" t="n"/>
      <c r="L467" s="280" t="n"/>
      <c r="M467" s="280" t="n"/>
      <c r="N467" s="280" t="n"/>
      <c r="O467" s="280" t="n"/>
      <c r="P467" s="280" t="n"/>
      <c r="Q467" s="280" t="n"/>
      <c r="R467" s="280" t="n"/>
      <c r="S467" s="280" t="n"/>
      <c r="T467" s="280" t="n"/>
      <c r="U467" s="280" t="n"/>
      <c r="V467" s="280" t="n"/>
      <c r="W467" s="280" t="n"/>
      <c r="X467" s="280" t="n"/>
      <c r="Y467" s="280" t="n"/>
      <c r="Z467" s="280" t="n"/>
      <c r="AA467" s="280" t="n"/>
      <c r="AB467" s="280" t="n"/>
      <c r="AC467" s="280" t="n"/>
      <c r="AD467" s="280" t="n"/>
      <c r="AE467" s="280" t="n"/>
      <c r="AF467" s="280" t="n"/>
      <c r="AG467" s="280" t="n"/>
      <c r="AH467" s="280" t="n"/>
      <c r="AI467" s="280" t="n"/>
      <c r="AJ467" s="280" t="n"/>
      <c r="AK467" s="280" t="n"/>
    </row>
    <row r="468" ht="15" customFormat="1" customHeight="1" s="23">
      <c r="A468" s="115" t="n"/>
      <c r="B468" s="426" t="n"/>
      <c r="C468" s="86" t="n"/>
      <c r="D468" s="86" t="n"/>
      <c r="E468" s="86" t="n"/>
      <c r="F468" s="86" t="n"/>
      <c r="G468" s="22" t="n"/>
      <c r="H468" s="280" t="n"/>
      <c r="I468" s="280" t="n"/>
      <c r="J468" s="280" t="n"/>
      <c r="K468" s="280" t="n"/>
      <c r="L468" s="280" t="n"/>
      <c r="M468" s="280" t="n"/>
      <c r="N468" s="280" t="n"/>
      <c r="O468" s="280" t="n"/>
      <c r="P468" s="280" t="n"/>
      <c r="Q468" s="280" t="n"/>
      <c r="R468" s="280" t="n"/>
      <c r="S468" s="280" t="n"/>
      <c r="T468" s="280" t="n"/>
      <c r="U468" s="280" t="n"/>
      <c r="V468" s="280" t="n"/>
      <c r="W468" s="280" t="n"/>
      <c r="X468" s="280" t="n"/>
      <c r="Y468" s="280" t="n"/>
      <c r="Z468" s="280" t="n"/>
      <c r="AA468" s="280" t="n"/>
      <c r="AB468" s="280" t="n"/>
      <c r="AC468" s="280" t="n"/>
      <c r="AD468" s="280" t="n"/>
      <c r="AE468" s="280" t="n"/>
      <c r="AF468" s="280" t="n"/>
      <c r="AG468" s="280" t="n"/>
      <c r="AH468" s="280" t="n"/>
      <c r="AI468" s="280" t="n"/>
      <c r="AJ468" s="280" t="n"/>
      <c r="AK468" s="280" t="n"/>
    </row>
    <row r="469" ht="15" customFormat="1" customHeight="1" s="23">
      <c r="A469" s="115" t="n"/>
      <c r="B469" s="426" t="n"/>
      <c r="C469" s="86" t="n"/>
      <c r="D469" s="86" t="n"/>
      <c r="E469" s="86" t="n"/>
      <c r="F469" s="86" t="n"/>
      <c r="G469" s="22" t="n"/>
      <c r="H469" s="280" t="n"/>
      <c r="I469" s="280" t="n"/>
      <c r="J469" s="280" t="n"/>
      <c r="K469" s="280" t="n"/>
      <c r="L469" s="280" t="n"/>
      <c r="M469" s="280" t="n"/>
      <c r="N469" s="280" t="n"/>
      <c r="O469" s="280" t="n"/>
      <c r="P469" s="280" t="n"/>
      <c r="Q469" s="280" t="n"/>
      <c r="R469" s="280" t="n"/>
      <c r="S469" s="280" t="n"/>
      <c r="T469" s="280" t="n"/>
      <c r="U469" s="280" t="n"/>
      <c r="V469" s="280" t="n"/>
      <c r="W469" s="280" t="n"/>
      <c r="X469" s="280" t="n"/>
      <c r="Y469" s="280" t="n"/>
      <c r="Z469" s="280" t="n"/>
      <c r="AA469" s="280" t="n"/>
      <c r="AB469" s="280" t="n"/>
      <c r="AC469" s="280" t="n"/>
      <c r="AD469" s="280" t="n"/>
      <c r="AE469" s="280" t="n"/>
      <c r="AF469" s="280" t="n"/>
      <c r="AG469" s="280" t="n"/>
      <c r="AH469" s="280" t="n"/>
      <c r="AI469" s="280" t="n"/>
      <c r="AJ469" s="280" t="n"/>
      <c r="AK469" s="280" t="n"/>
    </row>
    <row r="470" ht="15" customFormat="1" customHeight="1" s="23">
      <c r="A470" s="115" t="n"/>
      <c r="B470" s="426" t="n"/>
      <c r="C470" s="86" t="n"/>
      <c r="D470" s="86" t="n"/>
      <c r="E470" s="86" t="n"/>
      <c r="F470" s="86" t="n"/>
      <c r="G470" s="22" t="n"/>
      <c r="H470" s="280" t="n"/>
      <c r="I470" s="280" t="n"/>
      <c r="J470" s="280" t="n"/>
      <c r="K470" s="280" t="n"/>
      <c r="L470" s="280" t="n"/>
      <c r="M470" s="280" t="n"/>
      <c r="N470" s="280" t="n"/>
      <c r="O470" s="280" t="n"/>
      <c r="P470" s="280" t="n"/>
      <c r="Q470" s="280" t="n"/>
      <c r="R470" s="280" t="n"/>
      <c r="S470" s="280" t="n"/>
      <c r="T470" s="280" t="n"/>
      <c r="U470" s="280" t="n"/>
      <c r="V470" s="280" t="n"/>
      <c r="W470" s="280" t="n"/>
      <c r="X470" s="280" t="n"/>
      <c r="Y470" s="280" t="n"/>
      <c r="Z470" s="280" t="n"/>
      <c r="AA470" s="280" t="n"/>
      <c r="AB470" s="280" t="n"/>
      <c r="AC470" s="280" t="n"/>
      <c r="AD470" s="280" t="n"/>
      <c r="AE470" s="280" t="n"/>
      <c r="AF470" s="280" t="n"/>
      <c r="AG470" s="280" t="n"/>
      <c r="AH470" s="280" t="n"/>
      <c r="AI470" s="280" t="n"/>
      <c r="AJ470" s="280" t="n"/>
      <c r="AK470" s="280" t="n"/>
    </row>
    <row r="471" ht="15" customFormat="1" customHeight="1" s="23">
      <c r="A471" s="115" t="n"/>
      <c r="B471" s="426" t="n"/>
      <c r="C471" s="86" t="n"/>
      <c r="D471" s="86" t="n"/>
      <c r="E471" s="86" t="n"/>
      <c r="F471" s="86" t="n"/>
      <c r="G471" s="22" t="n"/>
      <c r="H471" s="280" t="n"/>
      <c r="I471" s="280" t="n"/>
      <c r="J471" s="280" t="n"/>
      <c r="K471" s="280" t="n"/>
      <c r="L471" s="280" t="n"/>
      <c r="M471" s="280" t="n"/>
      <c r="N471" s="280" t="n"/>
      <c r="O471" s="280" t="n"/>
      <c r="P471" s="280" t="n"/>
      <c r="Q471" s="280" t="n"/>
      <c r="R471" s="280" t="n"/>
      <c r="S471" s="280" t="n"/>
      <c r="T471" s="280" t="n"/>
      <c r="U471" s="280" t="n"/>
      <c r="V471" s="280" t="n"/>
      <c r="W471" s="280" t="n"/>
      <c r="X471" s="280" t="n"/>
      <c r="Y471" s="280" t="n"/>
      <c r="Z471" s="280" t="n"/>
      <c r="AA471" s="280" t="n"/>
      <c r="AB471" s="280" t="n"/>
      <c r="AC471" s="280" t="n"/>
      <c r="AD471" s="280" t="n"/>
      <c r="AE471" s="280" t="n"/>
      <c r="AF471" s="280" t="n"/>
      <c r="AG471" s="280" t="n"/>
      <c r="AH471" s="280" t="n"/>
      <c r="AI471" s="280" t="n"/>
      <c r="AJ471" s="280" t="n"/>
      <c r="AK471" s="280" t="n"/>
    </row>
    <row r="472" ht="15" customFormat="1" customHeight="1" s="23">
      <c r="A472" s="115" t="n"/>
      <c r="B472" s="426" t="n"/>
      <c r="C472" s="86" t="n"/>
      <c r="D472" s="86" t="n"/>
      <c r="E472" s="86" t="n"/>
      <c r="F472" s="86" t="n"/>
      <c r="G472" s="22" t="n"/>
      <c r="H472" s="280" t="n"/>
      <c r="I472" s="280" t="n"/>
      <c r="J472" s="280" t="n"/>
      <c r="K472" s="280" t="n"/>
      <c r="L472" s="280" t="n"/>
      <c r="M472" s="280" t="n"/>
      <c r="N472" s="280" t="n"/>
      <c r="O472" s="280" t="n"/>
      <c r="P472" s="280" t="n"/>
      <c r="Q472" s="280" t="n"/>
      <c r="R472" s="280" t="n"/>
      <c r="S472" s="280" t="n"/>
      <c r="T472" s="280" t="n"/>
      <c r="U472" s="280" t="n"/>
      <c r="V472" s="280" t="n"/>
      <c r="W472" s="280" t="n"/>
      <c r="X472" s="280" t="n"/>
      <c r="Y472" s="280" t="n"/>
      <c r="Z472" s="280" t="n"/>
      <c r="AA472" s="280" t="n"/>
      <c r="AB472" s="280" t="n"/>
      <c r="AC472" s="280" t="n"/>
      <c r="AD472" s="280" t="n"/>
      <c r="AE472" s="280" t="n"/>
      <c r="AF472" s="280" t="n"/>
      <c r="AG472" s="280" t="n"/>
      <c r="AH472" s="280" t="n"/>
      <c r="AI472" s="280" t="n"/>
      <c r="AJ472" s="280" t="n"/>
      <c r="AK472" s="280" t="n"/>
    </row>
    <row r="473" ht="15" customFormat="1" customHeight="1" s="23">
      <c r="A473" s="115" t="n"/>
      <c r="B473" s="426" t="n"/>
      <c r="C473" s="86" t="n"/>
      <c r="D473" s="86" t="n"/>
      <c r="E473" s="86" t="n"/>
      <c r="F473" s="86" t="n"/>
      <c r="G473" s="22" t="n"/>
      <c r="H473" s="280" t="n"/>
      <c r="I473" s="280" t="n"/>
      <c r="J473" s="280" t="n"/>
      <c r="K473" s="280" t="n"/>
      <c r="L473" s="280" t="n"/>
      <c r="M473" s="280" t="n"/>
      <c r="N473" s="280" t="n"/>
      <c r="O473" s="280" t="n"/>
      <c r="P473" s="280" t="n"/>
      <c r="Q473" s="280" t="n"/>
      <c r="R473" s="280" t="n"/>
      <c r="S473" s="280" t="n"/>
      <c r="T473" s="280" t="n"/>
      <c r="U473" s="280" t="n"/>
      <c r="V473" s="280" t="n"/>
      <c r="W473" s="280" t="n"/>
      <c r="X473" s="280" t="n"/>
      <c r="Y473" s="280" t="n"/>
      <c r="Z473" s="280" t="n"/>
      <c r="AA473" s="280" t="n"/>
      <c r="AB473" s="280" t="n"/>
      <c r="AC473" s="280" t="n"/>
      <c r="AD473" s="280" t="n"/>
      <c r="AE473" s="280" t="n"/>
      <c r="AF473" s="280" t="n"/>
      <c r="AG473" s="280" t="n"/>
      <c r="AH473" s="280" t="n"/>
      <c r="AI473" s="280" t="n"/>
      <c r="AJ473" s="280" t="n"/>
      <c r="AK473" s="280" t="n"/>
    </row>
    <row r="474" ht="15" customFormat="1" customHeight="1" s="23">
      <c r="A474" s="115" t="n"/>
      <c r="B474" s="426" t="n"/>
      <c r="C474" s="86" t="n"/>
      <c r="D474" s="86" t="n"/>
      <c r="E474" s="86" t="n"/>
      <c r="F474" s="86" t="n"/>
      <c r="G474" s="22" t="n"/>
      <c r="H474" s="280" t="n"/>
      <c r="I474" s="280" t="n"/>
      <c r="J474" s="280" t="n"/>
      <c r="K474" s="280" t="n"/>
      <c r="L474" s="280" t="n"/>
      <c r="M474" s="280" t="n"/>
      <c r="N474" s="280" t="n"/>
      <c r="O474" s="280" t="n"/>
      <c r="P474" s="280" t="n"/>
      <c r="Q474" s="280" t="n"/>
      <c r="R474" s="280" t="n"/>
      <c r="S474" s="280" t="n"/>
      <c r="T474" s="280" t="n"/>
      <c r="U474" s="280" t="n"/>
      <c r="V474" s="280" t="n"/>
      <c r="W474" s="280" t="n"/>
      <c r="X474" s="280" t="n"/>
      <c r="Y474" s="280" t="n"/>
      <c r="Z474" s="280" t="n"/>
      <c r="AA474" s="280" t="n"/>
      <c r="AB474" s="280" t="n"/>
      <c r="AC474" s="280" t="n"/>
      <c r="AD474" s="280" t="n"/>
      <c r="AE474" s="280" t="n"/>
      <c r="AF474" s="280" t="n"/>
      <c r="AG474" s="280" t="n"/>
      <c r="AH474" s="280" t="n"/>
      <c r="AI474" s="280" t="n"/>
      <c r="AJ474" s="280" t="n"/>
      <c r="AK474" s="280" t="n"/>
    </row>
    <row r="475" ht="15" customFormat="1" customHeight="1" s="23">
      <c r="A475" s="115" t="n"/>
      <c r="B475" s="426" t="n"/>
      <c r="C475" s="86" t="n"/>
      <c r="D475" s="86" t="n"/>
      <c r="E475" s="86" t="n"/>
      <c r="F475" s="86" t="n"/>
      <c r="G475" s="22" t="n"/>
      <c r="H475" s="280" t="n"/>
      <c r="I475" s="280" t="n"/>
      <c r="J475" s="280" t="n"/>
      <c r="K475" s="280" t="n"/>
      <c r="L475" s="280" t="n"/>
      <c r="M475" s="280" t="n"/>
      <c r="N475" s="280" t="n"/>
      <c r="O475" s="280" t="n"/>
      <c r="P475" s="280" t="n"/>
      <c r="Q475" s="280" t="n"/>
      <c r="R475" s="280" t="n"/>
      <c r="S475" s="280" t="n"/>
      <c r="T475" s="280" t="n"/>
      <c r="U475" s="280" t="n"/>
      <c r="V475" s="280" t="n"/>
      <c r="W475" s="280" t="n"/>
      <c r="X475" s="280" t="n"/>
      <c r="Y475" s="280" t="n"/>
      <c r="Z475" s="280" t="n"/>
      <c r="AA475" s="280" t="n"/>
      <c r="AB475" s="280" t="n"/>
      <c r="AC475" s="280" t="n"/>
      <c r="AD475" s="280" t="n"/>
      <c r="AE475" s="280" t="n"/>
      <c r="AF475" s="280" t="n"/>
      <c r="AG475" s="280" t="n"/>
      <c r="AH475" s="280" t="n"/>
      <c r="AI475" s="280" t="n"/>
      <c r="AJ475" s="280" t="n"/>
      <c r="AK475" s="280" t="n"/>
    </row>
    <row r="476" ht="15" customFormat="1" customHeight="1" s="23">
      <c r="A476" s="115" t="n"/>
      <c r="B476" s="426" t="n"/>
      <c r="C476" s="86" t="n"/>
      <c r="D476" s="86" t="n"/>
      <c r="E476" s="86" t="n"/>
      <c r="F476" s="86" t="n"/>
      <c r="G476" s="22" t="n"/>
      <c r="H476" s="280" t="n"/>
      <c r="I476" s="280" t="n"/>
      <c r="J476" s="280" t="n"/>
      <c r="K476" s="280" t="n"/>
      <c r="L476" s="280" t="n"/>
      <c r="M476" s="280" t="n"/>
      <c r="N476" s="280" t="n"/>
      <c r="O476" s="280" t="n"/>
      <c r="P476" s="280" t="n"/>
      <c r="Q476" s="280" t="n"/>
      <c r="R476" s="280" t="n"/>
      <c r="S476" s="280" t="n"/>
      <c r="T476" s="280" t="n"/>
      <c r="U476" s="280" t="n"/>
      <c r="V476" s="280" t="n"/>
      <c r="W476" s="280" t="n"/>
      <c r="X476" s="280" t="n"/>
      <c r="Y476" s="280" t="n"/>
      <c r="Z476" s="280" t="n"/>
      <c r="AA476" s="280" t="n"/>
      <c r="AB476" s="280" t="n"/>
      <c r="AC476" s="280" t="n"/>
      <c r="AD476" s="280" t="n"/>
      <c r="AE476" s="280" t="n"/>
      <c r="AF476" s="280" t="n"/>
      <c r="AG476" s="280" t="n"/>
      <c r="AH476" s="280" t="n"/>
      <c r="AI476" s="280" t="n"/>
      <c r="AJ476" s="280" t="n"/>
      <c r="AK476" s="280" t="n"/>
    </row>
    <row r="477" ht="15" customFormat="1" customHeight="1" s="23">
      <c r="A477" s="115" t="n"/>
      <c r="B477" s="426" t="n"/>
      <c r="C477" s="86" t="n"/>
      <c r="D477" s="86" t="n"/>
      <c r="E477" s="86" t="n"/>
      <c r="F477" s="86" t="n"/>
      <c r="G477" s="22" t="n"/>
      <c r="H477" s="280" t="n"/>
      <c r="I477" s="280" t="n"/>
      <c r="J477" s="280" t="n"/>
      <c r="K477" s="280" t="n"/>
      <c r="L477" s="280" t="n"/>
      <c r="M477" s="280" t="n"/>
      <c r="N477" s="280" t="n"/>
      <c r="O477" s="280" t="n"/>
      <c r="P477" s="280" t="n"/>
      <c r="Q477" s="280" t="n"/>
      <c r="R477" s="280" t="n"/>
      <c r="S477" s="280" t="n"/>
      <c r="T477" s="280" t="n"/>
      <c r="U477" s="280" t="n"/>
      <c r="V477" s="280" t="n"/>
      <c r="W477" s="280" t="n"/>
      <c r="X477" s="280" t="n"/>
      <c r="Y477" s="280" t="n"/>
      <c r="Z477" s="280" t="n"/>
      <c r="AA477" s="280" t="n"/>
      <c r="AB477" s="280" t="n"/>
      <c r="AC477" s="280" t="n"/>
      <c r="AD477" s="280" t="n"/>
      <c r="AE477" s="280" t="n"/>
      <c r="AF477" s="280" t="n"/>
      <c r="AG477" s="280" t="n"/>
      <c r="AH477" s="280" t="n"/>
      <c r="AI477" s="280" t="n"/>
      <c r="AJ477" s="280" t="n"/>
      <c r="AK477" s="280" t="n"/>
    </row>
    <row r="478" ht="15" customFormat="1" customHeight="1" s="23">
      <c r="A478" s="115" t="n"/>
      <c r="B478" s="426" t="n"/>
      <c r="C478" s="86" t="n"/>
      <c r="D478" s="86" t="n"/>
      <c r="E478" s="86" t="n"/>
      <c r="F478" s="86" t="n"/>
      <c r="G478" s="22" t="n"/>
      <c r="H478" s="280" t="n"/>
      <c r="I478" s="280" t="n"/>
      <c r="J478" s="280" t="n"/>
      <c r="K478" s="280" t="n"/>
      <c r="L478" s="280" t="n"/>
      <c r="M478" s="280" t="n"/>
      <c r="N478" s="280" t="n"/>
      <c r="O478" s="280" t="n"/>
      <c r="P478" s="280" t="n"/>
      <c r="Q478" s="280" t="n"/>
      <c r="R478" s="280" t="n"/>
      <c r="S478" s="280" t="n"/>
      <c r="T478" s="280" t="n"/>
      <c r="U478" s="280" t="n"/>
      <c r="V478" s="280" t="n"/>
      <c r="W478" s="280" t="n"/>
      <c r="X478" s="280" t="n"/>
      <c r="Y478" s="280" t="n"/>
      <c r="Z478" s="280" t="n"/>
      <c r="AA478" s="280" t="n"/>
      <c r="AB478" s="280" t="n"/>
      <c r="AC478" s="280" t="n"/>
      <c r="AD478" s="280" t="n"/>
      <c r="AE478" s="280" t="n"/>
      <c r="AF478" s="280" t="n"/>
      <c r="AG478" s="280" t="n"/>
      <c r="AH478" s="280" t="n"/>
      <c r="AI478" s="280" t="n"/>
      <c r="AJ478" s="280" t="n"/>
      <c r="AK478" s="280" t="n"/>
    </row>
    <row r="479" ht="15" customFormat="1" customHeight="1" s="23">
      <c r="A479" s="115" t="n"/>
      <c r="B479" s="426" t="n"/>
      <c r="C479" s="86" t="n"/>
      <c r="D479" s="86" t="n"/>
      <c r="E479" s="86" t="n"/>
      <c r="F479" s="86" t="n"/>
      <c r="G479" s="22" t="n"/>
      <c r="H479" s="280" t="n"/>
      <c r="I479" s="280" t="n"/>
      <c r="J479" s="280" t="n"/>
      <c r="K479" s="280" t="n"/>
      <c r="L479" s="280" t="n"/>
      <c r="M479" s="280" t="n"/>
      <c r="N479" s="280" t="n"/>
      <c r="O479" s="280" t="n"/>
      <c r="P479" s="280" t="n"/>
      <c r="Q479" s="280" t="n"/>
      <c r="R479" s="280" t="n"/>
      <c r="S479" s="280" t="n"/>
      <c r="T479" s="280" t="n"/>
      <c r="U479" s="280" t="n"/>
      <c r="V479" s="280" t="n"/>
      <c r="W479" s="280" t="n"/>
      <c r="X479" s="280" t="n"/>
      <c r="Y479" s="280" t="n"/>
      <c r="Z479" s="280" t="n"/>
      <c r="AA479" s="280" t="n"/>
      <c r="AB479" s="280" t="n"/>
      <c r="AC479" s="280" t="n"/>
      <c r="AD479" s="280" t="n"/>
      <c r="AE479" s="280" t="n"/>
      <c r="AF479" s="280" t="n"/>
      <c r="AG479" s="280" t="n"/>
      <c r="AH479" s="280" t="n"/>
      <c r="AI479" s="280" t="n"/>
      <c r="AJ479" s="280" t="n"/>
      <c r="AK479" s="280" t="n"/>
    </row>
    <row r="480" ht="15" customFormat="1" customHeight="1" s="23">
      <c r="A480" s="115" t="n"/>
      <c r="B480" s="426" t="n"/>
      <c r="C480" s="86" t="n"/>
      <c r="D480" s="86" t="n"/>
      <c r="E480" s="86" t="n"/>
      <c r="F480" s="86" t="n"/>
      <c r="G480" s="22" t="n"/>
      <c r="H480" s="280" t="n"/>
      <c r="I480" s="280" t="n"/>
      <c r="J480" s="280" t="n"/>
      <c r="K480" s="280" t="n"/>
      <c r="L480" s="280" t="n"/>
      <c r="M480" s="280" t="n"/>
      <c r="N480" s="280" t="n"/>
      <c r="O480" s="280" t="n"/>
      <c r="P480" s="280" t="n"/>
      <c r="Q480" s="280" t="n"/>
      <c r="R480" s="280" t="n"/>
      <c r="S480" s="280" t="n"/>
      <c r="T480" s="280" t="n"/>
      <c r="U480" s="280" t="n"/>
      <c r="V480" s="280" t="n"/>
      <c r="W480" s="280" t="n"/>
      <c r="X480" s="280" t="n"/>
      <c r="Y480" s="280" t="n"/>
      <c r="Z480" s="280" t="n"/>
      <c r="AA480" s="280" t="n"/>
      <c r="AB480" s="280" t="n"/>
      <c r="AC480" s="280" t="n"/>
      <c r="AD480" s="280" t="n"/>
      <c r="AE480" s="280" t="n"/>
      <c r="AF480" s="280" t="n"/>
      <c r="AG480" s="280" t="n"/>
      <c r="AH480" s="280" t="n"/>
      <c r="AI480" s="280" t="n"/>
      <c r="AJ480" s="280" t="n"/>
      <c r="AK480" s="280" t="n"/>
    </row>
    <row r="481" ht="15" customFormat="1" customHeight="1" s="23">
      <c r="A481" s="115" t="n"/>
      <c r="B481" s="426" t="n"/>
      <c r="C481" s="86" t="n"/>
      <c r="D481" s="86" t="n"/>
      <c r="E481" s="86" t="n"/>
      <c r="F481" s="86" t="n"/>
      <c r="G481" s="22" t="n"/>
      <c r="H481" s="280" t="n"/>
      <c r="I481" s="280" t="n"/>
      <c r="J481" s="280" t="n"/>
      <c r="K481" s="280" t="n"/>
      <c r="L481" s="280" t="n"/>
      <c r="M481" s="280" t="n"/>
      <c r="N481" s="280" t="n"/>
      <c r="O481" s="280" t="n"/>
      <c r="P481" s="280" t="n"/>
      <c r="Q481" s="280" t="n"/>
      <c r="R481" s="280" t="n"/>
      <c r="S481" s="280" t="n"/>
      <c r="T481" s="280" t="n"/>
      <c r="U481" s="280" t="n"/>
      <c r="V481" s="280" t="n"/>
      <c r="W481" s="280" t="n"/>
      <c r="X481" s="280" t="n"/>
      <c r="Y481" s="280" t="n"/>
      <c r="Z481" s="280" t="n"/>
      <c r="AA481" s="280" t="n"/>
      <c r="AB481" s="280" t="n"/>
      <c r="AC481" s="280" t="n"/>
      <c r="AD481" s="280" t="n"/>
      <c r="AE481" s="280" t="n"/>
      <c r="AF481" s="280" t="n"/>
      <c r="AG481" s="280" t="n"/>
      <c r="AH481" s="280" t="n"/>
      <c r="AI481" s="280" t="n"/>
      <c r="AJ481" s="280" t="n"/>
      <c r="AK481" s="280" t="n"/>
    </row>
    <row r="482" ht="15" customFormat="1" customHeight="1" s="23">
      <c r="A482" s="115" t="n"/>
      <c r="B482" s="426" t="n"/>
      <c r="C482" s="86" t="n"/>
      <c r="D482" s="86" t="n"/>
      <c r="E482" s="86" t="n"/>
      <c r="F482" s="86" t="n"/>
      <c r="G482" s="22" t="n"/>
      <c r="H482" s="280" t="n"/>
      <c r="I482" s="280" t="n"/>
      <c r="J482" s="280" t="n"/>
      <c r="K482" s="280" t="n"/>
      <c r="L482" s="280" t="n"/>
      <c r="M482" s="280" t="n"/>
      <c r="N482" s="280" t="n"/>
      <c r="O482" s="280" t="n"/>
      <c r="P482" s="280" t="n"/>
      <c r="Q482" s="280" t="n"/>
      <c r="R482" s="280" t="n"/>
      <c r="S482" s="280" t="n"/>
      <c r="T482" s="280" t="n"/>
      <c r="U482" s="280" t="n"/>
      <c r="V482" s="280" t="n"/>
      <c r="W482" s="280" t="n"/>
      <c r="X482" s="280" t="n"/>
      <c r="Y482" s="280" t="n"/>
      <c r="Z482" s="280" t="n"/>
      <c r="AA482" s="280" t="n"/>
      <c r="AB482" s="280" t="n"/>
      <c r="AC482" s="280" t="n"/>
      <c r="AD482" s="280" t="n"/>
      <c r="AE482" s="280" t="n"/>
      <c r="AF482" s="280" t="n"/>
      <c r="AG482" s="280" t="n"/>
      <c r="AH482" s="280" t="n"/>
      <c r="AI482" s="280" t="n"/>
      <c r="AJ482" s="280" t="n"/>
      <c r="AK482" s="280" t="n"/>
    </row>
    <row r="483" ht="15" customFormat="1" customHeight="1" s="23">
      <c r="A483" s="115" t="n"/>
      <c r="B483" s="426" t="n"/>
      <c r="C483" s="86" t="n"/>
      <c r="D483" s="86" t="n"/>
      <c r="E483" s="86" t="n"/>
      <c r="F483" s="86" t="n"/>
      <c r="G483" s="22" t="n"/>
      <c r="H483" s="280" t="n"/>
      <c r="I483" s="280" t="n"/>
      <c r="J483" s="280" t="n"/>
      <c r="K483" s="280" t="n"/>
      <c r="L483" s="280" t="n"/>
      <c r="M483" s="280" t="n"/>
      <c r="N483" s="280" t="n"/>
      <c r="O483" s="280" t="n"/>
      <c r="P483" s="280" t="n"/>
      <c r="Q483" s="280" t="n"/>
      <c r="R483" s="280" t="n"/>
      <c r="S483" s="280" t="n"/>
      <c r="T483" s="280" t="n"/>
      <c r="U483" s="280" t="n"/>
      <c r="V483" s="280" t="n"/>
      <c r="W483" s="280" t="n"/>
      <c r="X483" s="280" t="n"/>
      <c r="Y483" s="280" t="n"/>
      <c r="Z483" s="280" t="n"/>
      <c r="AA483" s="280" t="n"/>
      <c r="AB483" s="280" t="n"/>
      <c r="AC483" s="280" t="n"/>
      <c r="AD483" s="280" t="n"/>
      <c r="AE483" s="280" t="n"/>
      <c r="AF483" s="280" t="n"/>
      <c r="AG483" s="280" t="n"/>
      <c r="AH483" s="280" t="n"/>
      <c r="AI483" s="280" t="n"/>
      <c r="AJ483" s="280" t="n"/>
      <c r="AK483" s="280" t="n"/>
    </row>
    <row r="484" ht="15" customFormat="1" customHeight="1" s="23">
      <c r="A484" s="115" t="n"/>
      <c r="B484" s="426" t="n"/>
      <c r="C484" s="86" t="n"/>
      <c r="D484" s="86" t="n"/>
      <c r="E484" s="86" t="n"/>
      <c r="F484" s="86" t="n"/>
      <c r="G484" s="22" t="n"/>
      <c r="H484" s="280" t="n"/>
      <c r="I484" s="280" t="n"/>
      <c r="J484" s="280" t="n"/>
      <c r="K484" s="280" t="n"/>
      <c r="L484" s="280" t="n"/>
      <c r="M484" s="280" t="n"/>
      <c r="N484" s="280" t="n"/>
      <c r="O484" s="280" t="n"/>
      <c r="P484" s="280" t="n"/>
      <c r="Q484" s="280" t="n"/>
      <c r="R484" s="280" t="n"/>
      <c r="S484" s="280" t="n"/>
      <c r="T484" s="280" t="n"/>
      <c r="U484" s="280" t="n"/>
      <c r="V484" s="280" t="n"/>
      <c r="W484" s="280" t="n"/>
      <c r="X484" s="280" t="n"/>
      <c r="Y484" s="280" t="n"/>
      <c r="Z484" s="280" t="n"/>
      <c r="AA484" s="280" t="n"/>
      <c r="AB484" s="280" t="n"/>
      <c r="AC484" s="280" t="n"/>
      <c r="AD484" s="280" t="n"/>
      <c r="AE484" s="280" t="n"/>
      <c r="AF484" s="280" t="n"/>
      <c r="AG484" s="280" t="n"/>
      <c r="AH484" s="280" t="n"/>
      <c r="AI484" s="280" t="n"/>
      <c r="AJ484" s="280" t="n"/>
      <c r="AK484" s="280" t="n"/>
    </row>
    <row r="485" ht="15" customFormat="1" customHeight="1" s="23">
      <c r="A485" s="115" t="n"/>
      <c r="B485" s="426" t="n"/>
      <c r="C485" s="86" t="n"/>
      <c r="D485" s="86" t="n"/>
      <c r="E485" s="86" t="n"/>
      <c r="F485" s="86" t="n"/>
      <c r="G485" s="22" t="n"/>
      <c r="H485" s="280" t="n"/>
      <c r="I485" s="280" t="n"/>
      <c r="J485" s="280" t="n"/>
      <c r="K485" s="280" t="n"/>
      <c r="L485" s="280" t="n"/>
      <c r="M485" s="280" t="n"/>
      <c r="N485" s="280" t="n"/>
      <c r="O485" s="280" t="n"/>
      <c r="P485" s="280" t="n"/>
      <c r="Q485" s="280" t="n"/>
      <c r="R485" s="280" t="n"/>
      <c r="S485" s="280" t="n"/>
      <c r="T485" s="280" t="n"/>
      <c r="U485" s="280" t="n"/>
      <c r="V485" s="280" t="n"/>
      <c r="W485" s="280" t="n"/>
      <c r="X485" s="280" t="n"/>
      <c r="Y485" s="280" t="n"/>
      <c r="Z485" s="280" t="n"/>
      <c r="AA485" s="280" t="n"/>
      <c r="AB485" s="280" t="n"/>
      <c r="AC485" s="280" t="n"/>
      <c r="AD485" s="280" t="n"/>
      <c r="AE485" s="280" t="n"/>
      <c r="AF485" s="280" t="n"/>
      <c r="AG485" s="280" t="n"/>
      <c r="AH485" s="280" t="n"/>
      <c r="AI485" s="280" t="n"/>
      <c r="AJ485" s="280" t="n"/>
      <c r="AK485" s="280" t="n"/>
    </row>
    <row r="486" ht="15" customFormat="1" customHeight="1" s="23">
      <c r="A486" s="115" t="n"/>
      <c r="B486" s="426" t="n"/>
      <c r="C486" s="86" t="n"/>
      <c r="D486" s="86" t="n"/>
      <c r="E486" s="86" t="n"/>
      <c r="F486" s="86" t="n"/>
      <c r="G486" s="22" t="n"/>
      <c r="H486" s="280" t="n"/>
      <c r="I486" s="280" t="n"/>
      <c r="J486" s="280" t="n"/>
      <c r="K486" s="280" t="n"/>
      <c r="L486" s="280" t="n"/>
      <c r="M486" s="280" t="n"/>
      <c r="N486" s="280" t="n"/>
      <c r="O486" s="280" t="n"/>
      <c r="P486" s="280" t="n"/>
      <c r="Q486" s="280" t="n"/>
      <c r="R486" s="280" t="n"/>
      <c r="S486" s="280" t="n"/>
      <c r="T486" s="280" t="n"/>
      <c r="U486" s="280" t="n"/>
      <c r="V486" s="280" t="n"/>
      <c r="W486" s="280" t="n"/>
      <c r="X486" s="280" t="n"/>
      <c r="Y486" s="280" t="n"/>
      <c r="Z486" s="280" t="n"/>
      <c r="AA486" s="280" t="n"/>
      <c r="AB486" s="280" t="n"/>
      <c r="AC486" s="280" t="n"/>
      <c r="AD486" s="280" t="n"/>
      <c r="AE486" s="280" t="n"/>
      <c r="AF486" s="280" t="n"/>
      <c r="AG486" s="280" t="n"/>
      <c r="AH486" s="280" t="n"/>
      <c r="AI486" s="280" t="n"/>
      <c r="AJ486" s="280" t="n"/>
      <c r="AK486" s="280" t="n"/>
    </row>
    <row r="487" ht="15" customFormat="1" customHeight="1" s="23">
      <c r="A487" s="115" t="n"/>
      <c r="B487" s="426" t="n"/>
      <c r="C487" s="86" t="n"/>
      <c r="D487" s="86" t="n"/>
      <c r="E487" s="86" t="n"/>
      <c r="F487" s="86" t="n"/>
      <c r="G487" s="22" t="n"/>
      <c r="H487" s="280" t="n"/>
      <c r="I487" s="280" t="n"/>
      <c r="J487" s="280" t="n"/>
      <c r="K487" s="280" t="n"/>
      <c r="L487" s="280" t="n"/>
      <c r="M487" s="280" t="n"/>
      <c r="N487" s="280" t="n"/>
      <c r="O487" s="280" t="n"/>
      <c r="P487" s="280" t="n"/>
      <c r="Q487" s="280" t="n"/>
      <c r="R487" s="280" t="n"/>
      <c r="S487" s="280" t="n"/>
      <c r="T487" s="280" t="n"/>
      <c r="U487" s="280" t="n"/>
      <c r="V487" s="280" t="n"/>
      <c r="W487" s="280" t="n"/>
      <c r="X487" s="280" t="n"/>
      <c r="Y487" s="280" t="n"/>
      <c r="Z487" s="280" t="n"/>
      <c r="AA487" s="280" t="n"/>
      <c r="AB487" s="280" t="n"/>
      <c r="AC487" s="280" t="n"/>
      <c r="AD487" s="280" t="n"/>
      <c r="AE487" s="280" t="n"/>
      <c r="AF487" s="280" t="n"/>
      <c r="AG487" s="280" t="n"/>
      <c r="AH487" s="280" t="n"/>
      <c r="AI487" s="280" t="n"/>
      <c r="AJ487" s="280" t="n"/>
      <c r="AK487" s="280" t="n"/>
    </row>
    <row r="488" ht="15" customFormat="1" customHeight="1" s="23">
      <c r="A488" s="115" t="n"/>
      <c r="B488" s="426" t="n"/>
      <c r="C488" s="86" t="n"/>
      <c r="D488" s="86" t="n"/>
      <c r="E488" s="86" t="n"/>
      <c r="F488" s="86" t="n"/>
      <c r="G488" s="22" t="n"/>
      <c r="H488" s="280" t="n"/>
      <c r="I488" s="280" t="n"/>
      <c r="J488" s="280" t="n"/>
      <c r="K488" s="280" t="n"/>
      <c r="L488" s="280" t="n"/>
      <c r="M488" s="280" t="n"/>
      <c r="N488" s="280" t="n"/>
      <c r="O488" s="280" t="n"/>
      <c r="P488" s="280" t="n"/>
      <c r="Q488" s="280" t="n"/>
      <c r="R488" s="280" t="n"/>
      <c r="S488" s="280" t="n"/>
      <c r="T488" s="280" t="n"/>
      <c r="U488" s="280" t="n"/>
      <c r="V488" s="280" t="n"/>
      <c r="W488" s="280" t="n"/>
      <c r="X488" s="280" t="n"/>
      <c r="Y488" s="280" t="n"/>
      <c r="Z488" s="280" t="n"/>
      <c r="AA488" s="280" t="n"/>
      <c r="AB488" s="280" t="n"/>
      <c r="AC488" s="280" t="n"/>
      <c r="AD488" s="280" t="n"/>
      <c r="AE488" s="280" t="n"/>
      <c r="AF488" s="280" t="n"/>
      <c r="AG488" s="280" t="n"/>
      <c r="AH488" s="280" t="n"/>
      <c r="AI488" s="280" t="n"/>
      <c r="AJ488" s="280" t="n"/>
      <c r="AK488" s="280" t="n"/>
    </row>
    <row r="489" ht="15" customFormat="1" customHeight="1" s="23">
      <c r="A489" s="115" t="n"/>
      <c r="B489" s="426" t="n"/>
      <c r="C489" s="86" t="n"/>
      <c r="D489" s="86" t="n"/>
      <c r="E489" s="86" t="n"/>
      <c r="F489" s="86" t="n"/>
      <c r="G489" s="22" t="n"/>
      <c r="H489" s="280" t="n"/>
      <c r="I489" s="280" t="n"/>
      <c r="J489" s="280" t="n"/>
      <c r="K489" s="280" t="n"/>
      <c r="L489" s="280" t="n"/>
      <c r="M489" s="280" t="n"/>
      <c r="N489" s="280" t="n"/>
      <c r="O489" s="280" t="n"/>
      <c r="P489" s="280" t="n"/>
      <c r="Q489" s="280" t="n"/>
      <c r="R489" s="280" t="n"/>
      <c r="S489" s="280" t="n"/>
      <c r="T489" s="280" t="n"/>
      <c r="U489" s="280" t="n"/>
      <c r="V489" s="280" t="n"/>
      <c r="W489" s="280" t="n"/>
      <c r="X489" s="280" t="n"/>
      <c r="Y489" s="280" t="n"/>
      <c r="Z489" s="280" t="n"/>
      <c r="AA489" s="280" t="n"/>
      <c r="AB489" s="280" t="n"/>
      <c r="AC489" s="280" t="n"/>
      <c r="AD489" s="280" t="n"/>
      <c r="AE489" s="280" t="n"/>
      <c r="AF489" s="280" t="n"/>
      <c r="AG489" s="280" t="n"/>
      <c r="AH489" s="280" t="n"/>
      <c r="AI489" s="280" t="n"/>
      <c r="AJ489" s="280" t="n"/>
      <c r="AK489" s="280" t="n"/>
    </row>
    <row r="490" ht="15" customFormat="1" customHeight="1" s="23">
      <c r="A490" s="115" t="n"/>
      <c r="B490" s="426" t="n"/>
      <c r="C490" s="86" t="n"/>
      <c r="D490" s="86" t="n"/>
      <c r="E490" s="86" t="n"/>
      <c r="F490" s="86" t="n"/>
      <c r="G490" s="22" t="n"/>
      <c r="H490" s="280" t="n"/>
      <c r="I490" s="280" t="n"/>
      <c r="J490" s="280" t="n"/>
      <c r="K490" s="280" t="n"/>
      <c r="L490" s="280" t="n"/>
      <c r="M490" s="280" t="n"/>
      <c r="N490" s="280" t="n"/>
      <c r="O490" s="280" t="n"/>
      <c r="P490" s="280" t="n"/>
      <c r="Q490" s="280" t="n"/>
      <c r="R490" s="280" t="n"/>
      <c r="S490" s="280" t="n"/>
      <c r="T490" s="280" t="n"/>
      <c r="U490" s="280" t="n"/>
      <c r="V490" s="280" t="n"/>
      <c r="W490" s="280" t="n"/>
      <c r="X490" s="280" t="n"/>
      <c r="Y490" s="280" t="n"/>
      <c r="Z490" s="280" t="n"/>
      <c r="AA490" s="280" t="n"/>
      <c r="AB490" s="280" t="n"/>
      <c r="AC490" s="280" t="n"/>
      <c r="AD490" s="280" t="n"/>
      <c r="AE490" s="280" t="n"/>
      <c r="AF490" s="280" t="n"/>
      <c r="AG490" s="280" t="n"/>
      <c r="AH490" s="280" t="n"/>
      <c r="AI490" s="280" t="n"/>
      <c r="AJ490" s="280" t="n"/>
      <c r="AK490" s="280" t="n"/>
    </row>
    <row r="491" ht="15" customFormat="1" customHeight="1" s="23">
      <c r="A491" s="115" t="n"/>
      <c r="B491" s="426" t="n"/>
      <c r="C491" s="86" t="n"/>
      <c r="D491" s="86" t="n"/>
      <c r="E491" s="86" t="n"/>
      <c r="F491" s="86" t="n"/>
      <c r="G491" s="22" t="n"/>
      <c r="H491" s="280" t="n"/>
      <c r="I491" s="280" t="n"/>
      <c r="J491" s="280" t="n"/>
      <c r="K491" s="280" t="n"/>
      <c r="L491" s="280" t="n"/>
      <c r="M491" s="280" t="n"/>
      <c r="N491" s="280" t="n"/>
      <c r="O491" s="280" t="n"/>
      <c r="P491" s="280" t="n"/>
      <c r="Q491" s="280" t="n"/>
      <c r="R491" s="280" t="n"/>
      <c r="S491" s="280" t="n"/>
      <c r="T491" s="280" t="n"/>
      <c r="U491" s="280" t="n"/>
      <c r="V491" s="280" t="n"/>
      <c r="W491" s="280" t="n"/>
      <c r="X491" s="280" t="n"/>
      <c r="Y491" s="280" t="n"/>
      <c r="Z491" s="280" t="n"/>
      <c r="AA491" s="280" t="n"/>
      <c r="AB491" s="280" t="n"/>
      <c r="AC491" s="280" t="n"/>
      <c r="AD491" s="280" t="n"/>
      <c r="AE491" s="280" t="n"/>
      <c r="AF491" s="280" t="n"/>
      <c r="AG491" s="280" t="n"/>
      <c r="AH491" s="280" t="n"/>
      <c r="AI491" s="280" t="n"/>
      <c r="AJ491" s="280" t="n"/>
      <c r="AK491" s="280" t="n"/>
    </row>
    <row r="492" ht="15" customFormat="1" customHeight="1" s="23">
      <c r="A492" s="115" t="n"/>
      <c r="B492" s="426" t="n"/>
      <c r="C492" s="86" t="n"/>
      <c r="D492" s="86" t="n"/>
      <c r="E492" s="86" t="n"/>
      <c r="F492" s="86" t="n"/>
      <c r="G492" s="22" t="n"/>
      <c r="H492" s="280" t="n"/>
      <c r="I492" s="280" t="n"/>
      <c r="J492" s="280" t="n"/>
      <c r="K492" s="280" t="n"/>
      <c r="L492" s="280" t="n"/>
      <c r="M492" s="280" t="n"/>
      <c r="N492" s="280" t="n"/>
      <c r="O492" s="280" t="n"/>
      <c r="P492" s="280" t="n"/>
      <c r="Q492" s="280" t="n"/>
      <c r="R492" s="280" t="n"/>
      <c r="S492" s="280" t="n"/>
      <c r="T492" s="280" t="n"/>
      <c r="U492" s="280" t="n"/>
      <c r="V492" s="280" t="n"/>
      <c r="W492" s="280" t="n"/>
      <c r="X492" s="280" t="n"/>
      <c r="Y492" s="280" t="n"/>
      <c r="Z492" s="280" t="n"/>
      <c r="AA492" s="280" t="n"/>
      <c r="AB492" s="280" t="n"/>
      <c r="AC492" s="280" t="n"/>
      <c r="AD492" s="280" t="n"/>
      <c r="AE492" s="280" t="n"/>
      <c r="AF492" s="280" t="n"/>
      <c r="AG492" s="280" t="n"/>
      <c r="AH492" s="280" t="n"/>
      <c r="AI492" s="280" t="n"/>
      <c r="AJ492" s="280" t="n"/>
      <c r="AK492" s="280" t="n"/>
    </row>
    <row r="493" ht="15" customFormat="1" customHeight="1" s="23">
      <c r="A493" s="115" t="n"/>
      <c r="B493" s="426" t="n"/>
      <c r="C493" s="86" t="n"/>
      <c r="D493" s="86" t="n"/>
      <c r="E493" s="86" t="n"/>
      <c r="F493" s="86" t="n"/>
      <c r="G493" s="22" t="n"/>
      <c r="H493" s="280" t="n"/>
      <c r="I493" s="280" t="n"/>
      <c r="J493" s="280" t="n"/>
      <c r="K493" s="280" t="n"/>
      <c r="L493" s="280" t="n"/>
      <c r="M493" s="280" t="n"/>
      <c r="N493" s="280" t="n"/>
      <c r="O493" s="280" t="n"/>
      <c r="P493" s="280" t="n"/>
      <c r="Q493" s="280" t="n"/>
      <c r="R493" s="280" t="n"/>
      <c r="S493" s="280" t="n"/>
      <c r="T493" s="280" t="n"/>
      <c r="U493" s="280" t="n"/>
      <c r="V493" s="280" t="n"/>
      <c r="W493" s="280" t="n"/>
      <c r="X493" s="280" t="n"/>
      <c r="Y493" s="280" t="n"/>
      <c r="Z493" s="280" t="n"/>
      <c r="AA493" s="280" t="n"/>
      <c r="AB493" s="280" t="n"/>
      <c r="AC493" s="280" t="n"/>
      <c r="AD493" s="280" t="n"/>
      <c r="AE493" s="280" t="n"/>
      <c r="AF493" s="280" t="n"/>
      <c r="AG493" s="280" t="n"/>
      <c r="AH493" s="280" t="n"/>
      <c r="AI493" s="280" t="n"/>
      <c r="AJ493" s="280" t="n"/>
      <c r="AK493" s="280" t="n"/>
    </row>
    <row r="494" ht="15" customFormat="1" customHeight="1" s="23">
      <c r="A494" s="115" t="n"/>
      <c r="B494" s="426" t="n"/>
      <c r="C494" s="86" t="n"/>
      <c r="D494" s="86" t="n"/>
      <c r="E494" s="86" t="n"/>
      <c r="F494" s="86" t="n"/>
      <c r="G494" s="22" t="n"/>
      <c r="H494" s="280" t="n"/>
      <c r="I494" s="280" t="n"/>
      <c r="J494" s="280" t="n"/>
      <c r="K494" s="280" t="n"/>
      <c r="L494" s="280" t="n"/>
      <c r="M494" s="280" t="n"/>
      <c r="N494" s="280" t="n"/>
      <c r="O494" s="280" t="n"/>
      <c r="P494" s="280" t="n"/>
      <c r="Q494" s="280" t="n"/>
      <c r="R494" s="280" t="n"/>
      <c r="S494" s="280" t="n"/>
      <c r="T494" s="280" t="n"/>
      <c r="U494" s="280" t="n"/>
      <c r="V494" s="280" t="n"/>
      <c r="W494" s="280" t="n"/>
      <c r="X494" s="280" t="n"/>
      <c r="Y494" s="280" t="n"/>
      <c r="Z494" s="280" t="n"/>
      <c r="AA494" s="280" t="n"/>
      <c r="AB494" s="280" t="n"/>
      <c r="AC494" s="280" t="n"/>
      <c r="AD494" s="280" t="n"/>
      <c r="AE494" s="280" t="n"/>
      <c r="AF494" s="280" t="n"/>
      <c r="AG494" s="280" t="n"/>
      <c r="AH494" s="280" t="n"/>
      <c r="AI494" s="280" t="n"/>
      <c r="AJ494" s="280" t="n"/>
      <c r="AK494" s="280" t="n"/>
    </row>
    <row r="495" ht="15" customFormat="1" customHeight="1" s="23">
      <c r="A495" s="115" t="n"/>
      <c r="B495" s="426" t="n"/>
      <c r="C495" s="86" t="n"/>
      <c r="D495" s="86" t="n"/>
      <c r="E495" s="86" t="n"/>
      <c r="F495" s="86" t="n"/>
      <c r="G495" s="22" t="n"/>
      <c r="H495" s="280" t="n"/>
      <c r="I495" s="280" t="n"/>
      <c r="J495" s="280" t="n"/>
      <c r="K495" s="280" t="n"/>
      <c r="L495" s="280" t="n"/>
      <c r="M495" s="280" t="n"/>
      <c r="N495" s="280" t="n"/>
      <c r="O495" s="280" t="n"/>
      <c r="P495" s="280" t="n"/>
      <c r="Q495" s="280" t="n"/>
      <c r="R495" s="280" t="n"/>
      <c r="S495" s="280" t="n"/>
      <c r="T495" s="280" t="n"/>
      <c r="U495" s="280" t="n"/>
      <c r="V495" s="280" t="n"/>
      <c r="W495" s="280" t="n"/>
      <c r="X495" s="280" t="n"/>
      <c r="Y495" s="280" t="n"/>
      <c r="Z495" s="280" t="n"/>
      <c r="AA495" s="280" t="n"/>
      <c r="AB495" s="280" t="n"/>
      <c r="AC495" s="280" t="n"/>
      <c r="AD495" s="280" t="n"/>
      <c r="AE495" s="280" t="n"/>
      <c r="AF495" s="280" t="n"/>
      <c r="AG495" s="280" t="n"/>
      <c r="AH495" s="280" t="n"/>
      <c r="AI495" s="280" t="n"/>
      <c r="AJ495" s="280" t="n"/>
      <c r="AK495" s="280" t="n"/>
    </row>
    <row r="496" ht="15" customFormat="1" customHeight="1" s="23">
      <c r="A496" s="115" t="n"/>
      <c r="B496" s="426" t="n"/>
      <c r="C496" s="86" t="n"/>
      <c r="D496" s="86" t="n"/>
      <c r="E496" s="86" t="n"/>
      <c r="F496" s="86" t="n"/>
      <c r="G496" s="22" t="n"/>
      <c r="H496" s="280" t="n"/>
      <c r="I496" s="280" t="n"/>
      <c r="J496" s="280" t="n"/>
      <c r="K496" s="280" t="n"/>
      <c r="L496" s="280" t="n"/>
      <c r="M496" s="280" t="n"/>
      <c r="N496" s="280" t="n"/>
      <c r="O496" s="280" t="n"/>
      <c r="P496" s="280" t="n"/>
      <c r="Q496" s="280" t="n"/>
      <c r="R496" s="280" t="n"/>
      <c r="S496" s="280" t="n"/>
      <c r="T496" s="280" t="n"/>
      <c r="U496" s="280" t="n"/>
      <c r="V496" s="280" t="n"/>
      <c r="W496" s="280" t="n"/>
      <c r="X496" s="280" t="n"/>
      <c r="Y496" s="280" t="n"/>
      <c r="Z496" s="280" t="n"/>
      <c r="AA496" s="280" t="n"/>
      <c r="AB496" s="280" t="n"/>
      <c r="AC496" s="280" t="n"/>
      <c r="AD496" s="280" t="n"/>
      <c r="AE496" s="280" t="n"/>
      <c r="AF496" s="280" t="n"/>
      <c r="AG496" s="280" t="n"/>
      <c r="AH496" s="280" t="n"/>
      <c r="AI496" s="280" t="n"/>
      <c r="AJ496" s="280" t="n"/>
      <c r="AK496" s="280" t="n"/>
    </row>
    <row r="497" ht="15" customFormat="1" customHeight="1" s="23">
      <c r="A497" s="115" t="n"/>
      <c r="B497" s="426" t="n"/>
      <c r="C497" s="86" t="n"/>
      <c r="D497" s="86" t="n"/>
      <c r="E497" s="86" t="n"/>
      <c r="F497" s="86" t="n"/>
      <c r="G497" s="22" t="n"/>
      <c r="H497" s="280" t="n"/>
      <c r="I497" s="280" t="n"/>
      <c r="J497" s="280" t="n"/>
      <c r="K497" s="280" t="n"/>
      <c r="L497" s="280" t="n"/>
      <c r="M497" s="280" t="n"/>
      <c r="N497" s="280" t="n"/>
      <c r="O497" s="280" t="n"/>
      <c r="P497" s="280" t="n"/>
      <c r="Q497" s="280" t="n"/>
      <c r="R497" s="280" t="n"/>
      <c r="S497" s="280" t="n"/>
      <c r="T497" s="280" t="n"/>
      <c r="U497" s="280" t="n"/>
      <c r="V497" s="280" t="n"/>
      <c r="W497" s="280" t="n"/>
      <c r="X497" s="280" t="n"/>
      <c r="Y497" s="280" t="n"/>
      <c r="Z497" s="280" t="n"/>
      <c r="AA497" s="280" t="n"/>
      <c r="AB497" s="280" t="n"/>
      <c r="AC497" s="280" t="n"/>
      <c r="AD497" s="280" t="n"/>
      <c r="AE497" s="280" t="n"/>
      <c r="AF497" s="280" t="n"/>
      <c r="AG497" s="280" t="n"/>
      <c r="AH497" s="280" t="n"/>
      <c r="AI497" s="280" t="n"/>
      <c r="AJ497" s="280" t="n"/>
      <c r="AK497" s="280" t="n"/>
    </row>
    <row r="498" ht="15" customFormat="1" customHeight="1" s="23">
      <c r="A498" s="115" t="n"/>
      <c r="B498" s="426" t="n"/>
      <c r="C498" s="86" t="n"/>
      <c r="D498" s="86" t="n"/>
      <c r="E498" s="86" t="n"/>
      <c r="F498" s="86" t="n"/>
      <c r="G498" s="22" t="n"/>
      <c r="H498" s="280" t="n"/>
      <c r="I498" s="280" t="n"/>
      <c r="J498" s="280" t="n"/>
      <c r="K498" s="280" t="n"/>
      <c r="L498" s="280" t="n"/>
      <c r="M498" s="280" t="n"/>
      <c r="N498" s="280" t="n"/>
      <c r="O498" s="280" t="n"/>
      <c r="P498" s="280" t="n"/>
      <c r="Q498" s="280" t="n"/>
      <c r="R498" s="280" t="n"/>
      <c r="S498" s="280" t="n"/>
      <c r="T498" s="280" t="n"/>
      <c r="U498" s="280" t="n"/>
      <c r="V498" s="280" t="n"/>
      <c r="W498" s="280" t="n"/>
      <c r="X498" s="280" t="n"/>
      <c r="Y498" s="280" t="n"/>
      <c r="Z498" s="280" t="n"/>
      <c r="AA498" s="280" t="n"/>
      <c r="AB498" s="280" t="n"/>
      <c r="AC498" s="280" t="n"/>
      <c r="AD498" s="280" t="n"/>
      <c r="AE498" s="280" t="n"/>
      <c r="AF498" s="280" t="n"/>
      <c r="AG498" s="280" t="n"/>
      <c r="AH498" s="280" t="n"/>
      <c r="AI498" s="280" t="n"/>
      <c r="AJ498" s="280" t="n"/>
      <c r="AK498" s="280" t="n"/>
    </row>
    <row r="499" ht="15" customFormat="1" customHeight="1" s="23">
      <c r="A499" s="115" t="n"/>
      <c r="B499" s="426" t="n"/>
      <c r="C499" s="86" t="n"/>
      <c r="D499" s="86" t="n"/>
      <c r="E499" s="86" t="n"/>
      <c r="F499" s="86" t="n"/>
      <c r="G499" s="22" t="n"/>
      <c r="H499" s="280" t="n"/>
      <c r="I499" s="280" t="n"/>
      <c r="J499" s="280" t="n"/>
      <c r="K499" s="280" t="n"/>
      <c r="L499" s="280" t="n"/>
      <c r="M499" s="280" t="n"/>
      <c r="N499" s="280" t="n"/>
      <c r="O499" s="280" t="n"/>
      <c r="P499" s="280" t="n"/>
      <c r="Q499" s="280" t="n"/>
      <c r="R499" s="280" t="n"/>
      <c r="S499" s="280" t="n"/>
      <c r="T499" s="280" t="n"/>
      <c r="U499" s="280" t="n"/>
      <c r="V499" s="280" t="n"/>
      <c r="W499" s="280" t="n"/>
      <c r="X499" s="280" t="n"/>
      <c r="Y499" s="280" t="n"/>
      <c r="Z499" s="280" t="n"/>
      <c r="AA499" s="280" t="n"/>
      <c r="AB499" s="280" t="n"/>
      <c r="AC499" s="280" t="n"/>
      <c r="AD499" s="280" t="n"/>
      <c r="AE499" s="280" t="n"/>
      <c r="AF499" s="280" t="n"/>
      <c r="AG499" s="280" t="n"/>
      <c r="AH499" s="280" t="n"/>
      <c r="AI499" s="280" t="n"/>
      <c r="AJ499" s="280" t="n"/>
      <c r="AK499" s="280" t="n"/>
    </row>
    <row r="500" ht="15" customFormat="1" customHeight="1" s="23">
      <c r="A500" s="115" t="n"/>
      <c r="B500" s="426" t="n"/>
      <c r="C500" s="86" t="n"/>
      <c r="D500" s="86" t="n"/>
      <c r="E500" s="86" t="n"/>
      <c r="F500" s="86" t="n"/>
      <c r="G500" s="22" t="n"/>
      <c r="H500" s="280" t="n"/>
      <c r="I500" s="280" t="n"/>
      <c r="J500" s="280" t="n"/>
      <c r="K500" s="280" t="n"/>
      <c r="L500" s="280" t="n"/>
      <c r="M500" s="280" t="n"/>
      <c r="N500" s="280" t="n"/>
      <c r="O500" s="280" t="n"/>
      <c r="P500" s="280" t="n"/>
      <c r="Q500" s="280" t="n"/>
      <c r="R500" s="280" t="n"/>
      <c r="S500" s="280" t="n"/>
      <c r="T500" s="280" t="n"/>
      <c r="U500" s="280" t="n"/>
      <c r="V500" s="280" t="n"/>
      <c r="W500" s="280" t="n"/>
      <c r="X500" s="280" t="n"/>
      <c r="Y500" s="280" t="n"/>
      <c r="Z500" s="280" t="n"/>
      <c r="AA500" s="280" t="n"/>
      <c r="AB500" s="280" t="n"/>
      <c r="AC500" s="280" t="n"/>
      <c r="AD500" s="280" t="n"/>
      <c r="AE500" s="280" t="n"/>
      <c r="AF500" s="280" t="n"/>
      <c r="AG500" s="280" t="n"/>
      <c r="AH500" s="280" t="n"/>
      <c r="AI500" s="280" t="n"/>
      <c r="AJ500" s="280" t="n"/>
      <c r="AK500" s="280" t="n"/>
    </row>
    <row r="501" ht="15" customFormat="1" customHeight="1" s="23">
      <c r="A501" s="115" t="n"/>
      <c r="B501" s="426" t="n"/>
      <c r="C501" s="86" t="n"/>
      <c r="D501" s="86" t="n"/>
      <c r="E501" s="86" t="n"/>
      <c r="F501" s="86" t="n"/>
      <c r="G501" s="22" t="n"/>
      <c r="H501" s="280" t="n"/>
      <c r="I501" s="280" t="n"/>
      <c r="J501" s="280" t="n"/>
      <c r="K501" s="280" t="n"/>
      <c r="L501" s="280" t="n"/>
      <c r="M501" s="280" t="n"/>
      <c r="N501" s="280" t="n"/>
      <c r="O501" s="280" t="n"/>
      <c r="P501" s="280" t="n"/>
      <c r="Q501" s="280" t="n"/>
      <c r="R501" s="280" t="n"/>
      <c r="S501" s="280" t="n"/>
      <c r="T501" s="280" t="n"/>
      <c r="U501" s="280" t="n"/>
      <c r="V501" s="280" t="n"/>
      <c r="W501" s="280" t="n"/>
      <c r="X501" s="280" t="n"/>
      <c r="Y501" s="280" t="n"/>
      <c r="Z501" s="280" t="n"/>
      <c r="AA501" s="280" t="n"/>
      <c r="AB501" s="280" t="n"/>
      <c r="AC501" s="280" t="n"/>
      <c r="AD501" s="280" t="n"/>
      <c r="AE501" s="280" t="n"/>
      <c r="AF501" s="280" t="n"/>
      <c r="AG501" s="280" t="n"/>
      <c r="AH501" s="280" t="n"/>
      <c r="AI501" s="280" t="n"/>
      <c r="AJ501" s="280" t="n"/>
      <c r="AK501" s="280" t="n"/>
    </row>
    <row r="502" ht="15" customFormat="1" customHeight="1" s="23">
      <c r="A502" s="115" t="n"/>
      <c r="B502" s="426" t="n"/>
      <c r="C502" s="86" t="n"/>
      <c r="D502" s="86" t="n"/>
      <c r="E502" s="86" t="n"/>
      <c r="F502" s="86" t="n"/>
      <c r="G502" s="22" t="n"/>
      <c r="H502" s="280" t="n"/>
      <c r="I502" s="280" t="n"/>
      <c r="J502" s="280" t="n"/>
      <c r="K502" s="280" t="n"/>
      <c r="L502" s="280" t="n"/>
      <c r="M502" s="280" t="n"/>
      <c r="N502" s="280" t="n"/>
      <c r="O502" s="280" t="n"/>
      <c r="P502" s="280" t="n"/>
      <c r="Q502" s="280" t="n"/>
      <c r="R502" s="280" t="n"/>
      <c r="S502" s="280" t="n"/>
      <c r="T502" s="280" t="n"/>
      <c r="U502" s="280" t="n"/>
      <c r="V502" s="280" t="n"/>
      <c r="W502" s="280" t="n"/>
      <c r="X502" s="280" t="n"/>
      <c r="Y502" s="280" t="n"/>
      <c r="Z502" s="280" t="n"/>
      <c r="AA502" s="280" t="n"/>
      <c r="AB502" s="280" t="n"/>
      <c r="AC502" s="280" t="n"/>
      <c r="AD502" s="280" t="n"/>
      <c r="AE502" s="280" t="n"/>
      <c r="AF502" s="280" t="n"/>
      <c r="AG502" s="280" t="n"/>
      <c r="AH502" s="280" t="n"/>
      <c r="AI502" s="280" t="n"/>
      <c r="AJ502" s="280" t="n"/>
      <c r="AK502" s="280" t="n"/>
    </row>
    <row r="503" ht="15" customFormat="1" customHeight="1" s="23">
      <c r="A503" s="115" t="n"/>
      <c r="B503" s="426" t="n"/>
      <c r="C503" s="86" t="n"/>
      <c r="D503" s="86" t="n"/>
      <c r="E503" s="86" t="n"/>
      <c r="F503" s="86" t="n"/>
      <c r="G503" s="22" t="n"/>
      <c r="H503" s="280" t="n"/>
      <c r="I503" s="280" t="n"/>
      <c r="J503" s="280" t="n"/>
      <c r="K503" s="280" t="n"/>
      <c r="L503" s="280" t="n"/>
      <c r="M503" s="280" t="n"/>
      <c r="N503" s="280" t="n"/>
      <c r="O503" s="280" t="n"/>
      <c r="P503" s="280" t="n"/>
      <c r="Q503" s="280" t="n"/>
      <c r="R503" s="280" t="n"/>
      <c r="S503" s="280" t="n"/>
      <c r="T503" s="280" t="n"/>
      <c r="U503" s="280" t="n"/>
      <c r="V503" s="280" t="n"/>
      <c r="W503" s="280" t="n"/>
      <c r="X503" s="280" t="n"/>
      <c r="Y503" s="280" t="n"/>
      <c r="Z503" s="280" t="n"/>
      <c r="AA503" s="280" t="n"/>
      <c r="AB503" s="280" t="n"/>
      <c r="AC503" s="280" t="n"/>
      <c r="AD503" s="280" t="n"/>
      <c r="AE503" s="280" t="n"/>
      <c r="AF503" s="280" t="n"/>
      <c r="AG503" s="280" t="n"/>
      <c r="AH503" s="280" t="n"/>
      <c r="AI503" s="280" t="n"/>
      <c r="AJ503" s="280" t="n"/>
      <c r="AK503" s="280" t="n"/>
    </row>
    <row r="504" ht="15" customFormat="1" customHeight="1" s="23">
      <c r="A504" s="115" t="n"/>
      <c r="B504" s="426" t="n"/>
      <c r="C504" s="86" t="n"/>
      <c r="D504" s="86" t="n"/>
      <c r="E504" s="86" t="n"/>
      <c r="F504" s="86" t="n"/>
      <c r="G504" s="22" t="n"/>
      <c r="H504" s="280" t="n"/>
      <c r="I504" s="280" t="n"/>
      <c r="J504" s="280" t="n"/>
      <c r="K504" s="280" t="n"/>
      <c r="L504" s="280" t="n"/>
      <c r="M504" s="280" t="n"/>
      <c r="N504" s="280" t="n"/>
      <c r="O504" s="280" t="n"/>
      <c r="P504" s="280" t="n"/>
      <c r="Q504" s="280" t="n"/>
      <c r="R504" s="280" t="n"/>
      <c r="S504" s="280" t="n"/>
      <c r="T504" s="280" t="n"/>
      <c r="U504" s="280" t="n"/>
      <c r="V504" s="280" t="n"/>
      <c r="W504" s="280" t="n"/>
      <c r="X504" s="280" t="n"/>
      <c r="Y504" s="280" t="n"/>
      <c r="Z504" s="280" t="n"/>
      <c r="AA504" s="280" t="n"/>
      <c r="AB504" s="280" t="n"/>
      <c r="AC504" s="280" t="n"/>
      <c r="AD504" s="280" t="n"/>
      <c r="AE504" s="280" t="n"/>
      <c r="AF504" s="280" t="n"/>
      <c r="AG504" s="280" t="n"/>
      <c r="AH504" s="280" t="n"/>
      <c r="AI504" s="280" t="n"/>
      <c r="AJ504" s="280" t="n"/>
      <c r="AK504" s="280" t="n"/>
    </row>
    <row r="505" ht="15" customFormat="1" customHeight="1" s="23">
      <c r="A505" s="115" t="n"/>
      <c r="B505" s="426" t="n"/>
      <c r="C505" s="86" t="n"/>
      <c r="D505" s="86" t="n"/>
      <c r="E505" s="86" t="n"/>
      <c r="F505" s="86" t="n"/>
      <c r="G505" s="22" t="n"/>
      <c r="H505" s="280" t="n"/>
      <c r="I505" s="280" t="n"/>
      <c r="J505" s="280" t="n"/>
      <c r="K505" s="280" t="n"/>
      <c r="L505" s="280" t="n"/>
      <c r="M505" s="280" t="n"/>
      <c r="N505" s="280" t="n"/>
      <c r="O505" s="280" t="n"/>
      <c r="P505" s="280" t="n"/>
      <c r="Q505" s="280" t="n"/>
      <c r="R505" s="280" t="n"/>
      <c r="S505" s="280" t="n"/>
      <c r="T505" s="280" t="n"/>
      <c r="U505" s="280" t="n"/>
      <c r="V505" s="280" t="n"/>
      <c r="W505" s="280" t="n"/>
      <c r="X505" s="280" t="n"/>
      <c r="Y505" s="280" t="n"/>
      <c r="Z505" s="280" t="n"/>
      <c r="AA505" s="280" t="n"/>
      <c r="AB505" s="280" t="n"/>
      <c r="AC505" s="280" t="n"/>
      <c r="AD505" s="280" t="n"/>
      <c r="AE505" s="280" t="n"/>
      <c r="AF505" s="280" t="n"/>
      <c r="AG505" s="280" t="n"/>
      <c r="AH505" s="280" t="n"/>
      <c r="AI505" s="280" t="n"/>
      <c r="AJ505" s="280" t="n"/>
      <c r="AK505" s="280" t="n"/>
    </row>
    <row r="506" ht="15" customFormat="1" customHeight="1" s="23">
      <c r="A506" s="115" t="n"/>
      <c r="B506" s="426" t="n"/>
      <c r="C506" s="86" t="n"/>
      <c r="D506" s="86" t="n"/>
      <c r="E506" s="86" t="n"/>
      <c r="F506" s="86" t="n"/>
      <c r="G506" s="22" t="n"/>
      <c r="H506" s="280" t="n"/>
      <c r="I506" s="280" t="n"/>
      <c r="J506" s="280" t="n"/>
      <c r="K506" s="280" t="n"/>
      <c r="L506" s="280" t="n"/>
      <c r="M506" s="280" t="n"/>
      <c r="N506" s="280" t="n"/>
      <c r="O506" s="280" t="n"/>
      <c r="P506" s="280" t="n"/>
      <c r="Q506" s="280" t="n"/>
      <c r="R506" s="280" t="n"/>
      <c r="S506" s="280" t="n"/>
      <c r="T506" s="280" t="n"/>
      <c r="U506" s="280" t="n"/>
      <c r="V506" s="280" t="n"/>
      <c r="W506" s="280" t="n"/>
      <c r="X506" s="280" t="n"/>
      <c r="Y506" s="280" t="n"/>
      <c r="Z506" s="280" t="n"/>
      <c r="AA506" s="280" t="n"/>
      <c r="AB506" s="280" t="n"/>
      <c r="AC506" s="280" t="n"/>
      <c r="AD506" s="280" t="n"/>
      <c r="AE506" s="280" t="n"/>
      <c r="AF506" s="280" t="n"/>
      <c r="AG506" s="280" t="n"/>
      <c r="AH506" s="280" t="n"/>
      <c r="AI506" s="280" t="n"/>
      <c r="AJ506" s="280" t="n"/>
      <c r="AK506" s="280" t="n"/>
    </row>
    <row r="507" ht="15" customFormat="1" customHeight="1" s="23">
      <c r="A507" s="115" t="n"/>
      <c r="B507" s="426" t="n"/>
      <c r="C507" s="86" t="n"/>
      <c r="D507" s="86" t="n"/>
      <c r="E507" s="86" t="n"/>
      <c r="F507" s="86" t="n"/>
      <c r="G507" s="22" t="n"/>
      <c r="H507" s="280" t="n"/>
      <c r="I507" s="280" t="n"/>
      <c r="J507" s="280" t="n"/>
      <c r="K507" s="280" t="n"/>
      <c r="L507" s="280" t="n"/>
      <c r="M507" s="280" t="n"/>
      <c r="N507" s="280" t="n"/>
      <c r="O507" s="280" t="n"/>
      <c r="P507" s="280" t="n"/>
      <c r="Q507" s="280" t="n"/>
      <c r="R507" s="280" t="n"/>
      <c r="S507" s="280" t="n"/>
      <c r="T507" s="280" t="n"/>
      <c r="U507" s="280" t="n"/>
      <c r="V507" s="280" t="n"/>
      <c r="W507" s="280" t="n"/>
      <c r="X507" s="280" t="n"/>
      <c r="Y507" s="280" t="n"/>
      <c r="Z507" s="280" t="n"/>
      <c r="AA507" s="280" t="n"/>
      <c r="AB507" s="280" t="n"/>
      <c r="AC507" s="280" t="n"/>
      <c r="AD507" s="280" t="n"/>
      <c r="AE507" s="280" t="n"/>
      <c r="AF507" s="280" t="n"/>
      <c r="AG507" s="280" t="n"/>
      <c r="AH507" s="280" t="n"/>
      <c r="AI507" s="280" t="n"/>
      <c r="AJ507" s="280" t="n"/>
      <c r="AK507" s="280" t="n"/>
    </row>
    <row r="508" ht="15" customFormat="1" customHeight="1" s="23">
      <c r="A508" s="115" t="n"/>
      <c r="B508" s="426" t="n"/>
      <c r="C508" s="86" t="n"/>
      <c r="D508" s="86" t="n"/>
      <c r="E508" s="86" t="n"/>
      <c r="F508" s="86" t="n"/>
      <c r="G508" s="22" t="n"/>
      <c r="H508" s="280" t="n"/>
      <c r="I508" s="280" t="n"/>
      <c r="J508" s="280" t="n"/>
      <c r="K508" s="280" t="n"/>
      <c r="L508" s="280" t="n"/>
      <c r="M508" s="280" t="n"/>
      <c r="N508" s="280" t="n"/>
      <c r="O508" s="280" t="n"/>
      <c r="P508" s="280" t="n"/>
      <c r="Q508" s="280" t="n"/>
      <c r="R508" s="280" t="n"/>
      <c r="S508" s="280" t="n"/>
      <c r="T508" s="280" t="n"/>
      <c r="U508" s="280" t="n"/>
      <c r="V508" s="280" t="n"/>
      <c r="W508" s="280" t="n"/>
      <c r="X508" s="280" t="n"/>
      <c r="Y508" s="280" t="n"/>
      <c r="Z508" s="280" t="n"/>
      <c r="AA508" s="280" t="n"/>
      <c r="AB508" s="280" t="n"/>
      <c r="AC508" s="280" t="n"/>
      <c r="AD508" s="280" t="n"/>
      <c r="AE508" s="280" t="n"/>
      <c r="AF508" s="280" t="n"/>
      <c r="AG508" s="280" t="n"/>
      <c r="AH508" s="280" t="n"/>
      <c r="AI508" s="280" t="n"/>
      <c r="AJ508" s="280" t="n"/>
      <c r="AK508" s="280" t="n"/>
    </row>
    <row r="509" ht="15" customFormat="1" customHeight="1" s="23">
      <c r="A509" s="115" t="n"/>
      <c r="B509" s="426" t="n"/>
      <c r="C509" s="86" t="n"/>
      <c r="D509" s="86" t="n"/>
      <c r="E509" s="86" t="n"/>
      <c r="F509" s="86" t="n"/>
      <c r="G509" s="22" t="n"/>
      <c r="H509" s="280" t="n"/>
      <c r="I509" s="280" t="n"/>
      <c r="J509" s="280" t="n"/>
      <c r="K509" s="280" t="n"/>
      <c r="L509" s="280" t="n"/>
      <c r="M509" s="280" t="n"/>
      <c r="N509" s="280" t="n"/>
      <c r="O509" s="280" t="n"/>
      <c r="P509" s="280" t="n"/>
      <c r="Q509" s="280" t="n"/>
      <c r="R509" s="280" t="n"/>
      <c r="S509" s="280" t="n"/>
      <c r="T509" s="280" t="n"/>
      <c r="U509" s="280" t="n"/>
      <c r="V509" s="280" t="n"/>
      <c r="W509" s="280" t="n"/>
      <c r="X509" s="280" t="n"/>
      <c r="Y509" s="280" t="n"/>
      <c r="Z509" s="280" t="n"/>
      <c r="AA509" s="280" t="n"/>
      <c r="AB509" s="280" t="n"/>
      <c r="AC509" s="280" t="n"/>
      <c r="AD509" s="280" t="n"/>
      <c r="AE509" s="280" t="n"/>
      <c r="AF509" s="280" t="n"/>
      <c r="AG509" s="280" t="n"/>
      <c r="AH509" s="280" t="n"/>
      <c r="AI509" s="280" t="n"/>
      <c r="AJ509" s="280" t="n"/>
      <c r="AK509" s="280" t="n"/>
    </row>
    <row r="510" ht="15" customFormat="1" customHeight="1" s="23">
      <c r="A510" s="115" t="n"/>
      <c r="B510" s="426" t="n"/>
      <c r="C510" s="86" t="n"/>
      <c r="D510" s="86" t="n"/>
      <c r="E510" s="86" t="n"/>
      <c r="F510" s="86" t="n"/>
      <c r="G510" s="22" t="n"/>
      <c r="H510" s="280" t="n"/>
      <c r="I510" s="280" t="n"/>
      <c r="J510" s="280" t="n"/>
      <c r="K510" s="280" t="n"/>
      <c r="L510" s="280" t="n"/>
      <c r="M510" s="280" t="n"/>
      <c r="N510" s="280" t="n"/>
      <c r="O510" s="280" t="n"/>
      <c r="P510" s="280" t="n"/>
      <c r="Q510" s="280" t="n"/>
      <c r="R510" s="280" t="n"/>
      <c r="S510" s="280" t="n"/>
      <c r="T510" s="280" t="n"/>
      <c r="U510" s="280" t="n"/>
      <c r="V510" s="280" t="n"/>
      <c r="W510" s="280" t="n"/>
      <c r="X510" s="280" t="n"/>
      <c r="Y510" s="280" t="n"/>
      <c r="Z510" s="280" t="n"/>
      <c r="AA510" s="280" t="n"/>
      <c r="AB510" s="280" t="n"/>
      <c r="AC510" s="280" t="n"/>
      <c r="AD510" s="280" t="n"/>
      <c r="AE510" s="280" t="n"/>
      <c r="AF510" s="280" t="n"/>
      <c r="AG510" s="280" t="n"/>
      <c r="AH510" s="280" t="n"/>
      <c r="AI510" s="280" t="n"/>
      <c r="AJ510" s="280" t="n"/>
      <c r="AK510" s="280" t="n"/>
    </row>
    <row r="511" ht="15" customFormat="1" customHeight="1" s="23">
      <c r="A511" s="115" t="n"/>
      <c r="B511" s="426" t="n"/>
      <c r="C511" s="86" t="n"/>
      <c r="D511" s="86" t="n"/>
      <c r="E511" s="86" t="n"/>
      <c r="F511" s="86" t="n"/>
      <c r="G511" s="22" t="n"/>
      <c r="H511" s="280" t="n"/>
      <c r="I511" s="280" t="n"/>
      <c r="J511" s="280" t="n"/>
      <c r="K511" s="280" t="n"/>
      <c r="L511" s="280" t="n"/>
      <c r="M511" s="280" t="n"/>
      <c r="N511" s="280" t="n"/>
      <c r="O511" s="280" t="n"/>
      <c r="P511" s="280" t="n"/>
      <c r="Q511" s="280" t="n"/>
      <c r="R511" s="280" t="n"/>
      <c r="S511" s="280" t="n"/>
      <c r="T511" s="280" t="n"/>
      <c r="U511" s="280" t="n"/>
      <c r="V511" s="280" t="n"/>
      <c r="W511" s="280" t="n"/>
      <c r="X511" s="280" t="n"/>
      <c r="Y511" s="280" t="n"/>
      <c r="Z511" s="280" t="n"/>
      <c r="AA511" s="280" t="n"/>
      <c r="AB511" s="280" t="n"/>
      <c r="AC511" s="280" t="n"/>
      <c r="AD511" s="280" t="n"/>
      <c r="AE511" s="280" t="n"/>
      <c r="AF511" s="280" t="n"/>
      <c r="AG511" s="280" t="n"/>
      <c r="AH511" s="280" t="n"/>
      <c r="AI511" s="280" t="n"/>
      <c r="AJ511" s="280" t="n"/>
      <c r="AK511" s="280" t="n"/>
    </row>
    <row r="512" ht="15" customFormat="1" customHeight="1" s="23">
      <c r="A512" s="115" t="n"/>
      <c r="B512" s="426" t="n"/>
      <c r="C512" s="86" t="n"/>
      <c r="D512" s="86" t="n"/>
      <c r="E512" s="86" t="n"/>
      <c r="F512" s="86" t="n"/>
      <c r="G512" s="22" t="n"/>
      <c r="H512" s="280" t="n"/>
      <c r="I512" s="280" t="n"/>
      <c r="J512" s="280" t="n"/>
      <c r="K512" s="280" t="n"/>
      <c r="L512" s="280" t="n"/>
      <c r="M512" s="280" t="n"/>
      <c r="N512" s="280" t="n"/>
      <c r="O512" s="280" t="n"/>
      <c r="P512" s="280" t="n"/>
      <c r="Q512" s="280" t="n"/>
      <c r="R512" s="280" t="n"/>
      <c r="S512" s="280" t="n"/>
      <c r="T512" s="280" t="n"/>
      <c r="U512" s="280" t="n"/>
      <c r="V512" s="280" t="n"/>
      <c r="W512" s="280" t="n"/>
      <c r="X512" s="280" t="n"/>
      <c r="Y512" s="280" t="n"/>
      <c r="Z512" s="280" t="n"/>
      <c r="AA512" s="280" t="n"/>
      <c r="AB512" s="280" t="n"/>
      <c r="AC512" s="280" t="n"/>
      <c r="AD512" s="280" t="n"/>
      <c r="AE512" s="280" t="n"/>
      <c r="AF512" s="280" t="n"/>
      <c r="AG512" s="280" t="n"/>
      <c r="AH512" s="280" t="n"/>
      <c r="AI512" s="280" t="n"/>
      <c r="AJ512" s="280" t="n"/>
      <c r="AK512" s="280" t="n"/>
    </row>
    <row r="513" ht="15" customFormat="1" customHeight="1" s="23">
      <c r="A513" s="115" t="n"/>
      <c r="B513" s="426" t="n"/>
      <c r="C513" s="86" t="n"/>
      <c r="D513" s="86" t="n"/>
      <c r="E513" s="86" t="n"/>
      <c r="F513" s="86" t="n"/>
      <c r="G513" s="22" t="n"/>
      <c r="H513" s="280" t="n"/>
      <c r="I513" s="280" t="n"/>
      <c r="J513" s="280" t="n"/>
      <c r="K513" s="280" t="n"/>
      <c r="L513" s="280" t="n"/>
      <c r="M513" s="280" t="n"/>
      <c r="N513" s="280" t="n"/>
      <c r="O513" s="280" t="n"/>
      <c r="P513" s="280" t="n"/>
      <c r="Q513" s="280" t="n"/>
      <c r="R513" s="280" t="n"/>
      <c r="S513" s="280" t="n"/>
      <c r="T513" s="280" t="n"/>
      <c r="U513" s="280" t="n"/>
      <c r="V513" s="280" t="n"/>
      <c r="W513" s="280" t="n"/>
      <c r="X513" s="280" t="n"/>
      <c r="Y513" s="280" t="n"/>
      <c r="Z513" s="280" t="n"/>
      <c r="AA513" s="280" t="n"/>
      <c r="AB513" s="280" t="n"/>
      <c r="AC513" s="280" t="n"/>
      <c r="AD513" s="280" t="n"/>
      <c r="AE513" s="280" t="n"/>
      <c r="AF513" s="280" t="n"/>
      <c r="AG513" s="280" t="n"/>
      <c r="AH513" s="280" t="n"/>
      <c r="AI513" s="280" t="n"/>
      <c r="AJ513" s="280" t="n"/>
      <c r="AK513" s="280" t="n"/>
    </row>
    <row r="514" ht="15" customFormat="1" customHeight="1" s="23">
      <c r="A514" s="115" t="n"/>
      <c r="B514" s="426" t="n"/>
      <c r="C514" s="86" t="n"/>
      <c r="D514" s="86" t="n"/>
      <c r="E514" s="86" t="n"/>
      <c r="F514" s="86" t="n"/>
      <c r="G514" s="22" t="n"/>
      <c r="H514" s="280" t="n"/>
      <c r="I514" s="280" t="n"/>
      <c r="J514" s="280" t="n"/>
      <c r="K514" s="280" t="n"/>
      <c r="L514" s="280" t="n"/>
      <c r="M514" s="280" t="n"/>
      <c r="N514" s="280" t="n"/>
      <c r="O514" s="280" t="n"/>
      <c r="P514" s="280" t="n"/>
      <c r="Q514" s="280" t="n"/>
      <c r="R514" s="280" t="n"/>
      <c r="S514" s="280" t="n"/>
      <c r="T514" s="280" t="n"/>
      <c r="U514" s="280" t="n"/>
      <c r="V514" s="280" t="n"/>
      <c r="W514" s="280" t="n"/>
      <c r="X514" s="280" t="n"/>
      <c r="Y514" s="280" t="n"/>
      <c r="Z514" s="280" t="n"/>
      <c r="AA514" s="280" t="n"/>
      <c r="AB514" s="280" t="n"/>
      <c r="AC514" s="280" t="n"/>
      <c r="AD514" s="280" t="n"/>
      <c r="AE514" s="280" t="n"/>
      <c r="AF514" s="280" t="n"/>
      <c r="AG514" s="280" t="n"/>
      <c r="AH514" s="280" t="n"/>
      <c r="AI514" s="280" t="n"/>
      <c r="AJ514" s="280" t="n"/>
      <c r="AK514" s="280" t="n"/>
    </row>
    <row r="515" ht="15" customFormat="1" customHeight="1" s="23">
      <c r="A515" s="115" t="n"/>
      <c r="B515" s="426" t="n"/>
      <c r="C515" s="86" t="n"/>
      <c r="D515" s="86" t="n"/>
      <c r="E515" s="86" t="n"/>
      <c r="F515" s="86" t="n"/>
      <c r="G515" s="22" t="n"/>
      <c r="H515" s="280" t="n"/>
      <c r="I515" s="280" t="n"/>
      <c r="J515" s="280" t="n"/>
      <c r="K515" s="280" t="n"/>
      <c r="L515" s="280" t="n"/>
      <c r="M515" s="280" t="n"/>
      <c r="N515" s="280" t="n"/>
      <c r="O515" s="280" t="n"/>
      <c r="P515" s="280" t="n"/>
      <c r="Q515" s="280" t="n"/>
      <c r="R515" s="280" t="n"/>
      <c r="S515" s="280" t="n"/>
      <c r="T515" s="280" t="n"/>
      <c r="U515" s="280" t="n"/>
      <c r="V515" s="280" t="n"/>
      <c r="W515" s="280" t="n"/>
      <c r="X515" s="280" t="n"/>
      <c r="Y515" s="280" t="n"/>
      <c r="Z515" s="280" t="n"/>
      <c r="AA515" s="280" t="n"/>
      <c r="AB515" s="280" t="n"/>
      <c r="AC515" s="280" t="n"/>
      <c r="AD515" s="280" t="n"/>
      <c r="AE515" s="280" t="n"/>
      <c r="AF515" s="280" t="n"/>
      <c r="AG515" s="280" t="n"/>
      <c r="AH515" s="280" t="n"/>
      <c r="AI515" s="280" t="n"/>
      <c r="AJ515" s="280" t="n"/>
      <c r="AK515" s="280" t="n"/>
    </row>
    <row r="516" ht="15" customFormat="1" customHeight="1" s="23">
      <c r="A516" s="115" t="n"/>
      <c r="B516" s="426" t="n"/>
      <c r="C516" s="86" t="n"/>
      <c r="D516" s="86" t="n"/>
      <c r="E516" s="86" t="n"/>
      <c r="F516" s="86" t="n"/>
      <c r="G516" s="22" t="n"/>
      <c r="H516" s="280" t="n"/>
      <c r="I516" s="280" t="n"/>
      <c r="J516" s="280" t="n"/>
      <c r="K516" s="280" t="n"/>
      <c r="L516" s="280" t="n"/>
      <c r="M516" s="280" t="n"/>
      <c r="N516" s="280" t="n"/>
      <c r="O516" s="280" t="n"/>
      <c r="P516" s="280" t="n"/>
      <c r="Q516" s="280" t="n"/>
      <c r="R516" s="280" t="n"/>
      <c r="S516" s="280" t="n"/>
      <c r="T516" s="280" t="n"/>
      <c r="U516" s="280" t="n"/>
      <c r="V516" s="280" t="n"/>
      <c r="W516" s="280" t="n"/>
      <c r="X516" s="280" t="n"/>
      <c r="Y516" s="280" t="n"/>
      <c r="Z516" s="280" t="n"/>
      <c r="AA516" s="280" t="n"/>
      <c r="AB516" s="280" t="n"/>
      <c r="AC516" s="280" t="n"/>
      <c r="AD516" s="280" t="n"/>
      <c r="AE516" s="280" t="n"/>
      <c r="AF516" s="280" t="n"/>
      <c r="AG516" s="280" t="n"/>
      <c r="AH516" s="280" t="n"/>
      <c r="AI516" s="280" t="n"/>
      <c r="AJ516" s="280" t="n"/>
      <c r="AK516" s="280" t="n"/>
    </row>
    <row r="517" ht="15" customFormat="1" customHeight="1" s="23">
      <c r="A517" s="115" t="n"/>
      <c r="B517" s="426" t="n"/>
      <c r="C517" s="86" t="n"/>
      <c r="D517" s="86" t="n"/>
      <c r="E517" s="86" t="n"/>
      <c r="F517" s="86" t="n"/>
      <c r="G517" s="22" t="n"/>
      <c r="H517" s="280" t="n"/>
      <c r="I517" s="280" t="n"/>
      <c r="J517" s="280" t="n"/>
      <c r="K517" s="280" t="n"/>
      <c r="L517" s="280" t="n"/>
      <c r="M517" s="280" t="n"/>
      <c r="N517" s="280" t="n"/>
      <c r="O517" s="280" t="n"/>
      <c r="P517" s="280" t="n"/>
      <c r="Q517" s="280" t="n"/>
      <c r="R517" s="280" t="n"/>
      <c r="S517" s="280" t="n"/>
      <c r="T517" s="280" t="n"/>
      <c r="U517" s="280" t="n"/>
      <c r="V517" s="280" t="n"/>
      <c r="W517" s="280" t="n"/>
      <c r="X517" s="280" t="n"/>
      <c r="Y517" s="280" t="n"/>
      <c r="Z517" s="280" t="n"/>
      <c r="AA517" s="280" t="n"/>
      <c r="AB517" s="280" t="n"/>
      <c r="AC517" s="280" t="n"/>
      <c r="AD517" s="280" t="n"/>
      <c r="AE517" s="280" t="n"/>
      <c r="AF517" s="280" t="n"/>
      <c r="AG517" s="280" t="n"/>
      <c r="AH517" s="280" t="n"/>
      <c r="AI517" s="280" t="n"/>
      <c r="AJ517" s="280" t="n"/>
      <c r="AK517" s="280" t="n"/>
    </row>
    <row r="518" ht="15" customFormat="1" customHeight="1" s="23">
      <c r="A518" s="115" t="n"/>
      <c r="B518" s="426" t="n"/>
      <c r="C518" s="86" t="n"/>
      <c r="D518" s="86" t="n"/>
      <c r="E518" s="86" t="n"/>
      <c r="F518" s="86" t="n"/>
      <c r="G518" s="22" t="n"/>
      <c r="H518" s="280" t="n"/>
      <c r="I518" s="280" t="n"/>
      <c r="J518" s="280" t="n"/>
      <c r="K518" s="280" t="n"/>
      <c r="L518" s="280" t="n"/>
      <c r="M518" s="280" t="n"/>
      <c r="N518" s="280" t="n"/>
      <c r="O518" s="280" t="n"/>
      <c r="P518" s="280" t="n"/>
      <c r="Q518" s="280" t="n"/>
      <c r="R518" s="280" t="n"/>
      <c r="S518" s="280" t="n"/>
      <c r="T518" s="280" t="n"/>
      <c r="U518" s="280" t="n"/>
      <c r="V518" s="280" t="n"/>
      <c r="W518" s="280" t="n"/>
      <c r="X518" s="280" t="n"/>
      <c r="Y518" s="280" t="n"/>
      <c r="Z518" s="280" t="n"/>
      <c r="AA518" s="280" t="n"/>
      <c r="AB518" s="280" t="n"/>
      <c r="AC518" s="280" t="n"/>
      <c r="AD518" s="280" t="n"/>
      <c r="AE518" s="280" t="n"/>
      <c r="AF518" s="280" t="n"/>
      <c r="AG518" s="280" t="n"/>
      <c r="AH518" s="280" t="n"/>
      <c r="AI518" s="280" t="n"/>
      <c r="AJ518" s="280" t="n"/>
      <c r="AK518" s="280" t="n"/>
    </row>
    <row r="519" ht="15" customFormat="1" customHeight="1" s="23">
      <c r="A519" s="115" t="n"/>
      <c r="B519" s="426" t="n"/>
      <c r="C519" s="86" t="n"/>
      <c r="D519" s="86" t="n"/>
      <c r="E519" s="86" t="n"/>
      <c r="F519" s="86" t="n"/>
      <c r="G519" s="22" t="n"/>
      <c r="H519" s="280" t="n"/>
      <c r="I519" s="280" t="n"/>
      <c r="J519" s="280" t="n"/>
      <c r="K519" s="280" t="n"/>
      <c r="L519" s="280" t="n"/>
      <c r="M519" s="280" t="n"/>
      <c r="N519" s="280" t="n"/>
      <c r="O519" s="280" t="n"/>
      <c r="P519" s="280" t="n"/>
      <c r="Q519" s="280" t="n"/>
      <c r="R519" s="280" t="n"/>
      <c r="S519" s="280" t="n"/>
      <c r="T519" s="280" t="n"/>
      <c r="U519" s="280" t="n"/>
      <c r="V519" s="280" t="n"/>
      <c r="W519" s="280" t="n"/>
      <c r="X519" s="280" t="n"/>
      <c r="Y519" s="280" t="n"/>
      <c r="Z519" s="280" t="n"/>
      <c r="AA519" s="280" t="n"/>
      <c r="AB519" s="280" t="n"/>
      <c r="AC519" s="280" t="n"/>
      <c r="AD519" s="280" t="n"/>
      <c r="AE519" s="280" t="n"/>
      <c r="AF519" s="280" t="n"/>
      <c r="AG519" s="280" t="n"/>
      <c r="AH519" s="280" t="n"/>
      <c r="AI519" s="280" t="n"/>
      <c r="AJ519" s="280" t="n"/>
      <c r="AK519" s="280" t="n"/>
    </row>
    <row r="520" ht="15" customFormat="1" customHeight="1" s="23">
      <c r="A520" s="115" t="n"/>
      <c r="B520" s="426" t="n"/>
      <c r="C520" s="86" t="n"/>
      <c r="D520" s="86" t="n"/>
      <c r="E520" s="86" t="n"/>
      <c r="F520" s="86" t="n"/>
      <c r="G520" s="22" t="n"/>
      <c r="H520" s="280" t="n"/>
      <c r="I520" s="280" t="n"/>
      <c r="J520" s="280" t="n"/>
      <c r="K520" s="280" t="n"/>
      <c r="L520" s="280" t="n"/>
      <c r="M520" s="280" t="n"/>
      <c r="N520" s="280" t="n"/>
      <c r="O520" s="280" t="n"/>
      <c r="P520" s="280" t="n"/>
      <c r="Q520" s="280" t="n"/>
      <c r="R520" s="280" t="n"/>
      <c r="S520" s="280" t="n"/>
      <c r="T520" s="280" t="n"/>
      <c r="U520" s="280" t="n"/>
      <c r="V520" s="280" t="n"/>
      <c r="W520" s="280" t="n"/>
      <c r="X520" s="280" t="n"/>
      <c r="Y520" s="280" t="n"/>
      <c r="Z520" s="280" t="n"/>
      <c r="AA520" s="280" t="n"/>
      <c r="AB520" s="280" t="n"/>
      <c r="AC520" s="280" t="n"/>
      <c r="AD520" s="280" t="n"/>
      <c r="AE520" s="280" t="n"/>
      <c r="AF520" s="280" t="n"/>
      <c r="AG520" s="280" t="n"/>
      <c r="AH520" s="280" t="n"/>
      <c r="AI520" s="280" t="n"/>
      <c r="AJ520" s="280" t="n"/>
      <c r="AK520" s="280" t="n"/>
    </row>
    <row r="521" ht="15" customFormat="1" customHeight="1" s="23">
      <c r="A521" s="115" t="n"/>
      <c r="B521" s="426" t="n"/>
      <c r="C521" s="86" t="n"/>
      <c r="D521" s="86" t="n"/>
      <c r="E521" s="86" t="n"/>
      <c r="F521" s="86" t="n"/>
      <c r="G521" s="22" t="n"/>
      <c r="H521" s="280" t="n"/>
      <c r="I521" s="280" t="n"/>
      <c r="J521" s="280" t="n"/>
      <c r="K521" s="280" t="n"/>
      <c r="L521" s="280" t="n"/>
      <c r="M521" s="280" t="n"/>
      <c r="N521" s="280" t="n"/>
      <c r="O521" s="280" t="n"/>
      <c r="P521" s="280" t="n"/>
      <c r="Q521" s="280" t="n"/>
      <c r="R521" s="280" t="n"/>
      <c r="S521" s="280" t="n"/>
      <c r="T521" s="280" t="n"/>
      <c r="U521" s="280" t="n"/>
      <c r="V521" s="280" t="n"/>
      <c r="W521" s="280" t="n"/>
      <c r="X521" s="280" t="n"/>
      <c r="Y521" s="280" t="n"/>
      <c r="Z521" s="280" t="n"/>
      <c r="AA521" s="280" t="n"/>
      <c r="AB521" s="280" t="n"/>
      <c r="AC521" s="280" t="n"/>
      <c r="AD521" s="280" t="n"/>
      <c r="AE521" s="280" t="n"/>
      <c r="AF521" s="280" t="n"/>
      <c r="AG521" s="280" t="n"/>
      <c r="AH521" s="280" t="n"/>
      <c r="AI521" s="280" t="n"/>
      <c r="AJ521" s="280" t="n"/>
      <c r="AK521" s="280" t="n"/>
    </row>
    <row r="522" ht="15" customFormat="1" customHeight="1" s="23">
      <c r="A522" s="115" t="n"/>
      <c r="B522" s="426" t="n"/>
      <c r="C522" s="86" t="n"/>
      <c r="D522" s="86" t="n"/>
      <c r="E522" s="86" t="n"/>
      <c r="F522" s="86" t="n"/>
      <c r="G522" s="22" t="n"/>
      <c r="H522" s="280" t="n"/>
      <c r="I522" s="280" t="n"/>
      <c r="J522" s="280" t="n"/>
      <c r="K522" s="280" t="n"/>
      <c r="L522" s="280" t="n"/>
      <c r="M522" s="280" t="n"/>
      <c r="N522" s="280" t="n"/>
      <c r="O522" s="280" t="n"/>
      <c r="P522" s="280" t="n"/>
      <c r="Q522" s="280" t="n"/>
      <c r="R522" s="280" t="n"/>
      <c r="S522" s="280" t="n"/>
      <c r="T522" s="280" t="n"/>
      <c r="U522" s="280" t="n"/>
      <c r="V522" s="280" t="n"/>
      <c r="W522" s="280" t="n"/>
      <c r="X522" s="280" t="n"/>
      <c r="Y522" s="280" t="n"/>
      <c r="Z522" s="280" t="n"/>
      <c r="AA522" s="280" t="n"/>
      <c r="AB522" s="280" t="n"/>
      <c r="AC522" s="280" t="n"/>
      <c r="AD522" s="280" t="n"/>
      <c r="AE522" s="280" t="n"/>
      <c r="AF522" s="280" t="n"/>
      <c r="AG522" s="280" t="n"/>
      <c r="AH522" s="280" t="n"/>
      <c r="AI522" s="280" t="n"/>
      <c r="AJ522" s="280" t="n"/>
      <c r="AK522" s="280" t="n"/>
    </row>
    <row r="523" ht="15" customFormat="1" customHeight="1" s="23">
      <c r="A523" s="115" t="n"/>
      <c r="B523" s="426" t="n"/>
      <c r="C523" s="86" t="n"/>
      <c r="D523" s="86" t="n"/>
      <c r="E523" s="86" t="n"/>
      <c r="F523" s="86" t="n"/>
      <c r="G523" s="22" t="n"/>
      <c r="H523" s="280" t="n"/>
      <c r="I523" s="280" t="n"/>
      <c r="J523" s="280" t="n"/>
      <c r="K523" s="280" t="n"/>
      <c r="L523" s="280" t="n"/>
      <c r="M523" s="280" t="n"/>
      <c r="N523" s="280" t="n"/>
      <c r="O523" s="280" t="n"/>
      <c r="P523" s="280" t="n"/>
      <c r="Q523" s="280" t="n"/>
      <c r="R523" s="280" t="n"/>
      <c r="S523" s="280" t="n"/>
      <c r="T523" s="280" t="n"/>
      <c r="U523" s="280" t="n"/>
      <c r="V523" s="280" t="n"/>
      <c r="W523" s="280" t="n"/>
      <c r="X523" s="280" t="n"/>
      <c r="Y523" s="280" t="n"/>
      <c r="Z523" s="280" t="n"/>
      <c r="AA523" s="280" t="n"/>
      <c r="AB523" s="280" t="n"/>
      <c r="AC523" s="280" t="n"/>
      <c r="AD523" s="280" t="n"/>
      <c r="AE523" s="280" t="n"/>
      <c r="AF523" s="280" t="n"/>
      <c r="AG523" s="280" t="n"/>
      <c r="AH523" s="280" t="n"/>
      <c r="AI523" s="280" t="n"/>
      <c r="AJ523" s="280" t="n"/>
      <c r="AK523" s="280" t="n"/>
    </row>
    <row r="524" ht="15" customFormat="1" customHeight="1" s="23">
      <c r="A524" s="115" t="n"/>
      <c r="B524" s="426" t="n"/>
      <c r="C524" s="86" t="n"/>
      <c r="D524" s="86" t="n"/>
      <c r="E524" s="86" t="n"/>
      <c r="F524" s="86" t="n"/>
      <c r="G524" s="22" t="n"/>
      <c r="H524" s="280" t="n"/>
      <c r="I524" s="280" t="n"/>
      <c r="J524" s="280" t="n"/>
      <c r="K524" s="280" t="n"/>
      <c r="L524" s="280" t="n"/>
      <c r="M524" s="280" t="n"/>
      <c r="N524" s="280" t="n"/>
      <c r="O524" s="280" t="n"/>
      <c r="P524" s="280" t="n"/>
      <c r="Q524" s="280" t="n"/>
      <c r="R524" s="280" t="n"/>
      <c r="S524" s="280" t="n"/>
      <c r="T524" s="280" t="n"/>
      <c r="U524" s="280" t="n"/>
      <c r="V524" s="280" t="n"/>
      <c r="W524" s="280" t="n"/>
      <c r="X524" s="280" t="n"/>
      <c r="Y524" s="280" t="n"/>
      <c r="Z524" s="280" t="n"/>
      <c r="AA524" s="280" t="n"/>
      <c r="AB524" s="280" t="n"/>
      <c r="AC524" s="280" t="n"/>
      <c r="AD524" s="280" t="n"/>
      <c r="AE524" s="280" t="n"/>
      <c r="AF524" s="280" t="n"/>
      <c r="AG524" s="280" t="n"/>
      <c r="AH524" s="280" t="n"/>
      <c r="AI524" s="280" t="n"/>
      <c r="AJ524" s="280" t="n"/>
      <c r="AK524" s="280" t="n"/>
    </row>
    <row r="525" ht="15" customFormat="1" customHeight="1" s="23">
      <c r="A525" s="115" t="n"/>
      <c r="B525" s="426" t="n"/>
      <c r="C525" s="86" t="n"/>
      <c r="D525" s="86" t="n"/>
      <c r="E525" s="86" t="n"/>
      <c r="F525" s="86" t="n"/>
      <c r="G525" s="22" t="n"/>
      <c r="H525" s="280" t="n"/>
      <c r="I525" s="280" t="n"/>
      <c r="J525" s="280" t="n"/>
      <c r="K525" s="280" t="n"/>
      <c r="L525" s="280" t="n"/>
      <c r="M525" s="280" t="n"/>
      <c r="N525" s="280" t="n"/>
      <c r="O525" s="280" t="n"/>
      <c r="P525" s="280" t="n"/>
      <c r="Q525" s="280" t="n"/>
      <c r="R525" s="280" t="n"/>
      <c r="S525" s="280" t="n"/>
      <c r="T525" s="280" t="n"/>
      <c r="U525" s="280" t="n"/>
      <c r="V525" s="280" t="n"/>
      <c r="W525" s="280" t="n"/>
      <c r="X525" s="280" t="n"/>
      <c r="Y525" s="280" t="n"/>
      <c r="Z525" s="280" t="n"/>
      <c r="AA525" s="280" t="n"/>
      <c r="AB525" s="280" t="n"/>
      <c r="AC525" s="280" t="n"/>
      <c r="AD525" s="280" t="n"/>
      <c r="AE525" s="280" t="n"/>
      <c r="AF525" s="280" t="n"/>
      <c r="AG525" s="280" t="n"/>
      <c r="AH525" s="280" t="n"/>
      <c r="AI525" s="280" t="n"/>
      <c r="AJ525" s="280" t="n"/>
      <c r="AK525" s="280" t="n"/>
    </row>
    <row r="526" ht="15" customFormat="1" customHeight="1" s="23">
      <c r="A526" s="115" t="n"/>
      <c r="B526" s="426" t="n"/>
      <c r="C526" s="86" t="n"/>
      <c r="D526" s="86" t="n"/>
      <c r="E526" s="86" t="n"/>
      <c r="F526" s="86" t="n"/>
      <c r="G526" s="22" t="n"/>
      <c r="H526" s="280" t="n"/>
      <c r="I526" s="280" t="n"/>
      <c r="J526" s="280" t="n"/>
      <c r="K526" s="280" t="n"/>
      <c r="L526" s="280" t="n"/>
      <c r="M526" s="280" t="n"/>
      <c r="N526" s="280" t="n"/>
      <c r="O526" s="280" t="n"/>
      <c r="P526" s="280" t="n"/>
      <c r="Q526" s="280" t="n"/>
      <c r="R526" s="280" t="n"/>
      <c r="S526" s="280" t="n"/>
      <c r="T526" s="280" t="n"/>
      <c r="U526" s="280" t="n"/>
      <c r="V526" s="280" t="n"/>
      <c r="W526" s="280" t="n"/>
      <c r="X526" s="280" t="n"/>
      <c r="Y526" s="280" t="n"/>
      <c r="Z526" s="280" t="n"/>
      <c r="AA526" s="280" t="n"/>
      <c r="AB526" s="280" t="n"/>
      <c r="AC526" s="280" t="n"/>
      <c r="AD526" s="280" t="n"/>
      <c r="AE526" s="280" t="n"/>
      <c r="AF526" s="280" t="n"/>
      <c r="AG526" s="280" t="n"/>
      <c r="AH526" s="280" t="n"/>
      <c r="AI526" s="280" t="n"/>
      <c r="AJ526" s="280" t="n"/>
      <c r="AK526" s="280" t="n"/>
    </row>
    <row r="527" ht="15" customFormat="1" customHeight="1" s="23">
      <c r="A527" s="115" t="n"/>
      <c r="B527" s="426" t="n"/>
      <c r="C527" s="86" t="n"/>
      <c r="D527" s="86" t="n"/>
      <c r="E527" s="86" t="n"/>
      <c r="F527" s="86" t="n"/>
      <c r="G527" s="22" t="n"/>
      <c r="H527" s="280" t="n"/>
      <c r="I527" s="280" t="n"/>
      <c r="J527" s="280" t="n"/>
      <c r="K527" s="280" t="n"/>
      <c r="L527" s="280" t="n"/>
      <c r="M527" s="280" t="n"/>
      <c r="N527" s="280" t="n"/>
      <c r="O527" s="280" t="n"/>
      <c r="P527" s="280" t="n"/>
      <c r="Q527" s="280" t="n"/>
      <c r="R527" s="280" t="n"/>
      <c r="S527" s="280" t="n"/>
      <c r="T527" s="280" t="n"/>
      <c r="U527" s="280" t="n"/>
      <c r="V527" s="280" t="n"/>
      <c r="W527" s="280" t="n"/>
      <c r="X527" s="280" t="n"/>
      <c r="Y527" s="280" t="n"/>
      <c r="Z527" s="280" t="n"/>
      <c r="AA527" s="280" t="n"/>
      <c r="AB527" s="280" t="n"/>
      <c r="AC527" s="280" t="n"/>
      <c r="AD527" s="280" t="n"/>
      <c r="AE527" s="280" t="n"/>
      <c r="AF527" s="280" t="n"/>
      <c r="AG527" s="280" t="n"/>
      <c r="AH527" s="280" t="n"/>
      <c r="AI527" s="280" t="n"/>
      <c r="AJ527" s="280" t="n"/>
      <c r="AK527" s="280" t="n"/>
    </row>
    <row r="528" ht="15" customFormat="1" customHeight="1" s="23">
      <c r="A528" s="115" t="n"/>
      <c r="B528" s="426" t="n"/>
      <c r="C528" s="86" t="n"/>
      <c r="D528" s="86" t="n"/>
      <c r="E528" s="86" t="n"/>
      <c r="F528" s="86" t="n"/>
      <c r="G528" s="22" t="n"/>
      <c r="H528" s="280" t="n"/>
      <c r="I528" s="280" t="n"/>
      <c r="J528" s="280" t="n"/>
      <c r="K528" s="280" t="n"/>
      <c r="L528" s="280" t="n"/>
      <c r="M528" s="280" t="n"/>
      <c r="N528" s="280" t="n"/>
      <c r="O528" s="280" t="n"/>
      <c r="P528" s="280" t="n"/>
      <c r="Q528" s="280" t="n"/>
      <c r="R528" s="280" t="n"/>
      <c r="S528" s="280" t="n"/>
      <c r="T528" s="280" t="n"/>
      <c r="U528" s="280" t="n"/>
      <c r="V528" s="280" t="n"/>
      <c r="W528" s="280" t="n"/>
      <c r="X528" s="280" t="n"/>
      <c r="Y528" s="280" t="n"/>
      <c r="Z528" s="280" t="n"/>
      <c r="AA528" s="280" t="n"/>
      <c r="AB528" s="280" t="n"/>
      <c r="AC528" s="280" t="n"/>
      <c r="AD528" s="280" t="n"/>
      <c r="AE528" s="280" t="n"/>
      <c r="AF528" s="280" t="n"/>
      <c r="AG528" s="280" t="n"/>
      <c r="AH528" s="280" t="n"/>
      <c r="AI528" s="280" t="n"/>
      <c r="AJ528" s="280" t="n"/>
      <c r="AK528" s="280" t="n"/>
    </row>
    <row r="529" ht="15" customFormat="1" customHeight="1" s="23">
      <c r="A529" s="115" t="n"/>
      <c r="B529" s="426" t="n"/>
      <c r="C529" s="86" t="n"/>
      <c r="D529" s="86" t="n"/>
      <c r="E529" s="86" t="n"/>
      <c r="F529" s="86" t="n"/>
      <c r="G529" s="22" t="n"/>
      <c r="H529" s="280" t="n"/>
      <c r="I529" s="280" t="n"/>
      <c r="J529" s="280" t="n"/>
      <c r="K529" s="280" t="n"/>
      <c r="L529" s="280" t="n"/>
      <c r="M529" s="280" t="n"/>
      <c r="N529" s="280" t="n"/>
      <c r="O529" s="280" t="n"/>
      <c r="P529" s="280" t="n"/>
      <c r="Q529" s="280" t="n"/>
      <c r="R529" s="280" t="n"/>
      <c r="S529" s="280" t="n"/>
      <c r="T529" s="280" t="n"/>
      <c r="U529" s="280" t="n"/>
      <c r="V529" s="280" t="n"/>
      <c r="W529" s="280" t="n"/>
      <c r="X529" s="280" t="n"/>
      <c r="Y529" s="280" t="n"/>
      <c r="Z529" s="280" t="n"/>
      <c r="AA529" s="280" t="n"/>
      <c r="AB529" s="280" t="n"/>
      <c r="AC529" s="280" t="n"/>
      <c r="AD529" s="280" t="n"/>
      <c r="AE529" s="280" t="n"/>
      <c r="AF529" s="280" t="n"/>
      <c r="AG529" s="280" t="n"/>
      <c r="AH529" s="280" t="n"/>
      <c r="AI529" s="280" t="n"/>
      <c r="AJ529" s="280" t="n"/>
      <c r="AK529" s="280" t="n"/>
    </row>
    <row r="530" ht="15" customFormat="1" customHeight="1" s="23">
      <c r="A530" s="115" t="n"/>
      <c r="B530" s="426" t="n"/>
      <c r="C530" s="86" t="n"/>
      <c r="D530" s="86" t="n"/>
      <c r="E530" s="86" t="n"/>
      <c r="F530" s="86" t="n"/>
      <c r="G530" s="22" t="n"/>
      <c r="H530" s="280" t="n"/>
      <c r="I530" s="280" t="n"/>
      <c r="J530" s="280" t="n"/>
      <c r="K530" s="280" t="n"/>
      <c r="L530" s="280" t="n"/>
      <c r="M530" s="280" t="n"/>
      <c r="N530" s="280" t="n"/>
      <c r="O530" s="280" t="n"/>
      <c r="P530" s="280" t="n"/>
      <c r="Q530" s="280" t="n"/>
      <c r="R530" s="280" t="n"/>
      <c r="S530" s="280" t="n"/>
      <c r="T530" s="280" t="n"/>
      <c r="U530" s="280" t="n"/>
      <c r="V530" s="280" t="n"/>
      <c r="W530" s="280" t="n"/>
      <c r="X530" s="280" t="n"/>
      <c r="Y530" s="280" t="n"/>
      <c r="Z530" s="280" t="n"/>
      <c r="AA530" s="280" t="n"/>
      <c r="AB530" s="280" t="n"/>
      <c r="AC530" s="280" t="n"/>
      <c r="AD530" s="280" t="n"/>
      <c r="AE530" s="280" t="n"/>
      <c r="AF530" s="280" t="n"/>
      <c r="AG530" s="280" t="n"/>
      <c r="AH530" s="280" t="n"/>
      <c r="AI530" s="280" t="n"/>
      <c r="AJ530" s="280" t="n"/>
      <c r="AK530" s="280" t="n"/>
    </row>
    <row r="531" ht="15" customFormat="1" customHeight="1" s="23">
      <c r="A531" s="115" t="n"/>
      <c r="B531" s="426" t="n"/>
      <c r="C531" s="86" t="n"/>
      <c r="D531" s="86" t="n"/>
      <c r="E531" s="86" t="n"/>
      <c r="F531" s="86" t="n"/>
      <c r="G531" s="22" t="n"/>
      <c r="H531" s="280" t="n"/>
      <c r="I531" s="280" t="n"/>
      <c r="J531" s="280" t="n"/>
      <c r="K531" s="280" t="n"/>
      <c r="L531" s="280" t="n"/>
      <c r="M531" s="280" t="n"/>
      <c r="N531" s="280" t="n"/>
      <c r="O531" s="280" t="n"/>
      <c r="P531" s="280" t="n"/>
      <c r="Q531" s="280" t="n"/>
      <c r="R531" s="280" t="n"/>
      <c r="S531" s="280" t="n"/>
      <c r="T531" s="280" t="n"/>
      <c r="U531" s="280" t="n"/>
      <c r="V531" s="280" t="n"/>
      <c r="W531" s="280" t="n"/>
      <c r="X531" s="280" t="n"/>
      <c r="Y531" s="280" t="n"/>
      <c r="Z531" s="280" t="n"/>
      <c r="AA531" s="280" t="n"/>
      <c r="AB531" s="280" t="n"/>
      <c r="AC531" s="280" t="n"/>
      <c r="AD531" s="280" t="n"/>
      <c r="AE531" s="280" t="n"/>
      <c r="AF531" s="280" t="n"/>
      <c r="AG531" s="280" t="n"/>
      <c r="AH531" s="280" t="n"/>
      <c r="AI531" s="280" t="n"/>
      <c r="AJ531" s="280" t="n"/>
      <c r="AK531" s="280" t="n"/>
    </row>
    <row r="532" ht="15" customFormat="1" customHeight="1" s="23">
      <c r="A532" s="115" t="n"/>
      <c r="B532" s="426" t="n"/>
      <c r="C532" s="86" t="n"/>
      <c r="D532" s="86" t="n"/>
      <c r="E532" s="86" t="n"/>
      <c r="F532" s="86" t="n"/>
      <c r="G532" s="22" t="n"/>
      <c r="H532" s="280" t="n"/>
      <c r="I532" s="280" t="n"/>
      <c r="J532" s="280" t="n"/>
      <c r="K532" s="280" t="n"/>
      <c r="L532" s="280" t="n"/>
      <c r="M532" s="280" t="n"/>
      <c r="N532" s="280" t="n"/>
      <c r="O532" s="280" t="n"/>
      <c r="P532" s="280" t="n"/>
      <c r="Q532" s="280" t="n"/>
      <c r="R532" s="280" t="n"/>
      <c r="S532" s="280" t="n"/>
      <c r="T532" s="280" t="n"/>
      <c r="U532" s="280" t="n"/>
      <c r="V532" s="280" t="n"/>
      <c r="W532" s="280" t="n"/>
      <c r="X532" s="280" t="n"/>
      <c r="Y532" s="280" t="n"/>
      <c r="Z532" s="280" t="n"/>
      <c r="AA532" s="280" t="n"/>
      <c r="AB532" s="280" t="n"/>
      <c r="AC532" s="280" t="n"/>
      <c r="AD532" s="280" t="n"/>
      <c r="AE532" s="280" t="n"/>
      <c r="AF532" s="280" t="n"/>
      <c r="AG532" s="280" t="n"/>
      <c r="AH532" s="280" t="n"/>
      <c r="AI532" s="280" t="n"/>
      <c r="AJ532" s="280" t="n"/>
      <c r="AK532" s="280" t="n"/>
    </row>
    <row r="533" ht="15" customFormat="1" customHeight="1" s="23">
      <c r="A533" s="115" t="n"/>
      <c r="B533" s="426" t="n"/>
      <c r="C533" s="86" t="n"/>
      <c r="D533" s="86" t="n"/>
      <c r="E533" s="86" t="n"/>
      <c r="F533" s="86" t="n"/>
      <c r="G533" s="22" t="n"/>
      <c r="H533" s="280" t="n"/>
      <c r="I533" s="280" t="n"/>
      <c r="J533" s="280" t="n"/>
      <c r="K533" s="280" t="n"/>
      <c r="L533" s="280" t="n"/>
      <c r="M533" s="280" t="n"/>
      <c r="N533" s="280" t="n"/>
      <c r="O533" s="280" t="n"/>
      <c r="P533" s="280" t="n"/>
      <c r="Q533" s="280" t="n"/>
      <c r="R533" s="280" t="n"/>
      <c r="S533" s="280" t="n"/>
      <c r="T533" s="280" t="n"/>
      <c r="U533" s="280" t="n"/>
      <c r="V533" s="280" t="n"/>
      <c r="W533" s="280" t="n"/>
      <c r="X533" s="280" t="n"/>
      <c r="Y533" s="280" t="n"/>
      <c r="Z533" s="280" t="n"/>
      <c r="AA533" s="280" t="n"/>
      <c r="AB533" s="280" t="n"/>
      <c r="AC533" s="280" t="n"/>
      <c r="AD533" s="280" t="n"/>
      <c r="AE533" s="280" t="n"/>
      <c r="AF533" s="280" t="n"/>
      <c r="AG533" s="280" t="n"/>
      <c r="AH533" s="280" t="n"/>
      <c r="AI533" s="280" t="n"/>
      <c r="AJ533" s="280" t="n"/>
      <c r="AK533" s="280" t="n"/>
    </row>
    <row r="534" ht="15" customFormat="1" customHeight="1" s="23">
      <c r="A534" s="115" t="n"/>
      <c r="B534" s="426" t="n"/>
      <c r="C534" s="86" t="n"/>
      <c r="D534" s="86" t="n"/>
      <c r="E534" s="86" t="n"/>
      <c r="F534" s="86" t="n"/>
      <c r="G534" s="22" t="n"/>
      <c r="H534" s="280" t="n"/>
      <c r="I534" s="280" t="n"/>
      <c r="J534" s="280" t="n"/>
      <c r="K534" s="280" t="n"/>
      <c r="L534" s="280" t="n"/>
      <c r="M534" s="280" t="n"/>
      <c r="N534" s="280" t="n"/>
      <c r="O534" s="280" t="n"/>
      <c r="P534" s="280" t="n"/>
      <c r="Q534" s="280" t="n"/>
      <c r="R534" s="280" t="n"/>
      <c r="S534" s="280" t="n"/>
      <c r="T534" s="280" t="n"/>
      <c r="U534" s="280" t="n"/>
      <c r="V534" s="280" t="n"/>
      <c r="W534" s="280" t="n"/>
      <c r="X534" s="280" t="n"/>
      <c r="Y534" s="280" t="n"/>
      <c r="Z534" s="280" t="n"/>
      <c r="AA534" s="280" t="n"/>
      <c r="AB534" s="280" t="n"/>
      <c r="AC534" s="280" t="n"/>
      <c r="AD534" s="280" t="n"/>
      <c r="AE534" s="280" t="n"/>
      <c r="AF534" s="280" t="n"/>
      <c r="AG534" s="280" t="n"/>
      <c r="AH534" s="280" t="n"/>
      <c r="AI534" s="280" t="n"/>
      <c r="AJ534" s="280" t="n"/>
      <c r="AK534" s="280" t="n"/>
    </row>
    <row r="535" ht="15" customFormat="1" customHeight="1" s="23">
      <c r="A535" s="115" t="n"/>
      <c r="B535" s="426" t="n"/>
      <c r="C535" s="86" t="n"/>
      <c r="D535" s="86" t="n"/>
      <c r="E535" s="86" t="n"/>
      <c r="F535" s="86" t="n"/>
      <c r="G535" s="22" t="n"/>
      <c r="H535" s="280" t="n"/>
      <c r="I535" s="280" t="n"/>
      <c r="J535" s="280" t="n"/>
      <c r="K535" s="280" t="n"/>
      <c r="L535" s="280" t="n"/>
      <c r="M535" s="280" t="n"/>
      <c r="N535" s="280" t="n"/>
      <c r="O535" s="280" t="n"/>
      <c r="P535" s="280" t="n"/>
      <c r="Q535" s="280" t="n"/>
      <c r="R535" s="280" t="n"/>
      <c r="S535" s="280" t="n"/>
      <c r="T535" s="280" t="n"/>
      <c r="U535" s="280" t="n"/>
      <c r="V535" s="280" t="n"/>
      <c r="W535" s="280" t="n"/>
      <c r="X535" s="280" t="n"/>
      <c r="Y535" s="280" t="n"/>
      <c r="Z535" s="280" t="n"/>
      <c r="AA535" s="280" t="n"/>
      <c r="AB535" s="280" t="n"/>
      <c r="AC535" s="280" t="n"/>
      <c r="AD535" s="280" t="n"/>
      <c r="AE535" s="280" t="n"/>
      <c r="AF535" s="280" t="n"/>
      <c r="AG535" s="280" t="n"/>
      <c r="AH535" s="280" t="n"/>
      <c r="AI535" s="280" t="n"/>
      <c r="AJ535" s="280" t="n"/>
      <c r="AK535" s="280" t="n"/>
    </row>
    <row r="536" ht="15" customFormat="1" customHeight="1" s="23">
      <c r="A536" s="115" t="n"/>
      <c r="B536" s="426" t="n"/>
      <c r="C536" s="86" t="n"/>
      <c r="D536" s="86" t="n"/>
      <c r="E536" s="86" t="n"/>
      <c r="F536" s="86" t="n"/>
      <c r="G536" s="22" t="n"/>
      <c r="H536" s="280" t="n"/>
      <c r="I536" s="280" t="n"/>
      <c r="J536" s="280" t="n"/>
      <c r="K536" s="280" t="n"/>
      <c r="L536" s="280" t="n"/>
      <c r="M536" s="280" t="n"/>
      <c r="N536" s="280" t="n"/>
      <c r="O536" s="280" t="n"/>
      <c r="P536" s="280" t="n"/>
      <c r="Q536" s="280" t="n"/>
      <c r="R536" s="280" t="n"/>
      <c r="S536" s="280" t="n"/>
      <c r="T536" s="280" t="n"/>
      <c r="U536" s="280" t="n"/>
      <c r="V536" s="280" t="n"/>
      <c r="W536" s="280" t="n"/>
      <c r="X536" s="280" t="n"/>
      <c r="Y536" s="280" t="n"/>
      <c r="Z536" s="280" t="n"/>
      <c r="AA536" s="280" t="n"/>
      <c r="AB536" s="280" t="n"/>
      <c r="AC536" s="280" t="n"/>
      <c r="AD536" s="280" t="n"/>
      <c r="AE536" s="280" t="n"/>
      <c r="AF536" s="280" t="n"/>
      <c r="AG536" s="280" t="n"/>
      <c r="AH536" s="280" t="n"/>
      <c r="AI536" s="280" t="n"/>
      <c r="AJ536" s="280" t="n"/>
      <c r="AK536" s="280" t="n"/>
    </row>
    <row r="537" ht="15" customFormat="1" customHeight="1" s="23">
      <c r="A537" s="115" t="n"/>
      <c r="B537" s="426" t="n"/>
      <c r="C537" s="86" t="n"/>
      <c r="D537" s="86" t="n"/>
      <c r="E537" s="86" t="n"/>
      <c r="F537" s="86" t="n"/>
      <c r="G537" s="22" t="n"/>
      <c r="H537" s="280" t="n"/>
      <c r="I537" s="280" t="n"/>
      <c r="J537" s="280" t="n"/>
      <c r="K537" s="280" t="n"/>
      <c r="L537" s="280" t="n"/>
      <c r="M537" s="280" t="n"/>
      <c r="N537" s="280" t="n"/>
      <c r="O537" s="280" t="n"/>
      <c r="P537" s="280" t="n"/>
      <c r="Q537" s="280" t="n"/>
      <c r="R537" s="280" t="n"/>
      <c r="S537" s="280" t="n"/>
      <c r="T537" s="280" t="n"/>
      <c r="U537" s="280" t="n"/>
      <c r="V537" s="280" t="n"/>
      <c r="W537" s="280" t="n"/>
      <c r="X537" s="280" t="n"/>
      <c r="Y537" s="280" t="n"/>
      <c r="Z537" s="280" t="n"/>
      <c r="AA537" s="280" t="n"/>
      <c r="AB537" s="280" t="n"/>
      <c r="AC537" s="280" t="n"/>
      <c r="AD537" s="280" t="n"/>
      <c r="AE537" s="280" t="n"/>
      <c r="AF537" s="280" t="n"/>
      <c r="AG537" s="280" t="n"/>
      <c r="AH537" s="280" t="n"/>
      <c r="AI537" s="280" t="n"/>
      <c r="AJ537" s="280" t="n"/>
      <c r="AK537" s="280" t="n"/>
    </row>
    <row r="538" ht="15" customFormat="1" customHeight="1" s="23">
      <c r="A538" s="115" t="n"/>
      <c r="B538" s="426" t="n"/>
      <c r="C538" s="86" t="n"/>
      <c r="D538" s="86" t="n"/>
      <c r="E538" s="86" t="n"/>
      <c r="F538" s="86" t="n"/>
      <c r="G538" s="22" t="n"/>
      <c r="H538" s="280" t="n"/>
      <c r="I538" s="280" t="n"/>
      <c r="J538" s="280" t="n"/>
      <c r="K538" s="280" t="n"/>
      <c r="L538" s="280" t="n"/>
      <c r="M538" s="280" t="n"/>
      <c r="N538" s="280" t="n"/>
      <c r="O538" s="280" t="n"/>
      <c r="P538" s="280" t="n"/>
      <c r="Q538" s="280" t="n"/>
      <c r="R538" s="280" t="n"/>
      <c r="S538" s="280" t="n"/>
      <c r="T538" s="280" t="n"/>
      <c r="U538" s="280" t="n"/>
      <c r="V538" s="280" t="n"/>
      <c r="W538" s="280" t="n"/>
      <c r="X538" s="280" t="n"/>
      <c r="Y538" s="280" t="n"/>
      <c r="Z538" s="280" t="n"/>
      <c r="AA538" s="280" t="n"/>
      <c r="AB538" s="280" t="n"/>
      <c r="AC538" s="280" t="n"/>
      <c r="AD538" s="280" t="n"/>
      <c r="AE538" s="280" t="n"/>
      <c r="AF538" s="280" t="n"/>
      <c r="AG538" s="280" t="n"/>
      <c r="AH538" s="280" t="n"/>
      <c r="AI538" s="280" t="n"/>
      <c r="AJ538" s="280" t="n"/>
      <c r="AK538" s="280" t="n"/>
    </row>
    <row r="539" ht="15" customFormat="1" customHeight="1" s="23">
      <c r="A539" s="115" t="n"/>
      <c r="B539" s="426" t="n"/>
      <c r="C539" s="86" t="n"/>
      <c r="D539" s="86" t="n"/>
      <c r="E539" s="86" t="n"/>
      <c r="F539" s="86" t="n"/>
      <c r="G539" s="22" t="n"/>
      <c r="H539" s="280" t="n"/>
      <c r="I539" s="280" t="n"/>
      <c r="J539" s="280" t="n"/>
      <c r="K539" s="280" t="n"/>
      <c r="L539" s="280" t="n"/>
      <c r="M539" s="280" t="n"/>
      <c r="N539" s="280" t="n"/>
      <c r="O539" s="280" t="n"/>
      <c r="P539" s="280" t="n"/>
      <c r="Q539" s="280" t="n"/>
      <c r="R539" s="280" t="n"/>
      <c r="S539" s="280" t="n"/>
      <c r="T539" s="280" t="n"/>
      <c r="U539" s="280" t="n"/>
      <c r="V539" s="280" t="n"/>
      <c r="W539" s="280" t="n"/>
      <c r="X539" s="280" t="n"/>
      <c r="Y539" s="280" t="n"/>
      <c r="Z539" s="280" t="n"/>
      <c r="AA539" s="280" t="n"/>
      <c r="AB539" s="280" t="n"/>
      <c r="AC539" s="280" t="n"/>
      <c r="AD539" s="280" t="n"/>
      <c r="AE539" s="280" t="n"/>
      <c r="AF539" s="280" t="n"/>
      <c r="AG539" s="280" t="n"/>
      <c r="AH539" s="280" t="n"/>
      <c r="AI539" s="280" t="n"/>
      <c r="AJ539" s="280" t="n"/>
      <c r="AK539" s="280" t="n"/>
    </row>
    <row r="540" ht="15" customFormat="1" customHeight="1" s="23">
      <c r="A540" s="115" t="n"/>
      <c r="B540" s="426" t="n"/>
      <c r="C540" s="86" t="n"/>
      <c r="D540" s="86" t="n"/>
      <c r="E540" s="86" t="n"/>
      <c r="F540" s="86" t="n"/>
      <c r="G540" s="22" t="n"/>
      <c r="H540" s="280" t="n"/>
      <c r="I540" s="280" t="n"/>
      <c r="J540" s="280" t="n"/>
      <c r="K540" s="280" t="n"/>
      <c r="L540" s="280" t="n"/>
      <c r="M540" s="280" t="n"/>
      <c r="N540" s="280" t="n"/>
      <c r="O540" s="280" t="n"/>
      <c r="P540" s="280" t="n"/>
      <c r="Q540" s="280" t="n"/>
      <c r="R540" s="280" t="n"/>
      <c r="S540" s="280" t="n"/>
      <c r="T540" s="280" t="n"/>
      <c r="U540" s="280" t="n"/>
      <c r="V540" s="280" t="n"/>
      <c r="W540" s="280" t="n"/>
      <c r="X540" s="280" t="n"/>
      <c r="Y540" s="280" t="n"/>
      <c r="Z540" s="280" t="n"/>
      <c r="AA540" s="280" t="n"/>
      <c r="AB540" s="280" t="n"/>
      <c r="AC540" s="280" t="n"/>
      <c r="AD540" s="280" t="n"/>
      <c r="AE540" s="280" t="n"/>
      <c r="AF540" s="280" t="n"/>
      <c r="AG540" s="280" t="n"/>
      <c r="AH540" s="280" t="n"/>
      <c r="AI540" s="280" t="n"/>
      <c r="AJ540" s="280" t="n"/>
      <c r="AK540" s="280" t="n"/>
    </row>
    <row r="541" ht="15" customFormat="1" customHeight="1" s="23">
      <c r="A541" s="115" t="n"/>
      <c r="B541" s="426" t="n"/>
      <c r="C541" s="86" t="n"/>
      <c r="D541" s="86" t="n"/>
      <c r="E541" s="86" t="n"/>
      <c r="F541" s="86" t="n"/>
      <c r="G541" s="22" t="n"/>
      <c r="H541" s="280" t="n"/>
      <c r="I541" s="280" t="n"/>
      <c r="J541" s="280" t="n"/>
      <c r="K541" s="280" t="n"/>
      <c r="L541" s="280" t="n"/>
      <c r="M541" s="280" t="n"/>
      <c r="N541" s="280" t="n"/>
      <c r="O541" s="280" t="n"/>
      <c r="P541" s="280" t="n"/>
      <c r="Q541" s="280" t="n"/>
      <c r="R541" s="280" t="n"/>
      <c r="S541" s="280" t="n"/>
      <c r="T541" s="280" t="n"/>
      <c r="U541" s="280" t="n"/>
      <c r="V541" s="280" t="n"/>
      <c r="W541" s="280" t="n"/>
      <c r="X541" s="280" t="n"/>
      <c r="Y541" s="280" t="n"/>
      <c r="Z541" s="280" t="n"/>
      <c r="AA541" s="280" t="n"/>
      <c r="AB541" s="280" t="n"/>
      <c r="AC541" s="280" t="n"/>
      <c r="AD541" s="280" t="n"/>
      <c r="AE541" s="280" t="n"/>
      <c r="AF541" s="280" t="n"/>
      <c r="AG541" s="280" t="n"/>
      <c r="AH541" s="280" t="n"/>
      <c r="AI541" s="280" t="n"/>
      <c r="AJ541" s="280" t="n"/>
      <c r="AK541" s="280" t="n"/>
    </row>
    <row r="542" ht="15" customFormat="1" customHeight="1" s="23">
      <c r="A542" s="115" t="n"/>
      <c r="B542" s="426" t="n"/>
      <c r="C542" s="86" t="n"/>
      <c r="D542" s="86" t="n"/>
      <c r="E542" s="86" t="n"/>
      <c r="F542" s="86" t="n"/>
      <c r="G542" s="22" t="n"/>
      <c r="H542" s="280" t="n"/>
      <c r="I542" s="280" t="n"/>
      <c r="J542" s="280" t="n"/>
      <c r="K542" s="280" t="n"/>
      <c r="L542" s="280" t="n"/>
      <c r="M542" s="280" t="n"/>
      <c r="N542" s="280" t="n"/>
      <c r="O542" s="280" t="n"/>
      <c r="P542" s="280" t="n"/>
      <c r="Q542" s="280" t="n"/>
      <c r="R542" s="280" t="n"/>
      <c r="S542" s="280" t="n"/>
      <c r="T542" s="280" t="n"/>
      <c r="U542" s="280" t="n"/>
      <c r="V542" s="280" t="n"/>
      <c r="W542" s="280" t="n"/>
      <c r="X542" s="280" t="n"/>
      <c r="Y542" s="280" t="n"/>
      <c r="Z542" s="280" t="n"/>
      <c r="AA542" s="280" t="n"/>
      <c r="AB542" s="280" t="n"/>
      <c r="AC542" s="280" t="n"/>
      <c r="AD542" s="280" t="n"/>
      <c r="AE542" s="280" t="n"/>
      <c r="AF542" s="280" t="n"/>
      <c r="AG542" s="280" t="n"/>
      <c r="AH542" s="280" t="n"/>
      <c r="AI542" s="280" t="n"/>
      <c r="AJ542" s="280" t="n"/>
      <c r="AK542" s="280" t="n"/>
    </row>
    <row r="543" ht="15" customFormat="1" customHeight="1" s="23">
      <c r="A543" s="115" t="n"/>
      <c r="B543" s="426" t="n"/>
      <c r="C543" s="86" t="n"/>
      <c r="D543" s="86" t="n"/>
      <c r="E543" s="86" t="n"/>
      <c r="F543" s="86" t="n"/>
      <c r="G543" s="22" t="n"/>
      <c r="H543" s="280" t="n"/>
      <c r="I543" s="280" t="n"/>
      <c r="J543" s="280" t="n"/>
      <c r="K543" s="280" t="n"/>
      <c r="L543" s="280" t="n"/>
      <c r="M543" s="280" t="n"/>
      <c r="N543" s="280" t="n"/>
      <c r="O543" s="280" t="n"/>
      <c r="P543" s="280" t="n"/>
      <c r="Q543" s="280" t="n"/>
      <c r="R543" s="280" t="n"/>
      <c r="S543" s="280" t="n"/>
      <c r="T543" s="280" t="n"/>
      <c r="U543" s="280" t="n"/>
      <c r="V543" s="280" t="n"/>
      <c r="W543" s="280" t="n"/>
      <c r="X543" s="280" t="n"/>
      <c r="Y543" s="280" t="n"/>
      <c r="Z543" s="280" t="n"/>
      <c r="AA543" s="280" t="n"/>
      <c r="AB543" s="280" t="n"/>
      <c r="AC543" s="280" t="n"/>
      <c r="AD543" s="280" t="n"/>
      <c r="AE543" s="280" t="n"/>
      <c r="AF543" s="280" t="n"/>
      <c r="AG543" s="280" t="n"/>
      <c r="AH543" s="280" t="n"/>
      <c r="AI543" s="280" t="n"/>
      <c r="AJ543" s="280" t="n"/>
      <c r="AK543" s="280" t="n"/>
    </row>
    <row r="544" ht="15" customFormat="1" customHeight="1" s="23">
      <c r="A544" s="115" t="n"/>
      <c r="B544" s="426" t="n"/>
      <c r="C544" s="86" t="n"/>
      <c r="D544" s="86" t="n"/>
      <c r="E544" s="86" t="n"/>
      <c r="F544" s="86" t="n"/>
      <c r="G544" s="22" t="n"/>
      <c r="H544" s="280" t="n"/>
      <c r="I544" s="280" t="n"/>
      <c r="J544" s="280" t="n"/>
      <c r="K544" s="280" t="n"/>
      <c r="L544" s="280" t="n"/>
      <c r="M544" s="280" t="n"/>
      <c r="N544" s="280" t="n"/>
      <c r="O544" s="280" t="n"/>
      <c r="P544" s="280" t="n"/>
      <c r="Q544" s="280" t="n"/>
      <c r="R544" s="280" t="n"/>
      <c r="S544" s="280" t="n"/>
      <c r="T544" s="280" t="n"/>
      <c r="U544" s="280" t="n"/>
      <c r="V544" s="280" t="n"/>
      <c r="W544" s="280" t="n"/>
      <c r="X544" s="280" t="n"/>
      <c r="Y544" s="280" t="n"/>
      <c r="Z544" s="280" t="n"/>
      <c r="AA544" s="280" t="n"/>
      <c r="AB544" s="280" t="n"/>
      <c r="AC544" s="280" t="n"/>
      <c r="AD544" s="280" t="n"/>
      <c r="AE544" s="280" t="n"/>
      <c r="AF544" s="280" t="n"/>
      <c r="AG544" s="280" t="n"/>
      <c r="AH544" s="280" t="n"/>
      <c r="AI544" s="280" t="n"/>
      <c r="AJ544" s="280" t="n"/>
      <c r="AK544" s="280" t="n"/>
    </row>
    <row r="545" ht="15" customFormat="1" customHeight="1" s="23">
      <c r="A545" s="115" t="n"/>
      <c r="B545" s="426" t="n"/>
      <c r="C545" s="86" t="n"/>
      <c r="D545" s="86" t="n"/>
      <c r="E545" s="86" t="n"/>
      <c r="F545" s="86" t="n"/>
      <c r="G545" s="22" t="n"/>
      <c r="H545" s="280" t="n"/>
      <c r="I545" s="280" t="n"/>
      <c r="J545" s="280" t="n"/>
      <c r="K545" s="280" t="n"/>
      <c r="L545" s="280" t="n"/>
      <c r="M545" s="280" t="n"/>
      <c r="N545" s="280" t="n"/>
      <c r="O545" s="280" t="n"/>
      <c r="P545" s="280" t="n"/>
      <c r="Q545" s="280" t="n"/>
      <c r="R545" s="280" t="n"/>
      <c r="S545" s="280" t="n"/>
      <c r="T545" s="280" t="n"/>
      <c r="U545" s="280" t="n"/>
      <c r="V545" s="280" t="n"/>
      <c r="W545" s="280" t="n"/>
      <c r="X545" s="280" t="n"/>
      <c r="Y545" s="280" t="n"/>
      <c r="Z545" s="280" t="n"/>
      <c r="AA545" s="280" t="n"/>
      <c r="AB545" s="280" t="n"/>
      <c r="AC545" s="280" t="n"/>
      <c r="AD545" s="280" t="n"/>
      <c r="AE545" s="280" t="n"/>
      <c r="AF545" s="280" t="n"/>
      <c r="AG545" s="280" t="n"/>
      <c r="AH545" s="280" t="n"/>
      <c r="AI545" s="280" t="n"/>
      <c r="AJ545" s="280" t="n"/>
      <c r="AK545" s="280" t="n"/>
    </row>
    <row r="546" ht="15" customFormat="1" customHeight="1" s="23">
      <c r="A546" s="115" t="n"/>
      <c r="B546" s="426" t="n"/>
      <c r="C546" s="86" t="n"/>
      <c r="D546" s="86" t="n"/>
      <c r="E546" s="86" t="n"/>
      <c r="F546" s="86" t="n"/>
      <c r="G546" s="22" t="n"/>
      <c r="H546" s="280" t="n"/>
      <c r="I546" s="280" t="n"/>
      <c r="J546" s="280" t="n"/>
      <c r="K546" s="280" t="n"/>
      <c r="L546" s="280" t="n"/>
      <c r="M546" s="280" t="n"/>
      <c r="N546" s="280" t="n"/>
      <c r="O546" s="280" t="n"/>
      <c r="P546" s="280" t="n"/>
      <c r="Q546" s="280" t="n"/>
      <c r="R546" s="280" t="n"/>
      <c r="S546" s="280" t="n"/>
      <c r="T546" s="280" t="n"/>
      <c r="U546" s="280" t="n"/>
      <c r="V546" s="280" t="n"/>
      <c r="W546" s="280" t="n"/>
      <c r="X546" s="280" t="n"/>
      <c r="Y546" s="280" t="n"/>
      <c r="Z546" s="280" t="n"/>
      <c r="AA546" s="280" t="n"/>
      <c r="AB546" s="280" t="n"/>
      <c r="AC546" s="280" t="n"/>
      <c r="AD546" s="280" t="n"/>
      <c r="AE546" s="280" t="n"/>
      <c r="AF546" s="280" t="n"/>
      <c r="AG546" s="280" t="n"/>
      <c r="AH546" s="280" t="n"/>
      <c r="AI546" s="280" t="n"/>
      <c r="AJ546" s="280" t="n"/>
      <c r="AK546" s="280" t="n"/>
    </row>
    <row r="547" ht="15" customFormat="1" customHeight="1" s="23">
      <c r="A547" s="115" t="n"/>
      <c r="B547" s="426" t="n"/>
      <c r="C547" s="86" t="n"/>
      <c r="D547" s="86" t="n"/>
      <c r="E547" s="86" t="n"/>
      <c r="F547" s="86" t="n"/>
      <c r="G547" s="22" t="n"/>
      <c r="H547" s="280" t="n"/>
      <c r="I547" s="280" t="n"/>
      <c r="J547" s="280" t="n"/>
      <c r="K547" s="280" t="n"/>
      <c r="L547" s="280" t="n"/>
      <c r="M547" s="280" t="n"/>
      <c r="N547" s="280" t="n"/>
      <c r="O547" s="280" t="n"/>
      <c r="P547" s="280" t="n"/>
      <c r="Q547" s="280" t="n"/>
      <c r="R547" s="280" t="n"/>
      <c r="S547" s="280" t="n"/>
      <c r="T547" s="280" t="n"/>
      <c r="U547" s="280" t="n"/>
      <c r="V547" s="280" t="n"/>
      <c r="W547" s="280" t="n"/>
      <c r="X547" s="280" t="n"/>
      <c r="Y547" s="280" t="n"/>
      <c r="Z547" s="280" t="n"/>
      <c r="AA547" s="280" t="n"/>
      <c r="AB547" s="280" t="n"/>
      <c r="AC547" s="280" t="n"/>
      <c r="AD547" s="280" t="n"/>
      <c r="AE547" s="280" t="n"/>
      <c r="AF547" s="280" t="n"/>
      <c r="AG547" s="280" t="n"/>
      <c r="AH547" s="280" t="n"/>
      <c r="AI547" s="280" t="n"/>
      <c r="AJ547" s="280" t="n"/>
      <c r="AK547" s="280" t="n"/>
    </row>
    <row r="548" ht="15" customFormat="1" customHeight="1" s="23">
      <c r="A548" s="115" t="n"/>
      <c r="B548" s="426" t="n"/>
      <c r="C548" s="86" t="n"/>
      <c r="D548" s="86" t="n"/>
      <c r="E548" s="86" t="n"/>
      <c r="F548" s="86" t="n"/>
      <c r="G548" s="22" t="n"/>
      <c r="H548" s="280" t="n"/>
      <c r="I548" s="280" t="n"/>
      <c r="J548" s="280" t="n"/>
      <c r="K548" s="280" t="n"/>
      <c r="L548" s="280" t="n"/>
      <c r="M548" s="280" t="n"/>
      <c r="N548" s="280" t="n"/>
      <c r="O548" s="280" t="n"/>
      <c r="P548" s="280" t="n"/>
      <c r="Q548" s="280" t="n"/>
      <c r="R548" s="280" t="n"/>
      <c r="S548" s="280" t="n"/>
      <c r="T548" s="280" t="n"/>
      <c r="U548" s="280" t="n"/>
      <c r="V548" s="280" t="n"/>
      <c r="W548" s="280" t="n"/>
      <c r="X548" s="280" t="n"/>
      <c r="Y548" s="280" t="n"/>
      <c r="Z548" s="280" t="n"/>
      <c r="AA548" s="280" t="n"/>
      <c r="AB548" s="280" t="n"/>
      <c r="AC548" s="280" t="n"/>
      <c r="AD548" s="280" t="n"/>
      <c r="AE548" s="280" t="n"/>
      <c r="AF548" s="280" t="n"/>
      <c r="AG548" s="280" t="n"/>
      <c r="AH548" s="280" t="n"/>
      <c r="AI548" s="280" t="n"/>
      <c r="AJ548" s="280" t="n"/>
      <c r="AK548" s="280" t="n"/>
    </row>
    <row r="549" ht="15" customFormat="1" customHeight="1" s="23">
      <c r="A549" s="115" t="n"/>
      <c r="B549" s="426" t="n"/>
      <c r="C549" s="86" t="n"/>
      <c r="D549" s="86" t="n"/>
      <c r="E549" s="86" t="n"/>
      <c r="F549" s="86" t="n"/>
      <c r="G549" s="22" t="n"/>
      <c r="H549" s="280" t="n"/>
      <c r="I549" s="280" t="n"/>
      <c r="J549" s="280" t="n"/>
      <c r="K549" s="280" t="n"/>
      <c r="L549" s="280" t="n"/>
      <c r="M549" s="280" t="n"/>
      <c r="N549" s="280" t="n"/>
      <c r="O549" s="280" t="n"/>
      <c r="P549" s="280" t="n"/>
      <c r="Q549" s="280" t="n"/>
      <c r="R549" s="280" t="n"/>
      <c r="S549" s="280" t="n"/>
      <c r="T549" s="280" t="n"/>
      <c r="U549" s="280" t="n"/>
      <c r="V549" s="280" t="n"/>
      <c r="W549" s="280" t="n"/>
      <c r="X549" s="280" t="n"/>
      <c r="Y549" s="280" t="n"/>
      <c r="Z549" s="280" t="n"/>
      <c r="AA549" s="280" t="n"/>
      <c r="AB549" s="280" t="n"/>
      <c r="AC549" s="280" t="n"/>
      <c r="AD549" s="280" t="n"/>
      <c r="AE549" s="280" t="n"/>
      <c r="AF549" s="280" t="n"/>
      <c r="AG549" s="280" t="n"/>
      <c r="AH549" s="280" t="n"/>
      <c r="AI549" s="280" t="n"/>
      <c r="AJ549" s="280" t="n"/>
      <c r="AK549" s="280" t="n"/>
    </row>
    <row r="550" ht="15" customFormat="1" customHeight="1" s="23">
      <c r="A550" s="115" t="n"/>
      <c r="B550" s="426" t="n"/>
      <c r="C550" s="86" t="n"/>
      <c r="D550" s="86" t="n"/>
      <c r="E550" s="86" t="n"/>
      <c r="F550" s="86" t="n"/>
      <c r="G550" s="22" t="n"/>
      <c r="H550" s="280" t="n"/>
      <c r="I550" s="280" t="n"/>
      <c r="J550" s="280" t="n"/>
      <c r="K550" s="280" t="n"/>
      <c r="L550" s="280" t="n"/>
      <c r="M550" s="280" t="n"/>
      <c r="N550" s="280" t="n"/>
      <c r="O550" s="280" t="n"/>
      <c r="P550" s="280" t="n"/>
      <c r="Q550" s="280" t="n"/>
      <c r="R550" s="280" t="n"/>
      <c r="S550" s="280" t="n"/>
      <c r="T550" s="280" t="n"/>
      <c r="U550" s="280" t="n"/>
      <c r="V550" s="280" t="n"/>
      <c r="W550" s="280" t="n"/>
      <c r="X550" s="280" t="n"/>
      <c r="Y550" s="280" t="n"/>
      <c r="Z550" s="280" t="n"/>
      <c r="AA550" s="280" t="n"/>
      <c r="AB550" s="280" t="n"/>
      <c r="AC550" s="280" t="n"/>
      <c r="AD550" s="280" t="n"/>
      <c r="AE550" s="280" t="n"/>
      <c r="AF550" s="280" t="n"/>
      <c r="AG550" s="280" t="n"/>
      <c r="AH550" s="280" t="n"/>
      <c r="AI550" s="280" t="n"/>
      <c r="AJ550" s="280" t="n"/>
      <c r="AK550" s="280" t="n"/>
    </row>
    <row r="551" ht="15" customFormat="1" customHeight="1" s="23">
      <c r="A551" s="115" t="n"/>
      <c r="B551" s="426" t="n"/>
      <c r="C551" s="86" t="n"/>
      <c r="D551" s="86" t="n"/>
      <c r="E551" s="86" t="n"/>
      <c r="F551" s="86" t="n"/>
      <c r="G551" s="22" t="n"/>
      <c r="H551" s="280" t="n"/>
      <c r="I551" s="280" t="n"/>
      <c r="J551" s="280" t="n"/>
      <c r="K551" s="280" t="n"/>
      <c r="L551" s="280" t="n"/>
      <c r="M551" s="280" t="n"/>
      <c r="N551" s="280" t="n"/>
      <c r="O551" s="280" t="n"/>
      <c r="P551" s="280" t="n"/>
      <c r="Q551" s="280" t="n"/>
      <c r="R551" s="280" t="n"/>
      <c r="S551" s="280" t="n"/>
      <c r="T551" s="280" t="n"/>
      <c r="U551" s="280" t="n"/>
      <c r="V551" s="280" t="n"/>
      <c r="W551" s="280" t="n"/>
      <c r="X551" s="280" t="n"/>
      <c r="Y551" s="280" t="n"/>
      <c r="Z551" s="280" t="n"/>
      <c r="AA551" s="280" t="n"/>
      <c r="AB551" s="280" t="n"/>
      <c r="AC551" s="280" t="n"/>
      <c r="AD551" s="280" t="n"/>
      <c r="AE551" s="280" t="n"/>
      <c r="AF551" s="280" t="n"/>
      <c r="AG551" s="280" t="n"/>
      <c r="AH551" s="280" t="n"/>
      <c r="AI551" s="280" t="n"/>
      <c r="AJ551" s="280" t="n"/>
      <c r="AK551" s="280" t="n"/>
    </row>
    <row r="552" ht="15" customFormat="1" customHeight="1" s="23">
      <c r="A552" s="115" t="n"/>
      <c r="B552" s="426" t="n"/>
      <c r="C552" s="86" t="n"/>
      <c r="D552" s="86" t="n"/>
      <c r="E552" s="86" t="n"/>
      <c r="F552" s="86" t="n"/>
      <c r="G552" s="22" t="n"/>
      <c r="H552" s="280" t="n"/>
      <c r="I552" s="280" t="n"/>
      <c r="J552" s="280" t="n"/>
      <c r="K552" s="280" t="n"/>
      <c r="L552" s="280" t="n"/>
      <c r="M552" s="280" t="n"/>
      <c r="N552" s="280" t="n"/>
      <c r="O552" s="280" t="n"/>
      <c r="P552" s="280" t="n"/>
      <c r="Q552" s="280" t="n"/>
      <c r="R552" s="280" t="n"/>
      <c r="S552" s="280" t="n"/>
      <c r="T552" s="280" t="n"/>
      <c r="U552" s="280" t="n"/>
      <c r="V552" s="280" t="n"/>
      <c r="W552" s="280" t="n"/>
      <c r="X552" s="280" t="n"/>
      <c r="Y552" s="280" t="n"/>
      <c r="Z552" s="280" t="n"/>
      <c r="AA552" s="280" t="n"/>
      <c r="AB552" s="280" t="n"/>
      <c r="AC552" s="280" t="n"/>
      <c r="AD552" s="280" t="n"/>
      <c r="AE552" s="280" t="n"/>
      <c r="AF552" s="280" t="n"/>
      <c r="AG552" s="280" t="n"/>
      <c r="AH552" s="280" t="n"/>
      <c r="AI552" s="280" t="n"/>
      <c r="AJ552" s="280" t="n"/>
      <c r="AK552" s="280" t="n"/>
    </row>
    <row r="553" ht="15" customFormat="1" customHeight="1" s="23">
      <c r="A553" s="115" t="n"/>
      <c r="B553" s="426" t="n"/>
      <c r="C553" s="86" t="n"/>
      <c r="D553" s="86" t="n"/>
      <c r="E553" s="86" t="n"/>
      <c r="F553" s="86" t="n"/>
      <c r="G553" s="22" t="n"/>
      <c r="H553" s="280" t="n"/>
      <c r="I553" s="280" t="n"/>
      <c r="J553" s="280" t="n"/>
      <c r="K553" s="280" t="n"/>
      <c r="L553" s="280" t="n"/>
      <c r="M553" s="280" t="n"/>
      <c r="N553" s="280" t="n"/>
      <c r="O553" s="280" t="n"/>
      <c r="P553" s="280" t="n"/>
      <c r="Q553" s="280" t="n"/>
      <c r="R553" s="280" t="n"/>
      <c r="S553" s="280" t="n"/>
      <c r="T553" s="280" t="n"/>
      <c r="U553" s="280" t="n"/>
      <c r="V553" s="280" t="n"/>
      <c r="W553" s="280" t="n"/>
      <c r="X553" s="280" t="n"/>
      <c r="Y553" s="280" t="n"/>
      <c r="Z553" s="280" t="n"/>
      <c r="AA553" s="280" t="n"/>
      <c r="AB553" s="280" t="n"/>
      <c r="AC553" s="280" t="n"/>
      <c r="AD553" s="280" t="n"/>
      <c r="AE553" s="280" t="n"/>
      <c r="AF553" s="280" t="n"/>
      <c r="AG553" s="280" t="n"/>
      <c r="AH553" s="280" t="n"/>
      <c r="AI553" s="280" t="n"/>
      <c r="AJ553" s="280" t="n"/>
      <c r="AK553" s="280" t="n"/>
    </row>
    <row r="554" ht="15" customFormat="1" customHeight="1" s="23">
      <c r="A554" s="115" t="n"/>
      <c r="B554" s="426" t="n"/>
      <c r="C554" s="86" t="n"/>
      <c r="D554" s="86" t="n"/>
      <c r="E554" s="86" t="n"/>
      <c r="F554" s="86" t="n"/>
      <c r="G554" s="22" t="n"/>
      <c r="H554" s="280" t="n"/>
      <c r="I554" s="280" t="n"/>
      <c r="J554" s="280" t="n"/>
      <c r="K554" s="280" t="n"/>
      <c r="L554" s="280" t="n"/>
      <c r="M554" s="280" t="n"/>
      <c r="N554" s="280" t="n"/>
      <c r="O554" s="280" t="n"/>
      <c r="P554" s="280" t="n"/>
      <c r="Q554" s="280" t="n"/>
      <c r="R554" s="280" t="n"/>
      <c r="S554" s="280" t="n"/>
      <c r="T554" s="280" t="n"/>
      <c r="U554" s="280" t="n"/>
      <c r="V554" s="280" t="n"/>
      <c r="W554" s="280" t="n"/>
      <c r="X554" s="280" t="n"/>
      <c r="Y554" s="280" t="n"/>
      <c r="Z554" s="280" t="n"/>
      <c r="AA554" s="280" t="n"/>
      <c r="AB554" s="280" t="n"/>
      <c r="AC554" s="280" t="n"/>
      <c r="AD554" s="280" t="n"/>
      <c r="AE554" s="280" t="n"/>
      <c r="AF554" s="280" t="n"/>
      <c r="AG554" s="280" t="n"/>
      <c r="AH554" s="280" t="n"/>
      <c r="AI554" s="280" t="n"/>
      <c r="AJ554" s="280" t="n"/>
      <c r="AK554" s="280" t="n"/>
    </row>
    <row r="555" ht="15" customFormat="1" customHeight="1" s="23">
      <c r="A555" s="115" t="n"/>
      <c r="B555" s="426" t="n"/>
      <c r="C555" s="86" t="n"/>
      <c r="D555" s="86" t="n"/>
      <c r="E555" s="86" t="n"/>
      <c r="F555" s="86" t="n"/>
      <c r="G555" s="22" t="n"/>
      <c r="H555" s="280" t="n"/>
      <c r="I555" s="280" t="n"/>
      <c r="J555" s="280" t="n"/>
      <c r="K555" s="280" t="n"/>
      <c r="L555" s="280" t="n"/>
      <c r="M555" s="280" t="n"/>
      <c r="N555" s="280" t="n"/>
      <c r="O555" s="280" t="n"/>
      <c r="P555" s="280" t="n"/>
      <c r="Q555" s="280" t="n"/>
      <c r="R555" s="280" t="n"/>
      <c r="S555" s="280" t="n"/>
      <c r="T555" s="280" t="n"/>
      <c r="U555" s="280" t="n"/>
      <c r="V555" s="280" t="n"/>
      <c r="W555" s="280" t="n"/>
      <c r="X555" s="280" t="n"/>
      <c r="Y555" s="280" t="n"/>
      <c r="Z555" s="280" t="n"/>
      <c r="AA555" s="280" t="n"/>
      <c r="AB555" s="280" t="n"/>
      <c r="AC555" s="280" t="n"/>
      <c r="AD555" s="280" t="n"/>
      <c r="AE555" s="280" t="n"/>
      <c r="AF555" s="280" t="n"/>
      <c r="AG555" s="280" t="n"/>
      <c r="AH555" s="280" t="n"/>
      <c r="AI555" s="280" t="n"/>
      <c r="AJ555" s="280" t="n"/>
      <c r="AK555" s="280" t="n"/>
    </row>
    <row r="556" ht="15" customFormat="1" customHeight="1" s="23">
      <c r="A556" s="115" t="n"/>
      <c r="B556" s="426" t="n"/>
      <c r="C556" s="86" t="n"/>
      <c r="D556" s="86" t="n"/>
      <c r="E556" s="86" t="n"/>
      <c r="F556" s="86" t="n"/>
      <c r="G556" s="22" t="n"/>
      <c r="H556" s="280" t="n"/>
      <c r="I556" s="280" t="n"/>
      <c r="J556" s="280" t="n"/>
      <c r="K556" s="280" t="n"/>
      <c r="L556" s="280" t="n"/>
      <c r="M556" s="280" t="n"/>
      <c r="N556" s="280" t="n"/>
      <c r="O556" s="280" t="n"/>
      <c r="P556" s="280" t="n"/>
      <c r="Q556" s="280" t="n"/>
      <c r="R556" s="280" t="n"/>
      <c r="S556" s="280" t="n"/>
      <c r="T556" s="280" t="n"/>
      <c r="U556" s="280" t="n"/>
      <c r="V556" s="280" t="n"/>
      <c r="W556" s="280" t="n"/>
      <c r="X556" s="280" t="n"/>
      <c r="Y556" s="280" t="n"/>
      <c r="Z556" s="280" t="n"/>
      <c r="AA556" s="280" t="n"/>
      <c r="AB556" s="280" t="n"/>
      <c r="AC556" s="280" t="n"/>
      <c r="AD556" s="280" t="n"/>
      <c r="AE556" s="280" t="n"/>
      <c r="AF556" s="280" t="n"/>
      <c r="AG556" s="280" t="n"/>
      <c r="AH556" s="280" t="n"/>
      <c r="AI556" s="280" t="n"/>
      <c r="AJ556" s="280" t="n"/>
      <c r="AK556" s="280" t="n"/>
    </row>
    <row r="557" ht="15" customFormat="1" customHeight="1" s="23">
      <c r="A557" s="115" t="n"/>
      <c r="B557" s="426" t="n"/>
      <c r="C557" s="86" t="n"/>
      <c r="D557" s="86" t="n"/>
      <c r="E557" s="86" t="n"/>
      <c r="F557" s="86" t="n"/>
      <c r="G557" s="22" t="n"/>
      <c r="H557" s="280" t="n"/>
      <c r="I557" s="280" t="n"/>
      <c r="J557" s="280" t="n"/>
      <c r="K557" s="280" t="n"/>
      <c r="L557" s="280" t="n"/>
      <c r="M557" s="280" t="n"/>
      <c r="N557" s="280" t="n"/>
      <c r="O557" s="280" t="n"/>
      <c r="P557" s="280" t="n"/>
      <c r="Q557" s="280" t="n"/>
      <c r="R557" s="280" t="n"/>
      <c r="S557" s="280" t="n"/>
      <c r="T557" s="280" t="n"/>
      <c r="U557" s="280" t="n"/>
      <c r="V557" s="280" t="n"/>
      <c r="W557" s="280" t="n"/>
      <c r="X557" s="280" t="n"/>
      <c r="Y557" s="280" t="n"/>
      <c r="Z557" s="280" t="n"/>
      <c r="AA557" s="280" t="n"/>
      <c r="AB557" s="280" t="n"/>
      <c r="AC557" s="280" t="n"/>
      <c r="AD557" s="280" t="n"/>
      <c r="AE557" s="280" t="n"/>
      <c r="AF557" s="280" t="n"/>
      <c r="AG557" s="280" t="n"/>
      <c r="AH557" s="280" t="n"/>
      <c r="AI557" s="280" t="n"/>
      <c r="AJ557" s="280" t="n"/>
      <c r="AK557" s="280" t="n"/>
    </row>
    <row r="558" ht="15" customFormat="1" customHeight="1" s="23">
      <c r="A558" s="115" t="n"/>
      <c r="B558" s="426" t="n"/>
      <c r="C558" s="86" t="n"/>
      <c r="D558" s="86" t="n"/>
      <c r="E558" s="86" t="n"/>
      <c r="F558" s="86" t="n"/>
      <c r="G558" s="22" t="n"/>
      <c r="H558" s="280" t="n"/>
      <c r="I558" s="280" t="n"/>
      <c r="J558" s="280" t="n"/>
      <c r="K558" s="280" t="n"/>
      <c r="L558" s="280" t="n"/>
      <c r="M558" s="280" t="n"/>
      <c r="N558" s="280" t="n"/>
      <c r="O558" s="280" t="n"/>
      <c r="P558" s="280" t="n"/>
      <c r="Q558" s="280" t="n"/>
      <c r="R558" s="280" t="n"/>
      <c r="S558" s="280" t="n"/>
      <c r="T558" s="280" t="n"/>
      <c r="U558" s="280" t="n"/>
      <c r="V558" s="280" t="n"/>
      <c r="W558" s="280" t="n"/>
      <c r="X558" s="280" t="n"/>
      <c r="Y558" s="280" t="n"/>
      <c r="Z558" s="280" t="n"/>
      <c r="AA558" s="280" t="n"/>
      <c r="AB558" s="280" t="n"/>
      <c r="AC558" s="280" t="n"/>
      <c r="AD558" s="280" t="n"/>
      <c r="AE558" s="280" t="n"/>
      <c r="AF558" s="280" t="n"/>
      <c r="AG558" s="280" t="n"/>
      <c r="AH558" s="280" t="n"/>
      <c r="AI558" s="280" t="n"/>
      <c r="AJ558" s="280" t="n"/>
      <c r="AK558" s="280" t="n"/>
    </row>
    <row r="559" ht="15" customFormat="1" customHeight="1" s="23">
      <c r="A559" s="115" t="n"/>
      <c r="B559" s="426" t="n"/>
      <c r="C559" s="86" t="n"/>
      <c r="D559" s="86" t="n"/>
      <c r="E559" s="86" t="n"/>
      <c r="F559" s="86" t="n"/>
      <c r="G559" s="22" t="n"/>
      <c r="H559" s="280" t="n"/>
      <c r="I559" s="280" t="n"/>
      <c r="J559" s="280" t="n"/>
      <c r="K559" s="280" t="n"/>
      <c r="L559" s="280" t="n"/>
      <c r="M559" s="280" t="n"/>
      <c r="N559" s="280" t="n"/>
      <c r="O559" s="280" t="n"/>
      <c r="P559" s="280" t="n"/>
      <c r="Q559" s="280" t="n"/>
      <c r="R559" s="280" t="n"/>
      <c r="S559" s="280" t="n"/>
      <c r="T559" s="280" t="n"/>
      <c r="U559" s="280" t="n"/>
      <c r="V559" s="280" t="n"/>
      <c r="W559" s="280" t="n"/>
      <c r="X559" s="280" t="n"/>
      <c r="Y559" s="280" t="n"/>
      <c r="Z559" s="280" t="n"/>
      <c r="AA559" s="280" t="n"/>
      <c r="AB559" s="280" t="n"/>
      <c r="AC559" s="280" t="n"/>
      <c r="AD559" s="280" t="n"/>
      <c r="AE559" s="280" t="n"/>
      <c r="AF559" s="280" t="n"/>
      <c r="AG559" s="280" t="n"/>
      <c r="AH559" s="280" t="n"/>
      <c r="AI559" s="280" t="n"/>
      <c r="AJ559" s="280" t="n"/>
      <c r="AK559" s="280" t="n"/>
    </row>
    <row r="560" ht="15" customFormat="1" customHeight="1" s="23">
      <c r="A560" s="115" t="n"/>
      <c r="B560" s="426" t="n"/>
      <c r="C560" s="86" t="n"/>
      <c r="D560" s="86" t="n"/>
      <c r="E560" s="86" t="n"/>
      <c r="F560" s="86" t="n"/>
      <c r="G560" s="22" t="n"/>
      <c r="H560" s="280" t="n"/>
      <c r="I560" s="280" t="n"/>
      <c r="J560" s="280" t="n"/>
      <c r="K560" s="280" t="n"/>
      <c r="L560" s="280" t="n"/>
      <c r="M560" s="280" t="n"/>
      <c r="N560" s="280" t="n"/>
      <c r="O560" s="280" t="n"/>
      <c r="P560" s="280" t="n"/>
      <c r="Q560" s="280" t="n"/>
      <c r="R560" s="280" t="n"/>
      <c r="S560" s="280" t="n"/>
      <c r="T560" s="280" t="n"/>
      <c r="U560" s="280" t="n"/>
      <c r="V560" s="280" t="n"/>
      <c r="W560" s="280" t="n"/>
      <c r="X560" s="280" t="n"/>
      <c r="Y560" s="280" t="n"/>
      <c r="Z560" s="280" t="n"/>
      <c r="AA560" s="280" t="n"/>
      <c r="AB560" s="280" t="n"/>
      <c r="AC560" s="280" t="n"/>
      <c r="AD560" s="280" t="n"/>
      <c r="AE560" s="280" t="n"/>
      <c r="AF560" s="280" t="n"/>
      <c r="AG560" s="280" t="n"/>
      <c r="AH560" s="280" t="n"/>
      <c r="AI560" s="280" t="n"/>
      <c r="AJ560" s="280" t="n"/>
      <c r="AK560" s="280" t="n"/>
    </row>
    <row r="561" ht="15" customFormat="1" customHeight="1" s="23">
      <c r="A561" s="115" t="n"/>
      <c r="B561" s="426" t="n"/>
      <c r="C561" s="86" t="n"/>
      <c r="D561" s="86" t="n"/>
      <c r="E561" s="86" t="n"/>
      <c r="F561" s="86" t="n"/>
      <c r="G561" s="22" t="n"/>
      <c r="H561" s="280" t="n"/>
      <c r="I561" s="280" t="n"/>
      <c r="J561" s="280" t="n"/>
      <c r="K561" s="280" t="n"/>
      <c r="L561" s="280" t="n"/>
      <c r="M561" s="280" t="n"/>
      <c r="N561" s="280" t="n"/>
      <c r="O561" s="280" t="n"/>
      <c r="P561" s="280" t="n"/>
      <c r="Q561" s="280" t="n"/>
      <c r="R561" s="280" t="n"/>
      <c r="S561" s="280" t="n"/>
      <c r="T561" s="280" t="n"/>
      <c r="U561" s="280" t="n"/>
      <c r="V561" s="280" t="n"/>
      <c r="W561" s="280" t="n"/>
      <c r="X561" s="280" t="n"/>
      <c r="Y561" s="280" t="n"/>
      <c r="Z561" s="280" t="n"/>
      <c r="AA561" s="280" t="n"/>
      <c r="AB561" s="280" t="n"/>
      <c r="AC561" s="280" t="n"/>
      <c r="AD561" s="280" t="n"/>
      <c r="AE561" s="280" t="n"/>
      <c r="AF561" s="280" t="n"/>
      <c r="AG561" s="280" t="n"/>
      <c r="AH561" s="280" t="n"/>
      <c r="AI561" s="280" t="n"/>
      <c r="AJ561" s="280" t="n"/>
      <c r="AK561" s="280" t="n"/>
    </row>
    <row r="562" ht="15" customFormat="1" customHeight="1" s="23">
      <c r="A562" s="115" t="n"/>
      <c r="B562" s="426" t="n"/>
      <c r="C562" s="86" t="n"/>
      <c r="D562" s="86" t="n"/>
      <c r="E562" s="86" t="n"/>
      <c r="F562" s="86" t="n"/>
      <c r="G562" s="22" t="n"/>
      <c r="H562" s="280" t="n"/>
      <c r="I562" s="280" t="n"/>
      <c r="J562" s="280" t="n"/>
      <c r="K562" s="280" t="n"/>
      <c r="L562" s="280" t="n"/>
      <c r="M562" s="280" t="n"/>
      <c r="N562" s="280" t="n"/>
      <c r="O562" s="280" t="n"/>
      <c r="P562" s="280" t="n"/>
      <c r="Q562" s="280" t="n"/>
      <c r="R562" s="280" t="n"/>
      <c r="S562" s="280" t="n"/>
      <c r="T562" s="280" t="n"/>
      <c r="U562" s="280" t="n"/>
      <c r="V562" s="280" t="n"/>
      <c r="W562" s="280" t="n"/>
      <c r="X562" s="280" t="n"/>
      <c r="Y562" s="280" t="n"/>
      <c r="Z562" s="280" t="n"/>
      <c r="AA562" s="280" t="n"/>
      <c r="AB562" s="280" t="n"/>
      <c r="AC562" s="280" t="n"/>
      <c r="AD562" s="280" t="n"/>
      <c r="AE562" s="280" t="n"/>
      <c r="AF562" s="280" t="n"/>
      <c r="AG562" s="280" t="n"/>
      <c r="AH562" s="280" t="n"/>
      <c r="AI562" s="280" t="n"/>
      <c r="AJ562" s="280" t="n"/>
      <c r="AK562" s="280" t="n"/>
    </row>
    <row r="563" ht="15" customFormat="1" customHeight="1" s="23">
      <c r="A563" s="115" t="n"/>
      <c r="B563" s="426" t="n"/>
      <c r="C563" s="86" t="n"/>
      <c r="D563" s="86" t="n"/>
      <c r="E563" s="86" t="n"/>
      <c r="F563" s="86" t="n"/>
      <c r="G563" s="22" t="n"/>
      <c r="H563" s="280" t="n"/>
      <c r="I563" s="280" t="n"/>
      <c r="J563" s="280" t="n"/>
      <c r="K563" s="280" t="n"/>
      <c r="L563" s="280" t="n"/>
      <c r="M563" s="280" t="n"/>
      <c r="N563" s="280" t="n"/>
      <c r="O563" s="280" t="n"/>
      <c r="P563" s="280" t="n"/>
      <c r="Q563" s="280" t="n"/>
      <c r="R563" s="280" t="n"/>
      <c r="S563" s="280" t="n"/>
      <c r="T563" s="280" t="n"/>
      <c r="U563" s="280" t="n"/>
      <c r="V563" s="280" t="n"/>
      <c r="W563" s="280" t="n"/>
      <c r="X563" s="280" t="n"/>
      <c r="Y563" s="280" t="n"/>
      <c r="Z563" s="280" t="n"/>
      <c r="AA563" s="280" t="n"/>
      <c r="AB563" s="280" t="n"/>
      <c r="AC563" s="280" t="n"/>
      <c r="AD563" s="280" t="n"/>
      <c r="AE563" s="280" t="n"/>
      <c r="AF563" s="280" t="n"/>
      <c r="AG563" s="280" t="n"/>
      <c r="AH563" s="280" t="n"/>
      <c r="AI563" s="280" t="n"/>
      <c r="AJ563" s="280" t="n"/>
      <c r="AK563" s="280" t="n"/>
    </row>
    <row r="564" ht="15" customFormat="1" customHeight="1" s="23">
      <c r="A564" s="115" t="n"/>
      <c r="B564" s="426" t="n"/>
      <c r="C564" s="86" t="n"/>
      <c r="D564" s="86" t="n"/>
      <c r="E564" s="86" t="n"/>
      <c r="F564" s="86" t="n"/>
      <c r="G564" s="22" t="n"/>
      <c r="H564" s="280" t="n"/>
      <c r="I564" s="280" t="n"/>
      <c r="J564" s="280" t="n"/>
      <c r="K564" s="280" t="n"/>
      <c r="L564" s="280" t="n"/>
      <c r="M564" s="280" t="n"/>
      <c r="N564" s="280" t="n"/>
      <c r="O564" s="280" t="n"/>
      <c r="P564" s="280" t="n"/>
      <c r="Q564" s="280" t="n"/>
      <c r="R564" s="280" t="n"/>
      <c r="S564" s="280" t="n"/>
      <c r="T564" s="280" t="n"/>
      <c r="U564" s="280" t="n"/>
      <c r="V564" s="280" t="n"/>
      <c r="W564" s="280" t="n"/>
      <c r="X564" s="280" t="n"/>
      <c r="Y564" s="280" t="n"/>
      <c r="Z564" s="280" t="n"/>
      <c r="AA564" s="280" t="n"/>
      <c r="AB564" s="280" t="n"/>
      <c r="AC564" s="280" t="n"/>
      <c r="AD564" s="280" t="n"/>
      <c r="AE564" s="280" t="n"/>
      <c r="AF564" s="280" t="n"/>
      <c r="AG564" s="280" t="n"/>
      <c r="AH564" s="280" t="n"/>
      <c r="AI564" s="280" t="n"/>
      <c r="AJ564" s="280" t="n"/>
      <c r="AK564" s="280" t="n"/>
    </row>
    <row r="565" ht="15" customFormat="1" customHeight="1" s="23">
      <c r="A565" s="115" t="n"/>
      <c r="B565" s="426" t="n"/>
      <c r="C565" s="86" t="n"/>
      <c r="D565" s="86" t="n"/>
      <c r="E565" s="86" t="n"/>
      <c r="F565" s="86" t="n"/>
      <c r="G565" s="22" t="n"/>
      <c r="H565" s="280" t="n"/>
      <c r="I565" s="280" t="n"/>
      <c r="J565" s="280" t="n"/>
      <c r="K565" s="280" t="n"/>
      <c r="L565" s="280" t="n"/>
      <c r="M565" s="280" t="n"/>
      <c r="N565" s="280" t="n"/>
      <c r="O565" s="280" t="n"/>
      <c r="P565" s="280" t="n"/>
      <c r="Q565" s="280" t="n"/>
      <c r="R565" s="280" t="n"/>
      <c r="S565" s="280" t="n"/>
      <c r="T565" s="280" t="n"/>
      <c r="U565" s="280" t="n"/>
      <c r="V565" s="280" t="n"/>
      <c r="W565" s="280" t="n"/>
      <c r="X565" s="280" t="n"/>
      <c r="Y565" s="280" t="n"/>
      <c r="Z565" s="280" t="n"/>
      <c r="AA565" s="280" t="n"/>
      <c r="AB565" s="280" t="n"/>
      <c r="AC565" s="280" t="n"/>
      <c r="AD565" s="280" t="n"/>
      <c r="AE565" s="280" t="n"/>
      <c r="AF565" s="280" t="n"/>
      <c r="AG565" s="280" t="n"/>
      <c r="AH565" s="280" t="n"/>
      <c r="AI565" s="280" t="n"/>
      <c r="AJ565" s="280" t="n"/>
      <c r="AK565" s="280" t="n"/>
    </row>
    <row r="566" ht="15" customFormat="1" customHeight="1" s="23">
      <c r="A566" s="115" t="n"/>
      <c r="B566" s="426" t="n"/>
      <c r="C566" s="86" t="n"/>
      <c r="D566" s="86" t="n"/>
      <c r="E566" s="86" t="n"/>
      <c r="F566" s="86" t="n"/>
      <c r="G566" s="22" t="n"/>
      <c r="H566" s="280" t="n"/>
      <c r="I566" s="280" t="n"/>
      <c r="J566" s="280" t="n"/>
      <c r="K566" s="280" t="n"/>
      <c r="L566" s="280" t="n"/>
      <c r="M566" s="280" t="n"/>
      <c r="N566" s="280" t="n"/>
      <c r="O566" s="280" t="n"/>
      <c r="P566" s="280" t="n"/>
      <c r="Q566" s="280" t="n"/>
      <c r="R566" s="280" t="n"/>
      <c r="S566" s="280" t="n"/>
      <c r="T566" s="280" t="n"/>
      <c r="U566" s="280" t="n"/>
      <c r="V566" s="280" t="n"/>
      <c r="W566" s="280" t="n"/>
      <c r="X566" s="280" t="n"/>
      <c r="Y566" s="280" t="n"/>
      <c r="Z566" s="280" t="n"/>
      <c r="AA566" s="280" t="n"/>
      <c r="AB566" s="280" t="n"/>
      <c r="AC566" s="280" t="n"/>
      <c r="AD566" s="280" t="n"/>
      <c r="AE566" s="280" t="n"/>
      <c r="AF566" s="280" t="n"/>
      <c r="AG566" s="280" t="n"/>
      <c r="AH566" s="280" t="n"/>
      <c r="AI566" s="280" t="n"/>
      <c r="AJ566" s="280" t="n"/>
      <c r="AK566" s="280" t="n"/>
    </row>
    <row r="567" ht="15" customFormat="1" customHeight="1" s="23">
      <c r="A567" s="115" t="n"/>
      <c r="B567" s="426" t="n"/>
      <c r="C567" s="86" t="n"/>
      <c r="D567" s="86" t="n"/>
      <c r="E567" s="86" t="n"/>
      <c r="F567" s="86" t="n"/>
      <c r="G567" s="22" t="n"/>
      <c r="H567" s="280" t="n"/>
      <c r="I567" s="280" t="n"/>
      <c r="J567" s="280" t="n"/>
      <c r="K567" s="280" t="n"/>
      <c r="L567" s="280" t="n"/>
      <c r="M567" s="280" t="n"/>
      <c r="N567" s="280" t="n"/>
      <c r="O567" s="280" t="n"/>
      <c r="P567" s="280" t="n"/>
      <c r="Q567" s="280" t="n"/>
      <c r="R567" s="280" t="n"/>
      <c r="S567" s="280" t="n"/>
      <c r="T567" s="280" t="n"/>
      <c r="U567" s="280" t="n"/>
      <c r="V567" s="280" t="n"/>
      <c r="W567" s="280" t="n"/>
      <c r="X567" s="280" t="n"/>
      <c r="Y567" s="280" t="n"/>
      <c r="Z567" s="280" t="n"/>
      <c r="AA567" s="280" t="n"/>
      <c r="AB567" s="280" t="n"/>
      <c r="AC567" s="280" t="n"/>
      <c r="AD567" s="280" t="n"/>
      <c r="AE567" s="280" t="n"/>
      <c r="AF567" s="280" t="n"/>
      <c r="AG567" s="280" t="n"/>
      <c r="AH567" s="280" t="n"/>
      <c r="AI567" s="280" t="n"/>
      <c r="AJ567" s="280" t="n"/>
      <c r="AK567" s="280" t="n"/>
    </row>
    <row r="568" ht="15" customFormat="1" customHeight="1" s="23">
      <c r="A568" s="115" t="n"/>
      <c r="B568" s="426" t="n"/>
      <c r="C568" s="86" t="n"/>
      <c r="D568" s="86" t="n"/>
      <c r="E568" s="86" t="n"/>
      <c r="F568" s="86" t="n"/>
      <c r="G568" s="22" t="n"/>
      <c r="H568" s="280" t="n"/>
      <c r="I568" s="280" t="n"/>
      <c r="J568" s="280" t="n"/>
      <c r="K568" s="280" t="n"/>
      <c r="L568" s="280" t="n"/>
      <c r="M568" s="280" t="n"/>
      <c r="N568" s="280" t="n"/>
      <c r="O568" s="280" t="n"/>
      <c r="P568" s="280" t="n"/>
      <c r="Q568" s="280" t="n"/>
      <c r="R568" s="280" t="n"/>
      <c r="S568" s="280" t="n"/>
      <c r="T568" s="280" t="n"/>
      <c r="U568" s="280" t="n"/>
      <c r="V568" s="280" t="n"/>
      <c r="W568" s="280" t="n"/>
      <c r="X568" s="280" t="n"/>
      <c r="Y568" s="280" t="n"/>
      <c r="Z568" s="280" t="n"/>
      <c r="AA568" s="280" t="n"/>
      <c r="AB568" s="280" t="n"/>
      <c r="AC568" s="280" t="n"/>
      <c r="AD568" s="280" t="n"/>
      <c r="AE568" s="280" t="n"/>
      <c r="AF568" s="280" t="n"/>
      <c r="AG568" s="280" t="n"/>
      <c r="AH568" s="280" t="n"/>
      <c r="AI568" s="280" t="n"/>
      <c r="AJ568" s="280" t="n"/>
      <c r="AK568" s="280" t="n"/>
    </row>
    <row r="569" ht="15" customFormat="1" customHeight="1" s="23">
      <c r="A569" s="115" t="n"/>
      <c r="B569" s="426" t="n"/>
      <c r="C569" s="86" t="n"/>
      <c r="D569" s="86" t="n"/>
      <c r="E569" s="86" t="n"/>
      <c r="F569" s="86" t="n"/>
      <c r="G569" s="22" t="n"/>
      <c r="H569" s="280" t="n"/>
      <c r="I569" s="280" t="n"/>
      <c r="J569" s="280" t="n"/>
      <c r="K569" s="280" t="n"/>
      <c r="L569" s="280" t="n"/>
      <c r="M569" s="280" t="n"/>
      <c r="N569" s="280" t="n"/>
      <c r="O569" s="280" t="n"/>
      <c r="P569" s="280" t="n"/>
      <c r="Q569" s="280" t="n"/>
      <c r="R569" s="280" t="n"/>
      <c r="S569" s="280" t="n"/>
      <c r="T569" s="280" t="n"/>
      <c r="U569" s="280" t="n"/>
      <c r="V569" s="280" t="n"/>
      <c r="W569" s="280" t="n"/>
      <c r="X569" s="280" t="n"/>
      <c r="Y569" s="280" t="n"/>
      <c r="Z569" s="280" t="n"/>
      <c r="AA569" s="280" t="n"/>
      <c r="AB569" s="280" t="n"/>
      <c r="AC569" s="280" t="n"/>
      <c r="AD569" s="280" t="n"/>
      <c r="AE569" s="280" t="n"/>
      <c r="AF569" s="280" t="n"/>
      <c r="AG569" s="280" t="n"/>
      <c r="AH569" s="280" t="n"/>
      <c r="AI569" s="280" t="n"/>
      <c r="AJ569" s="280" t="n"/>
      <c r="AK569" s="280" t="n"/>
    </row>
    <row r="570" ht="15" customFormat="1" customHeight="1" s="23">
      <c r="A570" s="115" t="n"/>
      <c r="B570" s="426" t="n"/>
      <c r="C570" s="86" t="n"/>
      <c r="D570" s="86" t="n"/>
      <c r="E570" s="86" t="n"/>
      <c r="F570" s="86" t="n"/>
      <c r="G570" s="22" t="n"/>
      <c r="H570" s="280" t="n"/>
      <c r="I570" s="280" t="n"/>
      <c r="J570" s="280" t="n"/>
      <c r="K570" s="280" t="n"/>
      <c r="L570" s="280" t="n"/>
      <c r="M570" s="280" t="n"/>
      <c r="N570" s="280" t="n"/>
      <c r="O570" s="280" t="n"/>
      <c r="P570" s="280" t="n"/>
      <c r="Q570" s="280" t="n"/>
      <c r="R570" s="280" t="n"/>
      <c r="S570" s="280" t="n"/>
      <c r="T570" s="280" t="n"/>
      <c r="U570" s="280" t="n"/>
      <c r="V570" s="280" t="n"/>
      <c r="W570" s="280" t="n"/>
      <c r="X570" s="280" t="n"/>
      <c r="Y570" s="280" t="n"/>
      <c r="Z570" s="280" t="n"/>
      <c r="AA570" s="280" t="n"/>
      <c r="AB570" s="280" t="n"/>
      <c r="AC570" s="280" t="n"/>
      <c r="AD570" s="280" t="n"/>
      <c r="AE570" s="280" t="n"/>
      <c r="AF570" s="280" t="n"/>
      <c r="AG570" s="280" t="n"/>
      <c r="AH570" s="280" t="n"/>
      <c r="AI570" s="280" t="n"/>
      <c r="AJ570" s="280" t="n"/>
      <c r="AK570" s="280" t="n"/>
    </row>
    <row r="571" ht="15" customFormat="1" customHeight="1" s="23">
      <c r="A571" s="115" t="n"/>
      <c r="B571" s="426" t="n"/>
      <c r="C571" s="86" t="n"/>
      <c r="D571" s="86" t="n"/>
      <c r="E571" s="86" t="n"/>
      <c r="F571" s="86" t="n"/>
      <c r="G571" s="22" t="n"/>
      <c r="H571" s="280" t="n"/>
      <c r="I571" s="280" t="n"/>
      <c r="J571" s="280" t="n"/>
      <c r="K571" s="280" t="n"/>
      <c r="L571" s="280" t="n"/>
      <c r="M571" s="280" t="n"/>
      <c r="N571" s="280" t="n"/>
      <c r="O571" s="280" t="n"/>
      <c r="P571" s="280" t="n"/>
      <c r="Q571" s="280" t="n"/>
      <c r="R571" s="280" t="n"/>
      <c r="S571" s="280" t="n"/>
      <c r="T571" s="280" t="n"/>
      <c r="U571" s="280" t="n"/>
      <c r="V571" s="280" t="n"/>
      <c r="W571" s="280" t="n"/>
      <c r="X571" s="280" t="n"/>
      <c r="Y571" s="280" t="n"/>
      <c r="Z571" s="280" t="n"/>
      <c r="AA571" s="280" t="n"/>
      <c r="AB571" s="280" t="n"/>
      <c r="AC571" s="280" t="n"/>
      <c r="AD571" s="280" t="n"/>
      <c r="AE571" s="280" t="n"/>
      <c r="AF571" s="280" t="n"/>
      <c r="AG571" s="280" t="n"/>
      <c r="AH571" s="280" t="n"/>
      <c r="AI571" s="280" t="n"/>
      <c r="AJ571" s="280" t="n"/>
      <c r="AK571" s="280" t="n"/>
    </row>
    <row r="572" ht="15" customFormat="1" customHeight="1" s="23">
      <c r="A572" s="115" t="n"/>
      <c r="B572" s="426" t="n"/>
      <c r="C572" s="86" t="n"/>
      <c r="D572" s="86" t="n"/>
      <c r="E572" s="86" t="n"/>
      <c r="F572" s="86" t="n"/>
      <c r="G572" s="22" t="n"/>
      <c r="H572" s="280" t="n"/>
      <c r="I572" s="280" t="n"/>
      <c r="J572" s="280" t="n"/>
      <c r="K572" s="280" t="n"/>
      <c r="L572" s="280" t="n"/>
      <c r="M572" s="280" t="n"/>
      <c r="N572" s="280" t="n"/>
      <c r="O572" s="280" t="n"/>
      <c r="P572" s="280" t="n"/>
      <c r="Q572" s="280" t="n"/>
      <c r="R572" s="280" t="n"/>
      <c r="S572" s="280" t="n"/>
      <c r="T572" s="280" t="n"/>
      <c r="U572" s="280" t="n"/>
      <c r="V572" s="280" t="n"/>
      <c r="W572" s="280" t="n"/>
      <c r="X572" s="280" t="n"/>
      <c r="Y572" s="280" t="n"/>
      <c r="Z572" s="280" t="n"/>
      <c r="AA572" s="280" t="n"/>
      <c r="AB572" s="280" t="n"/>
      <c r="AC572" s="280" t="n"/>
      <c r="AD572" s="280" t="n"/>
      <c r="AE572" s="280" t="n"/>
      <c r="AF572" s="280" t="n"/>
      <c r="AG572" s="280" t="n"/>
      <c r="AH572" s="280" t="n"/>
      <c r="AI572" s="280" t="n"/>
      <c r="AJ572" s="280" t="n"/>
      <c r="AK572" s="280" t="n"/>
    </row>
    <row r="573" ht="15" customFormat="1" customHeight="1" s="23">
      <c r="A573" s="115" t="n"/>
      <c r="B573" s="426" t="n"/>
      <c r="C573" s="86" t="n"/>
      <c r="D573" s="86" t="n"/>
      <c r="E573" s="86" t="n"/>
      <c r="F573" s="86" t="n"/>
      <c r="G573" s="22" t="n"/>
      <c r="H573" s="280" t="n"/>
      <c r="I573" s="280" t="n"/>
      <c r="J573" s="280" t="n"/>
      <c r="K573" s="280" t="n"/>
      <c r="L573" s="280" t="n"/>
      <c r="M573" s="280" t="n"/>
      <c r="N573" s="280" t="n"/>
      <c r="O573" s="280" t="n"/>
      <c r="P573" s="280" t="n"/>
      <c r="Q573" s="280" t="n"/>
      <c r="R573" s="280" t="n"/>
      <c r="S573" s="280" t="n"/>
      <c r="T573" s="280" t="n"/>
      <c r="U573" s="280" t="n"/>
      <c r="V573" s="280" t="n"/>
      <c r="W573" s="280" t="n"/>
      <c r="X573" s="280" t="n"/>
      <c r="Y573" s="280" t="n"/>
      <c r="Z573" s="280" t="n"/>
      <c r="AA573" s="280" t="n"/>
      <c r="AB573" s="280" t="n"/>
      <c r="AC573" s="280" t="n"/>
      <c r="AD573" s="280" t="n"/>
      <c r="AE573" s="280" t="n"/>
      <c r="AF573" s="280" t="n"/>
      <c r="AG573" s="280" t="n"/>
      <c r="AH573" s="280" t="n"/>
      <c r="AI573" s="280" t="n"/>
      <c r="AJ573" s="280" t="n"/>
      <c r="AK573" s="280" t="n"/>
    </row>
    <row r="574" ht="15" customFormat="1" customHeight="1" s="23">
      <c r="A574" s="115" t="n"/>
      <c r="B574" s="426" t="n"/>
      <c r="C574" s="86" t="n"/>
      <c r="D574" s="86" t="n"/>
      <c r="E574" s="86" t="n"/>
      <c r="F574" s="86" t="n"/>
      <c r="G574" s="22" t="n"/>
      <c r="H574" s="280" t="n"/>
      <c r="I574" s="280" t="n"/>
      <c r="J574" s="280" t="n"/>
      <c r="K574" s="280" t="n"/>
      <c r="L574" s="280" t="n"/>
      <c r="M574" s="280" t="n"/>
      <c r="N574" s="280" t="n"/>
      <c r="O574" s="280" t="n"/>
      <c r="P574" s="280" t="n"/>
      <c r="Q574" s="280" t="n"/>
      <c r="R574" s="280" t="n"/>
      <c r="S574" s="280" t="n"/>
      <c r="T574" s="280" t="n"/>
      <c r="U574" s="280" t="n"/>
      <c r="V574" s="280" t="n"/>
      <c r="W574" s="280" t="n"/>
      <c r="X574" s="280" t="n"/>
      <c r="Y574" s="280" t="n"/>
      <c r="Z574" s="280" t="n"/>
      <c r="AA574" s="280" t="n"/>
      <c r="AB574" s="280" t="n"/>
      <c r="AC574" s="280" t="n"/>
      <c r="AD574" s="280" t="n"/>
      <c r="AE574" s="280" t="n"/>
      <c r="AF574" s="280" t="n"/>
      <c r="AG574" s="280" t="n"/>
      <c r="AH574" s="280" t="n"/>
      <c r="AI574" s="280" t="n"/>
      <c r="AJ574" s="280" t="n"/>
      <c r="AK574" s="280" t="n"/>
    </row>
    <row r="575" ht="15" customFormat="1" customHeight="1" s="23">
      <c r="A575" s="115" t="n"/>
      <c r="B575" s="426" t="n"/>
      <c r="C575" s="86" t="n"/>
      <c r="D575" s="86" t="n"/>
      <c r="E575" s="86" t="n"/>
      <c r="F575" s="86" t="n"/>
      <c r="G575" s="22" t="n"/>
      <c r="H575" s="280" t="n"/>
      <c r="I575" s="280" t="n"/>
      <c r="J575" s="280" t="n"/>
      <c r="K575" s="280" t="n"/>
      <c r="L575" s="280" t="n"/>
      <c r="M575" s="280" t="n"/>
      <c r="N575" s="280" t="n"/>
      <c r="O575" s="280" t="n"/>
      <c r="P575" s="280" t="n"/>
      <c r="Q575" s="280" t="n"/>
      <c r="R575" s="280" t="n"/>
      <c r="S575" s="280" t="n"/>
      <c r="T575" s="280" t="n"/>
      <c r="U575" s="280" t="n"/>
      <c r="V575" s="280" t="n"/>
      <c r="W575" s="280" t="n"/>
      <c r="X575" s="280" t="n"/>
      <c r="Y575" s="280" t="n"/>
      <c r="Z575" s="280" t="n"/>
      <c r="AA575" s="280" t="n"/>
      <c r="AB575" s="280" t="n"/>
      <c r="AC575" s="280" t="n"/>
      <c r="AD575" s="280" t="n"/>
      <c r="AE575" s="280" t="n"/>
      <c r="AF575" s="280" t="n"/>
      <c r="AG575" s="280" t="n"/>
      <c r="AH575" s="280" t="n"/>
      <c r="AI575" s="280" t="n"/>
      <c r="AJ575" s="280" t="n"/>
      <c r="AK575" s="280" t="n"/>
    </row>
    <row r="576" ht="15" customFormat="1" customHeight="1" s="23">
      <c r="A576" s="115" t="n"/>
      <c r="B576" s="426" t="n"/>
      <c r="C576" s="86" t="n"/>
      <c r="D576" s="86" t="n"/>
      <c r="E576" s="86" t="n"/>
      <c r="F576" s="86" t="n"/>
      <c r="G576" s="22" t="n"/>
      <c r="H576" s="280" t="n"/>
      <c r="I576" s="280" t="n"/>
      <c r="J576" s="280" t="n"/>
      <c r="K576" s="280" t="n"/>
      <c r="L576" s="280" t="n"/>
      <c r="M576" s="280" t="n"/>
      <c r="N576" s="280" t="n"/>
      <c r="O576" s="280" t="n"/>
      <c r="P576" s="280" t="n"/>
      <c r="Q576" s="280" t="n"/>
      <c r="R576" s="280" t="n"/>
      <c r="S576" s="280" t="n"/>
      <c r="T576" s="280" t="n"/>
      <c r="U576" s="280" t="n"/>
      <c r="V576" s="280" t="n"/>
      <c r="W576" s="280" t="n"/>
      <c r="X576" s="280" t="n"/>
      <c r="Y576" s="280" t="n"/>
      <c r="Z576" s="280" t="n"/>
      <c r="AA576" s="280" t="n"/>
      <c r="AB576" s="280" t="n"/>
      <c r="AC576" s="280" t="n"/>
      <c r="AD576" s="280" t="n"/>
      <c r="AE576" s="280" t="n"/>
      <c r="AF576" s="280" t="n"/>
      <c r="AG576" s="280" t="n"/>
      <c r="AH576" s="280" t="n"/>
      <c r="AI576" s="280" t="n"/>
      <c r="AJ576" s="280" t="n"/>
      <c r="AK576" s="280" t="n"/>
    </row>
    <row r="577" ht="15" customFormat="1" customHeight="1" s="23">
      <c r="A577" s="115" t="n"/>
      <c r="B577" s="426" t="n"/>
      <c r="C577" s="86" t="n"/>
      <c r="D577" s="86" t="n"/>
      <c r="E577" s="86" t="n"/>
      <c r="F577" s="86" t="n"/>
      <c r="G577" s="22" t="n"/>
      <c r="H577" s="280" t="n"/>
      <c r="I577" s="280" t="n"/>
      <c r="J577" s="280" t="n"/>
      <c r="K577" s="280" t="n"/>
      <c r="L577" s="280" t="n"/>
      <c r="M577" s="280" t="n"/>
      <c r="N577" s="280" t="n"/>
      <c r="O577" s="280" t="n"/>
      <c r="P577" s="280" t="n"/>
      <c r="Q577" s="280" t="n"/>
      <c r="R577" s="280" t="n"/>
      <c r="S577" s="280" t="n"/>
      <c r="T577" s="280" t="n"/>
      <c r="U577" s="280" t="n"/>
      <c r="V577" s="280" t="n"/>
      <c r="W577" s="280" t="n"/>
      <c r="X577" s="280" t="n"/>
      <c r="Y577" s="280" t="n"/>
      <c r="Z577" s="280" t="n"/>
      <c r="AA577" s="280" t="n"/>
      <c r="AB577" s="280" t="n"/>
      <c r="AC577" s="280" t="n"/>
      <c r="AD577" s="280" t="n"/>
      <c r="AE577" s="280" t="n"/>
      <c r="AF577" s="280" t="n"/>
      <c r="AG577" s="280" t="n"/>
      <c r="AH577" s="280" t="n"/>
      <c r="AI577" s="280" t="n"/>
      <c r="AJ577" s="280" t="n"/>
      <c r="AK577" s="280" t="n"/>
    </row>
    <row r="578" ht="15" customFormat="1" customHeight="1" s="23">
      <c r="A578" s="115" t="n"/>
      <c r="B578" s="426" t="n"/>
      <c r="C578" s="86" t="n"/>
      <c r="D578" s="86" t="n"/>
      <c r="E578" s="86" t="n"/>
      <c r="F578" s="86" t="n"/>
      <c r="G578" s="22" t="n"/>
      <c r="H578" s="280" t="n"/>
      <c r="I578" s="280" t="n"/>
      <c r="J578" s="280" t="n"/>
      <c r="K578" s="280" t="n"/>
      <c r="L578" s="280" t="n"/>
      <c r="M578" s="280" t="n"/>
      <c r="N578" s="280" t="n"/>
      <c r="O578" s="280" t="n"/>
      <c r="P578" s="280" t="n"/>
      <c r="Q578" s="280" t="n"/>
      <c r="R578" s="280" t="n"/>
      <c r="S578" s="280" t="n"/>
      <c r="T578" s="280" t="n"/>
      <c r="U578" s="280" t="n"/>
      <c r="V578" s="280" t="n"/>
      <c r="W578" s="280" t="n"/>
      <c r="X578" s="280" t="n"/>
      <c r="Y578" s="280" t="n"/>
      <c r="Z578" s="280" t="n"/>
      <c r="AA578" s="280" t="n"/>
      <c r="AB578" s="280" t="n"/>
      <c r="AC578" s="280" t="n"/>
      <c r="AD578" s="280" t="n"/>
      <c r="AE578" s="280" t="n"/>
      <c r="AF578" s="280" t="n"/>
      <c r="AG578" s="280" t="n"/>
      <c r="AH578" s="280" t="n"/>
      <c r="AI578" s="280" t="n"/>
      <c r="AJ578" s="280" t="n"/>
      <c r="AK578" s="280" t="n"/>
    </row>
    <row r="579" ht="15" customFormat="1" customHeight="1" s="23">
      <c r="A579" s="115" t="n"/>
      <c r="B579" s="426" t="n"/>
      <c r="C579" s="86" t="n"/>
      <c r="D579" s="86" t="n"/>
      <c r="E579" s="86" t="n"/>
      <c r="F579" s="86" t="n"/>
      <c r="G579" s="22" t="n"/>
      <c r="H579" s="280" t="n"/>
      <c r="I579" s="280" t="n"/>
      <c r="J579" s="280" t="n"/>
      <c r="K579" s="280" t="n"/>
      <c r="L579" s="280" t="n"/>
      <c r="M579" s="280" t="n"/>
      <c r="N579" s="280" t="n"/>
      <c r="O579" s="280" t="n"/>
      <c r="P579" s="280" t="n"/>
      <c r="Q579" s="280" t="n"/>
      <c r="R579" s="280" t="n"/>
      <c r="S579" s="280" t="n"/>
      <c r="T579" s="280" t="n"/>
      <c r="U579" s="280" t="n"/>
      <c r="V579" s="280" t="n"/>
      <c r="W579" s="280" t="n"/>
      <c r="X579" s="280" t="n"/>
      <c r="Y579" s="280" t="n"/>
      <c r="Z579" s="280" t="n"/>
      <c r="AA579" s="280" t="n"/>
      <c r="AB579" s="280" t="n"/>
      <c r="AC579" s="280" t="n"/>
      <c r="AD579" s="280" t="n"/>
      <c r="AE579" s="280" t="n"/>
      <c r="AF579" s="280" t="n"/>
      <c r="AG579" s="280" t="n"/>
      <c r="AH579" s="280" t="n"/>
      <c r="AI579" s="280" t="n"/>
      <c r="AJ579" s="280" t="n"/>
      <c r="AK579" s="280" t="n"/>
    </row>
    <row r="580" ht="15" customFormat="1" customHeight="1" s="23">
      <c r="A580" s="115" t="n"/>
      <c r="B580" s="426" t="n"/>
      <c r="C580" s="86" t="n"/>
      <c r="D580" s="86" t="n"/>
      <c r="E580" s="86" t="n"/>
      <c r="F580" s="86" t="n"/>
      <c r="G580" s="22" t="n"/>
      <c r="H580" s="280" t="n"/>
      <c r="I580" s="280" t="n"/>
      <c r="J580" s="280" t="n"/>
      <c r="K580" s="280" t="n"/>
      <c r="L580" s="280" t="n"/>
      <c r="M580" s="280" t="n"/>
      <c r="N580" s="280" t="n"/>
      <c r="O580" s="280" t="n"/>
      <c r="P580" s="280" t="n"/>
      <c r="Q580" s="280" t="n"/>
      <c r="R580" s="280" t="n"/>
      <c r="S580" s="280" t="n"/>
      <c r="T580" s="280" t="n"/>
      <c r="U580" s="280" t="n"/>
      <c r="V580" s="280" t="n"/>
      <c r="W580" s="280" t="n"/>
      <c r="X580" s="280" t="n"/>
      <c r="Y580" s="280" t="n"/>
      <c r="Z580" s="280" t="n"/>
      <c r="AA580" s="280" t="n"/>
      <c r="AB580" s="280" t="n"/>
      <c r="AC580" s="280" t="n"/>
      <c r="AD580" s="280" t="n"/>
      <c r="AE580" s="280" t="n"/>
      <c r="AF580" s="280" t="n"/>
      <c r="AG580" s="280" t="n"/>
      <c r="AH580" s="280" t="n"/>
      <c r="AI580" s="280" t="n"/>
      <c r="AJ580" s="280" t="n"/>
      <c r="AK580" s="280" t="n"/>
    </row>
    <row r="581" ht="15" customFormat="1" customHeight="1" s="23">
      <c r="A581" s="115" t="n"/>
      <c r="B581" s="426" t="n"/>
      <c r="C581" s="86" t="n"/>
      <c r="D581" s="86" t="n"/>
      <c r="E581" s="86" t="n"/>
      <c r="F581" s="86" t="n"/>
      <c r="G581" s="22" t="n"/>
      <c r="H581" s="280" t="n"/>
      <c r="I581" s="280" t="n"/>
      <c r="J581" s="280" t="n"/>
      <c r="K581" s="280" t="n"/>
      <c r="L581" s="280" t="n"/>
      <c r="M581" s="280" t="n"/>
      <c r="N581" s="280" t="n"/>
      <c r="O581" s="280" t="n"/>
      <c r="P581" s="280" t="n"/>
      <c r="Q581" s="280" t="n"/>
      <c r="R581" s="280" t="n"/>
      <c r="S581" s="280" t="n"/>
      <c r="T581" s="280" t="n"/>
      <c r="U581" s="280" t="n"/>
      <c r="V581" s="280" t="n"/>
      <c r="W581" s="280" t="n"/>
      <c r="X581" s="280" t="n"/>
      <c r="Y581" s="280" t="n"/>
      <c r="Z581" s="280" t="n"/>
      <c r="AA581" s="280" t="n"/>
      <c r="AB581" s="280" t="n"/>
      <c r="AC581" s="280" t="n"/>
      <c r="AD581" s="280" t="n"/>
      <c r="AE581" s="280" t="n"/>
      <c r="AF581" s="280" t="n"/>
      <c r="AG581" s="280" t="n"/>
      <c r="AH581" s="280" t="n"/>
      <c r="AI581" s="280" t="n"/>
      <c r="AJ581" s="280" t="n"/>
      <c r="AK581" s="280" t="n"/>
    </row>
    <row r="582" ht="15" customFormat="1" customHeight="1" s="23">
      <c r="A582" s="115" t="n"/>
      <c r="B582" s="426" t="n"/>
      <c r="C582" s="86" t="n"/>
      <c r="D582" s="86" t="n"/>
      <c r="E582" s="86" t="n"/>
      <c r="F582" s="86" t="n"/>
      <c r="G582" s="22" t="n"/>
      <c r="H582" s="280" t="n"/>
      <c r="I582" s="280" t="n"/>
      <c r="J582" s="280" t="n"/>
      <c r="K582" s="280" t="n"/>
      <c r="L582" s="280" t="n"/>
      <c r="M582" s="280" t="n"/>
      <c r="N582" s="280" t="n"/>
      <c r="O582" s="280" t="n"/>
      <c r="P582" s="280" t="n"/>
      <c r="Q582" s="280" t="n"/>
      <c r="R582" s="280" t="n"/>
      <c r="S582" s="280" t="n"/>
      <c r="T582" s="280" t="n"/>
      <c r="U582" s="280" t="n"/>
      <c r="V582" s="280" t="n"/>
      <c r="W582" s="280" t="n"/>
      <c r="X582" s="280" t="n"/>
      <c r="Y582" s="280" t="n"/>
      <c r="Z582" s="280" t="n"/>
      <c r="AA582" s="280" t="n"/>
      <c r="AB582" s="280" t="n"/>
      <c r="AC582" s="280" t="n"/>
      <c r="AD582" s="280" t="n"/>
      <c r="AE582" s="280" t="n"/>
      <c r="AF582" s="280" t="n"/>
      <c r="AG582" s="280" t="n"/>
      <c r="AH582" s="280" t="n"/>
      <c r="AI582" s="280" t="n"/>
      <c r="AJ582" s="280" t="n"/>
      <c r="AK582" s="280" t="n"/>
    </row>
    <row r="583" ht="15" customFormat="1" customHeight="1" s="23">
      <c r="A583" s="115" t="n"/>
      <c r="B583" s="426" t="n"/>
      <c r="C583" s="86" t="n"/>
      <c r="D583" s="86" t="n"/>
      <c r="E583" s="86" t="n"/>
      <c r="F583" s="86" t="n"/>
      <c r="G583" s="22" t="n"/>
      <c r="H583" s="280" t="n"/>
      <c r="I583" s="280" t="n"/>
      <c r="J583" s="280" t="n"/>
      <c r="K583" s="280" t="n"/>
      <c r="L583" s="280" t="n"/>
      <c r="M583" s="280" t="n"/>
      <c r="N583" s="280" t="n"/>
      <c r="O583" s="280" t="n"/>
      <c r="P583" s="280" t="n"/>
      <c r="Q583" s="280" t="n"/>
      <c r="R583" s="280" t="n"/>
      <c r="S583" s="280" t="n"/>
      <c r="T583" s="280" t="n"/>
      <c r="U583" s="280" t="n"/>
      <c r="V583" s="280" t="n"/>
      <c r="W583" s="280" t="n"/>
      <c r="X583" s="280" t="n"/>
      <c r="Y583" s="280" t="n"/>
      <c r="Z583" s="280" t="n"/>
      <c r="AA583" s="280" t="n"/>
      <c r="AB583" s="280" t="n"/>
      <c r="AC583" s="280" t="n"/>
      <c r="AD583" s="280" t="n"/>
      <c r="AE583" s="280" t="n"/>
      <c r="AF583" s="280" t="n"/>
      <c r="AG583" s="280" t="n"/>
      <c r="AH583" s="280" t="n"/>
      <c r="AI583" s="280" t="n"/>
      <c r="AJ583" s="280" t="n"/>
      <c r="AK583" s="280" t="n"/>
    </row>
    <row r="584" ht="15" customFormat="1" customHeight="1" s="23">
      <c r="A584" s="115" t="n"/>
      <c r="B584" s="426" t="n"/>
      <c r="C584" s="86" t="n"/>
      <c r="D584" s="86" t="n"/>
      <c r="E584" s="86" t="n"/>
      <c r="F584" s="86" t="n"/>
      <c r="G584" s="22" t="n"/>
      <c r="H584" s="280" t="n"/>
      <c r="I584" s="280" t="n"/>
      <c r="J584" s="280" t="n"/>
      <c r="K584" s="280" t="n"/>
      <c r="L584" s="280" t="n"/>
      <c r="M584" s="280" t="n"/>
      <c r="N584" s="280" t="n"/>
      <c r="O584" s="280" t="n"/>
      <c r="P584" s="280" t="n"/>
      <c r="Q584" s="280" t="n"/>
      <c r="R584" s="280" t="n"/>
      <c r="S584" s="280" t="n"/>
      <c r="T584" s="280" t="n"/>
      <c r="U584" s="280" t="n"/>
      <c r="V584" s="280" t="n"/>
      <c r="W584" s="280" t="n"/>
      <c r="X584" s="280" t="n"/>
      <c r="Y584" s="280" t="n"/>
      <c r="Z584" s="280" t="n"/>
      <c r="AA584" s="280" t="n"/>
      <c r="AB584" s="280" t="n"/>
      <c r="AC584" s="280" t="n"/>
      <c r="AD584" s="280" t="n"/>
      <c r="AE584" s="280" t="n"/>
      <c r="AF584" s="280" t="n"/>
      <c r="AG584" s="280" t="n"/>
      <c r="AH584" s="280" t="n"/>
      <c r="AI584" s="280" t="n"/>
      <c r="AJ584" s="280" t="n"/>
      <c r="AK584" s="280" t="n"/>
    </row>
    <row r="585" ht="15" customFormat="1" customHeight="1" s="23">
      <c r="A585" s="115" t="n"/>
      <c r="B585" s="426" t="n"/>
      <c r="C585" s="86" t="n"/>
      <c r="D585" s="86" t="n"/>
      <c r="E585" s="86" t="n"/>
      <c r="F585" s="86" t="n"/>
      <c r="G585" s="22" t="n"/>
      <c r="H585" s="280" t="n"/>
      <c r="I585" s="280" t="n"/>
      <c r="J585" s="280" t="n"/>
      <c r="K585" s="280" t="n"/>
      <c r="L585" s="280" t="n"/>
      <c r="M585" s="280" t="n"/>
      <c r="N585" s="280" t="n"/>
      <c r="O585" s="280" t="n"/>
      <c r="P585" s="280" t="n"/>
      <c r="Q585" s="280" t="n"/>
      <c r="R585" s="280" t="n"/>
      <c r="S585" s="280" t="n"/>
      <c r="T585" s="280" t="n"/>
      <c r="U585" s="280" t="n"/>
      <c r="V585" s="280" t="n"/>
      <c r="W585" s="280" t="n"/>
      <c r="X585" s="280" t="n"/>
      <c r="Y585" s="280" t="n"/>
      <c r="Z585" s="280" t="n"/>
      <c r="AA585" s="280" t="n"/>
      <c r="AB585" s="280" t="n"/>
      <c r="AC585" s="280" t="n"/>
      <c r="AD585" s="280" t="n"/>
      <c r="AE585" s="280" t="n"/>
      <c r="AF585" s="280" t="n"/>
      <c r="AG585" s="280" t="n"/>
      <c r="AH585" s="280" t="n"/>
      <c r="AI585" s="280" t="n"/>
      <c r="AJ585" s="280" t="n"/>
      <c r="AK585" s="280" t="n"/>
    </row>
    <row r="586" ht="15" customFormat="1" customHeight="1" s="23">
      <c r="A586" s="115" t="n"/>
      <c r="B586" s="426" t="n"/>
      <c r="C586" s="86" t="n"/>
      <c r="D586" s="86" t="n"/>
      <c r="E586" s="86" t="n"/>
      <c r="F586" s="86" t="n"/>
      <c r="G586" s="22" t="n"/>
      <c r="H586" s="280" t="n"/>
      <c r="I586" s="280" t="n"/>
      <c r="J586" s="280" t="n"/>
      <c r="K586" s="280" t="n"/>
      <c r="L586" s="280" t="n"/>
      <c r="M586" s="280" t="n"/>
      <c r="N586" s="280" t="n"/>
      <c r="O586" s="280" t="n"/>
      <c r="P586" s="280" t="n"/>
      <c r="Q586" s="280" t="n"/>
      <c r="R586" s="280" t="n"/>
      <c r="S586" s="280" t="n"/>
      <c r="T586" s="280" t="n"/>
      <c r="U586" s="280" t="n"/>
      <c r="V586" s="280" t="n"/>
      <c r="W586" s="280" t="n"/>
      <c r="X586" s="280" t="n"/>
      <c r="Y586" s="280" t="n"/>
      <c r="Z586" s="280" t="n"/>
      <c r="AA586" s="280" t="n"/>
      <c r="AB586" s="280" t="n"/>
      <c r="AC586" s="280" t="n"/>
      <c r="AD586" s="280" t="n"/>
      <c r="AE586" s="280" t="n"/>
      <c r="AF586" s="280" t="n"/>
      <c r="AG586" s="280" t="n"/>
      <c r="AH586" s="280" t="n"/>
      <c r="AI586" s="280" t="n"/>
      <c r="AJ586" s="280" t="n"/>
      <c r="AK586" s="280" t="n"/>
    </row>
    <row r="587" ht="15" customFormat="1" customHeight="1" s="23">
      <c r="A587" s="115" t="n"/>
      <c r="B587" s="426" t="n"/>
      <c r="C587" s="86" t="n"/>
      <c r="D587" s="86" t="n"/>
      <c r="E587" s="86" t="n"/>
      <c r="F587" s="86" t="n"/>
      <c r="G587" s="22" t="n"/>
      <c r="H587" s="280" t="n"/>
      <c r="I587" s="280" t="n"/>
      <c r="J587" s="280" t="n"/>
      <c r="K587" s="280" t="n"/>
      <c r="L587" s="280" t="n"/>
      <c r="M587" s="280" t="n"/>
      <c r="N587" s="280" t="n"/>
      <c r="O587" s="280" t="n"/>
      <c r="P587" s="280" t="n"/>
      <c r="Q587" s="280" t="n"/>
      <c r="R587" s="280" t="n"/>
      <c r="S587" s="280" t="n"/>
      <c r="T587" s="280" t="n"/>
      <c r="U587" s="280" t="n"/>
      <c r="V587" s="280" t="n"/>
      <c r="W587" s="280" t="n"/>
      <c r="X587" s="280" t="n"/>
      <c r="Y587" s="280" t="n"/>
      <c r="Z587" s="280" t="n"/>
      <c r="AA587" s="280" t="n"/>
      <c r="AB587" s="280" t="n"/>
      <c r="AC587" s="280" t="n"/>
      <c r="AD587" s="280" t="n"/>
      <c r="AE587" s="280" t="n"/>
      <c r="AF587" s="280" t="n"/>
      <c r="AG587" s="280" t="n"/>
      <c r="AH587" s="280" t="n"/>
      <c r="AI587" s="280" t="n"/>
      <c r="AJ587" s="280" t="n"/>
      <c r="AK587" s="280" t="n"/>
    </row>
    <row r="588" ht="15" customFormat="1" customHeight="1" s="23">
      <c r="A588" s="115" t="n"/>
      <c r="B588" s="426" t="n"/>
      <c r="C588" s="86" t="n"/>
      <c r="D588" s="86" t="n"/>
      <c r="E588" s="86" t="n"/>
      <c r="F588" s="86" t="n"/>
      <c r="G588" s="22" t="n"/>
      <c r="H588" s="280" t="n"/>
      <c r="I588" s="280" t="n"/>
      <c r="J588" s="280" t="n"/>
      <c r="K588" s="280" t="n"/>
      <c r="L588" s="280" t="n"/>
      <c r="M588" s="280" t="n"/>
      <c r="N588" s="280" t="n"/>
      <c r="O588" s="280" t="n"/>
      <c r="P588" s="280" t="n"/>
      <c r="Q588" s="280" t="n"/>
      <c r="R588" s="280" t="n"/>
      <c r="S588" s="280" t="n"/>
      <c r="T588" s="280" t="n"/>
      <c r="U588" s="280" t="n"/>
      <c r="V588" s="280" t="n"/>
      <c r="W588" s="280" t="n"/>
      <c r="X588" s="280" t="n"/>
      <c r="Y588" s="280" t="n"/>
      <c r="Z588" s="280" t="n"/>
      <c r="AA588" s="280" t="n"/>
      <c r="AB588" s="280" t="n"/>
      <c r="AC588" s="280" t="n"/>
      <c r="AD588" s="280" t="n"/>
      <c r="AE588" s="280" t="n"/>
      <c r="AF588" s="280" t="n"/>
      <c r="AG588" s="280" t="n"/>
      <c r="AH588" s="280" t="n"/>
      <c r="AI588" s="280" t="n"/>
      <c r="AJ588" s="280" t="n"/>
      <c r="AK588" s="280" t="n"/>
    </row>
    <row r="589" ht="15" customFormat="1" customHeight="1" s="23">
      <c r="A589" s="115" t="n"/>
      <c r="B589" s="426" t="n"/>
      <c r="C589" s="86" t="n"/>
      <c r="D589" s="86" t="n"/>
      <c r="E589" s="86" t="n"/>
      <c r="F589" s="86" t="n"/>
      <c r="G589" s="22" t="n"/>
      <c r="H589" s="280" t="n"/>
      <c r="I589" s="280" t="n"/>
      <c r="J589" s="280" t="n"/>
      <c r="K589" s="280" t="n"/>
      <c r="L589" s="280" t="n"/>
      <c r="M589" s="280" t="n"/>
      <c r="N589" s="280" t="n"/>
      <c r="O589" s="280" t="n"/>
      <c r="P589" s="280" t="n"/>
      <c r="Q589" s="280" t="n"/>
      <c r="R589" s="280" t="n"/>
      <c r="S589" s="280" t="n"/>
      <c r="T589" s="280" t="n"/>
      <c r="U589" s="280" t="n"/>
      <c r="V589" s="280" t="n"/>
      <c r="W589" s="280" t="n"/>
      <c r="X589" s="280" t="n"/>
      <c r="Y589" s="280" t="n"/>
      <c r="Z589" s="280" t="n"/>
      <c r="AA589" s="280" t="n"/>
      <c r="AB589" s="280" t="n"/>
      <c r="AC589" s="280" t="n"/>
      <c r="AD589" s="280" t="n"/>
      <c r="AE589" s="280" t="n"/>
      <c r="AF589" s="280" t="n"/>
      <c r="AG589" s="280" t="n"/>
      <c r="AH589" s="280" t="n"/>
      <c r="AI589" s="280" t="n"/>
      <c r="AJ589" s="280" t="n"/>
      <c r="AK589" s="280" t="n"/>
    </row>
    <row r="590" ht="15" customFormat="1" customHeight="1" s="23">
      <c r="A590" s="115" t="n"/>
      <c r="B590" s="426" t="n"/>
      <c r="C590" s="86" t="n"/>
      <c r="D590" s="86" t="n"/>
      <c r="E590" s="86" t="n"/>
      <c r="F590" s="86" t="n"/>
      <c r="G590" s="22" t="n"/>
      <c r="H590" s="280" t="n"/>
      <c r="I590" s="280" t="n"/>
      <c r="J590" s="280" t="n"/>
      <c r="K590" s="280" t="n"/>
      <c r="L590" s="280" t="n"/>
      <c r="M590" s="280" t="n"/>
      <c r="N590" s="280" t="n"/>
      <c r="O590" s="280" t="n"/>
      <c r="P590" s="280" t="n"/>
      <c r="Q590" s="280" t="n"/>
      <c r="R590" s="280" t="n"/>
      <c r="S590" s="280" t="n"/>
      <c r="T590" s="280" t="n"/>
      <c r="U590" s="280" t="n"/>
      <c r="V590" s="280" t="n"/>
      <c r="W590" s="280" t="n"/>
      <c r="X590" s="280" t="n"/>
      <c r="Y590" s="280" t="n"/>
      <c r="Z590" s="280" t="n"/>
      <c r="AA590" s="280" t="n"/>
      <c r="AB590" s="280" t="n"/>
      <c r="AC590" s="280" t="n"/>
      <c r="AD590" s="280" t="n"/>
      <c r="AE590" s="280" t="n"/>
      <c r="AF590" s="280" t="n"/>
      <c r="AG590" s="280" t="n"/>
      <c r="AH590" s="280" t="n"/>
      <c r="AI590" s="280" t="n"/>
      <c r="AJ590" s="280" t="n"/>
      <c r="AK590" s="280" t="n"/>
    </row>
    <row r="591" ht="15" customFormat="1" customHeight="1" s="23">
      <c r="A591" s="115" t="n"/>
      <c r="B591" s="426" t="n"/>
      <c r="C591" s="86" t="n"/>
      <c r="D591" s="86" t="n"/>
      <c r="E591" s="86" t="n"/>
      <c r="F591" s="86" t="n"/>
      <c r="G591" s="22" t="n"/>
      <c r="H591" s="280" t="n"/>
      <c r="I591" s="280" t="n"/>
      <c r="J591" s="280" t="n"/>
      <c r="K591" s="280" t="n"/>
      <c r="L591" s="280" t="n"/>
      <c r="M591" s="280" t="n"/>
      <c r="N591" s="280" t="n"/>
      <c r="O591" s="280" t="n"/>
      <c r="P591" s="280" t="n"/>
      <c r="Q591" s="280" t="n"/>
      <c r="R591" s="280" t="n"/>
      <c r="S591" s="280" t="n"/>
      <c r="T591" s="280" t="n"/>
      <c r="U591" s="280" t="n"/>
      <c r="V591" s="280" t="n"/>
      <c r="W591" s="280" t="n"/>
      <c r="X591" s="280" t="n"/>
      <c r="Y591" s="280" t="n"/>
      <c r="Z591" s="280" t="n"/>
      <c r="AA591" s="280" t="n"/>
      <c r="AB591" s="280" t="n"/>
      <c r="AC591" s="280" t="n"/>
      <c r="AD591" s="280" t="n"/>
      <c r="AE591" s="280" t="n"/>
      <c r="AF591" s="280" t="n"/>
      <c r="AG591" s="280" t="n"/>
      <c r="AH591" s="280" t="n"/>
      <c r="AI591" s="280" t="n"/>
      <c r="AJ591" s="280" t="n"/>
      <c r="AK591" s="280" t="n"/>
    </row>
    <row r="592" ht="15" customFormat="1" customHeight="1" s="23">
      <c r="A592" s="115" t="n"/>
      <c r="B592" s="426" t="n"/>
      <c r="C592" s="86" t="n"/>
      <c r="D592" s="86" t="n"/>
      <c r="E592" s="86" t="n"/>
      <c r="F592" s="86" t="n"/>
      <c r="G592" s="22" t="n"/>
      <c r="H592" s="280" t="n"/>
      <c r="I592" s="280" t="n"/>
      <c r="J592" s="280" t="n"/>
      <c r="K592" s="280" t="n"/>
      <c r="L592" s="280" t="n"/>
      <c r="M592" s="280" t="n"/>
      <c r="N592" s="280" t="n"/>
      <c r="O592" s="280" t="n"/>
      <c r="P592" s="280" t="n"/>
      <c r="Q592" s="280" t="n"/>
      <c r="R592" s="280" t="n"/>
      <c r="S592" s="280" t="n"/>
      <c r="T592" s="280" t="n"/>
      <c r="U592" s="280" t="n"/>
      <c r="V592" s="280" t="n"/>
      <c r="W592" s="280" t="n"/>
      <c r="X592" s="280" t="n"/>
      <c r="Y592" s="280" t="n"/>
      <c r="Z592" s="280" t="n"/>
      <c r="AA592" s="280" t="n"/>
      <c r="AB592" s="280" t="n"/>
      <c r="AC592" s="280" t="n"/>
      <c r="AD592" s="280" t="n"/>
      <c r="AE592" s="280" t="n"/>
      <c r="AF592" s="280" t="n"/>
      <c r="AG592" s="280" t="n"/>
      <c r="AH592" s="280" t="n"/>
      <c r="AI592" s="280" t="n"/>
      <c r="AJ592" s="280" t="n"/>
      <c r="AK592" s="280" t="n"/>
    </row>
    <row r="593" ht="15" customFormat="1" customHeight="1" s="23">
      <c r="A593" s="115" t="n"/>
      <c r="B593" s="426" t="n"/>
      <c r="C593" s="86" t="n"/>
      <c r="D593" s="86" t="n"/>
      <c r="E593" s="86" t="n"/>
      <c r="F593" s="86" t="n"/>
      <c r="G593" s="22" t="n"/>
      <c r="H593" s="280" t="n"/>
      <c r="I593" s="280" t="n"/>
      <c r="J593" s="280" t="n"/>
      <c r="K593" s="280" t="n"/>
      <c r="L593" s="280" t="n"/>
      <c r="M593" s="280" t="n"/>
      <c r="N593" s="280" t="n"/>
      <c r="O593" s="280" t="n"/>
      <c r="P593" s="280" t="n"/>
      <c r="Q593" s="280" t="n"/>
      <c r="R593" s="280" t="n"/>
      <c r="S593" s="280" t="n"/>
      <c r="T593" s="280" t="n"/>
      <c r="U593" s="280" t="n"/>
      <c r="V593" s="280" t="n"/>
      <c r="W593" s="280" t="n"/>
      <c r="X593" s="280" t="n"/>
      <c r="Y593" s="280" t="n"/>
      <c r="Z593" s="280" t="n"/>
      <c r="AA593" s="280" t="n"/>
      <c r="AB593" s="280" t="n"/>
      <c r="AC593" s="280" t="n"/>
      <c r="AD593" s="280" t="n"/>
      <c r="AE593" s="280" t="n"/>
      <c r="AF593" s="280" t="n"/>
      <c r="AG593" s="280" t="n"/>
      <c r="AH593" s="280" t="n"/>
      <c r="AI593" s="280" t="n"/>
      <c r="AJ593" s="280" t="n"/>
      <c r="AK593" s="280" t="n"/>
    </row>
    <row r="594" ht="15" customFormat="1" customHeight="1" s="23">
      <c r="A594" s="115" t="n"/>
      <c r="B594" s="426" t="n"/>
      <c r="C594" s="86" t="n"/>
      <c r="D594" s="86" t="n"/>
      <c r="E594" s="86" t="n"/>
      <c r="F594" s="86" t="n"/>
      <c r="G594" s="22" t="n"/>
      <c r="H594" s="280" t="n"/>
      <c r="I594" s="280" t="n"/>
      <c r="J594" s="280" t="n"/>
      <c r="K594" s="280" t="n"/>
      <c r="L594" s="280" t="n"/>
      <c r="M594" s="280" t="n"/>
      <c r="N594" s="280" t="n"/>
      <c r="O594" s="280" t="n"/>
      <c r="P594" s="280" t="n"/>
      <c r="Q594" s="280" t="n"/>
      <c r="R594" s="280" t="n"/>
      <c r="S594" s="280" t="n"/>
      <c r="T594" s="280" t="n"/>
      <c r="U594" s="280" t="n"/>
      <c r="V594" s="280" t="n"/>
      <c r="W594" s="280" t="n"/>
      <c r="X594" s="280" t="n"/>
      <c r="Y594" s="280" t="n"/>
      <c r="Z594" s="280" t="n"/>
      <c r="AA594" s="280" t="n"/>
      <c r="AB594" s="280" t="n"/>
      <c r="AC594" s="280" t="n"/>
      <c r="AD594" s="280" t="n"/>
      <c r="AE594" s="280" t="n"/>
      <c r="AF594" s="280" t="n"/>
      <c r="AG594" s="280" t="n"/>
      <c r="AH594" s="280" t="n"/>
      <c r="AI594" s="280" t="n"/>
      <c r="AJ594" s="280" t="n"/>
      <c r="AK594" s="280" t="n"/>
    </row>
    <row r="595" ht="15" customFormat="1" customHeight="1" s="23">
      <c r="A595" s="115" t="n"/>
      <c r="B595" s="426" t="n"/>
      <c r="C595" s="86" t="n"/>
      <c r="D595" s="86" t="n"/>
      <c r="E595" s="86" t="n"/>
      <c r="F595" s="86" t="n"/>
      <c r="G595" s="22" t="n"/>
      <c r="H595" s="280" t="n"/>
      <c r="I595" s="280" t="n"/>
      <c r="J595" s="280" t="n"/>
      <c r="K595" s="280" t="n"/>
      <c r="L595" s="280" t="n"/>
      <c r="M595" s="280" t="n"/>
      <c r="N595" s="280" t="n"/>
      <c r="O595" s="280" t="n"/>
      <c r="P595" s="280" t="n"/>
      <c r="Q595" s="280" t="n"/>
      <c r="R595" s="280" t="n"/>
      <c r="S595" s="280" t="n"/>
      <c r="T595" s="280" t="n"/>
      <c r="U595" s="280" t="n"/>
      <c r="V595" s="280" t="n"/>
      <c r="W595" s="280" t="n"/>
      <c r="X595" s="280" t="n"/>
      <c r="Y595" s="280" t="n"/>
      <c r="Z595" s="280" t="n"/>
      <c r="AA595" s="280" t="n"/>
      <c r="AB595" s="280" t="n"/>
      <c r="AC595" s="280" t="n"/>
      <c r="AD595" s="280" t="n"/>
      <c r="AE595" s="280" t="n"/>
      <c r="AF595" s="280" t="n"/>
      <c r="AG595" s="280" t="n"/>
      <c r="AH595" s="280" t="n"/>
      <c r="AI595" s="280" t="n"/>
      <c r="AJ595" s="280" t="n"/>
      <c r="AK595" s="280" t="n"/>
    </row>
    <row r="596" ht="15" customFormat="1" customHeight="1" s="23">
      <c r="A596" s="115" t="n"/>
      <c r="B596" s="426" t="n"/>
      <c r="C596" s="86" t="n"/>
      <c r="D596" s="86" t="n"/>
      <c r="E596" s="86" t="n"/>
      <c r="F596" s="86" t="n"/>
      <c r="G596" s="22" t="n"/>
      <c r="H596" s="280" t="n"/>
      <c r="I596" s="280" t="n"/>
      <c r="J596" s="280" t="n"/>
      <c r="K596" s="280" t="n"/>
      <c r="L596" s="280" t="n"/>
      <c r="M596" s="280" t="n"/>
      <c r="N596" s="280" t="n"/>
      <c r="O596" s="280" t="n"/>
      <c r="P596" s="280" t="n"/>
      <c r="Q596" s="280" t="n"/>
      <c r="R596" s="280" t="n"/>
      <c r="S596" s="280" t="n"/>
      <c r="T596" s="280" t="n"/>
      <c r="U596" s="280" t="n"/>
      <c r="V596" s="280" t="n"/>
      <c r="W596" s="280" t="n"/>
      <c r="X596" s="280" t="n"/>
      <c r="Y596" s="280" t="n"/>
      <c r="Z596" s="280" t="n"/>
      <c r="AA596" s="280" t="n"/>
      <c r="AB596" s="280" t="n"/>
      <c r="AC596" s="280" t="n"/>
      <c r="AD596" s="280" t="n"/>
      <c r="AE596" s="280" t="n"/>
      <c r="AF596" s="280" t="n"/>
      <c r="AG596" s="280" t="n"/>
      <c r="AH596" s="280" t="n"/>
      <c r="AI596" s="280" t="n"/>
      <c r="AJ596" s="280" t="n"/>
      <c r="AK596" s="280" t="n"/>
    </row>
    <row r="597" ht="15" customFormat="1" customHeight="1" s="23">
      <c r="A597" s="115" t="n"/>
      <c r="B597" s="426" t="n"/>
      <c r="C597" s="86" t="n"/>
      <c r="D597" s="86" t="n"/>
      <c r="E597" s="86" t="n"/>
      <c r="F597" s="86" t="n"/>
      <c r="G597" s="22" t="n"/>
      <c r="H597" s="280" t="n"/>
      <c r="I597" s="280" t="n"/>
      <c r="J597" s="280" t="n"/>
      <c r="K597" s="280" t="n"/>
      <c r="L597" s="280" t="n"/>
      <c r="M597" s="280" t="n"/>
      <c r="N597" s="280" t="n"/>
      <c r="O597" s="280" t="n"/>
      <c r="P597" s="280" t="n"/>
      <c r="Q597" s="280" t="n"/>
      <c r="R597" s="280" t="n"/>
      <c r="S597" s="280" t="n"/>
      <c r="T597" s="280" t="n"/>
      <c r="U597" s="280" t="n"/>
      <c r="V597" s="280" t="n"/>
      <c r="W597" s="280" t="n"/>
      <c r="X597" s="280" t="n"/>
      <c r="Y597" s="280" t="n"/>
      <c r="Z597" s="280" t="n"/>
      <c r="AA597" s="280" t="n"/>
      <c r="AB597" s="280" t="n"/>
      <c r="AC597" s="280" t="n"/>
      <c r="AD597" s="280" t="n"/>
      <c r="AE597" s="280" t="n"/>
      <c r="AF597" s="280" t="n"/>
      <c r="AG597" s="280" t="n"/>
      <c r="AH597" s="280" t="n"/>
      <c r="AI597" s="280" t="n"/>
      <c r="AJ597" s="280" t="n"/>
      <c r="AK597" s="280" t="n"/>
    </row>
    <row r="598" ht="15" customFormat="1" customHeight="1" s="23">
      <c r="A598" s="115" t="n"/>
      <c r="B598" s="426" t="n"/>
      <c r="C598" s="86" t="n"/>
      <c r="D598" s="86" t="n"/>
      <c r="E598" s="86" t="n"/>
      <c r="F598" s="86" t="n"/>
      <c r="G598" s="22" t="n"/>
      <c r="H598" s="280" t="n"/>
      <c r="I598" s="280" t="n"/>
      <c r="J598" s="280" t="n"/>
      <c r="K598" s="280" t="n"/>
      <c r="L598" s="280" t="n"/>
      <c r="M598" s="280" t="n"/>
      <c r="N598" s="280" t="n"/>
      <c r="O598" s="280" t="n"/>
      <c r="P598" s="280" t="n"/>
      <c r="Q598" s="280" t="n"/>
      <c r="R598" s="280" t="n"/>
      <c r="S598" s="280" t="n"/>
      <c r="T598" s="280" t="n"/>
      <c r="U598" s="280" t="n"/>
      <c r="V598" s="280" t="n"/>
      <c r="W598" s="280" t="n"/>
      <c r="X598" s="280" t="n"/>
      <c r="Y598" s="280" t="n"/>
      <c r="Z598" s="280" t="n"/>
      <c r="AA598" s="280" t="n"/>
      <c r="AB598" s="280" t="n"/>
      <c r="AC598" s="280" t="n"/>
      <c r="AD598" s="280" t="n"/>
      <c r="AE598" s="280" t="n"/>
      <c r="AF598" s="280" t="n"/>
      <c r="AG598" s="280" t="n"/>
      <c r="AH598" s="280" t="n"/>
      <c r="AI598" s="280" t="n"/>
      <c r="AJ598" s="280" t="n"/>
      <c r="AK598" s="280" t="n"/>
    </row>
    <row r="599" ht="15" customFormat="1" customHeight="1" s="23">
      <c r="A599" s="115" t="n"/>
      <c r="B599" s="426" t="n"/>
      <c r="C599" s="86" t="n"/>
      <c r="D599" s="86" t="n"/>
      <c r="E599" s="86" t="n"/>
      <c r="F599" s="86" t="n"/>
      <c r="G599" s="22" t="n"/>
      <c r="H599" s="280" t="n"/>
      <c r="I599" s="280" t="n"/>
      <c r="J599" s="280" t="n"/>
      <c r="K599" s="280" t="n"/>
      <c r="L599" s="280" t="n"/>
      <c r="M599" s="280" t="n"/>
      <c r="N599" s="280" t="n"/>
      <c r="O599" s="280" t="n"/>
      <c r="P599" s="280" t="n"/>
      <c r="Q599" s="280" t="n"/>
      <c r="R599" s="280" t="n"/>
      <c r="S599" s="280" t="n"/>
      <c r="T599" s="280" t="n"/>
      <c r="U599" s="280" t="n"/>
      <c r="V599" s="280" t="n"/>
      <c r="W599" s="280" t="n"/>
      <c r="X599" s="280" t="n"/>
      <c r="Y599" s="280" t="n"/>
      <c r="Z599" s="280" t="n"/>
      <c r="AA599" s="280" t="n"/>
      <c r="AB599" s="280" t="n"/>
      <c r="AC599" s="280" t="n"/>
      <c r="AD599" s="280" t="n"/>
      <c r="AE599" s="280" t="n"/>
      <c r="AF599" s="280" t="n"/>
      <c r="AG599" s="280" t="n"/>
      <c r="AH599" s="280" t="n"/>
      <c r="AI599" s="280" t="n"/>
      <c r="AJ599" s="280" t="n"/>
      <c r="AK599" s="280" t="n"/>
    </row>
    <row r="600" ht="15" customFormat="1" customHeight="1" s="23">
      <c r="A600" s="115" t="n"/>
      <c r="B600" s="426" t="n"/>
      <c r="C600" s="86" t="n"/>
      <c r="D600" s="86" t="n"/>
      <c r="E600" s="86" t="n"/>
      <c r="F600" s="86" t="n"/>
      <c r="G600" s="22" t="n"/>
      <c r="H600" s="280" t="n"/>
      <c r="I600" s="280" t="n"/>
      <c r="J600" s="280" t="n"/>
      <c r="K600" s="280" t="n"/>
      <c r="L600" s="280" t="n"/>
      <c r="M600" s="280" t="n"/>
      <c r="N600" s="280" t="n"/>
      <c r="O600" s="280" t="n"/>
      <c r="P600" s="280" t="n"/>
      <c r="Q600" s="280" t="n"/>
      <c r="R600" s="280" t="n"/>
      <c r="S600" s="280" t="n"/>
      <c r="T600" s="280" t="n"/>
      <c r="U600" s="280" t="n"/>
      <c r="V600" s="280" t="n"/>
      <c r="W600" s="280" t="n"/>
      <c r="X600" s="280" t="n"/>
      <c r="Y600" s="280" t="n"/>
      <c r="Z600" s="280" t="n"/>
      <c r="AA600" s="280" t="n"/>
      <c r="AB600" s="280" t="n"/>
      <c r="AC600" s="280" t="n"/>
      <c r="AD600" s="280" t="n"/>
      <c r="AE600" s="280" t="n"/>
      <c r="AF600" s="280" t="n"/>
      <c r="AG600" s="280" t="n"/>
      <c r="AH600" s="280" t="n"/>
      <c r="AI600" s="280" t="n"/>
      <c r="AJ600" s="280" t="n"/>
      <c r="AK600" s="280" t="n"/>
    </row>
    <row r="601" ht="15" customFormat="1" customHeight="1" s="23">
      <c r="A601" s="115" t="n"/>
      <c r="B601" s="426" t="n"/>
      <c r="C601" s="86" t="n"/>
      <c r="D601" s="86" t="n"/>
      <c r="E601" s="86" t="n"/>
      <c r="F601" s="86" t="n"/>
      <c r="G601" s="22" t="n"/>
      <c r="H601" s="280" t="n"/>
      <c r="I601" s="280" t="n"/>
      <c r="J601" s="280" t="n"/>
      <c r="K601" s="280" t="n"/>
      <c r="L601" s="280" t="n"/>
      <c r="M601" s="280" t="n"/>
      <c r="N601" s="280" t="n"/>
      <c r="O601" s="280" t="n"/>
      <c r="P601" s="280" t="n"/>
      <c r="Q601" s="280" t="n"/>
      <c r="R601" s="280" t="n"/>
      <c r="S601" s="280" t="n"/>
      <c r="T601" s="280" t="n"/>
      <c r="U601" s="280" t="n"/>
      <c r="V601" s="280" t="n"/>
      <c r="W601" s="280" t="n"/>
      <c r="X601" s="280" t="n"/>
      <c r="Y601" s="280" t="n"/>
      <c r="Z601" s="280" t="n"/>
      <c r="AA601" s="280" t="n"/>
      <c r="AB601" s="280" t="n"/>
      <c r="AC601" s="280" t="n"/>
      <c r="AD601" s="280" t="n"/>
      <c r="AE601" s="280" t="n"/>
      <c r="AF601" s="280" t="n"/>
      <c r="AG601" s="280" t="n"/>
      <c r="AH601" s="280" t="n"/>
      <c r="AI601" s="280" t="n"/>
      <c r="AJ601" s="280" t="n"/>
      <c r="AK601" s="280" t="n"/>
    </row>
    <row r="602" ht="15" customFormat="1" customHeight="1" s="23">
      <c r="A602" s="115" t="n"/>
      <c r="B602" s="426" t="n"/>
      <c r="C602" s="86" t="n"/>
      <c r="D602" s="86" t="n"/>
      <c r="E602" s="86" t="n"/>
      <c r="F602" s="86" t="n"/>
      <c r="G602" s="22" t="n"/>
      <c r="H602" s="280" t="n"/>
      <c r="I602" s="280" t="n"/>
      <c r="J602" s="280" t="n"/>
      <c r="K602" s="280" t="n"/>
      <c r="L602" s="280" t="n"/>
      <c r="M602" s="280" t="n"/>
      <c r="N602" s="280" t="n"/>
      <c r="O602" s="280" t="n"/>
      <c r="P602" s="280" t="n"/>
      <c r="Q602" s="280" t="n"/>
      <c r="R602" s="280" t="n"/>
      <c r="S602" s="280" t="n"/>
      <c r="T602" s="280" t="n"/>
      <c r="U602" s="280" t="n"/>
      <c r="V602" s="280" t="n"/>
      <c r="W602" s="280" t="n"/>
      <c r="X602" s="280" t="n"/>
      <c r="Y602" s="280" t="n"/>
      <c r="Z602" s="280" t="n"/>
      <c r="AA602" s="280" t="n"/>
      <c r="AB602" s="280" t="n"/>
      <c r="AC602" s="280" t="n"/>
      <c r="AD602" s="280" t="n"/>
      <c r="AE602" s="280" t="n"/>
      <c r="AF602" s="280" t="n"/>
      <c r="AG602" s="280" t="n"/>
      <c r="AH602" s="280" t="n"/>
      <c r="AI602" s="280" t="n"/>
      <c r="AJ602" s="280" t="n"/>
      <c r="AK602" s="280" t="n"/>
    </row>
    <row r="603" ht="15" customFormat="1" customHeight="1" s="23">
      <c r="A603" s="115" t="n"/>
      <c r="B603" s="426" t="n"/>
      <c r="C603" s="86" t="n"/>
      <c r="D603" s="86" t="n"/>
      <c r="E603" s="86" t="n"/>
      <c r="F603" s="86" t="n"/>
      <c r="G603" s="22" t="n"/>
      <c r="H603" s="280" t="n"/>
      <c r="I603" s="280" t="n"/>
      <c r="J603" s="280" t="n"/>
      <c r="K603" s="280" t="n"/>
      <c r="L603" s="280" t="n"/>
      <c r="M603" s="280" t="n"/>
      <c r="N603" s="280" t="n"/>
      <c r="O603" s="280" t="n"/>
      <c r="P603" s="280" t="n"/>
      <c r="Q603" s="280" t="n"/>
      <c r="R603" s="280" t="n"/>
      <c r="S603" s="280" t="n"/>
      <c r="T603" s="280" t="n"/>
      <c r="U603" s="280" t="n"/>
      <c r="V603" s="280" t="n"/>
      <c r="W603" s="280" t="n"/>
      <c r="X603" s="280" t="n"/>
      <c r="Y603" s="280" t="n"/>
      <c r="Z603" s="280" t="n"/>
      <c r="AA603" s="280" t="n"/>
      <c r="AB603" s="280" t="n"/>
      <c r="AC603" s="280" t="n"/>
      <c r="AD603" s="280" t="n"/>
      <c r="AE603" s="280" t="n"/>
      <c r="AF603" s="280" t="n"/>
      <c r="AG603" s="280" t="n"/>
      <c r="AH603" s="280" t="n"/>
      <c r="AI603" s="280" t="n"/>
      <c r="AJ603" s="280" t="n"/>
      <c r="AK603" s="280" t="n"/>
    </row>
    <row r="604" ht="15" customFormat="1" customHeight="1" s="23">
      <c r="A604" s="115" t="n"/>
      <c r="B604" s="426" t="n"/>
      <c r="C604" s="86" t="n"/>
      <c r="D604" s="86" t="n"/>
      <c r="E604" s="86" t="n"/>
      <c r="F604" s="86" t="n"/>
      <c r="G604" s="22" t="n"/>
      <c r="H604" s="280" t="n"/>
      <c r="I604" s="280" t="n"/>
      <c r="J604" s="280" t="n"/>
      <c r="K604" s="280" t="n"/>
      <c r="L604" s="280" t="n"/>
      <c r="M604" s="280" t="n"/>
      <c r="N604" s="280" t="n"/>
      <c r="O604" s="280" t="n"/>
      <c r="P604" s="280" t="n"/>
      <c r="Q604" s="280" t="n"/>
      <c r="R604" s="280" t="n"/>
      <c r="S604" s="280" t="n"/>
      <c r="T604" s="280" t="n"/>
      <c r="U604" s="280" t="n"/>
      <c r="V604" s="280" t="n"/>
      <c r="W604" s="280" t="n"/>
      <c r="X604" s="280" t="n"/>
      <c r="Y604" s="280" t="n"/>
      <c r="Z604" s="280" t="n"/>
      <c r="AA604" s="280" t="n"/>
      <c r="AB604" s="280" t="n"/>
      <c r="AC604" s="280" t="n"/>
      <c r="AD604" s="280" t="n"/>
      <c r="AE604" s="280" t="n"/>
      <c r="AF604" s="280" t="n"/>
      <c r="AG604" s="280" t="n"/>
      <c r="AH604" s="280" t="n"/>
      <c r="AI604" s="280" t="n"/>
      <c r="AJ604" s="280" t="n"/>
      <c r="AK604" s="280" t="n"/>
    </row>
    <row r="605" ht="15" customFormat="1" customHeight="1" s="23">
      <c r="A605" s="115" t="n"/>
      <c r="B605" s="426" t="n"/>
      <c r="C605" s="86" t="n"/>
      <c r="D605" s="86" t="n"/>
      <c r="E605" s="86" t="n"/>
      <c r="F605" s="86" t="n"/>
      <c r="G605" s="22" t="n"/>
      <c r="H605" s="280" t="n"/>
      <c r="I605" s="280" t="n"/>
      <c r="J605" s="280" t="n"/>
      <c r="K605" s="280" t="n"/>
      <c r="L605" s="280" t="n"/>
      <c r="M605" s="280" t="n"/>
      <c r="N605" s="280" t="n"/>
      <c r="O605" s="280" t="n"/>
      <c r="P605" s="280" t="n"/>
      <c r="Q605" s="280" t="n"/>
      <c r="R605" s="280" t="n"/>
      <c r="S605" s="280" t="n"/>
      <c r="T605" s="280" t="n"/>
      <c r="U605" s="280" t="n"/>
      <c r="V605" s="280" t="n"/>
      <c r="W605" s="280" t="n"/>
      <c r="X605" s="280" t="n"/>
      <c r="Y605" s="280" t="n"/>
      <c r="Z605" s="280" t="n"/>
      <c r="AA605" s="280" t="n"/>
      <c r="AB605" s="280" t="n"/>
      <c r="AC605" s="280" t="n"/>
      <c r="AD605" s="280" t="n"/>
      <c r="AE605" s="280" t="n"/>
      <c r="AF605" s="280" t="n"/>
      <c r="AG605" s="280" t="n"/>
      <c r="AH605" s="280" t="n"/>
      <c r="AI605" s="280" t="n"/>
      <c r="AJ605" s="280" t="n"/>
      <c r="AK605" s="280" t="n"/>
    </row>
    <row r="606" ht="15" customFormat="1" customHeight="1" s="23">
      <c r="A606" s="115" t="n"/>
      <c r="B606" s="426" t="n"/>
      <c r="C606" s="86" t="n"/>
      <c r="D606" s="86" t="n"/>
      <c r="E606" s="86" t="n"/>
      <c r="F606" s="86" t="n"/>
      <c r="G606" s="22" t="n"/>
      <c r="H606" s="280" t="n"/>
      <c r="I606" s="280" t="n"/>
      <c r="J606" s="280" t="n"/>
      <c r="K606" s="280" t="n"/>
      <c r="L606" s="280" t="n"/>
      <c r="M606" s="280" t="n"/>
      <c r="N606" s="280" t="n"/>
      <c r="O606" s="280" t="n"/>
      <c r="P606" s="280" t="n"/>
      <c r="Q606" s="280" t="n"/>
      <c r="R606" s="280" t="n"/>
      <c r="S606" s="280" t="n"/>
      <c r="T606" s="280" t="n"/>
      <c r="U606" s="280" t="n"/>
      <c r="V606" s="280" t="n"/>
      <c r="W606" s="280" t="n"/>
      <c r="X606" s="280" t="n"/>
      <c r="Y606" s="280" t="n"/>
      <c r="Z606" s="280" t="n"/>
      <c r="AA606" s="280" t="n"/>
      <c r="AB606" s="280" t="n"/>
      <c r="AC606" s="280" t="n"/>
      <c r="AD606" s="280" t="n"/>
      <c r="AE606" s="280" t="n"/>
      <c r="AF606" s="280" t="n"/>
      <c r="AG606" s="280" t="n"/>
      <c r="AH606" s="280" t="n"/>
      <c r="AI606" s="280" t="n"/>
      <c r="AJ606" s="280" t="n"/>
      <c r="AK606" s="280" t="n"/>
    </row>
    <row r="607" ht="15" customFormat="1" customHeight="1" s="23">
      <c r="A607" s="115" t="n"/>
      <c r="B607" s="426" t="n"/>
      <c r="C607" s="86" t="n"/>
      <c r="D607" s="86" t="n"/>
      <c r="E607" s="86" t="n"/>
      <c r="F607" s="86" t="n"/>
      <c r="G607" s="22" t="n"/>
      <c r="H607" s="280" t="n"/>
      <c r="I607" s="280" t="n"/>
      <c r="J607" s="280" t="n"/>
      <c r="K607" s="280" t="n"/>
      <c r="L607" s="280" t="n"/>
      <c r="M607" s="280" t="n"/>
      <c r="N607" s="280" t="n"/>
      <c r="O607" s="280" t="n"/>
      <c r="P607" s="280" t="n"/>
      <c r="Q607" s="280" t="n"/>
      <c r="R607" s="280" t="n"/>
      <c r="S607" s="280" t="n"/>
      <c r="T607" s="280" t="n"/>
      <c r="U607" s="280" t="n"/>
      <c r="V607" s="280" t="n"/>
      <c r="W607" s="280" t="n"/>
      <c r="X607" s="280" t="n"/>
      <c r="Y607" s="280" t="n"/>
      <c r="Z607" s="280" t="n"/>
      <c r="AA607" s="280" t="n"/>
      <c r="AB607" s="280" t="n"/>
      <c r="AC607" s="280" t="n"/>
      <c r="AD607" s="280" t="n"/>
      <c r="AE607" s="280" t="n"/>
      <c r="AF607" s="280" t="n"/>
      <c r="AG607" s="280" t="n"/>
      <c r="AH607" s="280" t="n"/>
      <c r="AI607" s="280" t="n"/>
      <c r="AJ607" s="280" t="n"/>
      <c r="AK607" s="280" t="n"/>
    </row>
    <row r="608" ht="15" customFormat="1" customHeight="1" s="23">
      <c r="A608" s="115" t="n"/>
      <c r="B608" s="426" t="n"/>
      <c r="C608" s="86" t="n"/>
      <c r="D608" s="86" t="n"/>
      <c r="E608" s="86" t="n"/>
      <c r="F608" s="86" t="n"/>
      <c r="G608" s="22" t="n"/>
      <c r="H608" s="280" t="n"/>
      <c r="I608" s="280" t="n"/>
      <c r="J608" s="280" t="n"/>
      <c r="K608" s="280" t="n"/>
      <c r="L608" s="280" t="n"/>
      <c r="M608" s="280" t="n"/>
      <c r="N608" s="280" t="n"/>
      <c r="O608" s="280" t="n"/>
      <c r="P608" s="280" t="n"/>
      <c r="Q608" s="280" t="n"/>
      <c r="R608" s="280" t="n"/>
      <c r="S608" s="280" t="n"/>
      <c r="T608" s="280" t="n"/>
      <c r="U608" s="280" t="n"/>
      <c r="V608" s="280" t="n"/>
      <c r="W608" s="280" t="n"/>
      <c r="X608" s="280" t="n"/>
      <c r="Y608" s="280" t="n"/>
      <c r="Z608" s="280" t="n"/>
      <c r="AA608" s="280" t="n"/>
      <c r="AB608" s="280" t="n"/>
      <c r="AC608" s="280" t="n"/>
      <c r="AD608" s="280" t="n"/>
      <c r="AE608" s="280" t="n"/>
      <c r="AF608" s="280" t="n"/>
      <c r="AG608" s="280" t="n"/>
      <c r="AH608" s="280" t="n"/>
      <c r="AI608" s="280" t="n"/>
      <c r="AJ608" s="280" t="n"/>
      <c r="AK608" s="280" t="n"/>
    </row>
    <row r="609" ht="15" customFormat="1" customHeight="1" s="23">
      <c r="A609" s="115" t="n"/>
      <c r="B609" s="426" t="n"/>
      <c r="C609" s="86" t="n"/>
      <c r="D609" s="86" t="n"/>
      <c r="E609" s="86" t="n"/>
      <c r="F609" s="86" t="n"/>
      <c r="G609" s="22" t="n"/>
      <c r="H609" s="280" t="n"/>
      <c r="I609" s="280" t="n"/>
      <c r="J609" s="280" t="n"/>
      <c r="K609" s="280" t="n"/>
      <c r="L609" s="280" t="n"/>
      <c r="M609" s="280" t="n"/>
      <c r="N609" s="280" t="n"/>
      <c r="O609" s="280" t="n"/>
      <c r="P609" s="280" t="n"/>
      <c r="Q609" s="280" t="n"/>
      <c r="R609" s="280" t="n"/>
      <c r="S609" s="280" t="n"/>
      <c r="T609" s="280" t="n"/>
      <c r="U609" s="280" t="n"/>
      <c r="V609" s="280" t="n"/>
      <c r="W609" s="280" t="n"/>
      <c r="X609" s="280" t="n"/>
      <c r="Y609" s="280" t="n"/>
      <c r="Z609" s="280" t="n"/>
      <c r="AA609" s="280" t="n"/>
      <c r="AB609" s="280" t="n"/>
      <c r="AC609" s="280" t="n"/>
      <c r="AD609" s="280" t="n"/>
      <c r="AE609" s="280" t="n"/>
      <c r="AF609" s="280" t="n"/>
      <c r="AG609" s="280" t="n"/>
      <c r="AH609" s="280" t="n"/>
      <c r="AI609" s="280" t="n"/>
      <c r="AJ609" s="280" t="n"/>
      <c r="AK609" s="280" t="n"/>
    </row>
    <row r="610" ht="15" customFormat="1" customHeight="1" s="23">
      <c r="A610" s="115" t="n"/>
      <c r="B610" s="426" t="n"/>
      <c r="C610" s="86" t="n"/>
      <c r="D610" s="86" t="n"/>
      <c r="E610" s="86" t="n"/>
      <c r="F610" s="86" t="n"/>
      <c r="G610" s="22" t="n"/>
      <c r="H610" s="280" t="n"/>
      <c r="I610" s="280" t="n"/>
      <c r="J610" s="280" t="n"/>
      <c r="K610" s="280" t="n"/>
      <c r="L610" s="280" t="n"/>
      <c r="M610" s="280" t="n"/>
      <c r="N610" s="280" t="n"/>
      <c r="O610" s="280" t="n"/>
      <c r="P610" s="280" t="n"/>
      <c r="Q610" s="280" t="n"/>
      <c r="R610" s="280" t="n"/>
      <c r="S610" s="280" t="n"/>
      <c r="T610" s="280" t="n"/>
      <c r="U610" s="280" t="n"/>
      <c r="V610" s="280" t="n"/>
      <c r="W610" s="280" t="n"/>
      <c r="X610" s="280" t="n"/>
      <c r="Y610" s="280" t="n"/>
      <c r="Z610" s="280" t="n"/>
      <c r="AA610" s="280" t="n"/>
      <c r="AB610" s="280" t="n"/>
      <c r="AC610" s="280" t="n"/>
      <c r="AD610" s="280" t="n"/>
      <c r="AE610" s="280" t="n"/>
      <c r="AF610" s="280" t="n"/>
      <c r="AG610" s="280" t="n"/>
      <c r="AH610" s="280" t="n"/>
      <c r="AI610" s="280" t="n"/>
      <c r="AJ610" s="280" t="n"/>
      <c r="AK610" s="280" t="n"/>
    </row>
    <row r="611" ht="15" customFormat="1" customHeight="1" s="23">
      <c r="A611" s="115" t="n"/>
      <c r="B611" s="426" t="n"/>
      <c r="C611" s="86" t="n"/>
      <c r="D611" s="86" t="n"/>
      <c r="E611" s="86" t="n"/>
      <c r="F611" s="86" t="n"/>
      <c r="G611" s="22" t="n"/>
      <c r="H611" s="280" t="n"/>
      <c r="I611" s="280" t="n"/>
      <c r="J611" s="280" t="n"/>
      <c r="K611" s="280" t="n"/>
      <c r="L611" s="280" t="n"/>
      <c r="M611" s="280" t="n"/>
      <c r="N611" s="280" t="n"/>
      <c r="O611" s="280" t="n"/>
      <c r="P611" s="280" t="n"/>
      <c r="Q611" s="280" t="n"/>
      <c r="R611" s="280" t="n"/>
      <c r="S611" s="280" t="n"/>
      <c r="T611" s="280" t="n"/>
      <c r="U611" s="280" t="n"/>
      <c r="V611" s="280" t="n"/>
      <c r="W611" s="280" t="n"/>
      <c r="X611" s="280" t="n"/>
      <c r="Y611" s="280" t="n"/>
      <c r="Z611" s="280" t="n"/>
      <c r="AA611" s="280" t="n"/>
      <c r="AB611" s="280" t="n"/>
      <c r="AC611" s="280" t="n"/>
      <c r="AD611" s="280" t="n"/>
      <c r="AE611" s="280" t="n"/>
      <c r="AF611" s="280" t="n"/>
      <c r="AG611" s="280" t="n"/>
      <c r="AH611" s="280" t="n"/>
      <c r="AI611" s="280" t="n"/>
      <c r="AJ611" s="280" t="n"/>
      <c r="AK611" s="280" t="n"/>
    </row>
    <row r="612" ht="15" customFormat="1" customHeight="1" s="23">
      <c r="A612" s="115" t="n"/>
      <c r="B612" s="426" t="n"/>
      <c r="C612" s="86" t="n"/>
      <c r="D612" s="86" t="n"/>
      <c r="E612" s="86" t="n"/>
      <c r="F612" s="86" t="n"/>
      <c r="G612" s="22" t="n"/>
      <c r="H612" s="280" t="n"/>
      <c r="I612" s="280" t="n"/>
      <c r="J612" s="280" t="n"/>
      <c r="K612" s="280" t="n"/>
      <c r="L612" s="280" t="n"/>
      <c r="M612" s="280" t="n"/>
      <c r="N612" s="280" t="n"/>
      <c r="O612" s="280" t="n"/>
      <c r="P612" s="280" t="n"/>
      <c r="Q612" s="280" t="n"/>
      <c r="R612" s="280" t="n"/>
      <c r="S612" s="280" t="n"/>
      <c r="T612" s="280" t="n"/>
      <c r="U612" s="280" t="n"/>
      <c r="V612" s="280" t="n"/>
      <c r="W612" s="280" t="n"/>
      <c r="X612" s="280" t="n"/>
      <c r="Y612" s="280" t="n"/>
      <c r="Z612" s="280" t="n"/>
      <c r="AA612" s="280" t="n"/>
      <c r="AB612" s="280" t="n"/>
      <c r="AC612" s="280" t="n"/>
      <c r="AD612" s="280" t="n"/>
      <c r="AE612" s="280" t="n"/>
      <c r="AF612" s="280" t="n"/>
      <c r="AG612" s="280" t="n"/>
      <c r="AH612" s="280" t="n"/>
      <c r="AI612" s="280" t="n"/>
      <c r="AJ612" s="280" t="n"/>
      <c r="AK612" s="280" t="n"/>
    </row>
    <row r="613" ht="15" customFormat="1" customHeight="1" s="23">
      <c r="A613" s="115" t="n"/>
      <c r="B613" s="426" t="n"/>
      <c r="C613" s="86" t="n"/>
      <c r="D613" s="86" t="n"/>
      <c r="E613" s="86" t="n"/>
      <c r="F613" s="86" t="n"/>
      <c r="G613" s="22" t="n"/>
      <c r="H613" s="280" t="n"/>
      <c r="I613" s="280" t="n"/>
      <c r="J613" s="280" t="n"/>
      <c r="K613" s="280" t="n"/>
      <c r="L613" s="280" t="n"/>
      <c r="M613" s="280" t="n"/>
      <c r="N613" s="280" t="n"/>
      <c r="O613" s="280" t="n"/>
      <c r="P613" s="280" t="n"/>
      <c r="Q613" s="280" t="n"/>
      <c r="R613" s="280" t="n"/>
      <c r="S613" s="280" t="n"/>
      <c r="T613" s="280" t="n"/>
      <c r="U613" s="280" t="n"/>
      <c r="V613" s="280" t="n"/>
      <c r="W613" s="280" t="n"/>
      <c r="X613" s="280" t="n"/>
      <c r="Y613" s="280" t="n"/>
      <c r="Z613" s="280" t="n"/>
      <c r="AA613" s="280" t="n"/>
      <c r="AB613" s="280" t="n"/>
      <c r="AC613" s="280" t="n"/>
      <c r="AD613" s="280" t="n"/>
      <c r="AE613" s="280" t="n"/>
      <c r="AF613" s="280" t="n"/>
      <c r="AG613" s="280" t="n"/>
      <c r="AH613" s="280" t="n"/>
      <c r="AI613" s="280" t="n"/>
      <c r="AJ613" s="280" t="n"/>
      <c r="AK613" s="280" t="n"/>
    </row>
    <row r="614" ht="15" customFormat="1" customHeight="1" s="23">
      <c r="A614" s="115" t="n"/>
      <c r="B614" s="426" t="n"/>
      <c r="C614" s="86" t="n"/>
      <c r="D614" s="86" t="n"/>
      <c r="E614" s="86" t="n"/>
      <c r="F614" s="86" t="n"/>
      <c r="G614" s="22" t="n"/>
      <c r="H614" s="280" t="n"/>
      <c r="I614" s="280" t="n"/>
      <c r="J614" s="280" t="n"/>
      <c r="K614" s="280" t="n"/>
      <c r="L614" s="280" t="n"/>
      <c r="M614" s="280" t="n"/>
      <c r="N614" s="280" t="n"/>
      <c r="O614" s="280" t="n"/>
      <c r="P614" s="280" t="n"/>
      <c r="Q614" s="280" t="n"/>
      <c r="R614" s="280" t="n"/>
      <c r="S614" s="280" t="n"/>
      <c r="T614" s="280" t="n"/>
      <c r="U614" s="280" t="n"/>
      <c r="V614" s="280" t="n"/>
      <c r="W614" s="280" t="n"/>
      <c r="X614" s="280" t="n"/>
      <c r="Y614" s="280" t="n"/>
      <c r="Z614" s="280" t="n"/>
      <c r="AA614" s="280" t="n"/>
      <c r="AB614" s="280" t="n"/>
      <c r="AC614" s="280" t="n"/>
      <c r="AD614" s="280" t="n"/>
      <c r="AE614" s="280" t="n"/>
      <c r="AF614" s="280" t="n"/>
      <c r="AG614" s="280" t="n"/>
      <c r="AH614" s="280" t="n"/>
      <c r="AI614" s="280" t="n"/>
      <c r="AJ614" s="280" t="n"/>
      <c r="AK614" s="280" t="n"/>
    </row>
    <row r="615" ht="15" customFormat="1" customHeight="1" s="23">
      <c r="A615" s="115" t="n"/>
      <c r="B615" s="426" t="n"/>
      <c r="C615" s="86" t="n"/>
      <c r="D615" s="86" t="n"/>
      <c r="E615" s="86" t="n"/>
      <c r="F615" s="86" t="n"/>
      <c r="G615" s="22" t="n"/>
      <c r="H615" s="280" t="n"/>
      <c r="I615" s="280" t="n"/>
      <c r="J615" s="280" t="n"/>
      <c r="K615" s="280" t="n"/>
      <c r="L615" s="280" t="n"/>
      <c r="M615" s="280" t="n"/>
      <c r="N615" s="280" t="n"/>
      <c r="O615" s="280" t="n"/>
      <c r="P615" s="280" t="n"/>
      <c r="Q615" s="280" t="n"/>
      <c r="R615" s="280" t="n"/>
      <c r="S615" s="280" t="n"/>
      <c r="T615" s="280" t="n"/>
      <c r="U615" s="280" t="n"/>
      <c r="V615" s="280" t="n"/>
      <c r="W615" s="280" t="n"/>
      <c r="X615" s="280" t="n"/>
      <c r="Y615" s="280" t="n"/>
      <c r="Z615" s="280" t="n"/>
      <c r="AA615" s="280" t="n"/>
      <c r="AB615" s="280" t="n"/>
      <c r="AC615" s="280" t="n"/>
      <c r="AD615" s="280" t="n"/>
      <c r="AE615" s="280" t="n"/>
      <c r="AF615" s="280" t="n"/>
      <c r="AG615" s="280" t="n"/>
      <c r="AH615" s="280" t="n"/>
      <c r="AI615" s="280" t="n"/>
      <c r="AJ615" s="280" t="n"/>
      <c r="AK615" s="280" t="n"/>
    </row>
    <row r="616" ht="15" customFormat="1" customHeight="1" s="23">
      <c r="A616" s="115" t="n"/>
      <c r="B616" s="426" t="n"/>
      <c r="C616" s="86" t="n"/>
      <c r="D616" s="86" t="n"/>
      <c r="E616" s="86" t="n"/>
      <c r="F616" s="86" t="n"/>
      <c r="G616" s="22" t="n"/>
      <c r="H616" s="280" t="n"/>
      <c r="I616" s="280" t="n"/>
      <c r="J616" s="280" t="n"/>
      <c r="K616" s="280" t="n"/>
      <c r="L616" s="280" t="n"/>
      <c r="M616" s="280" t="n"/>
      <c r="N616" s="280" t="n"/>
      <c r="O616" s="280" t="n"/>
      <c r="P616" s="280" t="n"/>
      <c r="Q616" s="280" t="n"/>
      <c r="R616" s="280" t="n"/>
      <c r="S616" s="280" t="n"/>
      <c r="T616" s="280" t="n"/>
      <c r="U616" s="280" t="n"/>
      <c r="V616" s="280" t="n"/>
      <c r="W616" s="280" t="n"/>
      <c r="X616" s="280" t="n"/>
      <c r="Y616" s="280" t="n"/>
      <c r="Z616" s="280" t="n"/>
      <c r="AA616" s="280" t="n"/>
      <c r="AB616" s="280" t="n"/>
      <c r="AC616" s="280" t="n"/>
      <c r="AD616" s="280" t="n"/>
      <c r="AE616" s="280" t="n"/>
      <c r="AF616" s="280" t="n"/>
      <c r="AG616" s="280" t="n"/>
      <c r="AH616" s="280" t="n"/>
      <c r="AI616" s="280" t="n"/>
      <c r="AJ616" s="280" t="n"/>
      <c r="AK616" s="280" t="n"/>
    </row>
    <row r="617" ht="15" customFormat="1" customHeight="1" s="23">
      <c r="A617" s="115" t="n"/>
      <c r="B617" s="426" t="n"/>
      <c r="C617" s="86" t="n"/>
      <c r="D617" s="86" t="n"/>
      <c r="E617" s="86" t="n"/>
      <c r="F617" s="86" t="n"/>
      <c r="G617" s="22" t="n"/>
      <c r="H617" s="280" t="n"/>
      <c r="I617" s="280" t="n"/>
      <c r="J617" s="280" t="n"/>
      <c r="K617" s="280" t="n"/>
      <c r="L617" s="280" t="n"/>
      <c r="M617" s="280" t="n"/>
      <c r="N617" s="280" t="n"/>
      <c r="O617" s="280" t="n"/>
      <c r="P617" s="280" t="n"/>
      <c r="Q617" s="280" t="n"/>
      <c r="R617" s="280" t="n"/>
      <c r="S617" s="280" t="n"/>
      <c r="T617" s="280" t="n"/>
      <c r="U617" s="280" t="n"/>
      <c r="V617" s="280" t="n"/>
      <c r="W617" s="280" t="n"/>
      <c r="X617" s="280" t="n"/>
      <c r="Y617" s="280" t="n"/>
      <c r="Z617" s="280" t="n"/>
      <c r="AA617" s="280" t="n"/>
      <c r="AB617" s="280" t="n"/>
      <c r="AC617" s="280" t="n"/>
      <c r="AD617" s="280" t="n"/>
      <c r="AE617" s="280" t="n"/>
      <c r="AF617" s="280" t="n"/>
      <c r="AG617" s="280" t="n"/>
      <c r="AH617" s="280" t="n"/>
      <c r="AI617" s="280" t="n"/>
      <c r="AJ617" s="280" t="n"/>
      <c r="AK617" s="280" t="n"/>
    </row>
    <row r="618" ht="15" customFormat="1" customHeight="1" s="23">
      <c r="A618" s="115" t="n"/>
      <c r="B618" s="426" t="n"/>
      <c r="C618" s="86" t="n"/>
      <c r="D618" s="86" t="n"/>
      <c r="E618" s="86" t="n"/>
      <c r="F618" s="86" t="n"/>
      <c r="G618" s="22" t="n"/>
      <c r="H618" s="280" t="n"/>
      <c r="I618" s="280" t="n"/>
      <c r="J618" s="280" t="n"/>
      <c r="K618" s="280" t="n"/>
      <c r="L618" s="280" t="n"/>
      <c r="M618" s="280" t="n"/>
      <c r="N618" s="280" t="n"/>
      <c r="O618" s="280" t="n"/>
      <c r="P618" s="280" t="n"/>
      <c r="Q618" s="280" t="n"/>
      <c r="R618" s="280" t="n"/>
      <c r="S618" s="280" t="n"/>
      <c r="T618" s="280" t="n"/>
      <c r="U618" s="280" t="n"/>
      <c r="V618" s="280" t="n"/>
      <c r="W618" s="280" t="n"/>
      <c r="X618" s="280" t="n"/>
      <c r="Y618" s="280" t="n"/>
      <c r="Z618" s="280" t="n"/>
      <c r="AA618" s="280" t="n"/>
      <c r="AB618" s="280" t="n"/>
      <c r="AC618" s="280" t="n"/>
      <c r="AD618" s="280" t="n"/>
      <c r="AE618" s="280" t="n"/>
      <c r="AF618" s="280" t="n"/>
      <c r="AG618" s="280" t="n"/>
      <c r="AH618" s="280" t="n"/>
      <c r="AI618" s="280" t="n"/>
      <c r="AJ618" s="280" t="n"/>
      <c r="AK618" s="280" t="n"/>
    </row>
    <row r="619" ht="15" customFormat="1" customHeight="1" s="23">
      <c r="A619" s="115" t="n"/>
      <c r="B619" s="426" t="n"/>
      <c r="C619" s="86" t="n"/>
      <c r="D619" s="86" t="n"/>
      <c r="E619" s="86" t="n"/>
      <c r="F619" s="86" t="n"/>
      <c r="G619" s="22" t="n"/>
      <c r="H619" s="280" t="n"/>
      <c r="I619" s="280" t="n"/>
      <c r="J619" s="280" t="n"/>
      <c r="K619" s="280" t="n"/>
      <c r="L619" s="280" t="n"/>
      <c r="M619" s="280" t="n"/>
      <c r="N619" s="280" t="n"/>
      <c r="O619" s="280" t="n"/>
      <c r="P619" s="280" t="n"/>
      <c r="Q619" s="280" t="n"/>
      <c r="R619" s="280" t="n"/>
      <c r="S619" s="280" t="n"/>
      <c r="T619" s="280" t="n"/>
      <c r="U619" s="280" t="n"/>
      <c r="V619" s="280" t="n"/>
      <c r="W619" s="280" t="n"/>
      <c r="X619" s="280" t="n"/>
      <c r="Y619" s="280" t="n"/>
      <c r="Z619" s="280" t="n"/>
      <c r="AA619" s="280" t="n"/>
      <c r="AB619" s="280" t="n"/>
      <c r="AC619" s="280" t="n"/>
      <c r="AD619" s="280" t="n"/>
      <c r="AE619" s="280" t="n"/>
      <c r="AF619" s="280" t="n"/>
      <c r="AG619" s="280" t="n"/>
      <c r="AH619" s="280" t="n"/>
      <c r="AI619" s="280" t="n"/>
      <c r="AJ619" s="280" t="n"/>
      <c r="AK619" s="280" t="n"/>
    </row>
    <row r="620" ht="15" customFormat="1" customHeight="1" s="23">
      <c r="A620" s="115" t="n"/>
      <c r="B620" s="426" t="n"/>
      <c r="C620" s="86" t="n"/>
      <c r="D620" s="86" t="n"/>
      <c r="E620" s="86" t="n"/>
      <c r="F620" s="86" t="n"/>
      <c r="G620" s="22" t="n"/>
      <c r="H620" s="280" t="n"/>
      <c r="I620" s="280" t="n"/>
      <c r="J620" s="280" t="n"/>
      <c r="K620" s="280" t="n"/>
      <c r="L620" s="280" t="n"/>
      <c r="M620" s="280" t="n"/>
      <c r="N620" s="280" t="n"/>
      <c r="O620" s="280" t="n"/>
      <c r="P620" s="280" t="n"/>
      <c r="Q620" s="280" t="n"/>
      <c r="R620" s="280" t="n"/>
      <c r="S620" s="280" t="n"/>
      <c r="T620" s="280" t="n"/>
      <c r="U620" s="280" t="n"/>
      <c r="V620" s="280" t="n"/>
      <c r="W620" s="280" t="n"/>
      <c r="X620" s="280" t="n"/>
      <c r="Y620" s="280" t="n"/>
      <c r="Z620" s="280" t="n"/>
      <c r="AA620" s="280" t="n"/>
      <c r="AB620" s="280" t="n"/>
      <c r="AC620" s="280" t="n"/>
      <c r="AD620" s="280" t="n"/>
      <c r="AE620" s="280" t="n"/>
      <c r="AF620" s="280" t="n"/>
      <c r="AG620" s="280" t="n"/>
      <c r="AH620" s="280" t="n"/>
      <c r="AI620" s="280" t="n"/>
      <c r="AJ620" s="280" t="n"/>
      <c r="AK620" s="280" t="n"/>
    </row>
    <row r="621" ht="15" customFormat="1" customHeight="1" s="23">
      <c r="A621" s="115" t="n"/>
      <c r="B621" s="426" t="n"/>
      <c r="C621" s="86" t="n"/>
      <c r="D621" s="86" t="n"/>
      <c r="E621" s="86" t="n"/>
      <c r="F621" s="86" t="n"/>
      <c r="G621" s="22" t="n"/>
      <c r="H621" s="280" t="n"/>
      <c r="I621" s="280" t="n"/>
      <c r="J621" s="280" t="n"/>
      <c r="K621" s="280" t="n"/>
      <c r="L621" s="280" t="n"/>
      <c r="M621" s="280" t="n"/>
      <c r="N621" s="280" t="n"/>
      <c r="O621" s="280" t="n"/>
      <c r="P621" s="280" t="n"/>
      <c r="Q621" s="280" t="n"/>
      <c r="R621" s="280" t="n"/>
      <c r="S621" s="280" t="n"/>
      <c r="T621" s="280" t="n"/>
      <c r="U621" s="280" t="n"/>
      <c r="V621" s="280" t="n"/>
      <c r="W621" s="280" t="n"/>
      <c r="X621" s="280" t="n"/>
      <c r="Y621" s="280" t="n"/>
      <c r="Z621" s="280" t="n"/>
      <c r="AA621" s="280" t="n"/>
      <c r="AB621" s="280" t="n"/>
      <c r="AC621" s="280" t="n"/>
      <c r="AD621" s="280" t="n"/>
      <c r="AE621" s="280" t="n"/>
      <c r="AF621" s="280" t="n"/>
      <c r="AG621" s="280" t="n"/>
      <c r="AH621" s="280" t="n"/>
      <c r="AI621" s="280" t="n"/>
      <c r="AJ621" s="280" t="n"/>
      <c r="AK621" s="280" t="n"/>
    </row>
    <row r="622" ht="15" customFormat="1" customHeight="1" s="23">
      <c r="A622" s="115" t="n"/>
      <c r="B622" s="426" t="n"/>
      <c r="C622" s="86" t="n"/>
      <c r="D622" s="86" t="n"/>
      <c r="E622" s="86" t="n"/>
      <c r="F622" s="86" t="n"/>
      <c r="G622" s="22" t="n"/>
      <c r="H622" s="280" t="n"/>
      <c r="I622" s="280" t="n"/>
      <c r="J622" s="280" t="n"/>
      <c r="K622" s="280" t="n"/>
      <c r="L622" s="280" t="n"/>
      <c r="M622" s="280" t="n"/>
      <c r="N622" s="280" t="n"/>
      <c r="O622" s="280" t="n"/>
      <c r="P622" s="280" t="n"/>
      <c r="Q622" s="280" t="n"/>
      <c r="R622" s="280" t="n"/>
      <c r="S622" s="280" t="n"/>
      <c r="T622" s="280" t="n"/>
      <c r="U622" s="280" t="n"/>
      <c r="V622" s="280" t="n"/>
      <c r="W622" s="280" t="n"/>
      <c r="X622" s="280" t="n"/>
      <c r="Y622" s="280" t="n"/>
      <c r="Z622" s="280" t="n"/>
      <c r="AA622" s="280" t="n"/>
      <c r="AB622" s="280" t="n"/>
      <c r="AC622" s="280" t="n"/>
      <c r="AD622" s="280" t="n"/>
      <c r="AE622" s="280" t="n"/>
      <c r="AF622" s="280" t="n"/>
      <c r="AG622" s="280" t="n"/>
      <c r="AH622" s="280" t="n"/>
      <c r="AI622" s="280" t="n"/>
      <c r="AJ622" s="280" t="n"/>
      <c r="AK622" s="280" t="n"/>
    </row>
    <row r="623" ht="15" customFormat="1" customHeight="1" s="23">
      <c r="A623" s="115" t="n"/>
      <c r="B623" s="426" t="n"/>
      <c r="C623" s="86" t="n"/>
      <c r="D623" s="86" t="n"/>
      <c r="E623" s="86" t="n"/>
      <c r="F623" s="86" t="n"/>
      <c r="G623" s="22" t="n"/>
      <c r="H623" s="280" t="n"/>
      <c r="I623" s="280" t="n"/>
      <c r="J623" s="280" t="n"/>
      <c r="K623" s="280" t="n"/>
      <c r="L623" s="280" t="n"/>
      <c r="M623" s="280" t="n"/>
      <c r="N623" s="280" t="n"/>
      <c r="O623" s="280" t="n"/>
      <c r="P623" s="280" t="n"/>
      <c r="Q623" s="280" t="n"/>
      <c r="R623" s="280" t="n"/>
      <c r="S623" s="280" t="n"/>
      <c r="T623" s="280" t="n"/>
      <c r="U623" s="280" t="n"/>
      <c r="V623" s="280" t="n"/>
      <c r="W623" s="280" t="n"/>
      <c r="X623" s="280" t="n"/>
      <c r="Y623" s="280" t="n"/>
      <c r="Z623" s="280" t="n"/>
      <c r="AA623" s="280" t="n"/>
      <c r="AB623" s="280" t="n"/>
      <c r="AC623" s="280" t="n"/>
      <c r="AD623" s="280" t="n"/>
      <c r="AE623" s="280" t="n"/>
      <c r="AF623" s="280" t="n"/>
      <c r="AG623" s="280" t="n"/>
      <c r="AH623" s="280" t="n"/>
      <c r="AI623" s="280" t="n"/>
      <c r="AJ623" s="280" t="n"/>
      <c r="AK623" s="280" t="n"/>
    </row>
    <row r="624" ht="15" customFormat="1" customHeight="1" s="23">
      <c r="A624" s="115" t="n"/>
      <c r="B624" s="426" t="n"/>
      <c r="C624" s="86" t="n"/>
      <c r="D624" s="86" t="n"/>
      <c r="E624" s="86" t="n"/>
      <c r="F624" s="86" t="n"/>
      <c r="G624" s="22" t="n"/>
      <c r="H624" s="280" t="n"/>
      <c r="I624" s="280" t="n"/>
      <c r="J624" s="280" t="n"/>
      <c r="K624" s="280" t="n"/>
      <c r="L624" s="280" t="n"/>
      <c r="M624" s="280" t="n"/>
      <c r="N624" s="280" t="n"/>
      <c r="O624" s="280" t="n"/>
      <c r="P624" s="280" t="n"/>
      <c r="Q624" s="280" t="n"/>
      <c r="R624" s="280" t="n"/>
      <c r="S624" s="280" t="n"/>
      <c r="T624" s="280" t="n"/>
      <c r="U624" s="280" t="n"/>
      <c r="V624" s="280" t="n"/>
      <c r="W624" s="280" t="n"/>
      <c r="X624" s="280" t="n"/>
      <c r="Y624" s="280" t="n"/>
      <c r="Z624" s="280" t="n"/>
      <c r="AA624" s="280" t="n"/>
      <c r="AB624" s="280" t="n"/>
      <c r="AC624" s="280" t="n"/>
      <c r="AD624" s="280" t="n"/>
      <c r="AE624" s="280" t="n"/>
      <c r="AF624" s="280" t="n"/>
      <c r="AG624" s="280" t="n"/>
      <c r="AH624" s="280" t="n"/>
      <c r="AI624" s="280" t="n"/>
      <c r="AJ624" s="280" t="n"/>
      <c r="AK624" s="280" t="n"/>
    </row>
    <row r="625" ht="15" customFormat="1" customHeight="1" s="23">
      <c r="A625" s="115" t="n"/>
      <c r="B625" s="426" t="n"/>
      <c r="C625" s="86" t="n"/>
      <c r="D625" s="86" t="n"/>
      <c r="E625" s="86" t="n"/>
      <c r="F625" s="86" t="n"/>
      <c r="G625" s="22" t="n"/>
      <c r="H625" s="280" t="n"/>
      <c r="I625" s="280" t="n"/>
      <c r="J625" s="280" t="n"/>
      <c r="K625" s="280" t="n"/>
      <c r="L625" s="280" t="n"/>
      <c r="M625" s="280" t="n"/>
      <c r="N625" s="280" t="n"/>
      <c r="O625" s="280" t="n"/>
      <c r="P625" s="280" t="n"/>
      <c r="Q625" s="280" t="n"/>
      <c r="R625" s="280" t="n"/>
      <c r="S625" s="280" t="n"/>
      <c r="T625" s="280" t="n"/>
      <c r="U625" s="280" t="n"/>
      <c r="V625" s="280" t="n"/>
      <c r="W625" s="280" t="n"/>
      <c r="X625" s="280" t="n"/>
      <c r="Y625" s="280" t="n"/>
      <c r="Z625" s="280" t="n"/>
      <c r="AA625" s="280" t="n"/>
      <c r="AB625" s="280" t="n"/>
      <c r="AC625" s="280" t="n"/>
      <c r="AD625" s="280" t="n"/>
      <c r="AE625" s="280" t="n"/>
      <c r="AF625" s="280" t="n"/>
      <c r="AG625" s="280" t="n"/>
      <c r="AH625" s="280" t="n"/>
      <c r="AI625" s="280" t="n"/>
      <c r="AJ625" s="280" t="n"/>
      <c r="AK625" s="280" t="n"/>
    </row>
    <row r="626" ht="15" customFormat="1" customHeight="1" s="23">
      <c r="A626" s="115" t="n"/>
      <c r="B626" s="426" t="n"/>
      <c r="C626" s="86" t="n"/>
      <c r="D626" s="86" t="n"/>
      <c r="E626" s="86" t="n"/>
      <c r="F626" s="86" t="n"/>
      <c r="G626" s="22" t="n"/>
      <c r="H626" s="280" t="n"/>
      <c r="I626" s="280" t="n"/>
      <c r="J626" s="280" t="n"/>
      <c r="K626" s="280" t="n"/>
      <c r="L626" s="280" t="n"/>
      <c r="M626" s="280" t="n"/>
      <c r="N626" s="280" t="n"/>
      <c r="O626" s="280" t="n"/>
      <c r="P626" s="280" t="n"/>
      <c r="Q626" s="280" t="n"/>
      <c r="R626" s="280" t="n"/>
      <c r="S626" s="280" t="n"/>
      <c r="T626" s="280" t="n"/>
      <c r="U626" s="280" t="n"/>
      <c r="V626" s="280" t="n"/>
      <c r="W626" s="280" t="n"/>
      <c r="X626" s="280" t="n"/>
      <c r="Y626" s="280" t="n"/>
      <c r="Z626" s="280" t="n"/>
      <c r="AA626" s="280" t="n"/>
      <c r="AB626" s="280" t="n"/>
      <c r="AC626" s="280" t="n"/>
      <c r="AD626" s="280" t="n"/>
      <c r="AE626" s="280" t="n"/>
      <c r="AF626" s="280" t="n"/>
      <c r="AG626" s="280" t="n"/>
      <c r="AH626" s="280" t="n"/>
      <c r="AI626" s="280" t="n"/>
      <c r="AJ626" s="280" t="n"/>
      <c r="AK626" s="280" t="n"/>
    </row>
    <row r="627" ht="15" customFormat="1" customHeight="1" s="23">
      <c r="A627" s="115" t="n"/>
      <c r="B627" s="426" t="n"/>
      <c r="C627" s="86" t="n"/>
      <c r="D627" s="86" t="n"/>
      <c r="E627" s="86" t="n"/>
      <c r="F627" s="86" t="n"/>
      <c r="G627" s="22" t="n"/>
      <c r="H627" s="280" t="n"/>
      <c r="I627" s="280" t="n"/>
      <c r="J627" s="280" t="n"/>
      <c r="K627" s="280" t="n"/>
      <c r="L627" s="280" t="n"/>
      <c r="M627" s="280" t="n"/>
      <c r="N627" s="280" t="n"/>
      <c r="O627" s="280" t="n"/>
      <c r="P627" s="280" t="n"/>
      <c r="Q627" s="280" t="n"/>
      <c r="R627" s="280" t="n"/>
      <c r="S627" s="280" t="n"/>
      <c r="T627" s="280" t="n"/>
      <c r="U627" s="280" t="n"/>
      <c r="V627" s="280" t="n"/>
      <c r="W627" s="280" t="n"/>
      <c r="X627" s="280" t="n"/>
      <c r="Y627" s="280" t="n"/>
      <c r="Z627" s="280" t="n"/>
      <c r="AA627" s="280" t="n"/>
      <c r="AB627" s="280" t="n"/>
      <c r="AC627" s="280" t="n"/>
      <c r="AD627" s="280" t="n"/>
      <c r="AE627" s="280" t="n"/>
      <c r="AF627" s="280" t="n"/>
      <c r="AG627" s="280" t="n"/>
      <c r="AH627" s="280" t="n"/>
      <c r="AI627" s="280" t="n"/>
      <c r="AJ627" s="280" t="n"/>
      <c r="AK627" s="280" t="n"/>
    </row>
    <row r="628" ht="15" customFormat="1" customHeight="1" s="23">
      <c r="A628" s="115" t="n"/>
      <c r="B628" s="426" t="n"/>
      <c r="C628" s="86" t="n"/>
      <c r="D628" s="86" t="n"/>
      <c r="E628" s="86" t="n"/>
      <c r="F628" s="86" t="n"/>
      <c r="G628" s="22" t="n"/>
      <c r="H628" s="280" t="n"/>
      <c r="I628" s="280" t="n"/>
      <c r="J628" s="280" t="n"/>
      <c r="K628" s="280" t="n"/>
      <c r="L628" s="280" t="n"/>
      <c r="M628" s="280" t="n"/>
      <c r="N628" s="280" t="n"/>
      <c r="O628" s="280" t="n"/>
      <c r="P628" s="280" t="n"/>
      <c r="Q628" s="280" t="n"/>
      <c r="R628" s="280" t="n"/>
      <c r="S628" s="280" t="n"/>
      <c r="T628" s="280" t="n"/>
      <c r="U628" s="280" t="n"/>
      <c r="V628" s="280" t="n"/>
      <c r="W628" s="280" t="n"/>
      <c r="X628" s="280" t="n"/>
      <c r="Y628" s="280" t="n"/>
      <c r="Z628" s="280" t="n"/>
      <c r="AA628" s="280" t="n"/>
      <c r="AB628" s="280" t="n"/>
      <c r="AC628" s="280" t="n"/>
      <c r="AD628" s="280" t="n"/>
      <c r="AE628" s="280" t="n"/>
      <c r="AF628" s="280" t="n"/>
      <c r="AG628" s="280" t="n"/>
      <c r="AH628" s="280" t="n"/>
      <c r="AI628" s="280" t="n"/>
      <c r="AJ628" s="280" t="n"/>
      <c r="AK628" s="280" t="n"/>
    </row>
    <row r="629" ht="15" customFormat="1" customHeight="1" s="23">
      <c r="A629" s="115" t="n"/>
      <c r="B629" s="426" t="n"/>
      <c r="C629" s="86" t="n"/>
      <c r="D629" s="86" t="n"/>
      <c r="E629" s="86" t="n"/>
      <c r="F629" s="86" t="n"/>
      <c r="G629" s="22" t="n"/>
      <c r="H629" s="280" t="n"/>
      <c r="I629" s="280" t="n"/>
      <c r="J629" s="280" t="n"/>
      <c r="K629" s="280" t="n"/>
      <c r="L629" s="280" t="n"/>
      <c r="M629" s="280" t="n"/>
      <c r="N629" s="280" t="n"/>
      <c r="O629" s="280" t="n"/>
      <c r="P629" s="280" t="n"/>
      <c r="Q629" s="280" t="n"/>
      <c r="R629" s="280" t="n"/>
      <c r="S629" s="280" t="n"/>
      <c r="T629" s="280" t="n"/>
      <c r="U629" s="280" t="n"/>
      <c r="V629" s="280" t="n"/>
      <c r="W629" s="280" t="n"/>
      <c r="X629" s="280" t="n"/>
      <c r="Y629" s="280" t="n"/>
      <c r="Z629" s="280" t="n"/>
      <c r="AA629" s="280" t="n"/>
      <c r="AB629" s="280" t="n"/>
      <c r="AC629" s="280" t="n"/>
      <c r="AD629" s="280" t="n"/>
      <c r="AE629" s="280" t="n"/>
      <c r="AF629" s="280" t="n"/>
      <c r="AG629" s="280" t="n"/>
      <c r="AH629" s="280" t="n"/>
      <c r="AI629" s="280" t="n"/>
      <c r="AJ629" s="280" t="n"/>
      <c r="AK629" s="280" t="n"/>
    </row>
    <row r="630" ht="15" customFormat="1" customHeight="1" s="23">
      <c r="A630" s="115" t="n"/>
      <c r="B630" s="426" t="n"/>
      <c r="C630" s="86" t="n"/>
      <c r="D630" s="86" t="n"/>
      <c r="E630" s="86" t="n"/>
      <c r="F630" s="86" t="n"/>
      <c r="G630" s="22" t="n"/>
      <c r="H630" s="280" t="n"/>
      <c r="I630" s="280" t="n"/>
      <c r="J630" s="280" t="n"/>
      <c r="K630" s="280" t="n"/>
      <c r="L630" s="280" t="n"/>
      <c r="M630" s="280" t="n"/>
      <c r="N630" s="280" t="n"/>
      <c r="O630" s="280" t="n"/>
      <c r="P630" s="280" t="n"/>
      <c r="Q630" s="280" t="n"/>
      <c r="R630" s="280" t="n"/>
      <c r="S630" s="280" t="n"/>
      <c r="T630" s="280" t="n"/>
      <c r="U630" s="280" t="n"/>
      <c r="V630" s="280" t="n"/>
      <c r="W630" s="280" t="n"/>
      <c r="X630" s="280" t="n"/>
      <c r="Y630" s="280" t="n"/>
      <c r="Z630" s="280" t="n"/>
      <c r="AA630" s="280" t="n"/>
      <c r="AB630" s="280" t="n"/>
      <c r="AC630" s="280" t="n"/>
      <c r="AD630" s="280" t="n"/>
      <c r="AE630" s="280" t="n"/>
      <c r="AF630" s="280" t="n"/>
      <c r="AG630" s="280" t="n"/>
      <c r="AH630" s="280" t="n"/>
      <c r="AI630" s="280" t="n"/>
      <c r="AJ630" s="280" t="n"/>
      <c r="AK630" s="280" t="n"/>
    </row>
    <row r="631" ht="15" customFormat="1" customHeight="1" s="23">
      <c r="A631" s="115" t="n"/>
      <c r="B631" s="426" t="n"/>
      <c r="C631" s="86" t="n"/>
      <c r="D631" s="86" t="n"/>
      <c r="E631" s="86" t="n"/>
      <c r="F631" s="86" t="n"/>
      <c r="G631" s="22" t="n"/>
      <c r="H631" s="280" t="n"/>
      <c r="I631" s="280" t="n"/>
      <c r="J631" s="280" t="n"/>
      <c r="K631" s="280" t="n"/>
      <c r="L631" s="280" t="n"/>
      <c r="M631" s="280" t="n"/>
      <c r="N631" s="280" t="n"/>
      <c r="O631" s="280" t="n"/>
      <c r="P631" s="280" t="n"/>
      <c r="Q631" s="280" t="n"/>
      <c r="R631" s="280" t="n"/>
      <c r="S631" s="280" t="n"/>
      <c r="T631" s="280" t="n"/>
      <c r="U631" s="280" t="n"/>
      <c r="V631" s="280" t="n"/>
      <c r="W631" s="280" t="n"/>
      <c r="X631" s="280" t="n"/>
      <c r="Y631" s="280" t="n"/>
      <c r="Z631" s="280" t="n"/>
      <c r="AA631" s="280" t="n"/>
      <c r="AB631" s="280" t="n"/>
      <c r="AC631" s="280" t="n"/>
      <c r="AD631" s="280" t="n"/>
      <c r="AE631" s="280" t="n"/>
      <c r="AF631" s="280" t="n"/>
      <c r="AG631" s="280" t="n"/>
      <c r="AH631" s="280" t="n"/>
      <c r="AI631" s="280" t="n"/>
      <c r="AJ631" s="280" t="n"/>
      <c r="AK631" s="280" t="n"/>
    </row>
    <row r="632" ht="15" customFormat="1" customHeight="1" s="23">
      <c r="A632" s="115" t="n"/>
      <c r="B632" s="426" t="n"/>
      <c r="C632" s="86" t="n"/>
      <c r="D632" s="86" t="n"/>
      <c r="E632" s="86" t="n"/>
      <c r="F632" s="86" t="n"/>
      <c r="G632" s="22" t="n"/>
      <c r="H632" s="280" t="n"/>
      <c r="I632" s="280" t="n"/>
      <c r="J632" s="280" t="n"/>
      <c r="K632" s="280" t="n"/>
      <c r="L632" s="280" t="n"/>
      <c r="M632" s="280" t="n"/>
      <c r="N632" s="280" t="n"/>
      <c r="O632" s="280" t="n"/>
      <c r="P632" s="280" t="n"/>
      <c r="Q632" s="280" t="n"/>
      <c r="R632" s="280" t="n"/>
      <c r="S632" s="280" t="n"/>
      <c r="T632" s="280" t="n"/>
      <c r="U632" s="280" t="n"/>
      <c r="V632" s="280" t="n"/>
      <c r="W632" s="280" t="n"/>
      <c r="X632" s="280" t="n"/>
      <c r="Y632" s="280" t="n"/>
      <c r="Z632" s="280" t="n"/>
      <c r="AA632" s="280" t="n"/>
      <c r="AB632" s="280" t="n"/>
      <c r="AC632" s="280" t="n"/>
      <c r="AD632" s="280" t="n"/>
      <c r="AE632" s="280" t="n"/>
      <c r="AF632" s="280" t="n"/>
      <c r="AG632" s="280" t="n"/>
      <c r="AH632" s="280" t="n"/>
      <c r="AI632" s="280" t="n"/>
      <c r="AJ632" s="280" t="n"/>
      <c r="AK632" s="280" t="n"/>
    </row>
    <row r="633" ht="15" customFormat="1" customHeight="1" s="23">
      <c r="A633" s="115" t="n"/>
      <c r="B633" s="426" t="n"/>
      <c r="C633" s="86" t="n"/>
      <c r="D633" s="86" t="n"/>
      <c r="E633" s="86" t="n"/>
      <c r="F633" s="86" t="n"/>
      <c r="G633" s="22" t="n"/>
      <c r="H633" s="280" t="n"/>
      <c r="I633" s="280" t="n"/>
      <c r="J633" s="280" t="n"/>
      <c r="K633" s="280" t="n"/>
      <c r="L633" s="280" t="n"/>
      <c r="M633" s="280" t="n"/>
      <c r="N633" s="280" t="n"/>
      <c r="O633" s="280" t="n"/>
      <c r="P633" s="280" t="n"/>
      <c r="Q633" s="280" t="n"/>
      <c r="R633" s="280" t="n"/>
      <c r="S633" s="280" t="n"/>
      <c r="T633" s="280" t="n"/>
      <c r="U633" s="280" t="n"/>
      <c r="V633" s="280" t="n"/>
      <c r="W633" s="280" t="n"/>
      <c r="X633" s="280" t="n"/>
      <c r="Y633" s="280" t="n"/>
      <c r="Z633" s="280" t="n"/>
      <c r="AA633" s="280" t="n"/>
      <c r="AB633" s="280" t="n"/>
      <c r="AC633" s="280" t="n"/>
      <c r="AD633" s="280" t="n"/>
      <c r="AE633" s="280" t="n"/>
      <c r="AF633" s="280" t="n"/>
      <c r="AG633" s="280" t="n"/>
      <c r="AH633" s="280" t="n"/>
      <c r="AI633" s="280" t="n"/>
      <c r="AJ633" s="280" t="n"/>
      <c r="AK633" s="280" t="n"/>
    </row>
    <row r="634" ht="15" customFormat="1" customHeight="1" s="23">
      <c r="A634" s="115" t="n"/>
      <c r="B634" s="426" t="n"/>
      <c r="C634" s="86" t="n"/>
      <c r="D634" s="86" t="n"/>
      <c r="E634" s="86" t="n"/>
      <c r="F634" s="86" t="n"/>
      <c r="G634" s="22" t="n"/>
      <c r="H634" s="280" t="n"/>
      <c r="I634" s="280" t="n"/>
      <c r="J634" s="280" t="n"/>
      <c r="K634" s="280" t="n"/>
      <c r="L634" s="280" t="n"/>
      <c r="M634" s="280" t="n"/>
      <c r="N634" s="280" t="n"/>
      <c r="O634" s="280" t="n"/>
      <c r="P634" s="280" t="n"/>
      <c r="Q634" s="280" t="n"/>
      <c r="R634" s="280" t="n"/>
      <c r="S634" s="280" t="n"/>
      <c r="T634" s="280" t="n"/>
      <c r="U634" s="280" t="n"/>
      <c r="V634" s="280" t="n"/>
      <c r="W634" s="280" t="n"/>
      <c r="X634" s="280" t="n"/>
      <c r="Y634" s="280" t="n"/>
      <c r="Z634" s="280" t="n"/>
      <c r="AA634" s="280" t="n"/>
      <c r="AB634" s="280" t="n"/>
      <c r="AC634" s="280" t="n"/>
      <c r="AD634" s="280" t="n"/>
      <c r="AE634" s="280" t="n"/>
      <c r="AF634" s="280" t="n"/>
      <c r="AG634" s="280" t="n"/>
      <c r="AH634" s="280" t="n"/>
      <c r="AI634" s="280" t="n"/>
      <c r="AJ634" s="280" t="n"/>
      <c r="AK634" s="280" t="n"/>
    </row>
    <row r="635" ht="15" customFormat="1" customHeight="1" s="23">
      <c r="A635" s="115" t="n"/>
      <c r="B635" s="426" t="n"/>
      <c r="C635" s="86" t="n"/>
      <c r="D635" s="86" t="n"/>
      <c r="E635" s="86" t="n"/>
      <c r="F635" s="86" t="n"/>
      <c r="G635" s="22" t="n"/>
      <c r="H635" s="280" t="n"/>
      <c r="I635" s="280" t="n"/>
      <c r="J635" s="280" t="n"/>
      <c r="K635" s="280" t="n"/>
      <c r="L635" s="280" t="n"/>
      <c r="M635" s="280" t="n"/>
      <c r="N635" s="280" t="n"/>
      <c r="O635" s="280" t="n"/>
      <c r="P635" s="280" t="n"/>
      <c r="Q635" s="280" t="n"/>
      <c r="R635" s="280" t="n"/>
      <c r="S635" s="280" t="n"/>
      <c r="T635" s="280" t="n"/>
      <c r="U635" s="280" t="n"/>
      <c r="V635" s="280" t="n"/>
      <c r="W635" s="280" t="n"/>
      <c r="X635" s="280" t="n"/>
      <c r="Y635" s="280" t="n"/>
      <c r="Z635" s="280" t="n"/>
      <c r="AA635" s="280" t="n"/>
      <c r="AB635" s="280" t="n"/>
      <c r="AC635" s="280" t="n"/>
      <c r="AD635" s="280" t="n"/>
      <c r="AE635" s="280" t="n"/>
      <c r="AF635" s="280" t="n"/>
      <c r="AG635" s="280" t="n"/>
      <c r="AH635" s="280" t="n"/>
      <c r="AI635" s="280" t="n"/>
      <c r="AJ635" s="280" t="n"/>
      <c r="AK635" s="280" t="n"/>
    </row>
    <row r="636" ht="15" customFormat="1" customHeight="1" s="23">
      <c r="A636" s="115" t="n"/>
      <c r="B636" s="426" t="n"/>
      <c r="C636" s="86" t="n"/>
      <c r="D636" s="86" t="n"/>
      <c r="E636" s="86" t="n"/>
      <c r="F636" s="86" t="n"/>
      <c r="G636" s="22" t="n"/>
      <c r="H636" s="280" t="n"/>
      <c r="I636" s="280" t="n"/>
      <c r="J636" s="280" t="n"/>
      <c r="K636" s="280" t="n"/>
      <c r="L636" s="280" t="n"/>
      <c r="M636" s="280" t="n"/>
      <c r="N636" s="280" t="n"/>
      <c r="O636" s="280" t="n"/>
      <c r="P636" s="280" t="n"/>
      <c r="Q636" s="280" t="n"/>
      <c r="R636" s="280" t="n"/>
      <c r="S636" s="280" t="n"/>
      <c r="T636" s="280" t="n"/>
      <c r="U636" s="280" t="n"/>
      <c r="V636" s="280" t="n"/>
      <c r="W636" s="280" t="n"/>
      <c r="X636" s="280" t="n"/>
      <c r="Y636" s="280" t="n"/>
      <c r="Z636" s="280" t="n"/>
      <c r="AA636" s="280" t="n"/>
      <c r="AB636" s="280" t="n"/>
      <c r="AC636" s="280" t="n"/>
      <c r="AD636" s="280" t="n"/>
      <c r="AE636" s="280" t="n"/>
      <c r="AF636" s="280" t="n"/>
      <c r="AG636" s="280" t="n"/>
      <c r="AH636" s="280" t="n"/>
      <c r="AI636" s="280" t="n"/>
      <c r="AJ636" s="280" t="n"/>
      <c r="AK636" s="280" t="n"/>
    </row>
    <row r="637" ht="15" customFormat="1" customHeight="1" s="23">
      <c r="A637" s="115" t="n"/>
      <c r="B637" s="426" t="n"/>
      <c r="C637" s="86" t="n"/>
      <c r="D637" s="86" t="n"/>
      <c r="E637" s="86" t="n"/>
      <c r="F637" s="86" t="n"/>
      <c r="G637" s="22" t="n"/>
      <c r="H637" s="280" t="n"/>
      <c r="I637" s="280" t="n"/>
      <c r="J637" s="280" t="n"/>
      <c r="K637" s="280" t="n"/>
      <c r="L637" s="280" t="n"/>
      <c r="M637" s="280" t="n"/>
      <c r="N637" s="280" t="n"/>
      <c r="O637" s="280" t="n"/>
      <c r="P637" s="280" t="n"/>
      <c r="Q637" s="280" t="n"/>
      <c r="R637" s="280" t="n"/>
      <c r="S637" s="280" t="n"/>
      <c r="T637" s="280" t="n"/>
      <c r="U637" s="280" t="n"/>
      <c r="V637" s="280" t="n"/>
      <c r="W637" s="280" t="n"/>
      <c r="X637" s="280" t="n"/>
      <c r="Y637" s="280" t="n"/>
      <c r="Z637" s="280" t="n"/>
      <c r="AA637" s="280" t="n"/>
      <c r="AB637" s="280" t="n"/>
      <c r="AC637" s="280" t="n"/>
      <c r="AD637" s="280" t="n"/>
      <c r="AE637" s="280" t="n"/>
      <c r="AF637" s="280" t="n"/>
      <c r="AG637" s="280" t="n"/>
      <c r="AH637" s="280" t="n"/>
      <c r="AI637" s="280" t="n"/>
      <c r="AJ637" s="280" t="n"/>
      <c r="AK637" s="280" t="n"/>
    </row>
    <row r="638" ht="15" customFormat="1" customHeight="1" s="23">
      <c r="A638" s="115" t="n"/>
      <c r="B638" s="426" t="n"/>
      <c r="C638" s="86" t="n"/>
      <c r="D638" s="86" t="n"/>
      <c r="E638" s="86" t="n"/>
      <c r="F638" s="86" t="n"/>
      <c r="G638" s="22" t="n"/>
      <c r="H638" s="280" t="n"/>
      <c r="I638" s="280" t="n"/>
      <c r="J638" s="280" t="n"/>
      <c r="K638" s="280" t="n"/>
      <c r="L638" s="280" t="n"/>
      <c r="M638" s="280" t="n"/>
      <c r="N638" s="280" t="n"/>
      <c r="O638" s="280" t="n"/>
      <c r="P638" s="280" t="n"/>
      <c r="Q638" s="280" t="n"/>
      <c r="R638" s="280" t="n"/>
      <c r="S638" s="280" t="n"/>
      <c r="T638" s="280" t="n"/>
      <c r="U638" s="280" t="n"/>
      <c r="V638" s="280" t="n"/>
      <c r="W638" s="280" t="n"/>
      <c r="X638" s="280" t="n"/>
      <c r="Y638" s="280" t="n"/>
      <c r="Z638" s="280" t="n"/>
      <c r="AA638" s="280" t="n"/>
      <c r="AB638" s="280" t="n"/>
      <c r="AC638" s="280" t="n"/>
      <c r="AD638" s="280" t="n"/>
      <c r="AE638" s="280" t="n"/>
      <c r="AF638" s="280" t="n"/>
      <c r="AG638" s="280" t="n"/>
      <c r="AH638" s="280" t="n"/>
      <c r="AI638" s="280" t="n"/>
      <c r="AJ638" s="280" t="n"/>
      <c r="AK638" s="280" t="n"/>
    </row>
    <row r="639" ht="15" customFormat="1" customHeight="1" s="23">
      <c r="A639" s="115" t="n"/>
      <c r="B639" s="426" t="n"/>
      <c r="C639" s="86" t="n"/>
      <c r="D639" s="86" t="n"/>
      <c r="E639" s="86" t="n"/>
      <c r="F639" s="86" t="n"/>
      <c r="G639" s="22" t="n"/>
      <c r="H639" s="280" t="n"/>
      <c r="I639" s="280" t="n"/>
      <c r="J639" s="280" t="n"/>
      <c r="K639" s="280" t="n"/>
      <c r="L639" s="280" t="n"/>
      <c r="M639" s="280" t="n"/>
      <c r="N639" s="280" t="n"/>
      <c r="O639" s="280" t="n"/>
      <c r="P639" s="280" t="n"/>
      <c r="Q639" s="280" t="n"/>
      <c r="R639" s="280" t="n"/>
      <c r="S639" s="280" t="n"/>
      <c r="T639" s="280" t="n"/>
      <c r="U639" s="280" t="n"/>
      <c r="V639" s="280" t="n"/>
      <c r="W639" s="280" t="n"/>
      <c r="X639" s="280" t="n"/>
      <c r="Y639" s="280" t="n"/>
      <c r="Z639" s="280" t="n"/>
      <c r="AA639" s="280" t="n"/>
      <c r="AB639" s="280" t="n"/>
      <c r="AC639" s="280" t="n"/>
      <c r="AD639" s="280" t="n"/>
      <c r="AE639" s="280" t="n"/>
      <c r="AF639" s="280" t="n"/>
      <c r="AG639" s="280" t="n"/>
      <c r="AH639" s="280" t="n"/>
      <c r="AI639" s="280" t="n"/>
      <c r="AJ639" s="280" t="n"/>
      <c r="AK639" s="280" t="n"/>
    </row>
    <row r="640" ht="15" customFormat="1" customHeight="1" s="23">
      <c r="A640" s="115" t="n"/>
      <c r="B640" s="426" t="n"/>
      <c r="C640" s="86" t="n"/>
      <c r="D640" s="86" t="n"/>
      <c r="E640" s="86" t="n"/>
      <c r="F640" s="86" t="n"/>
      <c r="G640" s="22" t="n"/>
      <c r="H640" s="280" t="n"/>
      <c r="I640" s="280" t="n"/>
      <c r="J640" s="280" t="n"/>
      <c r="K640" s="280" t="n"/>
      <c r="L640" s="280" t="n"/>
      <c r="M640" s="280" t="n"/>
      <c r="N640" s="280" t="n"/>
      <c r="O640" s="280" t="n"/>
      <c r="P640" s="280" t="n"/>
      <c r="Q640" s="280" t="n"/>
      <c r="R640" s="280" t="n"/>
      <c r="S640" s="280" t="n"/>
      <c r="T640" s="280" t="n"/>
      <c r="U640" s="280" t="n"/>
      <c r="V640" s="280" t="n"/>
      <c r="W640" s="280" t="n"/>
      <c r="X640" s="280" t="n"/>
      <c r="Y640" s="280" t="n"/>
      <c r="Z640" s="280" t="n"/>
      <c r="AA640" s="280" t="n"/>
      <c r="AB640" s="280" t="n"/>
      <c r="AC640" s="280" t="n"/>
      <c r="AD640" s="280" t="n"/>
      <c r="AE640" s="280" t="n"/>
      <c r="AF640" s="280" t="n"/>
      <c r="AG640" s="280" t="n"/>
      <c r="AH640" s="280" t="n"/>
      <c r="AI640" s="280" t="n"/>
      <c r="AJ640" s="280" t="n"/>
      <c r="AK640" s="280" t="n"/>
    </row>
    <row r="641" ht="15" customFormat="1" customHeight="1" s="23">
      <c r="A641" s="115" t="n"/>
      <c r="B641" s="426" t="n"/>
      <c r="C641" s="86" t="n"/>
      <c r="D641" s="86" t="n"/>
      <c r="E641" s="86" t="n"/>
      <c r="F641" s="86" t="n"/>
      <c r="G641" s="22" t="n"/>
      <c r="H641" s="280" t="n"/>
      <c r="I641" s="280" t="n"/>
      <c r="J641" s="280" t="n"/>
      <c r="K641" s="280" t="n"/>
      <c r="L641" s="280" t="n"/>
      <c r="M641" s="280" t="n"/>
      <c r="N641" s="280" t="n"/>
      <c r="O641" s="280" t="n"/>
      <c r="P641" s="280" t="n"/>
      <c r="Q641" s="280" t="n"/>
      <c r="R641" s="280" t="n"/>
      <c r="S641" s="280" t="n"/>
      <c r="T641" s="280" t="n"/>
      <c r="U641" s="280" t="n"/>
      <c r="V641" s="280" t="n"/>
      <c r="W641" s="280" t="n"/>
      <c r="X641" s="280" t="n"/>
      <c r="Y641" s="280" t="n"/>
      <c r="Z641" s="280" t="n"/>
      <c r="AA641" s="280" t="n"/>
      <c r="AB641" s="280" t="n"/>
      <c r="AC641" s="280" t="n"/>
      <c r="AD641" s="280" t="n"/>
      <c r="AE641" s="280" t="n"/>
      <c r="AF641" s="280" t="n"/>
      <c r="AG641" s="280" t="n"/>
      <c r="AH641" s="280" t="n"/>
      <c r="AI641" s="280" t="n"/>
      <c r="AJ641" s="280" t="n"/>
      <c r="AK641" s="280" t="n"/>
    </row>
    <row r="642" ht="15" customFormat="1" customHeight="1" s="23">
      <c r="A642" s="115" t="n"/>
      <c r="B642" s="426" t="n"/>
      <c r="C642" s="86" t="n"/>
      <c r="D642" s="86" t="n"/>
      <c r="E642" s="86" t="n"/>
      <c r="F642" s="86" t="n"/>
      <c r="G642" s="22" t="n"/>
      <c r="H642" s="280" t="n"/>
      <c r="I642" s="280" t="n"/>
      <c r="J642" s="280" t="n"/>
      <c r="K642" s="280" t="n"/>
      <c r="L642" s="280" t="n"/>
      <c r="M642" s="280" t="n"/>
      <c r="N642" s="280" t="n"/>
      <c r="O642" s="280" t="n"/>
      <c r="P642" s="280" t="n"/>
      <c r="Q642" s="280" t="n"/>
      <c r="R642" s="280" t="n"/>
      <c r="S642" s="280" t="n"/>
      <c r="T642" s="280" t="n"/>
      <c r="U642" s="280" t="n"/>
      <c r="V642" s="280" t="n"/>
      <c r="W642" s="280" t="n"/>
      <c r="X642" s="280" t="n"/>
      <c r="Y642" s="280" t="n"/>
      <c r="Z642" s="280" t="n"/>
      <c r="AA642" s="280" t="n"/>
      <c r="AB642" s="280" t="n"/>
      <c r="AC642" s="280" t="n"/>
      <c r="AD642" s="280" t="n"/>
      <c r="AE642" s="280" t="n"/>
      <c r="AF642" s="280" t="n"/>
      <c r="AG642" s="280" t="n"/>
      <c r="AH642" s="280" t="n"/>
      <c r="AI642" s="280" t="n"/>
      <c r="AJ642" s="280" t="n"/>
      <c r="AK642" s="280" t="n"/>
    </row>
    <row r="643" ht="15" customFormat="1" customHeight="1" s="23">
      <c r="A643" s="115" t="n"/>
      <c r="B643" s="426" t="n"/>
      <c r="C643" s="86" t="n"/>
      <c r="D643" s="86" t="n"/>
      <c r="E643" s="86" t="n"/>
      <c r="F643" s="86" t="n"/>
      <c r="G643" s="22" t="n"/>
      <c r="H643" s="280" t="n"/>
      <c r="I643" s="280" t="n"/>
      <c r="J643" s="280" t="n"/>
      <c r="K643" s="280" t="n"/>
      <c r="L643" s="280" t="n"/>
      <c r="M643" s="280" t="n"/>
      <c r="N643" s="280" t="n"/>
      <c r="O643" s="280" t="n"/>
      <c r="P643" s="280" t="n"/>
      <c r="Q643" s="280" t="n"/>
      <c r="R643" s="280" t="n"/>
      <c r="S643" s="280" t="n"/>
      <c r="T643" s="280" t="n"/>
      <c r="U643" s="280" t="n"/>
      <c r="V643" s="280" t="n"/>
      <c r="W643" s="280" t="n"/>
      <c r="X643" s="280" t="n"/>
      <c r="Y643" s="280" t="n"/>
      <c r="Z643" s="280" t="n"/>
      <c r="AA643" s="280" t="n"/>
      <c r="AB643" s="280" t="n"/>
      <c r="AC643" s="280" t="n"/>
      <c r="AD643" s="280" t="n"/>
      <c r="AE643" s="280" t="n"/>
      <c r="AF643" s="280" t="n"/>
      <c r="AG643" s="280" t="n"/>
      <c r="AH643" s="280" t="n"/>
      <c r="AI643" s="280" t="n"/>
      <c r="AJ643" s="280" t="n"/>
      <c r="AK643" s="280" t="n"/>
    </row>
    <row r="644" ht="15" customFormat="1" customHeight="1" s="23">
      <c r="A644" s="115" t="n"/>
      <c r="B644" s="426" t="n"/>
      <c r="C644" s="86" t="n"/>
      <c r="D644" s="86" t="n"/>
      <c r="E644" s="86" t="n"/>
      <c r="F644" s="86" t="n"/>
      <c r="G644" s="22" t="n"/>
      <c r="H644" s="280" t="n"/>
      <c r="I644" s="280" t="n"/>
      <c r="J644" s="280" t="n"/>
      <c r="K644" s="280" t="n"/>
      <c r="L644" s="280" t="n"/>
      <c r="M644" s="280" t="n"/>
      <c r="N644" s="280" t="n"/>
      <c r="O644" s="280" t="n"/>
      <c r="P644" s="280" t="n"/>
      <c r="Q644" s="280" t="n"/>
      <c r="R644" s="280" t="n"/>
      <c r="S644" s="280" t="n"/>
      <c r="T644" s="280" t="n"/>
      <c r="U644" s="280" t="n"/>
      <c r="V644" s="280" t="n"/>
      <c r="W644" s="280" t="n"/>
      <c r="X644" s="280" t="n"/>
      <c r="Y644" s="280" t="n"/>
      <c r="Z644" s="280" t="n"/>
      <c r="AA644" s="280" t="n"/>
      <c r="AB644" s="280" t="n"/>
      <c r="AC644" s="280" t="n"/>
      <c r="AD644" s="280" t="n"/>
      <c r="AE644" s="280" t="n"/>
      <c r="AF644" s="280" t="n"/>
      <c r="AG644" s="280" t="n"/>
      <c r="AH644" s="280" t="n"/>
      <c r="AI644" s="280" t="n"/>
      <c r="AJ644" s="280" t="n"/>
      <c r="AK644" s="280" t="n"/>
    </row>
    <row r="645" ht="15" customFormat="1" customHeight="1" s="23">
      <c r="A645" s="115" t="n"/>
      <c r="B645" s="426" t="n"/>
      <c r="C645" s="86" t="n"/>
      <c r="D645" s="86" t="n"/>
      <c r="E645" s="86" t="n"/>
      <c r="F645" s="86" t="n"/>
      <c r="G645" s="22" t="n"/>
      <c r="H645" s="280" t="n"/>
      <c r="I645" s="280" t="n"/>
      <c r="J645" s="280" t="n"/>
      <c r="K645" s="280" t="n"/>
      <c r="L645" s="280" t="n"/>
      <c r="M645" s="280" t="n"/>
      <c r="N645" s="280" t="n"/>
      <c r="O645" s="280" t="n"/>
      <c r="P645" s="280" t="n"/>
      <c r="Q645" s="280" t="n"/>
      <c r="R645" s="280" t="n"/>
      <c r="S645" s="280" t="n"/>
      <c r="T645" s="280" t="n"/>
      <c r="U645" s="280" t="n"/>
      <c r="V645" s="280" t="n"/>
      <c r="W645" s="280" t="n"/>
      <c r="X645" s="280" t="n"/>
      <c r="Y645" s="280" t="n"/>
      <c r="Z645" s="280" t="n"/>
      <c r="AA645" s="280" t="n"/>
      <c r="AB645" s="280" t="n"/>
      <c r="AC645" s="280" t="n"/>
      <c r="AD645" s="280" t="n"/>
      <c r="AE645" s="280" t="n"/>
      <c r="AF645" s="280" t="n"/>
      <c r="AG645" s="280" t="n"/>
      <c r="AH645" s="280" t="n"/>
      <c r="AI645" s="280" t="n"/>
      <c r="AJ645" s="280" t="n"/>
      <c r="AK645" s="280" t="n"/>
    </row>
    <row r="646" ht="15" customFormat="1" customHeight="1" s="23">
      <c r="A646" s="115" t="n"/>
      <c r="B646" s="426" t="n"/>
      <c r="C646" s="86" t="n"/>
      <c r="D646" s="86" t="n"/>
      <c r="E646" s="86" t="n"/>
      <c r="F646" s="86" t="n"/>
      <c r="G646" s="22" t="n"/>
      <c r="H646" s="280" t="n"/>
      <c r="I646" s="280" t="n"/>
      <c r="J646" s="280" t="n"/>
      <c r="K646" s="280" t="n"/>
      <c r="L646" s="280" t="n"/>
      <c r="M646" s="280" t="n"/>
      <c r="N646" s="280" t="n"/>
      <c r="O646" s="280" t="n"/>
      <c r="P646" s="280" t="n"/>
      <c r="Q646" s="280" t="n"/>
      <c r="R646" s="280" t="n"/>
      <c r="S646" s="280" t="n"/>
      <c r="T646" s="280" t="n"/>
      <c r="U646" s="280" t="n"/>
      <c r="V646" s="280" t="n"/>
      <c r="W646" s="280" t="n"/>
      <c r="X646" s="280" t="n"/>
      <c r="Y646" s="280" t="n"/>
      <c r="Z646" s="280" t="n"/>
      <c r="AA646" s="280" t="n"/>
      <c r="AB646" s="280" t="n"/>
      <c r="AC646" s="280" t="n"/>
      <c r="AD646" s="280" t="n"/>
      <c r="AE646" s="280" t="n"/>
      <c r="AF646" s="280" t="n"/>
      <c r="AG646" s="280" t="n"/>
      <c r="AH646" s="280" t="n"/>
      <c r="AI646" s="280" t="n"/>
      <c r="AJ646" s="280" t="n"/>
      <c r="AK646" s="280" t="n"/>
    </row>
    <row r="647" ht="15" customFormat="1" customHeight="1" s="23">
      <c r="A647" s="115" t="n"/>
      <c r="B647" s="426" t="n"/>
      <c r="C647" s="86" t="n"/>
      <c r="D647" s="86" t="n"/>
      <c r="E647" s="86" t="n"/>
      <c r="F647" s="86" t="n"/>
      <c r="G647" s="22" t="n"/>
      <c r="H647" s="280" t="n"/>
      <c r="I647" s="280" t="n"/>
      <c r="J647" s="280" t="n"/>
      <c r="K647" s="280" t="n"/>
      <c r="L647" s="280" t="n"/>
      <c r="M647" s="280" t="n"/>
      <c r="N647" s="280" t="n"/>
      <c r="O647" s="280" t="n"/>
      <c r="P647" s="280" t="n"/>
      <c r="Q647" s="280" t="n"/>
      <c r="R647" s="280" t="n"/>
      <c r="S647" s="280" t="n"/>
      <c r="T647" s="280" t="n"/>
      <c r="U647" s="280" t="n"/>
      <c r="V647" s="280" t="n"/>
      <c r="W647" s="280" t="n"/>
      <c r="X647" s="280" t="n"/>
      <c r="Y647" s="280" t="n"/>
      <c r="Z647" s="280" t="n"/>
      <c r="AA647" s="280" t="n"/>
      <c r="AB647" s="280" t="n"/>
      <c r="AC647" s="280" t="n"/>
      <c r="AD647" s="280" t="n"/>
      <c r="AE647" s="280" t="n"/>
      <c r="AF647" s="280" t="n"/>
      <c r="AG647" s="280" t="n"/>
      <c r="AH647" s="280" t="n"/>
      <c r="AI647" s="280" t="n"/>
      <c r="AJ647" s="280" t="n"/>
      <c r="AK647" s="280" t="n"/>
    </row>
    <row r="648" ht="15" customFormat="1" customHeight="1" s="23">
      <c r="A648" s="115" t="n"/>
      <c r="B648" s="426" t="n"/>
      <c r="C648" s="86" t="n"/>
      <c r="D648" s="86" t="n"/>
      <c r="E648" s="86" t="n"/>
      <c r="F648" s="86" t="n"/>
      <c r="G648" s="22" t="n"/>
      <c r="H648" s="280" t="n"/>
      <c r="I648" s="280" t="n"/>
      <c r="J648" s="280" t="n"/>
      <c r="K648" s="280" t="n"/>
      <c r="L648" s="280" t="n"/>
      <c r="M648" s="280" t="n"/>
      <c r="N648" s="280" t="n"/>
      <c r="O648" s="280" t="n"/>
      <c r="P648" s="280" t="n"/>
      <c r="Q648" s="280" t="n"/>
      <c r="R648" s="280" t="n"/>
      <c r="S648" s="280" t="n"/>
      <c r="T648" s="280" t="n"/>
      <c r="U648" s="280" t="n"/>
      <c r="V648" s="280" t="n"/>
      <c r="W648" s="280" t="n"/>
      <c r="X648" s="280" t="n"/>
      <c r="Y648" s="280" t="n"/>
      <c r="Z648" s="280" t="n"/>
      <c r="AA648" s="280" t="n"/>
      <c r="AB648" s="280" t="n"/>
      <c r="AC648" s="280" t="n"/>
      <c r="AD648" s="280" t="n"/>
      <c r="AE648" s="280" t="n"/>
      <c r="AF648" s="280" t="n"/>
      <c r="AG648" s="280" t="n"/>
      <c r="AH648" s="280" t="n"/>
      <c r="AI648" s="280" t="n"/>
      <c r="AJ648" s="280" t="n"/>
      <c r="AK648" s="280" t="n"/>
    </row>
    <row r="649" ht="15" customFormat="1" customHeight="1" s="23">
      <c r="A649" s="115" t="n"/>
      <c r="B649" s="426" t="n"/>
      <c r="C649" s="86" t="n"/>
      <c r="D649" s="86" t="n"/>
      <c r="E649" s="86" t="n"/>
      <c r="F649" s="86" t="n"/>
      <c r="G649" s="22" t="n"/>
      <c r="H649" s="280" t="n"/>
      <c r="I649" s="280" t="n"/>
      <c r="J649" s="280" t="n"/>
      <c r="K649" s="280" t="n"/>
      <c r="L649" s="280" t="n"/>
      <c r="M649" s="280" t="n"/>
      <c r="N649" s="280" t="n"/>
      <c r="O649" s="280" t="n"/>
      <c r="P649" s="280" t="n"/>
      <c r="Q649" s="280" t="n"/>
      <c r="R649" s="280" t="n"/>
      <c r="S649" s="280" t="n"/>
      <c r="T649" s="280" t="n"/>
      <c r="U649" s="280" t="n"/>
      <c r="V649" s="280" t="n"/>
      <c r="W649" s="280" t="n"/>
      <c r="X649" s="280" t="n"/>
      <c r="Y649" s="280" t="n"/>
      <c r="Z649" s="280" t="n"/>
      <c r="AA649" s="280" t="n"/>
      <c r="AB649" s="280" t="n"/>
      <c r="AC649" s="280" t="n"/>
      <c r="AD649" s="280" t="n"/>
      <c r="AE649" s="280" t="n"/>
      <c r="AF649" s="280" t="n"/>
      <c r="AG649" s="280" t="n"/>
      <c r="AH649" s="280" t="n"/>
      <c r="AI649" s="280" t="n"/>
      <c r="AJ649" s="280" t="n"/>
      <c r="AK649" s="280" t="n"/>
    </row>
    <row r="650" ht="15" customFormat="1" customHeight="1" s="23">
      <c r="A650" s="115" t="n"/>
      <c r="B650" s="426" t="n"/>
      <c r="C650" s="86" t="n"/>
      <c r="D650" s="86" t="n"/>
      <c r="E650" s="86" t="n"/>
      <c r="F650" s="86" t="n"/>
      <c r="G650" s="22" t="n"/>
      <c r="H650" s="280" t="n"/>
      <c r="I650" s="280" t="n"/>
      <c r="J650" s="280" t="n"/>
      <c r="K650" s="280" t="n"/>
      <c r="L650" s="280" t="n"/>
      <c r="M650" s="280" t="n"/>
      <c r="N650" s="280" t="n"/>
      <c r="O650" s="280" t="n"/>
      <c r="P650" s="280" t="n"/>
      <c r="Q650" s="280" t="n"/>
      <c r="R650" s="280" t="n"/>
      <c r="S650" s="280" t="n"/>
      <c r="T650" s="280" t="n"/>
      <c r="U650" s="280" t="n"/>
      <c r="V650" s="280" t="n"/>
      <c r="W650" s="280" t="n"/>
      <c r="X650" s="280" t="n"/>
      <c r="Y650" s="280" t="n"/>
      <c r="Z650" s="280" t="n"/>
      <c r="AA650" s="280" t="n"/>
      <c r="AB650" s="280" t="n"/>
      <c r="AC650" s="280" t="n"/>
      <c r="AD650" s="280" t="n"/>
      <c r="AE650" s="280" t="n"/>
      <c r="AF650" s="280" t="n"/>
      <c r="AG650" s="280" t="n"/>
      <c r="AH650" s="280" t="n"/>
      <c r="AI650" s="280" t="n"/>
      <c r="AJ650" s="280" t="n"/>
      <c r="AK650" s="280" t="n"/>
    </row>
    <row r="651" ht="15" customFormat="1" customHeight="1" s="23">
      <c r="A651" s="115" t="n"/>
      <c r="B651" s="426" t="n"/>
      <c r="C651" s="86" t="n"/>
      <c r="D651" s="86" t="n"/>
      <c r="E651" s="86" t="n"/>
      <c r="F651" s="86" t="n"/>
      <c r="G651" s="22" t="n"/>
      <c r="H651" s="280" t="n"/>
      <c r="I651" s="280" t="n"/>
      <c r="J651" s="280" t="n"/>
      <c r="K651" s="280" t="n"/>
      <c r="L651" s="280" t="n"/>
      <c r="M651" s="280" t="n"/>
      <c r="N651" s="280" t="n"/>
      <c r="O651" s="280" t="n"/>
      <c r="P651" s="280" t="n"/>
      <c r="Q651" s="280" t="n"/>
      <c r="R651" s="280" t="n"/>
      <c r="S651" s="280" t="n"/>
      <c r="T651" s="280" t="n"/>
      <c r="U651" s="280" t="n"/>
      <c r="V651" s="280" t="n"/>
      <c r="W651" s="280" t="n"/>
      <c r="X651" s="280" t="n"/>
      <c r="Y651" s="280" t="n"/>
      <c r="Z651" s="280" t="n"/>
      <c r="AA651" s="280" t="n"/>
      <c r="AB651" s="280" t="n"/>
      <c r="AC651" s="280" t="n"/>
      <c r="AD651" s="280" t="n"/>
      <c r="AE651" s="280" t="n"/>
      <c r="AF651" s="280" t="n"/>
      <c r="AG651" s="280" t="n"/>
      <c r="AH651" s="280" t="n"/>
      <c r="AI651" s="280" t="n"/>
      <c r="AJ651" s="280" t="n"/>
      <c r="AK651" s="280" t="n"/>
    </row>
    <row r="652" ht="15" customFormat="1" customHeight="1" s="23">
      <c r="A652" s="115" t="n"/>
      <c r="B652" s="426" t="n"/>
      <c r="C652" s="86" t="n"/>
      <c r="D652" s="86" t="n"/>
      <c r="E652" s="86" t="n"/>
      <c r="F652" s="86" t="n"/>
      <c r="G652" s="22" t="n"/>
      <c r="H652" s="280" t="n"/>
      <c r="I652" s="280" t="n"/>
      <c r="J652" s="280" t="n"/>
      <c r="K652" s="280" t="n"/>
      <c r="L652" s="280" t="n"/>
      <c r="M652" s="280" t="n"/>
      <c r="N652" s="280" t="n"/>
      <c r="O652" s="280" t="n"/>
      <c r="P652" s="280" t="n"/>
      <c r="Q652" s="280" t="n"/>
      <c r="R652" s="280" t="n"/>
      <c r="S652" s="280" t="n"/>
      <c r="T652" s="280" t="n"/>
      <c r="U652" s="280" t="n"/>
      <c r="V652" s="280" t="n"/>
      <c r="W652" s="280" t="n"/>
      <c r="X652" s="280" t="n"/>
      <c r="Y652" s="280" t="n"/>
      <c r="Z652" s="280" t="n"/>
      <c r="AA652" s="280" t="n"/>
      <c r="AB652" s="280" t="n"/>
      <c r="AC652" s="280" t="n"/>
      <c r="AD652" s="280" t="n"/>
      <c r="AE652" s="280" t="n"/>
      <c r="AF652" s="280" t="n"/>
      <c r="AG652" s="280" t="n"/>
      <c r="AH652" s="280" t="n"/>
      <c r="AI652" s="280" t="n"/>
      <c r="AJ652" s="280" t="n"/>
      <c r="AK652" s="280" t="n"/>
    </row>
    <row r="653" ht="15" customFormat="1" customHeight="1" s="23">
      <c r="A653" s="115" t="n"/>
      <c r="B653" s="426" t="n"/>
      <c r="C653" s="86" t="n"/>
      <c r="D653" s="86" t="n"/>
      <c r="E653" s="86" t="n"/>
      <c r="F653" s="86" t="n"/>
      <c r="G653" s="22" t="n"/>
      <c r="H653" s="280" t="n"/>
      <c r="I653" s="280" t="n"/>
      <c r="J653" s="280" t="n"/>
      <c r="K653" s="280" t="n"/>
      <c r="L653" s="280" t="n"/>
      <c r="M653" s="280" t="n"/>
      <c r="N653" s="280" t="n"/>
      <c r="O653" s="280" t="n"/>
      <c r="P653" s="280" t="n"/>
      <c r="Q653" s="280" t="n"/>
      <c r="R653" s="280" t="n"/>
      <c r="S653" s="280" t="n"/>
      <c r="T653" s="280" t="n"/>
      <c r="U653" s="280" t="n"/>
      <c r="V653" s="280" t="n"/>
      <c r="W653" s="280" t="n"/>
      <c r="X653" s="280" t="n"/>
      <c r="Y653" s="280" t="n"/>
      <c r="Z653" s="280" t="n"/>
      <c r="AA653" s="280" t="n"/>
      <c r="AB653" s="280" t="n"/>
      <c r="AC653" s="280" t="n"/>
      <c r="AD653" s="280" t="n"/>
      <c r="AE653" s="280" t="n"/>
      <c r="AF653" s="280" t="n"/>
      <c r="AG653" s="280" t="n"/>
      <c r="AH653" s="280" t="n"/>
      <c r="AI653" s="280" t="n"/>
      <c r="AJ653" s="280" t="n"/>
      <c r="AK653" s="280" t="n"/>
    </row>
    <row r="654" ht="15" customFormat="1" customHeight="1" s="23">
      <c r="A654" s="115" t="n"/>
      <c r="B654" s="426" t="n"/>
      <c r="C654" s="86" t="n"/>
      <c r="D654" s="86" t="n"/>
      <c r="E654" s="86" t="n"/>
      <c r="F654" s="86" t="n"/>
      <c r="G654" s="22" t="n"/>
      <c r="H654" s="280" t="n"/>
      <c r="I654" s="280" t="n"/>
      <c r="J654" s="280" t="n"/>
      <c r="K654" s="280" t="n"/>
      <c r="L654" s="280" t="n"/>
      <c r="M654" s="280" t="n"/>
      <c r="N654" s="280" t="n"/>
      <c r="O654" s="280" t="n"/>
      <c r="P654" s="280" t="n"/>
      <c r="Q654" s="280" t="n"/>
      <c r="R654" s="280" t="n"/>
      <c r="S654" s="280" t="n"/>
      <c r="T654" s="280" t="n"/>
      <c r="U654" s="280" t="n"/>
      <c r="V654" s="280" t="n"/>
      <c r="W654" s="280" t="n"/>
      <c r="X654" s="280" t="n"/>
      <c r="Y654" s="280" t="n"/>
      <c r="Z654" s="280" t="n"/>
      <c r="AA654" s="280" t="n"/>
      <c r="AB654" s="280" t="n"/>
      <c r="AC654" s="280" t="n"/>
      <c r="AD654" s="280" t="n"/>
      <c r="AE654" s="280" t="n"/>
      <c r="AF654" s="280" t="n"/>
      <c r="AG654" s="280" t="n"/>
      <c r="AH654" s="280" t="n"/>
      <c r="AI654" s="280" t="n"/>
      <c r="AJ654" s="280" t="n"/>
      <c r="AK654" s="280" t="n"/>
    </row>
    <row r="655" ht="15" customFormat="1" customHeight="1" s="23">
      <c r="A655" s="115" t="n"/>
      <c r="B655" s="426" t="n"/>
      <c r="C655" s="86" t="n"/>
      <c r="D655" s="86" t="n"/>
      <c r="E655" s="86" t="n"/>
      <c r="F655" s="86" t="n"/>
      <c r="G655" s="22" t="n"/>
      <c r="H655" s="280" t="n"/>
      <c r="I655" s="280" t="n"/>
      <c r="J655" s="280" t="n"/>
      <c r="K655" s="280" t="n"/>
      <c r="L655" s="280" t="n"/>
      <c r="M655" s="280" t="n"/>
      <c r="N655" s="280" t="n"/>
      <c r="O655" s="280" t="n"/>
      <c r="P655" s="280" t="n"/>
      <c r="Q655" s="280" t="n"/>
      <c r="R655" s="280" t="n"/>
      <c r="S655" s="280" t="n"/>
      <c r="T655" s="280" t="n"/>
      <c r="U655" s="280" t="n"/>
      <c r="V655" s="280" t="n"/>
      <c r="W655" s="280" t="n"/>
      <c r="X655" s="280" t="n"/>
      <c r="Y655" s="280" t="n"/>
      <c r="Z655" s="280" t="n"/>
      <c r="AA655" s="280" t="n"/>
      <c r="AB655" s="280" t="n"/>
      <c r="AC655" s="280" t="n"/>
      <c r="AD655" s="280" t="n"/>
      <c r="AE655" s="280" t="n"/>
      <c r="AF655" s="280" t="n"/>
      <c r="AG655" s="280" t="n"/>
      <c r="AH655" s="280" t="n"/>
      <c r="AI655" s="280" t="n"/>
      <c r="AJ655" s="280" t="n"/>
      <c r="AK655" s="280" t="n"/>
    </row>
    <row r="656" ht="15" customFormat="1" customHeight="1" s="23">
      <c r="A656" s="115" t="n"/>
      <c r="B656" s="426" t="n"/>
      <c r="C656" s="86" t="n"/>
      <c r="D656" s="86" t="n"/>
      <c r="E656" s="86" t="n"/>
      <c r="F656" s="86" t="n"/>
      <c r="G656" s="22" t="n"/>
      <c r="H656" s="280" t="n"/>
      <c r="I656" s="280" t="n"/>
      <c r="J656" s="280" t="n"/>
      <c r="K656" s="280" t="n"/>
      <c r="L656" s="280" t="n"/>
      <c r="M656" s="280" t="n"/>
      <c r="N656" s="280" t="n"/>
      <c r="O656" s="280" t="n"/>
      <c r="P656" s="280" t="n"/>
      <c r="Q656" s="280" t="n"/>
      <c r="R656" s="280" t="n"/>
      <c r="S656" s="280" t="n"/>
      <c r="T656" s="280" t="n"/>
      <c r="U656" s="280" t="n"/>
      <c r="V656" s="280" t="n"/>
      <c r="W656" s="280" t="n"/>
      <c r="X656" s="280" t="n"/>
      <c r="Y656" s="280" t="n"/>
      <c r="Z656" s="280" t="n"/>
      <c r="AA656" s="280" t="n"/>
      <c r="AB656" s="280" t="n"/>
      <c r="AC656" s="280" t="n"/>
      <c r="AD656" s="280" t="n"/>
      <c r="AE656" s="280" t="n"/>
      <c r="AF656" s="280" t="n"/>
      <c r="AG656" s="280" t="n"/>
      <c r="AH656" s="280" t="n"/>
      <c r="AI656" s="280" t="n"/>
      <c r="AJ656" s="280" t="n"/>
      <c r="AK656" s="280" t="n"/>
    </row>
    <row r="657" ht="15" customFormat="1" customHeight="1" s="23">
      <c r="A657" s="115" t="n"/>
      <c r="B657" s="426" t="n"/>
      <c r="C657" s="86" t="n"/>
      <c r="D657" s="86" t="n"/>
      <c r="E657" s="86" t="n"/>
      <c r="F657" s="86" t="n"/>
      <c r="G657" s="22" t="n"/>
      <c r="H657" s="280" t="n"/>
      <c r="I657" s="280" t="n"/>
      <c r="J657" s="280" t="n"/>
      <c r="K657" s="280" t="n"/>
      <c r="L657" s="280" t="n"/>
      <c r="M657" s="280" t="n"/>
      <c r="N657" s="280" t="n"/>
      <c r="O657" s="280" t="n"/>
      <c r="P657" s="280" t="n"/>
      <c r="Q657" s="280" t="n"/>
      <c r="R657" s="280" t="n"/>
      <c r="S657" s="280" t="n"/>
      <c r="T657" s="280" t="n"/>
      <c r="U657" s="280" t="n"/>
      <c r="V657" s="280" t="n"/>
      <c r="W657" s="280" t="n"/>
      <c r="X657" s="280" t="n"/>
      <c r="Y657" s="280" t="n"/>
      <c r="Z657" s="280" t="n"/>
      <c r="AA657" s="280" t="n"/>
      <c r="AB657" s="280" t="n"/>
      <c r="AC657" s="280" t="n"/>
      <c r="AD657" s="280" t="n"/>
      <c r="AE657" s="280" t="n"/>
      <c r="AF657" s="280" t="n"/>
      <c r="AG657" s="280" t="n"/>
      <c r="AH657" s="280" t="n"/>
      <c r="AI657" s="280" t="n"/>
      <c r="AJ657" s="280" t="n"/>
      <c r="AK657" s="280" t="n"/>
    </row>
    <row r="658" ht="15" customFormat="1" customHeight="1" s="23">
      <c r="A658" s="115" t="n"/>
      <c r="B658" s="426" t="n"/>
      <c r="C658" s="86" t="n"/>
      <c r="D658" s="86" t="n"/>
      <c r="E658" s="86" t="n"/>
      <c r="F658" s="86" t="n"/>
      <c r="G658" s="22" t="n"/>
      <c r="H658" s="280" t="n"/>
      <c r="I658" s="280" t="n"/>
      <c r="J658" s="280" t="n"/>
      <c r="K658" s="280" t="n"/>
      <c r="L658" s="280" t="n"/>
      <c r="M658" s="280" t="n"/>
      <c r="N658" s="280" t="n"/>
      <c r="O658" s="280" t="n"/>
      <c r="P658" s="280" t="n"/>
      <c r="Q658" s="280" t="n"/>
      <c r="R658" s="280" t="n"/>
      <c r="S658" s="280" t="n"/>
      <c r="T658" s="280" t="n"/>
      <c r="U658" s="280" t="n"/>
      <c r="V658" s="280" t="n"/>
      <c r="W658" s="280" t="n"/>
      <c r="X658" s="280" t="n"/>
      <c r="Y658" s="280" t="n"/>
      <c r="Z658" s="280" t="n"/>
      <c r="AA658" s="280" t="n"/>
      <c r="AB658" s="280" t="n"/>
      <c r="AC658" s="280" t="n"/>
      <c r="AD658" s="280" t="n"/>
      <c r="AE658" s="280" t="n"/>
      <c r="AF658" s="280" t="n"/>
      <c r="AG658" s="280" t="n"/>
      <c r="AH658" s="280" t="n"/>
      <c r="AI658" s="280" t="n"/>
      <c r="AJ658" s="280" t="n"/>
      <c r="AK658" s="280" t="n"/>
    </row>
    <row r="659" ht="15" customFormat="1" customHeight="1" s="23">
      <c r="A659" s="115" t="n"/>
      <c r="B659" s="426" t="n"/>
      <c r="C659" s="86" t="n"/>
      <c r="D659" s="86" t="n"/>
      <c r="E659" s="86" t="n"/>
      <c r="F659" s="86" t="n"/>
      <c r="G659" s="22" t="n"/>
      <c r="H659" s="280" t="n"/>
      <c r="I659" s="280" t="n"/>
      <c r="J659" s="280" t="n"/>
      <c r="K659" s="280" t="n"/>
      <c r="L659" s="280" t="n"/>
      <c r="M659" s="280" t="n"/>
      <c r="N659" s="280" t="n"/>
      <c r="O659" s="280" t="n"/>
      <c r="P659" s="280" t="n"/>
      <c r="Q659" s="280" t="n"/>
      <c r="R659" s="280" t="n"/>
      <c r="S659" s="280" t="n"/>
      <c r="T659" s="280" t="n"/>
      <c r="U659" s="280" t="n"/>
      <c r="V659" s="280" t="n"/>
      <c r="W659" s="280" t="n"/>
      <c r="X659" s="280" t="n"/>
      <c r="Y659" s="280" t="n"/>
      <c r="Z659" s="280" t="n"/>
      <c r="AA659" s="280" t="n"/>
      <c r="AB659" s="280" t="n"/>
      <c r="AC659" s="280" t="n"/>
      <c r="AD659" s="280" t="n"/>
      <c r="AE659" s="280" t="n"/>
      <c r="AF659" s="280" t="n"/>
      <c r="AG659" s="280" t="n"/>
      <c r="AH659" s="280" t="n"/>
      <c r="AI659" s="280" t="n"/>
      <c r="AJ659" s="280" t="n"/>
      <c r="AK659" s="280" t="n"/>
    </row>
    <row r="660" ht="15" customFormat="1" customHeight="1" s="23">
      <c r="A660" s="115" t="n"/>
      <c r="B660" s="426" t="n"/>
      <c r="C660" s="86" t="n"/>
      <c r="D660" s="86" t="n"/>
      <c r="E660" s="86" t="n"/>
      <c r="F660" s="86" t="n"/>
      <c r="G660" s="22" t="n"/>
      <c r="H660" s="280" t="n"/>
      <c r="I660" s="280" t="n"/>
      <c r="J660" s="280" t="n"/>
      <c r="K660" s="280" t="n"/>
      <c r="L660" s="280" t="n"/>
      <c r="M660" s="280" t="n"/>
      <c r="N660" s="280" t="n"/>
      <c r="O660" s="280" t="n"/>
      <c r="P660" s="280" t="n"/>
      <c r="Q660" s="280" t="n"/>
      <c r="R660" s="280" t="n"/>
      <c r="S660" s="280" t="n"/>
      <c r="T660" s="280" t="n"/>
      <c r="U660" s="280" t="n"/>
      <c r="V660" s="280" t="n"/>
      <c r="W660" s="280" t="n"/>
      <c r="X660" s="280" t="n"/>
      <c r="Y660" s="280" t="n"/>
      <c r="Z660" s="280" t="n"/>
      <c r="AA660" s="280" t="n"/>
      <c r="AB660" s="280" t="n"/>
      <c r="AC660" s="280" t="n"/>
      <c r="AD660" s="280" t="n"/>
      <c r="AE660" s="280" t="n"/>
      <c r="AF660" s="280" t="n"/>
      <c r="AG660" s="280" t="n"/>
      <c r="AH660" s="280" t="n"/>
      <c r="AI660" s="280" t="n"/>
      <c r="AJ660" s="280" t="n"/>
      <c r="AK660" s="280" t="n"/>
    </row>
    <row r="661" ht="15" customFormat="1" customHeight="1" s="23">
      <c r="A661" s="115" t="n"/>
      <c r="B661" s="426" t="n"/>
      <c r="C661" s="86" t="n"/>
      <c r="D661" s="86" t="n"/>
      <c r="E661" s="86" t="n"/>
      <c r="F661" s="86" t="n"/>
      <c r="G661" s="22" t="n"/>
      <c r="H661" s="280" t="n"/>
      <c r="I661" s="280" t="n"/>
      <c r="J661" s="280" t="n"/>
      <c r="K661" s="280" t="n"/>
      <c r="L661" s="280" t="n"/>
      <c r="M661" s="280" t="n"/>
      <c r="N661" s="280" t="n"/>
      <c r="O661" s="280" t="n"/>
      <c r="P661" s="280" t="n"/>
      <c r="Q661" s="280" t="n"/>
      <c r="R661" s="280" t="n"/>
      <c r="S661" s="280" t="n"/>
      <c r="T661" s="280" t="n"/>
      <c r="U661" s="280" t="n"/>
      <c r="V661" s="280" t="n"/>
      <c r="W661" s="280" t="n"/>
      <c r="X661" s="280" t="n"/>
      <c r="Y661" s="280" t="n"/>
      <c r="Z661" s="280" t="n"/>
      <c r="AA661" s="280" t="n"/>
      <c r="AB661" s="280" t="n"/>
      <c r="AC661" s="280" t="n"/>
      <c r="AD661" s="280" t="n"/>
      <c r="AE661" s="280" t="n"/>
      <c r="AF661" s="280" t="n"/>
      <c r="AG661" s="280" t="n"/>
      <c r="AH661" s="280" t="n"/>
      <c r="AI661" s="280" t="n"/>
      <c r="AJ661" s="280" t="n"/>
      <c r="AK661" s="280" t="n"/>
    </row>
    <row r="662" ht="15" customFormat="1" customHeight="1" s="23">
      <c r="A662" s="115" t="n"/>
      <c r="B662" s="426" t="n"/>
      <c r="C662" s="86" t="n"/>
      <c r="D662" s="86" t="n"/>
      <c r="E662" s="86" t="n"/>
      <c r="F662" s="86" t="n"/>
      <c r="G662" s="22" t="n"/>
      <c r="H662" s="280" t="n"/>
      <c r="I662" s="280" t="n"/>
      <c r="J662" s="280" t="n"/>
      <c r="K662" s="280" t="n"/>
      <c r="L662" s="280" t="n"/>
      <c r="M662" s="280" t="n"/>
      <c r="N662" s="280" t="n"/>
      <c r="O662" s="280" t="n"/>
      <c r="P662" s="280" t="n"/>
      <c r="Q662" s="280" t="n"/>
      <c r="R662" s="280" t="n"/>
      <c r="S662" s="280" t="n"/>
      <c r="T662" s="280" t="n"/>
      <c r="U662" s="280" t="n"/>
      <c r="V662" s="280" t="n"/>
      <c r="W662" s="280" t="n"/>
      <c r="X662" s="280" t="n"/>
      <c r="Y662" s="280" t="n"/>
      <c r="Z662" s="280" t="n"/>
      <c r="AA662" s="280" t="n"/>
      <c r="AB662" s="280" t="n"/>
      <c r="AC662" s="280" t="n"/>
      <c r="AD662" s="280" t="n"/>
      <c r="AE662" s="280" t="n"/>
      <c r="AF662" s="280" t="n"/>
      <c r="AG662" s="280" t="n"/>
      <c r="AH662" s="280" t="n"/>
      <c r="AI662" s="280" t="n"/>
      <c r="AJ662" s="280" t="n"/>
      <c r="AK662" s="280" t="n"/>
    </row>
    <row r="663" ht="15" customFormat="1" customHeight="1" s="23">
      <c r="A663" s="115" t="n"/>
      <c r="B663" s="426" t="n"/>
      <c r="C663" s="86" t="n"/>
      <c r="D663" s="86" t="n"/>
      <c r="E663" s="86" t="n"/>
      <c r="F663" s="86" t="n"/>
      <c r="G663" s="22" t="n"/>
      <c r="H663" s="280" t="n"/>
      <c r="I663" s="280" t="n"/>
      <c r="J663" s="280" t="n"/>
      <c r="K663" s="280" t="n"/>
      <c r="L663" s="280" t="n"/>
      <c r="M663" s="280" t="n"/>
      <c r="N663" s="280" t="n"/>
      <c r="O663" s="280" t="n"/>
      <c r="P663" s="280" t="n"/>
      <c r="Q663" s="280" t="n"/>
      <c r="R663" s="280" t="n"/>
      <c r="S663" s="280" t="n"/>
      <c r="T663" s="280" t="n"/>
      <c r="U663" s="280" t="n"/>
      <c r="V663" s="280" t="n"/>
      <c r="W663" s="280" t="n"/>
      <c r="X663" s="280" t="n"/>
      <c r="Y663" s="280" t="n"/>
      <c r="Z663" s="280" t="n"/>
      <c r="AA663" s="280" t="n"/>
      <c r="AB663" s="280" t="n"/>
      <c r="AC663" s="280" t="n"/>
      <c r="AD663" s="280" t="n"/>
      <c r="AE663" s="280" t="n"/>
      <c r="AF663" s="280" t="n"/>
      <c r="AG663" s="280" t="n"/>
      <c r="AH663" s="280" t="n"/>
      <c r="AI663" s="280" t="n"/>
      <c r="AJ663" s="280" t="n"/>
      <c r="AK663" s="280" t="n"/>
    </row>
    <row r="664" ht="15" customFormat="1" customHeight="1" s="23">
      <c r="A664" s="115" t="n"/>
      <c r="B664" s="426" t="n"/>
      <c r="C664" s="86" t="n"/>
      <c r="D664" s="86" t="n"/>
      <c r="E664" s="86" t="n"/>
      <c r="F664" s="86" t="n"/>
      <c r="G664" s="22" t="n"/>
      <c r="H664" s="280" t="n"/>
      <c r="I664" s="280" t="n"/>
      <c r="J664" s="280" t="n"/>
      <c r="K664" s="280" t="n"/>
      <c r="L664" s="280" t="n"/>
      <c r="M664" s="280" t="n"/>
      <c r="N664" s="280" t="n"/>
      <c r="O664" s="280" t="n"/>
      <c r="P664" s="280" t="n"/>
      <c r="Q664" s="280" t="n"/>
      <c r="R664" s="280" t="n"/>
      <c r="S664" s="280" t="n"/>
      <c r="T664" s="280" t="n"/>
      <c r="U664" s="280" t="n"/>
      <c r="V664" s="280" t="n"/>
      <c r="W664" s="280" t="n"/>
      <c r="X664" s="280" t="n"/>
      <c r="Y664" s="280" t="n"/>
      <c r="Z664" s="280" t="n"/>
      <c r="AA664" s="280" t="n"/>
      <c r="AB664" s="280" t="n"/>
      <c r="AC664" s="280" t="n"/>
      <c r="AD664" s="280" t="n"/>
      <c r="AE664" s="280" t="n"/>
      <c r="AF664" s="280" t="n"/>
      <c r="AG664" s="280" t="n"/>
      <c r="AH664" s="280" t="n"/>
      <c r="AI664" s="280" t="n"/>
      <c r="AJ664" s="280" t="n"/>
      <c r="AK664" s="280" t="n"/>
    </row>
    <row r="665" ht="15" customFormat="1" customHeight="1" s="23">
      <c r="A665" s="115" t="n"/>
      <c r="B665" s="426" t="n"/>
      <c r="C665" s="86" t="n"/>
      <c r="D665" s="86" t="n"/>
      <c r="E665" s="86" t="n"/>
      <c r="F665" s="86" t="n"/>
      <c r="G665" s="22" t="n"/>
      <c r="H665" s="280" t="n"/>
      <c r="I665" s="280" t="n"/>
      <c r="J665" s="280" t="n"/>
      <c r="K665" s="280" t="n"/>
      <c r="L665" s="280" t="n"/>
      <c r="M665" s="280" t="n"/>
      <c r="N665" s="280" t="n"/>
      <c r="O665" s="280" t="n"/>
      <c r="P665" s="280" t="n"/>
      <c r="Q665" s="280" t="n"/>
      <c r="R665" s="280" t="n"/>
      <c r="S665" s="280" t="n"/>
      <c r="T665" s="280" t="n"/>
      <c r="U665" s="280" t="n"/>
      <c r="V665" s="280" t="n"/>
      <c r="W665" s="280" t="n"/>
      <c r="X665" s="280" t="n"/>
      <c r="Y665" s="280" t="n"/>
      <c r="Z665" s="280" t="n"/>
      <c r="AA665" s="280" t="n"/>
      <c r="AB665" s="280" t="n"/>
      <c r="AC665" s="280" t="n"/>
      <c r="AD665" s="280" t="n"/>
      <c r="AE665" s="280" t="n"/>
      <c r="AF665" s="280" t="n"/>
      <c r="AG665" s="280" t="n"/>
      <c r="AH665" s="280" t="n"/>
      <c r="AI665" s="280" t="n"/>
      <c r="AJ665" s="280" t="n"/>
      <c r="AK665" s="280" t="n"/>
    </row>
    <row r="666" ht="15" customFormat="1" customHeight="1" s="23">
      <c r="A666" s="115" t="n"/>
      <c r="B666" s="426" t="n"/>
      <c r="C666" s="86" t="n"/>
      <c r="D666" s="86" t="n"/>
      <c r="E666" s="86" t="n"/>
      <c r="F666" s="86" t="n"/>
      <c r="G666" s="22" t="n"/>
      <c r="H666" s="280" t="n"/>
      <c r="I666" s="280" t="n"/>
      <c r="J666" s="280" t="n"/>
      <c r="K666" s="280" t="n"/>
      <c r="L666" s="280" t="n"/>
      <c r="M666" s="280" t="n"/>
      <c r="N666" s="280" t="n"/>
      <c r="O666" s="280" t="n"/>
      <c r="P666" s="280" t="n"/>
      <c r="Q666" s="280" t="n"/>
      <c r="R666" s="280" t="n"/>
      <c r="S666" s="280" t="n"/>
      <c r="T666" s="280" t="n"/>
      <c r="U666" s="280" t="n"/>
      <c r="V666" s="280" t="n"/>
      <c r="W666" s="280" t="n"/>
      <c r="X666" s="280" t="n"/>
      <c r="Y666" s="280" t="n"/>
      <c r="Z666" s="280" t="n"/>
      <c r="AA666" s="280" t="n"/>
      <c r="AB666" s="280" t="n"/>
      <c r="AC666" s="280" t="n"/>
      <c r="AD666" s="280" t="n"/>
      <c r="AE666" s="280" t="n"/>
      <c r="AF666" s="280" t="n"/>
      <c r="AG666" s="280" t="n"/>
      <c r="AH666" s="280" t="n"/>
      <c r="AI666" s="280" t="n"/>
      <c r="AJ666" s="280" t="n"/>
      <c r="AK666" s="280" t="n"/>
    </row>
    <row r="667" ht="15" customFormat="1" customHeight="1" s="23">
      <c r="A667" s="115" t="n"/>
      <c r="B667" s="426" t="n"/>
      <c r="C667" s="86" t="n"/>
      <c r="D667" s="86" t="n"/>
      <c r="E667" s="86" t="n"/>
      <c r="F667" s="86" t="n"/>
      <c r="G667" s="22" t="n"/>
      <c r="H667" s="280" t="n"/>
      <c r="I667" s="280" t="n"/>
      <c r="J667" s="280" t="n"/>
      <c r="K667" s="280" t="n"/>
      <c r="L667" s="280" t="n"/>
      <c r="M667" s="280" t="n"/>
      <c r="N667" s="280" t="n"/>
      <c r="O667" s="280" t="n"/>
      <c r="P667" s="280" t="n"/>
      <c r="Q667" s="280" t="n"/>
      <c r="R667" s="280" t="n"/>
      <c r="S667" s="280" t="n"/>
      <c r="T667" s="280" t="n"/>
      <c r="U667" s="280" t="n"/>
      <c r="V667" s="280" t="n"/>
      <c r="W667" s="280" t="n"/>
      <c r="X667" s="280" t="n"/>
      <c r="Y667" s="280" t="n"/>
      <c r="Z667" s="280" t="n"/>
      <c r="AA667" s="280" t="n"/>
      <c r="AB667" s="280" t="n"/>
      <c r="AC667" s="280" t="n"/>
      <c r="AD667" s="280" t="n"/>
      <c r="AE667" s="280" t="n"/>
      <c r="AF667" s="280" t="n"/>
      <c r="AG667" s="280" t="n"/>
      <c r="AH667" s="280" t="n"/>
      <c r="AI667" s="280" t="n"/>
      <c r="AJ667" s="280" t="n"/>
      <c r="AK667" s="280" t="n"/>
    </row>
    <row r="668" ht="15" customFormat="1" customHeight="1" s="23">
      <c r="A668" s="115" t="n"/>
      <c r="B668" s="426" t="n"/>
      <c r="C668" s="86" t="n"/>
      <c r="D668" s="86" t="n"/>
      <c r="E668" s="86" t="n"/>
      <c r="F668" s="86" t="n"/>
      <c r="G668" s="22" t="n"/>
      <c r="H668" s="280" t="n"/>
      <c r="I668" s="280" t="n"/>
      <c r="J668" s="280" t="n"/>
      <c r="K668" s="280" t="n"/>
      <c r="L668" s="280" t="n"/>
      <c r="M668" s="280" t="n"/>
      <c r="N668" s="280" t="n"/>
      <c r="O668" s="280" t="n"/>
      <c r="P668" s="280" t="n"/>
      <c r="Q668" s="280" t="n"/>
      <c r="R668" s="280" t="n"/>
      <c r="S668" s="280" t="n"/>
      <c r="T668" s="280" t="n"/>
      <c r="U668" s="280" t="n"/>
      <c r="V668" s="280" t="n"/>
      <c r="W668" s="280" t="n"/>
      <c r="X668" s="280" t="n"/>
      <c r="Y668" s="280" t="n"/>
      <c r="Z668" s="280" t="n"/>
      <c r="AA668" s="280" t="n"/>
      <c r="AB668" s="280" t="n"/>
      <c r="AC668" s="280" t="n"/>
      <c r="AD668" s="280" t="n"/>
      <c r="AE668" s="280" t="n"/>
      <c r="AF668" s="280" t="n"/>
      <c r="AG668" s="280" t="n"/>
      <c r="AH668" s="280" t="n"/>
      <c r="AI668" s="280" t="n"/>
      <c r="AJ668" s="280" t="n"/>
      <c r="AK668" s="280" t="n"/>
    </row>
    <row r="669" ht="15" customFormat="1" customHeight="1" s="23">
      <c r="A669" s="115" t="n"/>
      <c r="B669" s="426" t="n"/>
      <c r="C669" s="86" t="n"/>
      <c r="D669" s="86" t="n"/>
      <c r="E669" s="86" t="n"/>
      <c r="F669" s="86" t="n"/>
      <c r="G669" s="22" t="n"/>
      <c r="H669" s="280" t="n"/>
      <c r="I669" s="280" t="n"/>
      <c r="J669" s="280" t="n"/>
      <c r="K669" s="280" t="n"/>
      <c r="L669" s="280" t="n"/>
      <c r="M669" s="280" t="n"/>
      <c r="N669" s="280" t="n"/>
      <c r="O669" s="280" t="n"/>
      <c r="P669" s="280" t="n"/>
      <c r="Q669" s="280" t="n"/>
      <c r="R669" s="280" t="n"/>
      <c r="S669" s="280" t="n"/>
      <c r="T669" s="280" t="n"/>
      <c r="U669" s="280" t="n"/>
      <c r="V669" s="280" t="n"/>
      <c r="W669" s="280" t="n"/>
      <c r="X669" s="280" t="n"/>
      <c r="Y669" s="280" t="n"/>
      <c r="Z669" s="280" t="n"/>
      <c r="AA669" s="280" t="n"/>
      <c r="AB669" s="280" t="n"/>
      <c r="AC669" s="280" t="n"/>
      <c r="AD669" s="280" t="n"/>
      <c r="AE669" s="280" t="n"/>
      <c r="AF669" s="280" t="n"/>
      <c r="AG669" s="280" t="n"/>
      <c r="AH669" s="280" t="n"/>
      <c r="AI669" s="280" t="n"/>
      <c r="AJ669" s="280" t="n"/>
      <c r="AK669" s="280" t="n"/>
    </row>
    <row r="670" ht="15" customFormat="1" customHeight="1" s="23">
      <c r="A670" s="115" t="n"/>
      <c r="B670" s="426" t="n"/>
      <c r="C670" s="86" t="n"/>
      <c r="D670" s="86" t="n"/>
      <c r="E670" s="86" t="n"/>
      <c r="F670" s="86" t="n"/>
      <c r="G670" s="22" t="n"/>
      <c r="H670" s="280" t="n"/>
      <c r="I670" s="280" t="n"/>
      <c r="J670" s="280" t="n"/>
      <c r="K670" s="280" t="n"/>
      <c r="L670" s="280" t="n"/>
      <c r="M670" s="280" t="n"/>
      <c r="N670" s="280" t="n"/>
      <c r="O670" s="280" t="n"/>
      <c r="P670" s="280" t="n"/>
      <c r="Q670" s="280" t="n"/>
      <c r="R670" s="280" t="n"/>
      <c r="S670" s="280" t="n"/>
      <c r="T670" s="280" t="n"/>
      <c r="U670" s="280" t="n"/>
      <c r="V670" s="280" t="n"/>
      <c r="W670" s="280" t="n"/>
      <c r="X670" s="280" t="n"/>
      <c r="Y670" s="280" t="n"/>
      <c r="Z670" s="280" t="n"/>
      <c r="AA670" s="280" t="n"/>
      <c r="AB670" s="280" t="n"/>
      <c r="AC670" s="280" t="n"/>
      <c r="AD670" s="280" t="n"/>
      <c r="AE670" s="280" t="n"/>
      <c r="AF670" s="280" t="n"/>
      <c r="AG670" s="280" t="n"/>
      <c r="AH670" s="280" t="n"/>
      <c r="AI670" s="280" t="n"/>
      <c r="AJ670" s="280" t="n"/>
      <c r="AK670" s="280" t="n"/>
    </row>
    <row r="671" ht="15" customFormat="1" customHeight="1" s="23">
      <c r="A671" s="115" t="n"/>
      <c r="B671" s="426" t="n"/>
      <c r="C671" s="86" t="n"/>
      <c r="D671" s="86" t="n"/>
      <c r="E671" s="86" t="n"/>
      <c r="F671" s="86" t="n"/>
      <c r="G671" s="22" t="n"/>
      <c r="H671" s="280" t="n"/>
      <c r="I671" s="280" t="n"/>
      <c r="J671" s="280" t="n"/>
      <c r="K671" s="280" t="n"/>
      <c r="L671" s="280" t="n"/>
      <c r="M671" s="280" t="n"/>
      <c r="N671" s="280" t="n"/>
      <c r="O671" s="280" t="n"/>
      <c r="P671" s="280" t="n"/>
      <c r="Q671" s="280" t="n"/>
      <c r="R671" s="280" t="n"/>
      <c r="S671" s="280" t="n"/>
      <c r="T671" s="280" t="n"/>
      <c r="U671" s="280" t="n"/>
      <c r="V671" s="280" t="n"/>
      <c r="W671" s="280" t="n"/>
      <c r="X671" s="280" t="n"/>
      <c r="Y671" s="280" t="n"/>
      <c r="Z671" s="280" t="n"/>
      <c r="AA671" s="280" t="n"/>
      <c r="AB671" s="280" t="n"/>
      <c r="AC671" s="280" t="n"/>
      <c r="AD671" s="280" t="n"/>
      <c r="AE671" s="280" t="n"/>
      <c r="AF671" s="280" t="n"/>
      <c r="AG671" s="280" t="n"/>
      <c r="AH671" s="280" t="n"/>
      <c r="AI671" s="280" t="n"/>
      <c r="AJ671" s="280" t="n"/>
      <c r="AK671" s="280" t="n"/>
    </row>
    <row r="672" ht="15" customFormat="1" customHeight="1" s="23">
      <c r="A672" s="115" t="n"/>
      <c r="B672" s="426" t="n"/>
      <c r="C672" s="86" t="n"/>
      <c r="D672" s="86" t="n"/>
      <c r="E672" s="86" t="n"/>
      <c r="F672" s="86" t="n"/>
      <c r="G672" s="22" t="n"/>
      <c r="H672" s="280" t="n"/>
      <c r="I672" s="280" t="n"/>
      <c r="J672" s="280" t="n"/>
      <c r="K672" s="280" t="n"/>
      <c r="L672" s="280" t="n"/>
      <c r="M672" s="280" t="n"/>
      <c r="N672" s="280" t="n"/>
      <c r="O672" s="280" t="n"/>
      <c r="P672" s="280" t="n"/>
      <c r="Q672" s="280" t="n"/>
      <c r="R672" s="280" t="n"/>
      <c r="S672" s="280" t="n"/>
      <c r="T672" s="280" t="n"/>
      <c r="U672" s="280" t="n"/>
      <c r="V672" s="280" t="n"/>
      <c r="W672" s="280" t="n"/>
      <c r="X672" s="280" t="n"/>
      <c r="Y672" s="280" t="n"/>
      <c r="Z672" s="280" t="n"/>
      <c r="AA672" s="280" t="n"/>
      <c r="AB672" s="280" t="n"/>
      <c r="AC672" s="280" t="n"/>
      <c r="AD672" s="280" t="n"/>
      <c r="AE672" s="280" t="n"/>
      <c r="AF672" s="280" t="n"/>
      <c r="AG672" s="280" t="n"/>
      <c r="AH672" s="280" t="n"/>
      <c r="AI672" s="280" t="n"/>
      <c r="AJ672" s="280" t="n"/>
      <c r="AK672" s="280" t="n"/>
    </row>
    <row r="673" ht="15" customFormat="1" customHeight="1" s="23">
      <c r="A673" s="115" t="n"/>
      <c r="B673" s="426" t="n"/>
      <c r="C673" s="86" t="n"/>
      <c r="D673" s="86" t="n"/>
      <c r="E673" s="86" t="n"/>
      <c r="F673" s="86" t="n"/>
      <c r="G673" s="22" t="n"/>
      <c r="H673" s="280" t="n"/>
      <c r="I673" s="280" t="n"/>
      <c r="J673" s="280" t="n"/>
      <c r="K673" s="280" t="n"/>
      <c r="L673" s="280" t="n"/>
      <c r="M673" s="280" t="n"/>
      <c r="N673" s="280" t="n"/>
      <c r="O673" s="280" t="n"/>
      <c r="P673" s="280" t="n"/>
      <c r="Q673" s="280" t="n"/>
      <c r="R673" s="280" t="n"/>
      <c r="S673" s="280" t="n"/>
      <c r="T673" s="280" t="n"/>
      <c r="U673" s="280" t="n"/>
      <c r="V673" s="280" t="n"/>
      <c r="W673" s="280" t="n"/>
      <c r="X673" s="280" t="n"/>
      <c r="Y673" s="280" t="n"/>
      <c r="Z673" s="280" t="n"/>
      <c r="AA673" s="280" t="n"/>
      <c r="AB673" s="280" t="n"/>
      <c r="AC673" s="280" t="n"/>
      <c r="AD673" s="280" t="n"/>
      <c r="AE673" s="280" t="n"/>
      <c r="AF673" s="280" t="n"/>
      <c r="AG673" s="280" t="n"/>
      <c r="AH673" s="280" t="n"/>
      <c r="AI673" s="280" t="n"/>
      <c r="AJ673" s="280" t="n"/>
      <c r="AK673" s="280" t="n"/>
    </row>
    <row r="674" ht="15" customFormat="1" customHeight="1" s="23">
      <c r="A674" s="115" t="n"/>
      <c r="B674" s="426" t="n"/>
      <c r="C674" s="86" t="n"/>
      <c r="D674" s="86" t="n"/>
      <c r="E674" s="86" t="n"/>
      <c r="F674" s="86" t="n"/>
      <c r="G674" s="22" t="n"/>
      <c r="H674" s="280" t="n"/>
      <c r="I674" s="280" t="n"/>
      <c r="J674" s="280" t="n"/>
      <c r="K674" s="280" t="n"/>
      <c r="L674" s="280" t="n"/>
      <c r="M674" s="280" t="n"/>
      <c r="N674" s="280" t="n"/>
      <c r="O674" s="280" t="n"/>
      <c r="P674" s="280" t="n"/>
      <c r="Q674" s="280" t="n"/>
      <c r="R674" s="280" t="n"/>
      <c r="S674" s="280" t="n"/>
      <c r="T674" s="280" t="n"/>
      <c r="U674" s="280" t="n"/>
      <c r="V674" s="280" t="n"/>
      <c r="W674" s="280" t="n"/>
      <c r="X674" s="280" t="n"/>
      <c r="Y674" s="280" t="n"/>
      <c r="Z674" s="280" t="n"/>
      <c r="AA674" s="280" t="n"/>
      <c r="AB674" s="280" t="n"/>
      <c r="AC674" s="280" t="n"/>
      <c r="AD674" s="280" t="n"/>
      <c r="AE674" s="280" t="n"/>
      <c r="AF674" s="280" t="n"/>
      <c r="AG674" s="280" t="n"/>
      <c r="AH674" s="280" t="n"/>
      <c r="AI674" s="280" t="n"/>
      <c r="AJ674" s="280" t="n"/>
      <c r="AK674" s="280" t="n"/>
    </row>
    <row r="675" ht="15" customFormat="1" customHeight="1" s="23">
      <c r="A675" s="115" t="n"/>
      <c r="B675" s="426" t="n"/>
      <c r="C675" s="86" t="n"/>
      <c r="D675" s="86" t="n"/>
      <c r="E675" s="86" t="n"/>
      <c r="F675" s="86" t="n"/>
      <c r="G675" s="22" t="n"/>
      <c r="H675" s="280" t="n"/>
      <c r="I675" s="280" t="n"/>
      <c r="J675" s="280" t="n"/>
      <c r="K675" s="280" t="n"/>
      <c r="L675" s="280" t="n"/>
      <c r="M675" s="280" t="n"/>
      <c r="N675" s="280" t="n"/>
      <c r="O675" s="280" t="n"/>
      <c r="P675" s="280" t="n"/>
      <c r="Q675" s="280" t="n"/>
      <c r="R675" s="280" t="n"/>
      <c r="S675" s="280" t="n"/>
      <c r="T675" s="280" t="n"/>
      <c r="U675" s="280" t="n"/>
      <c r="V675" s="280" t="n"/>
      <c r="W675" s="280" t="n"/>
      <c r="X675" s="280" t="n"/>
      <c r="Y675" s="280" t="n"/>
      <c r="Z675" s="280" t="n"/>
      <c r="AA675" s="280" t="n"/>
      <c r="AB675" s="280" t="n"/>
      <c r="AC675" s="280" t="n"/>
      <c r="AD675" s="280" t="n"/>
      <c r="AE675" s="280" t="n"/>
      <c r="AF675" s="280" t="n"/>
      <c r="AG675" s="280" t="n"/>
      <c r="AH675" s="280" t="n"/>
      <c r="AI675" s="280" t="n"/>
      <c r="AJ675" s="280" t="n"/>
      <c r="AK675" s="280" t="n"/>
    </row>
    <row r="676" ht="15" customFormat="1" customHeight="1" s="23">
      <c r="A676" s="115" t="n"/>
      <c r="B676" s="426" t="n"/>
      <c r="C676" s="86" t="n"/>
      <c r="D676" s="86" t="n"/>
      <c r="E676" s="86" t="n"/>
      <c r="F676" s="86" t="n"/>
      <c r="G676" s="22" t="n"/>
      <c r="H676" s="280" t="n"/>
      <c r="I676" s="280" t="n"/>
      <c r="J676" s="280" t="n"/>
      <c r="K676" s="280" t="n"/>
      <c r="L676" s="280" t="n"/>
      <c r="M676" s="280" t="n"/>
      <c r="N676" s="280" t="n"/>
      <c r="O676" s="280" t="n"/>
      <c r="P676" s="280" t="n"/>
      <c r="Q676" s="280" t="n"/>
      <c r="R676" s="280" t="n"/>
      <c r="S676" s="280" t="n"/>
      <c r="T676" s="280" t="n"/>
      <c r="U676" s="280" t="n"/>
      <c r="V676" s="280" t="n"/>
      <c r="W676" s="280" t="n"/>
      <c r="X676" s="280" t="n"/>
      <c r="Y676" s="280" t="n"/>
      <c r="Z676" s="280" t="n"/>
      <c r="AA676" s="280" t="n"/>
      <c r="AB676" s="280" t="n"/>
      <c r="AC676" s="280" t="n"/>
      <c r="AD676" s="280" t="n"/>
      <c r="AE676" s="280" t="n"/>
      <c r="AF676" s="280" t="n"/>
      <c r="AG676" s="280" t="n"/>
      <c r="AH676" s="280" t="n"/>
      <c r="AI676" s="280" t="n"/>
      <c r="AJ676" s="280" t="n"/>
      <c r="AK676" s="280" t="n"/>
    </row>
    <row r="677" ht="15" customFormat="1" customHeight="1" s="23">
      <c r="A677" s="115" t="n"/>
      <c r="B677" s="426" t="n"/>
      <c r="C677" s="86" t="n"/>
      <c r="D677" s="86" t="n"/>
      <c r="E677" s="86" t="n"/>
      <c r="F677" s="86" t="n"/>
      <c r="G677" s="22" t="n"/>
      <c r="H677" s="280" t="n"/>
      <c r="I677" s="280" t="n"/>
      <c r="J677" s="280" t="n"/>
      <c r="K677" s="280" t="n"/>
      <c r="L677" s="280" t="n"/>
      <c r="M677" s="280" t="n"/>
      <c r="N677" s="280" t="n"/>
      <c r="O677" s="280" t="n"/>
      <c r="P677" s="280" t="n"/>
      <c r="Q677" s="280" t="n"/>
      <c r="R677" s="280" t="n"/>
      <c r="S677" s="280" t="n"/>
      <c r="T677" s="280" t="n"/>
      <c r="U677" s="280" t="n"/>
      <c r="V677" s="280" t="n"/>
      <c r="W677" s="280" t="n"/>
      <c r="X677" s="280" t="n"/>
      <c r="Y677" s="280" t="n"/>
      <c r="Z677" s="280" t="n"/>
      <c r="AA677" s="280" t="n"/>
      <c r="AB677" s="280" t="n"/>
      <c r="AC677" s="280" t="n"/>
      <c r="AD677" s="280" t="n"/>
      <c r="AE677" s="280" t="n"/>
      <c r="AF677" s="280" t="n"/>
      <c r="AG677" s="280" t="n"/>
      <c r="AH677" s="280" t="n"/>
      <c r="AI677" s="280" t="n"/>
      <c r="AJ677" s="280" t="n"/>
      <c r="AK677" s="280" t="n"/>
    </row>
    <row r="678" ht="15" customFormat="1" customHeight="1" s="23">
      <c r="A678" s="115" t="n"/>
      <c r="B678" s="426" t="n"/>
      <c r="C678" s="86" t="n"/>
      <c r="D678" s="86" t="n"/>
      <c r="E678" s="86" t="n"/>
      <c r="F678" s="86" t="n"/>
      <c r="G678" s="22" t="n"/>
      <c r="H678" s="280" t="n"/>
      <c r="I678" s="280" t="n"/>
      <c r="J678" s="280" t="n"/>
      <c r="K678" s="280" t="n"/>
      <c r="L678" s="280" t="n"/>
      <c r="M678" s="280" t="n"/>
      <c r="N678" s="280" t="n"/>
      <c r="O678" s="280" t="n"/>
      <c r="P678" s="280" t="n"/>
      <c r="Q678" s="280" t="n"/>
      <c r="R678" s="280" t="n"/>
      <c r="S678" s="280" t="n"/>
      <c r="T678" s="280" t="n"/>
      <c r="U678" s="280" t="n"/>
      <c r="V678" s="280" t="n"/>
      <c r="W678" s="280" t="n"/>
      <c r="X678" s="280" t="n"/>
      <c r="Y678" s="280" t="n"/>
      <c r="Z678" s="280" t="n"/>
      <c r="AA678" s="280" t="n"/>
      <c r="AB678" s="280" t="n"/>
      <c r="AC678" s="280" t="n"/>
      <c r="AD678" s="280" t="n"/>
      <c r="AE678" s="280" t="n"/>
      <c r="AF678" s="280" t="n"/>
      <c r="AG678" s="280" t="n"/>
      <c r="AH678" s="280" t="n"/>
      <c r="AI678" s="280" t="n"/>
      <c r="AJ678" s="280" t="n"/>
      <c r="AK678" s="280" t="n"/>
    </row>
    <row r="679" ht="15" customFormat="1" customHeight="1" s="23">
      <c r="A679" s="115" t="n"/>
      <c r="B679" s="426" t="n"/>
      <c r="C679" s="86" t="n"/>
      <c r="D679" s="86" t="n"/>
      <c r="E679" s="86" t="n"/>
      <c r="F679" s="86" t="n"/>
      <c r="G679" s="22" t="n"/>
      <c r="H679" s="280" t="n"/>
      <c r="I679" s="280" t="n"/>
      <c r="J679" s="280" t="n"/>
      <c r="K679" s="280" t="n"/>
      <c r="L679" s="280" t="n"/>
      <c r="M679" s="280" t="n"/>
      <c r="N679" s="280" t="n"/>
      <c r="O679" s="280" t="n"/>
      <c r="P679" s="280" t="n"/>
      <c r="Q679" s="280" t="n"/>
      <c r="R679" s="280" t="n"/>
      <c r="S679" s="280" t="n"/>
      <c r="T679" s="280" t="n"/>
      <c r="U679" s="280" t="n"/>
      <c r="V679" s="280" t="n"/>
      <c r="W679" s="280" t="n"/>
      <c r="X679" s="280" t="n"/>
      <c r="Y679" s="280" t="n"/>
      <c r="Z679" s="280" t="n"/>
      <c r="AA679" s="280" t="n"/>
      <c r="AB679" s="280" t="n"/>
      <c r="AC679" s="280" t="n"/>
      <c r="AD679" s="280" t="n"/>
      <c r="AE679" s="280" t="n"/>
      <c r="AF679" s="280" t="n"/>
      <c r="AG679" s="280" t="n"/>
      <c r="AH679" s="280" t="n"/>
      <c r="AI679" s="280" t="n"/>
      <c r="AJ679" s="280" t="n"/>
      <c r="AK679" s="280" t="n"/>
    </row>
    <row r="680" ht="15" customFormat="1" customHeight="1" s="23">
      <c r="A680" s="115" t="n"/>
      <c r="B680" s="426" t="n"/>
      <c r="C680" s="86" t="n"/>
      <c r="D680" s="86" t="n"/>
      <c r="E680" s="86" t="n"/>
      <c r="F680" s="86" t="n"/>
      <c r="G680" s="22" t="n"/>
      <c r="H680" s="280" t="n"/>
      <c r="I680" s="280" t="n"/>
      <c r="J680" s="280" t="n"/>
      <c r="K680" s="280" t="n"/>
      <c r="L680" s="280" t="n"/>
      <c r="M680" s="280" t="n"/>
      <c r="N680" s="280" t="n"/>
      <c r="O680" s="280" t="n"/>
      <c r="P680" s="280" t="n"/>
      <c r="Q680" s="280" t="n"/>
      <c r="R680" s="280" t="n"/>
      <c r="S680" s="280" t="n"/>
      <c r="T680" s="280" t="n"/>
      <c r="U680" s="280" t="n"/>
      <c r="V680" s="280" t="n"/>
      <c r="W680" s="280" t="n"/>
      <c r="X680" s="280" t="n"/>
      <c r="Y680" s="280" t="n"/>
      <c r="Z680" s="280" t="n"/>
      <c r="AA680" s="280" t="n"/>
      <c r="AB680" s="280" t="n"/>
      <c r="AC680" s="280" t="n"/>
      <c r="AD680" s="280" t="n"/>
      <c r="AE680" s="280" t="n"/>
      <c r="AF680" s="280" t="n"/>
      <c r="AG680" s="280" t="n"/>
      <c r="AH680" s="280" t="n"/>
      <c r="AI680" s="280" t="n"/>
      <c r="AJ680" s="280" t="n"/>
      <c r="AK680" s="280" t="n"/>
    </row>
    <row r="681" ht="15" customFormat="1" customHeight="1" s="23">
      <c r="A681" s="115" t="n"/>
      <c r="B681" s="426" t="n"/>
      <c r="C681" s="86" t="n"/>
      <c r="D681" s="86" t="n"/>
      <c r="E681" s="86" t="n"/>
      <c r="F681" s="86" t="n"/>
      <c r="G681" s="22" t="n"/>
      <c r="H681" s="280" t="n"/>
      <c r="I681" s="280" t="n"/>
      <c r="J681" s="280" t="n"/>
      <c r="K681" s="280" t="n"/>
      <c r="L681" s="280" t="n"/>
      <c r="M681" s="280" t="n"/>
      <c r="N681" s="280" t="n"/>
      <c r="O681" s="280" t="n"/>
      <c r="P681" s="280" t="n"/>
      <c r="Q681" s="280" t="n"/>
      <c r="R681" s="280" t="n"/>
      <c r="S681" s="280" t="n"/>
      <c r="T681" s="280" t="n"/>
      <c r="U681" s="280" t="n"/>
      <c r="V681" s="280" t="n"/>
      <c r="W681" s="280" t="n"/>
      <c r="X681" s="280" t="n"/>
      <c r="Y681" s="280" t="n"/>
      <c r="Z681" s="280" t="n"/>
      <c r="AA681" s="280" t="n"/>
      <c r="AB681" s="280" t="n"/>
      <c r="AC681" s="280" t="n"/>
      <c r="AD681" s="280" t="n"/>
      <c r="AE681" s="280" t="n"/>
      <c r="AF681" s="280" t="n"/>
      <c r="AG681" s="280" t="n"/>
      <c r="AH681" s="280" t="n"/>
      <c r="AI681" s="280" t="n"/>
      <c r="AJ681" s="280" t="n"/>
      <c r="AK681" s="280" t="n"/>
    </row>
    <row r="682" ht="15" customFormat="1" customHeight="1" s="23">
      <c r="A682" s="115" t="n"/>
      <c r="B682" s="426" t="n"/>
      <c r="C682" s="86" t="n"/>
      <c r="D682" s="86" t="n"/>
      <c r="E682" s="86" t="n"/>
      <c r="F682" s="86" t="n"/>
      <c r="G682" s="22" t="n"/>
      <c r="H682" s="280" t="n"/>
      <c r="I682" s="280" t="n"/>
      <c r="J682" s="280" t="n"/>
      <c r="K682" s="280" t="n"/>
      <c r="L682" s="280" t="n"/>
      <c r="M682" s="280" t="n"/>
      <c r="N682" s="280" t="n"/>
      <c r="O682" s="280" t="n"/>
      <c r="P682" s="280" t="n"/>
      <c r="Q682" s="280" t="n"/>
      <c r="R682" s="280" t="n"/>
      <c r="S682" s="280" t="n"/>
      <c r="T682" s="280" t="n"/>
      <c r="U682" s="280" t="n"/>
      <c r="V682" s="280" t="n"/>
      <c r="W682" s="280" t="n"/>
      <c r="X682" s="280" t="n"/>
      <c r="Y682" s="280" t="n"/>
      <c r="Z682" s="280" t="n"/>
      <c r="AA682" s="280" t="n"/>
      <c r="AB682" s="280" t="n"/>
      <c r="AC682" s="280" t="n"/>
      <c r="AD682" s="280" t="n"/>
      <c r="AE682" s="280" t="n"/>
      <c r="AF682" s="280" t="n"/>
      <c r="AG682" s="280" t="n"/>
      <c r="AH682" s="280" t="n"/>
      <c r="AI682" s="280" t="n"/>
      <c r="AJ682" s="280" t="n"/>
      <c r="AK682" s="280" t="n"/>
    </row>
    <row r="683" ht="15" customFormat="1" customHeight="1" s="23">
      <c r="A683" s="115" t="n"/>
      <c r="B683" s="426" t="n"/>
      <c r="C683" s="86" t="n"/>
      <c r="D683" s="86" t="n"/>
      <c r="E683" s="86" t="n"/>
      <c r="F683" s="86" t="n"/>
      <c r="G683" s="22" t="n"/>
      <c r="H683" s="280" t="n"/>
      <c r="I683" s="280" t="n"/>
      <c r="J683" s="280" t="n"/>
      <c r="K683" s="280" t="n"/>
      <c r="L683" s="280" t="n"/>
      <c r="M683" s="280" t="n"/>
      <c r="N683" s="280" t="n"/>
      <c r="O683" s="280" t="n"/>
      <c r="P683" s="280" t="n"/>
      <c r="Q683" s="280" t="n"/>
      <c r="R683" s="280" t="n"/>
      <c r="S683" s="280" t="n"/>
      <c r="T683" s="280" t="n"/>
      <c r="U683" s="280" t="n"/>
      <c r="V683" s="280" t="n"/>
      <c r="W683" s="280" t="n"/>
      <c r="X683" s="280" t="n"/>
      <c r="Y683" s="280" t="n"/>
      <c r="Z683" s="280" t="n"/>
      <c r="AA683" s="280" t="n"/>
      <c r="AB683" s="280" t="n"/>
      <c r="AC683" s="280" t="n"/>
      <c r="AD683" s="280" t="n"/>
      <c r="AE683" s="280" t="n"/>
      <c r="AF683" s="280" t="n"/>
      <c r="AG683" s="280" t="n"/>
      <c r="AH683" s="280" t="n"/>
      <c r="AI683" s="280" t="n"/>
      <c r="AJ683" s="280" t="n"/>
      <c r="AK683" s="280" t="n"/>
    </row>
    <row r="684" ht="15" customFormat="1" customHeight="1" s="23">
      <c r="A684" s="115" t="n"/>
      <c r="B684" s="426" t="n"/>
      <c r="C684" s="86" t="n"/>
      <c r="D684" s="86" t="n"/>
      <c r="E684" s="86" t="n"/>
      <c r="F684" s="86" t="n"/>
      <c r="G684" s="22" t="n"/>
      <c r="H684" s="280" t="n"/>
      <c r="I684" s="280" t="n"/>
      <c r="J684" s="280" t="n"/>
      <c r="K684" s="280" t="n"/>
      <c r="L684" s="280" t="n"/>
      <c r="M684" s="280" t="n"/>
      <c r="N684" s="280" t="n"/>
      <c r="O684" s="280" t="n"/>
      <c r="P684" s="280" t="n"/>
      <c r="Q684" s="280" t="n"/>
      <c r="R684" s="280" t="n"/>
      <c r="S684" s="280" t="n"/>
      <c r="T684" s="280" t="n"/>
      <c r="U684" s="280" t="n"/>
      <c r="V684" s="280" t="n"/>
      <c r="W684" s="280" t="n"/>
      <c r="X684" s="280" t="n"/>
      <c r="Y684" s="280" t="n"/>
      <c r="Z684" s="280" t="n"/>
      <c r="AA684" s="280" t="n"/>
      <c r="AB684" s="280" t="n"/>
      <c r="AC684" s="280" t="n"/>
      <c r="AD684" s="280" t="n"/>
      <c r="AE684" s="280" t="n"/>
      <c r="AF684" s="280" t="n"/>
      <c r="AG684" s="280" t="n"/>
      <c r="AH684" s="280" t="n"/>
      <c r="AI684" s="280" t="n"/>
      <c r="AJ684" s="280" t="n"/>
      <c r="AK684" s="280" t="n"/>
    </row>
    <row r="685" ht="15" customFormat="1" customHeight="1" s="23">
      <c r="A685" s="115" t="n"/>
      <c r="B685" s="426" t="n"/>
      <c r="C685" s="86" t="n"/>
      <c r="D685" s="86" t="n"/>
      <c r="E685" s="86" t="n"/>
      <c r="F685" s="86" t="n"/>
      <c r="G685" s="22" t="n"/>
      <c r="H685" s="280" t="n"/>
      <c r="I685" s="280" t="n"/>
      <c r="J685" s="280" t="n"/>
      <c r="K685" s="280" t="n"/>
      <c r="L685" s="280" t="n"/>
      <c r="M685" s="280" t="n"/>
      <c r="N685" s="280" t="n"/>
      <c r="O685" s="280" t="n"/>
      <c r="P685" s="280" t="n"/>
      <c r="Q685" s="280" t="n"/>
      <c r="R685" s="280" t="n"/>
      <c r="S685" s="280" t="n"/>
      <c r="T685" s="280" t="n"/>
      <c r="U685" s="280" t="n"/>
      <c r="V685" s="280" t="n"/>
      <c r="W685" s="280" t="n"/>
      <c r="X685" s="280" t="n"/>
      <c r="Y685" s="280" t="n"/>
      <c r="Z685" s="280" t="n"/>
      <c r="AA685" s="280" t="n"/>
      <c r="AB685" s="280" t="n"/>
      <c r="AC685" s="280" t="n"/>
      <c r="AD685" s="280" t="n"/>
      <c r="AE685" s="280" t="n"/>
      <c r="AF685" s="280" t="n"/>
      <c r="AG685" s="280" t="n"/>
      <c r="AH685" s="280" t="n"/>
      <c r="AI685" s="280" t="n"/>
      <c r="AJ685" s="280" t="n"/>
      <c r="AK685" s="280" t="n"/>
    </row>
    <row r="686" ht="15" customFormat="1" customHeight="1" s="23">
      <c r="A686" s="115" t="n"/>
      <c r="B686" s="426" t="n"/>
      <c r="C686" s="86" t="n"/>
      <c r="D686" s="86" t="n"/>
      <c r="E686" s="86" t="n"/>
      <c r="F686" s="86" t="n"/>
      <c r="G686" s="22" t="n"/>
      <c r="H686" s="280" t="n"/>
      <c r="I686" s="280" t="n"/>
      <c r="J686" s="280" t="n"/>
      <c r="K686" s="280" t="n"/>
      <c r="L686" s="280" t="n"/>
      <c r="M686" s="280" t="n"/>
      <c r="N686" s="280" t="n"/>
      <c r="O686" s="280" t="n"/>
      <c r="P686" s="280" t="n"/>
      <c r="Q686" s="280" t="n"/>
      <c r="R686" s="280" t="n"/>
      <c r="S686" s="280" t="n"/>
      <c r="T686" s="280" t="n"/>
      <c r="U686" s="280" t="n"/>
      <c r="V686" s="280" t="n"/>
      <c r="W686" s="280" t="n"/>
      <c r="X686" s="280" t="n"/>
      <c r="Y686" s="280" t="n"/>
      <c r="Z686" s="280" t="n"/>
      <c r="AA686" s="280" t="n"/>
      <c r="AB686" s="280" t="n"/>
      <c r="AC686" s="280" t="n"/>
      <c r="AD686" s="280" t="n"/>
      <c r="AE686" s="280" t="n"/>
      <c r="AF686" s="280" t="n"/>
      <c r="AG686" s="280" t="n"/>
      <c r="AH686" s="280" t="n"/>
      <c r="AI686" s="280" t="n"/>
      <c r="AJ686" s="280" t="n"/>
      <c r="AK686" s="280" t="n"/>
    </row>
    <row r="687" ht="15" customFormat="1" customHeight="1" s="23">
      <c r="A687" s="115" t="n"/>
      <c r="B687" s="426" t="n"/>
      <c r="C687" s="86" t="n"/>
      <c r="D687" s="86" t="n"/>
      <c r="E687" s="86" t="n"/>
      <c r="F687" s="86" t="n"/>
      <c r="G687" s="22" t="n"/>
      <c r="H687" s="280" t="n"/>
      <c r="I687" s="280" t="n"/>
      <c r="J687" s="280" t="n"/>
      <c r="K687" s="280" t="n"/>
      <c r="L687" s="280" t="n"/>
      <c r="M687" s="280" t="n"/>
      <c r="N687" s="280" t="n"/>
      <c r="O687" s="280" t="n"/>
      <c r="P687" s="280" t="n"/>
      <c r="Q687" s="280" t="n"/>
      <c r="R687" s="280" t="n"/>
      <c r="S687" s="280" t="n"/>
      <c r="T687" s="280" t="n"/>
      <c r="U687" s="280" t="n"/>
      <c r="V687" s="280" t="n"/>
      <c r="W687" s="280" t="n"/>
      <c r="X687" s="280" t="n"/>
      <c r="Y687" s="280" t="n"/>
      <c r="Z687" s="280" t="n"/>
      <c r="AA687" s="280" t="n"/>
      <c r="AB687" s="280" t="n"/>
      <c r="AC687" s="280" t="n"/>
      <c r="AD687" s="280" t="n"/>
      <c r="AE687" s="280" t="n"/>
      <c r="AF687" s="280" t="n"/>
      <c r="AG687" s="280" t="n"/>
      <c r="AH687" s="280" t="n"/>
      <c r="AI687" s="280" t="n"/>
      <c r="AJ687" s="280" t="n"/>
      <c r="AK687" s="280" t="n"/>
    </row>
    <row r="688" ht="15" customFormat="1" customHeight="1" s="23">
      <c r="A688" s="115" t="n"/>
      <c r="B688" s="426" t="n"/>
      <c r="C688" s="86" t="n"/>
      <c r="D688" s="86" t="n"/>
      <c r="E688" s="86" t="n"/>
      <c r="F688" s="86" t="n"/>
      <c r="G688" s="22" t="n"/>
      <c r="H688" s="280" t="n"/>
      <c r="I688" s="280" t="n"/>
      <c r="J688" s="280" t="n"/>
      <c r="K688" s="280" t="n"/>
      <c r="L688" s="280" t="n"/>
      <c r="M688" s="280" t="n"/>
      <c r="N688" s="280" t="n"/>
      <c r="O688" s="280" t="n"/>
      <c r="P688" s="280" t="n"/>
      <c r="Q688" s="280" t="n"/>
      <c r="R688" s="280" t="n"/>
      <c r="S688" s="280" t="n"/>
      <c r="T688" s="280" t="n"/>
      <c r="U688" s="280" t="n"/>
      <c r="V688" s="280" t="n"/>
      <c r="W688" s="280" t="n"/>
      <c r="X688" s="280" t="n"/>
      <c r="Y688" s="280" t="n"/>
      <c r="Z688" s="280" t="n"/>
      <c r="AA688" s="280" t="n"/>
      <c r="AB688" s="280" t="n"/>
      <c r="AC688" s="280" t="n"/>
      <c r="AD688" s="280" t="n"/>
      <c r="AE688" s="280" t="n"/>
      <c r="AF688" s="280" t="n"/>
      <c r="AG688" s="280" t="n"/>
      <c r="AH688" s="280" t="n"/>
      <c r="AI688" s="280" t="n"/>
      <c r="AJ688" s="280" t="n"/>
      <c r="AK688" s="280" t="n"/>
    </row>
    <row r="689" ht="15" customFormat="1" customHeight="1" s="23">
      <c r="A689" s="115" t="n"/>
      <c r="B689" s="426" t="n"/>
      <c r="C689" s="86" t="n"/>
      <c r="D689" s="86" t="n"/>
      <c r="E689" s="86" t="n"/>
      <c r="F689" s="86" t="n"/>
      <c r="G689" s="22" t="n"/>
      <c r="H689" s="280" t="n"/>
      <c r="I689" s="280" t="n"/>
      <c r="J689" s="280" t="n"/>
      <c r="K689" s="280" t="n"/>
      <c r="L689" s="280" t="n"/>
      <c r="M689" s="280" t="n"/>
      <c r="N689" s="280" t="n"/>
      <c r="O689" s="280" t="n"/>
      <c r="P689" s="280" t="n"/>
      <c r="Q689" s="280" t="n"/>
      <c r="R689" s="280" t="n"/>
      <c r="S689" s="280" t="n"/>
      <c r="T689" s="280" t="n"/>
      <c r="U689" s="280" t="n"/>
      <c r="V689" s="280" t="n"/>
      <c r="W689" s="280" t="n"/>
      <c r="X689" s="280" t="n"/>
      <c r="Y689" s="280" t="n"/>
      <c r="Z689" s="280" t="n"/>
      <c r="AA689" s="280" t="n"/>
      <c r="AB689" s="280" t="n"/>
      <c r="AC689" s="280" t="n"/>
      <c r="AD689" s="280" t="n"/>
      <c r="AE689" s="280" t="n"/>
      <c r="AF689" s="280" t="n"/>
      <c r="AG689" s="280" t="n"/>
      <c r="AH689" s="280" t="n"/>
      <c r="AI689" s="280" t="n"/>
      <c r="AJ689" s="280" t="n"/>
      <c r="AK689" s="280" t="n"/>
    </row>
    <row r="690" ht="15" customFormat="1" customHeight="1" s="23">
      <c r="A690" s="115" t="n"/>
      <c r="B690" s="426" t="n"/>
      <c r="C690" s="86" t="n"/>
      <c r="D690" s="86" t="n"/>
      <c r="E690" s="86" t="n"/>
      <c r="F690" s="86" t="n"/>
      <c r="G690" s="22" t="n"/>
      <c r="H690" s="280" t="n"/>
      <c r="I690" s="280" t="n"/>
      <c r="J690" s="280" t="n"/>
      <c r="K690" s="280" t="n"/>
      <c r="L690" s="280" t="n"/>
      <c r="M690" s="280" t="n"/>
      <c r="N690" s="280" t="n"/>
      <c r="O690" s="280" t="n"/>
      <c r="P690" s="280" t="n"/>
      <c r="Q690" s="280" t="n"/>
      <c r="R690" s="280" t="n"/>
      <c r="S690" s="280" t="n"/>
      <c r="T690" s="280" t="n"/>
      <c r="U690" s="280" t="n"/>
      <c r="V690" s="280" t="n"/>
      <c r="W690" s="280" t="n"/>
      <c r="X690" s="280" t="n"/>
      <c r="Y690" s="280" t="n"/>
      <c r="Z690" s="280" t="n"/>
      <c r="AA690" s="280" t="n"/>
      <c r="AB690" s="280" t="n"/>
      <c r="AC690" s="280" t="n"/>
      <c r="AD690" s="280" t="n"/>
      <c r="AE690" s="280" t="n"/>
      <c r="AF690" s="280" t="n"/>
      <c r="AG690" s="280" t="n"/>
      <c r="AH690" s="280" t="n"/>
      <c r="AI690" s="280" t="n"/>
      <c r="AJ690" s="280" t="n"/>
      <c r="AK690" s="280" t="n"/>
    </row>
    <row r="691" ht="15" customFormat="1" customHeight="1" s="23">
      <c r="A691" s="115" t="n"/>
      <c r="B691" s="426" t="n"/>
      <c r="C691" s="86" t="n"/>
      <c r="D691" s="86" t="n"/>
      <c r="E691" s="86" t="n"/>
      <c r="F691" s="86" t="n"/>
      <c r="G691" s="22" t="n"/>
      <c r="H691" s="280" t="n"/>
      <c r="I691" s="280" t="n"/>
      <c r="J691" s="280" t="n"/>
      <c r="K691" s="280" t="n"/>
      <c r="L691" s="280" t="n"/>
      <c r="M691" s="280" t="n"/>
      <c r="N691" s="280" t="n"/>
      <c r="O691" s="280" t="n"/>
      <c r="P691" s="280" t="n"/>
      <c r="Q691" s="280" t="n"/>
      <c r="R691" s="280" t="n"/>
      <c r="S691" s="280" t="n"/>
      <c r="T691" s="280" t="n"/>
      <c r="U691" s="280" t="n"/>
      <c r="V691" s="280" t="n"/>
      <c r="W691" s="280" t="n"/>
      <c r="X691" s="280" t="n"/>
      <c r="Y691" s="280" t="n"/>
      <c r="Z691" s="280" t="n"/>
      <c r="AA691" s="280" t="n"/>
      <c r="AB691" s="280" t="n"/>
      <c r="AC691" s="280" t="n"/>
      <c r="AD691" s="280" t="n"/>
      <c r="AE691" s="280" t="n"/>
      <c r="AF691" s="280" t="n"/>
      <c r="AG691" s="280" t="n"/>
      <c r="AH691" s="280" t="n"/>
      <c r="AI691" s="280" t="n"/>
      <c r="AJ691" s="280" t="n"/>
      <c r="AK691" s="280" t="n"/>
    </row>
    <row r="692" ht="15" customFormat="1" customHeight="1" s="23">
      <c r="A692" s="115" t="n"/>
      <c r="B692" s="426" t="n"/>
      <c r="C692" s="86" t="n"/>
      <c r="D692" s="86" t="n"/>
      <c r="E692" s="86" t="n"/>
      <c r="F692" s="86" t="n"/>
      <c r="G692" s="22" t="n"/>
      <c r="H692" s="280" t="n"/>
      <c r="I692" s="280" t="n"/>
      <c r="J692" s="280" t="n"/>
      <c r="K692" s="280" t="n"/>
      <c r="L692" s="280" t="n"/>
      <c r="M692" s="280" t="n"/>
      <c r="N692" s="280" t="n"/>
      <c r="O692" s="280" t="n"/>
      <c r="P692" s="280" t="n"/>
      <c r="Q692" s="280" t="n"/>
      <c r="R692" s="280" t="n"/>
      <c r="S692" s="280" t="n"/>
      <c r="T692" s="280" t="n"/>
      <c r="U692" s="280" t="n"/>
      <c r="V692" s="280" t="n"/>
      <c r="W692" s="280" t="n"/>
      <c r="X692" s="280" t="n"/>
      <c r="Y692" s="280" t="n"/>
      <c r="Z692" s="280" t="n"/>
      <c r="AA692" s="280" t="n"/>
      <c r="AB692" s="280" t="n"/>
      <c r="AC692" s="280" t="n"/>
      <c r="AD692" s="280" t="n"/>
      <c r="AE692" s="280" t="n"/>
      <c r="AF692" s="280" t="n"/>
      <c r="AG692" s="280" t="n"/>
      <c r="AH692" s="280" t="n"/>
      <c r="AI692" s="280" t="n"/>
      <c r="AJ692" s="280" t="n"/>
      <c r="AK692" s="280" t="n"/>
    </row>
    <row r="693" ht="15" customFormat="1" customHeight="1" s="23">
      <c r="A693" s="115" t="n"/>
      <c r="B693" s="426" t="n"/>
      <c r="C693" s="86" t="n"/>
      <c r="D693" s="86" t="n"/>
      <c r="E693" s="86" t="n"/>
      <c r="F693" s="86" t="n"/>
      <c r="G693" s="22" t="n"/>
      <c r="H693" s="280" t="n"/>
      <c r="I693" s="280" t="n"/>
      <c r="J693" s="280" t="n"/>
      <c r="K693" s="280" t="n"/>
      <c r="L693" s="280" t="n"/>
      <c r="M693" s="280" t="n"/>
      <c r="N693" s="280" t="n"/>
      <c r="O693" s="280" t="n"/>
      <c r="P693" s="280" t="n"/>
      <c r="Q693" s="280" t="n"/>
      <c r="R693" s="280" t="n"/>
      <c r="S693" s="280" t="n"/>
      <c r="T693" s="280" t="n"/>
      <c r="U693" s="280" t="n"/>
      <c r="V693" s="280" t="n"/>
      <c r="W693" s="280" t="n"/>
      <c r="X693" s="280" t="n"/>
      <c r="Y693" s="280" t="n"/>
      <c r="Z693" s="280" t="n"/>
      <c r="AA693" s="280" t="n"/>
      <c r="AB693" s="280" t="n"/>
      <c r="AC693" s="280" t="n"/>
      <c r="AD693" s="280" t="n"/>
      <c r="AE693" s="280" t="n"/>
      <c r="AF693" s="280" t="n"/>
      <c r="AG693" s="280" t="n"/>
      <c r="AH693" s="280" t="n"/>
      <c r="AI693" s="280" t="n"/>
      <c r="AJ693" s="280" t="n"/>
      <c r="AK693" s="280" t="n"/>
    </row>
    <row r="694" ht="15" customFormat="1" customHeight="1" s="23">
      <c r="A694" s="115" t="n"/>
      <c r="B694" s="426" t="n"/>
      <c r="C694" s="86" t="n"/>
      <c r="D694" s="86" t="n"/>
      <c r="E694" s="86" t="n"/>
      <c r="F694" s="86" t="n"/>
      <c r="G694" s="22" t="n"/>
      <c r="H694" s="280" t="n"/>
      <c r="I694" s="280" t="n"/>
      <c r="J694" s="280" t="n"/>
      <c r="K694" s="280" t="n"/>
      <c r="L694" s="280" t="n"/>
      <c r="M694" s="280" t="n"/>
      <c r="N694" s="280" t="n"/>
      <c r="O694" s="280" t="n"/>
      <c r="P694" s="280" t="n"/>
      <c r="Q694" s="280" t="n"/>
      <c r="R694" s="280" t="n"/>
      <c r="S694" s="280" t="n"/>
      <c r="T694" s="280" t="n"/>
      <c r="U694" s="280" t="n"/>
      <c r="V694" s="280" t="n"/>
      <c r="W694" s="280" t="n"/>
      <c r="X694" s="280" t="n"/>
      <c r="Y694" s="280" t="n"/>
      <c r="Z694" s="280" t="n"/>
      <c r="AA694" s="280" t="n"/>
      <c r="AB694" s="280" t="n"/>
      <c r="AC694" s="280" t="n"/>
      <c r="AD694" s="280" t="n"/>
      <c r="AE694" s="280" t="n"/>
      <c r="AF694" s="280" t="n"/>
      <c r="AG694" s="280" t="n"/>
      <c r="AH694" s="280" t="n"/>
      <c r="AI694" s="280" t="n"/>
      <c r="AJ694" s="280" t="n"/>
      <c r="AK694" s="280" t="n"/>
    </row>
    <row r="695" ht="15" customFormat="1" customHeight="1" s="23">
      <c r="A695" s="115" t="n"/>
      <c r="B695" s="426" t="n"/>
      <c r="C695" s="86" t="n"/>
      <c r="D695" s="86" t="n"/>
      <c r="E695" s="86" t="n"/>
      <c r="F695" s="86" t="n"/>
      <c r="G695" s="22" t="n"/>
      <c r="H695" s="280" t="n"/>
      <c r="I695" s="280" t="n"/>
      <c r="J695" s="280" t="n"/>
      <c r="K695" s="280" t="n"/>
      <c r="L695" s="280" t="n"/>
      <c r="M695" s="280" t="n"/>
      <c r="N695" s="280" t="n"/>
      <c r="O695" s="280" t="n"/>
      <c r="P695" s="280" t="n"/>
      <c r="Q695" s="280" t="n"/>
      <c r="R695" s="280" t="n"/>
      <c r="S695" s="280" t="n"/>
      <c r="T695" s="280" t="n"/>
      <c r="U695" s="280" t="n"/>
      <c r="V695" s="280" t="n"/>
      <c r="W695" s="280" t="n"/>
      <c r="X695" s="280" t="n"/>
      <c r="Y695" s="280" t="n"/>
      <c r="Z695" s="280" t="n"/>
      <c r="AA695" s="280" t="n"/>
      <c r="AB695" s="280" t="n"/>
      <c r="AC695" s="280" t="n"/>
      <c r="AD695" s="280" t="n"/>
      <c r="AE695" s="280" t="n"/>
      <c r="AF695" s="280" t="n"/>
      <c r="AG695" s="280" t="n"/>
      <c r="AH695" s="280" t="n"/>
      <c r="AI695" s="280" t="n"/>
      <c r="AJ695" s="280" t="n"/>
      <c r="AK695" s="280" t="n"/>
    </row>
    <row r="696" ht="15" customFormat="1" customHeight="1" s="23">
      <c r="A696" s="115" t="n"/>
      <c r="B696" s="426" t="n"/>
      <c r="C696" s="86" t="n"/>
      <c r="D696" s="86" t="n"/>
      <c r="E696" s="86" t="n"/>
      <c r="F696" s="86" t="n"/>
      <c r="G696" s="22" t="n"/>
      <c r="H696" s="280" t="n"/>
      <c r="I696" s="280" t="n"/>
      <c r="J696" s="280" t="n"/>
      <c r="K696" s="280" t="n"/>
      <c r="L696" s="280" t="n"/>
      <c r="M696" s="280" t="n"/>
      <c r="N696" s="280" t="n"/>
      <c r="O696" s="280" t="n"/>
      <c r="P696" s="280" t="n"/>
      <c r="Q696" s="280" t="n"/>
      <c r="R696" s="280" t="n"/>
      <c r="S696" s="280" t="n"/>
      <c r="T696" s="280" t="n"/>
      <c r="U696" s="280" t="n"/>
      <c r="V696" s="280" t="n"/>
      <c r="W696" s="280" t="n"/>
      <c r="X696" s="280" t="n"/>
      <c r="Y696" s="280" t="n"/>
      <c r="Z696" s="280" t="n"/>
      <c r="AA696" s="280" t="n"/>
      <c r="AB696" s="280" t="n"/>
      <c r="AC696" s="280" t="n"/>
      <c r="AD696" s="280" t="n"/>
      <c r="AE696" s="280" t="n"/>
      <c r="AF696" s="280" t="n"/>
      <c r="AG696" s="280" t="n"/>
      <c r="AH696" s="280" t="n"/>
      <c r="AI696" s="280" t="n"/>
      <c r="AJ696" s="280" t="n"/>
      <c r="AK696" s="280" t="n"/>
    </row>
    <row r="697" ht="15" customFormat="1" customHeight="1" s="23">
      <c r="A697" s="115" t="n"/>
      <c r="B697" s="426" t="n"/>
      <c r="C697" s="86" t="n"/>
      <c r="D697" s="86" t="n"/>
      <c r="E697" s="86" t="n"/>
      <c r="F697" s="86" t="n"/>
      <c r="G697" s="22" t="n"/>
      <c r="H697" s="280" t="n"/>
      <c r="I697" s="280" t="n"/>
      <c r="J697" s="280" t="n"/>
      <c r="K697" s="280" t="n"/>
      <c r="L697" s="280" t="n"/>
      <c r="M697" s="280" t="n"/>
      <c r="N697" s="280" t="n"/>
      <c r="O697" s="280" t="n"/>
      <c r="P697" s="280" t="n"/>
      <c r="Q697" s="280" t="n"/>
      <c r="R697" s="280" t="n"/>
      <c r="S697" s="280" t="n"/>
      <c r="T697" s="280" t="n"/>
      <c r="U697" s="280" t="n"/>
      <c r="V697" s="280" t="n"/>
      <c r="W697" s="280" t="n"/>
      <c r="X697" s="280" t="n"/>
      <c r="Y697" s="280" t="n"/>
      <c r="Z697" s="280" t="n"/>
      <c r="AA697" s="280" t="n"/>
      <c r="AB697" s="280" t="n"/>
      <c r="AC697" s="280" t="n"/>
      <c r="AD697" s="280" t="n"/>
      <c r="AE697" s="280" t="n"/>
      <c r="AF697" s="280" t="n"/>
      <c r="AG697" s="280" t="n"/>
      <c r="AH697" s="280" t="n"/>
      <c r="AI697" s="280" t="n"/>
      <c r="AJ697" s="280" t="n"/>
      <c r="AK697" s="280" t="n"/>
    </row>
    <row r="698" ht="15" customFormat="1" customHeight="1" s="23">
      <c r="A698" s="115" t="n"/>
      <c r="B698" s="426" t="n"/>
      <c r="C698" s="86" t="n"/>
      <c r="D698" s="86" t="n"/>
      <c r="E698" s="86" t="n"/>
      <c r="F698" s="86" t="n"/>
      <c r="G698" s="22" t="n"/>
      <c r="H698" s="280" t="n"/>
      <c r="I698" s="280" t="n"/>
      <c r="J698" s="280" t="n"/>
      <c r="K698" s="280" t="n"/>
      <c r="L698" s="280" t="n"/>
      <c r="M698" s="280" t="n"/>
      <c r="N698" s="280" t="n"/>
      <c r="O698" s="280" t="n"/>
      <c r="P698" s="280" t="n"/>
      <c r="Q698" s="280" t="n"/>
      <c r="R698" s="280" t="n"/>
      <c r="S698" s="280" t="n"/>
      <c r="T698" s="280" t="n"/>
      <c r="U698" s="280" t="n"/>
      <c r="V698" s="280" t="n"/>
      <c r="W698" s="280" t="n"/>
      <c r="X698" s="280" t="n"/>
      <c r="Y698" s="280" t="n"/>
      <c r="Z698" s="280" t="n"/>
      <c r="AA698" s="280" t="n"/>
      <c r="AB698" s="280" t="n"/>
      <c r="AC698" s="280" t="n"/>
      <c r="AD698" s="280" t="n"/>
      <c r="AE698" s="280" t="n"/>
      <c r="AF698" s="280" t="n"/>
      <c r="AG698" s="280" t="n"/>
      <c r="AH698" s="280" t="n"/>
      <c r="AI698" s="280" t="n"/>
      <c r="AJ698" s="280" t="n"/>
      <c r="AK698" s="280" t="n"/>
    </row>
    <row r="699" ht="15" customFormat="1" customHeight="1" s="23">
      <c r="A699" s="115" t="n"/>
      <c r="B699" s="426" t="n"/>
      <c r="C699" s="86" t="n"/>
      <c r="D699" s="86" t="n"/>
      <c r="E699" s="86" t="n"/>
      <c r="F699" s="86" t="n"/>
      <c r="G699" s="22" t="n"/>
      <c r="H699" s="280" t="n"/>
      <c r="I699" s="280" t="n"/>
      <c r="J699" s="280" t="n"/>
      <c r="K699" s="280" t="n"/>
      <c r="L699" s="280" t="n"/>
      <c r="M699" s="280" t="n"/>
      <c r="N699" s="280" t="n"/>
      <c r="O699" s="280" t="n"/>
      <c r="P699" s="280" t="n"/>
      <c r="Q699" s="280" t="n"/>
      <c r="R699" s="280" t="n"/>
      <c r="S699" s="280" t="n"/>
      <c r="T699" s="280" t="n"/>
      <c r="U699" s="280" t="n"/>
      <c r="V699" s="280" t="n"/>
      <c r="W699" s="280" t="n"/>
      <c r="X699" s="280" t="n"/>
      <c r="Y699" s="280" t="n"/>
      <c r="Z699" s="280" t="n"/>
      <c r="AA699" s="280" t="n"/>
      <c r="AB699" s="280" t="n"/>
      <c r="AC699" s="280" t="n"/>
      <c r="AD699" s="280" t="n"/>
      <c r="AE699" s="280" t="n"/>
      <c r="AF699" s="280" t="n"/>
      <c r="AG699" s="280" t="n"/>
      <c r="AH699" s="280" t="n"/>
      <c r="AI699" s="280" t="n"/>
      <c r="AJ699" s="280" t="n"/>
      <c r="AK699" s="280" t="n"/>
    </row>
    <row r="700" ht="15" customFormat="1" customHeight="1" s="23">
      <c r="A700" s="115" t="n"/>
      <c r="B700" s="426" t="n"/>
      <c r="C700" s="86" t="n"/>
      <c r="D700" s="86" t="n"/>
      <c r="E700" s="86" t="n"/>
      <c r="F700" s="86" t="n"/>
      <c r="G700" s="22" t="n"/>
      <c r="H700" s="280" t="n"/>
      <c r="I700" s="280" t="n"/>
      <c r="J700" s="280" t="n"/>
      <c r="K700" s="280" t="n"/>
      <c r="L700" s="280" t="n"/>
      <c r="M700" s="280" t="n"/>
      <c r="N700" s="280" t="n"/>
      <c r="O700" s="280" t="n"/>
      <c r="P700" s="280" t="n"/>
      <c r="Q700" s="280" t="n"/>
      <c r="R700" s="280" t="n"/>
      <c r="S700" s="280" t="n"/>
      <c r="T700" s="280" t="n"/>
      <c r="U700" s="280" t="n"/>
      <c r="V700" s="280" t="n"/>
      <c r="W700" s="280" t="n"/>
      <c r="X700" s="280" t="n"/>
      <c r="Y700" s="280" t="n"/>
      <c r="Z700" s="280" t="n"/>
      <c r="AA700" s="280" t="n"/>
      <c r="AB700" s="280" t="n"/>
      <c r="AC700" s="280" t="n"/>
      <c r="AD700" s="280" t="n"/>
      <c r="AE700" s="280" t="n"/>
      <c r="AF700" s="280" t="n"/>
      <c r="AG700" s="280" t="n"/>
      <c r="AH700" s="280" t="n"/>
      <c r="AI700" s="280" t="n"/>
      <c r="AJ700" s="280" t="n"/>
      <c r="AK700" s="280" t="n"/>
    </row>
    <row r="701" ht="15" customFormat="1" customHeight="1" s="23">
      <c r="A701" s="115" t="n"/>
      <c r="B701" s="426" t="n"/>
      <c r="C701" s="86" t="n"/>
      <c r="D701" s="86" t="n"/>
      <c r="E701" s="86" t="n"/>
      <c r="F701" s="86" t="n"/>
      <c r="G701" s="22" t="n"/>
      <c r="H701" s="280" t="n"/>
      <c r="I701" s="280" t="n"/>
      <c r="J701" s="280" t="n"/>
      <c r="K701" s="280" t="n"/>
      <c r="L701" s="280" t="n"/>
      <c r="M701" s="280" t="n"/>
      <c r="N701" s="280" t="n"/>
      <c r="O701" s="280" t="n"/>
      <c r="P701" s="280" t="n"/>
      <c r="Q701" s="280" t="n"/>
      <c r="R701" s="280" t="n"/>
      <c r="S701" s="280" t="n"/>
      <c r="T701" s="280" t="n"/>
      <c r="U701" s="280" t="n"/>
      <c r="V701" s="280" t="n"/>
      <c r="W701" s="280" t="n"/>
      <c r="X701" s="280" t="n"/>
      <c r="Y701" s="280" t="n"/>
      <c r="Z701" s="280" t="n"/>
      <c r="AA701" s="280" t="n"/>
      <c r="AB701" s="280" t="n"/>
      <c r="AC701" s="280" t="n"/>
      <c r="AD701" s="280" t="n"/>
      <c r="AE701" s="280" t="n"/>
      <c r="AF701" s="280" t="n"/>
      <c r="AG701" s="280" t="n"/>
      <c r="AH701" s="280" t="n"/>
      <c r="AI701" s="280" t="n"/>
      <c r="AJ701" s="280" t="n"/>
      <c r="AK701" s="280" t="n"/>
    </row>
    <row r="702" ht="15" customFormat="1" customHeight="1" s="23">
      <c r="A702" s="115" t="n"/>
      <c r="B702" s="426" t="n"/>
      <c r="C702" s="86" t="n"/>
      <c r="D702" s="86" t="n"/>
      <c r="E702" s="86" t="n"/>
      <c r="F702" s="86" t="n"/>
      <c r="G702" s="22" t="n"/>
      <c r="H702" s="280" t="n"/>
      <c r="I702" s="280" t="n"/>
      <c r="J702" s="280" t="n"/>
      <c r="K702" s="280" t="n"/>
      <c r="L702" s="280" t="n"/>
      <c r="M702" s="280" t="n"/>
      <c r="N702" s="280" t="n"/>
      <c r="O702" s="280" t="n"/>
      <c r="P702" s="280" t="n"/>
      <c r="Q702" s="280" t="n"/>
      <c r="R702" s="280" t="n"/>
      <c r="S702" s="280" t="n"/>
      <c r="T702" s="280" t="n"/>
      <c r="U702" s="280" t="n"/>
      <c r="V702" s="280" t="n"/>
      <c r="W702" s="280" t="n"/>
      <c r="X702" s="280" t="n"/>
      <c r="Y702" s="280" t="n"/>
      <c r="Z702" s="280" t="n"/>
      <c r="AA702" s="280" t="n"/>
      <c r="AB702" s="280" t="n"/>
      <c r="AC702" s="280" t="n"/>
      <c r="AD702" s="280" t="n"/>
      <c r="AE702" s="280" t="n"/>
      <c r="AF702" s="280" t="n"/>
      <c r="AG702" s="280" t="n"/>
      <c r="AH702" s="280" t="n"/>
      <c r="AI702" s="280" t="n"/>
      <c r="AJ702" s="280" t="n"/>
      <c r="AK702" s="280" t="n"/>
    </row>
    <row r="703" ht="15" customFormat="1" customHeight="1" s="23">
      <c r="A703" s="115" t="n"/>
      <c r="B703" s="426" t="n"/>
      <c r="C703" s="86" t="n"/>
      <c r="D703" s="86" t="n"/>
      <c r="E703" s="86" t="n"/>
      <c r="F703" s="86" t="n"/>
      <c r="G703" s="22" t="n"/>
      <c r="H703" s="280" t="n"/>
      <c r="I703" s="280" t="n"/>
      <c r="J703" s="280" t="n"/>
      <c r="K703" s="280" t="n"/>
      <c r="L703" s="280" t="n"/>
      <c r="M703" s="280" t="n"/>
      <c r="N703" s="280" t="n"/>
      <c r="O703" s="280" t="n"/>
      <c r="P703" s="280" t="n"/>
      <c r="Q703" s="280" t="n"/>
      <c r="R703" s="280" t="n"/>
      <c r="S703" s="280" t="n"/>
      <c r="T703" s="280" t="n"/>
      <c r="U703" s="280" t="n"/>
      <c r="V703" s="280" t="n"/>
      <c r="W703" s="280" t="n"/>
      <c r="X703" s="280" t="n"/>
      <c r="Y703" s="280" t="n"/>
      <c r="Z703" s="280" t="n"/>
      <c r="AA703" s="280" t="n"/>
      <c r="AB703" s="280" t="n"/>
      <c r="AC703" s="280" t="n"/>
      <c r="AD703" s="280" t="n"/>
      <c r="AE703" s="280" t="n"/>
      <c r="AF703" s="280" t="n"/>
      <c r="AG703" s="280" t="n"/>
      <c r="AH703" s="280" t="n"/>
      <c r="AI703" s="280" t="n"/>
      <c r="AJ703" s="280" t="n"/>
      <c r="AK703" s="280" t="n"/>
    </row>
    <row r="704" ht="15" customFormat="1" customHeight="1" s="23">
      <c r="A704" s="115" t="n"/>
      <c r="B704" s="426" t="n"/>
      <c r="C704" s="86" t="n"/>
      <c r="D704" s="86" t="n"/>
      <c r="E704" s="86" t="n"/>
      <c r="F704" s="86" t="n"/>
      <c r="G704" s="22" t="n"/>
      <c r="H704" s="280" t="n"/>
      <c r="I704" s="280" t="n"/>
      <c r="J704" s="280" t="n"/>
      <c r="K704" s="280" t="n"/>
      <c r="L704" s="280" t="n"/>
      <c r="M704" s="280" t="n"/>
      <c r="N704" s="280" t="n"/>
      <c r="O704" s="280" t="n"/>
      <c r="P704" s="280" t="n"/>
      <c r="Q704" s="280" t="n"/>
      <c r="R704" s="280" t="n"/>
      <c r="S704" s="280" t="n"/>
      <c r="T704" s="280" t="n"/>
      <c r="U704" s="280" t="n"/>
      <c r="V704" s="280" t="n"/>
      <c r="W704" s="280" t="n"/>
      <c r="X704" s="280" t="n"/>
      <c r="Y704" s="280" t="n"/>
      <c r="Z704" s="280" t="n"/>
      <c r="AA704" s="280" t="n"/>
      <c r="AB704" s="280" t="n"/>
      <c r="AC704" s="280" t="n"/>
      <c r="AD704" s="280" t="n"/>
      <c r="AE704" s="280" t="n"/>
      <c r="AF704" s="280" t="n"/>
      <c r="AG704" s="280" t="n"/>
      <c r="AH704" s="280" t="n"/>
      <c r="AI704" s="280" t="n"/>
      <c r="AJ704" s="280" t="n"/>
      <c r="AK704" s="280" t="n"/>
    </row>
    <row r="705" ht="15" customFormat="1" customHeight="1" s="23">
      <c r="A705" s="115" t="n"/>
      <c r="B705" s="426" t="n"/>
      <c r="C705" s="86" t="n"/>
      <c r="D705" s="86" t="n"/>
      <c r="E705" s="86" t="n"/>
      <c r="F705" s="86" t="n"/>
      <c r="G705" s="22" t="n"/>
      <c r="H705" s="280" t="n"/>
      <c r="I705" s="280" t="n"/>
      <c r="J705" s="280" t="n"/>
      <c r="K705" s="280" t="n"/>
      <c r="L705" s="280" t="n"/>
      <c r="M705" s="280" t="n"/>
      <c r="N705" s="280" t="n"/>
      <c r="O705" s="280" t="n"/>
      <c r="P705" s="280" t="n"/>
      <c r="Q705" s="280" t="n"/>
      <c r="R705" s="280" t="n"/>
      <c r="S705" s="280" t="n"/>
      <c r="T705" s="280" t="n"/>
      <c r="U705" s="280" t="n"/>
      <c r="V705" s="280" t="n"/>
      <c r="W705" s="280" t="n"/>
      <c r="X705" s="280" t="n"/>
      <c r="Y705" s="280" t="n"/>
      <c r="Z705" s="280" t="n"/>
      <c r="AA705" s="280" t="n"/>
      <c r="AB705" s="280" t="n"/>
      <c r="AC705" s="280" t="n"/>
      <c r="AD705" s="280" t="n"/>
      <c r="AE705" s="280" t="n"/>
      <c r="AF705" s="280" t="n"/>
      <c r="AG705" s="280" t="n"/>
      <c r="AH705" s="280" t="n"/>
      <c r="AI705" s="280" t="n"/>
      <c r="AJ705" s="280" t="n"/>
      <c r="AK705" s="280" t="n"/>
    </row>
    <row r="706" ht="15" customFormat="1" customHeight="1" s="23">
      <c r="A706" s="115" t="n"/>
      <c r="B706" s="426" t="n"/>
      <c r="C706" s="86" t="n"/>
      <c r="D706" s="86" t="n"/>
      <c r="E706" s="86" t="n"/>
      <c r="F706" s="86" t="n"/>
      <c r="G706" s="22" t="n"/>
      <c r="H706" s="280" t="n"/>
      <c r="I706" s="280" t="n"/>
      <c r="J706" s="280" t="n"/>
      <c r="K706" s="280" t="n"/>
      <c r="L706" s="280" t="n"/>
      <c r="M706" s="280" t="n"/>
      <c r="N706" s="280" t="n"/>
      <c r="O706" s="280" t="n"/>
      <c r="P706" s="280" t="n"/>
      <c r="Q706" s="280" t="n"/>
      <c r="R706" s="280" t="n"/>
      <c r="S706" s="280" t="n"/>
      <c r="T706" s="280" t="n"/>
      <c r="U706" s="280" t="n"/>
      <c r="V706" s="280" t="n"/>
      <c r="W706" s="280" t="n"/>
      <c r="X706" s="280" t="n"/>
      <c r="Y706" s="280" t="n"/>
      <c r="Z706" s="280" t="n"/>
      <c r="AA706" s="280" t="n"/>
      <c r="AB706" s="280" t="n"/>
      <c r="AC706" s="280" t="n"/>
      <c r="AD706" s="280" t="n"/>
      <c r="AE706" s="280" t="n"/>
      <c r="AF706" s="280" t="n"/>
      <c r="AG706" s="280" t="n"/>
      <c r="AH706" s="280" t="n"/>
      <c r="AI706" s="280" t="n"/>
      <c r="AJ706" s="280" t="n"/>
      <c r="AK706" s="280" t="n"/>
    </row>
    <row r="707" ht="15" customFormat="1" customHeight="1" s="23">
      <c r="A707" s="115" t="n"/>
      <c r="B707" s="426" t="n"/>
      <c r="C707" s="86" t="n"/>
      <c r="D707" s="86" t="n"/>
      <c r="E707" s="86" t="n"/>
      <c r="F707" s="86" t="n"/>
      <c r="G707" s="22" t="n"/>
      <c r="H707" s="280" t="n"/>
      <c r="I707" s="280" t="n"/>
      <c r="J707" s="280" t="n"/>
      <c r="K707" s="280" t="n"/>
      <c r="L707" s="280" t="n"/>
      <c r="M707" s="280" t="n"/>
      <c r="N707" s="280" t="n"/>
      <c r="O707" s="280" t="n"/>
      <c r="P707" s="280" t="n"/>
      <c r="Q707" s="280" t="n"/>
      <c r="R707" s="280" t="n"/>
      <c r="S707" s="280" t="n"/>
      <c r="T707" s="280" t="n"/>
      <c r="U707" s="280" t="n"/>
      <c r="V707" s="280" t="n"/>
      <c r="W707" s="280" t="n"/>
      <c r="X707" s="280" t="n"/>
      <c r="Y707" s="280" t="n"/>
      <c r="Z707" s="280" t="n"/>
      <c r="AA707" s="280" t="n"/>
      <c r="AB707" s="280" t="n"/>
      <c r="AC707" s="280" t="n"/>
      <c r="AD707" s="280" t="n"/>
      <c r="AE707" s="280" t="n"/>
      <c r="AF707" s="280" t="n"/>
      <c r="AG707" s="280" t="n"/>
      <c r="AH707" s="280" t="n"/>
      <c r="AI707" s="280" t="n"/>
      <c r="AJ707" s="280" t="n"/>
      <c r="AK707" s="280" t="n"/>
    </row>
    <row r="708" ht="15" customFormat="1" customHeight="1" s="23">
      <c r="A708" s="115" t="n"/>
      <c r="B708" s="426" t="n"/>
      <c r="C708" s="86" t="n"/>
      <c r="D708" s="86" t="n"/>
      <c r="E708" s="86" t="n"/>
      <c r="F708" s="86" t="n"/>
      <c r="G708" s="22" t="n"/>
      <c r="H708" s="280" t="n"/>
      <c r="I708" s="280" t="n"/>
      <c r="J708" s="280" t="n"/>
      <c r="K708" s="280" t="n"/>
      <c r="L708" s="280" t="n"/>
      <c r="M708" s="280" t="n"/>
      <c r="N708" s="280" t="n"/>
      <c r="O708" s="280" t="n"/>
      <c r="P708" s="280" t="n"/>
      <c r="Q708" s="280" t="n"/>
      <c r="R708" s="280" t="n"/>
      <c r="S708" s="280" t="n"/>
      <c r="T708" s="280" t="n"/>
      <c r="U708" s="280" t="n"/>
      <c r="V708" s="280" t="n"/>
      <c r="W708" s="280" t="n"/>
      <c r="X708" s="280" t="n"/>
      <c r="Y708" s="280" t="n"/>
      <c r="Z708" s="280" t="n"/>
      <c r="AA708" s="280" t="n"/>
      <c r="AB708" s="280" t="n"/>
      <c r="AC708" s="280" t="n"/>
      <c r="AD708" s="280" t="n"/>
      <c r="AE708" s="280" t="n"/>
      <c r="AF708" s="280" t="n"/>
      <c r="AG708" s="280" t="n"/>
      <c r="AH708" s="280" t="n"/>
      <c r="AI708" s="280" t="n"/>
      <c r="AJ708" s="280" t="n"/>
      <c r="AK708" s="280" t="n"/>
    </row>
    <row r="709" ht="15" customFormat="1" customHeight="1" s="23">
      <c r="A709" s="115" t="n"/>
      <c r="B709" s="426" t="n"/>
      <c r="C709" s="86" t="n"/>
      <c r="D709" s="86" t="n"/>
      <c r="E709" s="86" t="n"/>
      <c r="F709" s="86" t="n"/>
      <c r="G709" s="22" t="n"/>
      <c r="H709" s="280" t="n"/>
      <c r="I709" s="280" t="n"/>
      <c r="J709" s="280" t="n"/>
      <c r="K709" s="280" t="n"/>
      <c r="L709" s="280" t="n"/>
      <c r="M709" s="280" t="n"/>
      <c r="N709" s="280" t="n"/>
      <c r="O709" s="280" t="n"/>
      <c r="P709" s="280" t="n"/>
      <c r="Q709" s="280" t="n"/>
      <c r="R709" s="280" t="n"/>
      <c r="S709" s="280" t="n"/>
      <c r="T709" s="280" t="n"/>
      <c r="U709" s="280" t="n"/>
      <c r="V709" s="280" t="n"/>
      <c r="W709" s="280" t="n"/>
      <c r="X709" s="280" t="n"/>
      <c r="Y709" s="280" t="n"/>
      <c r="Z709" s="280" t="n"/>
      <c r="AA709" s="280" t="n"/>
      <c r="AB709" s="280" t="n"/>
      <c r="AC709" s="280" t="n"/>
      <c r="AD709" s="280" t="n"/>
      <c r="AE709" s="280" t="n"/>
      <c r="AF709" s="280" t="n"/>
      <c r="AG709" s="280" t="n"/>
      <c r="AH709" s="280" t="n"/>
      <c r="AI709" s="280" t="n"/>
      <c r="AJ709" s="280" t="n"/>
      <c r="AK709" s="280" t="n"/>
    </row>
    <row r="710" ht="15" customFormat="1" customHeight="1" s="23">
      <c r="A710" s="115" t="n"/>
      <c r="B710" s="426" t="n"/>
      <c r="C710" s="86" t="n"/>
      <c r="D710" s="86" t="n"/>
      <c r="E710" s="86" t="n"/>
      <c r="F710" s="86" t="n"/>
      <c r="G710" s="22" t="n"/>
      <c r="H710" s="280" t="n"/>
      <c r="I710" s="280" t="n"/>
      <c r="J710" s="280" t="n"/>
      <c r="K710" s="280" t="n"/>
      <c r="L710" s="280" t="n"/>
      <c r="M710" s="280" t="n"/>
      <c r="N710" s="280" t="n"/>
      <c r="O710" s="280" t="n"/>
      <c r="P710" s="280" t="n"/>
      <c r="Q710" s="280" t="n"/>
      <c r="R710" s="280" t="n"/>
      <c r="S710" s="280" t="n"/>
      <c r="T710" s="280" t="n"/>
      <c r="U710" s="280" t="n"/>
      <c r="V710" s="280" t="n"/>
      <c r="W710" s="280" t="n"/>
      <c r="X710" s="280" t="n"/>
      <c r="Y710" s="280" t="n"/>
      <c r="Z710" s="280" t="n"/>
      <c r="AA710" s="280" t="n"/>
      <c r="AB710" s="280" t="n"/>
      <c r="AC710" s="280" t="n"/>
      <c r="AD710" s="280" t="n"/>
      <c r="AE710" s="280" t="n"/>
      <c r="AF710" s="280" t="n"/>
      <c r="AG710" s="280" t="n"/>
      <c r="AH710" s="280" t="n"/>
      <c r="AI710" s="280" t="n"/>
      <c r="AJ710" s="280" t="n"/>
      <c r="AK710" s="280" t="n"/>
    </row>
    <row r="711" ht="15" customFormat="1" customHeight="1" s="23">
      <c r="A711" s="115" t="n"/>
      <c r="B711" s="426" t="n"/>
      <c r="C711" s="86" t="n"/>
      <c r="D711" s="86" t="n"/>
      <c r="E711" s="86" t="n"/>
      <c r="F711" s="86" t="n"/>
      <c r="G711" s="22" t="n"/>
      <c r="H711" s="280" t="n"/>
      <c r="I711" s="280" t="n"/>
      <c r="J711" s="280" t="n"/>
      <c r="K711" s="280" t="n"/>
      <c r="L711" s="280" t="n"/>
      <c r="M711" s="280" t="n"/>
      <c r="N711" s="280" t="n"/>
      <c r="O711" s="280" t="n"/>
      <c r="P711" s="280" t="n"/>
      <c r="Q711" s="280" t="n"/>
      <c r="R711" s="280" t="n"/>
      <c r="S711" s="280" t="n"/>
      <c r="T711" s="280" t="n"/>
      <c r="U711" s="280" t="n"/>
      <c r="V711" s="280" t="n"/>
      <c r="W711" s="280" t="n"/>
      <c r="X711" s="280" t="n"/>
      <c r="Y711" s="280" t="n"/>
      <c r="Z711" s="280" t="n"/>
      <c r="AA711" s="280" t="n"/>
      <c r="AB711" s="280" t="n"/>
      <c r="AC711" s="280" t="n"/>
      <c r="AD711" s="280" t="n"/>
      <c r="AE711" s="280" t="n"/>
      <c r="AF711" s="280" t="n"/>
      <c r="AG711" s="280" t="n"/>
      <c r="AH711" s="280" t="n"/>
      <c r="AI711" s="280" t="n"/>
      <c r="AJ711" s="280" t="n"/>
      <c r="AK711" s="280" t="n"/>
    </row>
    <row r="712" ht="15" customFormat="1" customHeight="1" s="23">
      <c r="A712" s="115" t="n"/>
      <c r="B712" s="426" t="n"/>
      <c r="C712" s="86" t="n"/>
      <c r="D712" s="86" t="n"/>
      <c r="E712" s="86" t="n"/>
      <c r="F712" s="86" t="n"/>
      <c r="G712" s="22" t="n"/>
      <c r="H712" s="280" t="n"/>
      <c r="I712" s="280" t="n"/>
      <c r="J712" s="280" t="n"/>
      <c r="K712" s="280" t="n"/>
      <c r="L712" s="280" t="n"/>
      <c r="M712" s="280" t="n"/>
      <c r="N712" s="280" t="n"/>
      <c r="O712" s="280" t="n"/>
      <c r="P712" s="280" t="n"/>
      <c r="Q712" s="280" t="n"/>
      <c r="R712" s="280" t="n"/>
      <c r="S712" s="280" t="n"/>
      <c r="T712" s="280" t="n"/>
      <c r="U712" s="280" t="n"/>
      <c r="V712" s="280" t="n"/>
      <c r="W712" s="280" t="n"/>
      <c r="X712" s="280" t="n"/>
      <c r="Y712" s="280" t="n"/>
      <c r="Z712" s="280" t="n"/>
      <c r="AA712" s="280" t="n"/>
      <c r="AB712" s="280" t="n"/>
      <c r="AC712" s="280" t="n"/>
      <c r="AD712" s="280" t="n"/>
      <c r="AE712" s="280" t="n"/>
      <c r="AF712" s="280" t="n"/>
      <c r="AG712" s="280" t="n"/>
      <c r="AH712" s="280" t="n"/>
      <c r="AI712" s="280" t="n"/>
      <c r="AJ712" s="280" t="n"/>
      <c r="AK712" s="280" t="n"/>
    </row>
    <row r="713" ht="15" customFormat="1" customHeight="1" s="23">
      <c r="A713" s="115" t="n"/>
      <c r="B713" s="426" t="n"/>
      <c r="C713" s="86" t="n"/>
      <c r="D713" s="86" t="n"/>
      <c r="E713" s="86" t="n"/>
      <c r="F713" s="86" t="n"/>
      <c r="G713" s="22" t="n"/>
      <c r="H713" s="280" t="n"/>
      <c r="I713" s="280" t="n"/>
      <c r="J713" s="280" t="n"/>
      <c r="K713" s="280" t="n"/>
      <c r="L713" s="280" t="n"/>
      <c r="M713" s="280" t="n"/>
      <c r="N713" s="280" t="n"/>
      <c r="O713" s="280" t="n"/>
      <c r="P713" s="280" t="n"/>
      <c r="Q713" s="280" t="n"/>
      <c r="R713" s="280" t="n"/>
      <c r="S713" s="280" t="n"/>
      <c r="T713" s="280" t="n"/>
      <c r="U713" s="280" t="n"/>
      <c r="V713" s="280" t="n"/>
      <c r="W713" s="280" t="n"/>
      <c r="X713" s="280" t="n"/>
      <c r="Y713" s="280" t="n"/>
      <c r="Z713" s="280" t="n"/>
      <c r="AA713" s="280" t="n"/>
      <c r="AB713" s="280" t="n"/>
      <c r="AC713" s="280" t="n"/>
      <c r="AD713" s="280" t="n"/>
      <c r="AE713" s="280" t="n"/>
      <c r="AF713" s="280" t="n"/>
      <c r="AG713" s="280" t="n"/>
      <c r="AH713" s="280" t="n"/>
      <c r="AI713" s="280" t="n"/>
      <c r="AJ713" s="280" t="n"/>
      <c r="AK713" s="280" t="n"/>
    </row>
    <row r="714" ht="15" customFormat="1" customHeight="1" s="23">
      <c r="A714" s="115" t="n"/>
      <c r="B714" s="426" t="n"/>
      <c r="C714" s="86" t="n"/>
      <c r="D714" s="86" t="n"/>
      <c r="E714" s="86" t="n"/>
      <c r="F714" s="86" t="n"/>
      <c r="G714" s="22" t="n"/>
      <c r="H714" s="280" t="n"/>
      <c r="I714" s="280" t="n"/>
      <c r="J714" s="280" t="n"/>
      <c r="K714" s="280" t="n"/>
      <c r="L714" s="280" t="n"/>
      <c r="M714" s="280" t="n"/>
      <c r="N714" s="280" t="n"/>
      <c r="O714" s="280" t="n"/>
      <c r="P714" s="280" t="n"/>
      <c r="Q714" s="280" t="n"/>
      <c r="R714" s="280" t="n"/>
      <c r="S714" s="280" t="n"/>
      <c r="T714" s="280" t="n"/>
      <c r="U714" s="280" t="n"/>
      <c r="V714" s="280" t="n"/>
      <c r="W714" s="280" t="n"/>
      <c r="X714" s="280" t="n"/>
      <c r="Y714" s="280" t="n"/>
      <c r="Z714" s="280" t="n"/>
      <c r="AA714" s="280" t="n"/>
      <c r="AB714" s="280" t="n"/>
      <c r="AC714" s="280" t="n"/>
      <c r="AD714" s="280" t="n"/>
      <c r="AE714" s="280" t="n"/>
      <c r="AF714" s="280" t="n"/>
      <c r="AG714" s="280" t="n"/>
      <c r="AH714" s="280" t="n"/>
      <c r="AI714" s="280" t="n"/>
      <c r="AJ714" s="280" t="n"/>
      <c r="AK714" s="280" t="n"/>
    </row>
    <row r="715" ht="15" customFormat="1" customHeight="1" s="23">
      <c r="A715" s="115" t="n"/>
      <c r="B715" s="426" t="n"/>
      <c r="C715" s="86" t="n"/>
      <c r="D715" s="86" t="n"/>
      <c r="E715" s="86" t="n"/>
      <c r="F715" s="86" t="n"/>
      <c r="G715" s="22" t="n"/>
      <c r="H715" s="280" t="n"/>
      <c r="I715" s="280" t="n"/>
      <c r="J715" s="280" t="n"/>
      <c r="K715" s="280" t="n"/>
      <c r="L715" s="280" t="n"/>
      <c r="M715" s="280" t="n"/>
      <c r="N715" s="280" t="n"/>
      <c r="O715" s="280" t="n"/>
      <c r="P715" s="280" t="n"/>
      <c r="Q715" s="280" t="n"/>
      <c r="R715" s="280" t="n"/>
      <c r="S715" s="280" t="n"/>
      <c r="T715" s="280" t="n"/>
      <c r="U715" s="280" t="n"/>
      <c r="V715" s="280" t="n"/>
      <c r="W715" s="280" t="n"/>
      <c r="X715" s="280" t="n"/>
      <c r="Y715" s="280" t="n"/>
      <c r="Z715" s="280" t="n"/>
      <c r="AA715" s="280" t="n"/>
      <c r="AB715" s="280" t="n"/>
      <c r="AC715" s="280" t="n"/>
      <c r="AD715" s="280" t="n"/>
      <c r="AE715" s="280" t="n"/>
      <c r="AF715" s="280" t="n"/>
      <c r="AG715" s="280" t="n"/>
      <c r="AH715" s="280" t="n"/>
      <c r="AI715" s="280" t="n"/>
      <c r="AJ715" s="280" t="n"/>
      <c r="AK715" s="280" t="n"/>
    </row>
    <row r="716" ht="15" customFormat="1" customHeight="1" s="23">
      <c r="A716" s="115" t="n"/>
      <c r="B716" s="426" t="n"/>
      <c r="C716" s="86" t="n"/>
      <c r="D716" s="86" t="n"/>
      <c r="E716" s="86" t="n"/>
      <c r="F716" s="86" t="n"/>
      <c r="G716" s="22" t="n"/>
      <c r="H716" s="280" t="n"/>
      <c r="I716" s="280" t="n"/>
      <c r="J716" s="280" t="n"/>
      <c r="K716" s="280" t="n"/>
      <c r="L716" s="280" t="n"/>
      <c r="M716" s="280" t="n"/>
      <c r="N716" s="280" t="n"/>
      <c r="O716" s="280" t="n"/>
      <c r="P716" s="280" t="n"/>
      <c r="Q716" s="280" t="n"/>
      <c r="R716" s="280" t="n"/>
      <c r="S716" s="280" t="n"/>
      <c r="T716" s="280" t="n"/>
      <c r="U716" s="280" t="n"/>
      <c r="V716" s="280" t="n"/>
      <c r="W716" s="280" t="n"/>
      <c r="X716" s="280" t="n"/>
      <c r="Y716" s="280" t="n"/>
      <c r="Z716" s="280" t="n"/>
      <c r="AA716" s="280" t="n"/>
      <c r="AB716" s="280" t="n"/>
      <c r="AC716" s="280" t="n"/>
      <c r="AD716" s="280" t="n"/>
      <c r="AE716" s="280" t="n"/>
      <c r="AF716" s="280" t="n"/>
      <c r="AG716" s="280" t="n"/>
      <c r="AH716" s="280" t="n"/>
      <c r="AI716" s="280" t="n"/>
      <c r="AJ716" s="280" t="n"/>
      <c r="AK716" s="280" t="n"/>
    </row>
    <row r="717" ht="15" customFormat="1" customHeight="1" s="23">
      <c r="A717" s="115" t="n"/>
      <c r="B717" s="426" t="n"/>
      <c r="C717" s="86" t="n"/>
      <c r="D717" s="86" t="n"/>
      <c r="E717" s="86" t="n"/>
      <c r="F717" s="86" t="n"/>
      <c r="G717" s="22" t="n"/>
      <c r="H717" s="280" t="n"/>
      <c r="I717" s="280" t="n"/>
      <c r="J717" s="280" t="n"/>
      <c r="K717" s="280" t="n"/>
      <c r="L717" s="280" t="n"/>
      <c r="M717" s="280" t="n"/>
      <c r="N717" s="280" t="n"/>
      <c r="O717" s="280" t="n"/>
      <c r="P717" s="280" t="n"/>
      <c r="Q717" s="280" t="n"/>
      <c r="R717" s="280" t="n"/>
      <c r="S717" s="280" t="n"/>
      <c r="T717" s="280" t="n"/>
      <c r="U717" s="280" t="n"/>
      <c r="V717" s="280" t="n"/>
      <c r="W717" s="280" t="n"/>
      <c r="X717" s="280" t="n"/>
      <c r="Y717" s="280" t="n"/>
      <c r="Z717" s="280" t="n"/>
      <c r="AA717" s="280" t="n"/>
      <c r="AB717" s="280" t="n"/>
      <c r="AC717" s="280" t="n"/>
      <c r="AD717" s="280" t="n"/>
      <c r="AE717" s="280" t="n"/>
      <c r="AF717" s="280" t="n"/>
      <c r="AG717" s="280" t="n"/>
      <c r="AH717" s="280" t="n"/>
      <c r="AI717" s="280" t="n"/>
      <c r="AJ717" s="280" t="n"/>
      <c r="AK717" s="280" t="n"/>
    </row>
    <row r="718" ht="15" customFormat="1" customHeight="1" s="23">
      <c r="A718" s="115" t="n"/>
      <c r="B718" s="426" t="n"/>
      <c r="C718" s="86" t="n"/>
      <c r="D718" s="86" t="n"/>
      <c r="E718" s="86" t="n"/>
      <c r="F718" s="86" t="n"/>
      <c r="G718" s="22" t="n"/>
      <c r="H718" s="280" t="n"/>
      <c r="I718" s="280" t="n"/>
      <c r="J718" s="280" t="n"/>
      <c r="K718" s="280" t="n"/>
      <c r="L718" s="280" t="n"/>
      <c r="M718" s="280" t="n"/>
      <c r="N718" s="280" t="n"/>
      <c r="O718" s="280" t="n"/>
      <c r="P718" s="280" t="n"/>
      <c r="Q718" s="280" t="n"/>
      <c r="R718" s="280" t="n"/>
      <c r="S718" s="280" t="n"/>
      <c r="T718" s="280" t="n"/>
      <c r="U718" s="280" t="n"/>
      <c r="V718" s="280" t="n"/>
      <c r="W718" s="280" t="n"/>
      <c r="X718" s="280" t="n"/>
      <c r="Y718" s="280" t="n"/>
      <c r="Z718" s="280" t="n"/>
      <c r="AA718" s="280" t="n"/>
      <c r="AB718" s="280" t="n"/>
      <c r="AC718" s="280" t="n"/>
      <c r="AD718" s="280" t="n"/>
      <c r="AE718" s="280" t="n"/>
      <c r="AF718" s="280" t="n"/>
      <c r="AG718" s="280" t="n"/>
      <c r="AH718" s="280" t="n"/>
      <c r="AI718" s="280" t="n"/>
      <c r="AJ718" s="280" t="n"/>
      <c r="AK718" s="280" t="n"/>
    </row>
    <row r="719" ht="15" customFormat="1" customHeight="1" s="23">
      <c r="A719" s="115" t="n"/>
      <c r="B719" s="426" t="n"/>
      <c r="C719" s="86" t="n"/>
      <c r="D719" s="86" t="n"/>
      <c r="E719" s="86" t="n"/>
      <c r="F719" s="86" t="n"/>
      <c r="G719" s="22" t="n"/>
      <c r="H719" s="280" t="n"/>
      <c r="I719" s="280" t="n"/>
      <c r="J719" s="280" t="n"/>
      <c r="K719" s="280" t="n"/>
      <c r="L719" s="280" t="n"/>
      <c r="M719" s="280" t="n"/>
      <c r="N719" s="280" t="n"/>
      <c r="O719" s="280" t="n"/>
      <c r="P719" s="280" t="n"/>
      <c r="Q719" s="280" t="n"/>
      <c r="R719" s="280" t="n"/>
      <c r="S719" s="280" t="n"/>
      <c r="T719" s="280" t="n"/>
      <c r="U719" s="280" t="n"/>
      <c r="V719" s="280" t="n"/>
      <c r="W719" s="280" t="n"/>
      <c r="X719" s="280" t="n"/>
      <c r="Y719" s="280" t="n"/>
      <c r="Z719" s="280" t="n"/>
      <c r="AA719" s="280" t="n"/>
      <c r="AB719" s="280" t="n"/>
      <c r="AC719" s="280" t="n"/>
      <c r="AD719" s="280" t="n"/>
      <c r="AE719" s="280" t="n"/>
      <c r="AF719" s="280" t="n"/>
      <c r="AG719" s="280" t="n"/>
      <c r="AH719" s="280" t="n"/>
      <c r="AI719" s="280" t="n"/>
      <c r="AJ719" s="280" t="n"/>
      <c r="AK719" s="280" t="n"/>
    </row>
    <row r="720" ht="15" customFormat="1" customHeight="1" s="23">
      <c r="A720" s="115" t="n"/>
      <c r="B720" s="426" t="n"/>
      <c r="C720" s="86" t="n"/>
      <c r="D720" s="86" t="n"/>
      <c r="E720" s="86" t="n"/>
      <c r="F720" s="86" t="n"/>
      <c r="G720" s="22" t="n"/>
      <c r="H720" s="280" t="n"/>
      <c r="I720" s="280" t="n"/>
      <c r="J720" s="280" t="n"/>
      <c r="K720" s="280" t="n"/>
      <c r="L720" s="280" t="n"/>
      <c r="M720" s="280" t="n"/>
      <c r="N720" s="280" t="n"/>
      <c r="O720" s="280" t="n"/>
      <c r="P720" s="280" t="n"/>
      <c r="Q720" s="280" t="n"/>
      <c r="R720" s="280" t="n"/>
      <c r="S720" s="280" t="n"/>
      <c r="T720" s="280" t="n"/>
      <c r="U720" s="280" t="n"/>
      <c r="V720" s="280" t="n"/>
      <c r="W720" s="280" t="n"/>
      <c r="X720" s="280" t="n"/>
      <c r="Y720" s="280" t="n"/>
      <c r="Z720" s="280" t="n"/>
      <c r="AA720" s="280" t="n"/>
      <c r="AB720" s="280" t="n"/>
      <c r="AC720" s="280" t="n"/>
      <c r="AD720" s="280" t="n"/>
      <c r="AE720" s="280" t="n"/>
      <c r="AF720" s="280" t="n"/>
      <c r="AG720" s="280" t="n"/>
      <c r="AH720" s="280" t="n"/>
      <c r="AI720" s="280" t="n"/>
      <c r="AJ720" s="280" t="n"/>
      <c r="AK720" s="280" t="n"/>
    </row>
    <row r="721" ht="15" customFormat="1" customHeight="1" s="23">
      <c r="A721" s="115" t="n"/>
      <c r="B721" s="426" t="n"/>
      <c r="C721" s="86" t="n"/>
      <c r="D721" s="86" t="n"/>
      <c r="E721" s="86" t="n"/>
      <c r="F721" s="86" t="n"/>
      <c r="G721" s="22" t="n"/>
      <c r="H721" s="280" t="n"/>
      <c r="I721" s="280" t="n"/>
      <c r="J721" s="280" t="n"/>
      <c r="K721" s="280" t="n"/>
      <c r="L721" s="280" t="n"/>
      <c r="M721" s="280" t="n"/>
      <c r="N721" s="280" t="n"/>
      <c r="O721" s="280" t="n"/>
      <c r="P721" s="280" t="n"/>
      <c r="Q721" s="280" t="n"/>
      <c r="R721" s="280" t="n"/>
      <c r="S721" s="280" t="n"/>
      <c r="T721" s="280" t="n"/>
      <c r="U721" s="280" t="n"/>
      <c r="V721" s="280" t="n"/>
      <c r="W721" s="280" t="n"/>
      <c r="X721" s="280" t="n"/>
      <c r="Y721" s="280" t="n"/>
      <c r="Z721" s="280" t="n"/>
      <c r="AA721" s="280" t="n"/>
      <c r="AB721" s="280" t="n"/>
      <c r="AC721" s="280" t="n"/>
      <c r="AD721" s="280" t="n"/>
      <c r="AE721" s="280" t="n"/>
      <c r="AF721" s="280" t="n"/>
      <c r="AG721" s="280" t="n"/>
      <c r="AH721" s="280" t="n"/>
      <c r="AI721" s="280" t="n"/>
      <c r="AJ721" s="280" t="n"/>
      <c r="AK721" s="280" t="n"/>
    </row>
    <row r="722" ht="15" customFormat="1" customHeight="1" s="23">
      <c r="A722" s="115" t="n"/>
      <c r="B722" s="426" t="n"/>
      <c r="C722" s="86" t="n"/>
      <c r="D722" s="86" t="n"/>
      <c r="E722" s="86" t="n"/>
      <c r="F722" s="86" t="n"/>
      <c r="G722" s="22" t="n"/>
      <c r="H722" s="280" t="n"/>
      <c r="I722" s="280" t="n"/>
      <c r="J722" s="280" t="n"/>
      <c r="K722" s="280" t="n"/>
      <c r="L722" s="280" t="n"/>
      <c r="M722" s="280" t="n"/>
      <c r="N722" s="280" t="n"/>
      <c r="O722" s="280" t="n"/>
      <c r="P722" s="280" t="n"/>
      <c r="Q722" s="280" t="n"/>
      <c r="R722" s="280" t="n"/>
      <c r="S722" s="280" t="n"/>
      <c r="T722" s="280" t="n"/>
      <c r="U722" s="280" t="n"/>
      <c r="V722" s="280" t="n"/>
      <c r="W722" s="280" t="n"/>
      <c r="X722" s="280" t="n"/>
      <c r="Y722" s="280" t="n"/>
      <c r="Z722" s="280" t="n"/>
      <c r="AA722" s="280" t="n"/>
      <c r="AB722" s="280" t="n"/>
      <c r="AC722" s="280" t="n"/>
      <c r="AD722" s="280" t="n"/>
      <c r="AE722" s="280" t="n"/>
      <c r="AF722" s="280" t="n"/>
      <c r="AG722" s="280" t="n"/>
      <c r="AH722" s="280" t="n"/>
      <c r="AI722" s="280" t="n"/>
      <c r="AJ722" s="280" t="n"/>
      <c r="AK722" s="280" t="n"/>
    </row>
    <row r="723" ht="15" customFormat="1" customHeight="1" s="23">
      <c r="A723" s="115" t="n"/>
      <c r="B723" s="426" t="n"/>
      <c r="C723" s="86" t="n"/>
      <c r="D723" s="86" t="n"/>
      <c r="E723" s="86" t="n"/>
      <c r="F723" s="86" t="n"/>
      <c r="G723" s="22" t="n"/>
      <c r="H723" s="280" t="n"/>
      <c r="I723" s="280" t="n"/>
      <c r="J723" s="280" t="n"/>
      <c r="K723" s="280" t="n"/>
      <c r="L723" s="280" t="n"/>
      <c r="M723" s="280" t="n"/>
      <c r="N723" s="280" t="n"/>
      <c r="O723" s="280" t="n"/>
      <c r="P723" s="280" t="n"/>
      <c r="Q723" s="280" t="n"/>
      <c r="R723" s="280" t="n"/>
      <c r="S723" s="280" t="n"/>
      <c r="T723" s="280" t="n"/>
      <c r="U723" s="280" t="n"/>
      <c r="V723" s="280" t="n"/>
      <c r="W723" s="280" t="n"/>
      <c r="X723" s="280" t="n"/>
      <c r="Y723" s="280" t="n"/>
      <c r="Z723" s="280" t="n"/>
      <c r="AA723" s="280" t="n"/>
      <c r="AB723" s="280" t="n"/>
      <c r="AC723" s="280" t="n"/>
      <c r="AD723" s="280" t="n"/>
      <c r="AE723" s="280" t="n"/>
      <c r="AF723" s="280" t="n"/>
      <c r="AG723" s="280" t="n"/>
      <c r="AH723" s="280" t="n"/>
      <c r="AI723" s="280" t="n"/>
      <c r="AJ723" s="280" t="n"/>
      <c r="AK723" s="280" t="n"/>
    </row>
    <row r="724" ht="15" customFormat="1" customHeight="1" s="23">
      <c r="A724" s="115" t="n"/>
      <c r="B724" s="426" t="n"/>
      <c r="C724" s="86" t="n"/>
      <c r="D724" s="86" t="n"/>
      <c r="E724" s="86" t="n"/>
      <c r="F724" s="86" t="n"/>
      <c r="G724" s="22" t="n"/>
      <c r="H724" s="280" t="n"/>
      <c r="I724" s="280" t="n"/>
      <c r="J724" s="280" t="n"/>
      <c r="K724" s="280" t="n"/>
      <c r="L724" s="280" t="n"/>
      <c r="M724" s="280" t="n"/>
      <c r="N724" s="280" t="n"/>
      <c r="O724" s="280" t="n"/>
      <c r="P724" s="280" t="n"/>
      <c r="Q724" s="280" t="n"/>
      <c r="R724" s="280" t="n"/>
      <c r="S724" s="280" t="n"/>
      <c r="T724" s="280" t="n"/>
      <c r="U724" s="280" t="n"/>
      <c r="V724" s="280" t="n"/>
      <c r="W724" s="280" t="n"/>
      <c r="X724" s="280" t="n"/>
      <c r="Y724" s="280" t="n"/>
      <c r="Z724" s="280" t="n"/>
      <c r="AA724" s="280" t="n"/>
      <c r="AB724" s="280" t="n"/>
      <c r="AC724" s="280" t="n"/>
      <c r="AD724" s="280" t="n"/>
      <c r="AE724" s="280" t="n"/>
      <c r="AF724" s="280" t="n"/>
      <c r="AG724" s="280" t="n"/>
      <c r="AH724" s="280" t="n"/>
      <c r="AI724" s="280" t="n"/>
      <c r="AJ724" s="280" t="n"/>
      <c r="AK724" s="280" t="n"/>
    </row>
    <row r="725" ht="15" customFormat="1" customHeight="1" s="23">
      <c r="A725" s="115" t="n"/>
      <c r="B725" s="426" t="n"/>
      <c r="C725" s="86" t="n"/>
      <c r="D725" s="86" t="n"/>
      <c r="E725" s="86" t="n"/>
      <c r="F725" s="86" t="n"/>
      <c r="G725" s="22" t="n"/>
      <c r="H725" s="280" t="n"/>
      <c r="I725" s="280" t="n"/>
      <c r="J725" s="280" t="n"/>
      <c r="K725" s="280" t="n"/>
      <c r="L725" s="280" t="n"/>
      <c r="M725" s="280" t="n"/>
      <c r="N725" s="280" t="n"/>
      <c r="O725" s="280" t="n"/>
      <c r="P725" s="280" t="n"/>
      <c r="Q725" s="280" t="n"/>
      <c r="R725" s="280" t="n"/>
      <c r="S725" s="280" t="n"/>
      <c r="T725" s="280" t="n"/>
      <c r="U725" s="280" t="n"/>
      <c r="V725" s="280" t="n"/>
      <c r="W725" s="280" t="n"/>
      <c r="X725" s="280" t="n"/>
      <c r="Y725" s="280" t="n"/>
      <c r="Z725" s="280" t="n"/>
      <c r="AA725" s="280" t="n"/>
      <c r="AB725" s="280" t="n"/>
      <c r="AC725" s="280" t="n"/>
      <c r="AD725" s="280" t="n"/>
      <c r="AE725" s="280" t="n"/>
      <c r="AF725" s="280" t="n"/>
      <c r="AG725" s="280" t="n"/>
      <c r="AH725" s="280" t="n"/>
      <c r="AI725" s="280" t="n"/>
      <c r="AJ725" s="280" t="n"/>
      <c r="AK725" s="280" t="n"/>
    </row>
    <row r="726" ht="15" customFormat="1" customHeight="1" s="23">
      <c r="A726" s="115" t="n"/>
      <c r="B726" s="426" t="n"/>
      <c r="C726" s="86" t="n"/>
      <c r="D726" s="86" t="n"/>
      <c r="E726" s="86" t="n"/>
      <c r="F726" s="86" t="n"/>
      <c r="G726" s="22" t="n"/>
      <c r="H726" s="280" t="n"/>
      <c r="I726" s="280" t="n"/>
      <c r="J726" s="280" t="n"/>
      <c r="K726" s="280" t="n"/>
      <c r="L726" s="280" t="n"/>
      <c r="M726" s="280" t="n"/>
      <c r="N726" s="280" t="n"/>
      <c r="O726" s="280" t="n"/>
      <c r="P726" s="280" t="n"/>
      <c r="Q726" s="280" t="n"/>
      <c r="R726" s="280" t="n"/>
      <c r="S726" s="280" t="n"/>
      <c r="T726" s="280" t="n"/>
      <c r="U726" s="280" t="n"/>
      <c r="V726" s="280" t="n"/>
      <c r="W726" s="280" t="n"/>
      <c r="X726" s="280" t="n"/>
      <c r="Y726" s="280" t="n"/>
      <c r="Z726" s="280" t="n"/>
      <c r="AA726" s="280" t="n"/>
      <c r="AB726" s="280" t="n"/>
      <c r="AC726" s="280" t="n"/>
      <c r="AD726" s="280" t="n"/>
      <c r="AE726" s="280" t="n"/>
      <c r="AF726" s="280" t="n"/>
      <c r="AG726" s="280" t="n"/>
      <c r="AH726" s="280" t="n"/>
      <c r="AI726" s="280" t="n"/>
      <c r="AJ726" s="280" t="n"/>
      <c r="AK726" s="280" t="n"/>
    </row>
    <row r="727" ht="15" customFormat="1" customHeight="1" s="23">
      <c r="A727" s="115" t="n"/>
      <c r="B727" s="426" t="n"/>
      <c r="C727" s="86" t="n"/>
      <c r="D727" s="86" t="n"/>
      <c r="E727" s="86" t="n"/>
      <c r="F727" s="86" t="n"/>
      <c r="G727" s="22" t="n"/>
      <c r="H727" s="280" t="n"/>
      <c r="I727" s="280" t="n"/>
      <c r="J727" s="280" t="n"/>
      <c r="K727" s="280" t="n"/>
      <c r="L727" s="280" t="n"/>
      <c r="M727" s="280" t="n"/>
      <c r="N727" s="280" t="n"/>
      <c r="O727" s="280" t="n"/>
      <c r="P727" s="280" t="n"/>
      <c r="Q727" s="280" t="n"/>
      <c r="R727" s="280" t="n"/>
      <c r="S727" s="280" t="n"/>
      <c r="T727" s="280" t="n"/>
      <c r="U727" s="280" t="n"/>
      <c r="V727" s="280" t="n"/>
      <c r="W727" s="280" t="n"/>
      <c r="X727" s="280" t="n"/>
      <c r="Y727" s="280" t="n"/>
      <c r="Z727" s="280" t="n"/>
      <c r="AA727" s="280" t="n"/>
      <c r="AB727" s="280" t="n"/>
      <c r="AC727" s="280" t="n"/>
      <c r="AD727" s="280" t="n"/>
      <c r="AE727" s="280" t="n"/>
      <c r="AF727" s="280" t="n"/>
      <c r="AG727" s="280" t="n"/>
      <c r="AH727" s="280" t="n"/>
      <c r="AI727" s="280" t="n"/>
      <c r="AJ727" s="280" t="n"/>
      <c r="AK727" s="280" t="n"/>
    </row>
    <row r="728" ht="15" customFormat="1" customHeight="1" s="23">
      <c r="A728" s="115" t="n"/>
      <c r="B728" s="426" t="n"/>
      <c r="C728" s="86" t="n"/>
      <c r="D728" s="86" t="n"/>
      <c r="E728" s="86" t="n"/>
      <c r="F728" s="86" t="n"/>
      <c r="G728" s="22" t="n"/>
      <c r="H728" s="280" t="n"/>
      <c r="I728" s="280" t="n"/>
      <c r="J728" s="280" t="n"/>
      <c r="K728" s="280" t="n"/>
      <c r="L728" s="280" t="n"/>
      <c r="M728" s="280" t="n"/>
      <c r="N728" s="280" t="n"/>
      <c r="O728" s="280" t="n"/>
      <c r="P728" s="280" t="n"/>
      <c r="Q728" s="280" t="n"/>
      <c r="R728" s="280" t="n"/>
      <c r="S728" s="280" t="n"/>
      <c r="T728" s="280" t="n"/>
      <c r="U728" s="280" t="n"/>
      <c r="V728" s="280" t="n"/>
      <c r="W728" s="280" t="n"/>
      <c r="X728" s="280" t="n"/>
      <c r="Y728" s="280" t="n"/>
      <c r="Z728" s="280" t="n"/>
      <c r="AA728" s="280" t="n"/>
      <c r="AB728" s="280" t="n"/>
      <c r="AC728" s="280" t="n"/>
      <c r="AD728" s="280" t="n"/>
      <c r="AE728" s="280" t="n"/>
      <c r="AF728" s="280" t="n"/>
      <c r="AG728" s="280" t="n"/>
      <c r="AH728" s="280" t="n"/>
      <c r="AI728" s="280" t="n"/>
      <c r="AJ728" s="280" t="n"/>
      <c r="AK728" s="280" t="n"/>
    </row>
    <row r="729" ht="15" customFormat="1" customHeight="1" s="23">
      <c r="A729" s="115" t="n"/>
      <c r="B729" s="426" t="n"/>
      <c r="C729" s="86" t="n"/>
      <c r="D729" s="86" t="n"/>
      <c r="E729" s="86" t="n"/>
      <c r="F729" s="86" t="n"/>
      <c r="G729" s="22" t="n"/>
      <c r="H729" s="280" t="n"/>
      <c r="I729" s="280" t="n"/>
      <c r="J729" s="280" t="n"/>
      <c r="K729" s="280" t="n"/>
      <c r="L729" s="280" t="n"/>
      <c r="M729" s="280" t="n"/>
      <c r="N729" s="280" t="n"/>
      <c r="O729" s="280" t="n"/>
      <c r="P729" s="280" t="n"/>
      <c r="Q729" s="280" t="n"/>
      <c r="R729" s="280" t="n"/>
      <c r="S729" s="280" t="n"/>
      <c r="T729" s="280" t="n"/>
      <c r="U729" s="280" t="n"/>
      <c r="V729" s="280" t="n"/>
      <c r="W729" s="280" t="n"/>
      <c r="X729" s="280" t="n"/>
      <c r="Y729" s="280" t="n"/>
      <c r="Z729" s="280" t="n"/>
      <c r="AA729" s="280" t="n"/>
      <c r="AB729" s="280" t="n"/>
      <c r="AC729" s="280" t="n"/>
      <c r="AD729" s="280" t="n"/>
      <c r="AE729" s="280" t="n"/>
      <c r="AF729" s="280" t="n"/>
      <c r="AG729" s="280" t="n"/>
      <c r="AH729" s="280" t="n"/>
      <c r="AI729" s="280" t="n"/>
      <c r="AJ729" s="280" t="n"/>
      <c r="AK729" s="280" t="n"/>
    </row>
    <row r="730" ht="15" customFormat="1" customHeight="1" s="23">
      <c r="A730" s="115" t="n"/>
      <c r="B730" s="426" t="n"/>
      <c r="C730" s="86" t="n"/>
      <c r="D730" s="86" t="n"/>
      <c r="E730" s="86" t="n"/>
      <c r="F730" s="86" t="n"/>
      <c r="G730" s="22" t="n"/>
      <c r="H730" s="280" t="n"/>
      <c r="I730" s="280" t="n"/>
      <c r="J730" s="280" t="n"/>
      <c r="K730" s="280" t="n"/>
      <c r="L730" s="280" t="n"/>
      <c r="M730" s="280" t="n"/>
      <c r="N730" s="280" t="n"/>
      <c r="O730" s="280" t="n"/>
      <c r="P730" s="280" t="n"/>
      <c r="Q730" s="280" t="n"/>
      <c r="R730" s="280" t="n"/>
      <c r="S730" s="280" t="n"/>
      <c r="T730" s="280" t="n"/>
      <c r="U730" s="280" t="n"/>
      <c r="V730" s="280" t="n"/>
      <c r="W730" s="280" t="n"/>
      <c r="X730" s="280" t="n"/>
      <c r="Y730" s="280" t="n"/>
      <c r="Z730" s="280" t="n"/>
      <c r="AA730" s="280" t="n"/>
      <c r="AB730" s="280" t="n"/>
      <c r="AC730" s="280" t="n"/>
      <c r="AD730" s="280" t="n"/>
      <c r="AE730" s="280" t="n"/>
      <c r="AF730" s="280" t="n"/>
      <c r="AG730" s="280" t="n"/>
      <c r="AH730" s="280" t="n"/>
      <c r="AI730" s="280" t="n"/>
      <c r="AJ730" s="280" t="n"/>
      <c r="AK730" s="280" t="n"/>
    </row>
    <row r="731" ht="15" customFormat="1" customHeight="1" s="23">
      <c r="A731" s="115" t="n"/>
      <c r="B731" s="426" t="n"/>
      <c r="C731" s="86" t="n"/>
      <c r="D731" s="86" t="n"/>
      <c r="E731" s="86" t="n"/>
      <c r="F731" s="86" t="n"/>
      <c r="G731" s="22" t="n"/>
      <c r="H731" s="280" t="n"/>
      <c r="I731" s="280" t="n"/>
      <c r="J731" s="280" t="n"/>
      <c r="K731" s="280" t="n"/>
      <c r="L731" s="280" t="n"/>
      <c r="M731" s="280" t="n"/>
      <c r="N731" s="280" t="n"/>
      <c r="O731" s="280" t="n"/>
      <c r="P731" s="280" t="n"/>
      <c r="Q731" s="280" t="n"/>
      <c r="R731" s="280" t="n"/>
      <c r="S731" s="280" t="n"/>
      <c r="T731" s="280" t="n"/>
      <c r="U731" s="280" t="n"/>
      <c r="V731" s="280" t="n"/>
      <c r="W731" s="280" t="n"/>
      <c r="X731" s="280" t="n"/>
      <c r="Y731" s="280" t="n"/>
      <c r="Z731" s="280" t="n"/>
      <c r="AA731" s="280" t="n"/>
      <c r="AB731" s="280" t="n"/>
      <c r="AC731" s="280" t="n"/>
      <c r="AD731" s="280" t="n"/>
      <c r="AE731" s="280" t="n"/>
      <c r="AF731" s="280" t="n"/>
      <c r="AG731" s="280" t="n"/>
      <c r="AH731" s="280" t="n"/>
      <c r="AI731" s="280" t="n"/>
      <c r="AJ731" s="280" t="n"/>
      <c r="AK731" s="280" t="n"/>
    </row>
    <row r="732" ht="15" customFormat="1" customHeight="1" s="23">
      <c r="A732" s="115" t="n"/>
      <c r="B732" s="426" t="n"/>
      <c r="C732" s="86" t="n"/>
      <c r="D732" s="86" t="n"/>
      <c r="E732" s="86" t="n"/>
      <c r="F732" s="86" t="n"/>
      <c r="G732" s="22" t="n"/>
      <c r="H732" s="280" t="n"/>
      <c r="I732" s="280" t="n"/>
      <c r="J732" s="280" t="n"/>
      <c r="K732" s="280" t="n"/>
      <c r="L732" s="280" t="n"/>
      <c r="M732" s="280" t="n"/>
      <c r="N732" s="280" t="n"/>
      <c r="O732" s="280" t="n"/>
      <c r="P732" s="280" t="n"/>
      <c r="Q732" s="280" t="n"/>
      <c r="R732" s="280" t="n"/>
      <c r="S732" s="280" t="n"/>
      <c r="T732" s="280" t="n"/>
      <c r="U732" s="280" t="n"/>
      <c r="V732" s="280" t="n"/>
      <c r="W732" s="280" t="n"/>
      <c r="X732" s="280" t="n"/>
      <c r="Y732" s="280" t="n"/>
      <c r="Z732" s="280" t="n"/>
      <c r="AA732" s="280" t="n"/>
      <c r="AB732" s="280" t="n"/>
      <c r="AC732" s="280" t="n"/>
      <c r="AD732" s="280" t="n"/>
      <c r="AE732" s="280" t="n"/>
      <c r="AF732" s="280" t="n"/>
      <c r="AG732" s="280" t="n"/>
      <c r="AH732" s="280" t="n"/>
      <c r="AI732" s="280" t="n"/>
      <c r="AJ732" s="280" t="n"/>
      <c r="AK732" s="280" t="n"/>
    </row>
    <row r="733" ht="15" customFormat="1" customHeight="1" s="23">
      <c r="A733" s="115" t="n"/>
      <c r="B733" s="426" t="n"/>
      <c r="C733" s="86" t="n"/>
      <c r="D733" s="86" t="n"/>
      <c r="E733" s="86" t="n"/>
      <c r="F733" s="86" t="n"/>
      <c r="G733" s="22" t="n"/>
      <c r="H733" s="280" t="n"/>
      <c r="I733" s="280" t="n"/>
      <c r="J733" s="280" t="n"/>
      <c r="K733" s="280" t="n"/>
      <c r="L733" s="280" t="n"/>
      <c r="M733" s="280" t="n"/>
      <c r="N733" s="280" t="n"/>
      <c r="O733" s="280" t="n"/>
      <c r="P733" s="280" t="n"/>
      <c r="Q733" s="280" t="n"/>
      <c r="R733" s="280" t="n"/>
      <c r="S733" s="280" t="n"/>
      <c r="T733" s="280" t="n"/>
      <c r="U733" s="280" t="n"/>
      <c r="V733" s="280" t="n"/>
      <c r="W733" s="280" t="n"/>
      <c r="X733" s="280" t="n"/>
      <c r="Y733" s="280" t="n"/>
      <c r="Z733" s="280" t="n"/>
      <c r="AA733" s="280" t="n"/>
      <c r="AB733" s="280" t="n"/>
      <c r="AC733" s="280" t="n"/>
      <c r="AD733" s="280" t="n"/>
      <c r="AE733" s="280" t="n"/>
      <c r="AF733" s="280" t="n"/>
      <c r="AG733" s="280" t="n"/>
      <c r="AH733" s="280" t="n"/>
      <c r="AI733" s="280" t="n"/>
      <c r="AJ733" s="280" t="n"/>
      <c r="AK733" s="280" t="n"/>
    </row>
    <row r="734" ht="15" customFormat="1" customHeight="1" s="23">
      <c r="A734" s="115" t="n"/>
      <c r="B734" s="426" t="n"/>
      <c r="C734" s="86" t="n"/>
      <c r="D734" s="86" t="n"/>
      <c r="E734" s="86" t="n"/>
      <c r="F734" s="86" t="n"/>
      <c r="G734" s="22" t="n"/>
      <c r="H734" s="280" t="n"/>
      <c r="I734" s="280" t="n"/>
      <c r="J734" s="280" t="n"/>
      <c r="K734" s="280" t="n"/>
      <c r="L734" s="280" t="n"/>
      <c r="M734" s="280" t="n"/>
      <c r="N734" s="280" t="n"/>
      <c r="O734" s="280" t="n"/>
      <c r="P734" s="280" t="n"/>
      <c r="Q734" s="280" t="n"/>
      <c r="R734" s="280" t="n"/>
      <c r="S734" s="280" t="n"/>
      <c r="T734" s="280" t="n"/>
      <c r="U734" s="280" t="n"/>
      <c r="V734" s="280" t="n"/>
      <c r="W734" s="280" t="n"/>
      <c r="X734" s="280" t="n"/>
      <c r="Y734" s="280" t="n"/>
      <c r="Z734" s="280" t="n"/>
      <c r="AA734" s="280" t="n"/>
      <c r="AB734" s="280" t="n"/>
      <c r="AC734" s="280" t="n"/>
      <c r="AD734" s="280" t="n"/>
      <c r="AE734" s="280" t="n"/>
      <c r="AF734" s="280" t="n"/>
      <c r="AG734" s="280" t="n"/>
      <c r="AH734" s="280" t="n"/>
      <c r="AI734" s="280" t="n"/>
      <c r="AJ734" s="280" t="n"/>
      <c r="AK734" s="280" t="n"/>
    </row>
    <row r="735" ht="15" customFormat="1" customHeight="1" s="23">
      <c r="A735" s="115" t="n"/>
      <c r="B735" s="426" t="n"/>
      <c r="C735" s="86" t="n"/>
      <c r="D735" s="86" t="n"/>
      <c r="E735" s="86" t="n"/>
      <c r="F735" s="86" t="n"/>
      <c r="G735" s="22" t="n"/>
      <c r="H735" s="280" t="n"/>
      <c r="I735" s="280" t="n"/>
      <c r="J735" s="280" t="n"/>
      <c r="K735" s="280" t="n"/>
      <c r="L735" s="280" t="n"/>
      <c r="M735" s="280" t="n"/>
      <c r="N735" s="280" t="n"/>
      <c r="O735" s="280" t="n"/>
      <c r="P735" s="280" t="n"/>
      <c r="Q735" s="280" t="n"/>
      <c r="R735" s="280" t="n"/>
      <c r="S735" s="280" t="n"/>
      <c r="T735" s="280" t="n"/>
      <c r="U735" s="280" t="n"/>
      <c r="V735" s="280" t="n"/>
      <c r="W735" s="280" t="n"/>
      <c r="X735" s="280" t="n"/>
      <c r="Y735" s="280" t="n"/>
      <c r="Z735" s="280" t="n"/>
      <c r="AA735" s="280" t="n"/>
      <c r="AB735" s="280" t="n"/>
      <c r="AC735" s="280" t="n"/>
      <c r="AD735" s="280" t="n"/>
      <c r="AE735" s="280" t="n"/>
      <c r="AF735" s="280" t="n"/>
      <c r="AG735" s="280" t="n"/>
      <c r="AH735" s="280" t="n"/>
      <c r="AI735" s="280" t="n"/>
      <c r="AJ735" s="280" t="n"/>
      <c r="AK735" s="280" t="n"/>
    </row>
    <row r="736" ht="15" customFormat="1" customHeight="1" s="23">
      <c r="A736" s="115" t="n"/>
      <c r="B736" s="426" t="n"/>
      <c r="C736" s="86" t="n"/>
      <c r="D736" s="86" t="n"/>
      <c r="E736" s="86" t="n"/>
      <c r="F736" s="86" t="n"/>
      <c r="G736" s="22" t="n"/>
      <c r="H736" s="280" t="n"/>
      <c r="I736" s="280" t="n"/>
      <c r="J736" s="280" t="n"/>
      <c r="K736" s="280" t="n"/>
      <c r="L736" s="280" t="n"/>
      <c r="M736" s="280" t="n"/>
      <c r="N736" s="280" t="n"/>
      <c r="O736" s="280" t="n"/>
      <c r="P736" s="280" t="n"/>
      <c r="Q736" s="280" t="n"/>
      <c r="R736" s="280" t="n"/>
      <c r="S736" s="280" t="n"/>
      <c r="T736" s="280" t="n"/>
      <c r="U736" s="280" t="n"/>
      <c r="V736" s="280" t="n"/>
      <c r="W736" s="280" t="n"/>
      <c r="X736" s="280" t="n"/>
      <c r="Y736" s="280" t="n"/>
      <c r="Z736" s="280" t="n"/>
      <c r="AA736" s="280" t="n"/>
      <c r="AB736" s="280" t="n"/>
      <c r="AC736" s="280" t="n"/>
      <c r="AD736" s="280" t="n"/>
      <c r="AE736" s="280" t="n"/>
      <c r="AF736" s="280" t="n"/>
      <c r="AG736" s="280" t="n"/>
      <c r="AH736" s="280" t="n"/>
      <c r="AI736" s="280" t="n"/>
      <c r="AJ736" s="280" t="n"/>
      <c r="AK736" s="280" t="n"/>
    </row>
    <row r="737" ht="15" customFormat="1" customHeight="1" s="23">
      <c r="A737" s="115" t="n"/>
      <c r="B737" s="426" t="n"/>
      <c r="C737" s="86" t="n"/>
      <c r="D737" s="86" t="n"/>
      <c r="E737" s="86" t="n"/>
      <c r="F737" s="86" t="n"/>
      <c r="G737" s="22" t="n"/>
      <c r="H737" s="280" t="n"/>
      <c r="I737" s="280" t="n"/>
      <c r="J737" s="280" t="n"/>
      <c r="K737" s="280" t="n"/>
      <c r="L737" s="280" t="n"/>
      <c r="M737" s="280" t="n"/>
      <c r="N737" s="280" t="n"/>
      <c r="O737" s="280" t="n"/>
      <c r="P737" s="280" t="n"/>
      <c r="Q737" s="280" t="n"/>
      <c r="R737" s="280" t="n"/>
      <c r="S737" s="280" t="n"/>
      <c r="T737" s="280" t="n"/>
      <c r="U737" s="280" t="n"/>
      <c r="V737" s="280" t="n"/>
      <c r="W737" s="280" t="n"/>
      <c r="X737" s="280" t="n"/>
      <c r="Y737" s="280" t="n"/>
      <c r="Z737" s="280" t="n"/>
      <c r="AA737" s="280" t="n"/>
      <c r="AB737" s="280" t="n"/>
      <c r="AC737" s="280" t="n"/>
      <c r="AD737" s="280" t="n"/>
      <c r="AE737" s="280" t="n"/>
      <c r="AF737" s="280" t="n"/>
      <c r="AG737" s="280" t="n"/>
      <c r="AH737" s="280" t="n"/>
      <c r="AI737" s="280" t="n"/>
      <c r="AJ737" s="280" t="n"/>
      <c r="AK737" s="280" t="n"/>
    </row>
    <row r="738" ht="15" customFormat="1" customHeight="1" s="23">
      <c r="A738" s="115" t="n"/>
      <c r="B738" s="426" t="n"/>
      <c r="C738" s="86" t="n"/>
      <c r="D738" s="86" t="n"/>
      <c r="E738" s="86" t="n"/>
      <c r="F738" s="86" t="n"/>
      <c r="G738" s="22" t="n"/>
      <c r="H738" s="280" t="n"/>
      <c r="I738" s="280" t="n"/>
      <c r="J738" s="280" t="n"/>
      <c r="K738" s="280" t="n"/>
      <c r="L738" s="280" t="n"/>
      <c r="M738" s="280" t="n"/>
      <c r="N738" s="280" t="n"/>
      <c r="O738" s="280" t="n"/>
      <c r="P738" s="280" t="n"/>
      <c r="Q738" s="280" t="n"/>
      <c r="R738" s="280" t="n"/>
      <c r="S738" s="280" t="n"/>
      <c r="T738" s="280" t="n"/>
      <c r="U738" s="280" t="n"/>
      <c r="V738" s="280" t="n"/>
      <c r="W738" s="280" t="n"/>
      <c r="X738" s="280" t="n"/>
      <c r="Y738" s="280" t="n"/>
      <c r="Z738" s="280" t="n"/>
      <c r="AA738" s="280" t="n"/>
      <c r="AB738" s="280" t="n"/>
      <c r="AC738" s="280" t="n"/>
      <c r="AD738" s="280" t="n"/>
      <c r="AE738" s="280" t="n"/>
      <c r="AF738" s="280" t="n"/>
      <c r="AG738" s="280" t="n"/>
      <c r="AH738" s="280" t="n"/>
      <c r="AI738" s="280" t="n"/>
      <c r="AJ738" s="280" t="n"/>
      <c r="AK738" s="280" t="n"/>
    </row>
    <row r="739" ht="15" customFormat="1" customHeight="1" s="23">
      <c r="A739" s="115" t="n"/>
      <c r="B739" s="426" t="n"/>
      <c r="C739" s="86" t="n"/>
      <c r="D739" s="86" t="n"/>
      <c r="E739" s="86" t="n"/>
      <c r="F739" s="86" t="n"/>
      <c r="G739" s="22" t="n"/>
      <c r="H739" s="280" t="n"/>
      <c r="I739" s="280" t="n"/>
      <c r="J739" s="280" t="n"/>
      <c r="K739" s="280" t="n"/>
      <c r="L739" s="280" t="n"/>
      <c r="M739" s="280" t="n"/>
      <c r="N739" s="280" t="n"/>
      <c r="O739" s="280" t="n"/>
      <c r="P739" s="280" t="n"/>
      <c r="Q739" s="280" t="n"/>
      <c r="R739" s="280" t="n"/>
      <c r="S739" s="280" t="n"/>
      <c r="T739" s="280" t="n"/>
      <c r="U739" s="280" t="n"/>
      <c r="V739" s="280" t="n"/>
      <c r="W739" s="280" t="n"/>
      <c r="X739" s="280" t="n"/>
      <c r="Y739" s="280" t="n"/>
      <c r="Z739" s="280" t="n"/>
      <c r="AA739" s="280" t="n"/>
      <c r="AB739" s="280" t="n"/>
      <c r="AC739" s="280" t="n"/>
      <c r="AD739" s="280" t="n"/>
      <c r="AE739" s="280" t="n"/>
      <c r="AF739" s="280" t="n"/>
      <c r="AG739" s="280" t="n"/>
      <c r="AH739" s="280" t="n"/>
      <c r="AI739" s="280" t="n"/>
      <c r="AJ739" s="280" t="n"/>
      <c r="AK739" s="280" t="n"/>
    </row>
    <row r="740" ht="15" customFormat="1" customHeight="1" s="23">
      <c r="A740" s="115" t="n"/>
      <c r="B740" s="426" t="n"/>
      <c r="C740" s="86" t="n"/>
      <c r="D740" s="86" t="n"/>
      <c r="E740" s="86" t="n"/>
      <c r="F740" s="86" t="n"/>
      <c r="G740" s="22" t="n"/>
      <c r="H740" s="280" t="n"/>
      <c r="I740" s="280" t="n"/>
      <c r="J740" s="280" t="n"/>
      <c r="K740" s="280" t="n"/>
      <c r="L740" s="280" t="n"/>
      <c r="M740" s="280" t="n"/>
      <c r="N740" s="280" t="n"/>
      <c r="O740" s="280" t="n"/>
      <c r="P740" s="280" t="n"/>
      <c r="Q740" s="280" t="n"/>
      <c r="R740" s="280" t="n"/>
      <c r="S740" s="280" t="n"/>
      <c r="T740" s="280" t="n"/>
      <c r="U740" s="280" t="n"/>
      <c r="V740" s="280" t="n"/>
      <c r="W740" s="280" t="n"/>
      <c r="X740" s="280" t="n"/>
      <c r="Y740" s="280" t="n"/>
      <c r="Z740" s="280" t="n"/>
      <c r="AA740" s="280" t="n"/>
      <c r="AB740" s="280" t="n"/>
      <c r="AC740" s="280" t="n"/>
      <c r="AD740" s="280" t="n"/>
      <c r="AE740" s="280" t="n"/>
      <c r="AF740" s="280" t="n"/>
      <c r="AG740" s="280" t="n"/>
      <c r="AH740" s="280" t="n"/>
      <c r="AI740" s="280" t="n"/>
      <c r="AJ740" s="280" t="n"/>
      <c r="AK740" s="280" t="n"/>
    </row>
    <row r="741" ht="15" customFormat="1" customHeight="1" s="23">
      <c r="A741" s="115" t="n"/>
      <c r="B741" s="426" t="n"/>
      <c r="C741" s="86" t="n"/>
      <c r="D741" s="86" t="n"/>
      <c r="E741" s="86" t="n"/>
      <c r="F741" s="86" t="n"/>
      <c r="G741" s="22" t="n"/>
      <c r="H741" s="280" t="n"/>
      <c r="I741" s="280" t="n"/>
      <c r="J741" s="280" t="n"/>
      <c r="K741" s="280" t="n"/>
      <c r="L741" s="280" t="n"/>
      <c r="M741" s="280" t="n"/>
      <c r="N741" s="280" t="n"/>
      <c r="O741" s="280" t="n"/>
      <c r="P741" s="280" t="n"/>
      <c r="Q741" s="280" t="n"/>
      <c r="R741" s="280" t="n"/>
      <c r="S741" s="280" t="n"/>
      <c r="T741" s="280" t="n"/>
      <c r="U741" s="280" t="n"/>
      <c r="V741" s="280" t="n"/>
      <c r="W741" s="280" t="n"/>
      <c r="X741" s="280" t="n"/>
      <c r="Y741" s="280" t="n"/>
      <c r="Z741" s="280" t="n"/>
      <c r="AA741" s="280" t="n"/>
      <c r="AB741" s="280" t="n"/>
      <c r="AC741" s="280" t="n"/>
      <c r="AD741" s="280" t="n"/>
      <c r="AE741" s="280" t="n"/>
      <c r="AF741" s="280" t="n"/>
      <c r="AG741" s="280" t="n"/>
      <c r="AH741" s="280" t="n"/>
      <c r="AI741" s="280" t="n"/>
      <c r="AJ741" s="280" t="n"/>
      <c r="AK741" s="280" t="n"/>
    </row>
    <row r="742" ht="15" customFormat="1" customHeight="1" s="23">
      <c r="A742" s="115" t="n"/>
      <c r="B742" s="426" t="n"/>
      <c r="C742" s="86" t="n"/>
      <c r="D742" s="86" t="n"/>
      <c r="E742" s="86" t="n"/>
      <c r="F742" s="86" t="n"/>
      <c r="G742" s="22" t="n"/>
      <c r="H742" s="280" t="n"/>
      <c r="I742" s="280" t="n"/>
      <c r="J742" s="280" t="n"/>
      <c r="K742" s="280" t="n"/>
      <c r="L742" s="280" t="n"/>
      <c r="M742" s="280" t="n"/>
      <c r="N742" s="280" t="n"/>
      <c r="O742" s="280" t="n"/>
      <c r="P742" s="280" t="n"/>
      <c r="Q742" s="280" t="n"/>
      <c r="R742" s="280" t="n"/>
      <c r="S742" s="280" t="n"/>
      <c r="T742" s="280" t="n"/>
      <c r="U742" s="280" t="n"/>
      <c r="V742" s="280" t="n"/>
      <c r="W742" s="280" t="n"/>
      <c r="X742" s="280" t="n"/>
      <c r="Y742" s="280" t="n"/>
      <c r="Z742" s="280" t="n"/>
      <c r="AA742" s="280" t="n"/>
      <c r="AB742" s="280" t="n"/>
      <c r="AC742" s="280" t="n"/>
      <c r="AD742" s="280" t="n"/>
      <c r="AE742" s="280" t="n"/>
      <c r="AF742" s="280" t="n"/>
      <c r="AG742" s="280" t="n"/>
      <c r="AH742" s="280" t="n"/>
      <c r="AI742" s="280" t="n"/>
      <c r="AJ742" s="280" t="n"/>
      <c r="AK742" s="280" t="n"/>
    </row>
    <row r="743" ht="15" customFormat="1" customHeight="1" s="23">
      <c r="A743" s="115" t="n"/>
      <c r="B743" s="426" t="n"/>
      <c r="C743" s="86" t="n"/>
      <c r="D743" s="86" t="n"/>
      <c r="E743" s="86" t="n"/>
      <c r="F743" s="86" t="n"/>
      <c r="G743" s="22" t="n"/>
      <c r="H743" s="280" t="n"/>
      <c r="I743" s="280" t="n"/>
      <c r="J743" s="280" t="n"/>
      <c r="K743" s="280" t="n"/>
      <c r="L743" s="280" t="n"/>
      <c r="M743" s="280" t="n"/>
      <c r="N743" s="280" t="n"/>
      <c r="O743" s="280" t="n"/>
      <c r="P743" s="280" t="n"/>
      <c r="Q743" s="280" t="n"/>
      <c r="R743" s="280" t="n"/>
      <c r="S743" s="280" t="n"/>
      <c r="T743" s="280" t="n"/>
      <c r="U743" s="280" t="n"/>
      <c r="V743" s="280" t="n"/>
      <c r="W743" s="280" t="n"/>
      <c r="X743" s="280" t="n"/>
      <c r="Y743" s="280" t="n"/>
      <c r="Z743" s="280" t="n"/>
      <c r="AA743" s="280" t="n"/>
      <c r="AB743" s="280" t="n"/>
      <c r="AC743" s="280" t="n"/>
      <c r="AD743" s="280" t="n"/>
      <c r="AE743" s="280" t="n"/>
      <c r="AF743" s="280" t="n"/>
      <c r="AG743" s="280" t="n"/>
      <c r="AH743" s="280" t="n"/>
      <c r="AI743" s="280" t="n"/>
      <c r="AJ743" s="280" t="n"/>
      <c r="AK743" s="280" t="n"/>
    </row>
    <row r="744" ht="15" customFormat="1" customHeight="1" s="23">
      <c r="A744" s="115" t="n"/>
      <c r="B744" s="426" t="n"/>
      <c r="C744" s="86" t="n"/>
      <c r="D744" s="86" t="n"/>
      <c r="E744" s="86" t="n"/>
      <c r="F744" s="86" t="n"/>
      <c r="G744" s="22" t="n"/>
      <c r="H744" s="280" t="n"/>
      <c r="I744" s="280" t="n"/>
      <c r="J744" s="280" t="n"/>
      <c r="K744" s="280" t="n"/>
      <c r="L744" s="280" t="n"/>
      <c r="M744" s="280" t="n"/>
      <c r="N744" s="280" t="n"/>
      <c r="O744" s="280" t="n"/>
      <c r="P744" s="280" t="n"/>
      <c r="Q744" s="280" t="n"/>
      <c r="R744" s="280" t="n"/>
      <c r="S744" s="280" t="n"/>
      <c r="T744" s="280" t="n"/>
      <c r="U744" s="280" t="n"/>
      <c r="V744" s="280" t="n"/>
      <c r="W744" s="280" t="n"/>
      <c r="X744" s="280" t="n"/>
      <c r="Y744" s="280" t="n"/>
      <c r="Z744" s="280" t="n"/>
      <c r="AA744" s="280" t="n"/>
      <c r="AB744" s="280" t="n"/>
      <c r="AC744" s="280" t="n"/>
      <c r="AD744" s="280" t="n"/>
      <c r="AE744" s="280" t="n"/>
      <c r="AF744" s="280" t="n"/>
      <c r="AG744" s="280" t="n"/>
      <c r="AH744" s="280" t="n"/>
      <c r="AI744" s="280" t="n"/>
      <c r="AJ744" s="280" t="n"/>
      <c r="AK744" s="280" t="n"/>
    </row>
    <row r="745" ht="15" customFormat="1" customHeight="1" s="23">
      <c r="A745" s="115" t="n"/>
      <c r="B745" s="426" t="n"/>
      <c r="C745" s="86" t="n"/>
      <c r="D745" s="86" t="n"/>
      <c r="E745" s="86" t="n"/>
      <c r="F745" s="86" t="n"/>
      <c r="G745" s="22" t="n"/>
      <c r="H745" s="280" t="n"/>
      <c r="I745" s="280" t="n"/>
      <c r="J745" s="280" t="n"/>
      <c r="K745" s="280" t="n"/>
      <c r="L745" s="280" t="n"/>
      <c r="M745" s="280" t="n"/>
      <c r="N745" s="280" t="n"/>
      <c r="O745" s="280" t="n"/>
      <c r="P745" s="280" t="n"/>
      <c r="Q745" s="280" t="n"/>
      <c r="R745" s="280" t="n"/>
      <c r="S745" s="280" t="n"/>
      <c r="T745" s="280" t="n"/>
      <c r="U745" s="280" t="n"/>
      <c r="V745" s="280" t="n"/>
      <c r="W745" s="280" t="n"/>
      <c r="X745" s="280" t="n"/>
      <c r="Y745" s="280" t="n"/>
      <c r="Z745" s="280" t="n"/>
      <c r="AA745" s="280" t="n"/>
      <c r="AB745" s="280" t="n"/>
      <c r="AC745" s="280" t="n"/>
      <c r="AD745" s="280" t="n"/>
      <c r="AE745" s="280" t="n"/>
      <c r="AF745" s="280" t="n"/>
      <c r="AG745" s="280" t="n"/>
      <c r="AH745" s="280" t="n"/>
      <c r="AI745" s="280" t="n"/>
      <c r="AJ745" s="280" t="n"/>
      <c r="AK745" s="280" t="n"/>
    </row>
    <row r="746" ht="15" customFormat="1" customHeight="1" s="23">
      <c r="A746" s="115" t="n"/>
      <c r="B746" s="426" t="n"/>
      <c r="C746" s="86" t="n"/>
      <c r="D746" s="86" t="n"/>
      <c r="E746" s="86" t="n"/>
      <c r="F746" s="86" t="n"/>
      <c r="G746" s="22" t="n"/>
      <c r="H746" s="280" t="n"/>
      <c r="I746" s="280" t="n"/>
      <c r="J746" s="280" t="n"/>
      <c r="K746" s="280" t="n"/>
      <c r="L746" s="280" t="n"/>
      <c r="M746" s="280" t="n"/>
      <c r="N746" s="280" t="n"/>
      <c r="O746" s="280" t="n"/>
      <c r="P746" s="280" t="n"/>
      <c r="Q746" s="280" t="n"/>
      <c r="R746" s="280" t="n"/>
      <c r="S746" s="280" t="n"/>
      <c r="T746" s="280" t="n"/>
      <c r="U746" s="280" t="n"/>
      <c r="V746" s="280" t="n"/>
      <c r="W746" s="280" t="n"/>
      <c r="X746" s="280" t="n"/>
      <c r="Y746" s="280" t="n"/>
      <c r="Z746" s="280" t="n"/>
      <c r="AA746" s="280" t="n"/>
      <c r="AB746" s="280" t="n"/>
      <c r="AC746" s="280" t="n"/>
      <c r="AD746" s="280" t="n"/>
      <c r="AE746" s="280" t="n"/>
      <c r="AF746" s="280" t="n"/>
      <c r="AG746" s="280" t="n"/>
      <c r="AH746" s="280" t="n"/>
      <c r="AI746" s="280" t="n"/>
      <c r="AJ746" s="280" t="n"/>
      <c r="AK746" s="280" t="n"/>
    </row>
    <row r="747" ht="15" customFormat="1" customHeight="1" s="23">
      <c r="A747" s="115" t="n"/>
      <c r="B747" s="426" t="n"/>
      <c r="C747" s="86" t="n"/>
      <c r="D747" s="86" t="n"/>
      <c r="E747" s="86" t="n"/>
      <c r="F747" s="86" t="n"/>
      <c r="G747" s="22" t="n"/>
      <c r="H747" s="280" t="n"/>
      <c r="I747" s="280" t="n"/>
      <c r="J747" s="280" t="n"/>
      <c r="K747" s="280" t="n"/>
      <c r="L747" s="280" t="n"/>
      <c r="M747" s="280" t="n"/>
      <c r="N747" s="280" t="n"/>
      <c r="O747" s="280" t="n"/>
      <c r="P747" s="280" t="n"/>
      <c r="Q747" s="280" t="n"/>
      <c r="R747" s="280" t="n"/>
      <c r="S747" s="280" t="n"/>
      <c r="T747" s="280" t="n"/>
      <c r="U747" s="280" t="n"/>
      <c r="V747" s="280" t="n"/>
      <c r="W747" s="280" t="n"/>
      <c r="X747" s="280" t="n"/>
      <c r="Y747" s="280" t="n"/>
      <c r="Z747" s="280" t="n"/>
      <c r="AA747" s="280" t="n"/>
      <c r="AB747" s="280" t="n"/>
      <c r="AC747" s="280" t="n"/>
      <c r="AD747" s="280" t="n"/>
      <c r="AE747" s="280" t="n"/>
      <c r="AF747" s="280" t="n"/>
      <c r="AG747" s="280" t="n"/>
      <c r="AH747" s="280" t="n"/>
      <c r="AI747" s="280" t="n"/>
      <c r="AJ747" s="280" t="n"/>
      <c r="AK747" s="280" t="n"/>
    </row>
    <row r="748" ht="15" customFormat="1" customHeight="1" s="23">
      <c r="A748" s="115" t="n"/>
      <c r="B748" s="426" t="n"/>
      <c r="C748" s="86" t="n"/>
      <c r="D748" s="86" t="n"/>
      <c r="E748" s="86" t="n"/>
      <c r="F748" s="86" t="n"/>
      <c r="G748" s="22" t="n"/>
      <c r="H748" s="280" t="n"/>
      <c r="I748" s="280" t="n"/>
      <c r="J748" s="280" t="n"/>
      <c r="K748" s="280" t="n"/>
      <c r="L748" s="280" t="n"/>
      <c r="M748" s="280" t="n"/>
      <c r="N748" s="280" t="n"/>
      <c r="O748" s="280" t="n"/>
      <c r="P748" s="280" t="n"/>
      <c r="Q748" s="280" t="n"/>
      <c r="R748" s="280" t="n"/>
      <c r="S748" s="280" t="n"/>
      <c r="T748" s="280" t="n"/>
      <c r="U748" s="280" t="n"/>
      <c r="V748" s="280" t="n"/>
      <c r="W748" s="280" t="n"/>
      <c r="X748" s="280" t="n"/>
      <c r="Y748" s="280" t="n"/>
      <c r="Z748" s="280" t="n"/>
      <c r="AA748" s="280" t="n"/>
      <c r="AB748" s="280" t="n"/>
      <c r="AC748" s="280" t="n"/>
      <c r="AD748" s="280" t="n"/>
      <c r="AE748" s="280" t="n"/>
      <c r="AF748" s="280" t="n"/>
      <c r="AG748" s="280" t="n"/>
      <c r="AH748" s="280" t="n"/>
      <c r="AI748" s="280" t="n"/>
      <c r="AJ748" s="280" t="n"/>
      <c r="AK748" s="280" t="n"/>
    </row>
    <row r="749" ht="15" customFormat="1" customHeight="1" s="23">
      <c r="A749" s="115" t="n"/>
      <c r="B749" s="426" t="n"/>
      <c r="C749" s="86" t="n"/>
      <c r="D749" s="86" t="n"/>
      <c r="E749" s="86" t="n"/>
      <c r="F749" s="86" t="n"/>
      <c r="G749" s="22" t="n"/>
      <c r="H749" s="280" t="n"/>
      <c r="I749" s="280" t="n"/>
      <c r="J749" s="280" t="n"/>
      <c r="K749" s="280" t="n"/>
      <c r="L749" s="280" t="n"/>
      <c r="M749" s="280" t="n"/>
      <c r="N749" s="280" t="n"/>
      <c r="O749" s="280" t="n"/>
      <c r="P749" s="280" t="n"/>
      <c r="Q749" s="280" t="n"/>
      <c r="R749" s="280" t="n"/>
      <c r="S749" s="280" t="n"/>
      <c r="T749" s="280" t="n"/>
      <c r="U749" s="280" t="n"/>
      <c r="V749" s="280" t="n"/>
      <c r="W749" s="280" t="n"/>
      <c r="X749" s="280" t="n"/>
      <c r="Y749" s="280" t="n"/>
      <c r="Z749" s="280" t="n"/>
      <c r="AA749" s="280" t="n"/>
      <c r="AB749" s="280" t="n"/>
      <c r="AC749" s="280" t="n"/>
      <c r="AD749" s="280" t="n"/>
      <c r="AE749" s="280" t="n"/>
      <c r="AF749" s="280" t="n"/>
      <c r="AG749" s="280" t="n"/>
      <c r="AH749" s="280" t="n"/>
      <c r="AI749" s="280" t="n"/>
      <c r="AJ749" s="280" t="n"/>
      <c r="AK749" s="280" t="n"/>
    </row>
    <row r="750" ht="15" customFormat="1" customHeight="1" s="23">
      <c r="A750" s="115" t="n"/>
      <c r="B750" s="426" t="n"/>
      <c r="C750" s="86" t="n"/>
      <c r="D750" s="86" t="n"/>
      <c r="E750" s="86" t="n"/>
      <c r="F750" s="86" t="n"/>
      <c r="G750" s="22" t="n"/>
      <c r="H750" s="280" t="n"/>
      <c r="I750" s="280" t="n"/>
      <c r="J750" s="280" t="n"/>
      <c r="K750" s="280" t="n"/>
      <c r="L750" s="280" t="n"/>
      <c r="M750" s="280" t="n"/>
      <c r="N750" s="280" t="n"/>
      <c r="O750" s="280" t="n"/>
      <c r="P750" s="280" t="n"/>
      <c r="Q750" s="280" t="n"/>
      <c r="R750" s="280" t="n"/>
      <c r="S750" s="280" t="n"/>
      <c r="T750" s="280" t="n"/>
      <c r="U750" s="280" t="n"/>
      <c r="V750" s="280" t="n"/>
      <c r="W750" s="280" t="n"/>
      <c r="X750" s="280" t="n"/>
      <c r="Y750" s="280" t="n"/>
      <c r="Z750" s="280" t="n"/>
      <c r="AA750" s="280" t="n"/>
      <c r="AB750" s="280" t="n"/>
      <c r="AC750" s="280" t="n"/>
      <c r="AD750" s="280" t="n"/>
      <c r="AE750" s="280" t="n"/>
      <c r="AF750" s="280" t="n"/>
      <c r="AG750" s="280" t="n"/>
      <c r="AH750" s="280" t="n"/>
      <c r="AI750" s="280" t="n"/>
      <c r="AJ750" s="280" t="n"/>
      <c r="AK750" s="280" t="n"/>
    </row>
    <row r="751" ht="15" customFormat="1" customHeight="1" s="23">
      <c r="A751" s="115" t="n"/>
      <c r="B751" s="426" t="n"/>
      <c r="C751" s="86" t="n"/>
      <c r="D751" s="86" t="n"/>
      <c r="E751" s="86" t="n"/>
      <c r="F751" s="86" t="n"/>
      <c r="G751" s="22" t="n"/>
      <c r="H751" s="280" t="n"/>
      <c r="I751" s="280" t="n"/>
      <c r="J751" s="280" t="n"/>
      <c r="K751" s="280" t="n"/>
      <c r="L751" s="280" t="n"/>
      <c r="M751" s="280" t="n"/>
      <c r="N751" s="280" t="n"/>
      <c r="O751" s="280" t="n"/>
      <c r="P751" s="280" t="n"/>
      <c r="Q751" s="280" t="n"/>
      <c r="R751" s="280" t="n"/>
      <c r="S751" s="280" t="n"/>
      <c r="T751" s="280" t="n"/>
      <c r="U751" s="280" t="n"/>
      <c r="V751" s="280" t="n"/>
      <c r="W751" s="280" t="n"/>
      <c r="X751" s="280" t="n"/>
      <c r="Y751" s="280" t="n"/>
      <c r="Z751" s="280" t="n"/>
      <c r="AA751" s="280" t="n"/>
      <c r="AB751" s="280" t="n"/>
      <c r="AC751" s="280" t="n"/>
      <c r="AD751" s="280" t="n"/>
      <c r="AE751" s="280" t="n"/>
      <c r="AF751" s="280" t="n"/>
      <c r="AG751" s="280" t="n"/>
      <c r="AH751" s="280" t="n"/>
      <c r="AI751" s="280" t="n"/>
      <c r="AJ751" s="280" t="n"/>
      <c r="AK751" s="280" t="n"/>
    </row>
    <row r="752" ht="15" customFormat="1" customHeight="1" s="23">
      <c r="A752" s="115" t="n"/>
      <c r="B752" s="426" t="n"/>
      <c r="C752" s="86" t="n"/>
      <c r="D752" s="86" t="n"/>
      <c r="E752" s="86" t="n"/>
      <c r="F752" s="86" t="n"/>
      <c r="G752" s="22" t="n"/>
      <c r="H752" s="280" t="n"/>
      <c r="I752" s="280" t="n"/>
      <c r="J752" s="280" t="n"/>
      <c r="K752" s="280" t="n"/>
      <c r="L752" s="280" t="n"/>
      <c r="M752" s="280" t="n"/>
      <c r="N752" s="280" t="n"/>
      <c r="O752" s="280" t="n"/>
      <c r="P752" s="280" t="n"/>
      <c r="Q752" s="280" t="n"/>
      <c r="R752" s="280" t="n"/>
      <c r="S752" s="280" t="n"/>
      <c r="T752" s="280" t="n"/>
      <c r="U752" s="280" t="n"/>
      <c r="V752" s="280" t="n"/>
      <c r="W752" s="280" t="n"/>
      <c r="X752" s="280" t="n"/>
      <c r="Y752" s="280" t="n"/>
      <c r="Z752" s="280" t="n"/>
      <c r="AA752" s="280" t="n"/>
      <c r="AB752" s="280" t="n"/>
      <c r="AC752" s="280" t="n"/>
      <c r="AD752" s="280" t="n"/>
      <c r="AE752" s="280" t="n"/>
      <c r="AF752" s="280" t="n"/>
      <c r="AG752" s="280" t="n"/>
      <c r="AH752" s="280" t="n"/>
      <c r="AI752" s="280" t="n"/>
      <c r="AJ752" s="280" t="n"/>
      <c r="AK752" s="280" t="n"/>
    </row>
    <row r="753" ht="15" customFormat="1" customHeight="1" s="23">
      <c r="A753" s="115" t="n"/>
      <c r="B753" s="426" t="n"/>
      <c r="C753" s="86" t="n"/>
      <c r="D753" s="86" t="n"/>
      <c r="E753" s="86" t="n"/>
      <c r="F753" s="86" t="n"/>
      <c r="G753" s="22" t="n"/>
      <c r="H753" s="280" t="n"/>
      <c r="I753" s="280" t="n"/>
      <c r="J753" s="280" t="n"/>
      <c r="K753" s="280" t="n"/>
      <c r="L753" s="280" t="n"/>
      <c r="M753" s="280" t="n"/>
      <c r="N753" s="280" t="n"/>
      <c r="O753" s="280" t="n"/>
      <c r="P753" s="280" t="n"/>
      <c r="Q753" s="280" t="n"/>
      <c r="R753" s="280" t="n"/>
      <c r="S753" s="280" t="n"/>
      <c r="T753" s="280" t="n"/>
      <c r="U753" s="280" t="n"/>
      <c r="V753" s="280" t="n"/>
      <c r="W753" s="280" t="n"/>
      <c r="X753" s="280" t="n"/>
      <c r="Y753" s="280" t="n"/>
      <c r="Z753" s="280" t="n"/>
      <c r="AA753" s="280" t="n"/>
      <c r="AB753" s="280" t="n"/>
      <c r="AC753" s="280" t="n"/>
      <c r="AD753" s="280" t="n"/>
      <c r="AE753" s="280" t="n"/>
      <c r="AF753" s="280" t="n"/>
      <c r="AG753" s="280" t="n"/>
      <c r="AH753" s="280" t="n"/>
      <c r="AI753" s="280" t="n"/>
      <c r="AJ753" s="280" t="n"/>
      <c r="AK753" s="280" t="n"/>
    </row>
    <row r="754" ht="15" customFormat="1" customHeight="1" s="23">
      <c r="A754" s="115" t="n"/>
      <c r="B754" s="426" t="n"/>
      <c r="C754" s="86" t="n"/>
      <c r="D754" s="86" t="n"/>
      <c r="E754" s="86" t="n"/>
      <c r="F754" s="86" t="n"/>
      <c r="G754" s="22" t="n"/>
      <c r="H754" s="280" t="n"/>
      <c r="I754" s="280" t="n"/>
      <c r="J754" s="280" t="n"/>
      <c r="K754" s="280" t="n"/>
      <c r="L754" s="280" t="n"/>
      <c r="M754" s="280" t="n"/>
      <c r="N754" s="280" t="n"/>
      <c r="O754" s="280" t="n"/>
      <c r="P754" s="280" t="n"/>
      <c r="Q754" s="280" t="n"/>
      <c r="R754" s="280" t="n"/>
      <c r="S754" s="280" t="n"/>
      <c r="T754" s="280" t="n"/>
      <c r="U754" s="280" t="n"/>
      <c r="V754" s="280" t="n"/>
      <c r="W754" s="280" t="n"/>
      <c r="X754" s="280" t="n"/>
      <c r="Y754" s="280" t="n"/>
      <c r="Z754" s="280" t="n"/>
      <c r="AA754" s="280" t="n"/>
      <c r="AB754" s="280" t="n"/>
      <c r="AC754" s="280" t="n"/>
      <c r="AD754" s="280" t="n"/>
      <c r="AE754" s="280" t="n"/>
      <c r="AF754" s="280" t="n"/>
      <c r="AG754" s="280" t="n"/>
      <c r="AH754" s="280" t="n"/>
      <c r="AI754" s="280" t="n"/>
      <c r="AJ754" s="280" t="n"/>
      <c r="AK754" s="280" t="n"/>
    </row>
    <row r="755" ht="15" customFormat="1" customHeight="1" s="23">
      <c r="A755" s="115" t="n"/>
      <c r="B755" s="426" t="n"/>
      <c r="C755" s="86" t="n"/>
      <c r="D755" s="86" t="n"/>
      <c r="E755" s="86" t="n"/>
      <c r="F755" s="86" t="n"/>
      <c r="G755" s="22" t="n"/>
      <c r="H755" s="280" t="n"/>
      <c r="I755" s="280" t="n"/>
      <c r="J755" s="280" t="n"/>
      <c r="K755" s="280" t="n"/>
      <c r="L755" s="280" t="n"/>
      <c r="M755" s="280" t="n"/>
      <c r="N755" s="280" t="n"/>
      <c r="O755" s="280" t="n"/>
      <c r="P755" s="280" t="n"/>
      <c r="Q755" s="280" t="n"/>
      <c r="R755" s="280" t="n"/>
      <c r="S755" s="280" t="n"/>
      <c r="T755" s="280" t="n"/>
      <c r="U755" s="280" t="n"/>
      <c r="V755" s="280" t="n"/>
      <c r="W755" s="280" t="n"/>
      <c r="X755" s="280" t="n"/>
      <c r="Y755" s="280" t="n"/>
      <c r="Z755" s="280" t="n"/>
      <c r="AA755" s="280" t="n"/>
      <c r="AB755" s="280" t="n"/>
      <c r="AC755" s="280" t="n"/>
      <c r="AD755" s="280" t="n"/>
      <c r="AE755" s="280" t="n"/>
      <c r="AF755" s="280" t="n"/>
      <c r="AG755" s="280" t="n"/>
      <c r="AH755" s="280" t="n"/>
      <c r="AI755" s="280" t="n"/>
      <c r="AJ755" s="280" t="n"/>
      <c r="AK755" s="280" t="n"/>
    </row>
    <row r="756" ht="15" customFormat="1" customHeight="1" s="23">
      <c r="A756" s="115" t="n"/>
      <c r="B756" s="426" t="n"/>
      <c r="C756" s="86" t="n"/>
      <c r="D756" s="86" t="n"/>
      <c r="E756" s="86" t="n"/>
      <c r="F756" s="86" t="n"/>
      <c r="G756" s="22" t="n"/>
      <c r="H756" s="280" t="n"/>
      <c r="I756" s="280" t="n"/>
      <c r="J756" s="280" t="n"/>
      <c r="K756" s="280" t="n"/>
      <c r="L756" s="280" t="n"/>
      <c r="M756" s="280" t="n"/>
      <c r="N756" s="280" t="n"/>
      <c r="O756" s="280" t="n"/>
      <c r="P756" s="280" t="n"/>
      <c r="Q756" s="280" t="n"/>
      <c r="R756" s="280" t="n"/>
      <c r="S756" s="280" t="n"/>
      <c r="T756" s="280" t="n"/>
      <c r="U756" s="280" t="n"/>
      <c r="V756" s="280" t="n"/>
      <c r="W756" s="280" t="n"/>
      <c r="X756" s="280" t="n"/>
      <c r="Y756" s="280" t="n"/>
      <c r="Z756" s="280" t="n"/>
      <c r="AA756" s="280" t="n"/>
      <c r="AB756" s="280" t="n"/>
      <c r="AC756" s="280" t="n"/>
      <c r="AD756" s="280" t="n"/>
      <c r="AE756" s="280" t="n"/>
      <c r="AF756" s="280" t="n"/>
      <c r="AG756" s="280" t="n"/>
      <c r="AH756" s="280" t="n"/>
      <c r="AI756" s="280" t="n"/>
      <c r="AJ756" s="280" t="n"/>
      <c r="AK756" s="280" t="n"/>
    </row>
    <row r="757" ht="15" customFormat="1" customHeight="1" s="23">
      <c r="A757" s="115" t="n"/>
      <c r="B757" s="426" t="n"/>
      <c r="C757" s="86" t="n"/>
      <c r="D757" s="86" t="n"/>
      <c r="E757" s="86" t="n"/>
      <c r="F757" s="86" t="n"/>
      <c r="G757" s="22" t="n"/>
      <c r="H757" s="280" t="n"/>
      <c r="I757" s="280" t="n"/>
      <c r="J757" s="280" t="n"/>
      <c r="K757" s="280" t="n"/>
      <c r="L757" s="280" t="n"/>
      <c r="M757" s="280" t="n"/>
      <c r="N757" s="280" t="n"/>
      <c r="O757" s="280" t="n"/>
      <c r="P757" s="280" t="n"/>
      <c r="Q757" s="280" t="n"/>
      <c r="R757" s="280" t="n"/>
      <c r="S757" s="280" t="n"/>
      <c r="T757" s="280" t="n"/>
      <c r="U757" s="280" t="n"/>
      <c r="V757" s="280" t="n"/>
      <c r="W757" s="280" t="n"/>
      <c r="X757" s="280" t="n"/>
      <c r="Y757" s="280" t="n"/>
      <c r="Z757" s="280" t="n"/>
      <c r="AA757" s="280" t="n"/>
      <c r="AB757" s="280" t="n"/>
      <c r="AC757" s="280" t="n"/>
      <c r="AD757" s="280" t="n"/>
      <c r="AE757" s="280" t="n"/>
      <c r="AF757" s="280" t="n"/>
      <c r="AG757" s="280" t="n"/>
      <c r="AH757" s="280" t="n"/>
      <c r="AI757" s="280" t="n"/>
      <c r="AJ757" s="280" t="n"/>
      <c r="AK757" s="280" t="n"/>
    </row>
    <row r="758" ht="15" customFormat="1" customHeight="1" s="23">
      <c r="A758" s="115" t="n"/>
      <c r="B758" s="426" t="n"/>
      <c r="C758" s="86" t="n"/>
      <c r="D758" s="86" t="n"/>
      <c r="E758" s="86" t="n"/>
      <c r="F758" s="86" t="n"/>
      <c r="G758" s="22" t="n"/>
      <c r="H758" s="280" t="n"/>
      <c r="I758" s="280" t="n"/>
      <c r="J758" s="280" t="n"/>
      <c r="K758" s="280" t="n"/>
      <c r="L758" s="280" t="n"/>
      <c r="M758" s="280" t="n"/>
      <c r="N758" s="280" t="n"/>
      <c r="O758" s="280" t="n"/>
      <c r="P758" s="280" t="n"/>
      <c r="Q758" s="280" t="n"/>
      <c r="R758" s="280" t="n"/>
      <c r="S758" s="280" t="n"/>
      <c r="T758" s="280" t="n"/>
      <c r="U758" s="280" t="n"/>
      <c r="V758" s="280" t="n"/>
      <c r="W758" s="280" t="n"/>
      <c r="X758" s="280" t="n"/>
      <c r="Y758" s="280" t="n"/>
      <c r="Z758" s="280" t="n"/>
      <c r="AA758" s="280" t="n"/>
      <c r="AB758" s="280" t="n"/>
      <c r="AC758" s="280" t="n"/>
      <c r="AD758" s="280" t="n"/>
      <c r="AE758" s="280" t="n"/>
      <c r="AF758" s="280" t="n"/>
      <c r="AG758" s="280" t="n"/>
      <c r="AH758" s="280" t="n"/>
      <c r="AI758" s="280" t="n"/>
      <c r="AJ758" s="280" t="n"/>
      <c r="AK758" s="280" t="n"/>
    </row>
    <row r="759" ht="15" customFormat="1" customHeight="1" s="23">
      <c r="A759" s="115" t="n"/>
      <c r="B759" s="426" t="n"/>
      <c r="C759" s="86" t="n"/>
      <c r="D759" s="86" t="n"/>
      <c r="E759" s="86" t="n"/>
      <c r="F759" s="86" t="n"/>
      <c r="G759" s="22" t="n"/>
      <c r="H759" s="280" t="n"/>
      <c r="I759" s="280" t="n"/>
      <c r="J759" s="280" t="n"/>
      <c r="K759" s="280" t="n"/>
      <c r="L759" s="280" t="n"/>
      <c r="M759" s="280" t="n"/>
      <c r="N759" s="280" t="n"/>
      <c r="O759" s="280" t="n"/>
      <c r="P759" s="280" t="n"/>
      <c r="Q759" s="280" t="n"/>
      <c r="R759" s="280" t="n"/>
      <c r="S759" s="280" t="n"/>
      <c r="T759" s="280" t="n"/>
      <c r="U759" s="280" t="n"/>
      <c r="V759" s="280" t="n"/>
      <c r="W759" s="280" t="n"/>
      <c r="X759" s="280" t="n"/>
      <c r="Y759" s="280" t="n"/>
      <c r="Z759" s="280" t="n"/>
      <c r="AA759" s="280" t="n"/>
      <c r="AB759" s="280" t="n"/>
      <c r="AC759" s="280" t="n"/>
      <c r="AD759" s="280" t="n"/>
      <c r="AE759" s="280" t="n"/>
      <c r="AF759" s="280" t="n"/>
      <c r="AG759" s="280" t="n"/>
      <c r="AH759" s="280" t="n"/>
      <c r="AI759" s="280" t="n"/>
      <c r="AJ759" s="280" t="n"/>
      <c r="AK759" s="280" t="n"/>
    </row>
    <row r="760" ht="15" customFormat="1" customHeight="1" s="23">
      <c r="A760" s="115" t="n"/>
      <c r="B760" s="426" t="n"/>
      <c r="C760" s="86" t="n"/>
      <c r="D760" s="86" t="n"/>
      <c r="E760" s="86" t="n"/>
      <c r="F760" s="86" t="n"/>
      <c r="G760" s="22" t="n"/>
      <c r="H760" s="280" t="n"/>
      <c r="I760" s="280" t="n"/>
      <c r="J760" s="280" t="n"/>
      <c r="K760" s="280" t="n"/>
      <c r="L760" s="280" t="n"/>
      <c r="M760" s="280" t="n"/>
      <c r="N760" s="280" t="n"/>
      <c r="O760" s="280" t="n"/>
      <c r="P760" s="280" t="n"/>
      <c r="Q760" s="280" t="n"/>
      <c r="R760" s="280" t="n"/>
      <c r="S760" s="280" t="n"/>
      <c r="T760" s="280" t="n"/>
      <c r="U760" s="280" t="n"/>
      <c r="V760" s="280" t="n"/>
      <c r="W760" s="280" t="n"/>
      <c r="X760" s="280" t="n"/>
      <c r="Y760" s="280" t="n"/>
      <c r="Z760" s="280" t="n"/>
      <c r="AA760" s="280" t="n"/>
      <c r="AB760" s="280" t="n"/>
      <c r="AC760" s="280" t="n"/>
      <c r="AD760" s="280" t="n"/>
      <c r="AE760" s="280" t="n"/>
      <c r="AF760" s="280" t="n"/>
      <c r="AG760" s="280" t="n"/>
      <c r="AH760" s="280" t="n"/>
      <c r="AI760" s="280" t="n"/>
      <c r="AJ760" s="280" t="n"/>
      <c r="AK760" s="280" t="n"/>
    </row>
    <row r="761" ht="15" customFormat="1" customHeight="1" s="23">
      <c r="A761" s="115" t="n"/>
      <c r="B761" s="426" t="n"/>
      <c r="C761" s="86" t="n"/>
      <c r="D761" s="86" t="n"/>
      <c r="E761" s="86" t="n"/>
      <c r="F761" s="86" t="n"/>
      <c r="G761" s="22" t="n"/>
      <c r="H761" s="280" t="n"/>
      <c r="I761" s="280" t="n"/>
      <c r="J761" s="280" t="n"/>
      <c r="K761" s="280" t="n"/>
      <c r="L761" s="280" t="n"/>
      <c r="M761" s="280" t="n"/>
      <c r="N761" s="280" t="n"/>
      <c r="O761" s="280" t="n"/>
      <c r="P761" s="280" t="n"/>
      <c r="Q761" s="280" t="n"/>
      <c r="R761" s="280" t="n"/>
      <c r="S761" s="280" t="n"/>
      <c r="T761" s="280" t="n"/>
      <c r="U761" s="280" t="n"/>
      <c r="V761" s="280" t="n"/>
      <c r="W761" s="280" t="n"/>
      <c r="X761" s="280" t="n"/>
      <c r="Y761" s="280" t="n"/>
      <c r="Z761" s="280" t="n"/>
      <c r="AA761" s="280" t="n"/>
      <c r="AB761" s="280" t="n"/>
      <c r="AC761" s="280" t="n"/>
      <c r="AD761" s="280" t="n"/>
      <c r="AE761" s="280" t="n"/>
      <c r="AF761" s="280" t="n"/>
      <c r="AG761" s="280" t="n"/>
      <c r="AH761" s="280" t="n"/>
      <c r="AI761" s="280" t="n"/>
      <c r="AJ761" s="280" t="n"/>
      <c r="AK761" s="280" t="n"/>
    </row>
    <row r="762" ht="15" customFormat="1" customHeight="1" s="23">
      <c r="A762" s="115" t="n"/>
      <c r="B762" s="426" t="n"/>
      <c r="C762" s="86" t="n"/>
      <c r="D762" s="86" t="n"/>
      <c r="E762" s="86" t="n"/>
      <c r="F762" s="86" t="n"/>
      <c r="G762" s="22" t="n"/>
      <c r="H762" s="280" t="n"/>
      <c r="I762" s="280" t="n"/>
      <c r="J762" s="280" t="n"/>
      <c r="K762" s="280" t="n"/>
      <c r="L762" s="280" t="n"/>
      <c r="M762" s="280" t="n"/>
      <c r="N762" s="280" t="n"/>
      <c r="O762" s="280" t="n"/>
      <c r="P762" s="280" t="n"/>
      <c r="Q762" s="280" t="n"/>
      <c r="R762" s="280" t="n"/>
      <c r="S762" s="280" t="n"/>
      <c r="T762" s="280" t="n"/>
      <c r="U762" s="280" t="n"/>
      <c r="V762" s="280" t="n"/>
      <c r="W762" s="280" t="n"/>
      <c r="X762" s="280" t="n"/>
      <c r="Y762" s="280" t="n"/>
      <c r="Z762" s="280" t="n"/>
      <c r="AA762" s="280" t="n"/>
      <c r="AB762" s="280" t="n"/>
      <c r="AC762" s="280" t="n"/>
      <c r="AD762" s="280" t="n"/>
      <c r="AE762" s="280" t="n"/>
      <c r="AF762" s="280" t="n"/>
      <c r="AG762" s="280" t="n"/>
      <c r="AH762" s="280" t="n"/>
      <c r="AI762" s="280" t="n"/>
      <c r="AJ762" s="280" t="n"/>
      <c r="AK762" s="280" t="n"/>
    </row>
    <row r="763" ht="15" customFormat="1" customHeight="1" s="23">
      <c r="A763" s="115" t="n"/>
      <c r="B763" s="426" t="n"/>
      <c r="C763" s="86" t="n"/>
      <c r="D763" s="86" t="n"/>
      <c r="E763" s="86" t="n"/>
      <c r="F763" s="86" t="n"/>
      <c r="G763" s="22" t="n"/>
      <c r="H763" s="280" t="n"/>
      <c r="I763" s="280" t="n"/>
      <c r="J763" s="280" t="n"/>
      <c r="K763" s="280" t="n"/>
      <c r="L763" s="280" t="n"/>
      <c r="M763" s="280" t="n"/>
      <c r="N763" s="280" t="n"/>
      <c r="O763" s="280" t="n"/>
      <c r="P763" s="280" t="n"/>
      <c r="Q763" s="280" t="n"/>
      <c r="R763" s="280" t="n"/>
      <c r="S763" s="280" t="n"/>
      <c r="T763" s="280" t="n"/>
      <c r="U763" s="280" t="n"/>
      <c r="V763" s="280" t="n"/>
      <c r="W763" s="280" t="n"/>
      <c r="X763" s="280" t="n"/>
      <c r="Y763" s="280" t="n"/>
      <c r="Z763" s="280" t="n"/>
      <c r="AA763" s="280" t="n"/>
      <c r="AB763" s="280" t="n"/>
      <c r="AC763" s="280" t="n"/>
      <c r="AD763" s="280" t="n"/>
      <c r="AE763" s="280" t="n"/>
      <c r="AF763" s="280" t="n"/>
      <c r="AG763" s="280" t="n"/>
      <c r="AH763" s="280" t="n"/>
      <c r="AI763" s="280" t="n"/>
      <c r="AJ763" s="280" t="n"/>
      <c r="AK763" s="280" t="n"/>
    </row>
    <row r="764" ht="15" customFormat="1" customHeight="1" s="23">
      <c r="A764" s="115" t="n"/>
      <c r="B764" s="426" t="n"/>
      <c r="C764" s="86" t="n"/>
      <c r="D764" s="86" t="n"/>
      <c r="E764" s="86" t="n"/>
      <c r="F764" s="86" t="n"/>
      <c r="G764" s="22" t="n"/>
      <c r="H764" s="280" t="n"/>
      <c r="I764" s="280" t="n"/>
      <c r="J764" s="280" t="n"/>
      <c r="K764" s="280" t="n"/>
      <c r="L764" s="280" t="n"/>
      <c r="M764" s="280" t="n"/>
      <c r="N764" s="280" t="n"/>
      <c r="O764" s="280" t="n"/>
      <c r="P764" s="280" t="n"/>
      <c r="Q764" s="280" t="n"/>
      <c r="R764" s="280" t="n"/>
      <c r="S764" s="280" t="n"/>
      <c r="T764" s="280" t="n"/>
      <c r="U764" s="280" t="n"/>
      <c r="V764" s="280" t="n"/>
      <c r="W764" s="280" t="n"/>
      <c r="X764" s="280" t="n"/>
      <c r="Y764" s="280" t="n"/>
      <c r="Z764" s="280" t="n"/>
      <c r="AA764" s="280" t="n"/>
      <c r="AB764" s="280" t="n"/>
      <c r="AC764" s="280" t="n"/>
      <c r="AD764" s="280" t="n"/>
      <c r="AE764" s="280" t="n"/>
      <c r="AF764" s="280" t="n"/>
      <c r="AG764" s="280" t="n"/>
      <c r="AH764" s="280" t="n"/>
      <c r="AI764" s="280" t="n"/>
      <c r="AJ764" s="280" t="n"/>
      <c r="AK764" s="280" t="n"/>
    </row>
    <row r="765" ht="15" customFormat="1" customHeight="1" s="23">
      <c r="A765" s="115" t="n"/>
      <c r="B765" s="426" t="n"/>
      <c r="C765" s="86" t="n"/>
      <c r="D765" s="86" t="n"/>
      <c r="E765" s="86" t="n"/>
      <c r="F765" s="86" t="n"/>
      <c r="G765" s="22" t="n"/>
      <c r="H765" s="280" t="n"/>
      <c r="I765" s="280" t="n"/>
      <c r="J765" s="280" t="n"/>
      <c r="K765" s="280" t="n"/>
      <c r="L765" s="280" t="n"/>
      <c r="M765" s="280" t="n"/>
      <c r="N765" s="280" t="n"/>
      <c r="O765" s="280" t="n"/>
      <c r="P765" s="280" t="n"/>
      <c r="Q765" s="280" t="n"/>
      <c r="R765" s="280" t="n"/>
      <c r="S765" s="280" t="n"/>
      <c r="T765" s="280" t="n"/>
      <c r="U765" s="280" t="n"/>
      <c r="V765" s="280" t="n"/>
      <c r="W765" s="280" t="n"/>
      <c r="X765" s="280" t="n"/>
      <c r="Y765" s="280" t="n"/>
      <c r="Z765" s="280" t="n"/>
      <c r="AA765" s="280" t="n"/>
      <c r="AB765" s="280" t="n"/>
      <c r="AC765" s="280" t="n"/>
      <c r="AD765" s="280" t="n"/>
      <c r="AE765" s="280" t="n"/>
      <c r="AF765" s="280" t="n"/>
      <c r="AG765" s="280" t="n"/>
      <c r="AH765" s="280" t="n"/>
      <c r="AI765" s="280" t="n"/>
      <c r="AJ765" s="280" t="n"/>
      <c r="AK765" s="280" t="n"/>
    </row>
    <row r="766" ht="15" customFormat="1" customHeight="1" s="23">
      <c r="A766" s="115" t="n"/>
      <c r="B766" s="426" t="n"/>
      <c r="C766" s="86" t="n"/>
      <c r="D766" s="86" t="n"/>
      <c r="E766" s="86" t="n"/>
      <c r="F766" s="86" t="n"/>
      <c r="G766" s="22" t="n"/>
      <c r="H766" s="280" t="n"/>
      <c r="I766" s="280" t="n"/>
      <c r="J766" s="280" t="n"/>
      <c r="K766" s="280" t="n"/>
      <c r="L766" s="280" t="n"/>
      <c r="M766" s="280" t="n"/>
      <c r="N766" s="280" t="n"/>
      <c r="O766" s="280" t="n"/>
      <c r="P766" s="280" t="n"/>
      <c r="Q766" s="280" t="n"/>
      <c r="R766" s="280" t="n"/>
      <c r="S766" s="280" t="n"/>
      <c r="T766" s="280" t="n"/>
      <c r="U766" s="280" t="n"/>
      <c r="V766" s="280" t="n"/>
      <c r="W766" s="280" t="n"/>
      <c r="X766" s="280" t="n"/>
      <c r="Y766" s="280" t="n"/>
      <c r="Z766" s="280" t="n"/>
      <c r="AA766" s="280" t="n"/>
      <c r="AB766" s="280" t="n"/>
      <c r="AC766" s="280" t="n"/>
      <c r="AD766" s="280" t="n"/>
      <c r="AE766" s="280" t="n"/>
      <c r="AF766" s="280" t="n"/>
      <c r="AG766" s="280" t="n"/>
      <c r="AH766" s="280" t="n"/>
      <c r="AI766" s="280" t="n"/>
      <c r="AJ766" s="280" t="n"/>
      <c r="AK766" s="280" t="n"/>
    </row>
    <row r="767" ht="15" customFormat="1" customHeight="1" s="23">
      <c r="A767" s="115" t="n"/>
      <c r="B767" s="426" t="n"/>
      <c r="C767" s="86" t="n"/>
      <c r="D767" s="86" t="n"/>
      <c r="E767" s="86" t="n"/>
      <c r="F767" s="86" t="n"/>
      <c r="G767" s="22" t="n"/>
      <c r="H767" s="280" t="n"/>
      <c r="I767" s="280" t="n"/>
      <c r="J767" s="280" t="n"/>
      <c r="K767" s="280" t="n"/>
      <c r="L767" s="280" t="n"/>
      <c r="M767" s="280" t="n"/>
      <c r="N767" s="280" t="n"/>
      <c r="O767" s="280" t="n"/>
      <c r="P767" s="280" t="n"/>
      <c r="Q767" s="280" t="n"/>
      <c r="R767" s="280" t="n"/>
      <c r="S767" s="280" t="n"/>
      <c r="T767" s="280" t="n"/>
      <c r="U767" s="280" t="n"/>
      <c r="V767" s="280" t="n"/>
      <c r="W767" s="280" t="n"/>
      <c r="X767" s="280" t="n"/>
      <c r="Y767" s="280" t="n"/>
      <c r="Z767" s="280" t="n"/>
      <c r="AA767" s="280" t="n"/>
      <c r="AB767" s="280" t="n"/>
      <c r="AC767" s="280" t="n"/>
      <c r="AD767" s="280" t="n"/>
      <c r="AE767" s="280" t="n"/>
      <c r="AF767" s="280" t="n"/>
      <c r="AG767" s="280" t="n"/>
      <c r="AH767" s="280" t="n"/>
      <c r="AI767" s="280" t="n"/>
      <c r="AJ767" s="280" t="n"/>
      <c r="AK767" s="280" t="n"/>
    </row>
    <row r="768" ht="15" customFormat="1" customHeight="1" s="23">
      <c r="A768" s="115" t="n"/>
      <c r="B768" s="426" t="n"/>
      <c r="C768" s="86" t="n"/>
      <c r="D768" s="86" t="n"/>
      <c r="E768" s="86" t="n"/>
      <c r="F768" s="86" t="n"/>
      <c r="G768" s="22" t="n"/>
      <c r="H768" s="280" t="n"/>
      <c r="I768" s="280" t="n"/>
      <c r="J768" s="280" t="n"/>
      <c r="K768" s="280" t="n"/>
      <c r="L768" s="280" t="n"/>
      <c r="M768" s="280" t="n"/>
      <c r="N768" s="280" t="n"/>
      <c r="O768" s="280" t="n"/>
      <c r="P768" s="280" t="n"/>
      <c r="Q768" s="280" t="n"/>
      <c r="R768" s="280" t="n"/>
      <c r="S768" s="280" t="n"/>
      <c r="T768" s="280" t="n"/>
      <c r="U768" s="280" t="n"/>
      <c r="V768" s="280" t="n"/>
      <c r="W768" s="280" t="n"/>
      <c r="X768" s="280" t="n"/>
      <c r="Y768" s="280" t="n"/>
      <c r="Z768" s="280" t="n"/>
      <c r="AA768" s="280" t="n"/>
      <c r="AB768" s="280" t="n"/>
      <c r="AC768" s="280" t="n"/>
      <c r="AD768" s="280" t="n"/>
      <c r="AE768" s="280" t="n"/>
      <c r="AF768" s="280" t="n"/>
      <c r="AG768" s="280" t="n"/>
      <c r="AH768" s="280" t="n"/>
      <c r="AI768" s="280" t="n"/>
      <c r="AJ768" s="280" t="n"/>
      <c r="AK768" s="280" t="n"/>
    </row>
    <row r="769" ht="15" customFormat="1" customHeight="1" s="23">
      <c r="A769" s="115" t="n"/>
      <c r="B769" s="426" t="n"/>
      <c r="C769" s="86" t="n"/>
      <c r="D769" s="86" t="n"/>
      <c r="E769" s="86" t="n"/>
      <c r="F769" s="86" t="n"/>
      <c r="G769" s="22" t="n"/>
      <c r="H769" s="280" t="n"/>
      <c r="I769" s="280" t="n"/>
      <c r="J769" s="280" t="n"/>
      <c r="K769" s="280" t="n"/>
      <c r="L769" s="280" t="n"/>
      <c r="M769" s="280" t="n"/>
      <c r="N769" s="280" t="n"/>
      <c r="O769" s="280" t="n"/>
      <c r="P769" s="280" t="n"/>
      <c r="Q769" s="280" t="n"/>
      <c r="R769" s="280" t="n"/>
      <c r="S769" s="280" t="n"/>
      <c r="T769" s="280" t="n"/>
      <c r="U769" s="280" t="n"/>
      <c r="V769" s="280" t="n"/>
      <c r="W769" s="280" t="n"/>
      <c r="X769" s="280" t="n"/>
      <c r="Y769" s="280" t="n"/>
      <c r="Z769" s="280" t="n"/>
      <c r="AA769" s="280" t="n"/>
      <c r="AB769" s="280" t="n"/>
      <c r="AC769" s="280" t="n"/>
      <c r="AD769" s="280" t="n"/>
      <c r="AE769" s="280" t="n"/>
      <c r="AF769" s="280" t="n"/>
      <c r="AG769" s="280" t="n"/>
      <c r="AH769" s="280" t="n"/>
      <c r="AI769" s="280" t="n"/>
      <c r="AJ769" s="280" t="n"/>
      <c r="AK769" s="280" t="n"/>
    </row>
    <row r="770" ht="15" customFormat="1" customHeight="1" s="23">
      <c r="A770" s="115" t="n"/>
      <c r="B770" s="426" t="n"/>
      <c r="C770" s="86" t="n"/>
      <c r="D770" s="86" t="n"/>
      <c r="E770" s="86" t="n"/>
      <c r="F770" s="86" t="n"/>
      <c r="G770" s="22" t="n"/>
      <c r="H770" s="280" t="n"/>
      <c r="I770" s="280" t="n"/>
      <c r="J770" s="280" t="n"/>
      <c r="K770" s="280" t="n"/>
      <c r="L770" s="280" t="n"/>
      <c r="M770" s="280" t="n"/>
      <c r="N770" s="280" t="n"/>
      <c r="O770" s="280" t="n"/>
      <c r="P770" s="280" t="n"/>
      <c r="Q770" s="280" t="n"/>
      <c r="R770" s="280" t="n"/>
      <c r="S770" s="280" t="n"/>
      <c r="T770" s="280" t="n"/>
      <c r="U770" s="280" t="n"/>
      <c r="V770" s="280" t="n"/>
      <c r="W770" s="280" t="n"/>
      <c r="X770" s="280" t="n"/>
      <c r="Y770" s="280" t="n"/>
      <c r="Z770" s="280" t="n"/>
      <c r="AA770" s="280" t="n"/>
      <c r="AB770" s="280" t="n"/>
      <c r="AC770" s="280" t="n"/>
      <c r="AD770" s="280" t="n"/>
      <c r="AE770" s="280" t="n"/>
      <c r="AF770" s="280" t="n"/>
      <c r="AG770" s="280" t="n"/>
      <c r="AH770" s="280" t="n"/>
      <c r="AI770" s="280" t="n"/>
      <c r="AJ770" s="280" t="n"/>
      <c r="AK770" s="280" t="n"/>
    </row>
    <row r="771" ht="15" customFormat="1" customHeight="1" s="23">
      <c r="A771" s="115" t="n"/>
      <c r="B771" s="426" t="n"/>
      <c r="C771" s="86" t="n"/>
      <c r="D771" s="86" t="n"/>
      <c r="E771" s="86" t="n"/>
      <c r="F771" s="86" t="n"/>
      <c r="G771" s="22" t="n"/>
      <c r="H771" s="280" t="n"/>
      <c r="I771" s="280" t="n"/>
      <c r="J771" s="280" t="n"/>
      <c r="K771" s="280" t="n"/>
      <c r="L771" s="280" t="n"/>
      <c r="M771" s="280" t="n"/>
      <c r="N771" s="280" t="n"/>
      <c r="O771" s="280" t="n"/>
      <c r="P771" s="280" t="n"/>
      <c r="Q771" s="280" t="n"/>
      <c r="R771" s="280" t="n"/>
      <c r="S771" s="280" t="n"/>
      <c r="T771" s="280" t="n"/>
      <c r="U771" s="280" t="n"/>
      <c r="V771" s="280" t="n"/>
      <c r="W771" s="280" t="n"/>
      <c r="X771" s="280" t="n"/>
      <c r="Y771" s="280" t="n"/>
      <c r="Z771" s="280" t="n"/>
      <c r="AA771" s="280" t="n"/>
      <c r="AB771" s="280" t="n"/>
      <c r="AC771" s="280" t="n"/>
      <c r="AD771" s="280" t="n"/>
      <c r="AE771" s="280" t="n"/>
      <c r="AF771" s="280" t="n"/>
      <c r="AG771" s="280" t="n"/>
      <c r="AH771" s="280" t="n"/>
      <c r="AI771" s="280" t="n"/>
      <c r="AJ771" s="280" t="n"/>
      <c r="AK771" s="280" t="n"/>
    </row>
    <row r="772" ht="15" customFormat="1" customHeight="1" s="23">
      <c r="A772" s="115" t="n"/>
      <c r="B772" s="426" t="n"/>
      <c r="C772" s="86" t="n"/>
      <c r="D772" s="86" t="n"/>
      <c r="E772" s="86" t="n"/>
      <c r="F772" s="86" t="n"/>
      <c r="G772" s="22" t="n"/>
      <c r="H772" s="280" t="n"/>
      <c r="I772" s="280" t="n"/>
      <c r="J772" s="280" t="n"/>
      <c r="K772" s="280" t="n"/>
      <c r="L772" s="280" t="n"/>
      <c r="M772" s="280" t="n"/>
      <c r="N772" s="280" t="n"/>
      <c r="O772" s="280" t="n"/>
      <c r="P772" s="280" t="n"/>
      <c r="Q772" s="280" t="n"/>
      <c r="R772" s="280" t="n"/>
      <c r="S772" s="280" t="n"/>
      <c r="T772" s="280" t="n"/>
      <c r="U772" s="280" t="n"/>
      <c r="V772" s="280" t="n"/>
      <c r="W772" s="280" t="n"/>
      <c r="X772" s="280" t="n"/>
      <c r="Y772" s="280" t="n"/>
      <c r="Z772" s="280" t="n"/>
      <c r="AA772" s="280" t="n"/>
      <c r="AB772" s="280" t="n"/>
      <c r="AC772" s="280" t="n"/>
      <c r="AD772" s="280" t="n"/>
      <c r="AE772" s="280" t="n"/>
      <c r="AF772" s="280" t="n"/>
      <c r="AG772" s="280" t="n"/>
      <c r="AH772" s="280" t="n"/>
      <c r="AI772" s="280" t="n"/>
      <c r="AJ772" s="280" t="n"/>
      <c r="AK772" s="280" t="n"/>
    </row>
    <row r="773" ht="15" customFormat="1" customHeight="1" s="23">
      <c r="A773" s="115" t="n"/>
      <c r="B773" s="426" t="n"/>
      <c r="C773" s="86" t="n"/>
      <c r="D773" s="86" t="n"/>
      <c r="E773" s="86" t="n"/>
      <c r="F773" s="86" t="n"/>
      <c r="G773" s="22" t="n"/>
      <c r="H773" s="280" t="n"/>
      <c r="I773" s="280" t="n"/>
      <c r="J773" s="280" t="n"/>
      <c r="K773" s="280" t="n"/>
      <c r="L773" s="280" t="n"/>
      <c r="M773" s="280" t="n"/>
      <c r="N773" s="280" t="n"/>
      <c r="O773" s="280" t="n"/>
      <c r="P773" s="280" t="n"/>
      <c r="Q773" s="280" t="n"/>
      <c r="R773" s="280" t="n"/>
      <c r="S773" s="280" t="n"/>
      <c r="T773" s="280" t="n"/>
      <c r="U773" s="280" t="n"/>
      <c r="V773" s="280" t="n"/>
      <c r="W773" s="280" t="n"/>
      <c r="X773" s="280" t="n"/>
      <c r="Y773" s="280" t="n"/>
      <c r="Z773" s="280" t="n"/>
      <c r="AA773" s="280" t="n"/>
      <c r="AB773" s="280" t="n"/>
      <c r="AC773" s="280" t="n"/>
      <c r="AD773" s="280" t="n"/>
      <c r="AE773" s="280" t="n"/>
      <c r="AF773" s="280" t="n"/>
      <c r="AG773" s="280" t="n"/>
      <c r="AH773" s="280" t="n"/>
      <c r="AI773" s="280" t="n"/>
      <c r="AJ773" s="280" t="n"/>
      <c r="AK773" s="280" t="n"/>
    </row>
    <row r="774" ht="15" customFormat="1" customHeight="1" s="23">
      <c r="A774" s="115" t="n"/>
      <c r="B774" s="426" t="n"/>
      <c r="C774" s="86" t="n"/>
      <c r="D774" s="86" t="n"/>
      <c r="E774" s="86" t="n"/>
      <c r="F774" s="86" t="n"/>
      <c r="G774" s="22" t="n"/>
      <c r="H774" s="280" t="n"/>
      <c r="I774" s="280" t="n"/>
      <c r="J774" s="280" t="n"/>
      <c r="K774" s="280" t="n"/>
      <c r="L774" s="280" t="n"/>
      <c r="M774" s="280" t="n"/>
      <c r="N774" s="280" t="n"/>
      <c r="O774" s="280" t="n"/>
      <c r="P774" s="280" t="n"/>
      <c r="Q774" s="280" t="n"/>
      <c r="R774" s="280" t="n"/>
      <c r="S774" s="280" t="n"/>
      <c r="T774" s="280" t="n"/>
      <c r="U774" s="280" t="n"/>
      <c r="V774" s="280" t="n"/>
      <c r="W774" s="280" t="n"/>
      <c r="X774" s="280" t="n"/>
      <c r="Y774" s="280" t="n"/>
      <c r="Z774" s="280" t="n"/>
      <c r="AA774" s="280" t="n"/>
      <c r="AB774" s="280" t="n"/>
      <c r="AC774" s="280" t="n"/>
      <c r="AD774" s="280" t="n"/>
      <c r="AE774" s="280" t="n"/>
      <c r="AF774" s="280" t="n"/>
      <c r="AG774" s="280" t="n"/>
      <c r="AH774" s="280" t="n"/>
      <c r="AI774" s="280" t="n"/>
      <c r="AJ774" s="280" t="n"/>
      <c r="AK774" s="280" t="n"/>
    </row>
    <row r="775" ht="15" customFormat="1" customHeight="1" s="23">
      <c r="A775" s="115" t="n"/>
      <c r="B775" s="426" t="n"/>
      <c r="C775" s="86" t="n"/>
      <c r="D775" s="86" t="n"/>
      <c r="E775" s="86" t="n"/>
      <c r="F775" s="86" t="n"/>
      <c r="G775" s="22" t="n"/>
      <c r="H775" s="280" t="n"/>
      <c r="I775" s="280" t="n"/>
      <c r="J775" s="280" t="n"/>
      <c r="K775" s="280" t="n"/>
      <c r="L775" s="280" t="n"/>
      <c r="M775" s="280" t="n"/>
      <c r="N775" s="280" t="n"/>
      <c r="O775" s="280" t="n"/>
      <c r="P775" s="280" t="n"/>
      <c r="Q775" s="280" t="n"/>
      <c r="R775" s="280" t="n"/>
      <c r="S775" s="280" t="n"/>
      <c r="T775" s="280" t="n"/>
      <c r="U775" s="280" t="n"/>
      <c r="V775" s="280" t="n"/>
      <c r="W775" s="280" t="n"/>
      <c r="X775" s="280" t="n"/>
      <c r="Y775" s="280" t="n"/>
      <c r="Z775" s="280" t="n"/>
      <c r="AA775" s="280" t="n"/>
      <c r="AB775" s="280" t="n"/>
      <c r="AC775" s="280" t="n"/>
      <c r="AD775" s="280" t="n"/>
      <c r="AE775" s="280" t="n"/>
      <c r="AF775" s="280" t="n"/>
      <c r="AG775" s="280" t="n"/>
      <c r="AH775" s="280" t="n"/>
      <c r="AI775" s="280" t="n"/>
      <c r="AJ775" s="280" t="n"/>
      <c r="AK775" s="280" t="n"/>
    </row>
    <row r="776" ht="15" customFormat="1" customHeight="1" s="23">
      <c r="A776" s="115" t="n"/>
      <c r="B776" s="426" t="n"/>
      <c r="C776" s="86" t="n"/>
      <c r="D776" s="86" t="n"/>
      <c r="E776" s="86" t="n"/>
      <c r="F776" s="86" t="n"/>
      <c r="G776" s="22" t="n"/>
      <c r="H776" s="280" t="n"/>
      <c r="I776" s="280" t="n"/>
      <c r="J776" s="280" t="n"/>
      <c r="K776" s="280" t="n"/>
      <c r="L776" s="280" t="n"/>
      <c r="M776" s="280" t="n"/>
      <c r="N776" s="280" t="n"/>
      <c r="O776" s="280" t="n"/>
      <c r="P776" s="280" t="n"/>
      <c r="Q776" s="280" t="n"/>
      <c r="R776" s="280" t="n"/>
      <c r="S776" s="280" t="n"/>
      <c r="T776" s="280" t="n"/>
      <c r="U776" s="280" t="n"/>
      <c r="V776" s="280" t="n"/>
      <c r="W776" s="280" t="n"/>
      <c r="X776" s="280" t="n"/>
      <c r="Y776" s="280" t="n"/>
      <c r="Z776" s="280" t="n"/>
      <c r="AA776" s="280" t="n"/>
      <c r="AB776" s="280" t="n"/>
      <c r="AC776" s="280" t="n"/>
      <c r="AD776" s="280" t="n"/>
      <c r="AE776" s="280" t="n"/>
      <c r="AF776" s="280" t="n"/>
      <c r="AG776" s="280" t="n"/>
      <c r="AH776" s="280" t="n"/>
      <c r="AI776" s="280" t="n"/>
      <c r="AJ776" s="280" t="n"/>
      <c r="AK776" s="280" t="n"/>
    </row>
    <row r="777" ht="15" customFormat="1" customHeight="1" s="23">
      <c r="A777" s="115" t="n"/>
      <c r="B777" s="426" t="n"/>
      <c r="C777" s="86" t="n"/>
      <c r="D777" s="86" t="n"/>
      <c r="E777" s="86" t="n"/>
      <c r="F777" s="86" t="n"/>
      <c r="G777" s="22" t="n"/>
      <c r="H777" s="280" t="n"/>
      <c r="I777" s="280" t="n"/>
      <c r="J777" s="280" t="n"/>
      <c r="K777" s="280" t="n"/>
      <c r="L777" s="280" t="n"/>
      <c r="M777" s="280" t="n"/>
      <c r="N777" s="280" t="n"/>
      <c r="O777" s="280" t="n"/>
      <c r="P777" s="280" t="n"/>
      <c r="Q777" s="280" t="n"/>
      <c r="R777" s="280" t="n"/>
      <c r="S777" s="280" t="n"/>
      <c r="T777" s="280" t="n"/>
      <c r="U777" s="280" t="n"/>
      <c r="V777" s="280" t="n"/>
      <c r="W777" s="280" t="n"/>
      <c r="X777" s="280" t="n"/>
      <c r="Y777" s="280" t="n"/>
      <c r="Z777" s="280" t="n"/>
      <c r="AA777" s="280" t="n"/>
      <c r="AB777" s="280" t="n"/>
      <c r="AC777" s="280" t="n"/>
      <c r="AD777" s="280" t="n"/>
      <c r="AE777" s="280" t="n"/>
      <c r="AF777" s="280" t="n"/>
      <c r="AG777" s="280" t="n"/>
      <c r="AH777" s="280" t="n"/>
      <c r="AI777" s="280" t="n"/>
      <c r="AJ777" s="280" t="n"/>
      <c r="AK777" s="280" t="n"/>
    </row>
    <row r="778" ht="15" customFormat="1" customHeight="1" s="23">
      <c r="A778" s="115" t="n"/>
      <c r="B778" s="426" t="n"/>
      <c r="C778" s="86" t="n"/>
      <c r="D778" s="86" t="n"/>
      <c r="E778" s="86" t="n"/>
      <c r="F778" s="86" t="n"/>
      <c r="G778" s="22" t="n"/>
      <c r="H778" s="280" t="n"/>
      <c r="I778" s="280" t="n"/>
      <c r="J778" s="280" t="n"/>
      <c r="K778" s="280" t="n"/>
      <c r="L778" s="280" t="n"/>
      <c r="M778" s="280" t="n"/>
      <c r="N778" s="280" t="n"/>
      <c r="O778" s="280" t="n"/>
      <c r="P778" s="280" t="n"/>
      <c r="Q778" s="280" t="n"/>
      <c r="R778" s="280" t="n"/>
      <c r="S778" s="280" t="n"/>
      <c r="T778" s="280" t="n"/>
      <c r="U778" s="280" t="n"/>
      <c r="V778" s="280" t="n"/>
      <c r="W778" s="280" t="n"/>
      <c r="X778" s="280" t="n"/>
      <c r="Y778" s="280" t="n"/>
      <c r="Z778" s="280" t="n"/>
      <c r="AA778" s="280" t="n"/>
      <c r="AB778" s="280" t="n"/>
      <c r="AC778" s="280" t="n"/>
      <c r="AD778" s="280" t="n"/>
      <c r="AE778" s="280" t="n"/>
      <c r="AF778" s="280" t="n"/>
      <c r="AG778" s="280" t="n"/>
      <c r="AH778" s="280" t="n"/>
      <c r="AI778" s="280" t="n"/>
      <c r="AJ778" s="280" t="n"/>
      <c r="AK778" s="280" t="n"/>
    </row>
    <row r="779" ht="15" customFormat="1" customHeight="1" s="23">
      <c r="A779" s="115" t="n"/>
      <c r="B779" s="426" t="n"/>
      <c r="C779" s="86" t="n"/>
      <c r="D779" s="86" t="n"/>
      <c r="E779" s="86" t="n"/>
      <c r="F779" s="86" t="n"/>
      <c r="G779" s="22" t="n"/>
      <c r="H779" s="280" t="n"/>
      <c r="I779" s="280" t="n"/>
      <c r="J779" s="280" t="n"/>
      <c r="K779" s="280" t="n"/>
      <c r="L779" s="280" t="n"/>
      <c r="M779" s="280" t="n"/>
      <c r="N779" s="280" t="n"/>
      <c r="O779" s="280" t="n"/>
      <c r="P779" s="280" t="n"/>
      <c r="Q779" s="280" t="n"/>
      <c r="R779" s="280" t="n"/>
      <c r="S779" s="280" t="n"/>
      <c r="T779" s="280" t="n"/>
      <c r="U779" s="280" t="n"/>
      <c r="V779" s="280" t="n"/>
      <c r="W779" s="280" t="n"/>
      <c r="X779" s="280" t="n"/>
      <c r="Y779" s="280" t="n"/>
      <c r="Z779" s="280" t="n"/>
      <c r="AA779" s="280" t="n"/>
      <c r="AB779" s="280" t="n"/>
      <c r="AC779" s="280" t="n"/>
      <c r="AD779" s="280" t="n"/>
      <c r="AE779" s="280" t="n"/>
      <c r="AF779" s="280" t="n"/>
      <c r="AG779" s="280" t="n"/>
      <c r="AH779" s="280" t="n"/>
      <c r="AI779" s="280" t="n"/>
      <c r="AJ779" s="280" t="n"/>
      <c r="AK779" s="280" t="n"/>
    </row>
    <row r="780" ht="15" customFormat="1" customHeight="1" s="23">
      <c r="A780" s="115" t="n"/>
      <c r="B780" s="426" t="n"/>
      <c r="C780" s="86" t="n"/>
      <c r="D780" s="86" t="n"/>
      <c r="E780" s="86" t="n"/>
      <c r="F780" s="86" t="n"/>
      <c r="G780" s="22" t="n"/>
      <c r="H780" s="280" t="n"/>
      <c r="I780" s="280" t="n"/>
      <c r="J780" s="280" t="n"/>
      <c r="K780" s="280" t="n"/>
      <c r="L780" s="280" t="n"/>
      <c r="M780" s="280" t="n"/>
      <c r="N780" s="280" t="n"/>
      <c r="O780" s="280" t="n"/>
      <c r="P780" s="280" t="n"/>
      <c r="Q780" s="280" t="n"/>
      <c r="R780" s="280" t="n"/>
      <c r="S780" s="280" t="n"/>
      <c r="T780" s="280" t="n"/>
      <c r="U780" s="280" t="n"/>
      <c r="V780" s="280" t="n"/>
      <c r="W780" s="280" t="n"/>
      <c r="X780" s="280" t="n"/>
      <c r="Y780" s="280" t="n"/>
      <c r="Z780" s="280" t="n"/>
      <c r="AA780" s="280" t="n"/>
      <c r="AB780" s="280" t="n"/>
      <c r="AC780" s="280" t="n"/>
      <c r="AD780" s="280" t="n"/>
      <c r="AE780" s="280" t="n"/>
      <c r="AF780" s="280" t="n"/>
      <c r="AG780" s="280" t="n"/>
      <c r="AH780" s="280" t="n"/>
      <c r="AI780" s="280" t="n"/>
      <c r="AJ780" s="280" t="n"/>
      <c r="AK780" s="280" t="n"/>
    </row>
    <row r="781" ht="15" customFormat="1" customHeight="1" s="23">
      <c r="A781" s="115" t="n"/>
      <c r="B781" s="426" t="n"/>
      <c r="C781" s="86" t="n"/>
      <c r="D781" s="86" t="n"/>
      <c r="E781" s="86" t="n"/>
      <c r="F781" s="86" t="n"/>
      <c r="G781" s="22" t="n"/>
      <c r="H781" s="280" t="n"/>
      <c r="I781" s="280" t="n"/>
      <c r="J781" s="280" t="n"/>
      <c r="K781" s="280" t="n"/>
      <c r="L781" s="280" t="n"/>
      <c r="M781" s="280" t="n"/>
      <c r="N781" s="280" t="n"/>
      <c r="O781" s="280" t="n"/>
      <c r="P781" s="280" t="n"/>
      <c r="Q781" s="280" t="n"/>
      <c r="R781" s="280" t="n"/>
      <c r="S781" s="280" t="n"/>
      <c r="T781" s="280" t="n"/>
      <c r="U781" s="280" t="n"/>
      <c r="V781" s="280" t="n"/>
      <c r="W781" s="280" t="n"/>
      <c r="X781" s="280" t="n"/>
      <c r="Y781" s="280" t="n"/>
      <c r="Z781" s="280" t="n"/>
      <c r="AA781" s="280" t="n"/>
      <c r="AB781" s="280" t="n"/>
      <c r="AC781" s="280" t="n"/>
      <c r="AD781" s="280" t="n"/>
      <c r="AE781" s="280" t="n"/>
      <c r="AF781" s="280" t="n"/>
      <c r="AG781" s="280" t="n"/>
      <c r="AH781" s="280" t="n"/>
      <c r="AI781" s="280" t="n"/>
      <c r="AJ781" s="280" t="n"/>
      <c r="AK781" s="280" t="n"/>
    </row>
    <row r="782" ht="15" customFormat="1" customHeight="1" s="23">
      <c r="A782" s="115" t="n"/>
      <c r="B782" s="426" t="n"/>
      <c r="C782" s="86" t="n"/>
      <c r="D782" s="86" t="n"/>
      <c r="E782" s="86" t="n"/>
      <c r="F782" s="86" t="n"/>
      <c r="G782" s="22" t="n"/>
      <c r="H782" s="280" t="n"/>
      <c r="I782" s="280" t="n"/>
      <c r="J782" s="280" t="n"/>
      <c r="K782" s="280" t="n"/>
      <c r="L782" s="280" t="n"/>
      <c r="M782" s="280" t="n"/>
      <c r="N782" s="280" t="n"/>
      <c r="O782" s="280" t="n"/>
      <c r="P782" s="280" t="n"/>
      <c r="Q782" s="280" t="n"/>
      <c r="R782" s="280" t="n"/>
      <c r="S782" s="280" t="n"/>
      <c r="T782" s="280" t="n"/>
      <c r="U782" s="280" t="n"/>
      <c r="V782" s="280" t="n"/>
      <c r="W782" s="280" t="n"/>
      <c r="X782" s="280" t="n"/>
      <c r="Y782" s="280" t="n"/>
      <c r="Z782" s="280" t="n"/>
      <c r="AA782" s="280" t="n"/>
      <c r="AB782" s="280" t="n"/>
      <c r="AC782" s="280" t="n"/>
      <c r="AD782" s="280" t="n"/>
      <c r="AE782" s="280" t="n"/>
      <c r="AF782" s="280" t="n"/>
      <c r="AG782" s="280" t="n"/>
      <c r="AH782" s="280" t="n"/>
      <c r="AI782" s="280" t="n"/>
      <c r="AJ782" s="280" t="n"/>
      <c r="AK782" s="280" t="n"/>
    </row>
    <row r="783" ht="15" customFormat="1" customHeight="1" s="23">
      <c r="A783" s="115" t="n"/>
      <c r="B783" s="426" t="n"/>
      <c r="C783" s="86" t="n"/>
      <c r="D783" s="86" t="n"/>
      <c r="E783" s="86" t="n"/>
      <c r="F783" s="86" t="n"/>
      <c r="G783" s="22" t="n"/>
      <c r="H783" s="280" t="n"/>
      <c r="I783" s="280" t="n"/>
      <c r="J783" s="280" t="n"/>
      <c r="K783" s="280" t="n"/>
      <c r="L783" s="280" t="n"/>
      <c r="M783" s="280" t="n"/>
      <c r="N783" s="280" t="n"/>
      <c r="O783" s="280" t="n"/>
      <c r="P783" s="280" t="n"/>
      <c r="Q783" s="280" t="n"/>
      <c r="R783" s="280" t="n"/>
      <c r="S783" s="280" t="n"/>
      <c r="T783" s="280" t="n"/>
      <c r="U783" s="280" t="n"/>
      <c r="V783" s="280" t="n"/>
      <c r="W783" s="280" t="n"/>
      <c r="X783" s="280" t="n"/>
      <c r="Y783" s="280" t="n"/>
      <c r="Z783" s="280" t="n"/>
      <c r="AA783" s="280" t="n"/>
      <c r="AB783" s="280" t="n"/>
      <c r="AC783" s="280" t="n"/>
      <c r="AD783" s="280" t="n"/>
      <c r="AE783" s="280" t="n"/>
      <c r="AF783" s="280" t="n"/>
      <c r="AG783" s="280" t="n"/>
      <c r="AH783" s="280" t="n"/>
      <c r="AI783" s="280" t="n"/>
      <c r="AJ783" s="280" t="n"/>
      <c r="AK783" s="280" t="n"/>
    </row>
    <row r="784" ht="15" customFormat="1" customHeight="1" s="23">
      <c r="A784" s="115" t="n"/>
      <c r="B784" s="426" t="n"/>
      <c r="C784" s="86" t="n"/>
      <c r="D784" s="86" t="n"/>
      <c r="E784" s="86" t="n"/>
      <c r="F784" s="86" t="n"/>
      <c r="G784" s="22" t="n"/>
      <c r="H784" s="280" t="n"/>
      <c r="I784" s="280" t="n"/>
      <c r="J784" s="280" t="n"/>
      <c r="K784" s="280" t="n"/>
      <c r="L784" s="280" t="n"/>
      <c r="M784" s="280" t="n"/>
      <c r="N784" s="280" t="n"/>
      <c r="O784" s="280" t="n"/>
      <c r="P784" s="280" t="n"/>
      <c r="Q784" s="280" t="n"/>
      <c r="R784" s="280" t="n"/>
      <c r="S784" s="280" t="n"/>
      <c r="T784" s="280" t="n"/>
      <c r="U784" s="280" t="n"/>
      <c r="V784" s="280" t="n"/>
      <c r="W784" s="280" t="n"/>
      <c r="X784" s="280" t="n"/>
      <c r="Y784" s="280" t="n"/>
      <c r="Z784" s="280" t="n"/>
      <c r="AA784" s="280" t="n"/>
      <c r="AB784" s="280" t="n"/>
      <c r="AC784" s="280" t="n"/>
      <c r="AD784" s="280" t="n"/>
      <c r="AE784" s="280" t="n"/>
      <c r="AF784" s="280" t="n"/>
      <c r="AG784" s="280" t="n"/>
      <c r="AH784" s="280" t="n"/>
      <c r="AI784" s="280" t="n"/>
      <c r="AJ784" s="280" t="n"/>
      <c r="AK784" s="280" t="n"/>
    </row>
    <row r="785" ht="15" customFormat="1" customHeight="1" s="23">
      <c r="A785" s="115" t="n"/>
      <c r="B785" s="426" t="n"/>
      <c r="C785" s="86" t="n"/>
      <c r="D785" s="86" t="n"/>
      <c r="E785" s="86" t="n"/>
      <c r="F785" s="86" t="n"/>
      <c r="G785" s="22" t="n"/>
      <c r="H785" s="280" t="n"/>
      <c r="I785" s="280" t="n"/>
      <c r="J785" s="280" t="n"/>
      <c r="K785" s="280" t="n"/>
      <c r="L785" s="280" t="n"/>
      <c r="M785" s="280" t="n"/>
      <c r="N785" s="280" t="n"/>
      <c r="O785" s="280" t="n"/>
      <c r="P785" s="280" t="n"/>
      <c r="Q785" s="280" t="n"/>
      <c r="R785" s="280" t="n"/>
      <c r="S785" s="280" t="n"/>
      <c r="T785" s="280" t="n"/>
      <c r="U785" s="280" t="n"/>
      <c r="V785" s="280" t="n"/>
      <c r="W785" s="280" t="n"/>
      <c r="X785" s="280" t="n"/>
      <c r="Y785" s="280" t="n"/>
      <c r="Z785" s="280" t="n"/>
      <c r="AA785" s="280" t="n"/>
      <c r="AB785" s="280" t="n"/>
      <c r="AC785" s="280" t="n"/>
      <c r="AD785" s="280" t="n"/>
      <c r="AE785" s="280" t="n"/>
      <c r="AF785" s="280" t="n"/>
      <c r="AG785" s="280" t="n"/>
      <c r="AH785" s="280" t="n"/>
      <c r="AI785" s="280" t="n"/>
      <c r="AJ785" s="280" t="n"/>
      <c r="AK785" s="280" t="n"/>
    </row>
    <row r="786" ht="15" customFormat="1" customHeight="1" s="23">
      <c r="A786" s="115" t="n"/>
      <c r="B786" s="426" t="n"/>
      <c r="C786" s="86" t="n"/>
      <c r="D786" s="86" t="n"/>
      <c r="E786" s="86" t="n"/>
      <c r="F786" s="86" t="n"/>
      <c r="G786" s="22" t="n"/>
      <c r="H786" s="280" t="n"/>
      <c r="I786" s="280" t="n"/>
      <c r="J786" s="280" t="n"/>
      <c r="K786" s="280" t="n"/>
      <c r="L786" s="280" t="n"/>
      <c r="M786" s="280" t="n"/>
      <c r="N786" s="280" t="n"/>
      <c r="O786" s="280" t="n"/>
      <c r="P786" s="280" t="n"/>
      <c r="Q786" s="280" t="n"/>
      <c r="R786" s="280" t="n"/>
      <c r="S786" s="280" t="n"/>
      <c r="T786" s="280" t="n"/>
      <c r="U786" s="280" t="n"/>
      <c r="V786" s="280" t="n"/>
      <c r="W786" s="280" t="n"/>
      <c r="X786" s="280" t="n"/>
      <c r="Y786" s="280" t="n"/>
      <c r="Z786" s="280" t="n"/>
      <c r="AA786" s="280" t="n"/>
      <c r="AB786" s="280" t="n"/>
      <c r="AC786" s="280" t="n"/>
      <c r="AD786" s="280" t="n"/>
      <c r="AE786" s="280" t="n"/>
      <c r="AF786" s="280" t="n"/>
      <c r="AG786" s="280" t="n"/>
      <c r="AH786" s="280" t="n"/>
      <c r="AI786" s="280" t="n"/>
      <c r="AJ786" s="280" t="n"/>
      <c r="AK786" s="280" t="n"/>
    </row>
    <row r="787" ht="15" customFormat="1" customHeight="1" s="23">
      <c r="A787" s="115" t="n"/>
      <c r="B787" s="426" t="n"/>
      <c r="C787" s="86" t="n"/>
      <c r="D787" s="86" t="n"/>
      <c r="E787" s="86" t="n"/>
      <c r="F787" s="86" t="n"/>
      <c r="G787" s="22" t="n"/>
      <c r="H787" s="280" t="n"/>
      <c r="I787" s="280" t="n"/>
      <c r="J787" s="280" t="n"/>
      <c r="K787" s="280" t="n"/>
      <c r="L787" s="280" t="n"/>
      <c r="M787" s="280" t="n"/>
      <c r="N787" s="280" t="n"/>
      <c r="O787" s="280" t="n"/>
      <c r="P787" s="280" t="n"/>
      <c r="Q787" s="280" t="n"/>
      <c r="R787" s="280" t="n"/>
      <c r="S787" s="280" t="n"/>
      <c r="T787" s="280" t="n"/>
      <c r="U787" s="280" t="n"/>
      <c r="V787" s="280" t="n"/>
      <c r="W787" s="280" t="n"/>
      <c r="X787" s="280" t="n"/>
      <c r="Y787" s="280" t="n"/>
      <c r="Z787" s="280" t="n"/>
      <c r="AA787" s="280" t="n"/>
      <c r="AB787" s="280" t="n"/>
      <c r="AC787" s="280" t="n"/>
      <c r="AD787" s="280" t="n"/>
      <c r="AE787" s="280" t="n"/>
      <c r="AF787" s="280" t="n"/>
      <c r="AG787" s="280" t="n"/>
      <c r="AH787" s="280" t="n"/>
      <c r="AI787" s="280" t="n"/>
      <c r="AJ787" s="280" t="n"/>
      <c r="AK787" s="280" t="n"/>
    </row>
    <row r="788" ht="15" customFormat="1" customHeight="1" s="23">
      <c r="A788" s="115" t="n"/>
      <c r="B788" s="426" t="n"/>
      <c r="C788" s="86" t="n"/>
      <c r="D788" s="86" t="n"/>
      <c r="E788" s="86" t="n"/>
      <c r="F788" s="86" t="n"/>
      <c r="G788" s="22" t="n"/>
      <c r="H788" s="280" t="n"/>
      <c r="I788" s="280" t="n"/>
      <c r="J788" s="280" t="n"/>
      <c r="K788" s="280" t="n"/>
      <c r="L788" s="280" t="n"/>
      <c r="M788" s="280" t="n"/>
      <c r="N788" s="280" t="n"/>
      <c r="O788" s="280" t="n"/>
      <c r="P788" s="280" t="n"/>
      <c r="Q788" s="280" t="n"/>
      <c r="R788" s="280" t="n"/>
      <c r="S788" s="280" t="n"/>
      <c r="T788" s="280" t="n"/>
      <c r="U788" s="280" t="n"/>
      <c r="V788" s="280" t="n"/>
      <c r="W788" s="280" t="n"/>
      <c r="X788" s="280" t="n"/>
      <c r="Y788" s="280" t="n"/>
      <c r="Z788" s="280" t="n"/>
      <c r="AA788" s="280" t="n"/>
      <c r="AB788" s="280" t="n"/>
      <c r="AC788" s="280" t="n"/>
      <c r="AD788" s="280" t="n"/>
      <c r="AE788" s="280" t="n"/>
      <c r="AF788" s="280" t="n"/>
      <c r="AG788" s="280" t="n"/>
      <c r="AH788" s="280" t="n"/>
      <c r="AI788" s="280" t="n"/>
      <c r="AJ788" s="280" t="n"/>
      <c r="AK788" s="280" t="n"/>
    </row>
    <row r="789" ht="15" customFormat="1" customHeight="1" s="23">
      <c r="A789" s="115" t="n"/>
      <c r="B789" s="426" t="n"/>
      <c r="C789" s="86" t="n"/>
      <c r="D789" s="86" t="n"/>
      <c r="E789" s="86" t="n"/>
      <c r="F789" s="86" t="n"/>
      <c r="G789" s="22" t="n"/>
      <c r="H789" s="280" t="n"/>
      <c r="I789" s="280" t="n"/>
      <c r="J789" s="280" t="n"/>
      <c r="K789" s="280" t="n"/>
      <c r="L789" s="280" t="n"/>
      <c r="M789" s="280" t="n"/>
      <c r="N789" s="280" t="n"/>
      <c r="O789" s="280" t="n"/>
      <c r="P789" s="280" t="n"/>
      <c r="Q789" s="280" t="n"/>
      <c r="R789" s="280" t="n"/>
      <c r="S789" s="280" t="n"/>
      <c r="T789" s="280" t="n"/>
      <c r="U789" s="280" t="n"/>
      <c r="V789" s="280" t="n"/>
      <c r="W789" s="280" t="n"/>
      <c r="X789" s="280" t="n"/>
      <c r="Y789" s="280" t="n"/>
      <c r="Z789" s="280" t="n"/>
      <c r="AA789" s="280" t="n"/>
      <c r="AB789" s="280" t="n"/>
      <c r="AC789" s="280" t="n"/>
      <c r="AD789" s="280" t="n"/>
      <c r="AE789" s="280" t="n"/>
      <c r="AF789" s="280" t="n"/>
      <c r="AG789" s="280" t="n"/>
      <c r="AH789" s="280" t="n"/>
      <c r="AI789" s="280" t="n"/>
      <c r="AJ789" s="280" t="n"/>
      <c r="AK789" s="280" t="n"/>
    </row>
    <row r="790" ht="15" customFormat="1" customHeight="1" s="23">
      <c r="A790" s="115" t="n"/>
      <c r="B790" s="426" t="n"/>
      <c r="C790" s="86" t="n"/>
      <c r="D790" s="86" t="n"/>
      <c r="E790" s="86" t="n"/>
      <c r="F790" s="86" t="n"/>
      <c r="G790" s="22" t="n"/>
      <c r="H790" s="280" t="n"/>
      <c r="I790" s="280" t="n"/>
      <c r="J790" s="280" t="n"/>
      <c r="K790" s="280" t="n"/>
      <c r="L790" s="280" t="n"/>
      <c r="M790" s="280" t="n"/>
      <c r="N790" s="280" t="n"/>
      <c r="O790" s="280" t="n"/>
      <c r="P790" s="280" t="n"/>
      <c r="Q790" s="280" t="n"/>
      <c r="R790" s="280" t="n"/>
      <c r="S790" s="280" t="n"/>
      <c r="T790" s="280" t="n"/>
      <c r="U790" s="280" t="n"/>
      <c r="V790" s="280" t="n"/>
      <c r="W790" s="280" t="n"/>
      <c r="X790" s="280" t="n"/>
      <c r="Y790" s="280" t="n"/>
      <c r="Z790" s="280" t="n"/>
      <c r="AA790" s="280" t="n"/>
      <c r="AB790" s="280" t="n"/>
      <c r="AC790" s="280" t="n"/>
      <c r="AD790" s="280" t="n"/>
      <c r="AE790" s="280" t="n"/>
      <c r="AF790" s="280" t="n"/>
      <c r="AG790" s="280" t="n"/>
      <c r="AH790" s="280" t="n"/>
      <c r="AI790" s="280" t="n"/>
      <c r="AJ790" s="280" t="n"/>
      <c r="AK790" s="280" t="n"/>
    </row>
    <row r="791" ht="15" customFormat="1" customHeight="1" s="23">
      <c r="A791" s="115" t="n"/>
      <c r="B791" s="426" t="n"/>
      <c r="C791" s="86" t="n"/>
      <c r="D791" s="86" t="n"/>
      <c r="E791" s="86" t="n"/>
      <c r="F791" s="86" t="n"/>
      <c r="G791" s="22" t="n"/>
      <c r="H791" s="280" t="n"/>
      <c r="I791" s="280" t="n"/>
      <c r="J791" s="280" t="n"/>
      <c r="K791" s="280" t="n"/>
      <c r="L791" s="280" t="n"/>
      <c r="M791" s="280" t="n"/>
      <c r="N791" s="280" t="n"/>
      <c r="O791" s="280" t="n"/>
      <c r="P791" s="280" t="n"/>
      <c r="Q791" s="280" t="n"/>
      <c r="R791" s="280" t="n"/>
      <c r="S791" s="280" t="n"/>
      <c r="T791" s="280" t="n"/>
      <c r="U791" s="280" t="n"/>
      <c r="V791" s="280" t="n"/>
      <c r="W791" s="280" t="n"/>
      <c r="X791" s="280" t="n"/>
      <c r="Y791" s="280" t="n"/>
      <c r="Z791" s="280" t="n"/>
      <c r="AA791" s="280" t="n"/>
      <c r="AB791" s="280" t="n"/>
      <c r="AC791" s="280" t="n"/>
      <c r="AD791" s="280" t="n"/>
      <c r="AE791" s="280" t="n"/>
      <c r="AF791" s="280" t="n"/>
      <c r="AG791" s="280" t="n"/>
      <c r="AH791" s="280" t="n"/>
      <c r="AI791" s="280" t="n"/>
      <c r="AJ791" s="280" t="n"/>
      <c r="AK791" s="280" t="n"/>
    </row>
    <row r="792" ht="15" customFormat="1" customHeight="1" s="23">
      <c r="A792" s="115" t="n"/>
      <c r="B792" s="426" t="n"/>
      <c r="C792" s="86" t="n"/>
      <c r="D792" s="86" t="n"/>
      <c r="E792" s="86" t="n"/>
      <c r="F792" s="86" t="n"/>
      <c r="G792" s="22" t="n"/>
      <c r="H792" s="280" t="n"/>
      <c r="I792" s="280" t="n"/>
      <c r="J792" s="280" t="n"/>
      <c r="K792" s="280" t="n"/>
      <c r="L792" s="280" t="n"/>
      <c r="M792" s="280" t="n"/>
      <c r="N792" s="280" t="n"/>
      <c r="O792" s="280" t="n"/>
      <c r="P792" s="280" t="n"/>
      <c r="Q792" s="280" t="n"/>
      <c r="R792" s="280" t="n"/>
      <c r="S792" s="280" t="n"/>
      <c r="T792" s="280" t="n"/>
      <c r="U792" s="280" t="n"/>
      <c r="V792" s="280" t="n"/>
      <c r="W792" s="280" t="n"/>
      <c r="X792" s="280" t="n"/>
      <c r="Y792" s="280" t="n"/>
      <c r="Z792" s="280" t="n"/>
      <c r="AA792" s="280" t="n"/>
      <c r="AB792" s="280" t="n"/>
      <c r="AC792" s="280" t="n"/>
      <c r="AD792" s="280" t="n"/>
      <c r="AE792" s="280" t="n"/>
      <c r="AF792" s="280" t="n"/>
      <c r="AG792" s="280" t="n"/>
      <c r="AH792" s="280" t="n"/>
      <c r="AI792" s="280" t="n"/>
      <c r="AJ792" s="280" t="n"/>
      <c r="AK792" s="280" t="n"/>
    </row>
    <row r="793" ht="15" customFormat="1" customHeight="1" s="23">
      <c r="A793" s="115" t="n"/>
      <c r="B793" s="426" t="n"/>
      <c r="C793" s="86" t="n"/>
      <c r="D793" s="86" t="n"/>
      <c r="E793" s="86" t="n"/>
      <c r="F793" s="86" t="n"/>
      <c r="G793" s="22" t="n"/>
      <c r="H793" s="280" t="n"/>
      <c r="I793" s="280" t="n"/>
      <c r="J793" s="280" t="n"/>
      <c r="K793" s="280" t="n"/>
      <c r="L793" s="280" t="n"/>
      <c r="M793" s="280" t="n"/>
      <c r="N793" s="280" t="n"/>
      <c r="O793" s="280" t="n"/>
      <c r="P793" s="280" t="n"/>
      <c r="Q793" s="280" t="n"/>
      <c r="R793" s="280" t="n"/>
      <c r="S793" s="280" t="n"/>
      <c r="T793" s="280" t="n"/>
      <c r="U793" s="280" t="n"/>
      <c r="V793" s="280" t="n"/>
      <c r="W793" s="280" t="n"/>
      <c r="X793" s="280" t="n"/>
      <c r="Y793" s="280" t="n"/>
      <c r="Z793" s="280" t="n"/>
      <c r="AA793" s="280" t="n"/>
      <c r="AB793" s="280" t="n"/>
      <c r="AC793" s="280" t="n"/>
      <c r="AD793" s="280" t="n"/>
      <c r="AE793" s="280" t="n"/>
      <c r="AF793" s="280" t="n"/>
      <c r="AG793" s="280" t="n"/>
      <c r="AH793" s="280" t="n"/>
      <c r="AI793" s="280" t="n"/>
      <c r="AJ793" s="280" t="n"/>
      <c r="AK793" s="280" t="n"/>
    </row>
    <row r="794" ht="15" customFormat="1" customHeight="1" s="23">
      <c r="A794" s="115" t="n"/>
      <c r="B794" s="426" t="n"/>
      <c r="C794" s="86" t="n"/>
      <c r="D794" s="86" t="n"/>
      <c r="E794" s="86" t="n"/>
      <c r="F794" s="86" t="n"/>
      <c r="G794" s="22" t="n"/>
      <c r="H794" s="280" t="n"/>
      <c r="I794" s="280" t="n"/>
      <c r="J794" s="280" t="n"/>
      <c r="K794" s="280" t="n"/>
      <c r="L794" s="280" t="n"/>
      <c r="M794" s="280" t="n"/>
      <c r="N794" s="280" t="n"/>
      <c r="O794" s="280" t="n"/>
      <c r="P794" s="280" t="n"/>
      <c r="Q794" s="280" t="n"/>
      <c r="R794" s="280" t="n"/>
      <c r="S794" s="280" t="n"/>
      <c r="T794" s="280" t="n"/>
      <c r="U794" s="280" t="n"/>
      <c r="V794" s="280" t="n"/>
      <c r="W794" s="280" t="n"/>
      <c r="X794" s="280" t="n"/>
      <c r="Y794" s="280" t="n"/>
      <c r="Z794" s="280" t="n"/>
      <c r="AA794" s="280" t="n"/>
      <c r="AB794" s="280" t="n"/>
      <c r="AC794" s="280" t="n"/>
      <c r="AD794" s="280" t="n"/>
      <c r="AE794" s="280" t="n"/>
      <c r="AF794" s="280" t="n"/>
      <c r="AG794" s="280" t="n"/>
      <c r="AH794" s="280" t="n"/>
      <c r="AI794" s="280" t="n"/>
      <c r="AJ794" s="280" t="n"/>
      <c r="AK794" s="280" t="n"/>
    </row>
    <row r="795" ht="15" customFormat="1" customHeight="1" s="23">
      <c r="A795" s="115" t="n"/>
      <c r="B795" s="426" t="n"/>
      <c r="C795" s="86" t="n"/>
      <c r="D795" s="86" t="n"/>
      <c r="E795" s="86" t="n"/>
      <c r="F795" s="86" t="n"/>
      <c r="G795" s="22" t="n"/>
      <c r="H795" s="280" t="n"/>
      <c r="I795" s="280" t="n"/>
      <c r="J795" s="280" t="n"/>
      <c r="K795" s="280" t="n"/>
      <c r="L795" s="280" t="n"/>
      <c r="M795" s="280" t="n"/>
      <c r="N795" s="280" t="n"/>
      <c r="O795" s="280" t="n"/>
      <c r="P795" s="280" t="n"/>
      <c r="Q795" s="280" t="n"/>
      <c r="R795" s="280" t="n"/>
      <c r="S795" s="280" t="n"/>
      <c r="T795" s="280" t="n"/>
      <c r="U795" s="280" t="n"/>
      <c r="V795" s="280" t="n"/>
      <c r="W795" s="280" t="n"/>
      <c r="X795" s="280" t="n"/>
      <c r="Y795" s="280" t="n"/>
      <c r="Z795" s="280" t="n"/>
      <c r="AA795" s="280" t="n"/>
      <c r="AB795" s="280" t="n"/>
      <c r="AC795" s="280" t="n"/>
      <c r="AD795" s="280" t="n"/>
      <c r="AE795" s="280" t="n"/>
      <c r="AF795" s="280" t="n"/>
      <c r="AG795" s="280" t="n"/>
      <c r="AH795" s="280" t="n"/>
      <c r="AI795" s="280" t="n"/>
      <c r="AJ795" s="280" t="n"/>
      <c r="AK795" s="280" t="n"/>
    </row>
    <row r="796" ht="15" customFormat="1" customHeight="1" s="23">
      <c r="A796" s="115" t="n"/>
      <c r="B796" s="426" t="n"/>
      <c r="C796" s="86" t="n"/>
      <c r="D796" s="86" t="n"/>
      <c r="E796" s="86" t="n"/>
      <c r="F796" s="86" t="n"/>
      <c r="G796" s="22" t="n"/>
      <c r="H796" s="280" t="n"/>
      <c r="I796" s="280" t="n"/>
      <c r="J796" s="280" t="n"/>
      <c r="K796" s="280" t="n"/>
      <c r="L796" s="280" t="n"/>
      <c r="M796" s="280" t="n"/>
      <c r="N796" s="280" t="n"/>
      <c r="O796" s="280" t="n"/>
      <c r="P796" s="280" t="n"/>
      <c r="Q796" s="280" t="n"/>
      <c r="R796" s="280" t="n"/>
      <c r="S796" s="280" t="n"/>
      <c r="T796" s="280" t="n"/>
      <c r="U796" s="280" t="n"/>
      <c r="V796" s="280" t="n"/>
      <c r="W796" s="280" t="n"/>
      <c r="X796" s="280" t="n"/>
      <c r="Y796" s="280" t="n"/>
      <c r="Z796" s="280" t="n"/>
      <c r="AA796" s="280" t="n"/>
      <c r="AB796" s="280" t="n"/>
      <c r="AC796" s="280" t="n"/>
      <c r="AD796" s="280" t="n"/>
      <c r="AE796" s="280" t="n"/>
      <c r="AF796" s="280" t="n"/>
      <c r="AG796" s="280" t="n"/>
      <c r="AH796" s="280" t="n"/>
      <c r="AI796" s="280" t="n"/>
      <c r="AJ796" s="280" t="n"/>
      <c r="AK796" s="280" t="n"/>
    </row>
    <row r="797" ht="15" customFormat="1" customHeight="1" s="23">
      <c r="A797" s="115" t="n"/>
      <c r="B797" s="426" t="n"/>
      <c r="C797" s="86" t="n"/>
      <c r="D797" s="86" t="n"/>
      <c r="E797" s="86" t="n"/>
      <c r="F797" s="86" t="n"/>
      <c r="G797" s="22" t="n"/>
      <c r="H797" s="280" t="n"/>
      <c r="I797" s="280" t="n"/>
      <c r="J797" s="280" t="n"/>
      <c r="K797" s="280" t="n"/>
      <c r="L797" s="280" t="n"/>
      <c r="M797" s="280" t="n"/>
      <c r="N797" s="280" t="n"/>
      <c r="O797" s="280" t="n"/>
      <c r="P797" s="280" t="n"/>
      <c r="Q797" s="280" t="n"/>
      <c r="R797" s="280" t="n"/>
      <c r="S797" s="280" t="n"/>
      <c r="T797" s="280" t="n"/>
      <c r="U797" s="280" t="n"/>
      <c r="V797" s="280" t="n"/>
      <c r="W797" s="280" t="n"/>
      <c r="X797" s="280" t="n"/>
      <c r="Y797" s="280" t="n"/>
      <c r="Z797" s="280" t="n"/>
      <c r="AA797" s="280" t="n"/>
      <c r="AB797" s="280" t="n"/>
      <c r="AC797" s="280" t="n"/>
      <c r="AD797" s="280" t="n"/>
      <c r="AE797" s="280" t="n"/>
      <c r="AF797" s="280" t="n"/>
      <c r="AG797" s="280" t="n"/>
      <c r="AH797" s="280" t="n"/>
      <c r="AI797" s="280" t="n"/>
      <c r="AJ797" s="280" t="n"/>
      <c r="AK797" s="280" t="n"/>
    </row>
    <row r="798" ht="15" customFormat="1" customHeight="1" s="23">
      <c r="A798" s="115" t="n"/>
      <c r="B798" s="426" t="n"/>
      <c r="C798" s="86" t="n"/>
      <c r="D798" s="86" t="n"/>
      <c r="E798" s="86" t="n"/>
      <c r="F798" s="86" t="n"/>
      <c r="G798" s="22" t="n"/>
      <c r="H798" s="280" t="n"/>
      <c r="I798" s="280" t="n"/>
      <c r="J798" s="280" t="n"/>
      <c r="K798" s="280" t="n"/>
      <c r="L798" s="280" t="n"/>
      <c r="M798" s="280" t="n"/>
      <c r="N798" s="280" t="n"/>
      <c r="O798" s="280" t="n"/>
      <c r="P798" s="280" t="n"/>
      <c r="Q798" s="280" t="n"/>
      <c r="R798" s="280" t="n"/>
      <c r="S798" s="280" t="n"/>
      <c r="T798" s="280" t="n"/>
      <c r="U798" s="280" t="n"/>
      <c r="V798" s="280" t="n"/>
      <c r="W798" s="280" t="n"/>
      <c r="X798" s="280" t="n"/>
      <c r="Y798" s="280" t="n"/>
      <c r="Z798" s="280" t="n"/>
      <c r="AA798" s="280" t="n"/>
      <c r="AB798" s="280" t="n"/>
      <c r="AC798" s="280" t="n"/>
      <c r="AD798" s="280" t="n"/>
      <c r="AE798" s="280" t="n"/>
      <c r="AF798" s="280" t="n"/>
      <c r="AG798" s="280" t="n"/>
      <c r="AH798" s="280" t="n"/>
      <c r="AI798" s="280" t="n"/>
      <c r="AJ798" s="280" t="n"/>
      <c r="AK798" s="280" t="n"/>
    </row>
    <row r="799" ht="15" customFormat="1" customHeight="1" s="23">
      <c r="A799" s="115" t="n"/>
      <c r="B799" s="426" t="n"/>
      <c r="C799" s="86" t="n"/>
      <c r="D799" s="86" t="n"/>
      <c r="E799" s="86" t="n"/>
      <c r="F799" s="86" t="n"/>
      <c r="G799" s="22" t="n"/>
      <c r="H799" s="280" t="n"/>
      <c r="I799" s="280" t="n"/>
      <c r="J799" s="280" t="n"/>
      <c r="K799" s="280" t="n"/>
      <c r="L799" s="280" t="n"/>
      <c r="M799" s="280" t="n"/>
      <c r="N799" s="280" t="n"/>
      <c r="O799" s="280" t="n"/>
      <c r="P799" s="280" t="n"/>
      <c r="Q799" s="280" t="n"/>
      <c r="R799" s="280" t="n"/>
      <c r="S799" s="280" t="n"/>
      <c r="T799" s="280" t="n"/>
      <c r="U799" s="280" t="n"/>
      <c r="V799" s="280" t="n"/>
      <c r="W799" s="280" t="n"/>
      <c r="X799" s="280" t="n"/>
      <c r="Y799" s="280" t="n"/>
      <c r="Z799" s="280" t="n"/>
      <c r="AA799" s="280" t="n"/>
      <c r="AB799" s="280" t="n"/>
      <c r="AC799" s="280" t="n"/>
      <c r="AD799" s="280" t="n"/>
      <c r="AE799" s="280" t="n"/>
      <c r="AF799" s="280" t="n"/>
      <c r="AG799" s="280" t="n"/>
      <c r="AH799" s="280" t="n"/>
      <c r="AI799" s="280" t="n"/>
      <c r="AJ799" s="280" t="n"/>
      <c r="AK799" s="280" t="n"/>
    </row>
    <row r="800" ht="15" customFormat="1" customHeight="1" s="23">
      <c r="A800" s="115" t="n"/>
      <c r="B800" s="426" t="n"/>
      <c r="C800" s="86" t="n"/>
      <c r="D800" s="86" t="n"/>
      <c r="E800" s="86" t="n"/>
      <c r="F800" s="86" t="n"/>
      <c r="G800" s="22" t="n"/>
      <c r="H800" s="280" t="n"/>
      <c r="I800" s="280" t="n"/>
      <c r="J800" s="280" t="n"/>
      <c r="K800" s="280" t="n"/>
      <c r="L800" s="280" t="n"/>
      <c r="M800" s="280" t="n"/>
      <c r="N800" s="280" t="n"/>
      <c r="O800" s="280" t="n"/>
      <c r="P800" s="280" t="n"/>
      <c r="Q800" s="280" t="n"/>
      <c r="R800" s="280" t="n"/>
      <c r="S800" s="280" t="n"/>
      <c r="T800" s="280" t="n"/>
      <c r="U800" s="280" t="n"/>
      <c r="V800" s="280" t="n"/>
      <c r="W800" s="280" t="n"/>
      <c r="X800" s="280" t="n"/>
      <c r="Y800" s="280" t="n"/>
      <c r="Z800" s="280" t="n"/>
      <c r="AA800" s="280" t="n"/>
      <c r="AB800" s="280" t="n"/>
      <c r="AC800" s="280" t="n"/>
      <c r="AD800" s="280" t="n"/>
      <c r="AE800" s="280" t="n"/>
      <c r="AF800" s="280" t="n"/>
      <c r="AG800" s="280" t="n"/>
      <c r="AH800" s="280" t="n"/>
      <c r="AI800" s="280" t="n"/>
      <c r="AJ800" s="280" t="n"/>
      <c r="AK800" s="280" t="n"/>
    </row>
    <row r="801" ht="15" customFormat="1" customHeight="1" s="23">
      <c r="A801" s="115" t="n"/>
      <c r="B801" s="426" t="n"/>
      <c r="C801" s="86" t="n"/>
      <c r="D801" s="86" t="n"/>
      <c r="E801" s="86" t="n"/>
      <c r="F801" s="86" t="n"/>
      <c r="G801" s="22" t="n"/>
      <c r="H801" s="280" t="n"/>
      <c r="I801" s="280" t="n"/>
      <c r="J801" s="280" t="n"/>
      <c r="K801" s="280" t="n"/>
      <c r="L801" s="280" t="n"/>
      <c r="M801" s="280" t="n"/>
      <c r="N801" s="280" t="n"/>
      <c r="O801" s="280" t="n"/>
      <c r="P801" s="280" t="n"/>
      <c r="Q801" s="280" t="n"/>
      <c r="R801" s="280" t="n"/>
      <c r="S801" s="280" t="n"/>
      <c r="T801" s="280" t="n"/>
      <c r="U801" s="280" t="n"/>
      <c r="V801" s="280" t="n"/>
      <c r="W801" s="280" t="n"/>
      <c r="X801" s="280" t="n"/>
      <c r="Y801" s="280" t="n"/>
      <c r="Z801" s="280" t="n"/>
      <c r="AA801" s="280" t="n"/>
      <c r="AB801" s="280" t="n"/>
      <c r="AC801" s="280" t="n"/>
      <c r="AD801" s="280" t="n"/>
      <c r="AE801" s="280" t="n"/>
      <c r="AF801" s="280" t="n"/>
      <c r="AG801" s="280" t="n"/>
      <c r="AH801" s="280" t="n"/>
      <c r="AI801" s="280" t="n"/>
      <c r="AJ801" s="280" t="n"/>
      <c r="AK801" s="280" t="n"/>
    </row>
    <row r="802" ht="15" customFormat="1" customHeight="1" s="23">
      <c r="A802" s="115" t="n"/>
      <c r="B802" s="426" t="n"/>
      <c r="C802" s="86" t="n"/>
      <c r="D802" s="86" t="n"/>
      <c r="E802" s="86" t="n"/>
      <c r="F802" s="86" t="n"/>
      <c r="G802" s="22" t="n"/>
      <c r="H802" s="280" t="n"/>
      <c r="I802" s="280" t="n"/>
      <c r="J802" s="280" t="n"/>
      <c r="K802" s="280" t="n"/>
      <c r="L802" s="280" t="n"/>
      <c r="M802" s="280" t="n"/>
      <c r="N802" s="280" t="n"/>
      <c r="O802" s="280" t="n"/>
      <c r="P802" s="280" t="n"/>
      <c r="Q802" s="280" t="n"/>
      <c r="R802" s="280" t="n"/>
      <c r="S802" s="280" t="n"/>
      <c r="T802" s="280" t="n"/>
      <c r="U802" s="280" t="n"/>
      <c r="V802" s="280" t="n"/>
      <c r="W802" s="280" t="n"/>
      <c r="X802" s="280" t="n"/>
      <c r="Y802" s="280" t="n"/>
      <c r="Z802" s="280" t="n"/>
      <c r="AA802" s="280" t="n"/>
      <c r="AB802" s="280" t="n"/>
      <c r="AC802" s="280" t="n"/>
      <c r="AD802" s="280" t="n"/>
      <c r="AE802" s="280" t="n"/>
      <c r="AF802" s="280" t="n"/>
      <c r="AG802" s="280" t="n"/>
      <c r="AH802" s="280" t="n"/>
      <c r="AI802" s="280" t="n"/>
      <c r="AJ802" s="280" t="n"/>
      <c r="AK802" s="280" t="n"/>
    </row>
    <row r="803" ht="15" customFormat="1" customHeight="1" s="23">
      <c r="A803" s="115" t="n"/>
      <c r="B803" s="426" t="n"/>
      <c r="C803" s="86" t="n"/>
      <c r="D803" s="86" t="n"/>
      <c r="E803" s="86" t="n"/>
      <c r="F803" s="86" t="n"/>
      <c r="G803" s="22" t="n"/>
      <c r="H803" s="280" t="n"/>
      <c r="I803" s="280" t="n"/>
      <c r="J803" s="280" t="n"/>
      <c r="K803" s="280" t="n"/>
      <c r="L803" s="280" t="n"/>
      <c r="M803" s="280" t="n"/>
      <c r="N803" s="280" t="n"/>
      <c r="O803" s="280" t="n"/>
      <c r="P803" s="280" t="n"/>
      <c r="Q803" s="280" t="n"/>
      <c r="R803" s="280" t="n"/>
      <c r="S803" s="280" t="n"/>
      <c r="T803" s="280" t="n"/>
      <c r="U803" s="280" t="n"/>
      <c r="V803" s="280" t="n"/>
      <c r="W803" s="280" t="n"/>
      <c r="X803" s="280" t="n"/>
      <c r="Y803" s="280" t="n"/>
      <c r="Z803" s="280" t="n"/>
      <c r="AA803" s="280" t="n"/>
      <c r="AB803" s="280" t="n"/>
      <c r="AC803" s="280" t="n"/>
      <c r="AD803" s="280" t="n"/>
      <c r="AE803" s="280" t="n"/>
      <c r="AF803" s="280" t="n"/>
      <c r="AG803" s="280" t="n"/>
      <c r="AH803" s="280" t="n"/>
      <c r="AI803" s="280" t="n"/>
      <c r="AJ803" s="280" t="n"/>
      <c r="AK803" s="280" t="n"/>
    </row>
    <row r="804" ht="15" customFormat="1" customHeight="1" s="23">
      <c r="A804" s="115" t="n"/>
      <c r="B804" s="426" t="n"/>
      <c r="C804" s="86" t="n"/>
      <c r="D804" s="86" t="n"/>
      <c r="E804" s="86" t="n"/>
      <c r="F804" s="86" t="n"/>
      <c r="G804" s="22" t="n"/>
      <c r="H804" s="280" t="n"/>
      <c r="I804" s="280" t="n"/>
      <c r="J804" s="280" t="n"/>
      <c r="K804" s="280" t="n"/>
      <c r="L804" s="280" t="n"/>
      <c r="M804" s="280" t="n"/>
      <c r="N804" s="280" t="n"/>
      <c r="O804" s="280" t="n"/>
      <c r="P804" s="280" t="n"/>
      <c r="Q804" s="280" t="n"/>
      <c r="R804" s="280" t="n"/>
      <c r="S804" s="280" t="n"/>
      <c r="T804" s="280" t="n"/>
      <c r="U804" s="280" t="n"/>
      <c r="V804" s="280" t="n"/>
      <c r="W804" s="280" t="n"/>
      <c r="X804" s="280" t="n"/>
      <c r="Y804" s="280" t="n"/>
      <c r="Z804" s="280" t="n"/>
      <c r="AA804" s="280" t="n"/>
      <c r="AB804" s="280" t="n"/>
      <c r="AC804" s="280" t="n"/>
      <c r="AD804" s="280" t="n"/>
      <c r="AE804" s="280" t="n"/>
      <c r="AF804" s="280" t="n"/>
      <c r="AG804" s="280" t="n"/>
      <c r="AH804" s="280" t="n"/>
      <c r="AI804" s="280" t="n"/>
      <c r="AJ804" s="280" t="n"/>
      <c r="AK804" s="280" t="n"/>
    </row>
    <row r="805" ht="15" customFormat="1" customHeight="1" s="23">
      <c r="A805" s="115" t="n"/>
      <c r="B805" s="426" t="n"/>
      <c r="C805" s="86" t="n"/>
      <c r="D805" s="86" t="n"/>
      <c r="E805" s="86" t="n"/>
      <c r="F805" s="86" t="n"/>
      <c r="G805" s="22" t="n"/>
      <c r="H805" s="280" t="n"/>
      <c r="I805" s="280" t="n"/>
      <c r="J805" s="280" t="n"/>
      <c r="K805" s="280" t="n"/>
      <c r="L805" s="280" t="n"/>
      <c r="M805" s="280" t="n"/>
      <c r="N805" s="280" t="n"/>
      <c r="O805" s="280" t="n"/>
      <c r="P805" s="280" t="n"/>
      <c r="Q805" s="280" t="n"/>
      <c r="R805" s="280" t="n"/>
      <c r="S805" s="280" t="n"/>
      <c r="T805" s="280" t="n"/>
      <c r="U805" s="280" t="n"/>
      <c r="V805" s="280" t="n"/>
      <c r="W805" s="280" t="n"/>
      <c r="X805" s="280" t="n"/>
      <c r="Y805" s="280" t="n"/>
      <c r="Z805" s="280" t="n"/>
      <c r="AA805" s="280" t="n"/>
      <c r="AB805" s="280" t="n"/>
      <c r="AC805" s="280" t="n"/>
      <c r="AD805" s="280" t="n"/>
      <c r="AE805" s="280" t="n"/>
      <c r="AF805" s="280" t="n"/>
      <c r="AG805" s="280" t="n"/>
      <c r="AH805" s="280" t="n"/>
      <c r="AI805" s="280" t="n"/>
      <c r="AJ805" s="280" t="n"/>
      <c r="AK805" s="280" t="n"/>
    </row>
    <row r="806" ht="15" customFormat="1" customHeight="1" s="23">
      <c r="A806" s="115" t="n"/>
      <c r="B806" s="426" t="n"/>
      <c r="C806" s="86" t="n"/>
      <c r="D806" s="86" t="n"/>
      <c r="E806" s="86" t="n"/>
      <c r="F806" s="86" t="n"/>
      <c r="G806" s="22" t="n"/>
      <c r="H806" s="280" t="n"/>
      <c r="I806" s="280" t="n"/>
      <c r="J806" s="280" t="n"/>
      <c r="K806" s="280" t="n"/>
      <c r="L806" s="280" t="n"/>
      <c r="M806" s="280" t="n"/>
      <c r="N806" s="280" t="n"/>
      <c r="O806" s="280" t="n"/>
      <c r="P806" s="280" t="n"/>
      <c r="Q806" s="280" t="n"/>
      <c r="R806" s="280" t="n"/>
      <c r="S806" s="280" t="n"/>
      <c r="T806" s="280" t="n"/>
      <c r="U806" s="280" t="n"/>
      <c r="V806" s="280" t="n"/>
      <c r="W806" s="280" t="n"/>
      <c r="X806" s="280" t="n"/>
      <c r="Y806" s="280" t="n"/>
      <c r="Z806" s="280" t="n"/>
      <c r="AA806" s="280" t="n"/>
      <c r="AB806" s="280" t="n"/>
      <c r="AC806" s="280" t="n"/>
      <c r="AD806" s="280" t="n"/>
      <c r="AE806" s="280" t="n"/>
      <c r="AF806" s="280" t="n"/>
      <c r="AG806" s="280" t="n"/>
      <c r="AH806" s="280" t="n"/>
      <c r="AI806" s="280" t="n"/>
      <c r="AJ806" s="280" t="n"/>
      <c r="AK806" s="280" t="n"/>
    </row>
    <row r="807" ht="15" customFormat="1" customHeight="1" s="23">
      <c r="A807" s="115" t="n"/>
      <c r="B807" s="426" t="n"/>
      <c r="C807" s="86" t="n"/>
      <c r="D807" s="86" t="n"/>
      <c r="E807" s="86" t="n"/>
      <c r="F807" s="86" t="n"/>
      <c r="G807" s="22" t="n"/>
      <c r="H807" s="280" t="n"/>
      <c r="I807" s="280" t="n"/>
      <c r="J807" s="280" t="n"/>
      <c r="K807" s="280" t="n"/>
      <c r="L807" s="280" t="n"/>
      <c r="M807" s="280" t="n"/>
      <c r="N807" s="280" t="n"/>
      <c r="O807" s="280" t="n"/>
      <c r="P807" s="280" t="n"/>
      <c r="Q807" s="280" t="n"/>
      <c r="R807" s="280" t="n"/>
      <c r="S807" s="280" t="n"/>
      <c r="T807" s="280" t="n"/>
      <c r="U807" s="280" t="n"/>
      <c r="V807" s="280" t="n"/>
      <c r="W807" s="280" t="n"/>
      <c r="X807" s="280" t="n"/>
      <c r="Y807" s="280" t="n"/>
      <c r="Z807" s="280" t="n"/>
      <c r="AA807" s="280" t="n"/>
      <c r="AB807" s="280" t="n"/>
      <c r="AC807" s="280" t="n"/>
      <c r="AD807" s="280" t="n"/>
      <c r="AE807" s="280" t="n"/>
      <c r="AF807" s="280" t="n"/>
      <c r="AG807" s="280" t="n"/>
      <c r="AH807" s="280" t="n"/>
      <c r="AI807" s="280" t="n"/>
      <c r="AJ807" s="280" t="n"/>
      <c r="AK807" s="280" t="n"/>
    </row>
    <row r="808" ht="15" customFormat="1" customHeight="1" s="23">
      <c r="A808" s="115" t="n"/>
      <c r="B808" s="426" t="n"/>
      <c r="C808" s="86" t="n"/>
      <c r="D808" s="86" t="n"/>
      <c r="E808" s="86" t="n"/>
      <c r="F808" s="86" t="n"/>
      <c r="G808" s="22" t="n"/>
      <c r="H808" s="280" t="n"/>
      <c r="I808" s="280" t="n"/>
      <c r="J808" s="280" t="n"/>
      <c r="K808" s="280" t="n"/>
      <c r="L808" s="280" t="n"/>
      <c r="M808" s="280" t="n"/>
      <c r="N808" s="280" t="n"/>
      <c r="O808" s="280" t="n"/>
      <c r="P808" s="280" t="n"/>
      <c r="Q808" s="280" t="n"/>
      <c r="R808" s="280" t="n"/>
      <c r="S808" s="280" t="n"/>
      <c r="T808" s="280" t="n"/>
      <c r="U808" s="280" t="n"/>
      <c r="V808" s="280" t="n"/>
      <c r="W808" s="280" t="n"/>
      <c r="X808" s="280" t="n"/>
      <c r="Y808" s="280" t="n"/>
      <c r="Z808" s="280" t="n"/>
      <c r="AA808" s="280" t="n"/>
      <c r="AB808" s="280" t="n"/>
      <c r="AC808" s="280" t="n"/>
      <c r="AD808" s="280" t="n"/>
      <c r="AE808" s="280" t="n"/>
      <c r="AF808" s="280" t="n"/>
      <c r="AG808" s="280" t="n"/>
      <c r="AH808" s="280" t="n"/>
      <c r="AI808" s="280" t="n"/>
      <c r="AJ808" s="280" t="n"/>
      <c r="AK808" s="280" t="n"/>
    </row>
    <row r="809" ht="15" customFormat="1" customHeight="1" s="23">
      <c r="A809" s="115" t="n"/>
      <c r="B809" s="426" t="n"/>
      <c r="C809" s="86" t="n"/>
      <c r="D809" s="86" t="n"/>
      <c r="E809" s="86" t="n"/>
      <c r="F809" s="86" t="n"/>
      <c r="G809" s="22" t="n"/>
      <c r="H809" s="280" t="n"/>
      <c r="I809" s="280" t="n"/>
      <c r="J809" s="280" t="n"/>
      <c r="K809" s="280" t="n"/>
      <c r="L809" s="280" t="n"/>
      <c r="M809" s="280" t="n"/>
      <c r="N809" s="280" t="n"/>
      <c r="O809" s="280" t="n"/>
      <c r="P809" s="280" t="n"/>
      <c r="Q809" s="280" t="n"/>
      <c r="R809" s="280" t="n"/>
      <c r="S809" s="280" t="n"/>
      <c r="T809" s="280" t="n"/>
      <c r="U809" s="280" t="n"/>
      <c r="V809" s="280" t="n"/>
      <c r="W809" s="280" t="n"/>
      <c r="X809" s="280" t="n"/>
      <c r="Y809" s="280" t="n"/>
      <c r="Z809" s="280" t="n"/>
      <c r="AA809" s="280" t="n"/>
      <c r="AB809" s="280" t="n"/>
      <c r="AC809" s="280" t="n"/>
      <c r="AD809" s="280" t="n"/>
      <c r="AE809" s="280" t="n"/>
      <c r="AF809" s="280" t="n"/>
      <c r="AG809" s="280" t="n"/>
      <c r="AH809" s="280" t="n"/>
      <c r="AI809" s="280" t="n"/>
      <c r="AJ809" s="280" t="n"/>
      <c r="AK809" s="280" t="n"/>
    </row>
    <row r="810" ht="15" customFormat="1" customHeight="1" s="23">
      <c r="A810" s="115" t="n"/>
      <c r="B810" s="426" t="n"/>
      <c r="C810" s="86" t="n"/>
      <c r="D810" s="86" t="n"/>
      <c r="E810" s="86" t="n"/>
      <c r="F810" s="86" t="n"/>
      <c r="G810" s="22" t="n"/>
      <c r="H810" s="280" t="n"/>
      <c r="I810" s="280" t="n"/>
      <c r="J810" s="280" t="n"/>
      <c r="K810" s="280" t="n"/>
      <c r="L810" s="280" t="n"/>
      <c r="M810" s="280" t="n"/>
      <c r="N810" s="280" t="n"/>
      <c r="O810" s="280" t="n"/>
      <c r="P810" s="280" t="n"/>
      <c r="Q810" s="280" t="n"/>
      <c r="R810" s="280" t="n"/>
      <c r="S810" s="280" t="n"/>
      <c r="T810" s="280" t="n"/>
      <c r="U810" s="280" t="n"/>
      <c r="V810" s="280" t="n"/>
      <c r="W810" s="280" t="n"/>
      <c r="X810" s="280" t="n"/>
      <c r="Y810" s="280" t="n"/>
      <c r="Z810" s="280" t="n"/>
      <c r="AA810" s="280" t="n"/>
      <c r="AB810" s="280" t="n"/>
      <c r="AC810" s="280" t="n"/>
      <c r="AD810" s="280" t="n"/>
      <c r="AE810" s="280" t="n"/>
      <c r="AF810" s="280" t="n"/>
      <c r="AG810" s="280" t="n"/>
      <c r="AH810" s="280" t="n"/>
      <c r="AI810" s="280" t="n"/>
      <c r="AJ810" s="280" t="n"/>
      <c r="AK810" s="280" t="n"/>
    </row>
    <row r="811" ht="15" customFormat="1" customHeight="1" s="23">
      <c r="A811" s="115" t="n"/>
      <c r="B811" s="426" t="n"/>
      <c r="C811" s="86" t="n"/>
      <c r="D811" s="86" t="n"/>
      <c r="E811" s="86" t="n"/>
      <c r="F811" s="86" t="n"/>
      <c r="G811" s="22" t="n"/>
      <c r="H811" s="280" t="n"/>
      <c r="I811" s="280" t="n"/>
      <c r="J811" s="280" t="n"/>
      <c r="K811" s="280" t="n"/>
      <c r="L811" s="280" t="n"/>
      <c r="M811" s="280" t="n"/>
      <c r="N811" s="280" t="n"/>
      <c r="O811" s="280" t="n"/>
      <c r="P811" s="280" t="n"/>
      <c r="Q811" s="280" t="n"/>
      <c r="R811" s="280" t="n"/>
      <c r="S811" s="280" t="n"/>
      <c r="T811" s="280" t="n"/>
      <c r="U811" s="280" t="n"/>
      <c r="V811" s="280" t="n"/>
      <c r="W811" s="280" t="n"/>
      <c r="X811" s="280" t="n"/>
      <c r="Y811" s="280" t="n"/>
      <c r="Z811" s="280" t="n"/>
      <c r="AA811" s="280" t="n"/>
      <c r="AB811" s="280" t="n"/>
      <c r="AC811" s="280" t="n"/>
      <c r="AD811" s="280" t="n"/>
      <c r="AE811" s="280" t="n"/>
      <c r="AF811" s="280" t="n"/>
      <c r="AG811" s="280" t="n"/>
      <c r="AH811" s="280" t="n"/>
      <c r="AI811" s="280" t="n"/>
      <c r="AJ811" s="280" t="n"/>
      <c r="AK811" s="280" t="n"/>
    </row>
    <row r="812" ht="15" customFormat="1" customHeight="1" s="23">
      <c r="A812" s="115" t="n"/>
      <c r="B812" s="426" t="n"/>
      <c r="C812" s="86" t="n"/>
      <c r="D812" s="86" t="n"/>
      <c r="E812" s="86" t="n"/>
      <c r="F812" s="86" t="n"/>
      <c r="G812" s="22" t="n"/>
      <c r="H812" s="280" t="n"/>
      <c r="I812" s="280" t="n"/>
      <c r="J812" s="280" t="n"/>
      <c r="K812" s="280" t="n"/>
      <c r="L812" s="280" t="n"/>
      <c r="M812" s="280" t="n"/>
      <c r="N812" s="280" t="n"/>
      <c r="O812" s="280" t="n"/>
      <c r="P812" s="280" t="n"/>
      <c r="Q812" s="280" t="n"/>
      <c r="R812" s="280" t="n"/>
      <c r="S812" s="280" t="n"/>
      <c r="T812" s="280" t="n"/>
      <c r="U812" s="280" t="n"/>
      <c r="V812" s="280" t="n"/>
      <c r="W812" s="280" t="n"/>
      <c r="X812" s="280" t="n"/>
      <c r="Y812" s="280" t="n"/>
      <c r="Z812" s="280" t="n"/>
      <c r="AA812" s="280" t="n"/>
      <c r="AB812" s="280" t="n"/>
      <c r="AC812" s="280" t="n"/>
      <c r="AD812" s="280" t="n"/>
      <c r="AE812" s="280" t="n"/>
      <c r="AF812" s="280" t="n"/>
      <c r="AG812" s="280" t="n"/>
      <c r="AH812" s="280" t="n"/>
      <c r="AI812" s="280" t="n"/>
      <c r="AJ812" s="280" t="n"/>
      <c r="AK812" s="280" t="n"/>
    </row>
    <row r="813" ht="15" customFormat="1" customHeight="1" s="23">
      <c r="A813" s="115" t="n"/>
      <c r="B813" s="426" t="n"/>
      <c r="C813" s="86" t="n"/>
      <c r="D813" s="86" t="n"/>
      <c r="E813" s="86" t="n"/>
      <c r="F813" s="86" t="n"/>
      <c r="G813" s="22" t="n"/>
      <c r="H813" s="280" t="n"/>
      <c r="I813" s="280" t="n"/>
      <c r="J813" s="280" t="n"/>
      <c r="K813" s="280" t="n"/>
      <c r="L813" s="280" t="n"/>
      <c r="M813" s="280" t="n"/>
      <c r="N813" s="280" t="n"/>
      <c r="O813" s="280" t="n"/>
      <c r="P813" s="280" t="n"/>
      <c r="Q813" s="280" t="n"/>
      <c r="R813" s="280" t="n"/>
      <c r="S813" s="280" t="n"/>
      <c r="T813" s="280" t="n"/>
      <c r="U813" s="280" t="n"/>
      <c r="V813" s="280" t="n"/>
      <c r="W813" s="280" t="n"/>
      <c r="X813" s="280" t="n"/>
      <c r="Y813" s="280" t="n"/>
      <c r="Z813" s="280" t="n"/>
      <c r="AA813" s="280" t="n"/>
      <c r="AB813" s="280" t="n"/>
      <c r="AC813" s="280" t="n"/>
      <c r="AD813" s="280" t="n"/>
      <c r="AE813" s="280" t="n"/>
      <c r="AF813" s="280" t="n"/>
      <c r="AG813" s="280" t="n"/>
      <c r="AH813" s="280" t="n"/>
      <c r="AI813" s="280" t="n"/>
      <c r="AJ813" s="280" t="n"/>
      <c r="AK813" s="280" t="n"/>
    </row>
    <row r="814" ht="15" customFormat="1" customHeight="1" s="23">
      <c r="A814" s="115" t="n"/>
      <c r="B814" s="426" t="n"/>
      <c r="C814" s="86" t="n"/>
      <c r="D814" s="86" t="n"/>
      <c r="E814" s="86" t="n"/>
      <c r="F814" s="86" t="n"/>
      <c r="G814" s="22" t="n"/>
      <c r="H814" s="280" t="n"/>
      <c r="I814" s="280" t="n"/>
      <c r="J814" s="280" t="n"/>
      <c r="K814" s="280" t="n"/>
      <c r="L814" s="280" t="n"/>
      <c r="M814" s="280" t="n"/>
      <c r="N814" s="280" t="n"/>
      <c r="O814" s="280" t="n"/>
      <c r="P814" s="280" t="n"/>
      <c r="Q814" s="280" t="n"/>
      <c r="R814" s="280" t="n"/>
      <c r="S814" s="280" t="n"/>
      <c r="T814" s="280" t="n"/>
      <c r="U814" s="280" t="n"/>
      <c r="V814" s="280" t="n"/>
      <c r="W814" s="280" t="n"/>
      <c r="X814" s="280" t="n"/>
      <c r="Y814" s="280" t="n"/>
      <c r="Z814" s="280" t="n"/>
      <c r="AA814" s="280" t="n"/>
      <c r="AB814" s="280" t="n"/>
      <c r="AC814" s="280" t="n"/>
      <c r="AD814" s="280" t="n"/>
      <c r="AE814" s="280" t="n"/>
      <c r="AF814" s="280" t="n"/>
      <c r="AG814" s="280" t="n"/>
      <c r="AH814" s="280" t="n"/>
      <c r="AI814" s="280" t="n"/>
      <c r="AJ814" s="280" t="n"/>
      <c r="AK814" s="280" t="n"/>
    </row>
    <row r="815" ht="15" customFormat="1" customHeight="1" s="23">
      <c r="A815" s="115" t="n"/>
      <c r="B815" s="426" t="n"/>
      <c r="C815" s="86" t="n"/>
      <c r="D815" s="86" t="n"/>
      <c r="E815" s="86" t="n"/>
      <c r="F815" s="86" t="n"/>
      <c r="G815" s="22" t="n"/>
      <c r="H815" s="280" t="n"/>
      <c r="I815" s="280" t="n"/>
      <c r="J815" s="280" t="n"/>
      <c r="K815" s="280" t="n"/>
      <c r="L815" s="280" t="n"/>
      <c r="M815" s="280" t="n"/>
      <c r="N815" s="280" t="n"/>
      <c r="O815" s="280" t="n"/>
      <c r="P815" s="280" t="n"/>
      <c r="Q815" s="280" t="n"/>
      <c r="R815" s="280" t="n"/>
      <c r="S815" s="280" t="n"/>
      <c r="T815" s="280" t="n"/>
      <c r="U815" s="280" t="n"/>
      <c r="V815" s="280" t="n"/>
      <c r="W815" s="280" t="n"/>
      <c r="X815" s="280" t="n"/>
      <c r="Y815" s="280" t="n"/>
      <c r="Z815" s="280" t="n"/>
      <c r="AA815" s="280" t="n"/>
      <c r="AB815" s="280" t="n"/>
      <c r="AC815" s="280" t="n"/>
      <c r="AD815" s="280" t="n"/>
      <c r="AE815" s="280" t="n"/>
      <c r="AF815" s="280" t="n"/>
      <c r="AG815" s="280" t="n"/>
      <c r="AH815" s="280" t="n"/>
      <c r="AI815" s="280" t="n"/>
      <c r="AJ815" s="280" t="n"/>
      <c r="AK815" s="280" t="n"/>
    </row>
    <row r="816" ht="15" customFormat="1" customHeight="1" s="23">
      <c r="A816" s="115" t="n"/>
      <c r="B816" s="426" t="n"/>
      <c r="C816" s="86" t="n"/>
      <c r="D816" s="86" t="n"/>
      <c r="E816" s="86" t="n"/>
      <c r="F816" s="86" t="n"/>
      <c r="G816" s="22" t="n"/>
      <c r="H816" s="280" t="n"/>
      <c r="I816" s="280" t="n"/>
      <c r="J816" s="280" t="n"/>
      <c r="K816" s="280" t="n"/>
      <c r="L816" s="280" t="n"/>
      <c r="M816" s="280" t="n"/>
      <c r="N816" s="280" t="n"/>
      <c r="O816" s="280" t="n"/>
      <c r="P816" s="280" t="n"/>
      <c r="Q816" s="280" t="n"/>
      <c r="R816" s="280" t="n"/>
      <c r="S816" s="280" t="n"/>
      <c r="T816" s="280" t="n"/>
      <c r="U816" s="280" t="n"/>
      <c r="V816" s="280" t="n"/>
      <c r="W816" s="280" t="n"/>
      <c r="X816" s="280" t="n"/>
      <c r="Y816" s="280" t="n"/>
      <c r="Z816" s="280" t="n"/>
      <c r="AA816" s="280" t="n"/>
      <c r="AB816" s="280" t="n"/>
      <c r="AC816" s="280" t="n"/>
      <c r="AD816" s="280" t="n"/>
      <c r="AE816" s="280" t="n"/>
      <c r="AF816" s="280" t="n"/>
      <c r="AG816" s="280" t="n"/>
      <c r="AH816" s="280" t="n"/>
      <c r="AI816" s="280" t="n"/>
      <c r="AJ816" s="280" t="n"/>
      <c r="AK816" s="280" t="n"/>
    </row>
    <row r="817" ht="15" customFormat="1" customHeight="1" s="23">
      <c r="A817" s="115" t="n"/>
      <c r="B817" s="426" t="n"/>
      <c r="C817" s="86" t="n"/>
      <c r="D817" s="86" t="n"/>
      <c r="E817" s="86" t="n"/>
      <c r="F817" s="86" t="n"/>
      <c r="G817" s="22" t="n"/>
      <c r="H817" s="280" t="n"/>
      <c r="I817" s="280" t="n"/>
      <c r="J817" s="280" t="n"/>
      <c r="K817" s="280" t="n"/>
      <c r="L817" s="280" t="n"/>
      <c r="M817" s="280" t="n"/>
      <c r="N817" s="280" t="n"/>
      <c r="O817" s="280" t="n"/>
      <c r="P817" s="280" t="n"/>
      <c r="Q817" s="280" t="n"/>
      <c r="R817" s="280" t="n"/>
      <c r="S817" s="280" t="n"/>
      <c r="T817" s="280" t="n"/>
      <c r="U817" s="280" t="n"/>
      <c r="V817" s="280" t="n"/>
      <c r="W817" s="280" t="n"/>
      <c r="X817" s="280" t="n"/>
      <c r="Y817" s="280" t="n"/>
      <c r="Z817" s="280" t="n"/>
      <c r="AA817" s="280" t="n"/>
      <c r="AB817" s="280" t="n"/>
      <c r="AC817" s="280" t="n"/>
      <c r="AD817" s="280" t="n"/>
      <c r="AE817" s="280" t="n"/>
      <c r="AF817" s="280" t="n"/>
      <c r="AG817" s="280" t="n"/>
      <c r="AH817" s="280" t="n"/>
      <c r="AI817" s="280" t="n"/>
      <c r="AJ817" s="280" t="n"/>
      <c r="AK817" s="280" t="n"/>
    </row>
    <row r="818" ht="15" customFormat="1" customHeight="1" s="23">
      <c r="A818" s="115" t="n"/>
      <c r="B818" s="426" t="n"/>
      <c r="C818" s="86" t="n"/>
      <c r="D818" s="86" t="n"/>
      <c r="E818" s="86" t="n"/>
      <c r="F818" s="86" t="n"/>
      <c r="G818" s="22" t="n"/>
      <c r="H818" s="280" t="n"/>
      <c r="I818" s="280" t="n"/>
      <c r="J818" s="280" t="n"/>
      <c r="K818" s="280" t="n"/>
      <c r="L818" s="280" t="n"/>
      <c r="M818" s="280" t="n"/>
      <c r="N818" s="280" t="n"/>
      <c r="O818" s="280" t="n"/>
      <c r="P818" s="280" t="n"/>
      <c r="Q818" s="280" t="n"/>
      <c r="R818" s="280" t="n"/>
      <c r="S818" s="280" t="n"/>
      <c r="T818" s="280" t="n"/>
      <c r="U818" s="280" t="n"/>
      <c r="V818" s="280" t="n"/>
      <c r="W818" s="280" t="n"/>
      <c r="X818" s="280" t="n"/>
      <c r="Y818" s="280" t="n"/>
      <c r="Z818" s="280" t="n"/>
      <c r="AA818" s="280" t="n"/>
      <c r="AB818" s="280" t="n"/>
      <c r="AC818" s="280" t="n"/>
      <c r="AD818" s="280" t="n"/>
      <c r="AE818" s="280" t="n"/>
      <c r="AF818" s="280" t="n"/>
      <c r="AG818" s="280" t="n"/>
      <c r="AH818" s="280" t="n"/>
      <c r="AI818" s="280" t="n"/>
      <c r="AJ818" s="280" t="n"/>
      <c r="AK818" s="280" t="n"/>
    </row>
    <row r="819" ht="15" customFormat="1" customHeight="1" s="23">
      <c r="A819" s="115" t="n"/>
      <c r="B819" s="426" t="n"/>
      <c r="C819" s="86" t="n"/>
      <c r="D819" s="86" t="n"/>
      <c r="E819" s="86" t="n"/>
      <c r="F819" s="86" t="n"/>
      <c r="G819" s="22" t="n"/>
      <c r="H819" s="280" t="n"/>
      <c r="I819" s="280" t="n"/>
      <c r="J819" s="280" t="n"/>
      <c r="K819" s="280" t="n"/>
      <c r="L819" s="280" t="n"/>
      <c r="M819" s="280" t="n"/>
      <c r="N819" s="280" t="n"/>
      <c r="O819" s="280" t="n"/>
      <c r="P819" s="280" t="n"/>
      <c r="Q819" s="280" t="n"/>
      <c r="R819" s="280" t="n"/>
      <c r="S819" s="280" t="n"/>
      <c r="T819" s="280" t="n"/>
      <c r="U819" s="280" t="n"/>
      <c r="V819" s="280" t="n"/>
      <c r="W819" s="280" t="n"/>
      <c r="X819" s="280" t="n"/>
      <c r="Y819" s="280" t="n"/>
      <c r="Z819" s="280" t="n"/>
      <c r="AA819" s="280" t="n"/>
      <c r="AB819" s="280" t="n"/>
      <c r="AC819" s="280" t="n"/>
      <c r="AD819" s="280" t="n"/>
      <c r="AE819" s="280" t="n"/>
      <c r="AF819" s="280" t="n"/>
      <c r="AG819" s="280" t="n"/>
      <c r="AH819" s="280" t="n"/>
      <c r="AI819" s="280" t="n"/>
      <c r="AJ819" s="280" t="n"/>
      <c r="AK819" s="280" t="n"/>
    </row>
    <row r="820" ht="15" customFormat="1" customHeight="1" s="23">
      <c r="A820" s="115" t="n"/>
      <c r="B820" s="426" t="n"/>
      <c r="C820" s="86" t="n"/>
      <c r="D820" s="86" t="n"/>
      <c r="E820" s="86" t="n"/>
      <c r="F820" s="86" t="n"/>
      <c r="G820" s="22" t="n"/>
      <c r="H820" s="280" t="n"/>
      <c r="I820" s="280" t="n"/>
      <c r="J820" s="280" t="n"/>
      <c r="K820" s="280" t="n"/>
      <c r="L820" s="280" t="n"/>
      <c r="M820" s="280" t="n"/>
      <c r="N820" s="280" t="n"/>
      <c r="O820" s="280" t="n"/>
      <c r="P820" s="280" t="n"/>
      <c r="Q820" s="280" t="n"/>
      <c r="R820" s="280" t="n"/>
      <c r="S820" s="280" t="n"/>
      <c r="T820" s="280" t="n"/>
      <c r="U820" s="280" t="n"/>
      <c r="V820" s="280" t="n"/>
      <c r="W820" s="280" t="n"/>
      <c r="X820" s="280" t="n"/>
      <c r="Y820" s="280" t="n"/>
      <c r="Z820" s="280" t="n"/>
      <c r="AA820" s="280" t="n"/>
      <c r="AB820" s="280" t="n"/>
      <c r="AC820" s="280" t="n"/>
      <c r="AD820" s="280" t="n"/>
      <c r="AE820" s="280" t="n"/>
      <c r="AF820" s="280" t="n"/>
      <c r="AG820" s="280" t="n"/>
      <c r="AH820" s="280" t="n"/>
      <c r="AI820" s="280" t="n"/>
      <c r="AJ820" s="280" t="n"/>
      <c r="AK820" s="280" t="n"/>
    </row>
    <row r="821" ht="15" customFormat="1" customHeight="1" s="23">
      <c r="A821" s="115" t="n"/>
      <c r="B821" s="426" t="n"/>
      <c r="C821" s="86" t="n"/>
      <c r="D821" s="86" t="n"/>
      <c r="E821" s="86" t="n"/>
      <c r="F821" s="86" t="n"/>
      <c r="G821" s="22" t="n"/>
      <c r="H821" s="280" t="n"/>
      <c r="I821" s="280" t="n"/>
      <c r="J821" s="280" t="n"/>
      <c r="K821" s="280" t="n"/>
      <c r="L821" s="280" t="n"/>
      <c r="M821" s="280" t="n"/>
      <c r="N821" s="280" t="n"/>
      <c r="O821" s="280" t="n"/>
      <c r="P821" s="280" t="n"/>
      <c r="Q821" s="280" t="n"/>
      <c r="R821" s="280" t="n"/>
      <c r="S821" s="280" t="n"/>
      <c r="T821" s="280" t="n"/>
      <c r="U821" s="280" t="n"/>
      <c r="V821" s="280" t="n"/>
      <c r="W821" s="280" t="n"/>
      <c r="X821" s="280" t="n"/>
      <c r="Y821" s="280" t="n"/>
      <c r="Z821" s="280" t="n"/>
      <c r="AA821" s="280" t="n"/>
      <c r="AB821" s="280" t="n"/>
      <c r="AC821" s="280" t="n"/>
      <c r="AD821" s="280" t="n"/>
      <c r="AE821" s="280" t="n"/>
      <c r="AF821" s="280" t="n"/>
      <c r="AG821" s="280" t="n"/>
      <c r="AH821" s="280" t="n"/>
      <c r="AI821" s="280" t="n"/>
      <c r="AJ821" s="280" t="n"/>
      <c r="AK821" s="280" t="n"/>
    </row>
    <row r="822" ht="15" customFormat="1" customHeight="1" s="23">
      <c r="A822" s="115" t="n"/>
      <c r="B822" s="426" t="n"/>
      <c r="C822" s="86" t="n"/>
      <c r="D822" s="86" t="n"/>
      <c r="E822" s="86" t="n"/>
      <c r="F822" s="86" t="n"/>
      <c r="G822" s="22" t="n"/>
      <c r="H822" s="280" t="n"/>
      <c r="I822" s="280" t="n"/>
      <c r="J822" s="280" t="n"/>
      <c r="K822" s="280" t="n"/>
      <c r="L822" s="280" t="n"/>
      <c r="M822" s="280" t="n"/>
      <c r="N822" s="280" t="n"/>
      <c r="O822" s="280" t="n"/>
      <c r="P822" s="280" t="n"/>
      <c r="Q822" s="280" t="n"/>
      <c r="R822" s="280" t="n"/>
      <c r="S822" s="280" t="n"/>
      <c r="T822" s="280" t="n"/>
      <c r="U822" s="280" t="n"/>
      <c r="V822" s="280" t="n"/>
      <c r="W822" s="280" t="n"/>
      <c r="X822" s="280" t="n"/>
      <c r="Y822" s="280" t="n"/>
      <c r="Z822" s="280" t="n"/>
      <c r="AA822" s="280" t="n"/>
      <c r="AB822" s="280" t="n"/>
      <c r="AC822" s="280" t="n"/>
      <c r="AD822" s="280" t="n"/>
      <c r="AE822" s="280" t="n"/>
      <c r="AF822" s="280" t="n"/>
      <c r="AG822" s="280" t="n"/>
      <c r="AH822" s="280" t="n"/>
      <c r="AI822" s="280" t="n"/>
      <c r="AJ822" s="280" t="n"/>
      <c r="AK822" s="280" t="n"/>
    </row>
    <row r="823" ht="15" customFormat="1" customHeight="1" s="23">
      <c r="A823" s="115" t="n"/>
      <c r="B823" s="426" t="n"/>
      <c r="C823" s="86" t="n"/>
      <c r="D823" s="86" t="n"/>
      <c r="E823" s="86" t="n"/>
      <c r="F823" s="86" t="n"/>
      <c r="G823" s="22" t="n"/>
      <c r="H823" s="280" t="n"/>
      <c r="I823" s="280" t="n"/>
      <c r="J823" s="280" t="n"/>
      <c r="K823" s="280" t="n"/>
      <c r="L823" s="280" t="n"/>
      <c r="M823" s="280" t="n"/>
      <c r="N823" s="280" t="n"/>
      <c r="O823" s="280" t="n"/>
      <c r="P823" s="280" t="n"/>
      <c r="Q823" s="280" t="n"/>
      <c r="R823" s="280" t="n"/>
      <c r="S823" s="280" t="n"/>
      <c r="T823" s="280" t="n"/>
      <c r="U823" s="280" t="n"/>
      <c r="V823" s="280" t="n"/>
      <c r="W823" s="280" t="n"/>
      <c r="X823" s="280" t="n"/>
      <c r="Y823" s="280" t="n"/>
      <c r="Z823" s="280" t="n"/>
      <c r="AA823" s="280" t="n"/>
      <c r="AB823" s="280" t="n"/>
      <c r="AC823" s="280" t="n"/>
      <c r="AD823" s="280" t="n"/>
      <c r="AE823" s="280" t="n"/>
      <c r="AF823" s="280" t="n"/>
      <c r="AG823" s="280" t="n"/>
      <c r="AH823" s="280" t="n"/>
      <c r="AI823" s="280" t="n"/>
      <c r="AJ823" s="280" t="n"/>
      <c r="AK823" s="280" t="n"/>
    </row>
    <row r="824" ht="15" customFormat="1" customHeight="1" s="23">
      <c r="A824" s="115" t="n"/>
      <c r="B824" s="426" t="n"/>
      <c r="C824" s="86" t="n"/>
      <c r="D824" s="86" t="n"/>
      <c r="E824" s="86" t="n"/>
      <c r="F824" s="86" t="n"/>
      <c r="G824" s="22" t="n"/>
      <c r="H824" s="280" t="n"/>
      <c r="I824" s="280" t="n"/>
      <c r="J824" s="280" t="n"/>
      <c r="K824" s="280" t="n"/>
      <c r="L824" s="280" t="n"/>
      <c r="M824" s="280" t="n"/>
      <c r="N824" s="280" t="n"/>
      <c r="O824" s="280" t="n"/>
      <c r="P824" s="280" t="n"/>
      <c r="Q824" s="280" t="n"/>
      <c r="R824" s="280" t="n"/>
      <c r="S824" s="280" t="n"/>
      <c r="T824" s="280" t="n"/>
      <c r="U824" s="280" t="n"/>
      <c r="V824" s="280" t="n"/>
      <c r="W824" s="280" t="n"/>
      <c r="X824" s="280" t="n"/>
      <c r="Y824" s="280" t="n"/>
      <c r="Z824" s="280" t="n"/>
      <c r="AA824" s="280" t="n"/>
      <c r="AB824" s="280" t="n"/>
      <c r="AC824" s="280" t="n"/>
      <c r="AD824" s="280" t="n"/>
      <c r="AE824" s="280" t="n"/>
      <c r="AF824" s="280" t="n"/>
      <c r="AG824" s="280" t="n"/>
      <c r="AH824" s="280" t="n"/>
      <c r="AI824" s="280" t="n"/>
      <c r="AJ824" s="280" t="n"/>
      <c r="AK824" s="280" t="n"/>
    </row>
    <row r="825" ht="15" customFormat="1" customHeight="1" s="23">
      <c r="A825" s="115" t="n"/>
      <c r="B825" s="426" t="n"/>
      <c r="C825" s="86" t="n"/>
      <c r="D825" s="86" t="n"/>
      <c r="E825" s="86" t="n"/>
      <c r="F825" s="86" t="n"/>
      <c r="G825" s="22" t="n"/>
      <c r="H825" s="280" t="n"/>
      <c r="I825" s="280" t="n"/>
      <c r="J825" s="280" t="n"/>
      <c r="K825" s="280" t="n"/>
      <c r="L825" s="280" t="n"/>
      <c r="M825" s="280" t="n"/>
      <c r="N825" s="280" t="n"/>
      <c r="O825" s="280" t="n"/>
      <c r="P825" s="280" t="n"/>
      <c r="Q825" s="280" t="n"/>
      <c r="R825" s="280" t="n"/>
      <c r="S825" s="280" t="n"/>
      <c r="T825" s="280" t="n"/>
      <c r="U825" s="280" t="n"/>
      <c r="V825" s="280" t="n"/>
      <c r="W825" s="280" t="n"/>
      <c r="X825" s="280" t="n"/>
      <c r="Y825" s="280" t="n"/>
      <c r="Z825" s="280" t="n"/>
      <c r="AA825" s="280" t="n"/>
      <c r="AB825" s="280" t="n"/>
      <c r="AC825" s="280" t="n"/>
      <c r="AD825" s="280" t="n"/>
      <c r="AE825" s="280" t="n"/>
      <c r="AF825" s="280" t="n"/>
      <c r="AG825" s="280" t="n"/>
      <c r="AH825" s="280" t="n"/>
      <c r="AI825" s="280" t="n"/>
      <c r="AJ825" s="280" t="n"/>
      <c r="AK825" s="280" t="n"/>
    </row>
    <row r="826" ht="15" customFormat="1" customHeight="1" s="23">
      <c r="A826" s="115" t="n"/>
      <c r="B826" s="426" t="n"/>
      <c r="C826" s="86" t="n"/>
      <c r="D826" s="86" t="n"/>
      <c r="E826" s="86" t="n"/>
      <c r="F826" s="86" t="n"/>
      <c r="G826" s="22" t="n"/>
      <c r="H826" s="280" t="n"/>
      <c r="I826" s="280" t="n"/>
      <c r="J826" s="280" t="n"/>
      <c r="K826" s="280" t="n"/>
      <c r="L826" s="280" t="n"/>
      <c r="M826" s="280" t="n"/>
      <c r="N826" s="280" t="n"/>
      <c r="O826" s="280" t="n"/>
      <c r="P826" s="280" t="n"/>
      <c r="Q826" s="280" t="n"/>
      <c r="R826" s="280" t="n"/>
      <c r="S826" s="280" t="n"/>
      <c r="T826" s="280" t="n"/>
      <c r="U826" s="280" t="n"/>
      <c r="V826" s="280" t="n"/>
      <c r="W826" s="280" t="n"/>
      <c r="X826" s="280" t="n"/>
      <c r="Y826" s="280" t="n"/>
      <c r="Z826" s="280" t="n"/>
      <c r="AA826" s="280" t="n"/>
      <c r="AB826" s="280" t="n"/>
      <c r="AC826" s="280" t="n"/>
      <c r="AD826" s="280" t="n"/>
      <c r="AE826" s="280" t="n"/>
      <c r="AF826" s="280" t="n"/>
      <c r="AG826" s="280" t="n"/>
      <c r="AH826" s="280" t="n"/>
      <c r="AI826" s="280" t="n"/>
      <c r="AJ826" s="280" t="n"/>
      <c r="AK826" s="280" t="n"/>
    </row>
    <row r="827" ht="15" customFormat="1" customHeight="1" s="23">
      <c r="A827" s="115" t="n"/>
      <c r="B827" s="426" t="n"/>
      <c r="C827" s="86" t="n"/>
      <c r="D827" s="86" t="n"/>
      <c r="E827" s="86" t="n"/>
      <c r="F827" s="86" t="n"/>
      <c r="G827" s="22" t="n"/>
      <c r="H827" s="280" t="n"/>
      <c r="I827" s="280" t="n"/>
      <c r="J827" s="280" t="n"/>
      <c r="K827" s="280" t="n"/>
      <c r="L827" s="280" t="n"/>
      <c r="M827" s="280" t="n"/>
      <c r="N827" s="280" t="n"/>
      <c r="O827" s="280" t="n"/>
      <c r="P827" s="280" t="n"/>
      <c r="Q827" s="280" t="n"/>
      <c r="R827" s="280" t="n"/>
      <c r="S827" s="280" t="n"/>
      <c r="T827" s="280" t="n"/>
      <c r="U827" s="280" t="n"/>
      <c r="V827" s="280" t="n"/>
      <c r="W827" s="280" t="n"/>
      <c r="X827" s="280" t="n"/>
      <c r="Y827" s="280" t="n"/>
      <c r="Z827" s="280" t="n"/>
      <c r="AA827" s="280" t="n"/>
      <c r="AB827" s="280" t="n"/>
      <c r="AC827" s="280" t="n"/>
      <c r="AD827" s="280" t="n"/>
      <c r="AE827" s="280" t="n"/>
      <c r="AF827" s="280" t="n"/>
      <c r="AG827" s="280" t="n"/>
      <c r="AH827" s="280" t="n"/>
      <c r="AI827" s="280" t="n"/>
      <c r="AJ827" s="280" t="n"/>
      <c r="AK827" s="280" t="n"/>
    </row>
    <row r="828" ht="15" customFormat="1" customHeight="1" s="23">
      <c r="A828" s="115" t="n"/>
      <c r="B828" s="426" t="n"/>
      <c r="C828" s="86" t="n"/>
      <c r="D828" s="86" t="n"/>
      <c r="E828" s="86" t="n"/>
      <c r="F828" s="86" t="n"/>
      <c r="G828" s="22" t="n"/>
      <c r="H828" s="280" t="n"/>
      <c r="I828" s="280" t="n"/>
      <c r="J828" s="280" t="n"/>
      <c r="K828" s="280" t="n"/>
      <c r="L828" s="280" t="n"/>
      <c r="M828" s="280" t="n"/>
      <c r="N828" s="280" t="n"/>
      <c r="O828" s="280" t="n"/>
      <c r="P828" s="280" t="n"/>
      <c r="Q828" s="280" t="n"/>
      <c r="R828" s="280" t="n"/>
      <c r="S828" s="280" t="n"/>
      <c r="T828" s="280" t="n"/>
      <c r="U828" s="280" t="n"/>
      <c r="V828" s="280" t="n"/>
      <c r="W828" s="280" t="n"/>
      <c r="X828" s="280" t="n"/>
      <c r="Y828" s="280" t="n"/>
      <c r="Z828" s="280" t="n"/>
      <c r="AA828" s="280" t="n"/>
      <c r="AB828" s="280" t="n"/>
      <c r="AC828" s="280" t="n"/>
      <c r="AD828" s="280" t="n"/>
      <c r="AE828" s="280" t="n"/>
      <c r="AF828" s="280" t="n"/>
      <c r="AG828" s="280" t="n"/>
      <c r="AH828" s="280" t="n"/>
      <c r="AI828" s="280" t="n"/>
      <c r="AJ828" s="280" t="n"/>
      <c r="AK828" s="280" t="n"/>
    </row>
    <row r="829" ht="15" customFormat="1" customHeight="1" s="23">
      <c r="A829" s="115" t="n"/>
      <c r="B829" s="426" t="n"/>
      <c r="C829" s="86" t="n"/>
      <c r="D829" s="86" t="n"/>
      <c r="E829" s="86" t="n"/>
      <c r="F829" s="86" t="n"/>
      <c r="G829" s="22" t="n"/>
      <c r="H829" s="280" t="n"/>
      <c r="I829" s="280" t="n"/>
      <c r="J829" s="280" t="n"/>
      <c r="K829" s="280" t="n"/>
      <c r="L829" s="280" t="n"/>
      <c r="M829" s="280" t="n"/>
      <c r="N829" s="280" t="n"/>
      <c r="O829" s="280" t="n"/>
      <c r="P829" s="280" t="n"/>
      <c r="Q829" s="280" t="n"/>
      <c r="R829" s="280" t="n"/>
      <c r="S829" s="280" t="n"/>
      <c r="T829" s="280" t="n"/>
      <c r="U829" s="280" t="n"/>
      <c r="V829" s="280" t="n"/>
      <c r="W829" s="280" t="n"/>
      <c r="X829" s="280" t="n"/>
      <c r="Y829" s="280" t="n"/>
      <c r="Z829" s="280" t="n"/>
      <c r="AA829" s="280" t="n"/>
      <c r="AB829" s="280" t="n"/>
      <c r="AC829" s="280" t="n"/>
      <c r="AD829" s="280" t="n"/>
      <c r="AE829" s="280" t="n"/>
      <c r="AF829" s="280" t="n"/>
      <c r="AG829" s="280" t="n"/>
      <c r="AH829" s="280" t="n"/>
      <c r="AI829" s="280" t="n"/>
      <c r="AJ829" s="280" t="n"/>
      <c r="AK829" s="280" t="n"/>
    </row>
    <row r="830" ht="15" customFormat="1" customHeight="1" s="23">
      <c r="A830" s="115" t="n"/>
      <c r="B830" s="426" t="n"/>
      <c r="C830" s="86" t="n"/>
      <c r="D830" s="86" t="n"/>
      <c r="E830" s="86" t="n"/>
      <c r="F830" s="86" t="n"/>
      <c r="G830" s="22" t="n"/>
      <c r="H830" s="280" t="n"/>
      <c r="I830" s="280" t="n"/>
      <c r="J830" s="280" t="n"/>
      <c r="K830" s="280" t="n"/>
      <c r="L830" s="280" t="n"/>
      <c r="M830" s="280" t="n"/>
      <c r="N830" s="280" t="n"/>
      <c r="O830" s="280" t="n"/>
      <c r="P830" s="280" t="n"/>
      <c r="Q830" s="280" t="n"/>
      <c r="R830" s="280" t="n"/>
      <c r="S830" s="280" t="n"/>
      <c r="T830" s="280" t="n"/>
      <c r="U830" s="280" t="n"/>
      <c r="V830" s="280" t="n"/>
      <c r="W830" s="280" t="n"/>
      <c r="X830" s="280" t="n"/>
      <c r="Y830" s="280" t="n"/>
      <c r="Z830" s="280" t="n"/>
      <c r="AA830" s="280" t="n"/>
      <c r="AB830" s="280" t="n"/>
      <c r="AC830" s="280" t="n"/>
      <c r="AD830" s="280" t="n"/>
      <c r="AE830" s="280" t="n"/>
      <c r="AF830" s="280" t="n"/>
      <c r="AG830" s="280" t="n"/>
      <c r="AH830" s="280" t="n"/>
      <c r="AI830" s="280" t="n"/>
      <c r="AJ830" s="280" t="n"/>
      <c r="AK830" s="280" t="n"/>
    </row>
    <row r="831" ht="15" customFormat="1" customHeight="1" s="23">
      <c r="A831" s="115" t="n"/>
      <c r="B831" s="426" t="n"/>
      <c r="C831" s="86" t="n"/>
      <c r="D831" s="86" t="n"/>
      <c r="E831" s="86" t="n"/>
      <c r="F831" s="86" t="n"/>
      <c r="G831" s="22" t="n"/>
      <c r="H831" s="280" t="n"/>
      <c r="I831" s="280" t="n"/>
      <c r="J831" s="280" t="n"/>
      <c r="K831" s="280" t="n"/>
      <c r="L831" s="280" t="n"/>
      <c r="M831" s="280" t="n"/>
      <c r="N831" s="280" t="n"/>
      <c r="O831" s="280" t="n"/>
      <c r="P831" s="280" t="n"/>
      <c r="Q831" s="280" t="n"/>
      <c r="R831" s="280" t="n"/>
      <c r="S831" s="280" t="n"/>
      <c r="T831" s="280" t="n"/>
      <c r="U831" s="280" t="n"/>
      <c r="V831" s="280" t="n"/>
      <c r="W831" s="280" t="n"/>
      <c r="X831" s="280" t="n"/>
      <c r="Y831" s="280" t="n"/>
      <c r="Z831" s="280" t="n"/>
      <c r="AA831" s="280" t="n"/>
      <c r="AB831" s="280" t="n"/>
      <c r="AC831" s="280" t="n"/>
      <c r="AD831" s="280" t="n"/>
      <c r="AE831" s="280" t="n"/>
      <c r="AF831" s="280" t="n"/>
      <c r="AG831" s="280" t="n"/>
      <c r="AH831" s="280" t="n"/>
      <c r="AI831" s="280" t="n"/>
      <c r="AJ831" s="280" t="n"/>
      <c r="AK831" s="280" t="n"/>
    </row>
    <row r="832" ht="15" customFormat="1" customHeight="1" s="23">
      <c r="A832" s="115" t="n"/>
      <c r="B832" s="426" t="n"/>
      <c r="C832" s="86" t="n"/>
      <c r="D832" s="86" t="n"/>
      <c r="E832" s="86" t="n"/>
      <c r="F832" s="86" t="n"/>
      <c r="G832" s="22" t="n"/>
      <c r="H832" s="280" t="n"/>
      <c r="I832" s="280" t="n"/>
      <c r="J832" s="280" t="n"/>
      <c r="K832" s="280" t="n"/>
      <c r="L832" s="280" t="n"/>
      <c r="M832" s="280" t="n"/>
      <c r="N832" s="280" t="n"/>
      <c r="O832" s="280" t="n"/>
      <c r="P832" s="280" t="n"/>
      <c r="Q832" s="280" t="n"/>
      <c r="R832" s="280" t="n"/>
      <c r="S832" s="280" t="n"/>
      <c r="T832" s="280" t="n"/>
      <c r="U832" s="280" t="n"/>
      <c r="V832" s="280" t="n"/>
      <c r="W832" s="280" t="n"/>
      <c r="X832" s="280" t="n"/>
      <c r="Y832" s="280" t="n"/>
      <c r="Z832" s="280" t="n"/>
      <c r="AA832" s="280" t="n"/>
      <c r="AB832" s="280" t="n"/>
      <c r="AC832" s="280" t="n"/>
      <c r="AD832" s="280" t="n"/>
      <c r="AE832" s="280" t="n"/>
      <c r="AF832" s="280" t="n"/>
      <c r="AG832" s="280" t="n"/>
      <c r="AH832" s="280" t="n"/>
      <c r="AI832" s="280" t="n"/>
      <c r="AJ832" s="280" t="n"/>
      <c r="AK832" s="280" t="n"/>
    </row>
    <row r="833" ht="15" customFormat="1" customHeight="1" s="23">
      <c r="A833" s="115" t="n"/>
      <c r="B833" s="426" t="n"/>
      <c r="C833" s="86" t="n"/>
      <c r="D833" s="86" t="n"/>
      <c r="E833" s="86" t="n"/>
      <c r="F833" s="86" t="n"/>
      <c r="G833" s="22" t="n"/>
      <c r="H833" s="280" t="n"/>
      <c r="I833" s="280" t="n"/>
      <c r="J833" s="280" t="n"/>
      <c r="K833" s="280" t="n"/>
      <c r="L833" s="280" t="n"/>
      <c r="M833" s="280" t="n"/>
      <c r="N833" s="280" t="n"/>
      <c r="O833" s="280" t="n"/>
      <c r="P833" s="280" t="n"/>
      <c r="Q833" s="280" t="n"/>
      <c r="R833" s="280" t="n"/>
      <c r="S833" s="280" t="n"/>
      <c r="T833" s="280" t="n"/>
      <c r="U833" s="280" t="n"/>
      <c r="V833" s="280" t="n"/>
      <c r="W833" s="280" t="n"/>
      <c r="X833" s="280" t="n"/>
      <c r="Y833" s="280" t="n"/>
      <c r="Z833" s="280" t="n"/>
      <c r="AA833" s="280" t="n"/>
      <c r="AB833" s="280" t="n"/>
      <c r="AC833" s="280" t="n"/>
      <c r="AD833" s="280" t="n"/>
      <c r="AE833" s="280" t="n"/>
      <c r="AF833" s="280" t="n"/>
      <c r="AG833" s="280" t="n"/>
      <c r="AH833" s="280" t="n"/>
      <c r="AI833" s="280" t="n"/>
      <c r="AJ833" s="280" t="n"/>
      <c r="AK833" s="280" t="n"/>
    </row>
    <row r="834" ht="15" customFormat="1" customHeight="1" s="23">
      <c r="A834" s="115" t="n"/>
      <c r="B834" s="426" t="n"/>
      <c r="C834" s="86" t="n"/>
      <c r="D834" s="86" t="n"/>
      <c r="E834" s="86" t="n"/>
      <c r="F834" s="86" t="n"/>
      <c r="G834" s="22" t="n"/>
      <c r="H834" s="280" t="n"/>
      <c r="I834" s="280" t="n"/>
      <c r="J834" s="280" t="n"/>
      <c r="K834" s="280" t="n"/>
      <c r="L834" s="280" t="n"/>
      <c r="M834" s="280" t="n"/>
      <c r="N834" s="280" t="n"/>
      <c r="O834" s="280" t="n"/>
      <c r="P834" s="280" t="n"/>
      <c r="Q834" s="280" t="n"/>
      <c r="R834" s="280" t="n"/>
      <c r="S834" s="280" t="n"/>
      <c r="T834" s="280" t="n"/>
      <c r="U834" s="280" t="n"/>
      <c r="V834" s="280" t="n"/>
      <c r="W834" s="280" t="n"/>
      <c r="X834" s="280" t="n"/>
      <c r="Y834" s="280" t="n"/>
      <c r="Z834" s="280" t="n"/>
      <c r="AA834" s="280" t="n"/>
      <c r="AB834" s="280" t="n"/>
      <c r="AC834" s="280" t="n"/>
      <c r="AD834" s="280" t="n"/>
      <c r="AE834" s="280" t="n"/>
      <c r="AF834" s="280" t="n"/>
      <c r="AG834" s="280" t="n"/>
      <c r="AH834" s="280" t="n"/>
      <c r="AI834" s="280" t="n"/>
      <c r="AJ834" s="280" t="n"/>
      <c r="AK834" s="280" t="n"/>
    </row>
    <row r="835" ht="15" customFormat="1" customHeight="1" s="23">
      <c r="A835" s="115" t="n"/>
      <c r="B835" s="426" t="n"/>
      <c r="C835" s="86" t="n"/>
      <c r="D835" s="86" t="n"/>
      <c r="E835" s="86" t="n"/>
      <c r="F835" s="86" t="n"/>
      <c r="G835" s="22" t="n"/>
      <c r="H835" s="280" t="n"/>
      <c r="I835" s="280" t="n"/>
      <c r="J835" s="280" t="n"/>
      <c r="K835" s="280" t="n"/>
      <c r="L835" s="280" t="n"/>
      <c r="M835" s="280" t="n"/>
      <c r="N835" s="280" t="n"/>
      <c r="O835" s="280" t="n"/>
      <c r="P835" s="280" t="n"/>
      <c r="Q835" s="280" t="n"/>
      <c r="R835" s="280" t="n"/>
      <c r="S835" s="280" t="n"/>
      <c r="T835" s="280" t="n"/>
      <c r="U835" s="280" t="n"/>
      <c r="V835" s="280" t="n"/>
      <c r="W835" s="280" t="n"/>
      <c r="X835" s="280" t="n"/>
      <c r="Y835" s="280" t="n"/>
      <c r="Z835" s="280" t="n"/>
      <c r="AA835" s="280" t="n"/>
      <c r="AB835" s="280" t="n"/>
      <c r="AC835" s="280" t="n"/>
      <c r="AD835" s="280" t="n"/>
      <c r="AE835" s="280" t="n"/>
      <c r="AF835" s="280" t="n"/>
      <c r="AG835" s="280" t="n"/>
      <c r="AH835" s="280" t="n"/>
      <c r="AI835" s="280" t="n"/>
      <c r="AJ835" s="280" t="n"/>
      <c r="AK835" s="280" t="n"/>
    </row>
    <row r="836" ht="15" customFormat="1" customHeight="1" s="23">
      <c r="A836" s="115" t="n"/>
      <c r="B836" s="426" t="n"/>
      <c r="C836" s="86" t="n"/>
      <c r="D836" s="86" t="n"/>
      <c r="E836" s="86" t="n"/>
      <c r="F836" s="86" t="n"/>
      <c r="G836" s="22" t="n"/>
      <c r="H836" s="280" t="n"/>
      <c r="I836" s="280" t="n"/>
      <c r="J836" s="280" t="n"/>
      <c r="K836" s="280" t="n"/>
      <c r="L836" s="280" t="n"/>
      <c r="M836" s="280" t="n"/>
      <c r="N836" s="280" t="n"/>
      <c r="O836" s="280" t="n"/>
      <c r="P836" s="280" t="n"/>
      <c r="Q836" s="280" t="n"/>
      <c r="R836" s="280" t="n"/>
      <c r="S836" s="280" t="n"/>
      <c r="T836" s="280" t="n"/>
      <c r="U836" s="280" t="n"/>
      <c r="V836" s="280" t="n"/>
      <c r="W836" s="280" t="n"/>
      <c r="X836" s="280" t="n"/>
      <c r="Y836" s="280" t="n"/>
      <c r="Z836" s="280" t="n"/>
      <c r="AA836" s="280" t="n"/>
      <c r="AB836" s="280" t="n"/>
      <c r="AC836" s="280" t="n"/>
      <c r="AD836" s="280" t="n"/>
      <c r="AE836" s="280" t="n"/>
      <c r="AF836" s="280" t="n"/>
      <c r="AG836" s="280" t="n"/>
      <c r="AH836" s="280" t="n"/>
      <c r="AI836" s="280" t="n"/>
      <c r="AJ836" s="280" t="n"/>
      <c r="AK836" s="280" t="n"/>
    </row>
    <row r="837" ht="15" customFormat="1" customHeight="1" s="23">
      <c r="A837" s="115" t="n"/>
      <c r="B837" s="426" t="n"/>
      <c r="C837" s="86" t="n"/>
      <c r="D837" s="86" t="n"/>
      <c r="E837" s="86" t="n"/>
      <c r="F837" s="86" t="n"/>
      <c r="G837" s="22" t="n"/>
      <c r="H837" s="280" t="n"/>
      <c r="I837" s="280" t="n"/>
      <c r="J837" s="280" t="n"/>
      <c r="K837" s="280" t="n"/>
      <c r="L837" s="280" t="n"/>
      <c r="M837" s="280" t="n"/>
      <c r="N837" s="280" t="n"/>
      <c r="O837" s="280" t="n"/>
      <c r="P837" s="280" t="n"/>
      <c r="Q837" s="280" t="n"/>
      <c r="R837" s="280" t="n"/>
      <c r="S837" s="280" t="n"/>
      <c r="T837" s="280" t="n"/>
      <c r="U837" s="280" t="n"/>
      <c r="V837" s="280" t="n"/>
      <c r="W837" s="280" t="n"/>
      <c r="X837" s="280" t="n"/>
      <c r="Y837" s="280" t="n"/>
      <c r="Z837" s="280" t="n"/>
      <c r="AA837" s="280" t="n"/>
      <c r="AB837" s="280" t="n"/>
      <c r="AC837" s="280" t="n"/>
      <c r="AD837" s="280" t="n"/>
      <c r="AE837" s="280" t="n"/>
      <c r="AF837" s="280" t="n"/>
      <c r="AG837" s="280" t="n"/>
      <c r="AH837" s="280" t="n"/>
      <c r="AI837" s="280" t="n"/>
      <c r="AJ837" s="280" t="n"/>
      <c r="AK837" s="280" t="n"/>
    </row>
    <row r="838" ht="15" customFormat="1" customHeight="1" s="23">
      <c r="A838" s="115" t="n"/>
      <c r="B838" s="426" t="n"/>
      <c r="C838" s="86" t="n"/>
      <c r="D838" s="86" t="n"/>
      <c r="E838" s="86" t="n"/>
      <c r="F838" s="86" t="n"/>
      <c r="G838" s="22" t="n"/>
      <c r="H838" s="280" t="n"/>
      <c r="I838" s="280" t="n"/>
      <c r="J838" s="280" t="n"/>
      <c r="K838" s="280" t="n"/>
      <c r="L838" s="280" t="n"/>
      <c r="M838" s="280" t="n"/>
      <c r="N838" s="280" t="n"/>
      <c r="O838" s="280" t="n"/>
      <c r="P838" s="280" t="n"/>
      <c r="Q838" s="280" t="n"/>
      <c r="R838" s="280" t="n"/>
      <c r="S838" s="280" t="n"/>
      <c r="T838" s="280" t="n"/>
      <c r="U838" s="280" t="n"/>
      <c r="V838" s="280" t="n"/>
      <c r="W838" s="280" t="n"/>
      <c r="X838" s="280" t="n"/>
      <c r="Y838" s="280" t="n"/>
      <c r="Z838" s="280" t="n"/>
      <c r="AA838" s="280" t="n"/>
      <c r="AB838" s="280" t="n"/>
      <c r="AC838" s="280" t="n"/>
      <c r="AD838" s="280" t="n"/>
      <c r="AE838" s="280" t="n"/>
      <c r="AF838" s="280" t="n"/>
      <c r="AG838" s="280" t="n"/>
      <c r="AH838" s="280" t="n"/>
      <c r="AI838" s="280" t="n"/>
      <c r="AJ838" s="280" t="n"/>
      <c r="AK838" s="280" t="n"/>
    </row>
    <row r="839" ht="15" customFormat="1" customHeight="1" s="23">
      <c r="A839" s="115" t="n"/>
      <c r="B839" s="426" t="n"/>
      <c r="C839" s="86" t="n"/>
      <c r="D839" s="86" t="n"/>
      <c r="E839" s="86" t="n"/>
      <c r="F839" s="86" t="n"/>
      <c r="G839" s="22" t="n"/>
      <c r="H839" s="280" t="n"/>
      <c r="I839" s="280" t="n"/>
      <c r="J839" s="280" t="n"/>
      <c r="K839" s="280" t="n"/>
      <c r="L839" s="280" t="n"/>
      <c r="M839" s="280" t="n"/>
      <c r="N839" s="280" t="n"/>
      <c r="O839" s="280" t="n"/>
      <c r="P839" s="280" t="n"/>
      <c r="Q839" s="280" t="n"/>
      <c r="R839" s="280" t="n"/>
      <c r="S839" s="280" t="n"/>
      <c r="T839" s="280" t="n"/>
      <c r="U839" s="280" t="n"/>
      <c r="V839" s="280" t="n"/>
      <c r="W839" s="280" t="n"/>
      <c r="X839" s="280" t="n"/>
      <c r="Y839" s="280" t="n"/>
      <c r="Z839" s="280" t="n"/>
      <c r="AA839" s="280" t="n"/>
      <c r="AB839" s="280" t="n"/>
      <c r="AC839" s="280" t="n"/>
      <c r="AD839" s="280" t="n"/>
      <c r="AE839" s="280" t="n"/>
      <c r="AF839" s="280" t="n"/>
      <c r="AG839" s="280" t="n"/>
      <c r="AH839" s="280" t="n"/>
      <c r="AI839" s="280" t="n"/>
      <c r="AJ839" s="280" t="n"/>
      <c r="AK839" s="280" t="n"/>
    </row>
    <row r="840" ht="15" customFormat="1" customHeight="1" s="23">
      <c r="A840" s="115" t="n"/>
      <c r="B840" s="426" t="n"/>
      <c r="C840" s="86" t="n"/>
      <c r="D840" s="86" t="n"/>
      <c r="E840" s="86" t="n"/>
      <c r="F840" s="86" t="n"/>
      <c r="G840" s="22" t="n"/>
      <c r="H840" s="280" t="n"/>
      <c r="I840" s="280" t="n"/>
      <c r="J840" s="280" t="n"/>
      <c r="K840" s="280" t="n"/>
      <c r="L840" s="280" t="n"/>
      <c r="M840" s="280" t="n"/>
      <c r="N840" s="280" t="n"/>
      <c r="O840" s="280" t="n"/>
      <c r="P840" s="280" t="n"/>
      <c r="Q840" s="280" t="n"/>
      <c r="R840" s="280" t="n"/>
      <c r="S840" s="280" t="n"/>
      <c r="T840" s="280" t="n"/>
      <c r="U840" s="280" t="n"/>
      <c r="V840" s="280" t="n"/>
      <c r="W840" s="280" t="n"/>
      <c r="X840" s="280" t="n"/>
      <c r="Y840" s="280" t="n"/>
      <c r="Z840" s="280" t="n"/>
      <c r="AA840" s="280" t="n"/>
      <c r="AB840" s="280" t="n"/>
      <c r="AC840" s="280" t="n"/>
      <c r="AD840" s="280" t="n"/>
      <c r="AE840" s="280" t="n"/>
      <c r="AF840" s="280" t="n"/>
      <c r="AG840" s="280" t="n"/>
      <c r="AH840" s="280" t="n"/>
      <c r="AI840" s="280" t="n"/>
      <c r="AJ840" s="280" t="n"/>
      <c r="AK840" s="280" t="n"/>
    </row>
    <row r="841" ht="15" customFormat="1" customHeight="1" s="23">
      <c r="A841" s="115" t="n"/>
      <c r="B841" s="426" t="n"/>
      <c r="C841" s="86" t="n"/>
      <c r="D841" s="86" t="n"/>
      <c r="E841" s="86" t="n"/>
      <c r="F841" s="86" t="n"/>
      <c r="G841" s="22" t="n"/>
      <c r="H841" s="280" t="n"/>
      <c r="I841" s="280" t="n"/>
      <c r="J841" s="280" t="n"/>
      <c r="K841" s="280" t="n"/>
      <c r="L841" s="280" t="n"/>
      <c r="M841" s="280" t="n"/>
      <c r="N841" s="280" t="n"/>
      <c r="O841" s="280" t="n"/>
      <c r="P841" s="280" t="n"/>
      <c r="Q841" s="280" t="n"/>
      <c r="R841" s="280" t="n"/>
      <c r="S841" s="280" t="n"/>
      <c r="T841" s="280" t="n"/>
      <c r="U841" s="280" t="n"/>
      <c r="V841" s="280" t="n"/>
      <c r="W841" s="280" t="n"/>
      <c r="X841" s="280" t="n"/>
      <c r="Y841" s="280" t="n"/>
      <c r="Z841" s="280" t="n"/>
      <c r="AA841" s="280" t="n"/>
      <c r="AB841" s="280" t="n"/>
      <c r="AC841" s="280" t="n"/>
      <c r="AD841" s="280" t="n"/>
      <c r="AE841" s="280" t="n"/>
      <c r="AF841" s="280" t="n"/>
      <c r="AG841" s="280" t="n"/>
      <c r="AH841" s="280" t="n"/>
      <c r="AI841" s="280" t="n"/>
      <c r="AJ841" s="280" t="n"/>
      <c r="AK841" s="280" t="n"/>
    </row>
    <row r="842" ht="15" customFormat="1" customHeight="1" s="23">
      <c r="A842" s="115" t="n"/>
      <c r="B842" s="426" t="n"/>
      <c r="C842" s="86" t="n"/>
      <c r="D842" s="86" t="n"/>
      <c r="E842" s="86" t="n"/>
      <c r="F842" s="86" t="n"/>
      <c r="G842" s="22" t="n"/>
      <c r="H842" s="280" t="n"/>
      <c r="I842" s="280" t="n"/>
      <c r="J842" s="280" t="n"/>
      <c r="K842" s="280" t="n"/>
      <c r="L842" s="280" t="n"/>
      <c r="M842" s="280" t="n"/>
      <c r="N842" s="280" t="n"/>
      <c r="O842" s="280" t="n"/>
      <c r="P842" s="280" t="n"/>
      <c r="Q842" s="280" t="n"/>
      <c r="R842" s="280" t="n"/>
      <c r="S842" s="280" t="n"/>
      <c r="T842" s="280" t="n"/>
      <c r="U842" s="280" t="n"/>
      <c r="V842" s="280" t="n"/>
      <c r="W842" s="280" t="n"/>
      <c r="X842" s="280" t="n"/>
      <c r="Y842" s="280" t="n"/>
      <c r="Z842" s="280" t="n"/>
      <c r="AA842" s="280" t="n"/>
      <c r="AB842" s="280" t="n"/>
      <c r="AC842" s="280" t="n"/>
      <c r="AD842" s="280" t="n"/>
      <c r="AE842" s="280" t="n"/>
      <c r="AF842" s="280" t="n"/>
      <c r="AG842" s="280" t="n"/>
      <c r="AH842" s="280" t="n"/>
      <c r="AI842" s="280" t="n"/>
      <c r="AJ842" s="280" t="n"/>
      <c r="AK842" s="280" t="n"/>
    </row>
    <row r="843" ht="15" customFormat="1" customHeight="1" s="23">
      <c r="A843" s="115" t="n"/>
      <c r="B843" s="426" t="n"/>
      <c r="C843" s="86" t="n"/>
      <c r="D843" s="86" t="n"/>
      <c r="E843" s="86" t="n"/>
      <c r="F843" s="86" t="n"/>
      <c r="G843" s="22" t="n"/>
      <c r="H843" s="280" t="n"/>
      <c r="I843" s="280" t="n"/>
      <c r="J843" s="280" t="n"/>
      <c r="K843" s="280" t="n"/>
      <c r="L843" s="280" t="n"/>
      <c r="M843" s="280" t="n"/>
      <c r="N843" s="280" t="n"/>
      <c r="O843" s="280" t="n"/>
      <c r="P843" s="280" t="n"/>
      <c r="Q843" s="280" t="n"/>
      <c r="R843" s="280" t="n"/>
      <c r="S843" s="280" t="n"/>
      <c r="T843" s="280" t="n"/>
      <c r="U843" s="280" t="n"/>
      <c r="V843" s="280" t="n"/>
      <c r="W843" s="280" t="n"/>
      <c r="X843" s="280" t="n"/>
      <c r="Y843" s="280" t="n"/>
      <c r="Z843" s="280" t="n"/>
      <c r="AA843" s="280" t="n"/>
      <c r="AB843" s="280" t="n"/>
      <c r="AC843" s="280" t="n"/>
      <c r="AD843" s="280" t="n"/>
      <c r="AE843" s="280" t="n"/>
      <c r="AF843" s="280" t="n"/>
      <c r="AG843" s="280" t="n"/>
      <c r="AH843" s="280" t="n"/>
      <c r="AI843" s="280" t="n"/>
      <c r="AJ843" s="280" t="n"/>
      <c r="AK843" s="280" t="n"/>
    </row>
    <row r="844" ht="15" customFormat="1" customHeight="1" s="23">
      <c r="A844" s="115" t="n"/>
      <c r="B844" s="426" t="n"/>
      <c r="C844" s="86" t="n"/>
      <c r="D844" s="86" t="n"/>
      <c r="E844" s="86" t="n"/>
      <c r="F844" s="86" t="n"/>
      <c r="G844" s="22" t="n"/>
      <c r="H844" s="280" t="n"/>
      <c r="I844" s="280" t="n"/>
      <c r="J844" s="280" t="n"/>
      <c r="K844" s="280" t="n"/>
      <c r="L844" s="280" t="n"/>
      <c r="M844" s="280" t="n"/>
      <c r="N844" s="280" t="n"/>
      <c r="O844" s="280" t="n"/>
      <c r="P844" s="280" t="n"/>
      <c r="Q844" s="280" t="n"/>
      <c r="R844" s="280" t="n"/>
      <c r="S844" s="280" t="n"/>
      <c r="T844" s="280" t="n"/>
      <c r="U844" s="280" t="n"/>
      <c r="V844" s="280" t="n"/>
      <c r="W844" s="280" t="n"/>
      <c r="X844" s="280" t="n"/>
      <c r="Y844" s="280" t="n"/>
      <c r="Z844" s="280" t="n"/>
      <c r="AA844" s="280" t="n"/>
      <c r="AB844" s="280" t="n"/>
      <c r="AC844" s="280" t="n"/>
      <c r="AD844" s="280" t="n"/>
      <c r="AE844" s="280" t="n"/>
      <c r="AF844" s="280" t="n"/>
      <c r="AG844" s="280" t="n"/>
      <c r="AH844" s="280" t="n"/>
      <c r="AI844" s="280" t="n"/>
      <c r="AJ844" s="280" t="n"/>
      <c r="AK844" s="280" t="n"/>
    </row>
    <row r="845" ht="15" customFormat="1" customHeight="1" s="23">
      <c r="A845" s="115" t="n"/>
      <c r="B845" s="426" t="n"/>
      <c r="C845" s="86" t="n"/>
      <c r="D845" s="86" t="n"/>
      <c r="E845" s="86" t="n"/>
      <c r="F845" s="86" t="n"/>
      <c r="G845" s="22" t="n"/>
      <c r="H845" s="280" t="n"/>
      <c r="I845" s="280" t="n"/>
      <c r="J845" s="280" t="n"/>
      <c r="K845" s="280" t="n"/>
      <c r="L845" s="280" t="n"/>
      <c r="M845" s="280" t="n"/>
      <c r="N845" s="280" t="n"/>
      <c r="O845" s="280" t="n"/>
      <c r="P845" s="280" t="n"/>
      <c r="Q845" s="280" t="n"/>
      <c r="R845" s="280" t="n"/>
      <c r="S845" s="280" t="n"/>
      <c r="T845" s="280" t="n"/>
      <c r="U845" s="280" t="n"/>
      <c r="V845" s="280" t="n"/>
      <c r="W845" s="280" t="n"/>
      <c r="X845" s="280" t="n"/>
      <c r="Y845" s="280" t="n"/>
      <c r="Z845" s="280" t="n"/>
      <c r="AA845" s="280" t="n"/>
      <c r="AB845" s="280" t="n"/>
      <c r="AC845" s="280" t="n"/>
      <c r="AD845" s="280" t="n"/>
      <c r="AE845" s="280" t="n"/>
      <c r="AF845" s="280" t="n"/>
      <c r="AG845" s="280" t="n"/>
      <c r="AH845" s="280" t="n"/>
      <c r="AI845" s="280" t="n"/>
      <c r="AJ845" s="280" t="n"/>
      <c r="AK845" s="280" t="n"/>
    </row>
    <row r="846" ht="15" customFormat="1" customHeight="1" s="23">
      <c r="A846" s="115" t="n"/>
      <c r="B846" s="426" t="n"/>
      <c r="C846" s="86" t="n"/>
      <c r="D846" s="86" t="n"/>
      <c r="E846" s="86" t="n"/>
      <c r="F846" s="86" t="n"/>
      <c r="G846" s="22" t="n"/>
      <c r="H846" s="280" t="n"/>
      <c r="I846" s="280" t="n"/>
      <c r="J846" s="280" t="n"/>
      <c r="K846" s="280" t="n"/>
      <c r="L846" s="280" t="n"/>
      <c r="M846" s="280" t="n"/>
      <c r="N846" s="280" t="n"/>
      <c r="O846" s="280" t="n"/>
      <c r="P846" s="280" t="n"/>
      <c r="Q846" s="280" t="n"/>
      <c r="R846" s="280" t="n"/>
      <c r="S846" s="280" t="n"/>
      <c r="T846" s="280" t="n"/>
      <c r="U846" s="280" t="n"/>
      <c r="V846" s="280" t="n"/>
      <c r="W846" s="280" t="n"/>
      <c r="X846" s="280" t="n"/>
      <c r="Y846" s="280" t="n"/>
      <c r="Z846" s="280" t="n"/>
      <c r="AA846" s="280" t="n"/>
      <c r="AB846" s="280" t="n"/>
      <c r="AC846" s="280" t="n"/>
      <c r="AD846" s="280" t="n"/>
      <c r="AE846" s="280" t="n"/>
      <c r="AF846" s="280" t="n"/>
      <c r="AG846" s="280" t="n"/>
      <c r="AH846" s="280" t="n"/>
      <c r="AI846" s="280" t="n"/>
      <c r="AJ846" s="280" t="n"/>
      <c r="AK846" s="280" t="n"/>
    </row>
    <row r="847" ht="15" customFormat="1" customHeight="1" s="23">
      <c r="A847" s="115" t="n"/>
      <c r="B847" s="426" t="n"/>
      <c r="C847" s="86" t="n"/>
      <c r="D847" s="86" t="n"/>
      <c r="E847" s="86" t="n"/>
      <c r="F847" s="86" t="n"/>
      <c r="G847" s="22" t="n"/>
      <c r="H847" s="280" t="n"/>
      <c r="I847" s="280" t="n"/>
      <c r="J847" s="280" t="n"/>
      <c r="K847" s="280" t="n"/>
      <c r="L847" s="280" t="n"/>
      <c r="M847" s="280" t="n"/>
      <c r="N847" s="280" t="n"/>
      <c r="O847" s="280" t="n"/>
      <c r="P847" s="280" t="n"/>
      <c r="Q847" s="280" t="n"/>
      <c r="R847" s="280" t="n"/>
      <c r="S847" s="280" t="n"/>
      <c r="T847" s="280" t="n"/>
      <c r="U847" s="280" t="n"/>
      <c r="V847" s="280" t="n"/>
      <c r="W847" s="280" t="n"/>
      <c r="X847" s="280" t="n"/>
      <c r="Y847" s="280" t="n"/>
      <c r="Z847" s="280" t="n"/>
      <c r="AA847" s="280" t="n"/>
      <c r="AB847" s="280" t="n"/>
      <c r="AC847" s="280" t="n"/>
      <c r="AD847" s="280" t="n"/>
      <c r="AE847" s="280" t="n"/>
      <c r="AF847" s="280" t="n"/>
      <c r="AG847" s="280" t="n"/>
      <c r="AH847" s="280" t="n"/>
      <c r="AI847" s="280" t="n"/>
      <c r="AJ847" s="280" t="n"/>
      <c r="AK847" s="280" t="n"/>
    </row>
    <row r="848" ht="15" customFormat="1" customHeight="1" s="23">
      <c r="A848" s="115" t="n"/>
      <c r="B848" s="426" t="n"/>
      <c r="C848" s="86" t="n"/>
      <c r="D848" s="86" t="n"/>
      <c r="E848" s="86" t="n"/>
      <c r="F848" s="86" t="n"/>
      <c r="G848" s="22" t="n"/>
      <c r="H848" s="280" t="n"/>
      <c r="I848" s="280" t="n"/>
      <c r="J848" s="280" t="n"/>
      <c r="K848" s="280" t="n"/>
      <c r="L848" s="280" t="n"/>
      <c r="M848" s="280" t="n"/>
      <c r="N848" s="280" t="n"/>
      <c r="O848" s="280" t="n"/>
      <c r="P848" s="280" t="n"/>
      <c r="Q848" s="280" t="n"/>
      <c r="R848" s="280" t="n"/>
      <c r="S848" s="280" t="n"/>
      <c r="T848" s="280" t="n"/>
      <c r="U848" s="280" t="n"/>
      <c r="V848" s="280" t="n"/>
      <c r="W848" s="280" t="n"/>
      <c r="X848" s="280" t="n"/>
      <c r="Y848" s="280" t="n"/>
      <c r="Z848" s="280" t="n"/>
      <c r="AA848" s="280" t="n"/>
      <c r="AB848" s="280" t="n"/>
      <c r="AC848" s="280" t="n"/>
      <c r="AD848" s="280" t="n"/>
      <c r="AE848" s="280" t="n"/>
      <c r="AF848" s="280" t="n"/>
      <c r="AG848" s="280" t="n"/>
      <c r="AH848" s="280" t="n"/>
      <c r="AI848" s="280" t="n"/>
      <c r="AJ848" s="280" t="n"/>
      <c r="AK848" s="280" t="n"/>
    </row>
    <row r="849" ht="15" customFormat="1" customHeight="1" s="23">
      <c r="A849" s="115" t="n"/>
      <c r="B849" s="426" t="n"/>
      <c r="C849" s="86" t="n"/>
      <c r="D849" s="86" t="n"/>
      <c r="E849" s="86" t="n"/>
      <c r="F849" s="86" t="n"/>
      <c r="G849" s="22" t="n"/>
      <c r="H849" s="280" t="n"/>
      <c r="I849" s="280" t="n"/>
      <c r="J849" s="280" t="n"/>
      <c r="K849" s="280" t="n"/>
      <c r="L849" s="280" t="n"/>
      <c r="M849" s="280" t="n"/>
      <c r="N849" s="280" t="n"/>
      <c r="O849" s="280" t="n"/>
      <c r="P849" s="280" t="n"/>
      <c r="Q849" s="280" t="n"/>
      <c r="R849" s="280" t="n"/>
      <c r="S849" s="280" t="n"/>
      <c r="T849" s="280" t="n"/>
      <c r="U849" s="280" t="n"/>
      <c r="V849" s="280" t="n"/>
      <c r="W849" s="280" t="n"/>
      <c r="X849" s="280" t="n"/>
      <c r="Y849" s="280" t="n"/>
      <c r="Z849" s="280" t="n"/>
      <c r="AA849" s="280" t="n"/>
      <c r="AB849" s="280" t="n"/>
      <c r="AC849" s="280" t="n"/>
      <c r="AD849" s="280" t="n"/>
      <c r="AE849" s="280" t="n"/>
      <c r="AF849" s="280" t="n"/>
      <c r="AG849" s="280" t="n"/>
      <c r="AH849" s="280" t="n"/>
      <c r="AI849" s="280" t="n"/>
      <c r="AJ849" s="280" t="n"/>
      <c r="AK849" s="280" t="n"/>
    </row>
    <row r="850" ht="15" customFormat="1" customHeight="1" s="23">
      <c r="A850" s="115" t="n"/>
      <c r="B850" s="426" t="n"/>
      <c r="C850" s="86" t="n"/>
      <c r="D850" s="86" t="n"/>
      <c r="E850" s="86" t="n"/>
      <c r="F850" s="86" t="n"/>
      <c r="G850" s="22" t="n"/>
      <c r="H850" s="280" t="n"/>
      <c r="I850" s="280" t="n"/>
      <c r="J850" s="280" t="n"/>
      <c r="K850" s="280" t="n"/>
      <c r="L850" s="280" t="n"/>
      <c r="M850" s="280" t="n"/>
      <c r="N850" s="280" t="n"/>
      <c r="O850" s="280" t="n"/>
      <c r="P850" s="280" t="n"/>
      <c r="Q850" s="280" t="n"/>
      <c r="R850" s="280" t="n"/>
      <c r="S850" s="280" t="n"/>
      <c r="T850" s="280" t="n"/>
      <c r="U850" s="280" t="n"/>
      <c r="V850" s="280" t="n"/>
      <c r="W850" s="280" t="n"/>
      <c r="X850" s="280" t="n"/>
      <c r="Y850" s="280" t="n"/>
      <c r="Z850" s="280" t="n"/>
      <c r="AA850" s="280" t="n"/>
      <c r="AB850" s="280" t="n"/>
      <c r="AC850" s="280" t="n"/>
      <c r="AD850" s="280" t="n"/>
      <c r="AE850" s="280" t="n"/>
      <c r="AF850" s="280" t="n"/>
      <c r="AG850" s="280" t="n"/>
      <c r="AH850" s="280" t="n"/>
      <c r="AI850" s="280" t="n"/>
      <c r="AJ850" s="280" t="n"/>
      <c r="AK850" s="280" t="n"/>
    </row>
    <row r="851" ht="15" customFormat="1" customHeight="1" s="23">
      <c r="A851" s="115" t="n"/>
      <c r="B851" s="426" t="n"/>
      <c r="C851" s="86" t="n"/>
      <c r="D851" s="86" t="n"/>
      <c r="E851" s="86" t="n"/>
      <c r="F851" s="86" t="n"/>
      <c r="G851" s="22" t="n"/>
      <c r="H851" s="280" t="n"/>
      <c r="I851" s="280" t="n"/>
      <c r="J851" s="280" t="n"/>
      <c r="K851" s="280" t="n"/>
      <c r="L851" s="280" t="n"/>
      <c r="M851" s="280" t="n"/>
      <c r="N851" s="280" t="n"/>
      <c r="O851" s="280" t="n"/>
      <c r="P851" s="280" t="n"/>
      <c r="Q851" s="280" t="n"/>
      <c r="R851" s="280" t="n"/>
      <c r="S851" s="280" t="n"/>
      <c r="T851" s="280" t="n"/>
      <c r="U851" s="280" t="n"/>
      <c r="V851" s="280" t="n"/>
      <c r="W851" s="280" t="n"/>
      <c r="X851" s="280" t="n"/>
      <c r="Y851" s="280" t="n"/>
      <c r="Z851" s="280" t="n"/>
      <c r="AA851" s="280" t="n"/>
      <c r="AB851" s="280" t="n"/>
      <c r="AC851" s="280" t="n"/>
      <c r="AD851" s="280" t="n"/>
      <c r="AE851" s="280" t="n"/>
      <c r="AF851" s="280" t="n"/>
      <c r="AG851" s="280" t="n"/>
      <c r="AH851" s="280" t="n"/>
      <c r="AI851" s="280" t="n"/>
      <c r="AJ851" s="280" t="n"/>
      <c r="AK851" s="280" t="n"/>
    </row>
    <row r="852" ht="15" customFormat="1" customHeight="1" s="23">
      <c r="A852" s="115" t="n"/>
      <c r="B852" s="426" t="n"/>
      <c r="C852" s="86" t="n"/>
      <c r="D852" s="86" t="n"/>
      <c r="E852" s="86" t="n"/>
      <c r="F852" s="86" t="n"/>
      <c r="G852" s="22" t="n"/>
      <c r="H852" s="280" t="n"/>
      <c r="I852" s="280" t="n"/>
      <c r="J852" s="280" t="n"/>
      <c r="K852" s="280" t="n"/>
      <c r="L852" s="280" t="n"/>
      <c r="M852" s="280" t="n"/>
      <c r="N852" s="280" t="n"/>
      <c r="O852" s="280" t="n"/>
      <c r="P852" s="280" t="n"/>
      <c r="Q852" s="280" t="n"/>
      <c r="R852" s="280" t="n"/>
      <c r="S852" s="280" t="n"/>
      <c r="T852" s="280" t="n"/>
      <c r="U852" s="280" t="n"/>
      <c r="V852" s="280" t="n"/>
      <c r="W852" s="280" t="n"/>
      <c r="X852" s="280" t="n"/>
      <c r="Y852" s="280" t="n"/>
      <c r="Z852" s="280" t="n"/>
      <c r="AA852" s="280" t="n"/>
      <c r="AB852" s="280" t="n"/>
      <c r="AC852" s="280" t="n"/>
      <c r="AD852" s="280" t="n"/>
      <c r="AE852" s="280" t="n"/>
      <c r="AF852" s="280" t="n"/>
      <c r="AG852" s="280" t="n"/>
      <c r="AH852" s="280" t="n"/>
      <c r="AI852" s="280" t="n"/>
      <c r="AJ852" s="280" t="n"/>
      <c r="AK852" s="280" t="n"/>
    </row>
    <row r="853" ht="15" customFormat="1" customHeight="1" s="23">
      <c r="A853" s="115" t="n"/>
      <c r="B853" s="426" t="n"/>
      <c r="C853" s="86" t="n"/>
      <c r="D853" s="86" t="n"/>
      <c r="E853" s="86" t="n"/>
      <c r="F853" s="86" t="n"/>
      <c r="G853" s="22" t="n"/>
      <c r="H853" s="280" t="n"/>
      <c r="I853" s="280" t="n"/>
      <c r="J853" s="280" t="n"/>
      <c r="K853" s="280" t="n"/>
      <c r="L853" s="280" t="n"/>
      <c r="M853" s="280" t="n"/>
      <c r="N853" s="280" t="n"/>
      <c r="O853" s="280" t="n"/>
      <c r="P853" s="280" t="n"/>
      <c r="Q853" s="280" t="n"/>
      <c r="R853" s="280" t="n"/>
      <c r="S853" s="280" t="n"/>
      <c r="T853" s="280" t="n"/>
      <c r="U853" s="280" t="n"/>
      <c r="V853" s="280" t="n"/>
      <c r="W853" s="280" t="n"/>
      <c r="X853" s="280" t="n"/>
      <c r="Y853" s="280" t="n"/>
      <c r="Z853" s="280" t="n"/>
      <c r="AA853" s="280" t="n"/>
      <c r="AB853" s="280" t="n"/>
      <c r="AC853" s="280" t="n"/>
      <c r="AD853" s="280" t="n"/>
      <c r="AE853" s="280" t="n"/>
      <c r="AF853" s="280" t="n"/>
      <c r="AG853" s="280" t="n"/>
      <c r="AH853" s="280" t="n"/>
      <c r="AI853" s="280" t="n"/>
      <c r="AJ853" s="280" t="n"/>
      <c r="AK853" s="280" t="n"/>
    </row>
    <row r="854" ht="15" customFormat="1" customHeight="1" s="23">
      <c r="A854" s="115" t="n"/>
      <c r="B854" s="426" t="n"/>
      <c r="C854" s="86" t="n"/>
      <c r="D854" s="86" t="n"/>
      <c r="E854" s="86" t="n"/>
      <c r="F854" s="86" t="n"/>
      <c r="G854" s="22" t="n"/>
      <c r="H854" s="280" t="n"/>
      <c r="I854" s="280" t="n"/>
      <c r="J854" s="280" t="n"/>
      <c r="K854" s="280" t="n"/>
      <c r="L854" s="280" t="n"/>
      <c r="M854" s="280" t="n"/>
      <c r="N854" s="280" t="n"/>
      <c r="O854" s="280" t="n"/>
      <c r="P854" s="280" t="n"/>
      <c r="Q854" s="280" t="n"/>
      <c r="R854" s="280" t="n"/>
      <c r="S854" s="280" t="n"/>
      <c r="T854" s="280" t="n"/>
      <c r="U854" s="280" t="n"/>
      <c r="V854" s="280" t="n"/>
      <c r="W854" s="280" t="n"/>
      <c r="X854" s="280" t="n"/>
      <c r="Y854" s="280" t="n"/>
      <c r="Z854" s="280" t="n"/>
      <c r="AA854" s="280" t="n"/>
      <c r="AB854" s="280" t="n"/>
      <c r="AC854" s="280" t="n"/>
      <c r="AD854" s="280" t="n"/>
      <c r="AE854" s="280" t="n"/>
      <c r="AF854" s="280" t="n"/>
      <c r="AG854" s="280" t="n"/>
      <c r="AH854" s="280" t="n"/>
      <c r="AI854" s="280" t="n"/>
      <c r="AJ854" s="280" t="n"/>
      <c r="AK854" s="280" t="n"/>
    </row>
    <row r="855" ht="15" customFormat="1" customHeight="1" s="23">
      <c r="A855" s="115" t="n"/>
      <c r="B855" s="426" t="n"/>
      <c r="C855" s="86" t="n"/>
      <c r="D855" s="86" t="n"/>
      <c r="E855" s="86" t="n"/>
      <c r="F855" s="86" t="n"/>
      <c r="G855" s="22" t="n"/>
      <c r="H855" s="280" t="n"/>
      <c r="I855" s="280" t="n"/>
      <c r="J855" s="280" t="n"/>
      <c r="K855" s="280" t="n"/>
      <c r="L855" s="280" t="n"/>
      <c r="M855" s="280" t="n"/>
      <c r="N855" s="280" t="n"/>
      <c r="O855" s="280" t="n"/>
      <c r="P855" s="280" t="n"/>
      <c r="Q855" s="280" t="n"/>
      <c r="R855" s="280" t="n"/>
      <c r="S855" s="280" t="n"/>
      <c r="T855" s="280" t="n"/>
      <c r="U855" s="280" t="n"/>
      <c r="V855" s="280" t="n"/>
      <c r="W855" s="280" t="n"/>
      <c r="X855" s="280" t="n"/>
      <c r="Y855" s="280" t="n"/>
      <c r="Z855" s="280" t="n"/>
      <c r="AA855" s="280" t="n"/>
      <c r="AB855" s="280" t="n"/>
      <c r="AC855" s="280" t="n"/>
      <c r="AD855" s="280" t="n"/>
      <c r="AE855" s="280" t="n"/>
      <c r="AF855" s="280" t="n"/>
      <c r="AG855" s="280" t="n"/>
      <c r="AH855" s="280" t="n"/>
      <c r="AI855" s="280" t="n"/>
      <c r="AJ855" s="280" t="n"/>
      <c r="AK855" s="280" t="n"/>
    </row>
    <row r="856" ht="15" customFormat="1" customHeight="1" s="23">
      <c r="A856" s="115" t="n"/>
      <c r="B856" s="426" t="n"/>
      <c r="C856" s="86" t="n"/>
      <c r="D856" s="86" t="n"/>
      <c r="E856" s="86" t="n"/>
      <c r="F856" s="86" t="n"/>
      <c r="G856" s="22" t="n"/>
      <c r="H856" s="280" t="n"/>
      <c r="I856" s="280" t="n"/>
      <c r="J856" s="280" t="n"/>
      <c r="K856" s="280" t="n"/>
      <c r="L856" s="280" t="n"/>
      <c r="M856" s="280" t="n"/>
      <c r="N856" s="280" t="n"/>
      <c r="O856" s="280" t="n"/>
      <c r="P856" s="280" t="n"/>
      <c r="Q856" s="280" t="n"/>
      <c r="R856" s="280" t="n"/>
      <c r="S856" s="280" t="n"/>
      <c r="T856" s="280" t="n"/>
      <c r="U856" s="280" t="n"/>
      <c r="V856" s="280" t="n"/>
      <c r="W856" s="280" t="n"/>
      <c r="X856" s="280" t="n"/>
      <c r="Y856" s="280" t="n"/>
      <c r="Z856" s="280" t="n"/>
      <c r="AA856" s="280" t="n"/>
      <c r="AB856" s="280" t="n"/>
      <c r="AC856" s="280" t="n"/>
      <c r="AD856" s="280" t="n"/>
      <c r="AE856" s="280" t="n"/>
      <c r="AF856" s="280" t="n"/>
      <c r="AG856" s="280" t="n"/>
      <c r="AH856" s="280" t="n"/>
      <c r="AI856" s="280" t="n"/>
      <c r="AJ856" s="280" t="n"/>
      <c r="AK856" s="280" t="n"/>
    </row>
    <row r="857" ht="15" customFormat="1" customHeight="1" s="23">
      <c r="A857" s="115" t="n"/>
      <c r="B857" s="426" t="n"/>
      <c r="C857" s="86" t="n"/>
      <c r="D857" s="86" t="n"/>
      <c r="E857" s="86" t="n"/>
      <c r="F857" s="86" t="n"/>
      <c r="G857" s="22" t="n"/>
      <c r="H857" s="280" t="n"/>
      <c r="I857" s="280" t="n"/>
      <c r="J857" s="280" t="n"/>
      <c r="K857" s="280" t="n"/>
      <c r="L857" s="280" t="n"/>
      <c r="M857" s="280" t="n"/>
      <c r="N857" s="280" t="n"/>
      <c r="O857" s="280" t="n"/>
      <c r="P857" s="280" t="n"/>
      <c r="Q857" s="280" t="n"/>
      <c r="R857" s="280" t="n"/>
      <c r="S857" s="280" t="n"/>
      <c r="T857" s="280" t="n"/>
      <c r="U857" s="280" t="n"/>
      <c r="V857" s="280" t="n"/>
      <c r="W857" s="280" t="n"/>
      <c r="X857" s="280" t="n"/>
      <c r="Y857" s="280" t="n"/>
      <c r="Z857" s="280" t="n"/>
      <c r="AA857" s="280" t="n"/>
      <c r="AB857" s="280" t="n"/>
      <c r="AC857" s="280" t="n"/>
      <c r="AD857" s="280" t="n"/>
      <c r="AE857" s="280" t="n"/>
      <c r="AF857" s="280" t="n"/>
      <c r="AG857" s="280" t="n"/>
      <c r="AH857" s="280" t="n"/>
      <c r="AI857" s="280" t="n"/>
      <c r="AJ857" s="280" t="n"/>
      <c r="AK857" s="280" t="n"/>
    </row>
    <row r="858" ht="15" customFormat="1" customHeight="1" s="23">
      <c r="A858" s="115" t="n"/>
      <c r="B858" s="426" t="n"/>
      <c r="C858" s="86" t="n"/>
      <c r="D858" s="86" t="n"/>
      <c r="E858" s="86" t="n"/>
      <c r="F858" s="86" t="n"/>
      <c r="G858" s="22" t="n"/>
      <c r="H858" s="280" t="n"/>
      <c r="I858" s="280" t="n"/>
      <c r="J858" s="280" t="n"/>
      <c r="K858" s="280" t="n"/>
      <c r="L858" s="280" t="n"/>
      <c r="M858" s="280" t="n"/>
      <c r="N858" s="280" t="n"/>
      <c r="O858" s="280" t="n"/>
      <c r="P858" s="280" t="n"/>
      <c r="Q858" s="280" t="n"/>
      <c r="R858" s="280" t="n"/>
      <c r="S858" s="280" t="n"/>
      <c r="T858" s="280" t="n"/>
      <c r="U858" s="280" t="n"/>
      <c r="V858" s="280" t="n"/>
      <c r="W858" s="280" t="n"/>
      <c r="X858" s="280" t="n"/>
      <c r="Y858" s="280" t="n"/>
      <c r="Z858" s="280" t="n"/>
      <c r="AA858" s="280" t="n"/>
      <c r="AB858" s="280" t="n"/>
      <c r="AC858" s="280" t="n"/>
      <c r="AD858" s="280" t="n"/>
      <c r="AE858" s="280" t="n"/>
      <c r="AF858" s="280" t="n"/>
      <c r="AG858" s="280" t="n"/>
      <c r="AH858" s="280" t="n"/>
      <c r="AI858" s="280" t="n"/>
      <c r="AJ858" s="280" t="n"/>
      <c r="AK858" s="280" t="n"/>
    </row>
    <row r="859" ht="15" customFormat="1" customHeight="1" s="23">
      <c r="A859" s="115" t="n"/>
      <c r="B859" s="426" t="n"/>
      <c r="C859" s="86" t="n"/>
      <c r="D859" s="86" t="n"/>
      <c r="E859" s="86" t="n"/>
      <c r="F859" s="86" t="n"/>
      <c r="G859" s="22" t="n"/>
      <c r="H859" s="280" t="n"/>
      <c r="I859" s="280" t="n"/>
      <c r="J859" s="280" t="n"/>
      <c r="K859" s="280" t="n"/>
      <c r="L859" s="280" t="n"/>
      <c r="M859" s="280" t="n"/>
      <c r="N859" s="280" t="n"/>
      <c r="O859" s="280" t="n"/>
      <c r="P859" s="280" t="n"/>
      <c r="Q859" s="280" t="n"/>
      <c r="R859" s="280" t="n"/>
      <c r="S859" s="280" t="n"/>
      <c r="T859" s="280" t="n"/>
      <c r="U859" s="280" t="n"/>
      <c r="V859" s="280" t="n"/>
      <c r="W859" s="280" t="n"/>
      <c r="X859" s="280" t="n"/>
      <c r="Y859" s="280" t="n"/>
      <c r="Z859" s="280" t="n"/>
      <c r="AA859" s="280" t="n"/>
      <c r="AB859" s="280" t="n"/>
      <c r="AC859" s="280" t="n"/>
      <c r="AD859" s="280" t="n"/>
      <c r="AE859" s="280" t="n"/>
      <c r="AF859" s="280" t="n"/>
      <c r="AG859" s="280" t="n"/>
      <c r="AH859" s="280" t="n"/>
      <c r="AI859" s="280" t="n"/>
      <c r="AJ859" s="280" t="n"/>
      <c r="AK859" s="280" t="n"/>
    </row>
    <row r="860" ht="15" customFormat="1" customHeight="1" s="23">
      <c r="A860" s="115" t="n"/>
      <c r="B860" s="426" t="n"/>
      <c r="C860" s="86" t="n"/>
      <c r="D860" s="86" t="n"/>
      <c r="E860" s="86" t="n"/>
      <c r="F860" s="86" t="n"/>
      <c r="G860" s="22" t="n"/>
      <c r="H860" s="280" t="n"/>
      <c r="I860" s="280" t="n"/>
      <c r="J860" s="280" t="n"/>
      <c r="K860" s="280" t="n"/>
      <c r="L860" s="280" t="n"/>
      <c r="M860" s="280" t="n"/>
      <c r="N860" s="280" t="n"/>
      <c r="O860" s="280" t="n"/>
      <c r="P860" s="280" t="n"/>
      <c r="Q860" s="280" t="n"/>
      <c r="R860" s="280" t="n"/>
      <c r="S860" s="280" t="n"/>
      <c r="T860" s="280" t="n"/>
      <c r="U860" s="280" t="n"/>
      <c r="V860" s="280" t="n"/>
      <c r="W860" s="280" t="n"/>
      <c r="X860" s="280" t="n"/>
      <c r="Y860" s="280" t="n"/>
      <c r="Z860" s="280" t="n"/>
      <c r="AA860" s="280" t="n"/>
      <c r="AB860" s="280" t="n"/>
      <c r="AC860" s="280" t="n"/>
      <c r="AD860" s="280" t="n"/>
      <c r="AE860" s="280" t="n"/>
      <c r="AF860" s="280" t="n"/>
      <c r="AG860" s="280" t="n"/>
      <c r="AH860" s="280" t="n"/>
      <c r="AI860" s="280" t="n"/>
      <c r="AJ860" s="280" t="n"/>
      <c r="AK860" s="280" t="n"/>
    </row>
    <row r="861" ht="15" customFormat="1" customHeight="1" s="23">
      <c r="A861" s="115" t="n"/>
      <c r="B861" s="426" t="n"/>
      <c r="C861" s="86" t="n"/>
      <c r="D861" s="86" t="n"/>
      <c r="E861" s="86" t="n"/>
      <c r="F861" s="86" t="n"/>
      <c r="G861" s="22" t="n"/>
      <c r="H861" s="280" t="n"/>
      <c r="I861" s="280" t="n"/>
      <c r="J861" s="280" t="n"/>
      <c r="K861" s="280" t="n"/>
      <c r="L861" s="280" t="n"/>
      <c r="M861" s="280" t="n"/>
      <c r="N861" s="280" t="n"/>
      <c r="O861" s="280" t="n"/>
      <c r="P861" s="280" t="n"/>
      <c r="Q861" s="280" t="n"/>
      <c r="R861" s="280" t="n"/>
      <c r="S861" s="280" t="n"/>
      <c r="T861" s="280" t="n"/>
      <c r="U861" s="280" t="n"/>
      <c r="V861" s="280" t="n"/>
      <c r="W861" s="280" t="n"/>
      <c r="X861" s="280" t="n"/>
      <c r="Y861" s="280" t="n"/>
      <c r="Z861" s="280" t="n"/>
      <c r="AA861" s="280" t="n"/>
      <c r="AB861" s="280" t="n"/>
      <c r="AC861" s="280" t="n"/>
      <c r="AD861" s="280" t="n"/>
      <c r="AE861" s="280" t="n"/>
      <c r="AF861" s="280" t="n"/>
      <c r="AG861" s="280" t="n"/>
      <c r="AH861" s="280" t="n"/>
      <c r="AI861" s="280" t="n"/>
      <c r="AJ861" s="280" t="n"/>
      <c r="AK861" s="280" t="n"/>
    </row>
    <row r="862" ht="15" customFormat="1" customHeight="1" s="23">
      <c r="A862" s="115" t="n"/>
      <c r="B862" s="426" t="n"/>
      <c r="C862" s="86" t="n"/>
      <c r="D862" s="86" t="n"/>
      <c r="E862" s="86" t="n"/>
      <c r="F862" s="86" t="n"/>
      <c r="G862" s="22" t="n"/>
      <c r="H862" s="280" t="n"/>
      <c r="I862" s="280" t="n"/>
      <c r="J862" s="280" t="n"/>
      <c r="K862" s="280" t="n"/>
      <c r="L862" s="280" t="n"/>
      <c r="M862" s="280" t="n"/>
      <c r="N862" s="280" t="n"/>
      <c r="O862" s="280" t="n"/>
      <c r="P862" s="280" t="n"/>
      <c r="Q862" s="280" t="n"/>
      <c r="R862" s="280" t="n"/>
      <c r="S862" s="280" t="n"/>
      <c r="T862" s="280" t="n"/>
      <c r="U862" s="280" t="n"/>
      <c r="V862" s="280" t="n"/>
      <c r="W862" s="280" t="n"/>
      <c r="X862" s="280" t="n"/>
      <c r="Y862" s="280" t="n"/>
      <c r="Z862" s="280" t="n"/>
      <c r="AA862" s="280" t="n"/>
      <c r="AB862" s="280" t="n"/>
      <c r="AC862" s="280" t="n"/>
      <c r="AD862" s="280" t="n"/>
      <c r="AE862" s="280" t="n"/>
      <c r="AF862" s="280" t="n"/>
      <c r="AG862" s="280" t="n"/>
      <c r="AH862" s="280" t="n"/>
      <c r="AI862" s="280" t="n"/>
      <c r="AJ862" s="280" t="n"/>
      <c r="AK862" s="280" t="n"/>
    </row>
    <row r="863" ht="15" customFormat="1" customHeight="1" s="23">
      <c r="A863" s="115" t="n"/>
      <c r="B863" s="426" t="n"/>
      <c r="C863" s="86" t="n"/>
      <c r="D863" s="86" t="n"/>
      <c r="E863" s="86" t="n"/>
      <c r="F863" s="86" t="n"/>
      <c r="G863" s="22" t="n"/>
      <c r="H863" s="280" t="n"/>
      <c r="I863" s="280" t="n"/>
      <c r="J863" s="280" t="n"/>
      <c r="K863" s="280" t="n"/>
      <c r="L863" s="280" t="n"/>
      <c r="M863" s="280" t="n"/>
      <c r="N863" s="280" t="n"/>
      <c r="O863" s="280" t="n"/>
      <c r="P863" s="280" t="n"/>
      <c r="Q863" s="280" t="n"/>
      <c r="R863" s="280" t="n"/>
      <c r="S863" s="280" t="n"/>
      <c r="T863" s="280" t="n"/>
      <c r="U863" s="280" t="n"/>
      <c r="V863" s="280" t="n"/>
      <c r="W863" s="280" t="n"/>
      <c r="X863" s="280" t="n"/>
      <c r="Y863" s="280" t="n"/>
      <c r="Z863" s="280" t="n"/>
      <c r="AA863" s="280" t="n"/>
      <c r="AB863" s="280" t="n"/>
      <c r="AC863" s="280" t="n"/>
      <c r="AD863" s="280" t="n"/>
      <c r="AE863" s="280" t="n"/>
      <c r="AF863" s="280" t="n"/>
      <c r="AG863" s="280" t="n"/>
      <c r="AH863" s="280" t="n"/>
      <c r="AI863" s="280" t="n"/>
      <c r="AJ863" s="280" t="n"/>
      <c r="AK863" s="280" t="n"/>
    </row>
    <row r="864" ht="15" customFormat="1" customHeight="1" s="23">
      <c r="A864" s="115" t="n"/>
      <c r="B864" s="426" t="n"/>
      <c r="C864" s="86" t="n"/>
      <c r="D864" s="86" t="n"/>
      <c r="E864" s="86" t="n"/>
      <c r="F864" s="86" t="n"/>
      <c r="G864" s="22" t="n"/>
      <c r="H864" s="280" t="n"/>
      <c r="I864" s="280" t="n"/>
      <c r="J864" s="280" t="n"/>
      <c r="K864" s="280" t="n"/>
      <c r="L864" s="280" t="n"/>
      <c r="M864" s="280" t="n"/>
      <c r="N864" s="280" t="n"/>
      <c r="O864" s="280" t="n"/>
      <c r="P864" s="280" t="n"/>
      <c r="Q864" s="280" t="n"/>
      <c r="R864" s="280" t="n"/>
      <c r="S864" s="280" t="n"/>
      <c r="T864" s="280" t="n"/>
      <c r="U864" s="280" t="n"/>
      <c r="V864" s="280" t="n"/>
      <c r="W864" s="280" t="n"/>
      <c r="X864" s="280" t="n"/>
      <c r="Y864" s="280" t="n"/>
      <c r="Z864" s="280" t="n"/>
      <c r="AA864" s="280" t="n"/>
      <c r="AB864" s="280" t="n"/>
      <c r="AC864" s="280" t="n"/>
      <c r="AD864" s="280" t="n"/>
      <c r="AE864" s="280" t="n"/>
      <c r="AF864" s="280" t="n"/>
      <c r="AG864" s="280" t="n"/>
      <c r="AH864" s="280" t="n"/>
      <c r="AI864" s="280" t="n"/>
      <c r="AJ864" s="280" t="n"/>
      <c r="AK864" s="280" t="n"/>
    </row>
    <row r="865" ht="15" customFormat="1" customHeight="1" s="23">
      <c r="A865" s="115" t="n"/>
      <c r="B865" s="426" t="n"/>
      <c r="C865" s="86" t="n"/>
      <c r="D865" s="86" t="n"/>
      <c r="E865" s="86" t="n"/>
      <c r="F865" s="86" t="n"/>
      <c r="G865" s="22" t="n"/>
      <c r="H865" s="280" t="n"/>
      <c r="I865" s="280" t="n"/>
      <c r="J865" s="280" t="n"/>
      <c r="K865" s="280" t="n"/>
      <c r="L865" s="280" t="n"/>
      <c r="M865" s="280" t="n"/>
      <c r="N865" s="280" t="n"/>
      <c r="O865" s="280" t="n"/>
      <c r="P865" s="280" t="n"/>
      <c r="Q865" s="280" t="n"/>
      <c r="R865" s="280" t="n"/>
      <c r="S865" s="280" t="n"/>
      <c r="T865" s="280" t="n"/>
      <c r="U865" s="280" t="n"/>
      <c r="V865" s="280" t="n"/>
      <c r="W865" s="280" t="n"/>
      <c r="X865" s="280" t="n"/>
      <c r="Y865" s="280" t="n"/>
      <c r="Z865" s="280" t="n"/>
      <c r="AA865" s="280" t="n"/>
      <c r="AB865" s="280" t="n"/>
      <c r="AC865" s="280" t="n"/>
      <c r="AD865" s="280" t="n"/>
      <c r="AE865" s="280" t="n"/>
      <c r="AF865" s="280" t="n"/>
      <c r="AG865" s="280" t="n"/>
      <c r="AH865" s="280" t="n"/>
      <c r="AI865" s="280" t="n"/>
      <c r="AJ865" s="280" t="n"/>
      <c r="AK865" s="280" t="n"/>
    </row>
    <row r="866" ht="15" customFormat="1" customHeight="1" s="23">
      <c r="A866" s="115" t="n"/>
      <c r="B866" s="426" t="n"/>
      <c r="C866" s="86" t="n"/>
      <c r="D866" s="86" t="n"/>
      <c r="E866" s="86" t="n"/>
      <c r="F866" s="86" t="n"/>
      <c r="G866" s="22" t="n"/>
      <c r="H866" s="280" t="n"/>
      <c r="I866" s="280" t="n"/>
      <c r="J866" s="280" t="n"/>
      <c r="K866" s="280" t="n"/>
      <c r="L866" s="280" t="n"/>
      <c r="M866" s="280" t="n"/>
      <c r="N866" s="280" t="n"/>
      <c r="O866" s="280" t="n"/>
      <c r="P866" s="280" t="n"/>
      <c r="Q866" s="280" t="n"/>
      <c r="R866" s="280" t="n"/>
      <c r="S866" s="280" t="n"/>
      <c r="T866" s="280" t="n"/>
      <c r="U866" s="280" t="n"/>
      <c r="V866" s="280" t="n"/>
      <c r="W866" s="280" t="n"/>
      <c r="X866" s="280" t="n"/>
      <c r="Y866" s="280" t="n"/>
      <c r="Z866" s="280" t="n"/>
      <c r="AA866" s="280" t="n"/>
      <c r="AB866" s="280" t="n"/>
      <c r="AC866" s="280" t="n"/>
      <c r="AD866" s="280" t="n"/>
      <c r="AE866" s="280" t="n"/>
      <c r="AF866" s="280" t="n"/>
      <c r="AG866" s="280" t="n"/>
      <c r="AH866" s="280" t="n"/>
      <c r="AI866" s="280" t="n"/>
      <c r="AJ866" s="280" t="n"/>
      <c r="AK866" s="280" t="n"/>
    </row>
    <row r="867" ht="15" customFormat="1" customHeight="1" s="23">
      <c r="A867" s="115" t="n"/>
      <c r="B867" s="426" t="n"/>
      <c r="C867" s="86" t="n"/>
      <c r="D867" s="86" t="n"/>
      <c r="E867" s="86" t="n"/>
      <c r="F867" s="86" t="n"/>
      <c r="G867" s="22" t="n"/>
      <c r="H867" s="280" t="n"/>
      <c r="I867" s="280" t="n"/>
      <c r="J867" s="280" t="n"/>
      <c r="K867" s="280" t="n"/>
      <c r="L867" s="280" t="n"/>
      <c r="M867" s="280" t="n"/>
      <c r="N867" s="280" t="n"/>
      <c r="O867" s="280" t="n"/>
      <c r="P867" s="280" t="n"/>
      <c r="Q867" s="280" t="n"/>
      <c r="R867" s="280" t="n"/>
      <c r="S867" s="280" t="n"/>
      <c r="T867" s="280" t="n"/>
      <c r="U867" s="280" t="n"/>
      <c r="V867" s="280" t="n"/>
      <c r="W867" s="280" t="n"/>
      <c r="X867" s="280" t="n"/>
      <c r="Y867" s="280" t="n"/>
      <c r="Z867" s="280" t="n"/>
      <c r="AA867" s="280" t="n"/>
      <c r="AB867" s="280" t="n"/>
      <c r="AC867" s="280" t="n"/>
      <c r="AD867" s="280" t="n"/>
      <c r="AE867" s="280" t="n"/>
      <c r="AF867" s="280" t="n"/>
      <c r="AG867" s="280" t="n"/>
      <c r="AH867" s="280" t="n"/>
      <c r="AI867" s="280" t="n"/>
      <c r="AJ867" s="280" t="n"/>
      <c r="AK867" s="280" t="n"/>
    </row>
    <row r="868" ht="15" customFormat="1" customHeight="1" s="23">
      <c r="A868" s="115" t="n"/>
      <c r="B868" s="426" t="n"/>
      <c r="C868" s="86" t="n"/>
      <c r="D868" s="86" t="n"/>
      <c r="E868" s="86" t="n"/>
      <c r="F868" s="86" t="n"/>
      <c r="G868" s="22" t="n"/>
      <c r="H868" s="280" t="n"/>
      <c r="I868" s="280" t="n"/>
      <c r="J868" s="280" t="n"/>
      <c r="K868" s="280" t="n"/>
      <c r="L868" s="280" t="n"/>
      <c r="M868" s="280" t="n"/>
      <c r="N868" s="280" t="n"/>
      <c r="O868" s="280" t="n"/>
      <c r="P868" s="280" t="n"/>
      <c r="Q868" s="280" t="n"/>
      <c r="R868" s="280" t="n"/>
      <c r="S868" s="280" t="n"/>
      <c r="T868" s="280" t="n"/>
      <c r="U868" s="280" t="n"/>
      <c r="V868" s="280" t="n"/>
      <c r="W868" s="280" t="n"/>
      <c r="X868" s="280" t="n"/>
      <c r="Y868" s="280" t="n"/>
      <c r="Z868" s="280" t="n"/>
      <c r="AA868" s="280" t="n"/>
      <c r="AB868" s="280" t="n"/>
      <c r="AC868" s="280" t="n"/>
      <c r="AD868" s="280" t="n"/>
      <c r="AE868" s="280" t="n"/>
      <c r="AF868" s="280" t="n"/>
      <c r="AG868" s="280" t="n"/>
      <c r="AH868" s="280" t="n"/>
      <c r="AI868" s="280" t="n"/>
      <c r="AJ868" s="280" t="n"/>
      <c r="AK868" s="280" t="n"/>
    </row>
    <row r="869" ht="15" customFormat="1" customHeight="1" s="23">
      <c r="A869" s="115" t="n"/>
      <c r="B869" s="426" t="n"/>
      <c r="C869" s="86" t="n"/>
      <c r="D869" s="86" t="n"/>
      <c r="E869" s="86" t="n"/>
      <c r="F869" s="86" t="n"/>
      <c r="G869" s="22" t="n"/>
      <c r="H869" s="280" t="n"/>
      <c r="I869" s="280" t="n"/>
      <c r="J869" s="280" t="n"/>
      <c r="K869" s="280" t="n"/>
      <c r="L869" s="280" t="n"/>
      <c r="M869" s="280" t="n"/>
      <c r="N869" s="280" t="n"/>
      <c r="O869" s="280" t="n"/>
      <c r="P869" s="280" t="n"/>
      <c r="Q869" s="280" t="n"/>
      <c r="R869" s="280" t="n"/>
      <c r="S869" s="280" t="n"/>
      <c r="T869" s="280" t="n"/>
      <c r="U869" s="280" t="n"/>
      <c r="V869" s="280" t="n"/>
      <c r="W869" s="280" t="n"/>
      <c r="X869" s="280" t="n"/>
      <c r="Y869" s="280" t="n"/>
      <c r="Z869" s="280" t="n"/>
      <c r="AA869" s="280" t="n"/>
      <c r="AB869" s="280" t="n"/>
      <c r="AC869" s="280" t="n"/>
      <c r="AD869" s="280" t="n"/>
      <c r="AE869" s="280" t="n"/>
      <c r="AF869" s="280" t="n"/>
      <c r="AG869" s="280" t="n"/>
      <c r="AH869" s="280" t="n"/>
      <c r="AI869" s="280" t="n"/>
      <c r="AJ869" s="280" t="n"/>
      <c r="AK869" s="280" t="n"/>
    </row>
    <row r="870" ht="15" customFormat="1" customHeight="1" s="23">
      <c r="A870" s="115" t="n"/>
      <c r="B870" s="426" t="n"/>
      <c r="C870" s="86" t="n"/>
      <c r="D870" s="86" t="n"/>
      <c r="E870" s="86" t="n"/>
      <c r="F870" s="86" t="n"/>
      <c r="G870" s="22" t="n"/>
      <c r="H870" s="280" t="n"/>
      <c r="I870" s="280" t="n"/>
      <c r="J870" s="280" t="n"/>
      <c r="K870" s="280" t="n"/>
      <c r="L870" s="280" t="n"/>
      <c r="M870" s="280" t="n"/>
      <c r="N870" s="280" t="n"/>
      <c r="O870" s="280" t="n"/>
      <c r="P870" s="280" t="n"/>
      <c r="Q870" s="280" t="n"/>
      <c r="R870" s="280" t="n"/>
      <c r="S870" s="280" t="n"/>
      <c r="T870" s="280" t="n"/>
      <c r="U870" s="280" t="n"/>
      <c r="V870" s="280" t="n"/>
      <c r="W870" s="280" t="n"/>
      <c r="X870" s="280" t="n"/>
      <c r="Y870" s="280" t="n"/>
      <c r="Z870" s="280" t="n"/>
      <c r="AA870" s="280" t="n"/>
      <c r="AB870" s="280" t="n"/>
      <c r="AC870" s="280" t="n"/>
      <c r="AD870" s="280" t="n"/>
      <c r="AE870" s="280" t="n"/>
      <c r="AF870" s="280" t="n"/>
      <c r="AG870" s="280" t="n"/>
      <c r="AH870" s="280" t="n"/>
      <c r="AI870" s="280" t="n"/>
      <c r="AJ870" s="280" t="n"/>
      <c r="AK870" s="280" t="n"/>
    </row>
    <row r="871" ht="15" customFormat="1" customHeight="1" s="23">
      <c r="A871" s="115" t="n"/>
      <c r="B871" s="426" t="n"/>
      <c r="C871" s="86" t="n"/>
      <c r="D871" s="86" t="n"/>
      <c r="E871" s="86" t="n"/>
      <c r="F871" s="86" t="n"/>
      <c r="G871" s="22" t="n"/>
      <c r="H871" s="280" t="n"/>
      <c r="I871" s="280" t="n"/>
      <c r="J871" s="280" t="n"/>
      <c r="K871" s="280" t="n"/>
      <c r="L871" s="280" t="n"/>
      <c r="M871" s="280" t="n"/>
      <c r="N871" s="280" t="n"/>
      <c r="O871" s="280" t="n"/>
      <c r="P871" s="280" t="n"/>
      <c r="Q871" s="280" t="n"/>
      <c r="R871" s="280" t="n"/>
      <c r="S871" s="280" t="n"/>
      <c r="T871" s="280" t="n"/>
      <c r="U871" s="280" t="n"/>
      <c r="V871" s="280" t="n"/>
      <c r="W871" s="280" t="n"/>
      <c r="X871" s="280" t="n"/>
      <c r="Y871" s="280" t="n"/>
      <c r="Z871" s="280" t="n"/>
      <c r="AA871" s="280" t="n"/>
      <c r="AB871" s="280" t="n"/>
      <c r="AC871" s="280" t="n"/>
      <c r="AD871" s="280" t="n"/>
      <c r="AE871" s="280" t="n"/>
      <c r="AF871" s="280" t="n"/>
      <c r="AG871" s="280" t="n"/>
      <c r="AH871" s="280" t="n"/>
      <c r="AI871" s="280" t="n"/>
      <c r="AJ871" s="280" t="n"/>
      <c r="AK871" s="280" t="n"/>
    </row>
    <row r="872" ht="15" customFormat="1" customHeight="1" s="23">
      <c r="A872" s="115" t="n"/>
      <c r="B872" s="426" t="n"/>
      <c r="C872" s="86" t="n"/>
      <c r="D872" s="86" t="n"/>
      <c r="E872" s="86" t="n"/>
      <c r="F872" s="86" t="n"/>
      <c r="G872" s="22" t="n"/>
      <c r="H872" s="280" t="n"/>
      <c r="I872" s="280" t="n"/>
      <c r="J872" s="280" t="n"/>
      <c r="K872" s="280" t="n"/>
      <c r="L872" s="280" t="n"/>
      <c r="M872" s="280" t="n"/>
      <c r="N872" s="280" t="n"/>
      <c r="O872" s="280" t="n"/>
      <c r="P872" s="280" t="n"/>
      <c r="Q872" s="280" t="n"/>
      <c r="R872" s="280" t="n"/>
      <c r="S872" s="280" t="n"/>
      <c r="T872" s="280" t="n"/>
      <c r="U872" s="280" t="n"/>
      <c r="V872" s="280" t="n"/>
      <c r="W872" s="280" t="n"/>
      <c r="X872" s="280" t="n"/>
      <c r="Y872" s="280" t="n"/>
      <c r="Z872" s="280" t="n"/>
      <c r="AA872" s="280" t="n"/>
      <c r="AB872" s="280" t="n"/>
      <c r="AC872" s="280" t="n"/>
      <c r="AD872" s="280" t="n"/>
      <c r="AE872" s="280" t="n"/>
      <c r="AF872" s="280" t="n"/>
      <c r="AG872" s="280" t="n"/>
      <c r="AH872" s="280" t="n"/>
      <c r="AI872" s="280" t="n"/>
      <c r="AJ872" s="280" t="n"/>
      <c r="AK872" s="280" t="n"/>
    </row>
    <row r="873" ht="15" customFormat="1" customHeight="1" s="23">
      <c r="A873" s="115" t="n"/>
      <c r="B873" s="426" t="n"/>
      <c r="C873" s="86" t="n"/>
      <c r="D873" s="86" t="n"/>
      <c r="E873" s="86" t="n"/>
      <c r="F873" s="86" t="n"/>
      <c r="G873" s="22" t="n"/>
      <c r="H873" s="280" t="n"/>
      <c r="I873" s="280" t="n"/>
      <c r="J873" s="280" t="n"/>
      <c r="K873" s="280" t="n"/>
      <c r="L873" s="280" t="n"/>
      <c r="M873" s="280" t="n"/>
      <c r="N873" s="280" t="n"/>
      <c r="O873" s="280" t="n"/>
      <c r="P873" s="280" t="n"/>
      <c r="Q873" s="280" t="n"/>
      <c r="R873" s="280" t="n"/>
      <c r="S873" s="280" t="n"/>
      <c r="T873" s="280" t="n"/>
      <c r="U873" s="280" t="n"/>
      <c r="V873" s="280" t="n"/>
      <c r="W873" s="280" t="n"/>
      <c r="X873" s="280" t="n"/>
      <c r="Y873" s="280" t="n"/>
      <c r="Z873" s="280" t="n"/>
      <c r="AA873" s="280" t="n"/>
      <c r="AB873" s="280" t="n"/>
      <c r="AC873" s="280" t="n"/>
      <c r="AD873" s="280" t="n"/>
      <c r="AE873" s="280" t="n"/>
      <c r="AF873" s="280" t="n"/>
      <c r="AG873" s="280" t="n"/>
      <c r="AH873" s="280" t="n"/>
      <c r="AI873" s="280" t="n"/>
      <c r="AJ873" s="280" t="n"/>
      <c r="AK873" s="280" t="n"/>
    </row>
    <row r="874" ht="15" customFormat="1" customHeight="1" s="23">
      <c r="A874" s="115" t="n"/>
      <c r="B874" s="426" t="n"/>
      <c r="C874" s="86" t="n"/>
      <c r="D874" s="86" t="n"/>
      <c r="E874" s="86" t="n"/>
      <c r="F874" s="86" t="n"/>
      <c r="G874" s="22" t="n"/>
      <c r="H874" s="280" t="n"/>
      <c r="I874" s="280" t="n"/>
      <c r="J874" s="280" t="n"/>
      <c r="K874" s="280" t="n"/>
      <c r="L874" s="280" t="n"/>
      <c r="M874" s="280" t="n"/>
      <c r="N874" s="280" t="n"/>
      <c r="O874" s="280" t="n"/>
      <c r="P874" s="280" t="n"/>
      <c r="Q874" s="280" t="n"/>
      <c r="R874" s="280" t="n"/>
      <c r="S874" s="280" t="n"/>
      <c r="T874" s="280" t="n"/>
      <c r="U874" s="280" t="n"/>
      <c r="V874" s="280" t="n"/>
      <c r="W874" s="280" t="n"/>
      <c r="X874" s="280" t="n"/>
      <c r="Y874" s="280" t="n"/>
      <c r="Z874" s="280" t="n"/>
      <c r="AA874" s="280" t="n"/>
      <c r="AB874" s="280" t="n"/>
      <c r="AC874" s="280" t="n"/>
      <c r="AD874" s="280" t="n"/>
      <c r="AE874" s="280" t="n"/>
      <c r="AF874" s="280" t="n"/>
      <c r="AG874" s="280" t="n"/>
      <c r="AH874" s="280" t="n"/>
      <c r="AI874" s="280" t="n"/>
      <c r="AJ874" s="280" t="n"/>
      <c r="AK874" s="280" t="n"/>
    </row>
    <row r="875" ht="15" customFormat="1" customHeight="1" s="23">
      <c r="A875" s="115" t="n"/>
      <c r="B875" s="426" t="n"/>
      <c r="C875" s="86" t="n"/>
      <c r="D875" s="86" t="n"/>
      <c r="E875" s="86" t="n"/>
      <c r="F875" s="86" t="n"/>
      <c r="G875" s="22" t="n"/>
      <c r="H875" s="280" t="n"/>
      <c r="I875" s="280" t="n"/>
      <c r="J875" s="280" t="n"/>
      <c r="K875" s="280" t="n"/>
      <c r="L875" s="280" t="n"/>
      <c r="M875" s="280" t="n"/>
      <c r="N875" s="280" t="n"/>
      <c r="O875" s="280" t="n"/>
      <c r="P875" s="280" t="n"/>
      <c r="Q875" s="280" t="n"/>
      <c r="R875" s="280" t="n"/>
      <c r="S875" s="280" t="n"/>
      <c r="T875" s="280" t="n"/>
      <c r="U875" s="280" t="n"/>
      <c r="V875" s="280" t="n"/>
      <c r="W875" s="280" t="n"/>
      <c r="X875" s="280" t="n"/>
      <c r="Y875" s="280" t="n"/>
      <c r="Z875" s="280" t="n"/>
      <c r="AA875" s="280" t="n"/>
      <c r="AB875" s="280" t="n"/>
      <c r="AC875" s="280" t="n"/>
      <c r="AD875" s="280" t="n"/>
      <c r="AE875" s="280" t="n"/>
      <c r="AF875" s="280" t="n"/>
      <c r="AG875" s="280" t="n"/>
      <c r="AH875" s="280" t="n"/>
      <c r="AI875" s="280" t="n"/>
      <c r="AJ875" s="280" t="n"/>
      <c r="AK875" s="280" t="n"/>
    </row>
    <row r="876" ht="15" customFormat="1" customHeight="1" s="23">
      <c r="A876" s="115" t="n"/>
      <c r="B876" s="426" t="n"/>
      <c r="C876" s="86" t="n"/>
      <c r="D876" s="86" t="n"/>
      <c r="E876" s="86" t="n"/>
      <c r="F876" s="86" t="n"/>
      <c r="G876" s="22" t="n"/>
      <c r="H876" s="280" t="n"/>
      <c r="I876" s="280" t="n"/>
      <c r="J876" s="280" t="n"/>
      <c r="K876" s="280" t="n"/>
      <c r="L876" s="280" t="n"/>
      <c r="M876" s="280" t="n"/>
      <c r="N876" s="280" t="n"/>
      <c r="O876" s="280" t="n"/>
      <c r="P876" s="280" t="n"/>
      <c r="Q876" s="280" t="n"/>
      <c r="R876" s="280" t="n"/>
      <c r="S876" s="280" t="n"/>
      <c r="T876" s="280" t="n"/>
      <c r="U876" s="280" t="n"/>
      <c r="V876" s="280" t="n"/>
      <c r="W876" s="280" t="n"/>
      <c r="X876" s="280" t="n"/>
      <c r="Y876" s="280" t="n"/>
      <c r="Z876" s="280" t="n"/>
      <c r="AA876" s="280" t="n"/>
      <c r="AB876" s="280" t="n"/>
      <c r="AC876" s="280" t="n"/>
      <c r="AD876" s="280" t="n"/>
      <c r="AE876" s="280" t="n"/>
      <c r="AF876" s="280" t="n"/>
      <c r="AG876" s="280" t="n"/>
      <c r="AH876" s="280" t="n"/>
      <c r="AI876" s="280" t="n"/>
      <c r="AJ876" s="280" t="n"/>
      <c r="AK876" s="280" t="n"/>
    </row>
    <row r="877" ht="15" customFormat="1" customHeight="1" s="23">
      <c r="A877" s="115" t="n"/>
      <c r="B877" s="426" t="n"/>
      <c r="C877" s="86" t="n"/>
      <c r="D877" s="86" t="n"/>
      <c r="E877" s="86" t="n"/>
      <c r="F877" s="86" t="n"/>
      <c r="G877" s="22" t="n"/>
      <c r="H877" s="280" t="n"/>
      <c r="I877" s="280" t="n"/>
      <c r="J877" s="280" t="n"/>
      <c r="K877" s="280" t="n"/>
      <c r="L877" s="280" t="n"/>
      <c r="M877" s="280" t="n"/>
      <c r="N877" s="280" t="n"/>
      <c r="O877" s="280" t="n"/>
      <c r="P877" s="280" t="n"/>
      <c r="Q877" s="280" t="n"/>
      <c r="R877" s="280" t="n"/>
      <c r="S877" s="280" t="n"/>
      <c r="T877" s="280" t="n"/>
      <c r="U877" s="280" t="n"/>
      <c r="V877" s="280" t="n"/>
      <c r="W877" s="280" t="n"/>
      <c r="X877" s="280" t="n"/>
      <c r="Y877" s="280" t="n"/>
      <c r="Z877" s="280" t="n"/>
      <c r="AA877" s="280" t="n"/>
      <c r="AB877" s="280" t="n"/>
      <c r="AC877" s="280" t="n"/>
      <c r="AD877" s="280" t="n"/>
      <c r="AE877" s="280" t="n"/>
      <c r="AF877" s="280" t="n"/>
      <c r="AG877" s="280" t="n"/>
      <c r="AH877" s="280" t="n"/>
      <c r="AI877" s="280" t="n"/>
      <c r="AJ877" s="280" t="n"/>
      <c r="AK877" s="280" t="n"/>
    </row>
    <row r="878" ht="15" customFormat="1" customHeight="1" s="23">
      <c r="A878" s="115" t="n"/>
      <c r="B878" s="426" t="n"/>
      <c r="C878" s="86" t="n"/>
      <c r="D878" s="86" t="n"/>
      <c r="E878" s="86" t="n"/>
      <c r="F878" s="86" t="n"/>
      <c r="G878" s="22" t="n"/>
      <c r="H878" s="280" t="n"/>
      <c r="I878" s="280" t="n"/>
      <c r="J878" s="280" t="n"/>
      <c r="K878" s="280" t="n"/>
      <c r="L878" s="280" t="n"/>
      <c r="M878" s="280" t="n"/>
      <c r="N878" s="280" t="n"/>
      <c r="O878" s="280" t="n"/>
      <c r="P878" s="280" t="n"/>
      <c r="Q878" s="280" t="n"/>
      <c r="R878" s="280" t="n"/>
      <c r="S878" s="280" t="n"/>
      <c r="T878" s="280" t="n"/>
      <c r="U878" s="280" t="n"/>
      <c r="V878" s="280" t="n"/>
      <c r="W878" s="280" t="n"/>
      <c r="X878" s="280" t="n"/>
      <c r="Y878" s="280" t="n"/>
      <c r="Z878" s="280" t="n"/>
      <c r="AA878" s="280" t="n"/>
      <c r="AB878" s="280" t="n"/>
      <c r="AC878" s="280" t="n"/>
      <c r="AD878" s="280" t="n"/>
      <c r="AE878" s="280" t="n"/>
      <c r="AF878" s="280" t="n"/>
      <c r="AG878" s="280" t="n"/>
      <c r="AH878" s="280" t="n"/>
      <c r="AI878" s="280" t="n"/>
      <c r="AJ878" s="280" t="n"/>
      <c r="AK878" s="280" t="n"/>
    </row>
    <row r="879" ht="15" customFormat="1" customHeight="1" s="23">
      <c r="A879" s="115" t="n"/>
      <c r="B879" s="426" t="n"/>
      <c r="C879" s="86" t="n"/>
      <c r="D879" s="86" t="n"/>
      <c r="E879" s="86" t="n"/>
      <c r="F879" s="86" t="n"/>
      <c r="G879" s="22" t="n"/>
      <c r="H879" s="280" t="n"/>
      <c r="I879" s="280" t="n"/>
      <c r="J879" s="280" t="n"/>
      <c r="K879" s="280" t="n"/>
      <c r="L879" s="280" t="n"/>
      <c r="M879" s="280" t="n"/>
      <c r="N879" s="280" t="n"/>
      <c r="O879" s="280" t="n"/>
      <c r="P879" s="280" t="n"/>
      <c r="Q879" s="280" t="n"/>
      <c r="R879" s="280" t="n"/>
      <c r="S879" s="280" t="n"/>
      <c r="T879" s="280" t="n"/>
      <c r="U879" s="280" t="n"/>
      <c r="V879" s="280" t="n"/>
      <c r="W879" s="280" t="n"/>
      <c r="X879" s="280" t="n"/>
      <c r="Y879" s="280" t="n"/>
      <c r="Z879" s="280" t="n"/>
      <c r="AA879" s="280" t="n"/>
      <c r="AB879" s="280" t="n"/>
      <c r="AC879" s="280" t="n"/>
      <c r="AD879" s="280" t="n"/>
      <c r="AE879" s="280" t="n"/>
      <c r="AF879" s="280" t="n"/>
      <c r="AG879" s="280" t="n"/>
      <c r="AH879" s="280" t="n"/>
      <c r="AI879" s="280" t="n"/>
      <c r="AJ879" s="280" t="n"/>
      <c r="AK879" s="280" t="n"/>
    </row>
    <row r="880" ht="15" customFormat="1" customHeight="1" s="23">
      <c r="A880" s="115" t="n"/>
      <c r="B880" s="426" t="n"/>
      <c r="C880" s="86" t="n"/>
      <c r="D880" s="86" t="n"/>
      <c r="E880" s="86" t="n"/>
      <c r="F880" s="86" t="n"/>
      <c r="G880" s="22" t="n"/>
      <c r="H880" s="280" t="n"/>
      <c r="I880" s="280" t="n"/>
      <c r="J880" s="280" t="n"/>
      <c r="K880" s="280" t="n"/>
      <c r="L880" s="280" t="n"/>
      <c r="M880" s="280" t="n"/>
      <c r="N880" s="280" t="n"/>
      <c r="O880" s="280" t="n"/>
      <c r="P880" s="280" t="n"/>
      <c r="Q880" s="280" t="n"/>
      <c r="R880" s="280" t="n"/>
      <c r="S880" s="280" t="n"/>
      <c r="T880" s="280" t="n"/>
      <c r="U880" s="280" t="n"/>
      <c r="V880" s="280" t="n"/>
      <c r="W880" s="280" t="n"/>
      <c r="X880" s="280" t="n"/>
      <c r="Y880" s="280" t="n"/>
      <c r="Z880" s="280" t="n"/>
      <c r="AA880" s="280" t="n"/>
      <c r="AB880" s="280" t="n"/>
      <c r="AC880" s="280" t="n"/>
      <c r="AD880" s="280" t="n"/>
      <c r="AE880" s="280" t="n"/>
      <c r="AF880" s="280" t="n"/>
      <c r="AG880" s="280" t="n"/>
      <c r="AH880" s="280" t="n"/>
      <c r="AI880" s="280" t="n"/>
      <c r="AJ880" s="280" t="n"/>
      <c r="AK880" s="280" t="n"/>
    </row>
    <row r="881" ht="15" customFormat="1" customHeight="1" s="23">
      <c r="A881" s="115" t="n"/>
      <c r="B881" s="426" t="n"/>
      <c r="C881" s="86" t="n"/>
      <c r="D881" s="86" t="n"/>
      <c r="E881" s="86" t="n"/>
      <c r="F881" s="86" t="n"/>
      <c r="G881" s="22" t="n"/>
      <c r="H881" s="280" t="n"/>
      <c r="I881" s="280" t="n"/>
      <c r="J881" s="280" t="n"/>
      <c r="K881" s="280" t="n"/>
      <c r="L881" s="280" t="n"/>
      <c r="M881" s="280" t="n"/>
      <c r="N881" s="280" t="n"/>
      <c r="O881" s="280" t="n"/>
      <c r="P881" s="280" t="n"/>
      <c r="Q881" s="280" t="n"/>
      <c r="R881" s="280" t="n"/>
      <c r="S881" s="280" t="n"/>
      <c r="T881" s="280" t="n"/>
      <c r="U881" s="280" t="n"/>
      <c r="V881" s="280" t="n"/>
      <c r="W881" s="280" t="n"/>
      <c r="X881" s="280" t="n"/>
      <c r="Y881" s="280" t="n"/>
      <c r="Z881" s="280" t="n"/>
      <c r="AA881" s="280" t="n"/>
      <c r="AB881" s="280" t="n"/>
      <c r="AC881" s="280" t="n"/>
      <c r="AD881" s="280" t="n"/>
      <c r="AE881" s="280" t="n"/>
      <c r="AF881" s="280" t="n"/>
      <c r="AG881" s="280" t="n"/>
      <c r="AH881" s="280" t="n"/>
      <c r="AI881" s="280" t="n"/>
      <c r="AJ881" s="280" t="n"/>
      <c r="AK881" s="280" t="n"/>
    </row>
    <row r="882" ht="15" customFormat="1" customHeight="1" s="23">
      <c r="A882" s="115" t="n"/>
      <c r="B882" s="426" t="n"/>
      <c r="C882" s="86" t="n"/>
      <c r="D882" s="86" t="n"/>
      <c r="E882" s="86" t="n"/>
      <c r="F882" s="86" t="n"/>
      <c r="G882" s="22" t="n"/>
      <c r="H882" s="280" t="n"/>
      <c r="I882" s="280" t="n"/>
      <c r="J882" s="280" t="n"/>
      <c r="K882" s="280" t="n"/>
      <c r="L882" s="280" t="n"/>
      <c r="M882" s="280" t="n"/>
      <c r="N882" s="280" t="n"/>
      <c r="O882" s="280" t="n"/>
      <c r="P882" s="280" t="n"/>
      <c r="Q882" s="280" t="n"/>
      <c r="R882" s="280" t="n"/>
      <c r="S882" s="280" t="n"/>
      <c r="T882" s="280" t="n"/>
      <c r="U882" s="280" t="n"/>
      <c r="V882" s="280" t="n"/>
      <c r="W882" s="280" t="n"/>
      <c r="X882" s="280" t="n"/>
      <c r="Y882" s="280" t="n"/>
      <c r="Z882" s="280" t="n"/>
      <c r="AA882" s="280" t="n"/>
      <c r="AB882" s="280" t="n"/>
      <c r="AC882" s="280" t="n"/>
      <c r="AD882" s="280" t="n"/>
      <c r="AE882" s="280" t="n"/>
      <c r="AF882" s="280" t="n"/>
      <c r="AG882" s="280" t="n"/>
      <c r="AH882" s="280" t="n"/>
      <c r="AI882" s="280" t="n"/>
      <c r="AJ882" s="280" t="n"/>
      <c r="AK882" s="280" t="n"/>
    </row>
    <row r="883" ht="15" customFormat="1" customHeight="1" s="23">
      <c r="A883" s="115" t="n"/>
      <c r="B883" s="426" t="n"/>
      <c r="C883" s="86" t="n"/>
      <c r="D883" s="86" t="n"/>
      <c r="E883" s="86" t="n"/>
      <c r="F883" s="86" t="n"/>
      <c r="G883" s="22" t="n"/>
      <c r="H883" s="280" t="n"/>
      <c r="I883" s="280" t="n"/>
      <c r="J883" s="280" t="n"/>
      <c r="K883" s="280" t="n"/>
      <c r="L883" s="280" t="n"/>
      <c r="M883" s="280" t="n"/>
      <c r="N883" s="280" t="n"/>
      <c r="O883" s="280" t="n"/>
      <c r="P883" s="280" t="n"/>
      <c r="Q883" s="280" t="n"/>
      <c r="R883" s="280" t="n"/>
      <c r="S883" s="280" t="n"/>
      <c r="T883" s="280" t="n"/>
      <c r="U883" s="280" t="n"/>
      <c r="V883" s="280" t="n"/>
      <c r="W883" s="280" t="n"/>
      <c r="X883" s="280" t="n"/>
      <c r="Y883" s="280" t="n"/>
      <c r="Z883" s="280" t="n"/>
      <c r="AA883" s="280" t="n"/>
      <c r="AB883" s="280" t="n"/>
      <c r="AC883" s="280" t="n"/>
      <c r="AD883" s="280" t="n"/>
      <c r="AE883" s="280" t="n"/>
      <c r="AF883" s="280" t="n"/>
      <c r="AG883" s="280" t="n"/>
      <c r="AH883" s="280" t="n"/>
      <c r="AI883" s="280" t="n"/>
      <c r="AJ883" s="280" t="n"/>
      <c r="AK883" s="280" t="n"/>
    </row>
    <row r="884" ht="15" customFormat="1" customHeight="1" s="23">
      <c r="A884" s="115" t="n"/>
      <c r="B884" s="426" t="n"/>
      <c r="C884" s="86" t="n"/>
      <c r="D884" s="86" t="n"/>
      <c r="E884" s="86" t="n"/>
      <c r="F884" s="86" t="n"/>
      <c r="G884" s="22" t="n"/>
      <c r="H884" s="280" t="n"/>
      <c r="I884" s="280" t="n"/>
      <c r="J884" s="280" t="n"/>
      <c r="K884" s="280" t="n"/>
      <c r="L884" s="280" t="n"/>
      <c r="M884" s="280" t="n"/>
      <c r="N884" s="280" t="n"/>
      <c r="O884" s="280" t="n"/>
      <c r="P884" s="280" t="n"/>
      <c r="Q884" s="280" t="n"/>
      <c r="R884" s="280" t="n"/>
      <c r="S884" s="280" t="n"/>
      <c r="T884" s="280" t="n"/>
      <c r="U884" s="280" t="n"/>
      <c r="V884" s="280" t="n"/>
      <c r="W884" s="280" t="n"/>
      <c r="X884" s="280" t="n"/>
      <c r="Y884" s="280" t="n"/>
      <c r="Z884" s="280" t="n"/>
      <c r="AA884" s="280" t="n"/>
      <c r="AB884" s="280" t="n"/>
      <c r="AC884" s="280" t="n"/>
      <c r="AD884" s="280" t="n"/>
      <c r="AE884" s="280" t="n"/>
      <c r="AF884" s="280" t="n"/>
      <c r="AG884" s="280" t="n"/>
      <c r="AH884" s="280" t="n"/>
      <c r="AI884" s="280" t="n"/>
      <c r="AJ884" s="280" t="n"/>
      <c r="AK884" s="280" t="n"/>
    </row>
    <row r="885" ht="15" customFormat="1" customHeight="1" s="23">
      <c r="A885" s="115" t="n"/>
      <c r="B885" s="426" t="n"/>
      <c r="C885" s="86" t="n"/>
      <c r="D885" s="86" t="n"/>
      <c r="E885" s="86" t="n"/>
      <c r="F885" s="86" t="n"/>
      <c r="G885" s="22" t="n"/>
      <c r="H885" s="280" t="n"/>
      <c r="I885" s="280" t="n"/>
      <c r="J885" s="280" t="n"/>
      <c r="K885" s="280" t="n"/>
      <c r="L885" s="280" t="n"/>
      <c r="M885" s="280" t="n"/>
      <c r="N885" s="280" t="n"/>
      <c r="O885" s="280" t="n"/>
      <c r="P885" s="280" t="n"/>
      <c r="Q885" s="280" t="n"/>
      <c r="R885" s="280" t="n"/>
      <c r="S885" s="280" t="n"/>
      <c r="T885" s="280" t="n"/>
      <c r="U885" s="280" t="n"/>
      <c r="V885" s="280" t="n"/>
      <c r="W885" s="280" t="n"/>
      <c r="X885" s="280" t="n"/>
      <c r="Y885" s="280" t="n"/>
      <c r="Z885" s="280" t="n"/>
      <c r="AA885" s="280" t="n"/>
      <c r="AB885" s="280" t="n"/>
      <c r="AC885" s="280" t="n"/>
      <c r="AD885" s="280" t="n"/>
      <c r="AE885" s="280" t="n"/>
      <c r="AF885" s="280" t="n"/>
      <c r="AG885" s="280" t="n"/>
      <c r="AH885" s="280" t="n"/>
      <c r="AI885" s="280" t="n"/>
      <c r="AJ885" s="280" t="n"/>
      <c r="AK885" s="280" t="n"/>
    </row>
    <row r="886" ht="15" customFormat="1" customHeight="1" s="23">
      <c r="A886" s="115" t="n"/>
      <c r="B886" s="426" t="n"/>
      <c r="C886" s="86" t="n"/>
      <c r="D886" s="86" t="n"/>
      <c r="E886" s="86" t="n"/>
      <c r="F886" s="86" t="n"/>
      <c r="G886" s="22" t="n"/>
      <c r="H886" s="280" t="n"/>
      <c r="I886" s="280" t="n"/>
      <c r="J886" s="280" t="n"/>
      <c r="K886" s="280" t="n"/>
      <c r="L886" s="280" t="n"/>
      <c r="M886" s="280" t="n"/>
      <c r="N886" s="280" t="n"/>
      <c r="O886" s="280" t="n"/>
      <c r="P886" s="280" t="n"/>
      <c r="Q886" s="280" t="n"/>
      <c r="R886" s="280" t="n"/>
      <c r="S886" s="280" t="n"/>
      <c r="T886" s="280" t="n"/>
      <c r="U886" s="280" t="n"/>
      <c r="V886" s="280" t="n"/>
      <c r="W886" s="280" t="n"/>
      <c r="X886" s="280" t="n"/>
      <c r="Y886" s="280" t="n"/>
      <c r="Z886" s="280" t="n"/>
      <c r="AA886" s="280" t="n"/>
      <c r="AB886" s="280" t="n"/>
      <c r="AC886" s="280" t="n"/>
      <c r="AD886" s="280" t="n"/>
      <c r="AE886" s="280" t="n"/>
      <c r="AF886" s="280" t="n"/>
      <c r="AG886" s="280" t="n"/>
      <c r="AH886" s="280" t="n"/>
      <c r="AI886" s="280" t="n"/>
      <c r="AJ886" s="280" t="n"/>
      <c r="AK886" s="280" t="n"/>
    </row>
    <row r="887" ht="15" customFormat="1" customHeight="1" s="23">
      <c r="A887" s="115" t="n"/>
      <c r="B887" s="426" t="n"/>
      <c r="C887" s="86" t="n"/>
      <c r="D887" s="86" t="n"/>
      <c r="E887" s="86" t="n"/>
      <c r="F887" s="86" t="n"/>
      <c r="G887" s="22" t="n"/>
      <c r="H887" s="280" t="n"/>
      <c r="I887" s="280" t="n"/>
      <c r="J887" s="280" t="n"/>
      <c r="K887" s="280" t="n"/>
      <c r="L887" s="280" t="n"/>
      <c r="M887" s="280" t="n"/>
      <c r="N887" s="280" t="n"/>
      <c r="O887" s="280" t="n"/>
      <c r="P887" s="280" t="n"/>
      <c r="Q887" s="280" t="n"/>
      <c r="R887" s="280" t="n"/>
      <c r="S887" s="280" t="n"/>
      <c r="T887" s="280" t="n"/>
      <c r="U887" s="280" t="n"/>
      <c r="V887" s="280" t="n"/>
      <c r="W887" s="280" t="n"/>
      <c r="X887" s="280" t="n"/>
      <c r="Y887" s="280" t="n"/>
      <c r="Z887" s="280" t="n"/>
      <c r="AA887" s="280" t="n"/>
      <c r="AB887" s="280" t="n"/>
      <c r="AC887" s="280" t="n"/>
      <c r="AD887" s="280" t="n"/>
      <c r="AE887" s="280" t="n"/>
      <c r="AF887" s="280" t="n"/>
      <c r="AG887" s="280" t="n"/>
      <c r="AH887" s="280" t="n"/>
      <c r="AI887" s="280" t="n"/>
      <c r="AJ887" s="280" t="n"/>
      <c r="AK887" s="280" t="n"/>
    </row>
    <row r="888" ht="15" customFormat="1" customHeight="1" s="23">
      <c r="A888" s="115" t="n"/>
      <c r="B888" s="426" t="n"/>
      <c r="C888" s="86" t="n"/>
      <c r="D888" s="86" t="n"/>
      <c r="E888" s="86" t="n"/>
      <c r="F888" s="86" t="n"/>
      <c r="G888" s="22" t="n"/>
      <c r="H888" s="280" t="n"/>
      <c r="I888" s="280" t="n"/>
      <c r="J888" s="280" t="n"/>
      <c r="K888" s="280" t="n"/>
      <c r="L888" s="280" t="n"/>
      <c r="M888" s="280" t="n"/>
      <c r="N888" s="280" t="n"/>
      <c r="O888" s="280" t="n"/>
      <c r="P888" s="280" t="n"/>
      <c r="Q888" s="280" t="n"/>
      <c r="R888" s="280" t="n"/>
      <c r="S888" s="280" t="n"/>
      <c r="T888" s="280" t="n"/>
      <c r="U888" s="280" t="n"/>
      <c r="V888" s="280" t="n"/>
      <c r="W888" s="280" t="n"/>
      <c r="X888" s="280" t="n"/>
      <c r="Y888" s="280" t="n"/>
      <c r="Z888" s="280" t="n"/>
      <c r="AA888" s="280" t="n"/>
      <c r="AB888" s="280" t="n"/>
      <c r="AC888" s="280" t="n"/>
      <c r="AD888" s="280" t="n"/>
      <c r="AE888" s="280" t="n"/>
      <c r="AF888" s="280" t="n"/>
      <c r="AG888" s="280" t="n"/>
      <c r="AH888" s="280" t="n"/>
      <c r="AI888" s="280" t="n"/>
      <c r="AJ888" s="280" t="n"/>
      <c r="AK888" s="280" t="n"/>
    </row>
    <row r="889" ht="15" customFormat="1" customHeight="1" s="23">
      <c r="A889" s="115" t="n"/>
      <c r="B889" s="426" t="n"/>
      <c r="C889" s="86" t="n"/>
      <c r="D889" s="86" t="n"/>
      <c r="E889" s="86" t="n"/>
      <c r="F889" s="86" t="n"/>
      <c r="G889" s="22" t="n"/>
      <c r="H889" s="280" t="n"/>
      <c r="I889" s="280" t="n"/>
      <c r="J889" s="280" t="n"/>
      <c r="K889" s="280" t="n"/>
      <c r="L889" s="280" t="n"/>
      <c r="M889" s="280" t="n"/>
      <c r="N889" s="280" t="n"/>
      <c r="O889" s="280" t="n"/>
      <c r="P889" s="280" t="n"/>
      <c r="Q889" s="280" t="n"/>
      <c r="R889" s="280" t="n"/>
      <c r="S889" s="280" t="n"/>
      <c r="T889" s="280" t="n"/>
      <c r="U889" s="280" t="n"/>
      <c r="V889" s="280" t="n"/>
      <c r="W889" s="280" t="n"/>
      <c r="X889" s="280" t="n"/>
      <c r="Y889" s="280" t="n"/>
      <c r="Z889" s="280" t="n"/>
      <c r="AA889" s="280" t="n"/>
      <c r="AB889" s="280" t="n"/>
      <c r="AC889" s="280" t="n"/>
      <c r="AD889" s="280" t="n"/>
      <c r="AE889" s="280" t="n"/>
      <c r="AF889" s="280" t="n"/>
      <c r="AG889" s="280" t="n"/>
      <c r="AH889" s="280" t="n"/>
      <c r="AI889" s="280" t="n"/>
      <c r="AJ889" s="280" t="n"/>
      <c r="AK889" s="280" t="n"/>
    </row>
    <row r="890" ht="15" customFormat="1" customHeight="1" s="23">
      <c r="A890" s="115" t="n"/>
      <c r="B890" s="426" t="n"/>
      <c r="C890" s="86" t="n"/>
      <c r="D890" s="86" t="n"/>
      <c r="E890" s="86" t="n"/>
      <c r="F890" s="86" t="n"/>
      <c r="G890" s="22" t="n"/>
      <c r="H890" s="280" t="n"/>
      <c r="I890" s="280" t="n"/>
      <c r="J890" s="280" t="n"/>
      <c r="K890" s="280" t="n"/>
      <c r="L890" s="280" t="n"/>
      <c r="M890" s="280" t="n"/>
      <c r="N890" s="280" t="n"/>
      <c r="O890" s="280" t="n"/>
      <c r="P890" s="280" t="n"/>
      <c r="Q890" s="280" t="n"/>
      <c r="R890" s="280" t="n"/>
      <c r="S890" s="280" t="n"/>
      <c r="T890" s="280" t="n"/>
      <c r="U890" s="280" t="n"/>
      <c r="V890" s="280" t="n"/>
      <c r="W890" s="280" t="n"/>
      <c r="X890" s="280" t="n"/>
      <c r="Y890" s="280" t="n"/>
      <c r="Z890" s="280" t="n"/>
      <c r="AA890" s="280" t="n"/>
      <c r="AB890" s="280" t="n"/>
      <c r="AC890" s="280" t="n"/>
      <c r="AD890" s="280" t="n"/>
      <c r="AE890" s="280" t="n"/>
      <c r="AF890" s="280" t="n"/>
      <c r="AG890" s="280" t="n"/>
      <c r="AH890" s="280" t="n"/>
      <c r="AI890" s="280" t="n"/>
      <c r="AJ890" s="280" t="n"/>
      <c r="AK890" s="280" t="n"/>
    </row>
    <row r="891" ht="15" customFormat="1" customHeight="1" s="23">
      <c r="A891" s="115" t="n"/>
      <c r="B891" s="426" t="n"/>
      <c r="C891" s="86" t="n"/>
      <c r="D891" s="86" t="n"/>
      <c r="E891" s="86" t="n"/>
      <c r="F891" s="86" t="n"/>
      <c r="G891" s="22" t="n"/>
      <c r="H891" s="280" t="n"/>
      <c r="I891" s="280" t="n"/>
      <c r="J891" s="280" t="n"/>
      <c r="K891" s="280" t="n"/>
      <c r="L891" s="280" t="n"/>
      <c r="M891" s="280" t="n"/>
      <c r="N891" s="280" t="n"/>
      <c r="O891" s="280" t="n"/>
      <c r="P891" s="280" t="n"/>
      <c r="Q891" s="280" t="n"/>
      <c r="R891" s="280" t="n"/>
      <c r="S891" s="280" t="n"/>
      <c r="T891" s="280" t="n"/>
      <c r="U891" s="280" t="n"/>
      <c r="V891" s="280" t="n"/>
      <c r="W891" s="280" t="n"/>
      <c r="X891" s="280" t="n"/>
      <c r="Y891" s="280" t="n"/>
      <c r="Z891" s="280" t="n"/>
      <c r="AA891" s="280" t="n"/>
      <c r="AB891" s="280" t="n"/>
      <c r="AC891" s="280" t="n"/>
      <c r="AD891" s="280" t="n"/>
      <c r="AE891" s="280" t="n"/>
      <c r="AF891" s="280" t="n"/>
      <c r="AG891" s="280" t="n"/>
      <c r="AH891" s="280" t="n"/>
      <c r="AI891" s="280" t="n"/>
      <c r="AJ891" s="280" t="n"/>
      <c r="AK891" s="280" t="n"/>
    </row>
    <row r="892" ht="15" customFormat="1" customHeight="1" s="23">
      <c r="A892" s="115" t="n"/>
      <c r="B892" s="426" t="n"/>
      <c r="C892" s="86" t="n"/>
      <c r="D892" s="86" t="n"/>
      <c r="E892" s="86" t="n"/>
      <c r="F892" s="86" t="n"/>
      <c r="G892" s="22" t="n"/>
      <c r="H892" s="280" t="n"/>
      <c r="I892" s="280" t="n"/>
      <c r="J892" s="280" t="n"/>
      <c r="K892" s="280" t="n"/>
      <c r="L892" s="280" t="n"/>
      <c r="M892" s="280" t="n"/>
      <c r="N892" s="280" t="n"/>
      <c r="O892" s="280" t="n"/>
      <c r="P892" s="280" t="n"/>
      <c r="Q892" s="280" t="n"/>
      <c r="R892" s="280" t="n"/>
      <c r="S892" s="280" t="n"/>
      <c r="T892" s="280" t="n"/>
      <c r="U892" s="280" t="n"/>
      <c r="V892" s="280" t="n"/>
      <c r="W892" s="280" t="n"/>
      <c r="X892" s="280" t="n"/>
      <c r="Y892" s="280" t="n"/>
      <c r="Z892" s="280" t="n"/>
      <c r="AA892" s="280" t="n"/>
      <c r="AB892" s="280" t="n"/>
      <c r="AC892" s="280" t="n"/>
      <c r="AD892" s="280" t="n"/>
      <c r="AE892" s="280" t="n"/>
      <c r="AF892" s="280" t="n"/>
      <c r="AG892" s="280" t="n"/>
      <c r="AH892" s="280" t="n"/>
      <c r="AI892" s="280" t="n"/>
      <c r="AJ892" s="280" t="n"/>
      <c r="AK892" s="280" t="n"/>
    </row>
    <row r="893" ht="15" customFormat="1" customHeight="1" s="23">
      <c r="A893" s="115" t="n"/>
      <c r="B893" s="426" t="n"/>
      <c r="C893" s="86" t="n"/>
      <c r="D893" s="86" t="n"/>
      <c r="E893" s="86" t="n"/>
      <c r="F893" s="86" t="n"/>
      <c r="G893" s="22" t="n"/>
      <c r="H893" s="280" t="n"/>
      <c r="I893" s="280" t="n"/>
      <c r="J893" s="280" t="n"/>
      <c r="K893" s="280" t="n"/>
      <c r="L893" s="280" t="n"/>
      <c r="M893" s="280" t="n"/>
      <c r="N893" s="280" t="n"/>
      <c r="O893" s="280" t="n"/>
      <c r="P893" s="280" t="n"/>
      <c r="Q893" s="280" t="n"/>
      <c r="R893" s="280" t="n"/>
      <c r="S893" s="280" t="n"/>
      <c r="T893" s="280" t="n"/>
      <c r="U893" s="280" t="n"/>
      <c r="V893" s="280" t="n"/>
      <c r="W893" s="280" t="n"/>
      <c r="X893" s="280" t="n"/>
      <c r="Y893" s="280" t="n"/>
      <c r="Z893" s="280" t="n"/>
      <c r="AA893" s="280" t="n"/>
      <c r="AB893" s="280" t="n"/>
      <c r="AC893" s="280" t="n"/>
      <c r="AD893" s="280" t="n"/>
      <c r="AE893" s="280" t="n"/>
      <c r="AF893" s="280" t="n"/>
      <c r="AG893" s="280" t="n"/>
      <c r="AH893" s="280" t="n"/>
      <c r="AI893" s="280" t="n"/>
      <c r="AJ893" s="280" t="n"/>
      <c r="AK893" s="280" t="n"/>
    </row>
    <row r="894" ht="15" customFormat="1" customHeight="1" s="23">
      <c r="A894" s="115" t="n"/>
      <c r="B894" s="426" t="n"/>
      <c r="C894" s="86" t="n"/>
      <c r="D894" s="86" t="n"/>
      <c r="E894" s="86" t="n"/>
      <c r="F894" s="86" t="n"/>
      <c r="G894" s="22" t="n"/>
      <c r="H894" s="280" t="n"/>
      <c r="I894" s="280" t="n"/>
      <c r="J894" s="280" t="n"/>
      <c r="K894" s="280" t="n"/>
      <c r="L894" s="280" t="n"/>
      <c r="M894" s="280" t="n"/>
      <c r="N894" s="280" t="n"/>
      <c r="O894" s="280" t="n"/>
      <c r="P894" s="280" t="n"/>
      <c r="Q894" s="280" t="n"/>
      <c r="R894" s="280" t="n"/>
      <c r="S894" s="280" t="n"/>
      <c r="T894" s="280" t="n"/>
      <c r="U894" s="280" t="n"/>
      <c r="V894" s="280" t="n"/>
      <c r="W894" s="280" t="n"/>
      <c r="X894" s="280" t="n"/>
      <c r="Y894" s="280" t="n"/>
      <c r="Z894" s="280" t="n"/>
      <c r="AA894" s="280" t="n"/>
      <c r="AB894" s="280" t="n"/>
      <c r="AC894" s="280" t="n"/>
      <c r="AD894" s="280" t="n"/>
      <c r="AE894" s="280" t="n"/>
      <c r="AF894" s="280" t="n"/>
      <c r="AG894" s="280" t="n"/>
      <c r="AH894" s="280" t="n"/>
      <c r="AI894" s="280" t="n"/>
      <c r="AJ894" s="280" t="n"/>
      <c r="AK894" s="280" t="n"/>
    </row>
    <row r="895" ht="15" customFormat="1" customHeight="1" s="23">
      <c r="A895" s="115" t="n"/>
      <c r="B895" s="426" t="n"/>
      <c r="C895" s="86" t="n"/>
      <c r="D895" s="86" t="n"/>
      <c r="E895" s="86" t="n"/>
      <c r="F895" s="86" t="n"/>
      <c r="G895" s="22" t="n"/>
      <c r="H895" s="280" t="n"/>
      <c r="I895" s="280" t="n"/>
      <c r="J895" s="280" t="n"/>
      <c r="K895" s="280" t="n"/>
      <c r="L895" s="280" t="n"/>
      <c r="M895" s="280" t="n"/>
      <c r="N895" s="280" t="n"/>
      <c r="O895" s="280" t="n"/>
      <c r="P895" s="280" t="n"/>
      <c r="Q895" s="280" t="n"/>
      <c r="R895" s="280" t="n"/>
      <c r="S895" s="280" t="n"/>
      <c r="T895" s="280" t="n"/>
      <c r="U895" s="280" t="n"/>
      <c r="V895" s="280" t="n"/>
      <c r="W895" s="280" t="n"/>
      <c r="X895" s="280" t="n"/>
      <c r="Y895" s="280" t="n"/>
      <c r="Z895" s="280" t="n"/>
      <c r="AA895" s="280" t="n"/>
      <c r="AB895" s="280" t="n"/>
      <c r="AC895" s="280" t="n"/>
      <c r="AD895" s="280" t="n"/>
      <c r="AE895" s="280" t="n"/>
      <c r="AF895" s="280" t="n"/>
      <c r="AG895" s="280" t="n"/>
      <c r="AH895" s="280" t="n"/>
      <c r="AI895" s="280" t="n"/>
      <c r="AJ895" s="280" t="n"/>
      <c r="AK895" s="280" t="n"/>
    </row>
    <row r="896" ht="15" customFormat="1" customHeight="1" s="23">
      <c r="A896" s="115" t="n"/>
      <c r="B896" s="426" t="n"/>
      <c r="C896" s="86" t="n"/>
      <c r="D896" s="86" t="n"/>
      <c r="E896" s="86" t="n"/>
      <c r="F896" s="86" t="n"/>
      <c r="G896" s="22" t="n"/>
      <c r="H896" s="280" t="n"/>
      <c r="I896" s="280" t="n"/>
      <c r="J896" s="280" t="n"/>
      <c r="K896" s="280" t="n"/>
      <c r="L896" s="280" t="n"/>
      <c r="M896" s="280" t="n"/>
      <c r="N896" s="280" t="n"/>
      <c r="O896" s="280" t="n"/>
      <c r="P896" s="280" t="n"/>
      <c r="Q896" s="280" t="n"/>
      <c r="R896" s="280" t="n"/>
      <c r="S896" s="280" t="n"/>
      <c r="T896" s="280" t="n"/>
      <c r="U896" s="280" t="n"/>
      <c r="V896" s="280" t="n"/>
      <c r="W896" s="280" t="n"/>
      <c r="X896" s="280" t="n"/>
      <c r="Y896" s="280" t="n"/>
      <c r="Z896" s="280" t="n"/>
      <c r="AA896" s="280" t="n"/>
      <c r="AB896" s="280" t="n"/>
      <c r="AC896" s="280" t="n"/>
      <c r="AD896" s="280" t="n"/>
      <c r="AE896" s="280" t="n"/>
      <c r="AF896" s="280" t="n"/>
      <c r="AG896" s="280" t="n"/>
      <c r="AH896" s="280" t="n"/>
      <c r="AI896" s="280" t="n"/>
      <c r="AJ896" s="280" t="n"/>
      <c r="AK896" s="280" t="n"/>
    </row>
    <row r="897" ht="15" customFormat="1" customHeight="1" s="23">
      <c r="A897" s="115" t="n"/>
      <c r="B897" s="426" t="n"/>
      <c r="C897" s="86" t="n"/>
      <c r="D897" s="86" t="n"/>
      <c r="E897" s="86" t="n"/>
      <c r="F897" s="86" t="n"/>
      <c r="G897" s="22" t="n"/>
      <c r="H897" s="280" t="n"/>
      <c r="I897" s="280" t="n"/>
      <c r="J897" s="280" t="n"/>
      <c r="K897" s="280" t="n"/>
      <c r="L897" s="280" t="n"/>
      <c r="M897" s="280" t="n"/>
      <c r="N897" s="280" t="n"/>
      <c r="O897" s="280" t="n"/>
      <c r="P897" s="280" t="n"/>
      <c r="Q897" s="280" t="n"/>
      <c r="R897" s="280" t="n"/>
      <c r="S897" s="280" t="n"/>
      <c r="T897" s="280" t="n"/>
      <c r="U897" s="280" t="n"/>
      <c r="V897" s="280" t="n"/>
      <c r="W897" s="280" t="n"/>
      <c r="X897" s="280" t="n"/>
      <c r="Y897" s="280" t="n"/>
      <c r="Z897" s="280" t="n"/>
      <c r="AA897" s="280" t="n"/>
      <c r="AB897" s="280" t="n"/>
      <c r="AC897" s="280" t="n"/>
      <c r="AD897" s="280" t="n"/>
      <c r="AE897" s="280" t="n"/>
      <c r="AF897" s="280" t="n"/>
      <c r="AG897" s="280" t="n"/>
      <c r="AH897" s="280" t="n"/>
      <c r="AI897" s="280" t="n"/>
      <c r="AJ897" s="280" t="n"/>
      <c r="AK897" s="280" t="n"/>
    </row>
    <row r="898" ht="15" customFormat="1" customHeight="1" s="23">
      <c r="A898" s="115" t="n"/>
      <c r="B898" s="426" t="n"/>
      <c r="C898" s="86" t="n"/>
      <c r="D898" s="86" t="n"/>
      <c r="E898" s="86" t="n"/>
      <c r="F898" s="86" t="n"/>
      <c r="G898" s="22" t="n"/>
      <c r="H898" s="280" t="n"/>
      <c r="I898" s="280" t="n"/>
      <c r="J898" s="280" t="n"/>
      <c r="K898" s="280" t="n"/>
      <c r="L898" s="280" t="n"/>
      <c r="M898" s="280" t="n"/>
      <c r="N898" s="280" t="n"/>
      <c r="O898" s="280" t="n"/>
      <c r="P898" s="280" t="n"/>
      <c r="Q898" s="280" t="n"/>
      <c r="R898" s="280" t="n"/>
      <c r="S898" s="280" t="n"/>
      <c r="T898" s="280" t="n"/>
      <c r="U898" s="280" t="n"/>
      <c r="V898" s="280" t="n"/>
      <c r="W898" s="280" t="n"/>
      <c r="X898" s="280" t="n"/>
      <c r="Y898" s="280" t="n"/>
      <c r="Z898" s="280" t="n"/>
      <c r="AA898" s="280" t="n"/>
      <c r="AB898" s="280" t="n"/>
      <c r="AC898" s="280" t="n"/>
      <c r="AD898" s="280" t="n"/>
      <c r="AE898" s="280" t="n"/>
      <c r="AF898" s="280" t="n"/>
      <c r="AG898" s="280" t="n"/>
      <c r="AH898" s="280" t="n"/>
      <c r="AI898" s="280" t="n"/>
      <c r="AJ898" s="280" t="n"/>
      <c r="AK898" s="280" t="n"/>
    </row>
    <row r="899" ht="15" customFormat="1" customHeight="1" s="23">
      <c r="A899" s="115" t="n"/>
      <c r="B899" s="426" t="n"/>
      <c r="C899" s="86" t="n"/>
      <c r="D899" s="86" t="n"/>
      <c r="E899" s="86" t="n"/>
      <c r="F899" s="86" t="n"/>
      <c r="G899" s="22" t="n"/>
      <c r="H899" s="280" t="n"/>
      <c r="I899" s="280" t="n"/>
      <c r="J899" s="280" t="n"/>
      <c r="K899" s="280" t="n"/>
      <c r="L899" s="280" t="n"/>
      <c r="M899" s="280" t="n"/>
      <c r="N899" s="280" t="n"/>
      <c r="O899" s="280" t="n"/>
      <c r="P899" s="280" t="n"/>
      <c r="Q899" s="280" t="n"/>
      <c r="R899" s="280" t="n"/>
      <c r="S899" s="280" t="n"/>
      <c r="T899" s="280" t="n"/>
      <c r="U899" s="280" t="n"/>
      <c r="V899" s="280" t="n"/>
      <c r="W899" s="280" t="n"/>
      <c r="X899" s="280" t="n"/>
      <c r="Y899" s="280" t="n"/>
      <c r="Z899" s="280" t="n"/>
      <c r="AA899" s="280" t="n"/>
      <c r="AB899" s="280" t="n"/>
      <c r="AC899" s="280" t="n"/>
      <c r="AD899" s="280" t="n"/>
      <c r="AE899" s="280" t="n"/>
      <c r="AF899" s="280" t="n"/>
      <c r="AG899" s="280" t="n"/>
      <c r="AH899" s="280" t="n"/>
      <c r="AI899" s="280" t="n"/>
      <c r="AJ899" s="280" t="n"/>
      <c r="AK899" s="280" t="n"/>
    </row>
    <row r="900" ht="15" customFormat="1" customHeight="1" s="23">
      <c r="A900" s="115" t="n"/>
      <c r="B900" s="426" t="n"/>
      <c r="C900" s="86" t="n"/>
      <c r="D900" s="86" t="n"/>
      <c r="E900" s="86" t="n"/>
      <c r="F900" s="86" t="n"/>
      <c r="G900" s="22" t="n"/>
      <c r="H900" s="280" t="n"/>
      <c r="I900" s="280" t="n"/>
      <c r="J900" s="280" t="n"/>
      <c r="K900" s="280" t="n"/>
      <c r="L900" s="280" t="n"/>
      <c r="M900" s="280" t="n"/>
      <c r="N900" s="280" t="n"/>
      <c r="O900" s="280" t="n"/>
      <c r="P900" s="280" t="n"/>
      <c r="Q900" s="280" t="n"/>
      <c r="R900" s="280" t="n"/>
      <c r="S900" s="280" t="n"/>
      <c r="T900" s="280" t="n"/>
      <c r="U900" s="280" t="n"/>
      <c r="V900" s="280" t="n"/>
      <c r="W900" s="280" t="n"/>
      <c r="X900" s="280" t="n"/>
      <c r="Y900" s="280" t="n"/>
      <c r="Z900" s="280" t="n"/>
      <c r="AA900" s="280" t="n"/>
      <c r="AB900" s="280" t="n"/>
      <c r="AC900" s="280" t="n"/>
      <c r="AD900" s="280" t="n"/>
      <c r="AE900" s="280" t="n"/>
      <c r="AF900" s="280" t="n"/>
      <c r="AG900" s="280" t="n"/>
      <c r="AH900" s="280" t="n"/>
      <c r="AI900" s="280" t="n"/>
      <c r="AJ900" s="280" t="n"/>
      <c r="AK900" s="280" t="n"/>
    </row>
    <row r="901" ht="15" customFormat="1" customHeight="1" s="23">
      <c r="A901" s="115" t="n"/>
      <c r="B901" s="426" t="n"/>
      <c r="C901" s="86" t="n"/>
      <c r="D901" s="86" t="n"/>
      <c r="E901" s="86" t="n"/>
      <c r="F901" s="86" t="n"/>
      <c r="G901" s="22" t="n"/>
      <c r="H901" s="280" t="n"/>
      <c r="I901" s="280" t="n"/>
      <c r="J901" s="280" t="n"/>
      <c r="K901" s="280" t="n"/>
      <c r="L901" s="280" t="n"/>
      <c r="M901" s="280" t="n"/>
      <c r="N901" s="280" t="n"/>
      <c r="O901" s="280" t="n"/>
      <c r="P901" s="280" t="n"/>
      <c r="Q901" s="280" t="n"/>
      <c r="R901" s="280" t="n"/>
      <c r="S901" s="280" t="n"/>
      <c r="T901" s="280" t="n"/>
      <c r="U901" s="280" t="n"/>
      <c r="V901" s="280" t="n"/>
      <c r="W901" s="280" t="n"/>
      <c r="X901" s="280" t="n"/>
      <c r="Y901" s="280" t="n"/>
      <c r="Z901" s="280" t="n"/>
      <c r="AA901" s="280" t="n"/>
      <c r="AB901" s="280" t="n"/>
      <c r="AC901" s="280" t="n"/>
      <c r="AD901" s="280" t="n"/>
      <c r="AE901" s="280" t="n"/>
      <c r="AF901" s="280" t="n"/>
      <c r="AG901" s="280" t="n"/>
      <c r="AH901" s="280" t="n"/>
      <c r="AI901" s="280" t="n"/>
      <c r="AJ901" s="280" t="n"/>
      <c r="AK901" s="280" t="n"/>
    </row>
    <row r="902" ht="15" customFormat="1" customHeight="1" s="23">
      <c r="A902" s="115" t="n"/>
      <c r="B902" s="426" t="n"/>
      <c r="C902" s="86" t="n"/>
      <c r="D902" s="86" t="n"/>
      <c r="E902" s="86" t="n"/>
      <c r="F902" s="86" t="n"/>
      <c r="G902" s="22" t="n"/>
      <c r="H902" s="280" t="n"/>
      <c r="I902" s="280" t="n"/>
      <c r="J902" s="280" t="n"/>
      <c r="K902" s="280" t="n"/>
      <c r="L902" s="280" t="n"/>
      <c r="M902" s="280" t="n"/>
      <c r="N902" s="280" t="n"/>
      <c r="O902" s="280" t="n"/>
      <c r="P902" s="280" t="n"/>
      <c r="Q902" s="280" t="n"/>
      <c r="R902" s="280" t="n"/>
      <c r="S902" s="280" t="n"/>
      <c r="T902" s="280" t="n"/>
      <c r="U902" s="280" t="n"/>
      <c r="V902" s="280" t="n"/>
      <c r="W902" s="280" t="n"/>
      <c r="X902" s="280" t="n"/>
      <c r="Y902" s="280" t="n"/>
      <c r="Z902" s="280" t="n"/>
      <c r="AA902" s="280" t="n"/>
      <c r="AB902" s="280" t="n"/>
      <c r="AC902" s="280" t="n"/>
      <c r="AD902" s="280" t="n"/>
      <c r="AE902" s="280" t="n"/>
      <c r="AF902" s="280" t="n"/>
      <c r="AG902" s="280" t="n"/>
      <c r="AH902" s="280" t="n"/>
      <c r="AI902" s="280" t="n"/>
      <c r="AJ902" s="280" t="n"/>
      <c r="AK902" s="280" t="n"/>
    </row>
    <row r="903" ht="15" customFormat="1" customHeight="1" s="23">
      <c r="A903" s="115" t="n"/>
      <c r="B903" s="426" t="n"/>
      <c r="C903" s="86" t="n"/>
      <c r="D903" s="86" t="n"/>
      <c r="E903" s="86" t="n"/>
      <c r="F903" s="86" t="n"/>
      <c r="G903" s="22" t="n"/>
      <c r="H903" s="280" t="n"/>
      <c r="I903" s="280" t="n"/>
      <c r="J903" s="280" t="n"/>
      <c r="K903" s="280" t="n"/>
      <c r="L903" s="280" t="n"/>
      <c r="M903" s="280" t="n"/>
      <c r="N903" s="280" t="n"/>
      <c r="O903" s="280" t="n"/>
      <c r="P903" s="280" t="n"/>
      <c r="Q903" s="280" t="n"/>
      <c r="R903" s="280" t="n"/>
      <c r="S903" s="280" t="n"/>
      <c r="T903" s="280" t="n"/>
      <c r="U903" s="280" t="n"/>
      <c r="V903" s="280" t="n"/>
      <c r="W903" s="280" t="n"/>
      <c r="X903" s="280" t="n"/>
      <c r="Y903" s="280" t="n"/>
      <c r="Z903" s="280" t="n"/>
      <c r="AA903" s="280" t="n"/>
      <c r="AB903" s="280" t="n"/>
      <c r="AC903" s="280" t="n"/>
      <c r="AD903" s="280" t="n"/>
      <c r="AE903" s="280" t="n"/>
      <c r="AF903" s="280" t="n"/>
      <c r="AG903" s="280" t="n"/>
      <c r="AH903" s="280" t="n"/>
      <c r="AI903" s="280" t="n"/>
      <c r="AJ903" s="280" t="n"/>
      <c r="AK903" s="280" t="n"/>
    </row>
    <row r="904" ht="15" customFormat="1" customHeight="1" s="23">
      <c r="A904" s="115" t="n"/>
      <c r="B904" s="426" t="n"/>
      <c r="C904" s="86" t="n"/>
      <c r="D904" s="86" t="n"/>
      <c r="E904" s="86" t="n"/>
      <c r="F904" s="86" t="n"/>
      <c r="G904" s="22" t="n"/>
      <c r="H904" s="280" t="n"/>
      <c r="I904" s="280" t="n"/>
      <c r="J904" s="280" t="n"/>
      <c r="K904" s="280" t="n"/>
      <c r="L904" s="280" t="n"/>
      <c r="M904" s="280" t="n"/>
      <c r="N904" s="280" t="n"/>
      <c r="O904" s="280" t="n"/>
      <c r="P904" s="280" t="n"/>
      <c r="Q904" s="280" t="n"/>
      <c r="R904" s="280" t="n"/>
      <c r="S904" s="280" t="n"/>
      <c r="T904" s="280" t="n"/>
      <c r="U904" s="280" t="n"/>
      <c r="V904" s="280" t="n"/>
      <c r="W904" s="280" t="n"/>
      <c r="X904" s="280" t="n"/>
      <c r="Y904" s="280" t="n"/>
      <c r="Z904" s="280" t="n"/>
      <c r="AA904" s="280" t="n"/>
      <c r="AB904" s="280" t="n"/>
      <c r="AC904" s="280" t="n"/>
      <c r="AD904" s="280" t="n"/>
      <c r="AE904" s="280" t="n"/>
      <c r="AF904" s="280" t="n"/>
      <c r="AG904" s="280" t="n"/>
      <c r="AH904" s="280" t="n"/>
      <c r="AI904" s="280" t="n"/>
      <c r="AJ904" s="280" t="n"/>
      <c r="AK904" s="280" t="n"/>
    </row>
    <row r="905" ht="15" customFormat="1" customHeight="1" s="23">
      <c r="A905" s="115" t="n"/>
      <c r="B905" s="426" t="n"/>
      <c r="C905" s="86" t="n"/>
      <c r="D905" s="86" t="n"/>
      <c r="E905" s="86" t="n"/>
      <c r="F905" s="86" t="n"/>
      <c r="G905" s="22" t="n"/>
      <c r="H905" s="280" t="n"/>
      <c r="I905" s="280" t="n"/>
      <c r="J905" s="280" t="n"/>
      <c r="K905" s="280" t="n"/>
      <c r="L905" s="280" t="n"/>
      <c r="M905" s="280" t="n"/>
      <c r="N905" s="280" t="n"/>
      <c r="O905" s="280" t="n"/>
      <c r="P905" s="280" t="n"/>
      <c r="Q905" s="280" t="n"/>
      <c r="R905" s="280" t="n"/>
      <c r="S905" s="280" t="n"/>
      <c r="T905" s="280" t="n"/>
      <c r="U905" s="280" t="n"/>
      <c r="V905" s="280" t="n"/>
      <c r="W905" s="280" t="n"/>
      <c r="X905" s="280" t="n"/>
      <c r="Y905" s="280" t="n"/>
      <c r="Z905" s="280" t="n"/>
      <c r="AA905" s="280" t="n"/>
      <c r="AB905" s="280" t="n"/>
      <c r="AC905" s="280" t="n"/>
      <c r="AD905" s="280" t="n"/>
      <c r="AE905" s="280" t="n"/>
      <c r="AF905" s="280" t="n"/>
      <c r="AG905" s="280" t="n"/>
      <c r="AH905" s="280" t="n"/>
      <c r="AI905" s="280" t="n"/>
      <c r="AJ905" s="280" t="n"/>
      <c r="AK905" s="280" t="n"/>
    </row>
    <row r="906" ht="15" customFormat="1" customHeight="1" s="23">
      <c r="A906" s="115" t="n"/>
      <c r="B906" s="426" t="n"/>
      <c r="C906" s="86" t="n"/>
      <c r="D906" s="86" t="n"/>
      <c r="E906" s="86" t="n"/>
      <c r="F906" s="86" t="n"/>
      <c r="G906" s="22" t="n"/>
      <c r="H906" s="280" t="n"/>
      <c r="I906" s="280" t="n"/>
      <c r="J906" s="280" t="n"/>
      <c r="K906" s="280" t="n"/>
      <c r="L906" s="280" t="n"/>
      <c r="M906" s="280" t="n"/>
      <c r="N906" s="280" t="n"/>
      <c r="O906" s="280" t="n"/>
      <c r="P906" s="280" t="n"/>
      <c r="Q906" s="280" t="n"/>
      <c r="R906" s="280" t="n"/>
      <c r="S906" s="280" t="n"/>
      <c r="T906" s="280" t="n"/>
      <c r="U906" s="280" t="n"/>
      <c r="V906" s="280" t="n"/>
      <c r="W906" s="280" t="n"/>
      <c r="X906" s="280" t="n"/>
      <c r="Y906" s="280" t="n"/>
      <c r="Z906" s="280" t="n"/>
      <c r="AA906" s="280" t="n"/>
      <c r="AB906" s="280" t="n"/>
      <c r="AC906" s="280" t="n"/>
      <c r="AD906" s="280" t="n"/>
      <c r="AE906" s="280" t="n"/>
      <c r="AF906" s="280" t="n"/>
      <c r="AG906" s="280" t="n"/>
      <c r="AH906" s="280" t="n"/>
      <c r="AI906" s="280" t="n"/>
      <c r="AJ906" s="280" t="n"/>
      <c r="AK906" s="280" t="n"/>
    </row>
    <row r="907" ht="15" customFormat="1" customHeight="1" s="23">
      <c r="A907" s="115" t="n"/>
      <c r="B907" s="426" t="n"/>
      <c r="C907" s="86" t="n"/>
      <c r="D907" s="86" t="n"/>
      <c r="E907" s="86" t="n"/>
      <c r="F907" s="86" t="n"/>
      <c r="G907" s="22" t="n"/>
      <c r="H907" s="280" t="n"/>
      <c r="I907" s="280" t="n"/>
      <c r="J907" s="280" t="n"/>
      <c r="K907" s="280" t="n"/>
      <c r="L907" s="280" t="n"/>
      <c r="M907" s="280" t="n"/>
      <c r="N907" s="280" t="n"/>
      <c r="O907" s="280" t="n"/>
      <c r="P907" s="280" t="n"/>
      <c r="Q907" s="280" t="n"/>
      <c r="R907" s="280" t="n"/>
      <c r="S907" s="280" t="n"/>
      <c r="T907" s="280" t="n"/>
      <c r="U907" s="280" t="n"/>
      <c r="V907" s="280" t="n"/>
      <c r="W907" s="280" t="n"/>
      <c r="X907" s="280" t="n"/>
      <c r="Y907" s="280" t="n"/>
      <c r="Z907" s="280" t="n"/>
      <c r="AA907" s="280" t="n"/>
      <c r="AB907" s="280" t="n"/>
      <c r="AC907" s="280" t="n"/>
      <c r="AD907" s="280" t="n"/>
      <c r="AE907" s="280" t="n"/>
      <c r="AF907" s="280" t="n"/>
      <c r="AG907" s="280" t="n"/>
      <c r="AH907" s="280" t="n"/>
      <c r="AI907" s="280" t="n"/>
      <c r="AJ907" s="280" t="n"/>
      <c r="AK907" s="280" t="n"/>
    </row>
    <row r="908" ht="15" customFormat="1" customHeight="1" s="23">
      <c r="A908" s="115" t="n"/>
      <c r="B908" s="426" t="n"/>
      <c r="C908" s="86" t="n"/>
      <c r="D908" s="86" t="n"/>
      <c r="E908" s="86" t="n"/>
      <c r="F908" s="86" t="n"/>
      <c r="G908" s="22" t="n"/>
      <c r="H908" s="280" t="n"/>
      <c r="I908" s="280" t="n"/>
      <c r="J908" s="280" t="n"/>
      <c r="K908" s="280" t="n"/>
      <c r="L908" s="280" t="n"/>
      <c r="M908" s="280" t="n"/>
      <c r="N908" s="280" t="n"/>
      <c r="O908" s="280" t="n"/>
      <c r="P908" s="280" t="n"/>
      <c r="Q908" s="280" t="n"/>
      <c r="R908" s="280" t="n"/>
      <c r="S908" s="280" t="n"/>
      <c r="T908" s="280" t="n"/>
      <c r="U908" s="280" t="n"/>
      <c r="V908" s="280" t="n"/>
      <c r="W908" s="280" t="n"/>
      <c r="X908" s="280" t="n"/>
      <c r="Y908" s="280" t="n"/>
      <c r="Z908" s="280" t="n"/>
      <c r="AA908" s="280" t="n"/>
      <c r="AB908" s="280" t="n"/>
      <c r="AC908" s="280" t="n"/>
      <c r="AD908" s="280" t="n"/>
      <c r="AE908" s="280" t="n"/>
      <c r="AF908" s="280" t="n"/>
      <c r="AG908" s="280" t="n"/>
      <c r="AH908" s="280" t="n"/>
      <c r="AI908" s="280" t="n"/>
      <c r="AJ908" s="280" t="n"/>
      <c r="AK908" s="280" t="n"/>
    </row>
    <row r="909" ht="15" customFormat="1" customHeight="1" s="23">
      <c r="A909" s="115" t="n"/>
      <c r="B909" s="426" t="n"/>
      <c r="C909" s="86" t="n"/>
      <c r="D909" s="86" t="n"/>
      <c r="E909" s="86" t="n"/>
      <c r="F909" s="86" t="n"/>
      <c r="G909" s="22" t="n"/>
      <c r="H909" s="280" t="n"/>
      <c r="I909" s="280" t="n"/>
      <c r="J909" s="280" t="n"/>
      <c r="K909" s="280" t="n"/>
      <c r="L909" s="280" t="n"/>
      <c r="M909" s="280" t="n"/>
      <c r="N909" s="280" t="n"/>
      <c r="O909" s="280" t="n"/>
      <c r="P909" s="280" t="n"/>
      <c r="Q909" s="280" t="n"/>
      <c r="R909" s="280" t="n"/>
      <c r="S909" s="280" t="n"/>
      <c r="T909" s="280" t="n"/>
      <c r="U909" s="280" t="n"/>
      <c r="V909" s="280" t="n"/>
      <c r="W909" s="280" t="n"/>
      <c r="X909" s="280" t="n"/>
      <c r="Y909" s="280" t="n"/>
      <c r="Z909" s="280" t="n"/>
      <c r="AA909" s="280" t="n"/>
      <c r="AB909" s="280" t="n"/>
      <c r="AC909" s="280" t="n"/>
      <c r="AD909" s="280" t="n"/>
      <c r="AE909" s="280" t="n"/>
      <c r="AF909" s="280" t="n"/>
      <c r="AG909" s="280" t="n"/>
      <c r="AH909" s="280" t="n"/>
      <c r="AI909" s="280" t="n"/>
      <c r="AJ909" s="280" t="n"/>
      <c r="AK909" s="280" t="n"/>
    </row>
    <row r="910" ht="15" customFormat="1" customHeight="1" s="23">
      <c r="A910" s="115" t="n"/>
      <c r="B910" s="426" t="n"/>
      <c r="C910" s="86" t="n"/>
      <c r="D910" s="86" t="n"/>
      <c r="E910" s="86" t="n"/>
      <c r="F910" s="86" t="n"/>
      <c r="G910" s="22" t="n"/>
      <c r="H910" s="280" t="n"/>
      <c r="I910" s="280" t="n"/>
      <c r="J910" s="280" t="n"/>
      <c r="K910" s="280" t="n"/>
      <c r="L910" s="280" t="n"/>
      <c r="M910" s="280" t="n"/>
      <c r="N910" s="280" t="n"/>
      <c r="O910" s="280" t="n"/>
      <c r="P910" s="280" t="n"/>
      <c r="Q910" s="280" t="n"/>
      <c r="R910" s="280" t="n"/>
      <c r="S910" s="280" t="n"/>
      <c r="T910" s="280" t="n"/>
      <c r="U910" s="280" t="n"/>
      <c r="V910" s="280" t="n"/>
      <c r="W910" s="280" t="n"/>
      <c r="X910" s="280" t="n"/>
      <c r="Y910" s="280" t="n"/>
      <c r="Z910" s="280" t="n"/>
      <c r="AA910" s="280" t="n"/>
      <c r="AB910" s="280" t="n"/>
      <c r="AC910" s="280" t="n"/>
      <c r="AD910" s="280" t="n"/>
      <c r="AE910" s="280" t="n"/>
      <c r="AF910" s="280" t="n"/>
      <c r="AG910" s="280" t="n"/>
      <c r="AH910" s="280" t="n"/>
      <c r="AI910" s="280" t="n"/>
      <c r="AJ910" s="280" t="n"/>
      <c r="AK910" s="280" t="n"/>
    </row>
    <row r="911" ht="15" customFormat="1" customHeight="1" s="23">
      <c r="A911" s="115" t="n"/>
      <c r="B911" s="426" t="n"/>
      <c r="C911" s="86" t="n"/>
      <c r="D911" s="86" t="n"/>
      <c r="E911" s="86" t="n"/>
      <c r="F911" s="86" t="n"/>
      <c r="G911" s="22" t="n"/>
      <c r="H911" s="280" t="n"/>
      <c r="I911" s="280" t="n"/>
      <c r="J911" s="280" t="n"/>
      <c r="K911" s="280" t="n"/>
      <c r="L911" s="280" t="n"/>
      <c r="M911" s="280" t="n"/>
      <c r="N911" s="280" t="n"/>
      <c r="O911" s="280" t="n"/>
      <c r="P911" s="280" t="n"/>
      <c r="Q911" s="280" t="n"/>
      <c r="R911" s="280" t="n"/>
      <c r="S911" s="280" t="n"/>
      <c r="T911" s="280" t="n"/>
      <c r="U911" s="280" t="n"/>
      <c r="V911" s="280" t="n"/>
      <c r="W911" s="280" t="n"/>
      <c r="X911" s="280" t="n"/>
      <c r="Y911" s="280" t="n"/>
      <c r="Z911" s="280" t="n"/>
      <c r="AA911" s="280" t="n"/>
      <c r="AB911" s="280" t="n"/>
      <c r="AC911" s="280" t="n"/>
      <c r="AD911" s="280" t="n"/>
      <c r="AE911" s="280" t="n"/>
      <c r="AF911" s="280" t="n"/>
      <c r="AG911" s="280" t="n"/>
      <c r="AH911" s="280" t="n"/>
      <c r="AI911" s="280" t="n"/>
      <c r="AJ911" s="280" t="n"/>
      <c r="AK911" s="280" t="n"/>
    </row>
    <row r="912" ht="15" customFormat="1" customHeight="1" s="23">
      <c r="A912" s="115" t="n"/>
      <c r="B912" s="426" t="n"/>
      <c r="C912" s="86" t="n"/>
      <c r="D912" s="86" t="n"/>
      <c r="E912" s="86" t="n"/>
      <c r="F912" s="86" t="n"/>
      <c r="G912" s="22" t="n"/>
      <c r="H912" s="280" t="n"/>
      <c r="I912" s="280" t="n"/>
      <c r="J912" s="280" t="n"/>
      <c r="K912" s="280" t="n"/>
      <c r="L912" s="280" t="n"/>
      <c r="M912" s="280" t="n"/>
      <c r="N912" s="280" t="n"/>
      <c r="O912" s="280" t="n"/>
      <c r="P912" s="280" t="n"/>
      <c r="Q912" s="280" t="n"/>
      <c r="R912" s="280" t="n"/>
      <c r="S912" s="280" t="n"/>
      <c r="T912" s="280" t="n"/>
      <c r="U912" s="280" t="n"/>
      <c r="V912" s="280" t="n"/>
      <c r="W912" s="280" t="n"/>
      <c r="X912" s="280" t="n"/>
      <c r="Y912" s="280" t="n"/>
      <c r="Z912" s="280" t="n"/>
      <c r="AA912" s="280" t="n"/>
      <c r="AB912" s="280" t="n"/>
      <c r="AC912" s="280" t="n"/>
      <c r="AD912" s="280" t="n"/>
      <c r="AE912" s="280" t="n"/>
      <c r="AF912" s="280" t="n"/>
      <c r="AG912" s="280" t="n"/>
      <c r="AH912" s="280" t="n"/>
      <c r="AI912" s="280" t="n"/>
      <c r="AJ912" s="280" t="n"/>
      <c r="AK912" s="280" t="n"/>
    </row>
    <row r="913" ht="15" customFormat="1" customHeight="1" s="23">
      <c r="A913" s="115" t="n"/>
      <c r="B913" s="426" t="n"/>
      <c r="C913" s="86" t="n"/>
      <c r="D913" s="86" t="n"/>
      <c r="E913" s="86" t="n"/>
      <c r="F913" s="86" t="n"/>
      <c r="G913" s="22" t="n"/>
      <c r="H913" s="280" t="n"/>
      <c r="I913" s="280" t="n"/>
      <c r="J913" s="280" t="n"/>
      <c r="K913" s="280" t="n"/>
      <c r="L913" s="280" t="n"/>
      <c r="M913" s="280" t="n"/>
      <c r="N913" s="280" t="n"/>
      <c r="O913" s="280" t="n"/>
      <c r="P913" s="280" t="n"/>
      <c r="Q913" s="280" t="n"/>
      <c r="R913" s="280" t="n"/>
      <c r="S913" s="280" t="n"/>
      <c r="T913" s="280" t="n"/>
      <c r="U913" s="280" t="n"/>
      <c r="V913" s="280" t="n"/>
      <c r="W913" s="280" t="n"/>
      <c r="X913" s="280" t="n"/>
      <c r="Y913" s="280" t="n"/>
      <c r="Z913" s="280" t="n"/>
      <c r="AA913" s="280" t="n"/>
      <c r="AB913" s="280" t="n"/>
      <c r="AC913" s="280" t="n"/>
      <c r="AD913" s="280" t="n"/>
      <c r="AE913" s="280" t="n"/>
      <c r="AF913" s="280" t="n"/>
      <c r="AG913" s="280" t="n"/>
      <c r="AH913" s="280" t="n"/>
      <c r="AI913" s="280" t="n"/>
      <c r="AJ913" s="280" t="n"/>
      <c r="AK913" s="280" t="n"/>
    </row>
    <row r="914" ht="15" customFormat="1" customHeight="1" s="23">
      <c r="A914" s="115" t="n"/>
      <c r="B914" s="426" t="n"/>
      <c r="C914" s="86" t="n"/>
      <c r="D914" s="86" t="n"/>
      <c r="E914" s="86" t="n"/>
      <c r="F914" s="86" t="n"/>
      <c r="G914" s="22" t="n"/>
      <c r="H914" s="280" t="n"/>
      <c r="I914" s="280" t="n"/>
      <c r="J914" s="280" t="n"/>
      <c r="K914" s="280" t="n"/>
      <c r="L914" s="280" t="n"/>
      <c r="M914" s="280" t="n"/>
      <c r="N914" s="280" t="n"/>
      <c r="O914" s="280" t="n"/>
      <c r="P914" s="280" t="n"/>
      <c r="Q914" s="280" t="n"/>
      <c r="R914" s="280" t="n"/>
      <c r="S914" s="280" t="n"/>
      <c r="T914" s="280" t="n"/>
      <c r="U914" s="280" t="n"/>
      <c r="V914" s="280" t="n"/>
      <c r="W914" s="280" t="n"/>
      <c r="X914" s="280" t="n"/>
      <c r="Y914" s="280" t="n"/>
      <c r="Z914" s="280" t="n"/>
      <c r="AA914" s="280" t="n"/>
      <c r="AB914" s="280" t="n"/>
      <c r="AC914" s="280" t="n"/>
      <c r="AD914" s="280" t="n"/>
      <c r="AE914" s="280" t="n"/>
      <c r="AF914" s="280" t="n"/>
      <c r="AG914" s="280" t="n"/>
      <c r="AH914" s="280" t="n"/>
      <c r="AI914" s="280" t="n"/>
      <c r="AJ914" s="280" t="n"/>
      <c r="AK914" s="280" t="n"/>
    </row>
    <row r="915" ht="15" customFormat="1" customHeight="1" s="23">
      <c r="A915" s="115" t="n"/>
      <c r="B915" s="426" t="n"/>
      <c r="C915" s="86" t="n"/>
      <c r="D915" s="86" t="n"/>
      <c r="E915" s="86" t="n"/>
      <c r="F915" s="86" t="n"/>
      <c r="G915" s="22" t="n"/>
      <c r="H915" s="280" t="n"/>
      <c r="I915" s="280" t="n"/>
      <c r="J915" s="280" t="n"/>
      <c r="K915" s="280" t="n"/>
      <c r="L915" s="280" t="n"/>
      <c r="M915" s="280" t="n"/>
      <c r="N915" s="280" t="n"/>
      <c r="O915" s="280" t="n"/>
      <c r="P915" s="280" t="n"/>
      <c r="Q915" s="280" t="n"/>
      <c r="R915" s="280" t="n"/>
      <c r="S915" s="280" t="n"/>
      <c r="T915" s="280" t="n"/>
      <c r="U915" s="280" t="n"/>
      <c r="V915" s="280" t="n"/>
      <c r="W915" s="280" t="n"/>
      <c r="X915" s="280" t="n"/>
      <c r="Y915" s="280" t="n"/>
      <c r="Z915" s="280" t="n"/>
      <c r="AA915" s="280" t="n"/>
      <c r="AB915" s="280" t="n"/>
      <c r="AC915" s="280" t="n"/>
      <c r="AD915" s="280" t="n"/>
      <c r="AE915" s="280" t="n"/>
      <c r="AF915" s="280" t="n"/>
      <c r="AG915" s="280" t="n"/>
      <c r="AH915" s="280" t="n"/>
      <c r="AI915" s="280" t="n"/>
      <c r="AJ915" s="280" t="n"/>
      <c r="AK915" s="280" t="n"/>
    </row>
    <row r="916" ht="15" customFormat="1" customHeight="1" s="23">
      <c r="A916" s="115" t="n"/>
      <c r="B916" s="426" t="n"/>
      <c r="C916" s="86" t="n"/>
      <c r="D916" s="86" t="n"/>
      <c r="E916" s="86" t="n"/>
      <c r="F916" s="86" t="n"/>
      <c r="G916" s="22" t="n"/>
      <c r="H916" s="280" t="n"/>
      <c r="I916" s="280" t="n"/>
      <c r="J916" s="280" t="n"/>
      <c r="K916" s="280" t="n"/>
      <c r="L916" s="280" t="n"/>
      <c r="M916" s="280" t="n"/>
      <c r="N916" s="280" t="n"/>
      <c r="O916" s="280" t="n"/>
      <c r="P916" s="280" t="n"/>
      <c r="Q916" s="280" t="n"/>
      <c r="R916" s="280" t="n"/>
      <c r="S916" s="280" t="n"/>
      <c r="T916" s="280" t="n"/>
      <c r="U916" s="280" t="n"/>
      <c r="V916" s="280" t="n"/>
      <c r="W916" s="280" t="n"/>
      <c r="X916" s="280" t="n"/>
      <c r="Y916" s="280" t="n"/>
      <c r="Z916" s="280" t="n"/>
      <c r="AA916" s="280" t="n"/>
      <c r="AB916" s="280" t="n"/>
      <c r="AC916" s="280" t="n"/>
      <c r="AD916" s="280" t="n"/>
      <c r="AE916" s="280" t="n"/>
      <c r="AF916" s="280" t="n"/>
      <c r="AG916" s="280" t="n"/>
      <c r="AH916" s="280" t="n"/>
      <c r="AI916" s="280" t="n"/>
      <c r="AJ916" s="280" t="n"/>
      <c r="AK916" s="280" t="n"/>
    </row>
    <row r="917" ht="15" customFormat="1" customHeight="1" s="23">
      <c r="A917" s="115" t="n"/>
      <c r="B917" s="426" t="n"/>
      <c r="C917" s="86" t="n"/>
      <c r="D917" s="86" t="n"/>
      <c r="E917" s="86" t="n"/>
      <c r="F917" s="86" t="n"/>
      <c r="G917" s="22" t="n"/>
      <c r="H917" s="280" t="n"/>
      <c r="I917" s="280" t="n"/>
      <c r="J917" s="280" t="n"/>
      <c r="K917" s="280" t="n"/>
      <c r="L917" s="280" t="n"/>
      <c r="M917" s="280" t="n"/>
      <c r="N917" s="280" t="n"/>
      <c r="O917" s="280" t="n"/>
      <c r="P917" s="280" t="n"/>
      <c r="Q917" s="280" t="n"/>
      <c r="R917" s="280" t="n"/>
      <c r="S917" s="280" t="n"/>
      <c r="T917" s="280" t="n"/>
      <c r="U917" s="280" t="n"/>
      <c r="V917" s="280" t="n"/>
      <c r="W917" s="280" t="n"/>
      <c r="X917" s="280" t="n"/>
      <c r="Y917" s="280" t="n"/>
      <c r="Z917" s="280" t="n"/>
      <c r="AA917" s="280" t="n"/>
      <c r="AB917" s="280" t="n"/>
      <c r="AC917" s="280" t="n"/>
      <c r="AD917" s="280" t="n"/>
      <c r="AE917" s="280" t="n"/>
      <c r="AF917" s="280" t="n"/>
      <c r="AG917" s="280" t="n"/>
      <c r="AH917" s="280" t="n"/>
      <c r="AI917" s="280" t="n"/>
      <c r="AJ917" s="280" t="n"/>
      <c r="AK917" s="280" t="n"/>
    </row>
    <row r="918" ht="15" customFormat="1" customHeight="1" s="23">
      <c r="A918" s="115" t="n"/>
      <c r="B918" s="426" t="n"/>
      <c r="C918" s="86" t="n"/>
      <c r="D918" s="86" t="n"/>
      <c r="E918" s="86" t="n"/>
      <c r="F918" s="86" t="n"/>
      <c r="G918" s="22" t="n"/>
      <c r="H918" s="280" t="n"/>
      <c r="I918" s="280" t="n"/>
      <c r="J918" s="280" t="n"/>
      <c r="K918" s="280" t="n"/>
      <c r="L918" s="280" t="n"/>
      <c r="M918" s="280" t="n"/>
      <c r="N918" s="280" t="n"/>
      <c r="O918" s="280" t="n"/>
      <c r="P918" s="280" t="n"/>
      <c r="Q918" s="280" t="n"/>
      <c r="R918" s="280" t="n"/>
      <c r="S918" s="280" t="n"/>
      <c r="T918" s="280" t="n"/>
      <c r="U918" s="280" t="n"/>
      <c r="V918" s="280" t="n"/>
      <c r="W918" s="280" t="n"/>
      <c r="X918" s="280" t="n"/>
      <c r="Y918" s="280" t="n"/>
      <c r="Z918" s="280" t="n"/>
      <c r="AA918" s="280" t="n"/>
      <c r="AB918" s="280" t="n"/>
      <c r="AC918" s="280" t="n"/>
      <c r="AD918" s="280" t="n"/>
      <c r="AE918" s="280" t="n"/>
      <c r="AF918" s="280" t="n"/>
      <c r="AG918" s="280" t="n"/>
      <c r="AH918" s="280" t="n"/>
      <c r="AI918" s="280" t="n"/>
      <c r="AJ918" s="280" t="n"/>
      <c r="AK918" s="280" t="n"/>
    </row>
    <row r="919" ht="15" customFormat="1" customHeight="1" s="23">
      <c r="A919" s="115" t="n"/>
      <c r="B919" s="426" t="n"/>
      <c r="C919" s="86" t="n"/>
      <c r="D919" s="86" t="n"/>
      <c r="E919" s="86" t="n"/>
      <c r="F919" s="86" t="n"/>
      <c r="G919" s="22" t="n"/>
      <c r="H919" s="280" t="n"/>
      <c r="I919" s="280" t="n"/>
      <c r="J919" s="280" t="n"/>
      <c r="K919" s="280" t="n"/>
      <c r="L919" s="280" t="n"/>
      <c r="M919" s="280" t="n"/>
      <c r="N919" s="280" t="n"/>
      <c r="O919" s="280" t="n"/>
      <c r="P919" s="280" t="n"/>
      <c r="Q919" s="280" t="n"/>
      <c r="R919" s="280" t="n"/>
      <c r="S919" s="280" t="n"/>
      <c r="T919" s="280" t="n"/>
      <c r="U919" s="280" t="n"/>
      <c r="V919" s="280" t="n"/>
      <c r="W919" s="280" t="n"/>
      <c r="X919" s="280" t="n"/>
      <c r="Y919" s="280" t="n"/>
      <c r="Z919" s="280" t="n"/>
      <c r="AA919" s="280" t="n"/>
      <c r="AB919" s="280" t="n"/>
      <c r="AC919" s="280" t="n"/>
      <c r="AD919" s="280" t="n"/>
      <c r="AE919" s="280" t="n"/>
      <c r="AF919" s="280" t="n"/>
      <c r="AG919" s="280" t="n"/>
      <c r="AH919" s="280" t="n"/>
      <c r="AI919" s="280" t="n"/>
      <c r="AJ919" s="280" t="n"/>
      <c r="AK919" s="280" t="n"/>
    </row>
    <row r="920" ht="15" customFormat="1" customHeight="1" s="23">
      <c r="A920" s="115" t="n"/>
      <c r="B920" s="426" t="n"/>
      <c r="C920" s="86" t="n"/>
      <c r="D920" s="86" t="n"/>
      <c r="E920" s="86" t="n"/>
      <c r="F920" s="86" t="n"/>
      <c r="G920" s="22" t="n"/>
      <c r="H920" s="280" t="n"/>
      <c r="I920" s="280" t="n"/>
      <c r="J920" s="280" t="n"/>
      <c r="K920" s="280" t="n"/>
      <c r="L920" s="280" t="n"/>
      <c r="M920" s="280" t="n"/>
      <c r="N920" s="280" t="n"/>
      <c r="O920" s="280" t="n"/>
      <c r="P920" s="280" t="n"/>
      <c r="Q920" s="280" t="n"/>
      <c r="R920" s="280" t="n"/>
      <c r="S920" s="280" t="n"/>
      <c r="T920" s="280" t="n"/>
      <c r="U920" s="280" t="n"/>
      <c r="V920" s="280" t="n"/>
      <c r="W920" s="280" t="n"/>
      <c r="X920" s="280" t="n"/>
      <c r="Y920" s="280" t="n"/>
      <c r="Z920" s="280" t="n"/>
      <c r="AA920" s="280" t="n"/>
      <c r="AB920" s="280" t="n"/>
      <c r="AC920" s="280" t="n"/>
      <c r="AD920" s="280" t="n"/>
      <c r="AE920" s="280" t="n"/>
      <c r="AF920" s="280" t="n"/>
      <c r="AG920" s="280" t="n"/>
      <c r="AH920" s="280" t="n"/>
      <c r="AI920" s="280" t="n"/>
      <c r="AJ920" s="280" t="n"/>
      <c r="AK920" s="280" t="n"/>
    </row>
    <row r="921" ht="15" customFormat="1" customHeight="1" s="23">
      <c r="A921" s="115" t="n"/>
      <c r="B921" s="426" t="n"/>
      <c r="C921" s="86" t="n"/>
      <c r="D921" s="86" t="n"/>
      <c r="E921" s="86" t="n"/>
      <c r="F921" s="86" t="n"/>
      <c r="G921" s="22" t="n"/>
      <c r="H921" s="280" t="n"/>
      <c r="I921" s="280" t="n"/>
      <c r="J921" s="280" t="n"/>
      <c r="K921" s="280" t="n"/>
      <c r="L921" s="280" t="n"/>
      <c r="M921" s="280" t="n"/>
      <c r="N921" s="280" t="n"/>
      <c r="O921" s="280" t="n"/>
      <c r="P921" s="280" t="n"/>
      <c r="Q921" s="280" t="n"/>
      <c r="R921" s="280" t="n"/>
      <c r="S921" s="280" t="n"/>
      <c r="T921" s="280" t="n"/>
      <c r="U921" s="280" t="n"/>
      <c r="V921" s="280" t="n"/>
      <c r="W921" s="280" t="n"/>
      <c r="X921" s="280" t="n"/>
      <c r="Y921" s="280" t="n"/>
      <c r="Z921" s="280" t="n"/>
      <c r="AA921" s="280" t="n"/>
      <c r="AB921" s="280" t="n"/>
      <c r="AC921" s="280" t="n"/>
      <c r="AD921" s="280" t="n"/>
      <c r="AE921" s="280" t="n"/>
      <c r="AF921" s="280" t="n"/>
      <c r="AG921" s="280" t="n"/>
      <c r="AH921" s="280" t="n"/>
      <c r="AI921" s="280" t="n"/>
      <c r="AJ921" s="280" t="n"/>
      <c r="AK921" s="280" t="n"/>
    </row>
    <row r="922" ht="15" customFormat="1" customHeight="1" s="23">
      <c r="A922" s="115" t="n"/>
      <c r="B922" s="426" t="n"/>
      <c r="C922" s="86" t="n"/>
      <c r="D922" s="86" t="n"/>
      <c r="E922" s="86" t="n"/>
      <c r="F922" s="86" t="n"/>
      <c r="G922" s="22" t="n"/>
      <c r="H922" s="280" t="n"/>
      <c r="I922" s="280" t="n"/>
      <c r="J922" s="280" t="n"/>
      <c r="K922" s="280" t="n"/>
      <c r="L922" s="280" t="n"/>
      <c r="M922" s="280" t="n"/>
      <c r="N922" s="280" t="n"/>
      <c r="O922" s="280" t="n"/>
      <c r="P922" s="280" t="n"/>
      <c r="Q922" s="280" t="n"/>
      <c r="R922" s="280" t="n"/>
      <c r="S922" s="280" t="n"/>
      <c r="T922" s="280" t="n"/>
      <c r="U922" s="280" t="n"/>
      <c r="V922" s="280" t="n"/>
      <c r="W922" s="280" t="n"/>
      <c r="X922" s="280" t="n"/>
      <c r="Y922" s="280" t="n"/>
      <c r="Z922" s="280" t="n"/>
      <c r="AA922" s="280" t="n"/>
      <c r="AB922" s="280" t="n"/>
      <c r="AC922" s="280" t="n"/>
      <c r="AD922" s="280" t="n"/>
      <c r="AE922" s="280" t="n"/>
      <c r="AF922" s="280" t="n"/>
      <c r="AG922" s="280" t="n"/>
      <c r="AH922" s="280" t="n"/>
      <c r="AI922" s="280" t="n"/>
      <c r="AJ922" s="280" t="n"/>
      <c r="AK922" s="280" t="n"/>
    </row>
    <row r="923" ht="15" customFormat="1" customHeight="1" s="23">
      <c r="A923" s="115" t="n"/>
      <c r="B923" s="426" t="n"/>
      <c r="C923" s="86" t="n"/>
      <c r="D923" s="86" t="n"/>
      <c r="E923" s="86" t="n"/>
      <c r="F923" s="86" t="n"/>
      <c r="G923" s="22" t="n"/>
      <c r="H923" s="280" t="n"/>
      <c r="I923" s="280" t="n"/>
      <c r="J923" s="280" t="n"/>
      <c r="K923" s="280" t="n"/>
      <c r="L923" s="280" t="n"/>
      <c r="M923" s="280" t="n"/>
      <c r="N923" s="280" t="n"/>
      <c r="O923" s="280" t="n"/>
      <c r="P923" s="280" t="n"/>
      <c r="Q923" s="280" t="n"/>
      <c r="R923" s="280" t="n"/>
      <c r="S923" s="280" t="n"/>
      <c r="T923" s="280" t="n"/>
      <c r="U923" s="280" t="n"/>
      <c r="V923" s="280" t="n"/>
      <c r="W923" s="280" t="n"/>
      <c r="X923" s="280" t="n"/>
      <c r="Y923" s="280" t="n"/>
      <c r="Z923" s="280" t="n"/>
      <c r="AA923" s="280" t="n"/>
      <c r="AB923" s="280" t="n"/>
      <c r="AC923" s="280" t="n"/>
      <c r="AD923" s="280" t="n"/>
      <c r="AE923" s="280" t="n"/>
      <c r="AF923" s="280" t="n"/>
      <c r="AG923" s="280" t="n"/>
      <c r="AH923" s="280" t="n"/>
      <c r="AI923" s="280" t="n"/>
      <c r="AJ923" s="280" t="n"/>
      <c r="AK923" s="280" t="n"/>
    </row>
    <row r="924" ht="15" customFormat="1" customHeight="1" s="23">
      <c r="A924" s="115" t="n"/>
      <c r="B924" s="426" t="n"/>
      <c r="C924" s="86" t="n"/>
      <c r="D924" s="86" t="n"/>
      <c r="E924" s="86" t="n"/>
      <c r="F924" s="86" t="n"/>
      <c r="G924" s="22" t="n"/>
      <c r="H924" s="280" t="n"/>
      <c r="I924" s="280" t="n"/>
      <c r="J924" s="280" t="n"/>
      <c r="K924" s="280" t="n"/>
      <c r="L924" s="280" t="n"/>
      <c r="M924" s="280" t="n"/>
      <c r="N924" s="280" t="n"/>
      <c r="O924" s="280" t="n"/>
      <c r="P924" s="280" t="n"/>
      <c r="Q924" s="280" t="n"/>
      <c r="R924" s="280" t="n"/>
      <c r="S924" s="280" t="n"/>
      <c r="T924" s="280" t="n"/>
      <c r="U924" s="280" t="n"/>
      <c r="V924" s="280" t="n"/>
      <c r="W924" s="280" t="n"/>
      <c r="X924" s="280" t="n"/>
      <c r="Y924" s="280" t="n"/>
      <c r="Z924" s="280" t="n"/>
      <c r="AA924" s="280" t="n"/>
      <c r="AB924" s="280" t="n"/>
      <c r="AC924" s="280" t="n"/>
      <c r="AD924" s="280" t="n"/>
      <c r="AE924" s="280" t="n"/>
      <c r="AF924" s="280" t="n"/>
      <c r="AG924" s="280" t="n"/>
      <c r="AH924" s="280" t="n"/>
      <c r="AI924" s="280" t="n"/>
      <c r="AJ924" s="280" t="n"/>
      <c r="AK924" s="280" t="n"/>
    </row>
    <row r="925" ht="15" customFormat="1" customHeight="1" s="23">
      <c r="A925" s="115" t="n"/>
      <c r="B925" s="426" t="n"/>
      <c r="C925" s="86" t="n"/>
      <c r="D925" s="86" t="n"/>
      <c r="E925" s="86" t="n"/>
      <c r="F925" s="86" t="n"/>
      <c r="G925" s="22" t="n"/>
      <c r="H925" s="280" t="n"/>
      <c r="I925" s="280" t="n"/>
      <c r="J925" s="280" t="n"/>
      <c r="K925" s="280" t="n"/>
      <c r="L925" s="280" t="n"/>
      <c r="M925" s="280" t="n"/>
      <c r="N925" s="280" t="n"/>
      <c r="O925" s="280" t="n"/>
      <c r="P925" s="280" t="n"/>
      <c r="Q925" s="280" t="n"/>
      <c r="R925" s="280" t="n"/>
      <c r="S925" s="280" t="n"/>
      <c r="T925" s="280" t="n"/>
      <c r="U925" s="280" t="n"/>
      <c r="V925" s="280" t="n"/>
      <c r="W925" s="280" t="n"/>
      <c r="X925" s="280" t="n"/>
      <c r="Y925" s="280" t="n"/>
      <c r="Z925" s="280" t="n"/>
      <c r="AA925" s="280" t="n"/>
      <c r="AB925" s="280" t="n"/>
      <c r="AC925" s="280" t="n"/>
      <c r="AD925" s="280" t="n"/>
      <c r="AE925" s="280" t="n"/>
      <c r="AF925" s="280" t="n"/>
      <c r="AG925" s="280" t="n"/>
      <c r="AH925" s="280" t="n"/>
      <c r="AI925" s="280" t="n"/>
      <c r="AJ925" s="280" t="n"/>
      <c r="AK925" s="280" t="n"/>
    </row>
    <row r="926" ht="15" customFormat="1" customHeight="1" s="23">
      <c r="A926" s="115" t="n"/>
      <c r="B926" s="426" t="n"/>
      <c r="C926" s="86" t="n"/>
      <c r="D926" s="86" t="n"/>
      <c r="E926" s="86" t="n"/>
      <c r="F926" s="86" t="n"/>
      <c r="G926" s="22" t="n"/>
      <c r="H926" s="280" t="n"/>
      <c r="I926" s="280" t="n"/>
      <c r="J926" s="280" t="n"/>
      <c r="K926" s="280" t="n"/>
      <c r="L926" s="280" t="n"/>
      <c r="M926" s="280" t="n"/>
      <c r="N926" s="280" t="n"/>
      <c r="O926" s="280" t="n"/>
      <c r="P926" s="280" t="n"/>
      <c r="Q926" s="280" t="n"/>
      <c r="R926" s="280" t="n"/>
      <c r="S926" s="280" t="n"/>
      <c r="T926" s="280" t="n"/>
      <c r="U926" s="280" t="n"/>
      <c r="V926" s="280" t="n"/>
      <c r="W926" s="280" t="n"/>
      <c r="X926" s="280" t="n"/>
      <c r="Y926" s="280" t="n"/>
      <c r="Z926" s="280" t="n"/>
      <c r="AA926" s="280" t="n"/>
      <c r="AB926" s="280" t="n"/>
      <c r="AC926" s="280" t="n"/>
      <c r="AD926" s="280" t="n"/>
      <c r="AE926" s="280" t="n"/>
      <c r="AF926" s="280" t="n"/>
      <c r="AG926" s="280" t="n"/>
      <c r="AH926" s="280" t="n"/>
      <c r="AI926" s="280" t="n"/>
      <c r="AJ926" s="280" t="n"/>
      <c r="AK926" s="280" t="n"/>
    </row>
    <row r="927" ht="15" customFormat="1" customHeight="1" s="23">
      <c r="A927" s="115" t="n"/>
      <c r="B927" s="426" t="n"/>
      <c r="C927" s="86" t="n"/>
      <c r="D927" s="86" t="n"/>
      <c r="E927" s="86" t="n"/>
      <c r="F927" s="86" t="n"/>
      <c r="G927" s="22" t="n"/>
      <c r="H927" s="280" t="n"/>
      <c r="I927" s="280" t="n"/>
      <c r="J927" s="280" t="n"/>
      <c r="K927" s="280" t="n"/>
      <c r="L927" s="280" t="n"/>
      <c r="M927" s="280" t="n"/>
      <c r="N927" s="280" t="n"/>
      <c r="O927" s="280" t="n"/>
      <c r="P927" s="280" t="n"/>
      <c r="Q927" s="280" t="n"/>
      <c r="R927" s="280" t="n"/>
      <c r="S927" s="280" t="n"/>
      <c r="T927" s="280" t="n"/>
      <c r="U927" s="280" t="n"/>
      <c r="V927" s="280" t="n"/>
      <c r="W927" s="280" t="n"/>
      <c r="X927" s="280" t="n"/>
      <c r="Y927" s="280" t="n"/>
      <c r="Z927" s="280" t="n"/>
      <c r="AA927" s="280" t="n"/>
      <c r="AB927" s="280" t="n"/>
      <c r="AC927" s="280" t="n"/>
      <c r="AD927" s="280" t="n"/>
      <c r="AE927" s="280" t="n"/>
      <c r="AF927" s="280" t="n"/>
      <c r="AG927" s="280" t="n"/>
      <c r="AH927" s="280" t="n"/>
      <c r="AI927" s="280" t="n"/>
      <c r="AJ927" s="280" t="n"/>
      <c r="AK927" s="280" t="n"/>
    </row>
    <row r="928" ht="15" customFormat="1" customHeight="1" s="23">
      <c r="A928" s="115" t="n"/>
      <c r="B928" s="426" t="n"/>
      <c r="C928" s="86" t="n"/>
      <c r="D928" s="86" t="n"/>
      <c r="E928" s="86" t="n"/>
      <c r="F928" s="86" t="n"/>
      <c r="G928" s="22" t="n"/>
      <c r="H928" s="280" t="n"/>
      <c r="I928" s="280" t="n"/>
      <c r="J928" s="280" t="n"/>
      <c r="K928" s="280" t="n"/>
      <c r="L928" s="280" t="n"/>
      <c r="M928" s="280" t="n"/>
      <c r="N928" s="280" t="n"/>
      <c r="O928" s="280" t="n"/>
      <c r="P928" s="280" t="n"/>
      <c r="Q928" s="280" t="n"/>
      <c r="R928" s="280" t="n"/>
      <c r="S928" s="280" t="n"/>
      <c r="T928" s="280" t="n"/>
      <c r="U928" s="280" t="n"/>
      <c r="V928" s="280" t="n"/>
      <c r="W928" s="280" t="n"/>
      <c r="X928" s="280" t="n"/>
      <c r="Y928" s="280" t="n"/>
      <c r="Z928" s="280" t="n"/>
      <c r="AA928" s="280" t="n"/>
      <c r="AB928" s="280" t="n"/>
      <c r="AC928" s="280" t="n"/>
      <c r="AD928" s="280" t="n"/>
      <c r="AE928" s="280" t="n"/>
      <c r="AF928" s="280" t="n"/>
      <c r="AG928" s="280" t="n"/>
      <c r="AH928" s="280" t="n"/>
      <c r="AI928" s="280" t="n"/>
      <c r="AJ928" s="280" t="n"/>
      <c r="AK928" s="280" t="n"/>
    </row>
    <row r="929" ht="15" customFormat="1" customHeight="1" s="23">
      <c r="A929" s="115" t="n"/>
      <c r="B929" s="426" t="n"/>
      <c r="C929" s="86" t="n"/>
      <c r="D929" s="86" t="n"/>
      <c r="E929" s="86" t="n"/>
      <c r="F929" s="86" t="n"/>
      <c r="G929" s="22" t="n"/>
      <c r="H929" s="280" t="n"/>
      <c r="I929" s="280" t="n"/>
      <c r="J929" s="280" t="n"/>
      <c r="K929" s="280" t="n"/>
      <c r="L929" s="280" t="n"/>
      <c r="M929" s="280" t="n"/>
      <c r="N929" s="280" t="n"/>
      <c r="O929" s="280" t="n"/>
      <c r="P929" s="280" t="n"/>
      <c r="Q929" s="280" t="n"/>
      <c r="R929" s="280" t="n"/>
      <c r="S929" s="280" t="n"/>
      <c r="T929" s="280" t="n"/>
      <c r="U929" s="280" t="n"/>
      <c r="V929" s="280" t="n"/>
      <c r="W929" s="280" t="n"/>
      <c r="X929" s="280" t="n"/>
      <c r="Y929" s="280" t="n"/>
      <c r="Z929" s="280" t="n"/>
      <c r="AA929" s="280" t="n"/>
      <c r="AB929" s="280" t="n"/>
      <c r="AC929" s="280" t="n"/>
      <c r="AD929" s="280" t="n"/>
      <c r="AE929" s="280" t="n"/>
      <c r="AF929" s="280" t="n"/>
      <c r="AG929" s="280" t="n"/>
      <c r="AH929" s="280" t="n"/>
      <c r="AI929" s="280" t="n"/>
      <c r="AJ929" s="280" t="n"/>
      <c r="AK929" s="280" t="n"/>
    </row>
    <row r="930" ht="15" customFormat="1" customHeight="1" s="23">
      <c r="A930" s="115" t="n"/>
      <c r="B930" s="426" t="n"/>
      <c r="C930" s="86" t="n"/>
      <c r="D930" s="86" t="n"/>
      <c r="E930" s="86" t="n"/>
      <c r="F930" s="86" t="n"/>
      <c r="G930" s="22" t="n"/>
      <c r="H930" s="280" t="n"/>
      <c r="I930" s="280" t="n"/>
      <c r="J930" s="280" t="n"/>
      <c r="K930" s="280" t="n"/>
      <c r="L930" s="280" t="n"/>
      <c r="M930" s="280" t="n"/>
      <c r="N930" s="280" t="n"/>
      <c r="O930" s="280" t="n"/>
      <c r="P930" s="280" t="n"/>
      <c r="Q930" s="280" t="n"/>
      <c r="R930" s="280" t="n"/>
      <c r="S930" s="280" t="n"/>
      <c r="T930" s="280" t="n"/>
      <c r="U930" s="280" t="n"/>
      <c r="V930" s="280" t="n"/>
      <c r="W930" s="280" t="n"/>
      <c r="X930" s="280" t="n"/>
      <c r="Y930" s="280" t="n"/>
      <c r="Z930" s="280" t="n"/>
      <c r="AA930" s="280" t="n"/>
      <c r="AB930" s="280" t="n"/>
      <c r="AC930" s="280" t="n"/>
      <c r="AD930" s="280" t="n"/>
      <c r="AE930" s="280" t="n"/>
      <c r="AF930" s="280" t="n"/>
      <c r="AG930" s="280" t="n"/>
      <c r="AH930" s="280" t="n"/>
      <c r="AI930" s="280" t="n"/>
      <c r="AJ930" s="280" t="n"/>
      <c r="AK930" s="280" t="n"/>
    </row>
    <row r="931" ht="15" customFormat="1" customHeight="1" s="23">
      <c r="A931" s="115" t="n"/>
      <c r="B931" s="426" t="n"/>
      <c r="C931" s="86" t="n"/>
      <c r="D931" s="86" t="n"/>
      <c r="E931" s="86" t="n"/>
      <c r="F931" s="86" t="n"/>
      <c r="G931" s="22" t="n"/>
      <c r="H931" s="280" t="n"/>
      <c r="I931" s="280" t="n"/>
      <c r="J931" s="280" t="n"/>
      <c r="K931" s="280" t="n"/>
      <c r="L931" s="280" t="n"/>
      <c r="M931" s="280" t="n"/>
      <c r="N931" s="280" t="n"/>
      <c r="O931" s="280" t="n"/>
      <c r="P931" s="280" t="n"/>
      <c r="Q931" s="280" t="n"/>
      <c r="R931" s="280" t="n"/>
      <c r="S931" s="280" t="n"/>
      <c r="T931" s="280" t="n"/>
      <c r="U931" s="280" t="n"/>
      <c r="V931" s="280" t="n"/>
      <c r="W931" s="280" t="n"/>
      <c r="X931" s="280" t="n"/>
      <c r="Y931" s="280" t="n"/>
      <c r="Z931" s="280" t="n"/>
      <c r="AA931" s="280" t="n"/>
      <c r="AB931" s="280" t="n"/>
      <c r="AC931" s="280" t="n"/>
      <c r="AD931" s="280" t="n"/>
      <c r="AE931" s="280" t="n"/>
      <c r="AF931" s="280" t="n"/>
      <c r="AG931" s="280" t="n"/>
      <c r="AH931" s="280" t="n"/>
      <c r="AI931" s="280" t="n"/>
      <c r="AJ931" s="280" t="n"/>
      <c r="AK931" s="280" t="n"/>
    </row>
    <row r="932" ht="15" customFormat="1" customHeight="1" s="23">
      <c r="A932" s="115" t="n"/>
      <c r="B932" s="426" t="n"/>
      <c r="C932" s="86" t="n"/>
      <c r="D932" s="86" t="n"/>
      <c r="E932" s="86" t="n"/>
      <c r="F932" s="86" t="n"/>
      <c r="G932" s="22" t="n"/>
      <c r="H932" s="280" t="n"/>
      <c r="I932" s="280" t="n"/>
      <c r="J932" s="280" t="n"/>
      <c r="K932" s="280" t="n"/>
      <c r="L932" s="280" t="n"/>
      <c r="M932" s="280" t="n"/>
      <c r="N932" s="280" t="n"/>
      <c r="O932" s="280" t="n"/>
      <c r="P932" s="280" t="n"/>
      <c r="Q932" s="280" t="n"/>
      <c r="R932" s="280" t="n"/>
      <c r="S932" s="280" t="n"/>
      <c r="T932" s="280" t="n"/>
      <c r="U932" s="280" t="n"/>
      <c r="V932" s="280" t="n"/>
      <c r="W932" s="280" t="n"/>
      <c r="X932" s="280" t="n"/>
      <c r="Y932" s="280" t="n"/>
      <c r="Z932" s="280" t="n"/>
      <c r="AA932" s="280" t="n"/>
      <c r="AB932" s="280" t="n"/>
      <c r="AC932" s="280" t="n"/>
      <c r="AD932" s="280" t="n"/>
      <c r="AE932" s="280" t="n"/>
      <c r="AF932" s="280" t="n"/>
      <c r="AG932" s="280" t="n"/>
      <c r="AH932" s="280" t="n"/>
      <c r="AI932" s="280" t="n"/>
      <c r="AJ932" s="280" t="n"/>
      <c r="AK932" s="280" t="n"/>
    </row>
    <row r="933" ht="15" customFormat="1" customHeight="1" s="23">
      <c r="A933" s="115" t="n"/>
      <c r="B933" s="426" t="n"/>
      <c r="C933" s="86" t="n"/>
      <c r="D933" s="86" t="n"/>
      <c r="E933" s="86" t="n"/>
      <c r="F933" s="86" t="n"/>
      <c r="G933" s="22" t="n"/>
      <c r="H933" s="280" t="n"/>
      <c r="I933" s="280" t="n"/>
      <c r="J933" s="280" t="n"/>
      <c r="K933" s="280" t="n"/>
      <c r="L933" s="280" t="n"/>
      <c r="M933" s="280" t="n"/>
      <c r="N933" s="280" t="n"/>
      <c r="O933" s="280" t="n"/>
      <c r="P933" s="280" t="n"/>
      <c r="Q933" s="280" t="n"/>
      <c r="R933" s="280" t="n"/>
      <c r="S933" s="280" t="n"/>
      <c r="T933" s="280" t="n"/>
      <c r="U933" s="280" t="n"/>
      <c r="V933" s="280" t="n"/>
      <c r="W933" s="280" t="n"/>
      <c r="X933" s="280" t="n"/>
      <c r="Y933" s="280" t="n"/>
      <c r="Z933" s="280" t="n"/>
      <c r="AA933" s="280" t="n"/>
      <c r="AB933" s="280" t="n"/>
      <c r="AC933" s="280" t="n"/>
      <c r="AD933" s="280" t="n"/>
      <c r="AE933" s="280" t="n"/>
      <c r="AF933" s="280" t="n"/>
      <c r="AG933" s="280" t="n"/>
      <c r="AH933" s="280" t="n"/>
      <c r="AI933" s="280" t="n"/>
      <c r="AJ933" s="280" t="n"/>
      <c r="AK933" s="280" t="n"/>
    </row>
    <row r="934" ht="15" customFormat="1" customHeight="1" s="23">
      <c r="A934" s="115" t="n"/>
      <c r="B934" s="426" t="n"/>
      <c r="C934" s="86" t="n"/>
      <c r="D934" s="86" t="n"/>
      <c r="E934" s="86" t="n"/>
      <c r="F934" s="86" t="n"/>
      <c r="G934" s="22" t="n"/>
      <c r="H934" s="280" t="n"/>
      <c r="I934" s="280" t="n"/>
      <c r="J934" s="280" t="n"/>
      <c r="K934" s="280" t="n"/>
      <c r="L934" s="280" t="n"/>
      <c r="M934" s="280" t="n"/>
      <c r="N934" s="280" t="n"/>
      <c r="O934" s="280" t="n"/>
      <c r="P934" s="280" t="n"/>
      <c r="Q934" s="280" t="n"/>
      <c r="R934" s="280" t="n"/>
      <c r="S934" s="280" t="n"/>
      <c r="T934" s="280" t="n"/>
      <c r="U934" s="280" t="n"/>
      <c r="V934" s="280" t="n"/>
      <c r="W934" s="280" t="n"/>
      <c r="X934" s="280" t="n"/>
      <c r="Y934" s="280" t="n"/>
      <c r="Z934" s="280" t="n"/>
      <c r="AA934" s="280" t="n"/>
      <c r="AB934" s="280" t="n"/>
      <c r="AC934" s="280" t="n"/>
      <c r="AD934" s="280" t="n"/>
      <c r="AE934" s="280" t="n"/>
      <c r="AF934" s="280" t="n"/>
      <c r="AG934" s="280" t="n"/>
      <c r="AH934" s="280" t="n"/>
      <c r="AI934" s="280" t="n"/>
      <c r="AJ934" s="280" t="n"/>
      <c r="AK934" s="280" t="n"/>
    </row>
    <row r="935" ht="15" customFormat="1" customHeight="1" s="23">
      <c r="A935" s="115" t="n"/>
      <c r="B935" s="426" t="n"/>
      <c r="C935" s="86" t="n"/>
      <c r="D935" s="86" t="n"/>
      <c r="E935" s="86" t="n"/>
      <c r="F935" s="86" t="n"/>
      <c r="G935" s="22" t="n"/>
      <c r="H935" s="280" t="n"/>
      <c r="I935" s="280" t="n"/>
      <c r="J935" s="280" t="n"/>
      <c r="K935" s="280" t="n"/>
      <c r="L935" s="280" t="n"/>
      <c r="M935" s="280" t="n"/>
      <c r="N935" s="280" t="n"/>
      <c r="O935" s="280" t="n"/>
      <c r="P935" s="280" t="n"/>
      <c r="Q935" s="280" t="n"/>
      <c r="R935" s="280" t="n"/>
      <c r="S935" s="280" t="n"/>
      <c r="T935" s="280" t="n"/>
      <c r="U935" s="280" t="n"/>
      <c r="V935" s="280" t="n"/>
      <c r="W935" s="280" t="n"/>
      <c r="X935" s="280" t="n"/>
      <c r="Y935" s="280" t="n"/>
      <c r="Z935" s="280" t="n"/>
      <c r="AA935" s="280" t="n"/>
      <c r="AB935" s="280" t="n"/>
      <c r="AC935" s="280" t="n"/>
      <c r="AD935" s="280" t="n"/>
      <c r="AE935" s="280" t="n"/>
      <c r="AF935" s="280" t="n"/>
      <c r="AG935" s="280" t="n"/>
      <c r="AH935" s="280" t="n"/>
      <c r="AI935" s="280" t="n"/>
      <c r="AJ935" s="280" t="n"/>
      <c r="AK935" s="280" t="n"/>
    </row>
    <row r="936" ht="15" customFormat="1" customHeight="1" s="23">
      <c r="A936" s="115" t="n"/>
      <c r="B936" s="426" t="n"/>
      <c r="C936" s="86" t="n"/>
      <c r="D936" s="86" t="n"/>
      <c r="E936" s="86" t="n"/>
      <c r="F936" s="86" t="n"/>
      <c r="G936" s="22" t="n"/>
      <c r="H936" s="280" t="n"/>
      <c r="I936" s="280" t="n"/>
      <c r="J936" s="280" t="n"/>
      <c r="K936" s="280" t="n"/>
      <c r="L936" s="280" t="n"/>
      <c r="M936" s="280" t="n"/>
      <c r="N936" s="280" t="n"/>
      <c r="O936" s="280" t="n"/>
      <c r="P936" s="280" t="n"/>
      <c r="Q936" s="280" t="n"/>
      <c r="R936" s="280" t="n"/>
      <c r="S936" s="280" t="n"/>
      <c r="T936" s="280" t="n"/>
      <c r="U936" s="280" t="n"/>
      <c r="V936" s="280" t="n"/>
      <c r="W936" s="280" t="n"/>
      <c r="X936" s="280" t="n"/>
      <c r="Y936" s="280" t="n"/>
      <c r="Z936" s="280" t="n"/>
      <c r="AA936" s="280" t="n"/>
      <c r="AB936" s="280" t="n"/>
      <c r="AC936" s="280" t="n"/>
      <c r="AD936" s="280" t="n"/>
      <c r="AE936" s="280" t="n"/>
      <c r="AF936" s="280" t="n"/>
      <c r="AG936" s="280" t="n"/>
      <c r="AH936" s="280" t="n"/>
      <c r="AI936" s="280" t="n"/>
      <c r="AJ936" s="280" t="n"/>
      <c r="AK936" s="280" t="n"/>
    </row>
    <row r="937" ht="15" customFormat="1" customHeight="1" s="23">
      <c r="A937" s="115" t="n"/>
      <c r="B937" s="426" t="n"/>
      <c r="C937" s="86" t="n"/>
      <c r="D937" s="86" t="n"/>
      <c r="E937" s="86" t="n"/>
      <c r="F937" s="86" t="n"/>
      <c r="G937" s="22" t="n"/>
      <c r="H937" s="280" t="n"/>
      <c r="I937" s="280" t="n"/>
      <c r="J937" s="280" t="n"/>
      <c r="K937" s="280" t="n"/>
      <c r="L937" s="280" t="n"/>
      <c r="M937" s="280" t="n"/>
      <c r="N937" s="280" t="n"/>
      <c r="O937" s="280" t="n"/>
      <c r="P937" s="280" t="n"/>
      <c r="Q937" s="280" t="n"/>
      <c r="R937" s="280" t="n"/>
      <c r="S937" s="280" t="n"/>
      <c r="T937" s="280" t="n"/>
      <c r="U937" s="280" t="n"/>
      <c r="V937" s="280" t="n"/>
      <c r="W937" s="280" t="n"/>
      <c r="X937" s="280" t="n"/>
      <c r="Y937" s="280" t="n"/>
      <c r="Z937" s="280" t="n"/>
      <c r="AA937" s="280" t="n"/>
      <c r="AB937" s="280" t="n"/>
      <c r="AC937" s="280" t="n"/>
      <c r="AD937" s="280" t="n"/>
      <c r="AE937" s="280" t="n"/>
      <c r="AF937" s="280" t="n"/>
      <c r="AG937" s="280" t="n"/>
      <c r="AH937" s="280" t="n"/>
      <c r="AI937" s="280" t="n"/>
      <c r="AJ937" s="280" t="n"/>
      <c r="AK937" s="280" t="n"/>
    </row>
    <row r="938" ht="15" customFormat="1" customHeight="1" s="23">
      <c r="A938" s="115" t="n"/>
      <c r="B938" s="426" t="n"/>
      <c r="C938" s="86" t="n"/>
      <c r="D938" s="86" t="n"/>
      <c r="E938" s="86" t="n"/>
      <c r="F938" s="86" t="n"/>
      <c r="G938" s="22" t="n"/>
      <c r="H938" s="280" t="n"/>
      <c r="I938" s="280" t="n"/>
      <c r="J938" s="280" t="n"/>
      <c r="K938" s="280" t="n"/>
      <c r="L938" s="280" t="n"/>
      <c r="M938" s="280" t="n"/>
      <c r="N938" s="280" t="n"/>
      <c r="O938" s="280" t="n"/>
      <c r="P938" s="280" t="n"/>
      <c r="Q938" s="280" t="n"/>
      <c r="R938" s="280" t="n"/>
      <c r="S938" s="280" t="n"/>
      <c r="T938" s="280" t="n"/>
      <c r="U938" s="280" t="n"/>
      <c r="V938" s="280" t="n"/>
      <c r="W938" s="280" t="n"/>
      <c r="X938" s="280" t="n"/>
      <c r="Y938" s="280" t="n"/>
      <c r="Z938" s="280" t="n"/>
      <c r="AA938" s="280" t="n"/>
      <c r="AB938" s="280" t="n"/>
      <c r="AC938" s="280" t="n"/>
      <c r="AD938" s="280" t="n"/>
      <c r="AE938" s="280" t="n"/>
      <c r="AF938" s="280" t="n"/>
      <c r="AG938" s="280" t="n"/>
      <c r="AH938" s="280" t="n"/>
      <c r="AI938" s="280" t="n"/>
      <c r="AJ938" s="280" t="n"/>
      <c r="AK938" s="280" t="n"/>
    </row>
    <row r="939" ht="15" customFormat="1" customHeight="1" s="23">
      <c r="A939" s="115" t="n"/>
      <c r="B939" s="426" t="n"/>
      <c r="C939" s="86" t="n"/>
      <c r="D939" s="86" t="n"/>
      <c r="E939" s="86" t="n"/>
      <c r="F939" s="86" t="n"/>
      <c r="G939" s="22" t="n"/>
      <c r="H939" s="280" t="n"/>
      <c r="I939" s="280" t="n"/>
      <c r="J939" s="280" t="n"/>
      <c r="K939" s="280" t="n"/>
      <c r="L939" s="280" t="n"/>
      <c r="M939" s="280" t="n"/>
      <c r="N939" s="280" t="n"/>
      <c r="O939" s="280" t="n"/>
      <c r="P939" s="280" t="n"/>
      <c r="Q939" s="280" t="n"/>
      <c r="R939" s="280" t="n"/>
      <c r="S939" s="280" t="n"/>
      <c r="T939" s="280" t="n"/>
      <c r="U939" s="280" t="n"/>
      <c r="V939" s="280" t="n"/>
      <c r="W939" s="280" t="n"/>
      <c r="X939" s="280" t="n"/>
      <c r="Y939" s="280" t="n"/>
      <c r="Z939" s="280" t="n"/>
      <c r="AA939" s="280" t="n"/>
      <c r="AB939" s="280" t="n"/>
      <c r="AC939" s="280" t="n"/>
      <c r="AD939" s="280" t="n"/>
      <c r="AE939" s="280" t="n"/>
      <c r="AF939" s="280" t="n"/>
      <c r="AG939" s="280" t="n"/>
      <c r="AH939" s="280" t="n"/>
      <c r="AI939" s="280" t="n"/>
      <c r="AJ939" s="280" t="n"/>
      <c r="AK939" s="280" t="n"/>
    </row>
    <row r="940" ht="15" customFormat="1" customHeight="1" s="23">
      <c r="A940" s="115" t="n"/>
      <c r="B940" s="426" t="n"/>
      <c r="C940" s="86" t="n"/>
      <c r="D940" s="86" t="n"/>
      <c r="E940" s="86" t="n"/>
      <c r="F940" s="86" t="n"/>
      <c r="G940" s="22" t="n"/>
      <c r="H940" s="280" t="n"/>
      <c r="I940" s="280" t="n"/>
      <c r="J940" s="280" t="n"/>
      <c r="K940" s="280" t="n"/>
      <c r="L940" s="280" t="n"/>
      <c r="M940" s="280" t="n"/>
      <c r="N940" s="280" t="n"/>
      <c r="O940" s="280" t="n"/>
      <c r="P940" s="280" t="n"/>
      <c r="Q940" s="280" t="n"/>
      <c r="R940" s="280" t="n"/>
      <c r="S940" s="280" t="n"/>
      <c r="T940" s="280" t="n"/>
      <c r="U940" s="280" t="n"/>
      <c r="V940" s="280" t="n"/>
      <c r="W940" s="280" t="n"/>
      <c r="X940" s="280" t="n"/>
      <c r="Y940" s="280" t="n"/>
      <c r="Z940" s="280" t="n"/>
      <c r="AA940" s="280" t="n"/>
      <c r="AB940" s="280" t="n"/>
      <c r="AC940" s="280" t="n"/>
      <c r="AD940" s="280" t="n"/>
      <c r="AE940" s="280" t="n"/>
      <c r="AF940" s="280" t="n"/>
      <c r="AG940" s="280" t="n"/>
      <c r="AH940" s="280" t="n"/>
      <c r="AI940" s="280" t="n"/>
      <c r="AJ940" s="280" t="n"/>
      <c r="AK940" s="280" t="n"/>
    </row>
    <row r="941" ht="15" customFormat="1" customHeight="1" s="23">
      <c r="A941" s="115" t="n"/>
      <c r="B941" s="426" t="n"/>
      <c r="C941" s="86" t="n"/>
      <c r="D941" s="86" t="n"/>
      <c r="E941" s="86" t="n"/>
      <c r="F941" s="86" t="n"/>
      <c r="G941" s="22" t="n"/>
      <c r="H941" s="280" t="n"/>
      <c r="I941" s="280" t="n"/>
      <c r="J941" s="280" t="n"/>
      <c r="K941" s="280" t="n"/>
      <c r="L941" s="280" t="n"/>
      <c r="M941" s="280" t="n"/>
      <c r="N941" s="280" t="n"/>
      <c r="O941" s="280" t="n"/>
      <c r="P941" s="280" t="n"/>
      <c r="Q941" s="280" t="n"/>
      <c r="R941" s="280" t="n"/>
      <c r="S941" s="280" t="n"/>
      <c r="T941" s="280" t="n"/>
      <c r="U941" s="280" t="n"/>
      <c r="V941" s="280" t="n"/>
      <c r="W941" s="280" t="n"/>
      <c r="X941" s="280" t="n"/>
      <c r="Y941" s="280" t="n"/>
      <c r="Z941" s="280" t="n"/>
      <c r="AA941" s="280" t="n"/>
      <c r="AB941" s="280" t="n"/>
      <c r="AC941" s="280" t="n"/>
      <c r="AD941" s="280" t="n"/>
      <c r="AE941" s="280" t="n"/>
      <c r="AF941" s="280" t="n"/>
      <c r="AG941" s="280" t="n"/>
      <c r="AH941" s="280" t="n"/>
      <c r="AI941" s="280" t="n"/>
      <c r="AJ941" s="280" t="n"/>
      <c r="AK941" s="280" t="n"/>
    </row>
    <row r="942" ht="15" customFormat="1" customHeight="1" s="23">
      <c r="A942" s="115" t="n"/>
      <c r="B942" s="426" t="n"/>
      <c r="C942" s="86" t="n"/>
      <c r="D942" s="86" t="n"/>
      <c r="E942" s="86" t="n"/>
      <c r="F942" s="86" t="n"/>
      <c r="G942" s="22" t="n"/>
      <c r="H942" s="280" t="n"/>
      <c r="I942" s="280" t="n"/>
      <c r="J942" s="280" t="n"/>
      <c r="K942" s="280" t="n"/>
      <c r="L942" s="280" t="n"/>
      <c r="M942" s="280" t="n"/>
      <c r="N942" s="280" t="n"/>
      <c r="O942" s="280" t="n"/>
      <c r="P942" s="280" t="n"/>
      <c r="Q942" s="280" t="n"/>
      <c r="R942" s="280" t="n"/>
      <c r="S942" s="280" t="n"/>
      <c r="T942" s="280" t="n"/>
      <c r="U942" s="280" t="n"/>
      <c r="V942" s="280" t="n"/>
      <c r="W942" s="280" t="n"/>
      <c r="X942" s="280" t="n"/>
      <c r="Y942" s="280" t="n"/>
      <c r="Z942" s="280" t="n"/>
      <c r="AA942" s="280" t="n"/>
      <c r="AB942" s="280" t="n"/>
      <c r="AC942" s="280" t="n"/>
      <c r="AD942" s="280" t="n"/>
      <c r="AE942" s="280" t="n"/>
      <c r="AF942" s="280" t="n"/>
      <c r="AG942" s="280" t="n"/>
      <c r="AH942" s="280" t="n"/>
      <c r="AI942" s="280" t="n"/>
      <c r="AJ942" s="280" t="n"/>
      <c r="AK942" s="280" t="n"/>
    </row>
    <row r="943" ht="15" customFormat="1" customHeight="1" s="23">
      <c r="A943" s="115" t="n"/>
      <c r="B943" s="426" t="n"/>
      <c r="C943" s="86" t="n"/>
      <c r="D943" s="86" t="n"/>
      <c r="E943" s="86" t="n"/>
      <c r="F943" s="86" t="n"/>
      <c r="G943" s="22" t="n"/>
      <c r="H943" s="280" t="n"/>
      <c r="I943" s="280" t="n"/>
      <c r="J943" s="280" t="n"/>
      <c r="K943" s="280" t="n"/>
      <c r="L943" s="280" t="n"/>
      <c r="M943" s="280" t="n"/>
      <c r="N943" s="280" t="n"/>
      <c r="O943" s="280" t="n"/>
      <c r="P943" s="280" t="n"/>
      <c r="Q943" s="280" t="n"/>
      <c r="R943" s="280" t="n"/>
      <c r="S943" s="280" t="n"/>
      <c r="T943" s="280" t="n"/>
      <c r="U943" s="280" t="n"/>
      <c r="V943" s="280" t="n"/>
      <c r="W943" s="280" t="n"/>
      <c r="X943" s="280" t="n"/>
      <c r="Y943" s="280" t="n"/>
      <c r="Z943" s="280" t="n"/>
      <c r="AA943" s="280" t="n"/>
      <c r="AB943" s="280" t="n"/>
      <c r="AC943" s="280" t="n"/>
      <c r="AD943" s="280" t="n"/>
      <c r="AE943" s="280" t="n"/>
      <c r="AF943" s="280" t="n"/>
      <c r="AG943" s="280" t="n"/>
      <c r="AH943" s="280" t="n"/>
      <c r="AI943" s="280" t="n"/>
      <c r="AJ943" s="280" t="n"/>
      <c r="AK943" s="280" t="n"/>
    </row>
    <row r="944" ht="15" customFormat="1" customHeight="1" s="23">
      <c r="A944" s="115" t="n"/>
      <c r="B944" s="426" t="n"/>
      <c r="C944" s="86" t="n"/>
      <c r="D944" s="86" t="n"/>
      <c r="E944" s="86" t="n"/>
      <c r="F944" s="86" t="n"/>
      <c r="G944" s="22" t="n"/>
      <c r="H944" s="280" t="n"/>
      <c r="I944" s="280" t="n"/>
      <c r="J944" s="280" t="n"/>
      <c r="K944" s="280" t="n"/>
      <c r="L944" s="280" t="n"/>
      <c r="M944" s="280" t="n"/>
      <c r="N944" s="280" t="n"/>
      <c r="O944" s="280" t="n"/>
      <c r="P944" s="280" t="n"/>
      <c r="Q944" s="280" t="n"/>
      <c r="R944" s="280" t="n"/>
      <c r="S944" s="280" t="n"/>
      <c r="T944" s="280" t="n"/>
      <c r="U944" s="280" t="n"/>
      <c r="V944" s="280" t="n"/>
      <c r="W944" s="280" t="n"/>
      <c r="X944" s="280" t="n"/>
      <c r="Y944" s="280" t="n"/>
      <c r="Z944" s="280" t="n"/>
      <c r="AA944" s="280" t="n"/>
      <c r="AB944" s="280" t="n"/>
      <c r="AC944" s="280" t="n"/>
      <c r="AD944" s="280" t="n"/>
      <c r="AE944" s="280" t="n"/>
      <c r="AF944" s="280" t="n"/>
      <c r="AG944" s="280" t="n"/>
      <c r="AH944" s="280" t="n"/>
      <c r="AI944" s="280" t="n"/>
      <c r="AJ944" s="280" t="n"/>
      <c r="AK944" s="280" t="n"/>
    </row>
    <row r="945" ht="15" customFormat="1" customHeight="1" s="23">
      <c r="A945" s="115" t="n"/>
      <c r="B945" s="426" t="n"/>
      <c r="C945" s="86" t="n"/>
      <c r="D945" s="86" t="n"/>
      <c r="E945" s="86" t="n"/>
      <c r="F945" s="86" t="n"/>
      <c r="G945" s="22" t="n"/>
      <c r="H945" s="280" t="n"/>
      <c r="I945" s="280" t="n"/>
      <c r="J945" s="280" t="n"/>
      <c r="K945" s="280" t="n"/>
      <c r="L945" s="280" t="n"/>
      <c r="M945" s="280" t="n"/>
      <c r="N945" s="280" t="n"/>
      <c r="O945" s="280" t="n"/>
      <c r="P945" s="280" t="n"/>
      <c r="Q945" s="280" t="n"/>
      <c r="R945" s="280" t="n"/>
      <c r="S945" s="280" t="n"/>
      <c r="T945" s="280" t="n"/>
      <c r="U945" s="280" t="n"/>
      <c r="V945" s="280" t="n"/>
      <c r="W945" s="280" t="n"/>
      <c r="X945" s="280" t="n"/>
      <c r="Y945" s="280" t="n"/>
      <c r="Z945" s="280" t="n"/>
      <c r="AA945" s="280" t="n"/>
      <c r="AB945" s="280" t="n"/>
      <c r="AC945" s="280" t="n"/>
      <c r="AD945" s="280" t="n"/>
      <c r="AE945" s="280" t="n"/>
      <c r="AF945" s="280" t="n"/>
      <c r="AG945" s="280" t="n"/>
      <c r="AH945" s="280" t="n"/>
      <c r="AI945" s="280" t="n"/>
      <c r="AJ945" s="280" t="n"/>
      <c r="AK945" s="280" t="n"/>
    </row>
    <row r="946" ht="15" customFormat="1" customHeight="1" s="23">
      <c r="A946" s="115" t="n"/>
      <c r="B946" s="426" t="n"/>
      <c r="C946" s="86" t="n"/>
      <c r="D946" s="86" t="n"/>
      <c r="E946" s="86" t="n"/>
      <c r="F946" s="86" t="n"/>
      <c r="G946" s="22" t="n"/>
      <c r="H946" s="280" t="n"/>
      <c r="I946" s="280" t="n"/>
      <c r="J946" s="280" t="n"/>
      <c r="K946" s="280" t="n"/>
      <c r="L946" s="280" t="n"/>
      <c r="M946" s="280" t="n"/>
      <c r="N946" s="280" t="n"/>
      <c r="O946" s="280" t="n"/>
      <c r="P946" s="280" t="n"/>
      <c r="Q946" s="280" t="n"/>
      <c r="R946" s="280" t="n"/>
      <c r="S946" s="280" t="n"/>
      <c r="T946" s="280" t="n"/>
      <c r="U946" s="280" t="n"/>
      <c r="V946" s="280" t="n"/>
      <c r="W946" s="280" t="n"/>
      <c r="X946" s="280" t="n"/>
      <c r="Y946" s="280" t="n"/>
      <c r="Z946" s="280" t="n"/>
      <c r="AA946" s="280" t="n"/>
      <c r="AB946" s="280" t="n"/>
      <c r="AC946" s="280" t="n"/>
      <c r="AD946" s="280" t="n"/>
      <c r="AE946" s="280" t="n"/>
      <c r="AF946" s="280" t="n"/>
      <c r="AG946" s="280" t="n"/>
      <c r="AH946" s="280" t="n"/>
      <c r="AI946" s="280" t="n"/>
      <c r="AJ946" s="280" t="n"/>
      <c r="AK946" s="280" t="n"/>
    </row>
    <row r="947" ht="15" customFormat="1" customHeight="1" s="23">
      <c r="A947" s="115" t="n"/>
      <c r="B947" s="426" t="n"/>
      <c r="C947" s="86" t="n"/>
      <c r="D947" s="86" t="n"/>
      <c r="E947" s="86" t="n"/>
      <c r="F947" s="86" t="n"/>
      <c r="G947" s="22" t="n"/>
      <c r="H947" s="280" t="n"/>
      <c r="I947" s="280" t="n"/>
      <c r="J947" s="280" t="n"/>
      <c r="K947" s="280" t="n"/>
      <c r="L947" s="280" t="n"/>
      <c r="M947" s="280" t="n"/>
      <c r="N947" s="280" t="n"/>
      <c r="O947" s="280" t="n"/>
      <c r="P947" s="280" t="n"/>
      <c r="Q947" s="280" t="n"/>
      <c r="R947" s="280" t="n"/>
      <c r="S947" s="280" t="n"/>
      <c r="T947" s="280" t="n"/>
      <c r="U947" s="280" t="n"/>
      <c r="V947" s="280" t="n"/>
      <c r="W947" s="280" t="n"/>
      <c r="X947" s="280" t="n"/>
      <c r="Y947" s="280" t="n"/>
      <c r="Z947" s="280" t="n"/>
      <c r="AA947" s="280" t="n"/>
      <c r="AB947" s="280" t="n"/>
      <c r="AC947" s="280" t="n"/>
      <c r="AD947" s="280" t="n"/>
      <c r="AE947" s="280" t="n"/>
      <c r="AF947" s="280" t="n"/>
      <c r="AG947" s="280" t="n"/>
      <c r="AH947" s="280" t="n"/>
      <c r="AI947" s="280" t="n"/>
      <c r="AJ947" s="280" t="n"/>
      <c r="AK947" s="280" t="n"/>
    </row>
    <row r="948" ht="15" customFormat="1" customHeight="1" s="23">
      <c r="A948" s="115" t="n"/>
      <c r="B948" s="426" t="n"/>
      <c r="C948" s="86" t="n"/>
      <c r="D948" s="86" t="n"/>
      <c r="E948" s="86" t="n"/>
      <c r="F948" s="86" t="n"/>
      <c r="G948" s="22" t="n"/>
      <c r="H948" s="280" t="n"/>
      <c r="I948" s="280" t="n"/>
      <c r="J948" s="280" t="n"/>
      <c r="K948" s="280" t="n"/>
      <c r="L948" s="280" t="n"/>
      <c r="M948" s="280" t="n"/>
      <c r="N948" s="280" t="n"/>
      <c r="O948" s="280" t="n"/>
      <c r="P948" s="280" t="n"/>
      <c r="Q948" s="280" t="n"/>
      <c r="R948" s="280" t="n"/>
      <c r="S948" s="280" t="n"/>
      <c r="T948" s="280" t="n"/>
      <c r="U948" s="280" t="n"/>
      <c r="V948" s="280" t="n"/>
      <c r="W948" s="280" t="n"/>
      <c r="X948" s="280" t="n"/>
      <c r="Y948" s="280" t="n"/>
      <c r="Z948" s="280" t="n"/>
      <c r="AA948" s="280" t="n"/>
      <c r="AB948" s="280" t="n"/>
      <c r="AC948" s="280" t="n"/>
      <c r="AD948" s="280" t="n"/>
      <c r="AE948" s="280" t="n"/>
      <c r="AF948" s="280" t="n"/>
      <c r="AG948" s="280" t="n"/>
      <c r="AH948" s="280" t="n"/>
      <c r="AI948" s="280" t="n"/>
      <c r="AJ948" s="280" t="n"/>
      <c r="AK948" s="280" t="n"/>
    </row>
    <row r="949" ht="15" customFormat="1" customHeight="1" s="23">
      <c r="A949" s="115" t="n"/>
      <c r="B949" s="426" t="n"/>
      <c r="C949" s="86" t="n"/>
      <c r="D949" s="86" t="n"/>
      <c r="E949" s="86" t="n"/>
      <c r="F949" s="86" t="n"/>
      <c r="G949" s="22" t="n"/>
      <c r="H949" s="280" t="n"/>
      <c r="I949" s="280" t="n"/>
      <c r="J949" s="280" t="n"/>
      <c r="K949" s="280" t="n"/>
      <c r="L949" s="280" t="n"/>
      <c r="M949" s="280" t="n"/>
      <c r="N949" s="280" t="n"/>
      <c r="O949" s="280" t="n"/>
      <c r="P949" s="280" t="n"/>
      <c r="Q949" s="280" t="n"/>
      <c r="R949" s="280" t="n"/>
      <c r="S949" s="280" t="n"/>
      <c r="T949" s="280" t="n"/>
      <c r="U949" s="280" t="n"/>
      <c r="V949" s="280" t="n"/>
      <c r="W949" s="280" t="n"/>
      <c r="X949" s="280" t="n"/>
      <c r="Y949" s="280" t="n"/>
      <c r="Z949" s="280" t="n"/>
      <c r="AA949" s="280" t="n"/>
      <c r="AB949" s="280" t="n"/>
      <c r="AC949" s="280" t="n"/>
      <c r="AD949" s="280" t="n"/>
      <c r="AE949" s="280" t="n"/>
      <c r="AF949" s="280" t="n"/>
      <c r="AG949" s="280" t="n"/>
      <c r="AH949" s="280" t="n"/>
      <c r="AI949" s="280" t="n"/>
      <c r="AJ949" s="280" t="n"/>
      <c r="AK949" s="280" t="n"/>
    </row>
    <row r="950" ht="15" customFormat="1" customHeight="1" s="23">
      <c r="A950" s="115" t="n"/>
      <c r="B950" s="426" t="n"/>
      <c r="C950" s="86" t="n"/>
      <c r="D950" s="86" t="n"/>
      <c r="E950" s="86" t="n"/>
      <c r="F950" s="86" t="n"/>
      <c r="G950" s="22" t="n"/>
      <c r="H950" s="280" t="n"/>
      <c r="I950" s="280" t="n"/>
      <c r="J950" s="280" t="n"/>
      <c r="K950" s="280" t="n"/>
      <c r="L950" s="280" t="n"/>
      <c r="M950" s="280" t="n"/>
      <c r="N950" s="280" t="n"/>
      <c r="O950" s="280" t="n"/>
      <c r="P950" s="280" t="n"/>
      <c r="Q950" s="280" t="n"/>
      <c r="R950" s="280" t="n"/>
      <c r="S950" s="280" t="n"/>
      <c r="T950" s="280" t="n"/>
      <c r="U950" s="280" t="n"/>
      <c r="V950" s="280" t="n"/>
      <c r="W950" s="280" t="n"/>
      <c r="X950" s="280" t="n"/>
      <c r="Y950" s="280" t="n"/>
      <c r="Z950" s="280" t="n"/>
      <c r="AA950" s="280" t="n"/>
      <c r="AB950" s="280" t="n"/>
      <c r="AC950" s="280" t="n"/>
      <c r="AD950" s="280" t="n"/>
      <c r="AE950" s="280" t="n"/>
      <c r="AF950" s="280" t="n"/>
      <c r="AG950" s="280" t="n"/>
      <c r="AH950" s="280" t="n"/>
      <c r="AI950" s="280" t="n"/>
      <c r="AJ950" s="280" t="n"/>
      <c r="AK950" s="280" t="n"/>
    </row>
    <row r="951" ht="15" customFormat="1" customHeight="1" s="23">
      <c r="A951" s="115" t="n"/>
      <c r="B951" s="426" t="n"/>
      <c r="C951" s="86" t="n"/>
      <c r="D951" s="86" t="n"/>
      <c r="E951" s="86" t="n"/>
      <c r="F951" s="86" t="n"/>
      <c r="G951" s="22" t="n"/>
      <c r="H951" s="280" t="n"/>
      <c r="I951" s="280" t="n"/>
      <c r="J951" s="280" t="n"/>
      <c r="K951" s="280" t="n"/>
      <c r="L951" s="280" t="n"/>
      <c r="M951" s="280" t="n"/>
      <c r="N951" s="280" t="n"/>
      <c r="O951" s="280" t="n"/>
      <c r="P951" s="280" t="n"/>
      <c r="Q951" s="280" t="n"/>
      <c r="R951" s="280" t="n"/>
      <c r="S951" s="280" t="n"/>
      <c r="T951" s="280" t="n"/>
      <c r="U951" s="280" t="n"/>
      <c r="V951" s="280" t="n"/>
      <c r="W951" s="280" t="n"/>
      <c r="X951" s="280" t="n"/>
      <c r="Y951" s="280" t="n"/>
      <c r="Z951" s="280" t="n"/>
      <c r="AA951" s="280" t="n"/>
      <c r="AB951" s="280" t="n"/>
      <c r="AC951" s="280" t="n"/>
      <c r="AD951" s="280" t="n"/>
      <c r="AE951" s="280" t="n"/>
      <c r="AF951" s="280" t="n"/>
      <c r="AG951" s="280" t="n"/>
      <c r="AH951" s="280" t="n"/>
      <c r="AI951" s="280" t="n"/>
      <c r="AJ951" s="280" t="n"/>
      <c r="AK951" s="280" t="n"/>
    </row>
    <row r="952" ht="15" customFormat="1" customHeight="1" s="23">
      <c r="A952" s="115" t="n"/>
      <c r="B952" s="426" t="n"/>
      <c r="C952" s="86" t="n"/>
      <c r="D952" s="86" t="n"/>
      <c r="E952" s="86" t="n"/>
      <c r="F952" s="86" t="n"/>
      <c r="G952" s="22" t="n"/>
      <c r="H952" s="280" t="n"/>
      <c r="I952" s="280" t="n"/>
      <c r="J952" s="280" t="n"/>
      <c r="K952" s="280" t="n"/>
      <c r="L952" s="280" t="n"/>
      <c r="M952" s="280" t="n"/>
      <c r="N952" s="280" t="n"/>
      <c r="O952" s="280" t="n"/>
      <c r="P952" s="280" t="n"/>
      <c r="Q952" s="280" t="n"/>
      <c r="R952" s="280" t="n"/>
      <c r="S952" s="280" t="n"/>
      <c r="T952" s="280" t="n"/>
      <c r="U952" s="280" t="n"/>
      <c r="V952" s="280" t="n"/>
      <c r="W952" s="280" t="n"/>
      <c r="X952" s="280" t="n"/>
      <c r="Y952" s="280" t="n"/>
      <c r="Z952" s="280" t="n"/>
      <c r="AA952" s="280" t="n"/>
      <c r="AB952" s="280" t="n"/>
      <c r="AC952" s="280" t="n"/>
      <c r="AD952" s="280" t="n"/>
      <c r="AE952" s="280" t="n"/>
      <c r="AF952" s="280" t="n"/>
      <c r="AG952" s="280" t="n"/>
      <c r="AH952" s="280" t="n"/>
      <c r="AI952" s="280" t="n"/>
      <c r="AJ952" s="280" t="n"/>
      <c r="AK952" s="280" t="n"/>
    </row>
    <row r="953" ht="15" customFormat="1" customHeight="1" s="23">
      <c r="A953" s="115" t="n"/>
      <c r="B953" s="426" t="n"/>
      <c r="C953" s="86" t="n"/>
      <c r="D953" s="86" t="n"/>
      <c r="E953" s="86" t="n"/>
      <c r="F953" s="86" t="n"/>
      <c r="G953" s="22" t="n"/>
      <c r="H953" s="280" t="n"/>
      <c r="I953" s="280" t="n"/>
      <c r="J953" s="280" t="n"/>
      <c r="K953" s="280" t="n"/>
      <c r="L953" s="280" t="n"/>
      <c r="M953" s="280" t="n"/>
      <c r="N953" s="280" t="n"/>
      <c r="O953" s="280" t="n"/>
      <c r="P953" s="280" t="n"/>
      <c r="Q953" s="280" t="n"/>
      <c r="R953" s="280" t="n"/>
      <c r="S953" s="280" t="n"/>
      <c r="T953" s="280" t="n"/>
      <c r="U953" s="280" t="n"/>
      <c r="V953" s="280" t="n"/>
      <c r="W953" s="280" t="n"/>
      <c r="X953" s="280" t="n"/>
      <c r="Y953" s="280" t="n"/>
      <c r="Z953" s="280" t="n"/>
      <c r="AA953" s="280" t="n"/>
      <c r="AB953" s="280" t="n"/>
      <c r="AC953" s="280" t="n"/>
      <c r="AD953" s="280" t="n"/>
      <c r="AE953" s="280" t="n"/>
      <c r="AF953" s="280" t="n"/>
      <c r="AG953" s="280" t="n"/>
      <c r="AH953" s="280" t="n"/>
      <c r="AI953" s="280" t="n"/>
      <c r="AJ953" s="280" t="n"/>
      <c r="AK953" s="280" t="n"/>
    </row>
    <row r="954" ht="15" customFormat="1" customHeight="1" s="23">
      <c r="A954" s="115" t="n"/>
      <c r="B954" s="426" t="n"/>
      <c r="C954" s="86" t="n"/>
      <c r="D954" s="86" t="n"/>
      <c r="E954" s="86" t="n"/>
      <c r="F954" s="86" t="n"/>
      <c r="G954" s="22" t="n"/>
      <c r="H954" s="280" t="n"/>
      <c r="I954" s="280" t="n"/>
      <c r="J954" s="280" t="n"/>
      <c r="K954" s="280" t="n"/>
      <c r="L954" s="280" t="n"/>
      <c r="M954" s="280" t="n"/>
      <c r="N954" s="280" t="n"/>
      <c r="O954" s="280" t="n"/>
      <c r="P954" s="280" t="n"/>
      <c r="Q954" s="280" t="n"/>
      <c r="R954" s="280" t="n"/>
      <c r="S954" s="280" t="n"/>
      <c r="T954" s="280" t="n"/>
      <c r="U954" s="280" t="n"/>
      <c r="V954" s="280" t="n"/>
      <c r="W954" s="280" t="n"/>
      <c r="X954" s="280" t="n"/>
      <c r="Y954" s="280" t="n"/>
      <c r="Z954" s="280" t="n"/>
      <c r="AA954" s="280" t="n"/>
      <c r="AB954" s="280" t="n"/>
      <c r="AC954" s="280" t="n"/>
      <c r="AD954" s="280" t="n"/>
      <c r="AE954" s="280" t="n"/>
      <c r="AF954" s="280" t="n"/>
      <c r="AG954" s="280" t="n"/>
      <c r="AH954" s="280" t="n"/>
      <c r="AI954" s="280" t="n"/>
      <c r="AJ954" s="280" t="n"/>
      <c r="AK954" s="280" t="n"/>
    </row>
    <row r="955" ht="15" customFormat="1" customHeight="1" s="23">
      <c r="A955" s="115" t="n"/>
      <c r="B955" s="426" t="n"/>
      <c r="C955" s="86" t="n"/>
      <c r="D955" s="86" t="n"/>
      <c r="E955" s="86" t="n"/>
      <c r="F955" s="86" t="n"/>
      <c r="G955" s="22" t="n"/>
      <c r="H955" s="280" t="n"/>
      <c r="I955" s="280" t="n"/>
      <c r="J955" s="280" t="n"/>
      <c r="K955" s="280" t="n"/>
      <c r="L955" s="280" t="n"/>
      <c r="M955" s="280" t="n"/>
      <c r="N955" s="280" t="n"/>
      <c r="O955" s="280" t="n"/>
      <c r="P955" s="280" t="n"/>
      <c r="Q955" s="280" t="n"/>
      <c r="R955" s="280" t="n"/>
      <c r="S955" s="280" t="n"/>
      <c r="T955" s="280" t="n"/>
      <c r="U955" s="280" t="n"/>
      <c r="V955" s="280" t="n"/>
      <c r="W955" s="280" t="n"/>
      <c r="X955" s="280" t="n"/>
      <c r="Y955" s="280" t="n"/>
      <c r="Z955" s="280" t="n"/>
      <c r="AA955" s="280" t="n"/>
      <c r="AB955" s="280" t="n"/>
      <c r="AC955" s="280" t="n"/>
      <c r="AD955" s="280" t="n"/>
      <c r="AE955" s="280" t="n"/>
      <c r="AF955" s="280" t="n"/>
      <c r="AG955" s="280" t="n"/>
      <c r="AH955" s="280" t="n"/>
      <c r="AI955" s="280" t="n"/>
      <c r="AJ955" s="280" t="n"/>
      <c r="AK955" s="280" t="n"/>
    </row>
    <row r="956" ht="15" customFormat="1" customHeight="1" s="23">
      <c r="A956" s="115" t="n"/>
      <c r="B956" s="426" t="n"/>
      <c r="C956" s="86" t="n"/>
      <c r="D956" s="86" t="n"/>
      <c r="E956" s="86" t="n"/>
      <c r="F956" s="86" t="n"/>
      <c r="G956" s="22" t="n"/>
      <c r="H956" s="280" t="n"/>
      <c r="I956" s="280" t="n"/>
      <c r="J956" s="280" t="n"/>
      <c r="K956" s="280" t="n"/>
      <c r="L956" s="280" t="n"/>
      <c r="M956" s="280" t="n"/>
      <c r="N956" s="280" t="n"/>
      <c r="O956" s="280" t="n"/>
      <c r="P956" s="280" t="n"/>
      <c r="Q956" s="280" t="n"/>
      <c r="R956" s="280" t="n"/>
      <c r="S956" s="280" t="n"/>
      <c r="T956" s="280" t="n"/>
      <c r="U956" s="280" t="n"/>
      <c r="V956" s="280" t="n"/>
      <c r="W956" s="280" t="n"/>
      <c r="X956" s="280" t="n"/>
      <c r="Y956" s="280" t="n"/>
      <c r="Z956" s="280" t="n"/>
      <c r="AA956" s="280" t="n"/>
      <c r="AB956" s="280" t="n"/>
      <c r="AC956" s="280" t="n"/>
      <c r="AD956" s="280" t="n"/>
      <c r="AE956" s="280" t="n"/>
      <c r="AF956" s="280" t="n"/>
      <c r="AG956" s="280" t="n"/>
      <c r="AH956" s="280" t="n"/>
      <c r="AI956" s="280" t="n"/>
      <c r="AJ956" s="280" t="n"/>
      <c r="AK956" s="280" t="n"/>
    </row>
    <row r="957" ht="15" customFormat="1" customHeight="1" s="23">
      <c r="A957" s="115" t="n"/>
      <c r="B957" s="426" t="n"/>
      <c r="C957" s="86" t="n"/>
      <c r="D957" s="86" t="n"/>
      <c r="E957" s="86" t="n"/>
      <c r="F957" s="86" t="n"/>
      <c r="G957" s="22" t="n"/>
      <c r="H957" s="280" t="n"/>
      <c r="I957" s="280" t="n"/>
      <c r="J957" s="280" t="n"/>
      <c r="K957" s="280" t="n"/>
      <c r="L957" s="280" t="n"/>
      <c r="M957" s="280" t="n"/>
      <c r="N957" s="280" t="n"/>
      <c r="O957" s="280" t="n"/>
      <c r="P957" s="280" t="n"/>
      <c r="Q957" s="280" t="n"/>
      <c r="R957" s="280" t="n"/>
      <c r="S957" s="280" t="n"/>
      <c r="T957" s="280" t="n"/>
      <c r="U957" s="280" t="n"/>
      <c r="V957" s="280" t="n"/>
      <c r="W957" s="280" t="n"/>
      <c r="X957" s="280" t="n"/>
      <c r="Y957" s="280" t="n"/>
      <c r="Z957" s="280" t="n"/>
      <c r="AA957" s="280" t="n"/>
      <c r="AB957" s="280" t="n"/>
      <c r="AC957" s="280" t="n"/>
      <c r="AD957" s="280" t="n"/>
      <c r="AE957" s="280" t="n"/>
      <c r="AF957" s="280" t="n"/>
      <c r="AG957" s="280" t="n"/>
      <c r="AH957" s="280" t="n"/>
      <c r="AI957" s="280" t="n"/>
      <c r="AJ957" s="280" t="n"/>
      <c r="AK957" s="280" t="n"/>
    </row>
    <row r="958" ht="15" customFormat="1" customHeight="1" s="23">
      <c r="A958" s="115" t="n"/>
      <c r="B958" s="426" t="n"/>
      <c r="C958" s="86" t="n"/>
      <c r="D958" s="86" t="n"/>
      <c r="E958" s="86" t="n"/>
      <c r="F958" s="86" t="n"/>
      <c r="G958" s="22" t="n"/>
      <c r="H958" s="280" t="n"/>
      <c r="I958" s="280" t="n"/>
      <c r="J958" s="280" t="n"/>
      <c r="K958" s="280" t="n"/>
      <c r="L958" s="280" t="n"/>
      <c r="M958" s="280" t="n"/>
      <c r="N958" s="280" t="n"/>
      <c r="O958" s="280" t="n"/>
      <c r="P958" s="280" t="n"/>
      <c r="Q958" s="280" t="n"/>
      <c r="R958" s="280" t="n"/>
      <c r="S958" s="280" t="n"/>
      <c r="T958" s="280" t="n"/>
      <c r="U958" s="280" t="n"/>
      <c r="V958" s="280" t="n"/>
      <c r="W958" s="280" t="n"/>
      <c r="X958" s="280" t="n"/>
      <c r="Y958" s="280" t="n"/>
      <c r="Z958" s="280" t="n"/>
      <c r="AA958" s="280" t="n"/>
      <c r="AB958" s="280" t="n"/>
      <c r="AC958" s="280" t="n"/>
      <c r="AD958" s="280" t="n"/>
      <c r="AE958" s="280" t="n"/>
      <c r="AF958" s="280" t="n"/>
      <c r="AG958" s="280" t="n"/>
      <c r="AH958" s="280" t="n"/>
      <c r="AI958" s="280" t="n"/>
      <c r="AJ958" s="280" t="n"/>
      <c r="AK958" s="280" t="n"/>
    </row>
    <row r="959" ht="15" customFormat="1" customHeight="1" s="23">
      <c r="A959" s="115" t="n"/>
      <c r="B959" s="426" t="n"/>
      <c r="C959" s="86" t="n"/>
      <c r="D959" s="86" t="n"/>
      <c r="E959" s="86" t="n"/>
      <c r="F959" s="86" t="n"/>
      <c r="G959" s="22" t="n"/>
      <c r="H959" s="280" t="n"/>
      <c r="I959" s="280" t="n"/>
      <c r="J959" s="280" t="n"/>
      <c r="K959" s="280" t="n"/>
      <c r="L959" s="280" t="n"/>
      <c r="M959" s="280" t="n"/>
      <c r="N959" s="280" t="n"/>
      <c r="O959" s="280" t="n"/>
      <c r="P959" s="280" t="n"/>
      <c r="Q959" s="280" t="n"/>
      <c r="R959" s="280" t="n"/>
      <c r="S959" s="280" t="n"/>
      <c r="T959" s="280" t="n"/>
      <c r="U959" s="280" t="n"/>
      <c r="V959" s="280" t="n"/>
      <c r="W959" s="280" t="n"/>
      <c r="X959" s="280" t="n"/>
      <c r="Y959" s="280" t="n"/>
      <c r="Z959" s="280" t="n"/>
      <c r="AA959" s="280" t="n"/>
      <c r="AB959" s="280" t="n"/>
      <c r="AC959" s="280" t="n"/>
      <c r="AD959" s="280" t="n"/>
      <c r="AE959" s="280" t="n"/>
      <c r="AF959" s="280" t="n"/>
      <c r="AG959" s="280" t="n"/>
      <c r="AH959" s="280" t="n"/>
      <c r="AI959" s="280" t="n"/>
      <c r="AJ959" s="280" t="n"/>
      <c r="AK959" s="280" t="n"/>
    </row>
    <row r="960" ht="15" customFormat="1" customHeight="1" s="23">
      <c r="A960" s="115" t="n"/>
      <c r="B960" s="426" t="n"/>
      <c r="C960" s="86" t="n"/>
      <c r="D960" s="86" t="n"/>
      <c r="E960" s="86" t="n"/>
      <c r="F960" s="86" t="n"/>
      <c r="G960" s="22" t="n"/>
      <c r="H960" s="280" t="n"/>
      <c r="I960" s="280" t="n"/>
      <c r="J960" s="280" t="n"/>
      <c r="K960" s="280" t="n"/>
      <c r="L960" s="280" t="n"/>
      <c r="M960" s="280" t="n"/>
      <c r="N960" s="280" t="n"/>
      <c r="O960" s="280" t="n"/>
      <c r="P960" s="280" t="n"/>
      <c r="Q960" s="280" t="n"/>
      <c r="R960" s="280" t="n"/>
      <c r="S960" s="280" t="n"/>
      <c r="T960" s="280" t="n"/>
      <c r="U960" s="280" t="n"/>
      <c r="V960" s="280" t="n"/>
      <c r="W960" s="280" t="n"/>
      <c r="X960" s="280" t="n"/>
      <c r="Y960" s="280" t="n"/>
      <c r="Z960" s="280" t="n"/>
      <c r="AA960" s="280" t="n"/>
      <c r="AB960" s="280" t="n"/>
      <c r="AC960" s="280" t="n"/>
      <c r="AD960" s="280" t="n"/>
      <c r="AE960" s="280" t="n"/>
      <c r="AF960" s="280" t="n"/>
      <c r="AG960" s="280" t="n"/>
      <c r="AH960" s="280" t="n"/>
      <c r="AI960" s="280" t="n"/>
      <c r="AJ960" s="280" t="n"/>
      <c r="AK960" s="280" t="n"/>
    </row>
    <row r="961" ht="15" customFormat="1" customHeight="1" s="23">
      <c r="A961" s="115" t="n"/>
      <c r="B961" s="426" t="n"/>
      <c r="C961" s="86" t="n"/>
      <c r="D961" s="86" t="n"/>
      <c r="E961" s="86" t="n"/>
      <c r="F961" s="86" t="n"/>
      <c r="G961" s="22" t="n"/>
      <c r="H961" s="280" t="n"/>
      <c r="I961" s="280" t="n"/>
      <c r="J961" s="280" t="n"/>
      <c r="K961" s="280" t="n"/>
      <c r="L961" s="280" t="n"/>
      <c r="M961" s="280" t="n"/>
      <c r="N961" s="280" t="n"/>
      <c r="O961" s="280" t="n"/>
      <c r="P961" s="280" t="n"/>
      <c r="Q961" s="280" t="n"/>
      <c r="R961" s="280" t="n"/>
      <c r="S961" s="280" t="n"/>
      <c r="T961" s="280" t="n"/>
      <c r="U961" s="280" t="n"/>
      <c r="V961" s="280" t="n"/>
      <c r="W961" s="280" t="n"/>
      <c r="X961" s="280" t="n"/>
      <c r="Y961" s="280" t="n"/>
      <c r="Z961" s="280" t="n"/>
      <c r="AA961" s="280" t="n"/>
      <c r="AB961" s="280" t="n"/>
      <c r="AC961" s="280" t="n"/>
      <c r="AD961" s="280" t="n"/>
      <c r="AE961" s="280" t="n"/>
      <c r="AF961" s="280" t="n"/>
      <c r="AG961" s="280" t="n"/>
      <c r="AH961" s="280" t="n"/>
      <c r="AI961" s="280" t="n"/>
      <c r="AJ961" s="280" t="n"/>
      <c r="AK961" s="280" t="n"/>
    </row>
    <row r="962" ht="15" customFormat="1" customHeight="1" s="23">
      <c r="A962" s="115" t="n"/>
      <c r="B962" s="426" t="n"/>
      <c r="C962" s="86" t="n"/>
      <c r="D962" s="86" t="n"/>
      <c r="E962" s="86" t="n"/>
      <c r="F962" s="86" t="n"/>
      <c r="G962" s="22" t="n"/>
      <c r="H962" s="280" t="n"/>
      <c r="I962" s="280" t="n"/>
      <c r="J962" s="280" t="n"/>
      <c r="K962" s="280" t="n"/>
      <c r="L962" s="280" t="n"/>
      <c r="M962" s="280" t="n"/>
      <c r="N962" s="280" t="n"/>
      <c r="O962" s="280" t="n"/>
      <c r="P962" s="280" t="n"/>
      <c r="Q962" s="280" t="n"/>
      <c r="R962" s="280" t="n"/>
      <c r="S962" s="280" t="n"/>
      <c r="T962" s="280" t="n"/>
      <c r="U962" s="280" t="n"/>
      <c r="V962" s="280" t="n"/>
      <c r="W962" s="280" t="n"/>
      <c r="X962" s="280" t="n"/>
      <c r="Y962" s="280" t="n"/>
      <c r="Z962" s="280" t="n"/>
      <c r="AA962" s="280" t="n"/>
      <c r="AB962" s="280" t="n"/>
      <c r="AC962" s="280" t="n"/>
      <c r="AD962" s="280" t="n"/>
      <c r="AE962" s="280" t="n"/>
      <c r="AF962" s="280" t="n"/>
      <c r="AG962" s="280" t="n"/>
      <c r="AH962" s="280" t="n"/>
      <c r="AI962" s="280" t="n"/>
      <c r="AJ962" s="280" t="n"/>
      <c r="AK962" s="280" t="n"/>
    </row>
    <row r="963" ht="15" customFormat="1" customHeight="1" s="23">
      <c r="A963" s="115" t="n"/>
      <c r="B963" s="426" t="n"/>
      <c r="C963" s="86" t="n"/>
      <c r="D963" s="86" t="n"/>
      <c r="E963" s="86" t="n"/>
      <c r="F963" s="86" t="n"/>
      <c r="G963" s="22" t="n"/>
      <c r="H963" s="280" t="n"/>
      <c r="I963" s="280" t="n"/>
      <c r="J963" s="280" t="n"/>
      <c r="K963" s="280" t="n"/>
      <c r="L963" s="280" t="n"/>
      <c r="M963" s="280" t="n"/>
      <c r="N963" s="280" t="n"/>
      <c r="O963" s="280" t="n"/>
      <c r="P963" s="280" t="n"/>
      <c r="Q963" s="280" t="n"/>
      <c r="R963" s="280" t="n"/>
      <c r="S963" s="280" t="n"/>
      <c r="T963" s="280" t="n"/>
      <c r="U963" s="280" t="n"/>
      <c r="V963" s="280" t="n"/>
      <c r="W963" s="280" t="n"/>
      <c r="X963" s="280" t="n"/>
      <c r="Y963" s="280" t="n"/>
      <c r="Z963" s="280" t="n"/>
      <c r="AA963" s="280" t="n"/>
      <c r="AB963" s="280" t="n"/>
      <c r="AC963" s="280" t="n"/>
      <c r="AD963" s="280" t="n"/>
      <c r="AE963" s="280" t="n"/>
      <c r="AF963" s="280" t="n"/>
      <c r="AG963" s="280" t="n"/>
      <c r="AH963" s="280" t="n"/>
      <c r="AI963" s="280" t="n"/>
      <c r="AJ963" s="280" t="n"/>
      <c r="AK963" s="280" t="n"/>
    </row>
    <row r="964" ht="15" customFormat="1" customHeight="1" s="23">
      <c r="A964" s="115" t="n"/>
      <c r="B964" s="426" t="n"/>
      <c r="C964" s="86" t="n"/>
      <c r="D964" s="86" t="n"/>
      <c r="E964" s="86" t="n"/>
      <c r="F964" s="86" t="n"/>
      <c r="G964" s="22" t="n"/>
      <c r="H964" s="280" t="n"/>
      <c r="I964" s="280" t="n"/>
      <c r="J964" s="280" t="n"/>
      <c r="K964" s="280" t="n"/>
      <c r="L964" s="280" t="n"/>
      <c r="M964" s="280" t="n"/>
      <c r="N964" s="280" t="n"/>
      <c r="O964" s="280" t="n"/>
      <c r="P964" s="280" t="n"/>
      <c r="Q964" s="280" t="n"/>
      <c r="R964" s="280" t="n"/>
      <c r="S964" s="280" t="n"/>
      <c r="T964" s="280" t="n"/>
      <c r="U964" s="280" t="n"/>
      <c r="V964" s="280" t="n"/>
      <c r="W964" s="280" t="n"/>
      <c r="X964" s="280" t="n"/>
      <c r="Y964" s="280" t="n"/>
      <c r="Z964" s="280" t="n"/>
      <c r="AA964" s="280" t="n"/>
      <c r="AB964" s="280" t="n"/>
      <c r="AC964" s="280" t="n"/>
      <c r="AD964" s="280" t="n"/>
      <c r="AE964" s="280" t="n"/>
      <c r="AF964" s="280" t="n"/>
      <c r="AG964" s="280" t="n"/>
      <c r="AH964" s="280" t="n"/>
      <c r="AI964" s="280" t="n"/>
      <c r="AJ964" s="280" t="n"/>
      <c r="AK964" s="280" t="n"/>
    </row>
    <row r="965" ht="15" customFormat="1" customHeight="1" s="23">
      <c r="A965" s="115" t="n"/>
      <c r="B965" s="426" t="n"/>
      <c r="C965" s="86" t="n"/>
      <c r="D965" s="86" t="n"/>
      <c r="E965" s="86" t="n"/>
      <c r="F965" s="86" t="n"/>
      <c r="G965" s="22" t="n"/>
      <c r="H965" s="280" t="n"/>
      <c r="I965" s="280" t="n"/>
      <c r="J965" s="280" t="n"/>
      <c r="K965" s="280" t="n"/>
      <c r="L965" s="280" t="n"/>
      <c r="M965" s="280" t="n"/>
      <c r="N965" s="280" t="n"/>
      <c r="O965" s="280" t="n"/>
      <c r="P965" s="280" t="n"/>
      <c r="Q965" s="280" t="n"/>
      <c r="R965" s="280" t="n"/>
      <c r="S965" s="280" t="n"/>
      <c r="T965" s="280" t="n"/>
      <c r="U965" s="280" t="n"/>
      <c r="V965" s="280" t="n"/>
      <c r="W965" s="280" t="n"/>
      <c r="X965" s="280" t="n"/>
      <c r="Y965" s="280" t="n"/>
      <c r="Z965" s="280" t="n"/>
      <c r="AA965" s="280" t="n"/>
      <c r="AB965" s="280" t="n"/>
      <c r="AC965" s="280" t="n"/>
      <c r="AD965" s="280" t="n"/>
      <c r="AE965" s="280" t="n"/>
      <c r="AF965" s="280" t="n"/>
      <c r="AG965" s="280" t="n"/>
      <c r="AH965" s="280" t="n"/>
      <c r="AI965" s="280" t="n"/>
      <c r="AJ965" s="280" t="n"/>
      <c r="AK965" s="280" t="n"/>
    </row>
    <row r="966" ht="15" customFormat="1" customHeight="1" s="23">
      <c r="A966" s="115" t="n"/>
      <c r="B966" s="426" t="n"/>
      <c r="C966" s="86" t="n"/>
      <c r="D966" s="86" t="n"/>
      <c r="E966" s="86" t="n"/>
      <c r="F966" s="86" t="n"/>
      <c r="G966" s="22" t="n"/>
      <c r="H966" s="280" t="n"/>
      <c r="I966" s="280" t="n"/>
      <c r="J966" s="280" t="n"/>
      <c r="K966" s="280" t="n"/>
      <c r="L966" s="280" t="n"/>
      <c r="M966" s="280" t="n"/>
      <c r="N966" s="280" t="n"/>
      <c r="O966" s="280" t="n"/>
      <c r="P966" s="280" t="n"/>
      <c r="Q966" s="280" t="n"/>
      <c r="R966" s="280" t="n"/>
      <c r="S966" s="280" t="n"/>
      <c r="T966" s="280" t="n"/>
      <c r="U966" s="280" t="n"/>
      <c r="V966" s="280" t="n"/>
      <c r="W966" s="280" t="n"/>
      <c r="X966" s="280" t="n"/>
      <c r="Y966" s="280" t="n"/>
      <c r="Z966" s="280" t="n"/>
      <c r="AA966" s="280" t="n"/>
      <c r="AB966" s="280" t="n"/>
      <c r="AC966" s="280" t="n"/>
      <c r="AD966" s="280" t="n"/>
      <c r="AE966" s="280" t="n"/>
      <c r="AF966" s="280" t="n"/>
      <c r="AG966" s="280" t="n"/>
      <c r="AH966" s="280" t="n"/>
      <c r="AI966" s="280" t="n"/>
      <c r="AJ966" s="280" t="n"/>
      <c r="AK966" s="280" t="n"/>
    </row>
    <row r="967" ht="15" customFormat="1" customHeight="1" s="23">
      <c r="A967" s="115" t="n"/>
      <c r="B967" s="426" t="n"/>
      <c r="C967" s="86" t="n"/>
      <c r="D967" s="86" t="n"/>
      <c r="E967" s="86" t="n"/>
      <c r="F967" s="86" t="n"/>
      <c r="G967" s="22" t="n"/>
      <c r="H967" s="280" t="n"/>
      <c r="I967" s="280" t="n"/>
      <c r="J967" s="280" t="n"/>
      <c r="K967" s="280" t="n"/>
      <c r="L967" s="280" t="n"/>
      <c r="M967" s="280" t="n"/>
      <c r="N967" s="280" t="n"/>
      <c r="O967" s="280" t="n"/>
      <c r="P967" s="280" t="n"/>
      <c r="Q967" s="280" t="n"/>
      <c r="R967" s="280" t="n"/>
      <c r="S967" s="280" t="n"/>
      <c r="T967" s="280" t="n"/>
      <c r="U967" s="280" t="n"/>
      <c r="V967" s="280" t="n"/>
      <c r="W967" s="280" t="n"/>
      <c r="X967" s="280" t="n"/>
      <c r="Y967" s="280" t="n"/>
      <c r="Z967" s="280" t="n"/>
      <c r="AA967" s="280" t="n"/>
      <c r="AB967" s="280" t="n"/>
      <c r="AC967" s="280" t="n"/>
      <c r="AD967" s="280" t="n"/>
      <c r="AE967" s="280" t="n"/>
      <c r="AF967" s="280" t="n"/>
      <c r="AG967" s="280" t="n"/>
      <c r="AH967" s="280" t="n"/>
      <c r="AI967" s="280" t="n"/>
      <c r="AJ967" s="280" t="n"/>
      <c r="AK967" s="280" t="n"/>
    </row>
    <row r="968" ht="15" customFormat="1" customHeight="1" s="23">
      <c r="A968" s="115" t="n"/>
      <c r="B968" s="426" t="n"/>
      <c r="C968" s="86" t="n"/>
      <c r="D968" s="86" t="n"/>
      <c r="E968" s="86" t="n"/>
      <c r="F968" s="86" t="n"/>
      <c r="G968" s="22" t="n"/>
      <c r="H968" s="280" t="n"/>
      <c r="I968" s="280" t="n"/>
      <c r="J968" s="280" t="n"/>
      <c r="K968" s="280" t="n"/>
      <c r="L968" s="280" t="n"/>
      <c r="M968" s="280" t="n"/>
      <c r="N968" s="280" t="n"/>
      <c r="O968" s="280" t="n"/>
      <c r="P968" s="280" t="n"/>
      <c r="Q968" s="280" t="n"/>
      <c r="R968" s="280" t="n"/>
      <c r="S968" s="280" t="n"/>
      <c r="T968" s="280" t="n"/>
      <c r="U968" s="280" t="n"/>
      <c r="V968" s="280" t="n"/>
      <c r="W968" s="280" t="n"/>
      <c r="X968" s="280" t="n"/>
      <c r="Y968" s="280" t="n"/>
      <c r="Z968" s="280" t="n"/>
      <c r="AA968" s="280" t="n"/>
      <c r="AB968" s="280" t="n"/>
      <c r="AC968" s="280" t="n"/>
      <c r="AD968" s="280" t="n"/>
      <c r="AE968" s="280" t="n"/>
      <c r="AF968" s="280" t="n"/>
      <c r="AG968" s="280" t="n"/>
      <c r="AH968" s="280" t="n"/>
      <c r="AI968" s="280" t="n"/>
      <c r="AJ968" s="280" t="n"/>
      <c r="AK968" s="280" t="n"/>
    </row>
    <row r="969" ht="15" customFormat="1" customHeight="1" s="23">
      <c r="A969" s="115" t="n"/>
      <c r="B969" s="426" t="n"/>
      <c r="C969" s="86" t="n"/>
      <c r="D969" s="86" t="n"/>
      <c r="E969" s="86" t="n"/>
      <c r="F969" s="86" t="n"/>
      <c r="G969" s="22" t="n"/>
      <c r="H969" s="280" t="n"/>
      <c r="I969" s="280" t="n"/>
      <c r="J969" s="280" t="n"/>
      <c r="K969" s="280" t="n"/>
      <c r="L969" s="280" t="n"/>
      <c r="M969" s="280" t="n"/>
      <c r="N969" s="280" t="n"/>
      <c r="O969" s="280" t="n"/>
      <c r="P969" s="280" t="n"/>
      <c r="Q969" s="280" t="n"/>
      <c r="R969" s="280" t="n"/>
      <c r="S969" s="280" t="n"/>
      <c r="T969" s="280" t="n"/>
      <c r="U969" s="280" t="n"/>
      <c r="V969" s="280" t="n"/>
      <c r="W969" s="280" t="n"/>
      <c r="X969" s="280" t="n"/>
      <c r="Y969" s="280" t="n"/>
      <c r="Z969" s="280" t="n"/>
      <c r="AA969" s="280" t="n"/>
      <c r="AB969" s="280" t="n"/>
      <c r="AC969" s="280" t="n"/>
      <c r="AD969" s="280" t="n"/>
      <c r="AE969" s="280" t="n"/>
      <c r="AF969" s="280" t="n"/>
      <c r="AG969" s="280" t="n"/>
      <c r="AH969" s="280" t="n"/>
      <c r="AI969" s="280" t="n"/>
      <c r="AJ969" s="280" t="n"/>
      <c r="AK969" s="280" t="n"/>
    </row>
    <row r="970" ht="15" customFormat="1" customHeight="1" s="23">
      <c r="A970" s="115" t="n"/>
      <c r="B970" s="426" t="n"/>
      <c r="C970" s="86" t="n"/>
      <c r="D970" s="86" t="n"/>
      <c r="E970" s="86" t="n"/>
      <c r="F970" s="86" t="n"/>
      <c r="G970" s="22" t="n"/>
      <c r="H970" s="280" t="n"/>
      <c r="I970" s="280" t="n"/>
      <c r="J970" s="280" t="n"/>
      <c r="K970" s="280" t="n"/>
      <c r="L970" s="280" t="n"/>
      <c r="M970" s="280" t="n"/>
      <c r="N970" s="280" t="n"/>
      <c r="O970" s="280" t="n"/>
      <c r="P970" s="280" t="n"/>
      <c r="Q970" s="280" t="n"/>
      <c r="R970" s="280" t="n"/>
      <c r="S970" s="280" t="n"/>
      <c r="T970" s="280" t="n"/>
      <c r="U970" s="280" t="n"/>
      <c r="V970" s="280" t="n"/>
      <c r="W970" s="280" t="n"/>
      <c r="X970" s="280" t="n"/>
      <c r="Y970" s="280" t="n"/>
      <c r="Z970" s="280" t="n"/>
      <c r="AA970" s="280" t="n"/>
      <c r="AB970" s="280" t="n"/>
      <c r="AC970" s="280" t="n"/>
      <c r="AD970" s="280" t="n"/>
      <c r="AE970" s="280" t="n"/>
      <c r="AF970" s="280" t="n"/>
      <c r="AG970" s="280" t="n"/>
      <c r="AH970" s="280" t="n"/>
      <c r="AI970" s="280" t="n"/>
      <c r="AJ970" s="280" t="n"/>
      <c r="AK970" s="280" t="n"/>
    </row>
    <row r="971" ht="15" customFormat="1" customHeight="1" s="23">
      <c r="A971" s="115" t="n"/>
      <c r="B971" s="426" t="n"/>
      <c r="C971" s="86" t="n"/>
      <c r="D971" s="86" t="n"/>
      <c r="E971" s="86" t="n"/>
      <c r="F971" s="86" t="n"/>
      <c r="G971" s="22" t="n"/>
      <c r="H971" s="280" t="n"/>
      <c r="I971" s="280" t="n"/>
      <c r="J971" s="280" t="n"/>
      <c r="K971" s="280" t="n"/>
      <c r="L971" s="280" t="n"/>
      <c r="M971" s="280" t="n"/>
      <c r="N971" s="280" t="n"/>
      <c r="O971" s="280" t="n"/>
      <c r="P971" s="280" t="n"/>
      <c r="Q971" s="280" t="n"/>
      <c r="R971" s="280" t="n"/>
      <c r="S971" s="280" t="n"/>
      <c r="T971" s="280" t="n"/>
      <c r="U971" s="280" t="n"/>
      <c r="V971" s="280" t="n"/>
      <c r="W971" s="280" t="n"/>
      <c r="X971" s="280" t="n"/>
      <c r="Y971" s="280" t="n"/>
      <c r="Z971" s="280" t="n"/>
      <c r="AA971" s="280" t="n"/>
      <c r="AB971" s="280" t="n"/>
      <c r="AC971" s="280" t="n"/>
      <c r="AD971" s="280" t="n"/>
      <c r="AE971" s="280" t="n"/>
      <c r="AF971" s="280" t="n"/>
      <c r="AG971" s="280" t="n"/>
      <c r="AH971" s="280" t="n"/>
      <c r="AI971" s="280" t="n"/>
      <c r="AJ971" s="280" t="n"/>
      <c r="AK971" s="280" t="n"/>
    </row>
    <row r="972" ht="15" customFormat="1" customHeight="1" s="23">
      <c r="A972" s="115" t="n"/>
      <c r="B972" s="426" t="n"/>
      <c r="C972" s="86" t="n"/>
      <c r="D972" s="86" t="n"/>
      <c r="E972" s="86" t="n"/>
      <c r="F972" s="86" t="n"/>
      <c r="G972" s="22" t="n"/>
      <c r="H972" s="280" t="n"/>
      <c r="I972" s="280" t="n"/>
      <c r="J972" s="280" t="n"/>
      <c r="K972" s="280" t="n"/>
      <c r="L972" s="280" t="n"/>
      <c r="M972" s="280" t="n"/>
      <c r="N972" s="280" t="n"/>
      <c r="O972" s="280" t="n"/>
      <c r="P972" s="280" t="n"/>
      <c r="Q972" s="280" t="n"/>
      <c r="R972" s="280" t="n"/>
      <c r="S972" s="280" t="n"/>
      <c r="T972" s="280" t="n"/>
      <c r="U972" s="280" t="n"/>
      <c r="V972" s="280" t="n"/>
      <c r="W972" s="280" t="n"/>
      <c r="X972" s="280" t="n"/>
      <c r="Y972" s="280" t="n"/>
      <c r="Z972" s="280" t="n"/>
      <c r="AA972" s="280" t="n"/>
      <c r="AB972" s="280" t="n"/>
      <c r="AC972" s="280" t="n"/>
      <c r="AD972" s="280" t="n"/>
      <c r="AE972" s="280" t="n"/>
      <c r="AF972" s="280" t="n"/>
      <c r="AG972" s="280" t="n"/>
      <c r="AH972" s="280" t="n"/>
      <c r="AI972" s="280" t="n"/>
      <c r="AJ972" s="280" t="n"/>
      <c r="AK972" s="280" t="n"/>
    </row>
    <row r="973" ht="15" customFormat="1" customHeight="1" s="23">
      <c r="A973" s="115" t="n"/>
      <c r="B973" s="426" t="n"/>
      <c r="C973" s="86" t="n"/>
      <c r="D973" s="86" t="n"/>
      <c r="E973" s="86" t="n"/>
      <c r="F973" s="86" t="n"/>
      <c r="G973" s="22" t="n"/>
      <c r="H973" s="280" t="n"/>
      <c r="I973" s="280" t="n"/>
      <c r="J973" s="280" t="n"/>
      <c r="K973" s="280" t="n"/>
      <c r="L973" s="280" t="n"/>
      <c r="M973" s="280" t="n"/>
      <c r="N973" s="280" t="n"/>
      <c r="O973" s="280" t="n"/>
      <c r="P973" s="280" t="n"/>
      <c r="Q973" s="280" t="n"/>
      <c r="R973" s="280" t="n"/>
      <c r="S973" s="280" t="n"/>
      <c r="T973" s="280" t="n"/>
      <c r="U973" s="280" t="n"/>
      <c r="V973" s="280" t="n"/>
      <c r="W973" s="280" t="n"/>
      <c r="X973" s="280" t="n"/>
      <c r="Y973" s="280" t="n"/>
      <c r="Z973" s="280" t="n"/>
      <c r="AA973" s="280" t="n"/>
      <c r="AB973" s="280" t="n"/>
      <c r="AC973" s="280" t="n"/>
      <c r="AD973" s="280" t="n"/>
      <c r="AE973" s="280" t="n"/>
      <c r="AF973" s="280" t="n"/>
      <c r="AG973" s="280" t="n"/>
      <c r="AH973" s="280" t="n"/>
      <c r="AI973" s="280" t="n"/>
      <c r="AJ973" s="280" t="n"/>
      <c r="AK973" s="280" t="n"/>
    </row>
    <row r="974" ht="15" customFormat="1" customHeight="1" s="23">
      <c r="A974" s="115" t="n"/>
      <c r="B974" s="426" t="n"/>
      <c r="C974" s="86" t="n"/>
      <c r="D974" s="86" t="n"/>
      <c r="E974" s="86" t="n"/>
      <c r="F974" s="86" t="n"/>
      <c r="G974" s="22" t="n"/>
      <c r="H974" s="280" t="n"/>
      <c r="I974" s="280" t="n"/>
      <c r="J974" s="280" t="n"/>
      <c r="K974" s="280" t="n"/>
      <c r="L974" s="280" t="n"/>
      <c r="M974" s="280" t="n"/>
      <c r="N974" s="280" t="n"/>
      <c r="O974" s="280" t="n"/>
      <c r="P974" s="280" t="n"/>
      <c r="Q974" s="280" t="n"/>
      <c r="R974" s="280" t="n"/>
      <c r="S974" s="280" t="n"/>
      <c r="T974" s="280" t="n"/>
      <c r="U974" s="280" t="n"/>
      <c r="V974" s="280" t="n"/>
      <c r="W974" s="280" t="n"/>
      <c r="X974" s="280" t="n"/>
      <c r="Y974" s="280" t="n"/>
      <c r="Z974" s="280" t="n"/>
      <c r="AA974" s="280" t="n"/>
      <c r="AB974" s="280" t="n"/>
      <c r="AC974" s="280" t="n"/>
      <c r="AD974" s="280" t="n"/>
      <c r="AE974" s="280" t="n"/>
      <c r="AF974" s="280" t="n"/>
      <c r="AG974" s="280" t="n"/>
      <c r="AH974" s="280" t="n"/>
      <c r="AI974" s="280" t="n"/>
      <c r="AJ974" s="280" t="n"/>
      <c r="AK974" s="280" t="n"/>
    </row>
    <row r="975" ht="15" customFormat="1" customHeight="1" s="23">
      <c r="A975" s="115" t="n"/>
      <c r="B975" s="426" t="n"/>
      <c r="C975" s="86" t="n"/>
      <c r="D975" s="86" t="n"/>
      <c r="E975" s="86" t="n"/>
      <c r="F975" s="86" t="n"/>
      <c r="G975" s="22" t="n"/>
      <c r="H975" s="280" t="n"/>
      <c r="I975" s="280" t="n"/>
      <c r="J975" s="280" t="n"/>
      <c r="K975" s="280" t="n"/>
      <c r="L975" s="280" t="n"/>
      <c r="M975" s="280" t="n"/>
      <c r="N975" s="280" t="n"/>
      <c r="O975" s="280" t="n"/>
      <c r="P975" s="280" t="n"/>
      <c r="Q975" s="280" t="n"/>
      <c r="R975" s="280" t="n"/>
      <c r="S975" s="280" t="n"/>
      <c r="T975" s="280" t="n"/>
      <c r="U975" s="280" t="n"/>
      <c r="V975" s="280" t="n"/>
      <c r="W975" s="280" t="n"/>
      <c r="X975" s="280" t="n"/>
      <c r="Y975" s="280" t="n"/>
      <c r="Z975" s="280" t="n"/>
      <c r="AA975" s="280" t="n"/>
      <c r="AB975" s="280" t="n"/>
      <c r="AC975" s="280" t="n"/>
      <c r="AD975" s="280" t="n"/>
      <c r="AE975" s="280" t="n"/>
      <c r="AF975" s="280" t="n"/>
      <c r="AG975" s="280" t="n"/>
      <c r="AH975" s="280" t="n"/>
      <c r="AI975" s="280" t="n"/>
      <c r="AJ975" s="280" t="n"/>
      <c r="AK975" s="280" t="n"/>
    </row>
    <row r="976" ht="15" customFormat="1" customHeight="1" s="23">
      <c r="A976" s="115" t="n"/>
      <c r="B976" s="426" t="n"/>
      <c r="C976" s="86" t="n"/>
      <c r="D976" s="86" t="n"/>
      <c r="E976" s="86" t="n"/>
      <c r="F976" s="86" t="n"/>
      <c r="G976" s="22" t="n"/>
      <c r="H976" s="280" t="n"/>
      <c r="I976" s="280" t="n"/>
      <c r="J976" s="280" t="n"/>
      <c r="K976" s="280" t="n"/>
      <c r="L976" s="280" t="n"/>
      <c r="M976" s="280" t="n"/>
      <c r="N976" s="280" t="n"/>
      <c r="O976" s="280" t="n"/>
      <c r="P976" s="280" t="n"/>
      <c r="Q976" s="280" t="n"/>
      <c r="R976" s="280" t="n"/>
      <c r="S976" s="280" t="n"/>
      <c r="T976" s="280" t="n"/>
      <c r="U976" s="280" t="n"/>
      <c r="V976" s="280" t="n"/>
      <c r="W976" s="280" t="n"/>
      <c r="X976" s="280" t="n"/>
      <c r="Y976" s="280" t="n"/>
      <c r="Z976" s="280" t="n"/>
      <c r="AA976" s="280" t="n"/>
      <c r="AB976" s="280" t="n"/>
      <c r="AC976" s="280" t="n"/>
      <c r="AD976" s="280" t="n"/>
      <c r="AE976" s="280" t="n"/>
      <c r="AF976" s="280" t="n"/>
      <c r="AG976" s="280" t="n"/>
      <c r="AH976" s="280" t="n"/>
      <c r="AI976" s="280" t="n"/>
      <c r="AJ976" s="280" t="n"/>
      <c r="AK976" s="280" t="n"/>
    </row>
    <row r="977" ht="15" customFormat="1" customHeight="1" s="23">
      <c r="A977" s="115" t="n"/>
      <c r="B977" s="426" t="n"/>
      <c r="C977" s="86" t="n"/>
      <c r="D977" s="86" t="n"/>
      <c r="E977" s="86" t="n"/>
      <c r="F977" s="86" t="n"/>
      <c r="G977" s="22" t="n"/>
      <c r="H977" s="280" t="n"/>
      <c r="I977" s="280" t="n"/>
      <c r="J977" s="280" t="n"/>
      <c r="K977" s="280" t="n"/>
      <c r="L977" s="280" t="n"/>
      <c r="M977" s="280" t="n"/>
      <c r="N977" s="280" t="n"/>
      <c r="O977" s="280" t="n"/>
      <c r="P977" s="280" t="n"/>
      <c r="Q977" s="280" t="n"/>
      <c r="R977" s="280" t="n"/>
      <c r="S977" s="280" t="n"/>
      <c r="T977" s="280" t="n"/>
      <c r="U977" s="280" t="n"/>
      <c r="V977" s="280" t="n"/>
      <c r="W977" s="280" t="n"/>
      <c r="X977" s="280" t="n"/>
      <c r="Y977" s="280" t="n"/>
      <c r="Z977" s="280" t="n"/>
      <c r="AA977" s="280" t="n"/>
      <c r="AB977" s="280" t="n"/>
      <c r="AC977" s="280" t="n"/>
      <c r="AD977" s="280" t="n"/>
      <c r="AE977" s="280" t="n"/>
      <c r="AF977" s="280" t="n"/>
      <c r="AG977" s="280" t="n"/>
      <c r="AH977" s="280" t="n"/>
      <c r="AI977" s="280" t="n"/>
      <c r="AJ977" s="280" t="n"/>
      <c r="AK977" s="280" t="n"/>
    </row>
    <row r="978" ht="15" customFormat="1" customHeight="1" s="23">
      <c r="A978" s="115" t="n"/>
      <c r="B978" s="426" t="n"/>
      <c r="C978" s="86" t="n"/>
      <c r="D978" s="86" t="n"/>
      <c r="E978" s="86" t="n"/>
      <c r="F978" s="86" t="n"/>
      <c r="G978" s="22" t="n"/>
      <c r="H978" s="280" t="n"/>
      <c r="I978" s="280" t="n"/>
      <c r="J978" s="280" t="n"/>
      <c r="K978" s="280" t="n"/>
      <c r="L978" s="280" t="n"/>
      <c r="M978" s="280" t="n"/>
      <c r="N978" s="280" t="n"/>
      <c r="O978" s="280" t="n"/>
      <c r="P978" s="280" t="n"/>
      <c r="Q978" s="280" t="n"/>
      <c r="R978" s="280" t="n"/>
      <c r="S978" s="280" t="n"/>
      <c r="T978" s="280" t="n"/>
      <c r="U978" s="280" t="n"/>
      <c r="V978" s="280" t="n"/>
      <c r="W978" s="280" t="n"/>
      <c r="X978" s="280" t="n"/>
      <c r="Y978" s="280" t="n"/>
      <c r="Z978" s="280" t="n"/>
      <c r="AA978" s="280" t="n"/>
      <c r="AB978" s="280" t="n"/>
      <c r="AC978" s="280" t="n"/>
      <c r="AD978" s="280" t="n"/>
      <c r="AE978" s="280" t="n"/>
      <c r="AF978" s="280" t="n"/>
      <c r="AG978" s="280" t="n"/>
      <c r="AH978" s="280" t="n"/>
      <c r="AI978" s="280" t="n"/>
      <c r="AJ978" s="280" t="n"/>
      <c r="AK978" s="280" t="n"/>
    </row>
    <row r="979" ht="15" customFormat="1" customHeight="1" s="23">
      <c r="A979" s="115" t="n"/>
      <c r="B979" s="426" t="n"/>
      <c r="C979" s="86" t="n"/>
      <c r="D979" s="86" t="n"/>
      <c r="E979" s="86" t="n"/>
      <c r="F979" s="86" t="n"/>
      <c r="G979" s="22" t="n"/>
      <c r="H979" s="280" t="n"/>
      <c r="I979" s="280" t="n"/>
      <c r="J979" s="280" t="n"/>
      <c r="K979" s="280" t="n"/>
      <c r="L979" s="280" t="n"/>
      <c r="M979" s="280" t="n"/>
      <c r="N979" s="280" t="n"/>
      <c r="O979" s="280" t="n"/>
      <c r="P979" s="280" t="n"/>
      <c r="Q979" s="280" t="n"/>
      <c r="R979" s="280" t="n"/>
      <c r="S979" s="280" t="n"/>
      <c r="T979" s="280" t="n"/>
      <c r="U979" s="280" t="n"/>
      <c r="V979" s="280" t="n"/>
      <c r="W979" s="280" t="n"/>
      <c r="X979" s="280" t="n"/>
      <c r="Y979" s="280" t="n"/>
      <c r="Z979" s="280" t="n"/>
      <c r="AA979" s="280" t="n"/>
      <c r="AB979" s="280" t="n"/>
      <c r="AC979" s="280" t="n"/>
      <c r="AD979" s="280" t="n"/>
      <c r="AE979" s="280" t="n"/>
      <c r="AF979" s="280" t="n"/>
      <c r="AG979" s="280" t="n"/>
      <c r="AH979" s="280" t="n"/>
      <c r="AI979" s="280" t="n"/>
      <c r="AJ979" s="280" t="n"/>
      <c r="AK979" s="280" t="n"/>
    </row>
    <row r="980" ht="15" customFormat="1" customHeight="1" s="23">
      <c r="A980" s="115" t="n"/>
      <c r="B980" s="426" t="n"/>
      <c r="C980" s="86" t="n"/>
      <c r="D980" s="86" t="n"/>
      <c r="E980" s="86" t="n"/>
      <c r="F980" s="86" t="n"/>
      <c r="G980" s="22" t="n"/>
      <c r="H980" s="280" t="n"/>
      <c r="I980" s="280" t="n"/>
      <c r="J980" s="280" t="n"/>
      <c r="K980" s="280" t="n"/>
      <c r="L980" s="280" t="n"/>
      <c r="M980" s="280" t="n"/>
      <c r="N980" s="280" t="n"/>
      <c r="O980" s="280" t="n"/>
      <c r="P980" s="280" t="n"/>
      <c r="Q980" s="280" t="n"/>
      <c r="R980" s="280" t="n"/>
      <c r="S980" s="280" t="n"/>
      <c r="T980" s="280" t="n"/>
      <c r="U980" s="280" t="n"/>
      <c r="V980" s="280" t="n"/>
      <c r="W980" s="280" t="n"/>
      <c r="X980" s="280" t="n"/>
      <c r="Y980" s="280" t="n"/>
      <c r="Z980" s="280" t="n"/>
      <c r="AA980" s="280" t="n"/>
      <c r="AB980" s="280" t="n"/>
      <c r="AC980" s="280" t="n"/>
      <c r="AD980" s="280" t="n"/>
      <c r="AE980" s="280" t="n"/>
      <c r="AF980" s="280" t="n"/>
      <c r="AG980" s="280" t="n"/>
      <c r="AH980" s="280" t="n"/>
      <c r="AI980" s="280" t="n"/>
      <c r="AJ980" s="280" t="n"/>
      <c r="AK980" s="280" t="n"/>
    </row>
    <row r="981" ht="15" customFormat="1" customHeight="1" s="23">
      <c r="A981" s="115" t="n"/>
      <c r="B981" s="426" t="n"/>
      <c r="C981" s="86" t="n"/>
      <c r="D981" s="86" t="n"/>
      <c r="E981" s="86" t="n"/>
      <c r="F981" s="86" t="n"/>
      <c r="G981" s="22" t="n"/>
      <c r="H981" s="280" t="n"/>
      <c r="I981" s="280" t="n"/>
      <c r="J981" s="280" t="n"/>
      <c r="K981" s="280" t="n"/>
      <c r="L981" s="280" t="n"/>
      <c r="M981" s="280" t="n"/>
      <c r="N981" s="280" t="n"/>
      <c r="O981" s="280" t="n"/>
      <c r="P981" s="280" t="n"/>
      <c r="Q981" s="280" t="n"/>
      <c r="R981" s="280" t="n"/>
      <c r="S981" s="280" t="n"/>
      <c r="T981" s="280" t="n"/>
      <c r="U981" s="280" t="n"/>
      <c r="V981" s="280" t="n"/>
      <c r="W981" s="280" t="n"/>
      <c r="X981" s="280" t="n"/>
      <c r="Y981" s="280" t="n"/>
      <c r="Z981" s="280" t="n"/>
      <c r="AA981" s="280" t="n"/>
      <c r="AB981" s="280" t="n"/>
      <c r="AC981" s="280" t="n"/>
      <c r="AD981" s="280" t="n"/>
      <c r="AE981" s="280" t="n"/>
      <c r="AF981" s="280" t="n"/>
      <c r="AG981" s="280" t="n"/>
      <c r="AH981" s="280" t="n"/>
      <c r="AI981" s="280" t="n"/>
      <c r="AJ981" s="280" t="n"/>
      <c r="AK981" s="280" t="n"/>
    </row>
    <row r="982" ht="15" customFormat="1" customHeight="1" s="23">
      <c r="A982" s="115" t="n"/>
      <c r="B982" s="426" t="n"/>
      <c r="C982" s="86" t="n"/>
      <c r="D982" s="86" t="n"/>
      <c r="E982" s="86" t="n"/>
      <c r="F982" s="86" t="n"/>
      <c r="G982" s="22" t="n"/>
      <c r="H982" s="280" t="n"/>
      <c r="I982" s="280" t="n"/>
      <c r="J982" s="280" t="n"/>
      <c r="K982" s="280" t="n"/>
      <c r="L982" s="280" t="n"/>
      <c r="M982" s="280" t="n"/>
      <c r="N982" s="280" t="n"/>
      <c r="O982" s="280" t="n"/>
      <c r="P982" s="280" t="n"/>
      <c r="Q982" s="280" t="n"/>
      <c r="R982" s="280" t="n"/>
      <c r="S982" s="280" t="n"/>
      <c r="T982" s="280" t="n"/>
      <c r="U982" s="280" t="n"/>
      <c r="V982" s="280" t="n"/>
      <c r="W982" s="280" t="n"/>
      <c r="X982" s="280" t="n"/>
      <c r="Y982" s="280" t="n"/>
      <c r="Z982" s="280" t="n"/>
      <c r="AA982" s="280" t="n"/>
      <c r="AB982" s="280" t="n"/>
      <c r="AC982" s="280" t="n"/>
      <c r="AD982" s="280" t="n"/>
      <c r="AE982" s="280" t="n"/>
      <c r="AF982" s="280" t="n"/>
      <c r="AG982" s="280" t="n"/>
      <c r="AH982" s="280" t="n"/>
      <c r="AI982" s="280" t="n"/>
      <c r="AJ982" s="280" t="n"/>
      <c r="AK982" s="280" t="n"/>
    </row>
    <row r="983" ht="15" customFormat="1" customHeight="1" s="23">
      <c r="A983" s="115" t="n"/>
      <c r="B983" s="426" t="n"/>
      <c r="C983" s="86" t="n"/>
      <c r="D983" s="86" t="n"/>
      <c r="E983" s="86" t="n"/>
      <c r="F983" s="86" t="n"/>
      <c r="G983" s="22" t="n"/>
      <c r="H983" s="280" t="n"/>
      <c r="I983" s="280" t="n"/>
      <c r="J983" s="280" t="n"/>
      <c r="K983" s="280" t="n"/>
      <c r="L983" s="280" t="n"/>
      <c r="M983" s="280" t="n"/>
      <c r="N983" s="280" t="n"/>
      <c r="O983" s="280" t="n"/>
      <c r="P983" s="280" t="n"/>
      <c r="Q983" s="280" t="n"/>
      <c r="R983" s="280" t="n"/>
      <c r="S983" s="280" t="n"/>
      <c r="T983" s="280" t="n"/>
      <c r="U983" s="280" t="n"/>
      <c r="V983" s="280" t="n"/>
      <c r="W983" s="280" t="n"/>
      <c r="X983" s="280" t="n"/>
      <c r="Y983" s="280" t="n"/>
      <c r="Z983" s="280" t="n"/>
      <c r="AA983" s="280" t="n"/>
      <c r="AB983" s="280" t="n"/>
      <c r="AC983" s="280" t="n"/>
      <c r="AD983" s="280" t="n"/>
      <c r="AE983" s="280" t="n"/>
      <c r="AF983" s="280" t="n"/>
      <c r="AG983" s="280" t="n"/>
      <c r="AH983" s="280" t="n"/>
      <c r="AI983" s="280" t="n"/>
      <c r="AJ983" s="280" t="n"/>
      <c r="AK983" s="280" t="n"/>
    </row>
    <row r="984" ht="15" customFormat="1" customHeight="1" s="23">
      <c r="A984" s="115" t="n"/>
      <c r="B984" s="426" t="n"/>
      <c r="C984" s="86" t="n"/>
      <c r="D984" s="86" t="n"/>
      <c r="E984" s="86" t="n"/>
      <c r="F984" s="86" t="n"/>
      <c r="G984" s="22" t="n"/>
      <c r="H984" s="280" t="n"/>
      <c r="I984" s="280" t="n"/>
      <c r="J984" s="280" t="n"/>
      <c r="K984" s="280" t="n"/>
      <c r="L984" s="280" t="n"/>
      <c r="M984" s="280" t="n"/>
      <c r="N984" s="280" t="n"/>
      <c r="O984" s="280" t="n"/>
      <c r="P984" s="280" t="n"/>
      <c r="Q984" s="280" t="n"/>
      <c r="R984" s="280" t="n"/>
      <c r="S984" s="280" t="n"/>
      <c r="T984" s="280" t="n"/>
      <c r="U984" s="280" t="n"/>
      <c r="V984" s="280" t="n"/>
      <c r="W984" s="280" t="n"/>
      <c r="X984" s="280" t="n"/>
      <c r="Y984" s="280" t="n"/>
      <c r="Z984" s="280" t="n"/>
      <c r="AA984" s="280" t="n"/>
      <c r="AB984" s="280" t="n"/>
      <c r="AC984" s="280" t="n"/>
      <c r="AD984" s="280" t="n"/>
      <c r="AE984" s="280" t="n"/>
      <c r="AF984" s="280" t="n"/>
      <c r="AG984" s="280" t="n"/>
      <c r="AH984" s="280" t="n"/>
      <c r="AI984" s="280" t="n"/>
      <c r="AJ984" s="280" t="n"/>
      <c r="AK984" s="280" t="n"/>
    </row>
    <row r="985" ht="15" customFormat="1" customHeight="1" s="23">
      <c r="A985" s="115" t="n"/>
      <c r="B985" s="426" t="n"/>
      <c r="C985" s="86" t="n"/>
      <c r="D985" s="86" t="n"/>
      <c r="E985" s="86" t="n"/>
      <c r="F985" s="86" t="n"/>
      <c r="G985" s="22" t="n"/>
      <c r="H985" s="280" t="n"/>
      <c r="I985" s="280" t="n"/>
      <c r="J985" s="280" t="n"/>
      <c r="K985" s="280" t="n"/>
      <c r="L985" s="280" t="n"/>
      <c r="M985" s="280" t="n"/>
      <c r="N985" s="280" t="n"/>
      <c r="O985" s="280" t="n"/>
      <c r="P985" s="280" t="n"/>
      <c r="Q985" s="280" t="n"/>
      <c r="R985" s="280" t="n"/>
      <c r="S985" s="280" t="n"/>
      <c r="T985" s="280" t="n"/>
      <c r="U985" s="280" t="n"/>
      <c r="V985" s="280" t="n"/>
      <c r="W985" s="280" t="n"/>
      <c r="X985" s="280" t="n"/>
      <c r="Y985" s="280" t="n"/>
      <c r="Z985" s="280" t="n"/>
      <c r="AA985" s="280" t="n"/>
      <c r="AB985" s="280" t="n"/>
      <c r="AC985" s="280" t="n"/>
      <c r="AD985" s="280" t="n"/>
      <c r="AE985" s="280" t="n"/>
      <c r="AF985" s="280" t="n"/>
      <c r="AG985" s="280" t="n"/>
      <c r="AH985" s="280" t="n"/>
      <c r="AI985" s="280" t="n"/>
      <c r="AJ985" s="280" t="n"/>
      <c r="AK985" s="280" t="n"/>
    </row>
    <row r="986" ht="15" customFormat="1" customHeight="1" s="23">
      <c r="A986" s="115" t="n"/>
      <c r="B986" s="426" t="n"/>
      <c r="C986" s="86" t="n"/>
      <c r="D986" s="86" t="n"/>
      <c r="E986" s="86" t="n"/>
      <c r="F986" s="86" t="n"/>
      <c r="G986" s="22" t="n"/>
      <c r="H986" s="280" t="n"/>
      <c r="I986" s="280" t="n"/>
      <c r="J986" s="280" t="n"/>
      <c r="K986" s="280" t="n"/>
      <c r="L986" s="280" t="n"/>
      <c r="M986" s="280" t="n"/>
      <c r="N986" s="280" t="n"/>
      <c r="O986" s="280" t="n"/>
      <c r="P986" s="280" t="n"/>
      <c r="Q986" s="280" t="n"/>
      <c r="R986" s="280" t="n"/>
      <c r="S986" s="280" t="n"/>
      <c r="T986" s="280" t="n"/>
      <c r="U986" s="280" t="n"/>
      <c r="V986" s="280" t="n"/>
      <c r="W986" s="280" t="n"/>
      <c r="X986" s="280" t="n"/>
      <c r="Y986" s="280" t="n"/>
      <c r="Z986" s="280" t="n"/>
      <c r="AA986" s="280" t="n"/>
      <c r="AB986" s="280" t="n"/>
      <c r="AC986" s="280" t="n"/>
      <c r="AD986" s="280" t="n"/>
      <c r="AE986" s="280" t="n"/>
      <c r="AF986" s="280" t="n"/>
      <c r="AG986" s="280" t="n"/>
      <c r="AH986" s="280" t="n"/>
      <c r="AI986" s="280" t="n"/>
      <c r="AJ986" s="280" t="n"/>
      <c r="AK986" s="280" t="n"/>
    </row>
    <row r="987" ht="15" customFormat="1" customHeight="1" s="23">
      <c r="A987" s="115" t="n"/>
      <c r="B987" s="426" t="n"/>
      <c r="C987" s="86" t="n"/>
      <c r="D987" s="86" t="n"/>
      <c r="E987" s="86" t="n"/>
      <c r="F987" s="86" t="n"/>
      <c r="G987" s="22" t="n"/>
      <c r="H987" s="280" t="n"/>
      <c r="I987" s="280" t="n"/>
      <c r="J987" s="280" t="n"/>
      <c r="K987" s="280" t="n"/>
      <c r="L987" s="280" t="n"/>
      <c r="M987" s="280" t="n"/>
      <c r="N987" s="280" t="n"/>
      <c r="O987" s="280" t="n"/>
      <c r="P987" s="280" t="n"/>
      <c r="Q987" s="280" t="n"/>
      <c r="R987" s="280" t="n"/>
      <c r="S987" s="280" t="n"/>
      <c r="T987" s="280" t="n"/>
      <c r="U987" s="280" t="n"/>
      <c r="V987" s="280" t="n"/>
      <c r="W987" s="280" t="n"/>
      <c r="X987" s="280" t="n"/>
      <c r="Y987" s="280" t="n"/>
      <c r="Z987" s="280" t="n"/>
      <c r="AA987" s="280" t="n"/>
      <c r="AB987" s="280" t="n"/>
      <c r="AC987" s="280" t="n"/>
      <c r="AD987" s="280" t="n"/>
      <c r="AE987" s="280" t="n"/>
      <c r="AF987" s="280" t="n"/>
      <c r="AG987" s="280" t="n"/>
      <c r="AH987" s="280" t="n"/>
      <c r="AI987" s="280" t="n"/>
      <c r="AJ987" s="280" t="n"/>
      <c r="AK987" s="280" t="n"/>
    </row>
    <row r="988" ht="15" customFormat="1" customHeight="1" s="23">
      <c r="A988" s="115" t="n"/>
      <c r="B988" s="426" t="n"/>
      <c r="C988" s="86" t="n"/>
      <c r="D988" s="86" t="n"/>
      <c r="E988" s="86" t="n"/>
      <c r="F988" s="86" t="n"/>
      <c r="G988" s="22" t="n"/>
      <c r="H988" s="280" t="n"/>
      <c r="I988" s="280" t="n"/>
      <c r="J988" s="280" t="n"/>
      <c r="K988" s="280" t="n"/>
      <c r="L988" s="280" t="n"/>
      <c r="M988" s="280" t="n"/>
      <c r="N988" s="280" t="n"/>
      <c r="O988" s="280" t="n"/>
      <c r="P988" s="280" t="n"/>
      <c r="Q988" s="280" t="n"/>
      <c r="R988" s="280" t="n"/>
      <c r="S988" s="280" t="n"/>
      <c r="T988" s="280" t="n"/>
      <c r="U988" s="280" t="n"/>
      <c r="V988" s="280" t="n"/>
      <c r="W988" s="280" t="n"/>
      <c r="X988" s="280" t="n"/>
      <c r="Y988" s="280" t="n"/>
      <c r="Z988" s="280" t="n"/>
      <c r="AA988" s="280" t="n"/>
      <c r="AB988" s="280" t="n"/>
      <c r="AC988" s="280" t="n"/>
      <c r="AD988" s="280" t="n"/>
      <c r="AE988" s="280" t="n"/>
      <c r="AF988" s="280" t="n"/>
      <c r="AG988" s="280" t="n"/>
      <c r="AH988" s="280" t="n"/>
      <c r="AI988" s="280" t="n"/>
      <c r="AJ988" s="280" t="n"/>
      <c r="AK988" s="280" t="n"/>
    </row>
    <row r="989" ht="15" customFormat="1" customHeight="1" s="23">
      <c r="A989" s="115" t="n"/>
      <c r="B989" s="426" t="n"/>
      <c r="C989" s="86" t="n"/>
      <c r="D989" s="86" t="n"/>
      <c r="E989" s="86" t="n"/>
      <c r="F989" s="86" t="n"/>
      <c r="G989" s="22" t="n"/>
      <c r="H989" s="280" t="n"/>
      <c r="I989" s="280" t="n"/>
      <c r="J989" s="280" t="n"/>
      <c r="K989" s="280" t="n"/>
      <c r="L989" s="280" t="n"/>
      <c r="M989" s="280" t="n"/>
      <c r="N989" s="280" t="n"/>
      <c r="O989" s="280" t="n"/>
      <c r="P989" s="280" t="n"/>
      <c r="Q989" s="280" t="n"/>
      <c r="R989" s="280" t="n"/>
      <c r="S989" s="280" t="n"/>
      <c r="T989" s="280" t="n"/>
      <c r="U989" s="280" t="n"/>
      <c r="V989" s="280" t="n"/>
      <c r="W989" s="280" t="n"/>
      <c r="X989" s="280" t="n"/>
      <c r="Y989" s="280" t="n"/>
      <c r="Z989" s="280" t="n"/>
      <c r="AA989" s="280" t="n"/>
      <c r="AB989" s="280" t="n"/>
      <c r="AC989" s="280" t="n"/>
      <c r="AD989" s="280" t="n"/>
      <c r="AE989" s="280" t="n"/>
      <c r="AF989" s="280" t="n"/>
      <c r="AG989" s="280" t="n"/>
      <c r="AH989" s="280" t="n"/>
      <c r="AI989" s="280" t="n"/>
      <c r="AJ989" s="280" t="n"/>
      <c r="AK989" s="280" t="n"/>
    </row>
    <row r="990" ht="15" customFormat="1" customHeight="1" s="23">
      <c r="A990" s="115" t="n"/>
      <c r="B990" s="426" t="n"/>
      <c r="C990" s="86" t="n"/>
      <c r="D990" s="86" t="n"/>
      <c r="E990" s="86" t="n"/>
      <c r="F990" s="86" t="n"/>
      <c r="G990" s="22" t="n"/>
      <c r="H990" s="280" t="n"/>
      <c r="I990" s="280" t="n"/>
      <c r="J990" s="280" t="n"/>
      <c r="K990" s="280" t="n"/>
      <c r="L990" s="280" t="n"/>
      <c r="M990" s="280" t="n"/>
      <c r="N990" s="280" t="n"/>
      <c r="O990" s="280" t="n"/>
      <c r="P990" s="280" t="n"/>
      <c r="Q990" s="280" t="n"/>
      <c r="R990" s="280" t="n"/>
      <c r="S990" s="280" t="n"/>
      <c r="T990" s="280" t="n"/>
      <c r="U990" s="280" t="n"/>
      <c r="V990" s="280" t="n"/>
      <c r="W990" s="280" t="n"/>
      <c r="X990" s="280" t="n"/>
      <c r="Y990" s="280" t="n"/>
      <c r="Z990" s="280" t="n"/>
      <c r="AA990" s="280" t="n"/>
      <c r="AB990" s="280" t="n"/>
      <c r="AC990" s="280" t="n"/>
      <c r="AD990" s="280" t="n"/>
      <c r="AE990" s="280" t="n"/>
      <c r="AF990" s="280" t="n"/>
      <c r="AG990" s="280" t="n"/>
      <c r="AH990" s="280" t="n"/>
      <c r="AI990" s="280" t="n"/>
      <c r="AJ990" s="280" t="n"/>
      <c r="AK990" s="280" t="n"/>
    </row>
    <row r="991" ht="15" customFormat="1" customHeight="1" s="23">
      <c r="A991" s="115" t="n"/>
      <c r="B991" s="426" t="n"/>
      <c r="C991" s="86" t="n"/>
      <c r="D991" s="86" t="n"/>
      <c r="E991" s="86" t="n"/>
      <c r="F991" s="86" t="n"/>
      <c r="G991" s="22" t="n"/>
      <c r="H991" s="280" t="n"/>
      <c r="I991" s="280" t="n"/>
      <c r="J991" s="280" t="n"/>
      <c r="K991" s="280" t="n"/>
      <c r="L991" s="280" t="n"/>
      <c r="M991" s="280" t="n"/>
      <c r="N991" s="280" t="n"/>
      <c r="O991" s="280" t="n"/>
      <c r="P991" s="280" t="n"/>
      <c r="Q991" s="280" t="n"/>
      <c r="R991" s="280" t="n"/>
      <c r="S991" s="280" t="n"/>
      <c r="T991" s="280" t="n"/>
      <c r="U991" s="280" t="n"/>
      <c r="V991" s="280" t="n"/>
      <c r="W991" s="280" t="n"/>
      <c r="X991" s="280" t="n"/>
      <c r="Y991" s="280" t="n"/>
      <c r="Z991" s="280" t="n"/>
      <c r="AA991" s="280" t="n"/>
      <c r="AB991" s="280" t="n"/>
      <c r="AC991" s="280" t="n"/>
      <c r="AD991" s="280" t="n"/>
      <c r="AE991" s="280" t="n"/>
      <c r="AF991" s="280" t="n"/>
      <c r="AG991" s="280" t="n"/>
      <c r="AH991" s="280" t="n"/>
      <c r="AI991" s="280" t="n"/>
      <c r="AJ991" s="280" t="n"/>
      <c r="AK991" s="280" t="n"/>
    </row>
    <row r="992" ht="15" customFormat="1" customHeight="1" s="23">
      <c r="A992" s="115" t="n"/>
      <c r="B992" s="426" t="n"/>
      <c r="C992" s="86" t="n"/>
      <c r="D992" s="86" t="n"/>
      <c r="E992" s="86" t="n"/>
      <c r="F992" s="86" t="n"/>
      <c r="G992" s="22" t="n"/>
      <c r="H992" s="280" t="n"/>
      <c r="I992" s="280" t="n"/>
      <c r="J992" s="280" t="n"/>
      <c r="K992" s="280" t="n"/>
      <c r="L992" s="280" t="n"/>
      <c r="M992" s="280" t="n"/>
      <c r="N992" s="280" t="n"/>
      <c r="O992" s="280" t="n"/>
      <c r="P992" s="280" t="n"/>
      <c r="Q992" s="280" t="n"/>
      <c r="R992" s="280" t="n"/>
      <c r="S992" s="280" t="n"/>
      <c r="T992" s="280" t="n"/>
      <c r="U992" s="280" t="n"/>
      <c r="V992" s="280" t="n"/>
      <c r="W992" s="280" t="n"/>
      <c r="X992" s="280" t="n"/>
      <c r="Y992" s="280" t="n"/>
      <c r="Z992" s="280" t="n"/>
      <c r="AA992" s="280" t="n"/>
      <c r="AB992" s="280" t="n"/>
      <c r="AC992" s="280" t="n"/>
      <c r="AD992" s="280" t="n"/>
      <c r="AE992" s="280" t="n"/>
      <c r="AF992" s="280" t="n"/>
      <c r="AG992" s="280" t="n"/>
      <c r="AH992" s="280" t="n"/>
      <c r="AI992" s="280" t="n"/>
      <c r="AJ992" s="280" t="n"/>
      <c r="AK992" s="280" t="n"/>
    </row>
    <row r="993" ht="15" customFormat="1" customHeight="1" s="23">
      <c r="A993" s="115" t="n"/>
      <c r="B993" s="426" t="n"/>
      <c r="C993" s="86" t="n"/>
      <c r="D993" s="86" t="n"/>
      <c r="E993" s="86" t="n"/>
      <c r="F993" s="86" t="n"/>
      <c r="G993" s="22" t="n"/>
      <c r="H993" s="280" t="n"/>
      <c r="I993" s="280" t="n"/>
      <c r="J993" s="280" t="n"/>
      <c r="K993" s="280" t="n"/>
      <c r="L993" s="280" t="n"/>
      <c r="M993" s="280" t="n"/>
      <c r="N993" s="280" t="n"/>
      <c r="O993" s="280" t="n"/>
      <c r="P993" s="280" t="n"/>
      <c r="Q993" s="280" t="n"/>
      <c r="R993" s="280" t="n"/>
      <c r="S993" s="280" t="n"/>
      <c r="T993" s="280" t="n"/>
      <c r="U993" s="280" t="n"/>
      <c r="V993" s="280" t="n"/>
      <c r="W993" s="280" t="n"/>
      <c r="X993" s="280" t="n"/>
      <c r="Y993" s="280" t="n"/>
      <c r="Z993" s="280" t="n"/>
      <c r="AA993" s="280" t="n"/>
      <c r="AB993" s="280" t="n"/>
      <c r="AC993" s="280" t="n"/>
      <c r="AD993" s="280" t="n"/>
      <c r="AE993" s="280" t="n"/>
      <c r="AF993" s="280" t="n"/>
      <c r="AG993" s="280" t="n"/>
      <c r="AH993" s="280" t="n"/>
      <c r="AI993" s="280" t="n"/>
      <c r="AJ993" s="280" t="n"/>
      <c r="AK993" s="280" t="n"/>
    </row>
    <row r="994" ht="15" customFormat="1" customHeight="1" s="23">
      <c r="A994" s="115" t="n"/>
      <c r="B994" s="426" t="n"/>
      <c r="C994" s="86" t="n"/>
      <c r="D994" s="86" t="n"/>
      <c r="E994" s="86" t="n"/>
      <c r="F994" s="86" t="n"/>
      <c r="G994" s="22" t="n"/>
      <c r="H994" s="280" t="n"/>
      <c r="I994" s="280" t="n"/>
      <c r="J994" s="280" t="n"/>
      <c r="K994" s="280" t="n"/>
      <c r="L994" s="280" t="n"/>
      <c r="M994" s="280" t="n"/>
      <c r="N994" s="280" t="n"/>
      <c r="O994" s="280" t="n"/>
      <c r="P994" s="280" t="n"/>
      <c r="Q994" s="280" t="n"/>
      <c r="R994" s="280" t="n"/>
      <c r="S994" s="280" t="n"/>
      <c r="T994" s="280" t="n"/>
      <c r="U994" s="280" t="n"/>
      <c r="V994" s="280" t="n"/>
      <c r="W994" s="280" t="n"/>
      <c r="X994" s="280" t="n"/>
      <c r="Y994" s="280" t="n"/>
      <c r="Z994" s="280" t="n"/>
      <c r="AA994" s="280" t="n"/>
      <c r="AB994" s="280" t="n"/>
      <c r="AC994" s="280" t="n"/>
      <c r="AD994" s="280" t="n"/>
      <c r="AE994" s="280" t="n"/>
      <c r="AF994" s="280" t="n"/>
      <c r="AG994" s="280" t="n"/>
      <c r="AH994" s="280" t="n"/>
      <c r="AI994" s="280" t="n"/>
      <c r="AJ994" s="280" t="n"/>
      <c r="AK994" s="280" t="n"/>
    </row>
    <row r="995" ht="15" customFormat="1" customHeight="1" s="23">
      <c r="A995" s="115" t="n"/>
      <c r="B995" s="426" t="n"/>
      <c r="C995" s="86" t="n"/>
      <c r="D995" s="86" t="n"/>
      <c r="E995" s="86" t="n"/>
      <c r="F995" s="86" t="n"/>
      <c r="G995" s="22" t="n"/>
      <c r="H995" s="280" t="n"/>
      <c r="I995" s="280" t="n"/>
      <c r="J995" s="280" t="n"/>
      <c r="K995" s="280" t="n"/>
      <c r="L995" s="280" t="n"/>
      <c r="M995" s="280" t="n"/>
      <c r="N995" s="280" t="n"/>
      <c r="O995" s="280" t="n"/>
      <c r="P995" s="280" t="n"/>
      <c r="Q995" s="280" t="n"/>
      <c r="R995" s="280" t="n"/>
      <c r="S995" s="280" t="n"/>
      <c r="T995" s="280" t="n"/>
      <c r="U995" s="280" t="n"/>
      <c r="V995" s="280" t="n"/>
      <c r="W995" s="280" t="n"/>
      <c r="X995" s="280" t="n"/>
      <c r="Y995" s="280" t="n"/>
      <c r="Z995" s="280" t="n"/>
      <c r="AA995" s="280" t="n"/>
      <c r="AB995" s="280" t="n"/>
      <c r="AC995" s="280" t="n"/>
      <c r="AD995" s="280" t="n"/>
      <c r="AE995" s="280" t="n"/>
      <c r="AF995" s="280" t="n"/>
      <c r="AG995" s="280" t="n"/>
      <c r="AH995" s="280" t="n"/>
      <c r="AI995" s="280" t="n"/>
      <c r="AJ995" s="280" t="n"/>
      <c r="AK995" s="280" t="n"/>
    </row>
    <row r="996" ht="15" customFormat="1" customHeight="1" s="23">
      <c r="A996" s="115" t="n"/>
      <c r="B996" s="426" t="n"/>
      <c r="C996" s="86" t="n"/>
      <c r="D996" s="86" t="n"/>
      <c r="E996" s="86" t="n"/>
      <c r="F996" s="86" t="n"/>
      <c r="G996" s="22" t="n"/>
      <c r="H996" s="280" t="n"/>
      <c r="I996" s="280" t="n"/>
      <c r="J996" s="280" t="n"/>
      <c r="K996" s="280" t="n"/>
      <c r="L996" s="280" t="n"/>
      <c r="M996" s="280" t="n"/>
      <c r="N996" s="280" t="n"/>
      <c r="O996" s="280" t="n"/>
      <c r="P996" s="280" t="n"/>
      <c r="Q996" s="280" t="n"/>
      <c r="R996" s="280" t="n"/>
      <c r="S996" s="280" t="n"/>
      <c r="T996" s="280" t="n"/>
      <c r="U996" s="280" t="n"/>
      <c r="V996" s="280" t="n"/>
      <c r="W996" s="280" t="n"/>
      <c r="X996" s="280" t="n"/>
      <c r="Y996" s="280" t="n"/>
      <c r="Z996" s="280" t="n"/>
      <c r="AA996" s="280" t="n"/>
      <c r="AB996" s="280" t="n"/>
      <c r="AC996" s="280" t="n"/>
      <c r="AD996" s="280" t="n"/>
      <c r="AE996" s="280" t="n"/>
      <c r="AF996" s="280" t="n"/>
      <c r="AG996" s="280" t="n"/>
      <c r="AH996" s="280" t="n"/>
      <c r="AI996" s="280" t="n"/>
      <c r="AJ996" s="280" t="n"/>
      <c r="AK996" s="280" t="n"/>
    </row>
    <row r="997" ht="15" customFormat="1" customHeight="1" s="23">
      <c r="A997" s="115" t="n"/>
      <c r="B997" s="426" t="n"/>
      <c r="C997" s="86" t="n"/>
      <c r="D997" s="86" t="n"/>
      <c r="E997" s="86" t="n"/>
      <c r="F997" s="86" t="n"/>
      <c r="G997" s="22" t="n"/>
      <c r="H997" s="280" t="n"/>
      <c r="I997" s="280" t="n"/>
      <c r="J997" s="280" t="n"/>
      <c r="K997" s="280" t="n"/>
      <c r="L997" s="280" t="n"/>
      <c r="M997" s="280" t="n"/>
      <c r="N997" s="280" t="n"/>
      <c r="O997" s="280" t="n"/>
      <c r="P997" s="280" t="n"/>
      <c r="Q997" s="280" t="n"/>
      <c r="R997" s="280" t="n"/>
      <c r="S997" s="280" t="n"/>
      <c r="T997" s="280" t="n"/>
      <c r="U997" s="280" t="n"/>
      <c r="V997" s="280" t="n"/>
      <c r="W997" s="280" t="n"/>
      <c r="X997" s="280" t="n"/>
      <c r="Y997" s="280" t="n"/>
      <c r="Z997" s="280" t="n"/>
      <c r="AA997" s="280" t="n"/>
      <c r="AB997" s="280" t="n"/>
      <c r="AC997" s="280" t="n"/>
      <c r="AD997" s="280" t="n"/>
      <c r="AE997" s="280" t="n"/>
      <c r="AF997" s="280" t="n"/>
      <c r="AG997" s="280" t="n"/>
      <c r="AH997" s="280" t="n"/>
      <c r="AI997" s="280" t="n"/>
      <c r="AJ997" s="280" t="n"/>
      <c r="AK997" s="280" t="n"/>
    </row>
    <row r="998" ht="15" customFormat="1" customHeight="1" s="23">
      <c r="A998" s="115" t="n"/>
      <c r="B998" s="426" t="n"/>
      <c r="C998" s="86" t="n"/>
      <c r="D998" s="86" t="n"/>
      <c r="E998" s="86" t="n"/>
      <c r="F998" s="86" t="n"/>
      <c r="G998" s="22" t="n"/>
      <c r="H998" s="280" t="n"/>
      <c r="I998" s="280" t="n"/>
      <c r="J998" s="280" t="n"/>
      <c r="K998" s="280" t="n"/>
      <c r="L998" s="280" t="n"/>
      <c r="M998" s="280" t="n"/>
      <c r="N998" s="280" t="n"/>
      <c r="O998" s="280" t="n"/>
      <c r="P998" s="280" t="n"/>
      <c r="Q998" s="280" t="n"/>
      <c r="R998" s="280" t="n"/>
      <c r="S998" s="280" t="n"/>
      <c r="T998" s="280" t="n"/>
      <c r="U998" s="280" t="n"/>
      <c r="V998" s="280" t="n"/>
      <c r="W998" s="280" t="n"/>
      <c r="X998" s="280" t="n"/>
      <c r="Y998" s="280" t="n"/>
      <c r="Z998" s="280" t="n"/>
      <c r="AA998" s="280" t="n"/>
      <c r="AB998" s="280" t="n"/>
      <c r="AC998" s="280" t="n"/>
      <c r="AD998" s="280" t="n"/>
      <c r="AE998" s="280" t="n"/>
      <c r="AF998" s="280" t="n"/>
      <c r="AG998" s="280" t="n"/>
      <c r="AH998" s="280" t="n"/>
      <c r="AI998" s="280" t="n"/>
      <c r="AJ998" s="280" t="n"/>
      <c r="AK998" s="280" t="n"/>
    </row>
    <row r="999" ht="15" customFormat="1" customHeight="1" s="23">
      <c r="A999" s="115" t="n"/>
      <c r="B999" s="426" t="n"/>
      <c r="C999" s="86" t="n"/>
      <c r="D999" s="86" t="n"/>
      <c r="E999" s="86" t="n"/>
      <c r="F999" s="86" t="n"/>
      <c r="G999" s="22" t="n"/>
      <c r="H999" s="280" t="n"/>
      <c r="I999" s="280" t="n"/>
      <c r="J999" s="280" t="n"/>
      <c r="K999" s="280" t="n"/>
      <c r="L999" s="280" t="n"/>
      <c r="M999" s="280" t="n"/>
      <c r="N999" s="280" t="n"/>
      <c r="O999" s="280" t="n"/>
      <c r="P999" s="280" t="n"/>
      <c r="Q999" s="280" t="n"/>
      <c r="R999" s="280" t="n"/>
      <c r="S999" s="280" t="n"/>
      <c r="T999" s="280" t="n"/>
      <c r="U999" s="280" t="n"/>
      <c r="V999" s="280" t="n"/>
      <c r="W999" s="280" t="n"/>
      <c r="X999" s="280" t="n"/>
      <c r="Y999" s="280" t="n"/>
      <c r="Z999" s="280" t="n"/>
      <c r="AA999" s="280" t="n"/>
      <c r="AB999" s="280" t="n"/>
      <c r="AC999" s="280" t="n"/>
      <c r="AD999" s="280" t="n"/>
      <c r="AE999" s="280" t="n"/>
      <c r="AF999" s="280" t="n"/>
      <c r="AG999" s="280" t="n"/>
      <c r="AH999" s="280" t="n"/>
      <c r="AI999" s="280" t="n"/>
      <c r="AJ999" s="280" t="n"/>
      <c r="AK999" s="280" t="n"/>
    </row>
    <row r="1000" ht="15" customFormat="1" customHeight="1" s="23">
      <c r="A1000" s="115" t="n"/>
      <c r="B1000" s="426" t="n"/>
      <c r="C1000" s="86" t="n"/>
      <c r="D1000" s="86" t="n"/>
      <c r="E1000" s="86" t="n"/>
      <c r="F1000" s="86" t="n"/>
      <c r="G1000" s="22" t="n"/>
      <c r="H1000" s="280" t="n"/>
      <c r="I1000" s="280" t="n"/>
      <c r="J1000" s="280" t="n"/>
      <c r="K1000" s="280" t="n"/>
      <c r="L1000" s="280" t="n"/>
      <c r="M1000" s="280" t="n"/>
      <c r="N1000" s="280" t="n"/>
      <c r="O1000" s="280" t="n"/>
      <c r="P1000" s="280" t="n"/>
      <c r="Q1000" s="280" t="n"/>
      <c r="R1000" s="280" t="n"/>
      <c r="S1000" s="280" t="n"/>
      <c r="T1000" s="280" t="n"/>
      <c r="U1000" s="280" t="n"/>
      <c r="V1000" s="280" t="n"/>
      <c r="W1000" s="280" t="n"/>
      <c r="X1000" s="280" t="n"/>
      <c r="Y1000" s="280" t="n"/>
      <c r="Z1000" s="280" t="n"/>
      <c r="AA1000" s="280" t="n"/>
      <c r="AB1000" s="280" t="n"/>
      <c r="AC1000" s="280" t="n"/>
      <c r="AD1000" s="280" t="n"/>
      <c r="AE1000" s="280" t="n"/>
      <c r="AF1000" s="280" t="n"/>
      <c r="AG1000" s="280" t="n"/>
      <c r="AH1000" s="280" t="n"/>
      <c r="AI1000" s="280" t="n"/>
      <c r="AJ1000" s="280" t="n"/>
      <c r="AK1000" s="280" t="n"/>
    </row>
    <row r="1001" ht="12.75" customHeight="1" thickBot="1">
      <c r="A1001" s="116" t="n"/>
      <c r="B1001" s="479">
        <f>OFFSET(L!$C$1,MATCH("General"&amp;"Cpy",L!$A:$A,0)-1,SL,,)</f>
        <v/>
      </c>
      <c r="C1001" s="540" t="n"/>
      <c r="D1001" s="540" t="n"/>
      <c r="E1001" s="540" t="n"/>
      <c r="F1001" s="540" t="n"/>
      <c r="G1001" s="21" t="n"/>
    </row>
    <row r="1002" ht="14.1" customHeight="1" thickTop="1">
      <c r="F1002" s="89" t="n"/>
    </row>
  </sheetData>
  <sheetProtection selectLockedCells="0" selectUnlockedCells="0" algorithmName="SHA-512" sheet="1" objects="0" insertRows="0" insertHyperlinks="1" autoFilter="1" scenarios="0" formatColumns="1" deleteColumns="1" insertColumns="1" pivotTables="1" deleteRows="0" formatCells="1" saltValue="o7M1AnW8IK8geKAEYIqRsA==" formatRows="0" sort="1" spinCount="100000" hashValue="Fo3wQ4CuU9LsYWVkeA53AKzSAikg6hhNdjfBrlN1Snk5uEyfMkh6THWHWiiJSf7XxRuu+bRfrFdJbt4m14vpAw=="/>
  <mergeCells count="3">
    <mergeCell ref="B4:F4"/>
    <mergeCell ref="A1:F1"/>
    <mergeCell ref="B1001:F1001"/>
  </mergeCells>
  <hyperlinks>
    <hyperlink ref="B4" location="Declaration!D8" display="Click here to return to Declaration tab"/>
  </hyperlinks>
  <pageMargins left="0.7086614173228351" right="0.7086614173228351" top="0.748031496062992" bottom="0.748031496062992" header="0.31496062992126" footer="0.31496062992126"/>
  <pageSetup orientation="portrait" scale="55" fitToHeight="100" pageOrder="overThenDown"/>
  <headerFooter>
    <oddHeader>&amp;R&amp;"Calibri"&amp;1 &amp;KFF0000 L2: Internal use only#_x000d_</oddHeader>
    <oddFooter>&amp;CPage &amp;P of &amp;N</oddFooter>
    <evenHeader/>
    <evenFooter/>
    <firstHeader/>
    <firstFooter/>
  </headerFooter>
</worksheet>
</file>

<file path=xl/worksheets/sheet9.xml><?xml version="1.0" encoding="utf-8"?>
<worksheet xmlns="http://schemas.openxmlformats.org/spreadsheetml/2006/main">
  <sheetPr codeName="Sheet8">
    <outlinePr summaryBelow="1" summaryRight="1"/>
    <pageSetUpPr/>
  </sheetPr>
  <dimension ref="A1:M595"/>
  <sheetViews>
    <sheetView zoomScaleNormal="100" workbookViewId="0">
      <pane ySplit="4" topLeftCell="A5" activePane="bottomLeft" state="frozen"/>
      <selection pane="bottomLeft" activeCell="A5" sqref="A5"/>
      <selection activeCell="B24" sqref="B24:J24"/>
    </sheetView>
  </sheetViews>
  <sheetFormatPr baseColWidth="8" defaultColWidth="9" defaultRowHeight="13.5"/>
  <cols>
    <col width="9" bestFit="1" customWidth="1" style="151" min="1" max="1"/>
    <col width="43" customWidth="1" style="151" min="2" max="2"/>
    <col width="40" customWidth="1" style="151" min="3" max="3"/>
    <col width="23" customWidth="1" style="151" min="4" max="4"/>
    <col width="12.75" customWidth="1" style="151" min="5" max="5"/>
    <col width="12.75" customWidth="1" style="481" min="6" max="6"/>
    <col width="15.125" customWidth="1" style="151" min="7" max="7"/>
    <col width="24" customWidth="1" style="151" min="8" max="8"/>
    <col width="28" customWidth="1" style="151" min="9" max="9"/>
    <col hidden="1" width="11" customWidth="1" style="151" min="10" max="10"/>
    <col hidden="1" width="78.875" customWidth="1" style="151" min="11" max="11"/>
    <col width="17.5" customWidth="1" style="151" min="12" max="12"/>
    <col width="16" customWidth="1" style="151" min="13" max="13"/>
    <col width="9" customWidth="1" style="151" min="14" max="16384"/>
  </cols>
  <sheetData>
    <row r="1" ht="180" customHeight="1">
      <c r="A1" s="480">
        <f>OFFSET(L!$C$1,MATCH("Smelter Look-up"&amp;ADDRESS(ROW(),COLUMN(),4),L!$A:$A,0)-1,SL,,)</f>
        <v/>
      </c>
      <c r="B1" s="15" t="n"/>
      <c r="C1" s="15" t="n"/>
      <c r="D1" s="15" t="n"/>
      <c r="E1" s="15" t="n"/>
      <c r="F1" s="15" t="n"/>
      <c r="G1" s="15" t="n"/>
    </row>
    <row r="2">
      <c r="A2" s="481" t="n"/>
    </row>
    <row r="3"/>
    <row r="4" ht="103.5" customFormat="1" customHeight="1" s="155">
      <c r="A4" s="153">
        <f>OFFSET(L!$C$1,MATCH("Smelter Look-up"&amp;ADDRESS(ROW(),COLUMN(),4),L!$A:$A,0)-1,SL,,)</f>
        <v/>
      </c>
      <c r="B4" s="153">
        <f>OFFSET(L!$C$1,MATCH("Smelter Look-up"&amp;ADDRESS(ROW(),COLUMN(),4),L!$A:$A,0)-1,SL,,)</f>
        <v/>
      </c>
      <c r="C4" s="153">
        <f>OFFSET(L!$C$1,MATCH("Smelter Look-up"&amp;ADDRESS(ROW(),COLUMN(),4),L!$A:$A,0)-1,SL,,)</f>
        <v/>
      </c>
      <c r="D4" s="153">
        <f>OFFSET(L!$C$1,MATCH("Smelter Look-up"&amp;ADDRESS(ROW(),COLUMN(),4),L!$A:$A,0)-1,SL,,)</f>
        <v/>
      </c>
      <c r="E4" s="153">
        <f>OFFSET(L!$C$1,MATCH("Smelter Look-up"&amp;ADDRESS(ROW(),COLUMN(),4),L!$A:$A,0)-1,SL,,)</f>
        <v/>
      </c>
      <c r="F4" s="153">
        <f>OFFSET(L!$C$1,MATCH("Smelter Look-up"&amp;ADDRESS(ROW(),COLUMN(),4),L!$A:$A,0)-1,SL,,)</f>
        <v/>
      </c>
      <c r="G4" s="153">
        <f>OFFSET(L!$C$1,MATCH("Smelter Look-up"&amp;ADDRESS(ROW(),COLUMN(),4),L!$A:$A,0)-1,SL,,)</f>
        <v/>
      </c>
      <c r="H4" s="153">
        <f>OFFSET(L!$C$1,MATCH("Smelter Look-up"&amp;ADDRESS(ROW(),COLUMN(),4),L!$A:$A,0)-1,SL,,)</f>
        <v/>
      </c>
      <c r="I4" s="153">
        <f>OFFSET(L!$C$1,MATCH("Smelter Look-up"&amp;ADDRESS(ROW(),COLUMN(),4),L!$A:$A,0)-1,SL,,)</f>
        <v/>
      </c>
      <c r="J4" s="153" t="inlineStr">
        <is>
          <t>METAL+Alias</t>
        </is>
      </c>
      <c r="K4" s="153" t="inlineStr">
        <is>
          <t>METAL+Alias</t>
        </is>
      </c>
      <c r="L4" s="154" t="n"/>
      <c r="M4" s="154" t="n"/>
    </row>
    <row r="5">
      <c r="A5" s="151" t="inlineStr">
        <is>
          <t>Cobalt</t>
        </is>
      </c>
      <c r="B5" s="151" t="inlineStr">
        <is>
          <t>Advanced Materials Production Plant (Qingyuan Industrial Park)</t>
        </is>
      </c>
      <c r="C5" s="151" t="inlineStr">
        <is>
          <t>Advanced Materials Production Plant (Qingyuan Industrial Park)</t>
        </is>
      </c>
      <c r="D5" s="279" t="inlineStr">
        <is>
          <t>CHINA</t>
        </is>
      </c>
      <c r="E5" s="279" t="inlineStr">
        <is>
          <t>CID003875</t>
        </is>
      </c>
      <c r="F5" s="481" t="inlineStr">
        <is>
          <t>RMI</t>
        </is>
      </c>
      <c r="G5" s="279" t="n"/>
      <c r="H5" s="151" t="inlineStr">
        <is>
          <t>Qingyuan City</t>
        </is>
      </c>
      <c r="I5" s="151" t="inlineStr">
        <is>
          <t>Guangdong Sheng</t>
        </is>
      </c>
      <c r="J5" s="151">
        <f>A5&amp;B5</f>
        <v/>
      </c>
      <c r="K5" s="151">
        <f>A5&amp;B5</f>
        <v/>
      </c>
    </row>
    <row r="6">
      <c r="A6" s="151" t="inlineStr">
        <is>
          <t>Cobalt</t>
        </is>
      </c>
      <c r="B6" s="151" t="inlineStr">
        <is>
          <t>Anhui Hanrui New Material Co., Ltd.</t>
        </is>
      </c>
      <c r="C6" s="151" t="inlineStr">
        <is>
          <t>Anhui Hanrui New Material Co., Ltd.</t>
        </is>
      </c>
      <c r="D6" s="279" t="inlineStr">
        <is>
          <t>CHINA</t>
        </is>
      </c>
      <c r="E6" s="279" t="inlineStr">
        <is>
          <t>CID003927</t>
        </is>
      </c>
      <c r="F6" s="481" t="inlineStr">
        <is>
          <t>RMI</t>
        </is>
      </c>
      <c r="G6" s="279" t="n"/>
      <c r="H6" s="151" t="inlineStr">
        <is>
          <t>Chuzhou</t>
        </is>
      </c>
      <c r="I6" s="151" t="inlineStr">
        <is>
          <t>Anhui Sheng</t>
        </is>
      </c>
      <c r="J6" s="151">
        <f>A6&amp;B6</f>
        <v/>
      </c>
      <c r="K6" s="151">
        <f>A6&amp;B6</f>
        <v/>
      </c>
    </row>
    <row r="7">
      <c r="A7" s="151" t="inlineStr">
        <is>
          <t>Cobalt</t>
        </is>
      </c>
      <c r="B7" s="151" t="inlineStr">
        <is>
          <t>Attero Recycling Pvt Ltd</t>
        </is>
      </c>
      <c r="C7" s="151" t="inlineStr">
        <is>
          <t>Attero Recycling Pvt Ltd</t>
        </is>
      </c>
      <c r="D7" s="279" t="inlineStr">
        <is>
          <t>INDIA</t>
        </is>
      </c>
      <c r="E7" s="279" t="inlineStr">
        <is>
          <t>CID004695</t>
        </is>
      </c>
      <c r="F7" s="481" t="inlineStr">
        <is>
          <t>RMI</t>
        </is>
      </c>
      <c r="G7" s="279" t="n"/>
      <c r="H7" s="151" t="inlineStr">
        <is>
          <t>Roorkee</t>
        </is>
      </c>
      <c r="I7" s="151" t="inlineStr">
        <is>
          <t>Uttarākhand</t>
        </is>
      </c>
      <c r="J7" s="151">
        <f>A7&amp;B7</f>
        <v/>
      </c>
      <c r="K7" s="151">
        <f>A7&amp;B7</f>
        <v/>
      </c>
    </row>
    <row r="8">
      <c r="A8" s="151" t="inlineStr">
        <is>
          <t>Cobalt</t>
        </is>
      </c>
      <c r="B8" s="151" t="inlineStr">
        <is>
          <t>BHP Nickel West Pty Ltd</t>
        </is>
      </c>
      <c r="C8" s="151" t="inlineStr">
        <is>
          <t>BHP Nickel West Pty Ltd</t>
        </is>
      </c>
      <c r="D8" s="279" t="inlineStr">
        <is>
          <t>AUSTRALIA</t>
        </is>
      </c>
      <c r="E8" s="279" t="inlineStr">
        <is>
          <t>CID005658</t>
        </is>
      </c>
      <c r="F8" s="481" t="inlineStr">
        <is>
          <t>RMI</t>
        </is>
      </c>
      <c r="G8" s="279" t="n"/>
      <c r="H8" s="151" t="inlineStr">
        <is>
          <t>East Rockingham</t>
        </is>
      </c>
      <c r="I8" s="151" t="inlineStr">
        <is>
          <t>Western Australia</t>
        </is>
      </c>
      <c r="J8" s="151">
        <f>A8&amp;B8</f>
        <v/>
      </c>
      <c r="K8" s="151">
        <f>A8&amp;B8</f>
        <v/>
      </c>
    </row>
    <row r="9">
      <c r="A9" s="151" t="inlineStr">
        <is>
          <t>Cobalt</t>
        </is>
      </c>
      <c r="B9" s="151" t="inlineStr">
        <is>
          <t>Canadian Electrolytic Zinc Limited</t>
        </is>
      </c>
      <c r="C9" s="151" t="inlineStr">
        <is>
          <t>Canadian Electrolytic Zinc Limited</t>
        </is>
      </c>
      <c r="D9" s="279" t="inlineStr">
        <is>
          <t>CANADA</t>
        </is>
      </c>
      <c r="E9" s="279" t="inlineStr">
        <is>
          <t>CID005641</t>
        </is>
      </c>
      <c r="F9" s="481" t="inlineStr">
        <is>
          <t>RMI</t>
        </is>
      </c>
      <c r="G9" s="279" t="n"/>
      <c r="H9" s="151" t="inlineStr">
        <is>
          <t>Salaberry-de-Valleyfield</t>
        </is>
      </c>
      <c r="I9" s="151" t="inlineStr">
        <is>
          <t>Québec</t>
        </is>
      </c>
      <c r="J9" s="151">
        <f>A9&amp;B9</f>
        <v/>
      </c>
      <c r="K9" s="151">
        <f>A9&amp;B9</f>
        <v/>
      </c>
    </row>
    <row r="10">
      <c r="A10" s="151" t="inlineStr">
        <is>
          <t>Cobalt</t>
        </is>
      </c>
      <c r="B10" s="151" t="inlineStr">
        <is>
          <t>Chemaf Etoile</t>
        </is>
      </c>
      <c r="C10" s="151" t="inlineStr">
        <is>
          <t>Chemaf Etoile</t>
        </is>
      </c>
      <c r="D10" s="279" t="inlineStr">
        <is>
          <t>CONGO, DEMOCRATIC REPUBLIC OF THE</t>
        </is>
      </c>
      <c r="E10" s="279" t="inlineStr">
        <is>
          <t>CID003264</t>
        </is>
      </c>
      <c r="F10" s="481" t="inlineStr">
        <is>
          <t>RMI</t>
        </is>
      </c>
      <c r="G10" s="279" t="n"/>
      <c r="H10" s="151" t="inlineStr">
        <is>
          <t>Lubumbashi</t>
        </is>
      </c>
      <c r="I10" s="151" t="inlineStr">
        <is>
          <t>Haut-Katanga</t>
        </is>
      </c>
      <c r="J10" s="151">
        <f>A10&amp;B10</f>
        <v/>
      </c>
      <c r="K10" s="151">
        <f>A10&amp;B10</f>
        <v/>
      </c>
    </row>
    <row r="11">
      <c r="A11" s="151" t="inlineStr">
        <is>
          <t>Cobalt</t>
        </is>
      </c>
      <c r="B11" s="151" t="inlineStr">
        <is>
          <t>Chizhou CN New Materials and Technology Co., Ltd.</t>
        </is>
      </c>
      <c r="C11" s="151" t="inlineStr">
        <is>
          <t>Chizhou CN New Materials and Technology Co., Ltd.</t>
        </is>
      </c>
      <c r="D11" s="279" t="inlineStr">
        <is>
          <t>CHINA</t>
        </is>
      </c>
      <c r="E11" s="279" t="inlineStr">
        <is>
          <t>CID003481</t>
        </is>
      </c>
      <c r="F11" s="481" t="inlineStr">
        <is>
          <t>RMI</t>
        </is>
      </c>
      <c r="G11" s="279" t="n"/>
      <c r="H11" s="151" t="inlineStr">
        <is>
          <t>Chizhou</t>
        </is>
      </c>
      <c r="I11" s="151" t="inlineStr">
        <is>
          <t>Anhui Sheng</t>
        </is>
      </c>
      <c r="J11" s="151">
        <f>A11&amp;B11</f>
        <v/>
      </c>
      <c r="K11" s="151">
        <f>A11&amp;B11</f>
        <v/>
      </c>
    </row>
    <row r="12">
      <c r="A12" s="151" t="inlineStr">
        <is>
          <t>Cobalt</t>
        </is>
      </c>
      <c r="B12" s="151" t="inlineStr">
        <is>
          <t>Chizhou Xi’en New Material Technology Co., Ltd.</t>
        </is>
      </c>
      <c r="C12" s="151" t="inlineStr">
        <is>
          <t>Chizhou CN New Materials and Technology Co., Ltd.</t>
        </is>
      </c>
      <c r="D12" s="279" t="inlineStr">
        <is>
          <t>CHINA</t>
        </is>
      </c>
      <c r="E12" s="279" t="inlineStr">
        <is>
          <t>CID003481</t>
        </is>
      </c>
      <c r="F12" s="481" t="inlineStr">
        <is>
          <t>RMI</t>
        </is>
      </c>
      <c r="G12" s="279" t="n"/>
      <c r="H12" s="151" t="inlineStr">
        <is>
          <t>Chizhou</t>
        </is>
      </c>
      <c r="I12" s="151" t="inlineStr">
        <is>
          <t>Anhui Sheng</t>
        </is>
      </c>
      <c r="J12" s="151">
        <f>A12&amp;B12</f>
        <v/>
      </c>
      <c r="K12" s="151">
        <f>A12&amp;B12</f>
        <v/>
      </c>
    </row>
    <row r="13">
      <c r="A13" s="151" t="inlineStr">
        <is>
          <t>Cobalt</t>
        </is>
      </c>
      <c r="B13" s="151" t="inlineStr">
        <is>
          <t>CMOC Kisanfu Mining SARL</t>
        </is>
      </c>
      <c r="C13" s="151" t="inlineStr">
        <is>
          <t>CMOC Kisanfu Mining SARL</t>
        </is>
      </c>
      <c r="D13" s="279" t="inlineStr">
        <is>
          <t>CONGO, DEMOCRATIC REPUBLIC OF THE</t>
        </is>
      </c>
      <c r="E13" s="279" t="inlineStr">
        <is>
          <t>CID004811</t>
        </is>
      </c>
      <c r="F13" s="481" t="inlineStr">
        <is>
          <t>RMI</t>
        </is>
      </c>
      <c r="G13" s="279" t="n"/>
      <c r="H13" s="151" t="inlineStr">
        <is>
          <t>Chefferie de Bayeke, Territoire de Lubudi</t>
        </is>
      </c>
      <c r="I13" s="151" t="inlineStr">
        <is>
          <t>Lualaba</t>
        </is>
      </c>
      <c r="J13" s="151">
        <f>A13&amp;B13</f>
        <v/>
      </c>
      <c r="K13" s="151">
        <f>A13&amp;B13</f>
        <v/>
      </c>
    </row>
    <row r="14">
      <c r="A14" s="151" t="inlineStr">
        <is>
          <t>Cobalt</t>
        </is>
      </c>
      <c r="B14" s="151" t="inlineStr">
        <is>
          <t>COMMUS</t>
        </is>
      </c>
      <c r="C14" s="151" t="inlineStr">
        <is>
          <t>Compagnie Miniere de Musonoie Global SAS</t>
        </is>
      </c>
      <c r="D14" s="279" t="inlineStr">
        <is>
          <t>CONGO, DEMOCRATIC REPUBLIC OF THE</t>
        </is>
      </c>
      <c r="E14" s="279" t="inlineStr">
        <is>
          <t>CID003499</t>
        </is>
      </c>
      <c r="F14" s="481" t="inlineStr">
        <is>
          <t>RMI</t>
        </is>
      </c>
      <c r="G14" s="279" t="n"/>
      <c r="H14" s="151" t="inlineStr">
        <is>
          <t>Kolwezi</t>
        </is>
      </c>
      <c r="I14" s="151" t="inlineStr">
        <is>
          <t>Lualaba</t>
        </is>
      </c>
      <c r="J14" s="151">
        <f>A14&amp;B14</f>
        <v/>
      </c>
      <c r="K14" s="151">
        <f>A14&amp;B14</f>
        <v/>
      </c>
    </row>
    <row r="15">
      <c r="A15" s="151" t="inlineStr">
        <is>
          <t>Cobalt</t>
        </is>
      </c>
      <c r="B15" s="151" t="inlineStr">
        <is>
          <t>Compagnie de Tifnout Tiranimine</t>
        </is>
      </c>
      <c r="C15" s="151" t="inlineStr">
        <is>
          <t>Complexe hydrométallurgique de Guemassa</t>
        </is>
      </c>
      <c r="D15" s="279" t="inlineStr">
        <is>
          <t>MOROCCO</t>
        </is>
      </c>
      <c r="E15" s="279" t="inlineStr">
        <is>
          <t>CID003280</t>
        </is>
      </c>
      <c r="F15" s="481" t="inlineStr">
        <is>
          <t>RMI</t>
        </is>
      </c>
      <c r="G15" s="279" t="n"/>
      <c r="H15" s="151" t="inlineStr">
        <is>
          <t>Marrakech</t>
        </is>
      </c>
      <c r="I15" s="151" t="inlineStr">
        <is>
          <t>Marrakech-Safi</t>
        </is>
      </c>
      <c r="J15" s="151">
        <f>A15&amp;B15</f>
        <v/>
      </c>
      <c r="K15" s="151">
        <f>A15&amp;B15</f>
        <v/>
      </c>
    </row>
    <row r="16">
      <c r="A16" s="151" t="inlineStr">
        <is>
          <t>Cobalt</t>
        </is>
      </c>
      <c r="B16" s="151" t="inlineStr">
        <is>
          <t>Compagnie Miniere de Musonoie Global SAS</t>
        </is>
      </c>
      <c r="C16" s="151" t="inlineStr">
        <is>
          <t>Compagnie Miniere de Musonoie Global SAS</t>
        </is>
      </c>
      <c r="D16" s="279" t="inlineStr">
        <is>
          <t>CONGO, DEMOCRATIC REPUBLIC OF THE</t>
        </is>
      </c>
      <c r="E16" s="279" t="inlineStr">
        <is>
          <t>CID003499</t>
        </is>
      </c>
      <c r="F16" s="481" t="inlineStr">
        <is>
          <t>RMI</t>
        </is>
      </c>
      <c r="G16" s="279" t="n"/>
      <c r="H16" s="151" t="inlineStr">
        <is>
          <t>Kolwezi</t>
        </is>
      </c>
      <c r="I16" s="151" t="inlineStr">
        <is>
          <t>Lualaba</t>
        </is>
      </c>
      <c r="J16" s="151">
        <f>A16&amp;B16</f>
        <v/>
      </c>
      <c r="K16" s="151">
        <f>A16&amp;B16</f>
        <v/>
      </c>
    </row>
    <row r="17">
      <c r="A17" s="151" t="inlineStr">
        <is>
          <t>Cobalt</t>
        </is>
      </c>
      <c r="B17" s="151" t="inlineStr">
        <is>
          <t>Compagnie Minière de Musonoïe Global SAS</t>
        </is>
      </c>
      <c r="C17" s="151" t="inlineStr">
        <is>
          <t>Compagnie Miniere de Musonoie Global SAS</t>
        </is>
      </c>
      <c r="D17" s="279" t="inlineStr">
        <is>
          <t>CONGO, DEMOCRATIC REPUBLIC OF THE</t>
        </is>
      </c>
      <c r="E17" s="279" t="inlineStr">
        <is>
          <t>CID003499</t>
        </is>
      </c>
      <c r="F17" s="481" t="inlineStr">
        <is>
          <t>RMI</t>
        </is>
      </c>
      <c r="G17" s="279" t="n"/>
      <c r="H17" s="151" t="inlineStr">
        <is>
          <t>Kolwezi</t>
        </is>
      </c>
      <c r="I17" s="151" t="inlineStr">
        <is>
          <t>Lualaba</t>
        </is>
      </c>
      <c r="J17" s="151">
        <f>A17&amp;B17</f>
        <v/>
      </c>
      <c r="K17" s="151">
        <f>A17&amp;B17</f>
        <v/>
      </c>
    </row>
    <row r="18">
      <c r="A18" s="151" t="inlineStr">
        <is>
          <t>Cobalt</t>
        </is>
      </c>
      <c r="B18" s="151" t="inlineStr">
        <is>
          <t>Complexe hydrométallurgique de Guemassa</t>
        </is>
      </c>
      <c r="C18" s="151" t="inlineStr">
        <is>
          <t>Complexe hydrométallurgique de Guemassa</t>
        </is>
      </c>
      <c r="D18" s="279" t="inlineStr">
        <is>
          <t>MOROCCO</t>
        </is>
      </c>
      <c r="E18" s="279" t="inlineStr">
        <is>
          <t>CID003280</t>
        </is>
      </c>
      <c r="F18" s="481" t="inlineStr">
        <is>
          <t>RMI</t>
        </is>
      </c>
      <c r="G18" s="279" t="n"/>
      <c r="H18" s="151" t="inlineStr">
        <is>
          <t>Marrakech</t>
        </is>
      </c>
      <c r="I18" s="151" t="inlineStr">
        <is>
          <t>Marrakech-Safi</t>
        </is>
      </c>
      <c r="J18" s="151">
        <f>A18&amp;B18</f>
        <v/>
      </c>
      <c r="K18" s="151">
        <f>A18&amp;B18</f>
        <v/>
      </c>
    </row>
    <row r="19">
      <c r="A19" s="151" t="inlineStr">
        <is>
          <t>Cobalt</t>
        </is>
      </c>
      <c r="B19" s="151" t="inlineStr">
        <is>
          <t>Coral Bay Nickel Corp.</t>
        </is>
      </c>
      <c r="C19" s="151" t="inlineStr">
        <is>
          <t>Coral Bay Nickel Corporation (CBNC)</t>
        </is>
      </c>
      <c r="D19" s="279" t="inlineStr">
        <is>
          <t>PHILIPPINES</t>
        </is>
      </c>
      <c r="E19" s="279" t="inlineStr">
        <is>
          <t>CID003282</t>
        </is>
      </c>
      <c r="F19" s="481" t="inlineStr">
        <is>
          <t>RMI</t>
        </is>
      </c>
      <c r="G19" s="279" t="n"/>
      <c r="H19" s="151" t="inlineStr">
        <is>
          <t>Barangay Rio Tuba</t>
        </is>
      </c>
      <c r="I19" s="151" t="inlineStr">
        <is>
          <t>Palawan</t>
        </is>
      </c>
      <c r="J19" s="151">
        <f>A19&amp;B19</f>
        <v/>
      </c>
      <c r="K19" s="151">
        <f>A19&amp;B19</f>
        <v/>
      </c>
    </row>
    <row r="20">
      <c r="A20" s="151" t="inlineStr">
        <is>
          <t>Cobalt</t>
        </is>
      </c>
      <c r="B20" s="151" t="inlineStr">
        <is>
          <t>Coral Bay Nickel Corporation (CBNC)</t>
        </is>
      </c>
      <c r="C20" s="151" t="inlineStr">
        <is>
          <t>Coral Bay Nickel Corporation (CBNC)</t>
        </is>
      </c>
      <c r="D20" s="279" t="inlineStr">
        <is>
          <t>PHILIPPINES</t>
        </is>
      </c>
      <c r="E20" s="279" t="inlineStr">
        <is>
          <t>CID003282</t>
        </is>
      </c>
      <c r="F20" s="481" t="inlineStr">
        <is>
          <t>RMI</t>
        </is>
      </c>
      <c r="G20" s="279" t="n"/>
      <c r="H20" s="151" t="inlineStr">
        <is>
          <t>Barangay Rio Tuba</t>
        </is>
      </c>
      <c r="I20" s="151" t="inlineStr">
        <is>
          <t>Palawan</t>
        </is>
      </c>
      <c r="J20" s="151">
        <f>A20&amp;B20</f>
        <v/>
      </c>
      <c r="K20" s="151">
        <f>A20&amp;B20</f>
        <v/>
      </c>
    </row>
    <row r="21">
      <c r="A21" s="151" t="inlineStr">
        <is>
          <t>Cobalt</t>
        </is>
      </c>
      <c r="B21" s="151" t="inlineStr">
        <is>
          <t>CoreMax Corporation</t>
        </is>
      </c>
      <c r="C21" s="151" t="inlineStr">
        <is>
          <t>Uranus Chemicals</t>
        </is>
      </c>
      <c r="D21" s="279" t="inlineStr">
        <is>
          <t>TAIWAN, PROVINCE OF CHINA</t>
        </is>
      </c>
      <c r="E21" s="279" t="inlineStr">
        <is>
          <t>CID003473</t>
        </is>
      </c>
      <c r="F21" s="481" t="inlineStr">
        <is>
          <t>RMI</t>
        </is>
      </c>
      <c r="G21" s="279" t="n"/>
      <c r="H21" s="151" t="inlineStr">
        <is>
          <t>Toufen</t>
        </is>
      </c>
      <c r="I21" s="151" t="inlineStr">
        <is>
          <t>Miaoli</t>
        </is>
      </c>
      <c r="J21" s="151">
        <f>A21&amp;B21</f>
        <v/>
      </c>
      <c r="K21" s="151">
        <f>A21&amp;B21</f>
        <v/>
      </c>
    </row>
    <row r="22">
      <c r="A22" s="151" t="inlineStr">
        <is>
          <t>Cobalt</t>
        </is>
      </c>
      <c r="B22" s="151" t="inlineStr">
        <is>
          <t>Cosmo Chemical, Ltd.</t>
        </is>
      </c>
      <c r="C22" s="151" t="inlineStr">
        <is>
          <t>Cosmo Chemical, Ltd.</t>
        </is>
      </c>
      <c r="D22" s="279" t="inlineStr">
        <is>
          <t>KOREA, REPUBLIC OF</t>
        </is>
      </c>
      <c r="E22" s="279" t="inlineStr">
        <is>
          <t>CID003415</t>
        </is>
      </c>
      <c r="F22" s="481" t="inlineStr">
        <is>
          <t>RMI</t>
        </is>
      </c>
      <c r="G22" s="279" t="n"/>
      <c r="H22" s="151" t="inlineStr">
        <is>
          <t>Ulsan</t>
        </is>
      </c>
      <c r="I22" s="151" t="inlineStr">
        <is>
          <t>Gyeongsangnam-do</t>
        </is>
      </c>
      <c r="J22" s="151">
        <f>A22&amp;B22</f>
        <v/>
      </c>
      <c r="K22" s="151">
        <f>A22&amp;B22</f>
        <v/>
      </c>
    </row>
    <row r="23">
      <c r="A23" s="151" t="inlineStr">
        <is>
          <t>Cobalt</t>
        </is>
      </c>
      <c r="B23" s="151" t="inlineStr">
        <is>
          <t>Cosmo EcoChem Co., Ltd.</t>
        </is>
      </c>
      <c r="C23" s="151" t="inlineStr">
        <is>
          <t>Cosmo Chemical, Ltd.</t>
        </is>
      </c>
      <c r="D23" s="279" t="inlineStr">
        <is>
          <t>KOREA, REPUBLIC OF</t>
        </is>
      </c>
      <c r="E23" s="279" t="inlineStr">
        <is>
          <t>CID003415</t>
        </is>
      </c>
      <c r="F23" s="481" t="inlineStr">
        <is>
          <t>RMI</t>
        </is>
      </c>
      <c r="G23" s="279" t="n"/>
      <c r="H23" s="151" t="inlineStr">
        <is>
          <t>Ulsan</t>
        </is>
      </c>
      <c r="I23" s="151" t="inlineStr">
        <is>
          <t>Gyeongsangnam-do</t>
        </is>
      </c>
      <c r="J23" s="151">
        <f>A23&amp;B23</f>
        <v/>
      </c>
      <c r="K23" s="151">
        <f>A23&amp;B23</f>
        <v/>
      </c>
    </row>
    <row r="24">
      <c r="A24" s="151" t="inlineStr">
        <is>
          <t>Cobalt</t>
        </is>
      </c>
      <c r="B24" s="151" t="inlineStr">
        <is>
          <t>Dynatec Madagascar Company</t>
        </is>
      </c>
      <c r="C24" s="151" t="inlineStr">
        <is>
          <t>Dynatec Madagascar Company</t>
        </is>
      </c>
      <c r="D24" s="279" t="inlineStr">
        <is>
          <t>MADAGASCAR</t>
        </is>
      </c>
      <c r="E24" s="279" t="inlineStr">
        <is>
          <t>CID003232</t>
        </is>
      </c>
      <c r="F24" s="481" t="inlineStr">
        <is>
          <t>RMI</t>
        </is>
      </c>
      <c r="G24" s="279" t="n"/>
      <c r="H24" s="151" t="inlineStr">
        <is>
          <t>Toamasina</t>
        </is>
      </c>
      <c r="I24" s="151" t="inlineStr">
        <is>
          <t>Toamasina</t>
        </is>
      </c>
      <c r="J24" s="151">
        <f>A24&amp;B24</f>
        <v/>
      </c>
      <c r="K24" s="151">
        <f>A24&amp;B24</f>
        <v/>
      </c>
    </row>
    <row r="25">
      <c r="A25" s="151" t="inlineStr">
        <is>
          <t>Cobalt</t>
        </is>
      </c>
      <c r="B25" s="151" t="inlineStr">
        <is>
          <t>Ecopro Materials Co., Ltd.</t>
        </is>
      </c>
      <c r="C25" s="151" t="inlineStr">
        <is>
          <t>Ecopro Materials Co., Ltd.</t>
        </is>
      </c>
      <c r="D25" s="279" t="inlineStr">
        <is>
          <t>KOREA, REPUBLIC OF</t>
        </is>
      </c>
      <c r="E25" s="279" t="inlineStr">
        <is>
          <t>CID004492</t>
        </is>
      </c>
      <c r="F25" s="481" t="inlineStr">
        <is>
          <t>RMI</t>
        </is>
      </c>
      <c r="G25" s="279" t="n"/>
      <c r="H25" s="151" t="inlineStr">
        <is>
          <t>Cheongju-si</t>
        </is>
      </c>
      <c r="I25" s="151" t="inlineStr">
        <is>
          <t>Chungcheongbuk-do</t>
        </is>
      </c>
      <c r="J25" s="151">
        <f>A25&amp;B25</f>
        <v/>
      </c>
      <c r="K25" s="151">
        <f>A25&amp;B25</f>
        <v/>
      </c>
    </row>
    <row r="26">
      <c r="A26" s="151" t="inlineStr">
        <is>
          <t>Cobalt</t>
        </is>
      </c>
      <c r="B26" s="151" t="inlineStr">
        <is>
          <t>Eti Bakir A.S</t>
        </is>
      </c>
      <c r="C26" s="151" t="inlineStr">
        <is>
          <t>Eti Bakir A.S</t>
        </is>
      </c>
      <c r="D26" s="279" t="inlineStr">
        <is>
          <t>TURKEY</t>
        </is>
      </c>
      <c r="E26" s="279" t="inlineStr">
        <is>
          <t>CID004057</t>
        </is>
      </c>
      <c r="F26" s="481" t="inlineStr">
        <is>
          <t>RMI</t>
        </is>
      </c>
      <c r="G26" s="279" t="n"/>
      <c r="H26" s="151" t="inlineStr">
        <is>
          <t>Mardin</t>
        </is>
      </c>
      <c r="I26" s="151" t="inlineStr">
        <is>
          <t>Mardin</t>
        </is>
      </c>
      <c r="J26" s="151">
        <f>A26&amp;B26</f>
        <v/>
      </c>
      <c r="K26" s="151">
        <f>A26&amp;B26</f>
        <v/>
      </c>
    </row>
    <row r="27">
      <c r="A27" s="151" t="inlineStr">
        <is>
          <t>Cobalt</t>
        </is>
      </c>
      <c r="B27" s="151" t="inlineStr">
        <is>
          <t>Eti Bakır A.S</t>
        </is>
      </c>
      <c r="C27" s="151" t="inlineStr">
        <is>
          <t>Eti Bakir A.S</t>
        </is>
      </c>
      <c r="D27" s="279" t="inlineStr">
        <is>
          <t>TURKEY</t>
        </is>
      </c>
      <c r="E27" s="279" t="inlineStr">
        <is>
          <t>CID004057</t>
        </is>
      </c>
      <c r="F27" s="481" t="inlineStr">
        <is>
          <t>RMI</t>
        </is>
      </c>
      <c r="G27" s="279" t="n"/>
      <c r="H27" s="151" t="inlineStr">
        <is>
          <t>Mardin</t>
        </is>
      </c>
      <c r="I27" s="151" t="inlineStr">
        <is>
          <t>Mardin</t>
        </is>
      </c>
      <c r="J27" s="151">
        <f>A27&amp;B27</f>
        <v/>
      </c>
      <c r="K27" s="151">
        <f>A27&amp;B27</f>
        <v/>
      </c>
    </row>
    <row r="28">
      <c r="A28" s="151" t="inlineStr">
        <is>
          <t>Cobalt</t>
        </is>
      </c>
      <c r="B28" s="151" t="inlineStr">
        <is>
          <t>Eti Bakır A.Ş</t>
        </is>
      </c>
      <c r="C28" s="151" t="inlineStr">
        <is>
          <t>Eti Bakir A.S</t>
        </is>
      </c>
      <c r="D28" s="279" t="inlineStr">
        <is>
          <t>TURKEY</t>
        </is>
      </c>
      <c r="E28" s="279" t="inlineStr">
        <is>
          <t>CID004057</t>
        </is>
      </c>
      <c r="F28" s="481" t="inlineStr">
        <is>
          <t>RMI</t>
        </is>
      </c>
      <c r="G28" s="279" t="n"/>
      <c r="H28" s="151" t="inlineStr">
        <is>
          <t>Mardin</t>
        </is>
      </c>
      <c r="I28" s="151" t="inlineStr">
        <is>
          <t>Mardin</t>
        </is>
      </c>
      <c r="J28" s="151">
        <f>A28&amp;B28</f>
        <v/>
      </c>
      <c r="K28" s="151">
        <f>A28&amp;B28</f>
        <v/>
      </c>
    </row>
    <row r="29">
      <c r="A29" s="151" t="inlineStr">
        <is>
          <t>Cobalt</t>
        </is>
      </c>
      <c r="B29" s="151" t="inlineStr">
        <is>
          <t>Excellen Minerals SARL</t>
        </is>
      </c>
      <c r="C29" s="151" t="inlineStr">
        <is>
          <t>Excellen Minerals SARL</t>
        </is>
      </c>
      <c r="D29" s="279" t="inlineStr">
        <is>
          <t>CONGO, DEMOCRATIC REPUBLIC OF THE</t>
        </is>
      </c>
      <c r="E29" s="279" t="inlineStr">
        <is>
          <t>CID004686</t>
        </is>
      </c>
      <c r="F29" s="481" t="inlineStr">
        <is>
          <t>RMI</t>
        </is>
      </c>
      <c r="G29" s="279" t="n"/>
      <c r="H29" s="151" t="inlineStr">
        <is>
          <t>Luishia</t>
        </is>
      </c>
      <c r="I29" s="151" t="inlineStr">
        <is>
          <t>Haut-Katanga</t>
        </is>
      </c>
      <c r="J29" s="151">
        <f>A29&amp;B29</f>
        <v/>
      </c>
      <c r="K29" s="151">
        <f>A29&amp;B29</f>
        <v/>
      </c>
    </row>
    <row r="30">
      <c r="A30" s="151" t="inlineStr">
        <is>
          <t>Cobalt</t>
        </is>
      </c>
      <c r="B30" s="151" t="inlineStr">
        <is>
          <t>Fairsky Industrial Co., Limited</t>
        </is>
      </c>
      <c r="C30" s="151" t="inlineStr">
        <is>
          <t>Fairsky Industrial Co., Limited</t>
        </is>
      </c>
      <c r="D30" s="279" t="inlineStr">
        <is>
          <t>CHINA</t>
        </is>
      </c>
      <c r="E30" s="279" t="inlineStr">
        <is>
          <t>CID003469</t>
        </is>
      </c>
      <c r="F30" s="481" t="inlineStr">
        <is>
          <t>RMI</t>
        </is>
      </c>
      <c r="G30" s="279" t="n"/>
      <c r="H30" s="151" t="inlineStr">
        <is>
          <t>Baoding</t>
        </is>
      </c>
      <c r="I30" s="151" t="inlineStr">
        <is>
          <t>Hebei Sheng</t>
        </is>
      </c>
      <c r="J30" s="151">
        <f>A30&amp;B30</f>
        <v/>
      </c>
      <c r="K30" s="151">
        <f>A30&amp;B30</f>
        <v/>
      </c>
    </row>
    <row r="31">
      <c r="A31" s="151" t="inlineStr">
        <is>
          <t>Cobalt</t>
        </is>
      </c>
      <c r="B31" s="151" t="inlineStr">
        <is>
          <t>Fort Saskatchewan Metals Facility</t>
        </is>
      </c>
      <c r="C31" s="151" t="inlineStr">
        <is>
          <t>Fort Saskatchewan Metals Facility</t>
        </is>
      </c>
      <c r="D31" s="279" t="inlineStr">
        <is>
          <t>CANADA</t>
        </is>
      </c>
      <c r="E31" s="279" t="inlineStr">
        <is>
          <t>CID003242</t>
        </is>
      </c>
      <c r="F31" s="481" t="inlineStr">
        <is>
          <t>RMI</t>
        </is>
      </c>
      <c r="G31" s="279" t="n"/>
      <c r="H31" s="151" t="inlineStr">
        <is>
          <t>Toronto</t>
        </is>
      </c>
      <c r="I31" s="151" t="inlineStr">
        <is>
          <t>Ontario</t>
        </is>
      </c>
      <c r="J31" s="151">
        <f>A31&amp;B31</f>
        <v/>
      </c>
      <c r="K31" s="151">
        <f>A31&amp;B31</f>
        <v/>
      </c>
    </row>
    <row r="32">
      <c r="A32" s="151" t="inlineStr">
        <is>
          <t>Cobalt</t>
        </is>
      </c>
      <c r="B32" s="151" t="inlineStr">
        <is>
          <t>Freeport Kokkola</t>
        </is>
      </c>
      <c r="C32" s="151" t="inlineStr">
        <is>
          <t>Umicore Finland Oy</t>
        </is>
      </c>
      <c r="D32" s="279" t="inlineStr">
        <is>
          <t>FINLAND</t>
        </is>
      </c>
      <c r="E32" s="279" t="inlineStr">
        <is>
          <t>CID003226</t>
        </is>
      </c>
      <c r="F32" s="481" t="inlineStr">
        <is>
          <t>RMI</t>
        </is>
      </c>
      <c r="G32" s="279" t="n"/>
      <c r="H32" s="151" t="inlineStr">
        <is>
          <t>Kokkola</t>
        </is>
      </c>
      <c r="I32" s="151" t="inlineStr">
        <is>
          <t>Mellersta Österbotten</t>
        </is>
      </c>
      <c r="J32" s="151">
        <f>A32&amp;B32</f>
        <v/>
      </c>
      <c r="K32" s="151">
        <f>A32&amp;B32</f>
        <v/>
      </c>
    </row>
    <row r="33">
      <c r="A33" s="151" t="inlineStr">
        <is>
          <t>Cobalt</t>
        </is>
      </c>
      <c r="B33" s="151" t="inlineStr">
        <is>
          <t>Fujian Evergreen New Energy Technology Co.</t>
        </is>
      </c>
      <c r="C33" s="151" t="inlineStr">
        <is>
          <t>Fujian Evergreen New Energy Technology Co., Ltd.</t>
        </is>
      </c>
      <c r="D33" s="279" t="inlineStr">
        <is>
          <t>CHINA</t>
        </is>
      </c>
      <c r="E33" s="279" t="inlineStr">
        <is>
          <t>CID003974</t>
        </is>
      </c>
      <c r="F33" s="481" t="inlineStr">
        <is>
          <t>RMI</t>
        </is>
      </c>
      <c r="G33" s="279" t="n"/>
      <c r="H33" s="151" t="inlineStr">
        <is>
          <t>Longyan City</t>
        </is>
      </c>
      <c r="I33" s="151" t="inlineStr">
        <is>
          <t>Fujian Sheng</t>
        </is>
      </c>
      <c r="J33" s="151">
        <f>A33&amp;B33</f>
        <v/>
      </c>
      <c r="K33" s="151">
        <f>A33&amp;B33</f>
        <v/>
      </c>
    </row>
    <row r="34">
      <c r="A34" s="151" t="inlineStr">
        <is>
          <t>Cobalt</t>
        </is>
      </c>
      <c r="B34" s="151" t="inlineStr">
        <is>
          <t>Fujian Evergreen New Energy Technology Co., Ltd.</t>
        </is>
      </c>
      <c r="C34" s="151" t="inlineStr">
        <is>
          <t>Fujian Evergreen New Energy Technology Co., Ltd.</t>
        </is>
      </c>
      <c r="D34" s="279" t="inlineStr">
        <is>
          <t>CHINA</t>
        </is>
      </c>
      <c r="E34" s="279" t="inlineStr">
        <is>
          <t>CID003974</t>
        </is>
      </c>
      <c r="F34" s="481" t="inlineStr">
        <is>
          <t>RMI</t>
        </is>
      </c>
      <c r="G34" s="279" t="n"/>
      <c r="H34" s="151" t="inlineStr">
        <is>
          <t>Longyan City</t>
        </is>
      </c>
      <c r="I34" s="151" t="inlineStr">
        <is>
          <t>Fujian Sheng</t>
        </is>
      </c>
      <c r="J34" s="151">
        <f>A34&amp;B34</f>
        <v/>
      </c>
      <c r="K34" s="151">
        <f>A34&amp;B34</f>
        <v/>
      </c>
    </row>
    <row r="35">
      <c r="A35" s="151" t="inlineStr">
        <is>
          <t>Cobalt</t>
        </is>
      </c>
      <c r="B35" s="151" t="inlineStr">
        <is>
          <t>Gangzhou Yi Hao Umicore Industry Co.</t>
        </is>
      </c>
      <c r="C35" s="151" t="inlineStr">
        <is>
          <t>GanZhou Yihao Umicore Industries Co., Ltd</t>
        </is>
      </c>
      <c r="D35" s="279" t="inlineStr">
        <is>
          <t>CHINA</t>
        </is>
      </c>
      <c r="E35" s="279" t="inlineStr">
        <is>
          <t>CID003227</t>
        </is>
      </c>
      <c r="F35" s="481" t="inlineStr">
        <is>
          <t>RMI</t>
        </is>
      </c>
      <c r="G35" s="279" t="n"/>
      <c r="H35" s="151" t="inlineStr">
        <is>
          <t>Ganzhou</t>
        </is>
      </c>
      <c r="I35" s="151" t="inlineStr">
        <is>
          <t>Jiangxi Sheng</t>
        </is>
      </c>
      <c r="J35" s="151">
        <f>A35&amp;B35</f>
        <v/>
      </c>
      <c r="K35" s="151">
        <f>A35&amp;B35</f>
        <v/>
      </c>
    </row>
    <row r="36">
      <c r="A36" s="151" t="inlineStr">
        <is>
          <t>Cobalt</t>
        </is>
      </c>
      <c r="B36" s="151" t="inlineStr">
        <is>
          <t>Ganzhou Hanrui</t>
        </is>
      </c>
      <c r="C36" s="151" t="inlineStr">
        <is>
          <t>Ganzhou Hanrui New Energy Technology Co., Ltd.</t>
        </is>
      </c>
      <c r="D36" s="279" t="inlineStr">
        <is>
          <t>CHINA</t>
        </is>
      </c>
      <c r="E36" s="279" t="inlineStr">
        <is>
          <t>CID003671</t>
        </is>
      </c>
      <c r="F36" s="481" t="inlineStr">
        <is>
          <t>RMI</t>
        </is>
      </c>
      <c r="G36" s="279" t="n"/>
      <c r="H36" s="151" t="inlineStr">
        <is>
          <t>Ganzhou</t>
        </is>
      </c>
      <c r="I36" s="151" t="inlineStr">
        <is>
          <t>Jiangxi Sheng</t>
        </is>
      </c>
      <c r="J36" s="151">
        <f>A36&amp;B36</f>
        <v/>
      </c>
      <c r="K36" s="151">
        <f>A36&amp;B36</f>
        <v/>
      </c>
    </row>
    <row r="37">
      <c r="A37" s="151" t="inlineStr">
        <is>
          <t>Cobalt</t>
        </is>
      </c>
      <c r="B37" s="151" t="inlineStr">
        <is>
          <t>Ganzhou Hanrui New Energy Technology Co., Ltd.</t>
        </is>
      </c>
      <c r="C37" s="151" t="inlineStr">
        <is>
          <t>Ganzhou Hanrui New Energy Technology Co., Ltd.</t>
        </is>
      </c>
      <c r="D37" s="279" t="inlineStr">
        <is>
          <t>CHINA</t>
        </is>
      </c>
      <c r="E37" s="279" t="inlineStr">
        <is>
          <t>CID003671</t>
        </is>
      </c>
      <c r="F37" s="481" t="inlineStr">
        <is>
          <t>RMI</t>
        </is>
      </c>
      <c r="G37" s="279" t="n"/>
      <c r="H37" s="151" t="inlineStr">
        <is>
          <t>Ganzhou</t>
        </is>
      </c>
      <c r="I37" s="151" t="inlineStr">
        <is>
          <t>Jiangxi Sheng</t>
        </is>
      </c>
      <c r="J37" s="151">
        <f>A37&amp;B37</f>
        <v/>
      </c>
      <c r="K37" s="151">
        <f>A37&amp;B37</f>
        <v/>
      </c>
    </row>
    <row r="38">
      <c r="A38" s="151" t="inlineStr">
        <is>
          <t>Cobalt</t>
        </is>
      </c>
      <c r="B38" s="151" t="inlineStr">
        <is>
          <t>Ganzhou Highpower Technology Co., Ltd.</t>
        </is>
      </c>
      <c r="C38" s="151" t="inlineStr">
        <is>
          <t>Ganzhou Highpower Technology Co., Ltd.</t>
        </is>
      </c>
      <c r="D38" s="279" t="inlineStr">
        <is>
          <t>CHINA</t>
        </is>
      </c>
      <c r="E38" s="279" t="inlineStr">
        <is>
          <t>CID003384</t>
        </is>
      </c>
      <c r="F38" s="481" t="inlineStr">
        <is>
          <t>RMI</t>
        </is>
      </c>
      <c r="G38" s="279" t="n"/>
      <c r="H38" s="151" t="inlineStr">
        <is>
          <t>Ganzhou</t>
        </is>
      </c>
      <c r="I38" s="151" t="inlineStr">
        <is>
          <t>Jiangxi Sheng</t>
        </is>
      </c>
      <c r="J38" s="151">
        <f>A38&amp;B38</f>
        <v/>
      </c>
      <c r="K38" s="151">
        <f>A38&amp;B38</f>
        <v/>
      </c>
    </row>
    <row r="39">
      <c r="A39" s="151" t="inlineStr">
        <is>
          <t>Cobalt</t>
        </is>
      </c>
      <c r="B39" s="151" t="inlineStr">
        <is>
          <t>Ganzhou Tengyuan Cobalt New Material Co., Ltd.</t>
        </is>
      </c>
      <c r="C39" s="151" t="inlineStr">
        <is>
          <t>Ganzhou Tengyuan Cobalt New Material Co., Ltd.</t>
        </is>
      </c>
      <c r="D39" s="279" t="inlineStr">
        <is>
          <t>CHINA</t>
        </is>
      </c>
      <c r="E39" s="279" t="inlineStr">
        <is>
          <t>CID003212</t>
        </is>
      </c>
      <c r="F39" s="481" t="inlineStr">
        <is>
          <t>RMI</t>
        </is>
      </c>
      <c r="G39" s="279" t="n"/>
      <c r="H39" s="151" t="inlineStr">
        <is>
          <t>Ganzhou</t>
        </is>
      </c>
      <c r="I39" s="151" t="inlineStr">
        <is>
          <t>Jiangxi Sheng</t>
        </is>
      </c>
      <c r="J39" s="151">
        <f>A39&amp;B39</f>
        <v/>
      </c>
      <c r="K39" s="151">
        <f>A39&amp;B39</f>
        <v/>
      </c>
    </row>
    <row r="40">
      <c r="A40" s="151" t="inlineStr">
        <is>
          <t>Cobalt</t>
        </is>
      </c>
      <c r="B40" s="151" t="inlineStr">
        <is>
          <t>GanZhou Yihao Umicore Industries Co., Ltd</t>
        </is>
      </c>
      <c r="C40" s="151" t="inlineStr">
        <is>
          <t>GanZhou Yihao Umicore Industries Co., Ltd</t>
        </is>
      </c>
      <c r="D40" s="279" t="inlineStr">
        <is>
          <t>CHINA</t>
        </is>
      </c>
      <c r="E40" s="279" t="inlineStr">
        <is>
          <t>CID003227</t>
        </is>
      </c>
      <c r="F40" s="481" t="inlineStr">
        <is>
          <t>RMI</t>
        </is>
      </c>
      <c r="G40" s="279" t="n"/>
      <c r="H40" s="151" t="inlineStr">
        <is>
          <t>Ganzhou</t>
        </is>
      </c>
      <c r="I40" s="151" t="inlineStr">
        <is>
          <t>Jiangxi Sheng</t>
        </is>
      </c>
      <c r="J40" s="151">
        <f>A40&amp;B40</f>
        <v/>
      </c>
      <c r="K40" s="151">
        <f>A40&amp;B40</f>
        <v/>
      </c>
    </row>
    <row r="41">
      <c r="A41" s="151" t="inlineStr">
        <is>
          <t>Cobalt</t>
        </is>
      </c>
      <c r="B41" s="151" t="inlineStr">
        <is>
          <t>Gem (Jiangsu) Cobalt Industry Co., Ltd.</t>
        </is>
      </c>
      <c r="C41" s="151" t="inlineStr">
        <is>
          <t>Gem (Jiangsu) Cobalt Industry Co., Ltd.</t>
        </is>
      </c>
      <c r="D41" s="279" t="inlineStr">
        <is>
          <t>CHINA</t>
        </is>
      </c>
      <c r="E41" s="279" t="inlineStr">
        <is>
          <t>CID003209</t>
        </is>
      </c>
      <c r="F41" s="481" t="inlineStr">
        <is>
          <t>RMI</t>
        </is>
      </c>
      <c r="G41" s="279" t="n"/>
      <c r="H41" s="151" t="inlineStr">
        <is>
          <t>Taixing</t>
        </is>
      </c>
      <c r="I41" s="151" t="inlineStr">
        <is>
          <t>Jiangsu Sheng</t>
        </is>
      </c>
      <c r="J41" s="151">
        <f>A41&amp;B41</f>
        <v/>
      </c>
      <c r="K41" s="151">
        <f>A41&amp;B41</f>
        <v/>
      </c>
    </row>
    <row r="42">
      <c r="A42" s="151" t="inlineStr">
        <is>
          <t>Cobalt</t>
        </is>
      </c>
      <c r="B42" s="151" t="inlineStr">
        <is>
          <t>GLC (Laos) Metal Co. Ltd</t>
        </is>
      </c>
      <c r="C42" s="151" t="inlineStr">
        <is>
          <t>GLC (Laos) Metal Co. Ltd</t>
        </is>
      </c>
      <c r="D42" s="279" t="inlineStr">
        <is>
          <t>LAO PEOPLE'S DEMOCRATIC REPUBLIC</t>
        </is>
      </c>
      <c r="E42" s="279" t="inlineStr">
        <is>
          <t>CID005033</t>
        </is>
      </c>
      <c r="F42" s="481" t="inlineStr">
        <is>
          <t>RMI</t>
        </is>
      </c>
      <c r="G42" s="279" t="n"/>
      <c r="H42" s="151" t="inlineStr">
        <is>
          <t>Vientiane</t>
        </is>
      </c>
      <c r="I42" s="151" t="inlineStr">
        <is>
          <t>Viangchan</t>
        </is>
      </c>
      <c r="J42" s="151">
        <f>A42&amp;B42</f>
        <v/>
      </c>
      <c r="K42" s="151">
        <f>A42&amp;B42</f>
        <v/>
      </c>
    </row>
    <row r="43">
      <c r="A43" s="151" t="inlineStr">
        <is>
          <t>Cobalt</t>
        </is>
      </c>
      <c r="B43" s="151" t="inlineStr">
        <is>
          <t>Glencore Nikkelverk AS</t>
        </is>
      </c>
      <c r="C43" s="151" t="inlineStr">
        <is>
          <t>Glencore Nikkelverk AS</t>
        </is>
      </c>
      <c r="D43" s="279" t="inlineStr">
        <is>
          <t>NORWAY</t>
        </is>
      </c>
      <c r="E43" s="279" t="inlineStr">
        <is>
          <t>CID003403</t>
        </is>
      </c>
      <c r="F43" s="481" t="inlineStr">
        <is>
          <t>RMI</t>
        </is>
      </c>
      <c r="G43" s="279" t="n"/>
      <c r="H43" s="151" t="inlineStr">
        <is>
          <t>Kristiansand</t>
        </is>
      </c>
      <c r="I43" s="151" t="inlineStr">
        <is>
          <t>Agder</t>
        </is>
      </c>
      <c r="J43" s="151">
        <f>A43&amp;B43</f>
        <v/>
      </c>
      <c r="K43" s="151">
        <f>A43&amp;B43</f>
        <v/>
      </c>
    </row>
    <row r="44">
      <c r="A44" s="151" t="inlineStr">
        <is>
          <t>Cobalt</t>
        </is>
      </c>
      <c r="B44" s="151" t="inlineStr">
        <is>
          <t>Glencore Nikkelverk Refinery</t>
        </is>
      </c>
      <c r="C44" s="151" t="inlineStr">
        <is>
          <t>Glencore Nikkelverk AS</t>
        </is>
      </c>
      <c r="D44" s="279" t="inlineStr">
        <is>
          <t>NORWAY</t>
        </is>
      </c>
      <c r="E44" s="279" t="inlineStr">
        <is>
          <t>CID003403</t>
        </is>
      </c>
      <c r="F44" s="481" t="inlineStr">
        <is>
          <t>RMI</t>
        </is>
      </c>
      <c r="G44" s="279" t="n"/>
      <c r="H44" s="151" t="inlineStr">
        <is>
          <t>Kristiansand</t>
        </is>
      </c>
      <c r="I44" s="151" t="inlineStr">
        <is>
          <t>Agder</t>
        </is>
      </c>
      <c r="J44" s="151">
        <f>A44&amp;B44</f>
        <v/>
      </c>
      <c r="K44" s="151">
        <f>A44&amp;B44</f>
        <v/>
      </c>
    </row>
    <row r="45">
      <c r="A45" s="151" t="inlineStr">
        <is>
          <t>Cobalt</t>
        </is>
      </c>
      <c r="B45" s="151" t="inlineStr">
        <is>
          <t>Guangdong Fangyuan New Materials Group Co., Ltd.</t>
        </is>
      </c>
      <c r="C45" s="151" t="inlineStr">
        <is>
          <t>Guangdong Fangyuan New Materials Group Co., Ltd.</t>
        </is>
      </c>
      <c r="D45" s="279" t="inlineStr">
        <is>
          <t>CHINA</t>
        </is>
      </c>
      <c r="E45" s="279" t="inlineStr">
        <is>
          <t>CID003940</t>
        </is>
      </c>
      <c r="F45" s="481" t="inlineStr">
        <is>
          <t>RMI</t>
        </is>
      </c>
      <c r="G45" s="279" t="n"/>
      <c r="H45" s="151" t="inlineStr">
        <is>
          <t>Jiangmen City</t>
        </is>
      </c>
      <c r="I45" s="151" t="inlineStr">
        <is>
          <t>Guangdong Sheng</t>
        </is>
      </c>
      <c r="J45" s="151">
        <f>A45&amp;B45</f>
        <v/>
      </c>
      <c r="K45" s="151">
        <f>A45&amp;B45</f>
        <v/>
      </c>
    </row>
    <row r="46">
      <c r="A46" s="151" t="inlineStr">
        <is>
          <t>Cobalt</t>
        </is>
      </c>
      <c r="B46" s="151" t="inlineStr">
        <is>
          <t>Guangdong Jiana Energy Technology Co., Ltd.</t>
        </is>
      </c>
      <c r="C46" s="151" t="inlineStr">
        <is>
          <t>Guangdong Jiana Energy Technology Co., Ltd.</t>
        </is>
      </c>
      <c r="D46" s="279" t="inlineStr">
        <is>
          <t>CHINA</t>
        </is>
      </c>
      <c r="E46" s="279" t="inlineStr">
        <is>
          <t>CID003291</t>
        </is>
      </c>
      <c r="F46" s="481" t="inlineStr">
        <is>
          <t>RMI</t>
        </is>
      </c>
      <c r="G46" s="279" t="n"/>
      <c r="H46" s="151" t="inlineStr">
        <is>
          <t>Guangzhou</t>
        </is>
      </c>
      <c r="I46" s="151" t="inlineStr">
        <is>
          <t>Guangdong Sheng</t>
        </is>
      </c>
      <c r="J46" s="151">
        <f>A46&amp;B46</f>
        <v/>
      </c>
      <c r="K46" s="151">
        <f>A46&amp;B46</f>
        <v/>
      </c>
    </row>
    <row r="47">
      <c r="A47" s="151" t="inlineStr">
        <is>
          <t>Cobalt</t>
        </is>
      </c>
      <c r="B47" s="151" t="inlineStr">
        <is>
          <t>Guangxi CNGR New Energy Science &amp; Technology Co., Ltd.</t>
        </is>
      </c>
      <c r="C47" s="151" t="inlineStr">
        <is>
          <t>Guangxi CNGR New Energy Science &amp; Technology Co., Ltd.</t>
        </is>
      </c>
      <c r="D47" s="279" t="inlineStr">
        <is>
          <t>CHINA</t>
        </is>
      </c>
      <c r="E47" s="279" t="inlineStr">
        <is>
          <t>CID004681</t>
        </is>
      </c>
      <c r="F47" s="481" t="inlineStr">
        <is>
          <t>RMI</t>
        </is>
      </c>
      <c r="G47" s="279" t="n"/>
      <c r="H47" s="151" t="inlineStr">
        <is>
          <t>Qizhou City</t>
        </is>
      </c>
      <c r="I47" s="151" t="inlineStr">
        <is>
          <t>Guangxi Zhuangzu Zizhiqu</t>
        </is>
      </c>
      <c r="J47" s="151">
        <f>A47&amp;B47</f>
        <v/>
      </c>
      <c r="K47" s="151">
        <f>A47&amp;B47</f>
        <v/>
      </c>
    </row>
    <row r="48">
      <c r="A48" s="151" t="inlineStr">
        <is>
          <t>Cobalt</t>
        </is>
      </c>
      <c r="B48" s="151" t="inlineStr">
        <is>
          <t>Guangxi Yinyi Advanced Material Co., Ltd.</t>
        </is>
      </c>
      <c r="C48" s="151" t="inlineStr">
        <is>
          <t>Guangxi Yinyi Advanced Material Co., Ltd.</t>
        </is>
      </c>
      <c r="D48" s="279" t="inlineStr">
        <is>
          <t>CHINA</t>
        </is>
      </c>
      <c r="E48" s="279" t="inlineStr">
        <is>
          <t>CID003213</t>
        </is>
      </c>
      <c r="F48" s="481" t="inlineStr">
        <is>
          <t>RMI</t>
        </is>
      </c>
      <c r="G48" s="279" t="n"/>
      <c r="H48" s="151" t="inlineStr">
        <is>
          <t>Yulin</t>
        </is>
      </c>
      <c r="I48" s="151" t="inlineStr">
        <is>
          <t>Guangxi Zhuangzu Zizhiqu</t>
        </is>
      </c>
      <c r="J48" s="151">
        <f>A48&amp;B48</f>
        <v/>
      </c>
      <c r="K48" s="151">
        <f>A48&amp;B48</f>
        <v/>
      </c>
    </row>
    <row r="49">
      <c r="A49" s="151" t="inlineStr">
        <is>
          <t>Cobalt</t>
        </is>
      </c>
      <c r="B49" s="151" t="inlineStr">
        <is>
          <t>Guizhou CNGR Resource Recycling Industry Development Co., Ltd.</t>
        </is>
      </c>
      <c r="C49" s="151" t="inlineStr">
        <is>
          <t>Guizhou CNGR Resource Recycling Industry Development Co., Ltd.</t>
        </is>
      </c>
      <c r="D49" s="279" t="inlineStr">
        <is>
          <t>CHINA</t>
        </is>
      </c>
      <c r="E49" s="279" t="inlineStr">
        <is>
          <t>CID003610</t>
        </is>
      </c>
      <c r="F49" s="481" t="inlineStr">
        <is>
          <t>RMI</t>
        </is>
      </c>
      <c r="G49" s="279" t="n"/>
      <c r="H49" s="151" t="inlineStr">
        <is>
          <t>Tongren</t>
        </is>
      </c>
      <c r="I49" s="151" t="inlineStr">
        <is>
          <t>Guizhou Sheng</t>
        </is>
      </c>
      <c r="J49" s="151">
        <f>A49&amp;B49</f>
        <v/>
      </c>
      <c r="K49" s="151">
        <f>A49&amp;B49</f>
        <v/>
      </c>
    </row>
    <row r="50">
      <c r="A50" s="151" t="inlineStr">
        <is>
          <t>Cobalt</t>
        </is>
      </c>
      <c r="B50" s="151" t="inlineStr">
        <is>
          <t>Guizhou Red Star Electronic Material Co., Ltd.</t>
        </is>
      </c>
      <c r="C50" s="151" t="inlineStr">
        <is>
          <t>Guizhou Red Star Electronic Material Co., Ltd.</t>
        </is>
      </c>
      <c r="D50" s="279" t="inlineStr">
        <is>
          <t>CHINA</t>
        </is>
      </c>
      <c r="E50" s="279" t="inlineStr">
        <is>
          <t>CID004391</t>
        </is>
      </c>
      <c r="F50" s="481" t="inlineStr">
        <is>
          <t>RMI</t>
        </is>
      </c>
      <c r="G50" s="279" t="n"/>
      <c r="H50" s="151" t="inlineStr">
        <is>
          <t>Tongren</t>
        </is>
      </c>
      <c r="I50" s="151" t="inlineStr">
        <is>
          <t>Guizhou Sheng</t>
        </is>
      </c>
      <c r="J50" s="151">
        <f>A50&amp;B50</f>
        <v/>
      </c>
      <c r="K50" s="151">
        <f>A50&amp;B50</f>
        <v/>
      </c>
    </row>
    <row r="51">
      <c r="A51" s="151" t="inlineStr">
        <is>
          <t>Cobalt</t>
        </is>
      </c>
      <c r="B51" s="151" t="inlineStr">
        <is>
          <t>Harima Refinery</t>
        </is>
      </c>
      <c r="C51" s="151" t="inlineStr">
        <is>
          <t>Harima Refinery, Sumitomo Metal Mining</t>
        </is>
      </c>
      <c r="D51" s="279" t="inlineStr">
        <is>
          <t>JAPAN</t>
        </is>
      </c>
      <c r="E51" s="279" t="inlineStr">
        <is>
          <t>CID003577</t>
        </is>
      </c>
      <c r="F51" s="481" t="inlineStr">
        <is>
          <t>RMI</t>
        </is>
      </c>
      <c r="G51" s="279" t="n"/>
      <c r="H51" s="151" t="inlineStr">
        <is>
          <t>Kako-gun</t>
        </is>
      </c>
      <c r="I51" s="151" t="inlineStr">
        <is>
          <t>Hyogo</t>
        </is>
      </c>
      <c r="J51" s="151">
        <f>A51&amp;B51</f>
        <v/>
      </c>
      <c r="K51" s="151">
        <f>A51&amp;B51</f>
        <v/>
      </c>
    </row>
    <row r="52">
      <c r="A52" s="151" t="inlineStr">
        <is>
          <t>Cobalt</t>
        </is>
      </c>
      <c r="B52" s="151" t="inlineStr">
        <is>
          <t>Harima Refinery, Sumitomo Metal Mining</t>
        </is>
      </c>
      <c r="C52" s="151" t="inlineStr">
        <is>
          <t>Harima Refinery, Sumitomo Metal Mining</t>
        </is>
      </c>
      <c r="D52" s="279" t="inlineStr">
        <is>
          <t>JAPAN</t>
        </is>
      </c>
      <c r="E52" s="279" t="inlineStr">
        <is>
          <t>CID003577</t>
        </is>
      </c>
      <c r="F52" s="481" t="inlineStr">
        <is>
          <t>RMI</t>
        </is>
      </c>
      <c r="G52" s="279" t="n"/>
      <c r="H52" s="151" t="inlineStr">
        <is>
          <t>Kako-gun</t>
        </is>
      </c>
      <c r="I52" s="151" t="inlineStr">
        <is>
          <t>Hyogo</t>
        </is>
      </c>
      <c r="J52" s="151">
        <f>A52&amp;B52</f>
        <v/>
      </c>
      <c r="K52" s="151">
        <f>A52&amp;B52</f>
        <v/>
      </c>
    </row>
    <row r="53">
      <c r="A53" s="151" t="inlineStr">
        <is>
          <t>Cobalt</t>
        </is>
      </c>
      <c r="B53" s="151" t="inlineStr">
        <is>
          <t>Hefei Rongjie Metal Technology Co., Ltd.</t>
        </is>
      </c>
      <c r="C53" s="151" t="inlineStr">
        <is>
          <t>Hefei Rongjie Metal Technology Co., Ltd.</t>
        </is>
      </c>
      <c r="D53" s="279" t="inlineStr">
        <is>
          <t>CHINA</t>
        </is>
      </c>
      <c r="E53" s="279" t="inlineStr">
        <is>
          <t>CID003571</t>
        </is>
      </c>
      <c r="F53" s="481" t="inlineStr">
        <is>
          <t>RMI</t>
        </is>
      </c>
      <c r="G53" s="279" t="n"/>
      <c r="H53" s="151" t="inlineStr">
        <is>
          <t>Hefei</t>
        </is>
      </c>
      <c r="I53" s="151" t="inlineStr">
        <is>
          <t>Anhui Sheng</t>
        </is>
      </c>
      <c r="J53" s="151">
        <f>A53&amp;B53</f>
        <v/>
      </c>
      <c r="K53" s="151">
        <f>A53&amp;B53</f>
        <v/>
      </c>
    </row>
    <row r="54">
      <c r="A54" s="151" t="inlineStr">
        <is>
          <t>Cobalt</t>
        </is>
      </c>
      <c r="B54" s="151" t="inlineStr">
        <is>
          <t>Hunan Brunp Recycling Technology Co., Ltd.</t>
        </is>
      </c>
      <c r="C54" s="151" t="inlineStr">
        <is>
          <t>Hunan Brunp Recycling Technology Co., Ltd.</t>
        </is>
      </c>
      <c r="D54" s="279" t="inlineStr">
        <is>
          <t>CHINA</t>
        </is>
      </c>
      <c r="E54" s="279" t="inlineStr">
        <is>
          <t>CID003219</t>
        </is>
      </c>
      <c r="F54" s="481" t="inlineStr">
        <is>
          <t>RMI</t>
        </is>
      </c>
      <c r="G54" s="279" t="n"/>
      <c r="H54" s="151" t="inlineStr">
        <is>
          <t>Changsha</t>
        </is>
      </c>
      <c r="I54" s="151" t="inlineStr">
        <is>
          <t>Hunan Sheng</t>
        </is>
      </c>
      <c r="J54" s="151">
        <f>A54&amp;B54</f>
        <v/>
      </c>
      <c r="K54" s="151">
        <f>A54&amp;B54</f>
        <v/>
      </c>
    </row>
    <row r="55">
      <c r="A55" s="151" t="inlineStr">
        <is>
          <t>Cobalt</t>
        </is>
      </c>
      <c r="B55" s="151" t="inlineStr">
        <is>
          <t>Hunan CNGR New Energy Science &amp; Technology Co., Ltd.</t>
        </is>
      </c>
      <c r="C55" s="151" t="inlineStr">
        <is>
          <t>Hunan CNGR New Energy Science &amp; Technology Co., Ltd.</t>
        </is>
      </c>
      <c r="D55" s="279" t="inlineStr">
        <is>
          <t>CHINA</t>
        </is>
      </c>
      <c r="E55" s="279" t="inlineStr">
        <is>
          <t>CID003411</t>
        </is>
      </c>
      <c r="F55" s="481" t="inlineStr">
        <is>
          <t>RMI</t>
        </is>
      </c>
      <c r="G55" s="279" t="n"/>
      <c r="H55" s="151" t="inlineStr">
        <is>
          <t>Changsha</t>
        </is>
      </c>
      <c r="I55" s="151" t="inlineStr">
        <is>
          <t>Hunan Sheng</t>
        </is>
      </c>
      <c r="J55" s="151">
        <f>A55&amp;B55</f>
        <v/>
      </c>
      <c r="K55" s="151">
        <f>A55&amp;B55</f>
        <v/>
      </c>
    </row>
    <row r="56">
      <c r="A56" s="151" t="inlineStr">
        <is>
          <t>Cobalt</t>
        </is>
      </c>
      <c r="B56" s="151" t="inlineStr">
        <is>
          <t>Hunan Hina Advanced Material Co., Ltd.</t>
        </is>
      </c>
      <c r="C56" s="151" t="inlineStr">
        <is>
          <t>Hunan CNGR New Energy Science &amp; Technology Co., Ltd.</t>
        </is>
      </c>
      <c r="D56" s="279" t="inlineStr">
        <is>
          <t>CHINA</t>
        </is>
      </c>
      <c r="E56" s="279" t="inlineStr">
        <is>
          <t>CID003411</t>
        </is>
      </c>
      <c r="F56" s="481" t="inlineStr">
        <is>
          <t>RMI</t>
        </is>
      </c>
      <c r="G56" s="279" t="n"/>
      <c r="H56" s="151" t="inlineStr">
        <is>
          <t>Changsha</t>
        </is>
      </c>
      <c r="I56" s="151" t="inlineStr">
        <is>
          <t>Hunan Sheng</t>
        </is>
      </c>
      <c r="J56" s="151">
        <f>A56&amp;B56</f>
        <v/>
      </c>
      <c r="K56" s="151">
        <f>A56&amp;B56</f>
        <v/>
      </c>
    </row>
    <row r="57">
      <c r="A57" s="151" t="inlineStr">
        <is>
          <t>Cobalt</t>
        </is>
      </c>
      <c r="B57" s="151" t="inlineStr">
        <is>
          <t>Hunan Jinxin New Material Holding Co., Ltd.</t>
        </is>
      </c>
      <c r="C57" s="151" t="inlineStr">
        <is>
          <t>Hunan Jinxin New Material Holding Co., Ltd.</t>
        </is>
      </c>
      <c r="D57" s="279" t="inlineStr">
        <is>
          <t>CHINA</t>
        </is>
      </c>
      <c r="E57" s="279" t="inlineStr">
        <is>
          <t>CID003470</t>
        </is>
      </c>
      <c r="F57" s="481" t="inlineStr">
        <is>
          <t>RMI</t>
        </is>
      </c>
      <c r="G57" s="279" t="n"/>
      <c r="H57" s="151" t="inlineStr">
        <is>
          <t>Yiyang</t>
        </is>
      </c>
      <c r="I57" s="151" t="inlineStr">
        <is>
          <t>Hunan Sheng</t>
        </is>
      </c>
      <c r="J57" s="151">
        <f>A57&amp;B57</f>
        <v/>
      </c>
      <c r="K57" s="151">
        <f>A57&amp;B57</f>
        <v/>
      </c>
    </row>
    <row r="58">
      <c r="A58" s="151" t="inlineStr">
        <is>
          <t>Cobalt</t>
        </is>
      </c>
      <c r="B58" s="151" t="inlineStr">
        <is>
          <t>Hunan Jinxin New Materials Co., Ltd.</t>
        </is>
      </c>
      <c r="C58" s="151" t="inlineStr">
        <is>
          <t>Hunan Jinxin New Material Holding Co., Ltd.</t>
        </is>
      </c>
      <c r="D58" s="279" t="inlineStr">
        <is>
          <t>CHINA</t>
        </is>
      </c>
      <c r="E58" s="279" t="inlineStr">
        <is>
          <t>CID003470</t>
        </is>
      </c>
      <c r="F58" s="481" t="inlineStr">
        <is>
          <t>RMI</t>
        </is>
      </c>
      <c r="G58" s="279" t="n"/>
      <c r="H58" s="151" t="inlineStr">
        <is>
          <t>Yiyang</t>
        </is>
      </c>
      <c r="I58" s="151" t="inlineStr">
        <is>
          <t>Hunan Sheng</t>
        </is>
      </c>
      <c r="J58" s="151">
        <f>A58&amp;B58</f>
        <v/>
      </c>
      <c r="K58" s="151">
        <f>A58&amp;B58</f>
        <v/>
      </c>
    </row>
    <row r="59">
      <c r="A59" s="151" t="inlineStr">
        <is>
          <t>Cobalt</t>
        </is>
      </c>
      <c r="B59" s="151" t="inlineStr">
        <is>
          <t>Hunan Shiji Yintian New Material Co., Ltd.</t>
        </is>
      </c>
      <c r="C59" s="151" t="inlineStr">
        <is>
          <t>Hunan Shiji Yintian New Material Co., Ltd.</t>
        </is>
      </c>
      <c r="D59" s="279" t="inlineStr">
        <is>
          <t>CHINA</t>
        </is>
      </c>
      <c r="E59" s="279" t="inlineStr">
        <is>
          <t>CID003467</t>
        </is>
      </c>
      <c r="F59" s="481" t="inlineStr">
        <is>
          <t>RMI</t>
        </is>
      </c>
      <c r="G59" s="279" t="n"/>
      <c r="H59" s="151" t="inlineStr">
        <is>
          <t>YiYang</t>
        </is>
      </c>
      <c r="I59" s="151" t="inlineStr">
        <is>
          <t>Hunan Sheng</t>
        </is>
      </c>
      <c r="J59" s="151">
        <f>A59&amp;B59</f>
        <v/>
      </c>
      <c r="K59" s="151">
        <f>A59&amp;B59</f>
        <v/>
      </c>
    </row>
    <row r="60">
      <c r="A60" s="151" t="inlineStr">
        <is>
          <t>Cobalt</t>
        </is>
      </c>
      <c r="B60" s="151" t="inlineStr">
        <is>
          <t>Hunan Yacheng New Energy Co., Ltd.</t>
        </is>
      </c>
      <c r="C60" s="151" t="inlineStr">
        <is>
          <t>Hunan Yacheng New Energy Co., Ltd.</t>
        </is>
      </c>
      <c r="D60" s="279" t="inlineStr">
        <is>
          <t>CHINA</t>
        </is>
      </c>
      <c r="E60" s="279" t="inlineStr">
        <is>
          <t>CID003404</t>
        </is>
      </c>
      <c r="F60" s="481" t="inlineStr">
        <is>
          <t>RMI</t>
        </is>
      </c>
      <c r="G60" s="279" t="n"/>
      <c r="H60" s="151" t="inlineStr">
        <is>
          <t>Changsha</t>
        </is>
      </c>
      <c r="I60" s="151" t="inlineStr">
        <is>
          <t>Hunan Sheng</t>
        </is>
      </c>
      <c r="J60" s="151">
        <f>A60&amp;B60</f>
        <v/>
      </c>
      <c r="K60" s="151">
        <f>A60&amp;B60</f>
        <v/>
      </c>
    </row>
    <row r="61">
      <c r="A61" s="151" t="inlineStr">
        <is>
          <t>Cobalt</t>
        </is>
      </c>
      <c r="B61" s="151" t="inlineStr">
        <is>
          <t>Hunan Yacheng New Materials Co., Ltd.</t>
        </is>
      </c>
      <c r="C61" s="151" t="inlineStr">
        <is>
          <t>Hunan Yacheng New Energy Co., Ltd.</t>
        </is>
      </c>
      <c r="D61" s="279" t="inlineStr">
        <is>
          <t>CHINA</t>
        </is>
      </c>
      <c r="E61" s="279" t="inlineStr">
        <is>
          <t>CID003404</t>
        </is>
      </c>
      <c r="F61" s="481" t="inlineStr">
        <is>
          <t>RMI</t>
        </is>
      </c>
      <c r="G61" s="279" t="n"/>
      <c r="H61" s="151" t="inlineStr">
        <is>
          <t>Changsha</t>
        </is>
      </c>
      <c r="I61" s="151" t="inlineStr">
        <is>
          <t>Hunan Sheng</t>
        </is>
      </c>
      <c r="J61" s="151">
        <f>A61&amp;B61</f>
        <v/>
      </c>
      <c r="K61" s="151">
        <f>A61&amp;B61</f>
        <v/>
      </c>
    </row>
    <row r="62">
      <c r="A62" s="151" t="inlineStr">
        <is>
          <t>Cobalt</t>
        </is>
      </c>
      <c r="B62" s="151" t="inlineStr">
        <is>
          <t>Hunan Zoomwe New Energy Science &amp; Technology Co., Ltd.</t>
        </is>
      </c>
      <c r="C62" s="151" t="inlineStr">
        <is>
          <t>Hunan CNGR New Energy Science &amp; Technology Co., Ltd.</t>
        </is>
      </c>
      <c r="D62" s="279" t="inlineStr">
        <is>
          <t>CHINA</t>
        </is>
      </c>
      <c r="E62" s="279" t="inlineStr">
        <is>
          <t>CID003411</t>
        </is>
      </c>
      <c r="F62" s="481" t="inlineStr">
        <is>
          <t>RMI</t>
        </is>
      </c>
      <c r="G62" s="279" t="n"/>
      <c r="H62" s="151" t="inlineStr">
        <is>
          <t>Changsha</t>
        </is>
      </c>
      <c r="I62" s="151" t="inlineStr">
        <is>
          <t>Hunan Sheng</t>
        </is>
      </c>
      <c r="J62" s="151">
        <f>A62&amp;B62</f>
        <v/>
      </c>
      <c r="K62" s="151">
        <f>A62&amp;B62</f>
        <v/>
      </c>
    </row>
    <row r="63">
      <c r="A63" s="151" t="inlineStr">
        <is>
          <t>Cobalt</t>
        </is>
      </c>
      <c r="B63" s="151" t="inlineStr">
        <is>
          <t>ICoNiChem Widnes Ltd</t>
        </is>
      </c>
      <c r="C63" s="151" t="inlineStr">
        <is>
          <t>ICoNiChem Widnes Ltd</t>
        </is>
      </c>
      <c r="D63" s="279" t="inlineStr">
        <is>
          <t>UNITED KINGDOM OF GREAT BRITAIN AND NORTHERN IRELAND</t>
        </is>
      </c>
      <c r="E63" s="279" t="inlineStr">
        <is>
          <t>CID003491</t>
        </is>
      </c>
      <c r="F63" s="481" t="inlineStr">
        <is>
          <t>RMI</t>
        </is>
      </c>
      <c r="G63" s="279" t="n"/>
      <c r="H63" s="151" t="inlineStr">
        <is>
          <t>Widnes</t>
        </is>
      </c>
      <c r="I63" s="151" t="inlineStr">
        <is>
          <t>Cheshire West and Chester</t>
        </is>
      </c>
      <c r="J63" s="151">
        <f>A63&amp;B63</f>
        <v/>
      </c>
      <c r="K63" s="151">
        <f>A63&amp;B63</f>
        <v/>
      </c>
    </row>
    <row r="64">
      <c r="A64" s="151" t="inlineStr">
        <is>
          <t>Cobalt</t>
        </is>
      </c>
      <c r="B64" s="151" t="inlineStr">
        <is>
          <t>Impala Platinum - Base Metal Refinery (BMR)</t>
        </is>
      </c>
      <c r="C64" s="151" t="inlineStr">
        <is>
          <t>Impala Platinum - Base Metal Refinery (BMR)</t>
        </is>
      </c>
      <c r="D64" s="279" t="inlineStr">
        <is>
          <t>SOUTH AFRICA</t>
        </is>
      </c>
      <c r="E64" s="279" t="inlineStr">
        <is>
          <t>CID004608</t>
        </is>
      </c>
      <c r="F64" s="481" t="inlineStr">
        <is>
          <t>RMI</t>
        </is>
      </c>
      <c r="G64" s="279" t="n"/>
      <c r="H64" s="151" t="inlineStr">
        <is>
          <t>Springs</t>
        </is>
      </c>
      <c r="I64" s="151" t="inlineStr">
        <is>
          <t>Gauteng</t>
        </is>
      </c>
      <c r="J64" s="151">
        <f>A64&amp;B64</f>
        <v/>
      </c>
      <c r="K64" s="151">
        <f>A64&amp;B64</f>
        <v/>
      </c>
    </row>
    <row r="65">
      <c r="A65" s="151" t="inlineStr">
        <is>
          <t>Cobalt</t>
        </is>
      </c>
      <c r="B65" s="151" t="inlineStr">
        <is>
          <t>Impala Platinum - Rustenburg Smelter</t>
        </is>
      </c>
      <c r="C65" s="151" t="inlineStr">
        <is>
          <t>Impala Platinum - Rustenburg Smelter</t>
        </is>
      </c>
      <c r="D65" s="279" t="inlineStr">
        <is>
          <t>SOUTH AFRICA</t>
        </is>
      </c>
      <c r="E65" s="279" t="inlineStr">
        <is>
          <t>CID004614</t>
        </is>
      </c>
      <c r="F65" s="481" t="inlineStr">
        <is>
          <t>RMI</t>
        </is>
      </c>
      <c r="G65" s="279" t="n"/>
      <c r="H65" s="151" t="inlineStr">
        <is>
          <t>Rustenburg</t>
        </is>
      </c>
      <c r="I65" s="151" t="inlineStr">
        <is>
          <t>North-West</t>
        </is>
      </c>
      <c r="J65" s="151">
        <f>A65&amp;B65</f>
        <v/>
      </c>
      <c r="K65" s="151">
        <f>A65&amp;B65</f>
        <v/>
      </c>
    </row>
    <row r="66">
      <c r="A66" s="151" t="inlineStr">
        <is>
          <t>Cobalt</t>
        </is>
      </c>
      <c r="B66" s="151" t="inlineStr">
        <is>
          <t>Impala Refineries – Base Metals Refinery (BMR)</t>
        </is>
      </c>
      <c r="C66" s="151" t="inlineStr">
        <is>
          <t>Impala Platinum - Base Metal Refinery (BMR)</t>
        </is>
      </c>
      <c r="D66" s="279" t="inlineStr">
        <is>
          <t>SOUTH AFRICA</t>
        </is>
      </c>
      <c r="E66" s="279" t="inlineStr">
        <is>
          <t>CID004608</t>
        </is>
      </c>
      <c r="F66" s="481" t="inlineStr">
        <is>
          <t>RMI</t>
        </is>
      </c>
      <c r="G66" s="279" t="n"/>
      <c r="H66" s="151" t="inlineStr">
        <is>
          <t>Springs</t>
        </is>
      </c>
      <c r="I66" s="151" t="inlineStr">
        <is>
          <t>Gauteng</t>
        </is>
      </c>
      <c r="J66" s="151">
        <f>A66&amp;B66</f>
        <v/>
      </c>
      <c r="K66" s="151">
        <f>A66&amp;B66</f>
        <v/>
      </c>
    </row>
    <row r="67">
      <c r="A67" s="151" t="inlineStr">
        <is>
          <t>Cobalt</t>
        </is>
      </c>
      <c r="B67" s="151" t="inlineStr">
        <is>
          <t>Impala Rustenburg</t>
        </is>
      </c>
      <c r="C67" s="151" t="inlineStr">
        <is>
          <t>Impala Platinum - Rustenburg Smelter</t>
        </is>
      </c>
      <c r="D67" s="279" t="inlineStr">
        <is>
          <t>SOUTH AFRICA</t>
        </is>
      </c>
      <c r="E67" s="279" t="inlineStr">
        <is>
          <t>CID004614</t>
        </is>
      </c>
      <c r="F67" s="481" t="inlineStr">
        <is>
          <t>RMI</t>
        </is>
      </c>
      <c r="G67" s="279" t="n"/>
      <c r="H67" s="151" t="inlineStr">
        <is>
          <t>Rustenburg</t>
        </is>
      </c>
      <c r="I67" s="151" t="inlineStr">
        <is>
          <t>North-West</t>
        </is>
      </c>
      <c r="J67" s="151">
        <f>A67&amp;B67</f>
        <v/>
      </c>
      <c r="K67" s="151">
        <f>A67&amp;B67</f>
        <v/>
      </c>
    </row>
    <row r="68">
      <c r="A68" s="151" t="inlineStr">
        <is>
          <t>Cobalt</t>
        </is>
      </c>
      <c r="B68" s="151" t="inlineStr">
        <is>
          <t>Incasa S.A.</t>
        </is>
      </c>
      <c r="C68" s="151" t="inlineStr">
        <is>
          <t>Incasa S.A.</t>
        </is>
      </c>
      <c r="D68" s="279" t="inlineStr">
        <is>
          <t>BRAZIL</t>
        </is>
      </c>
      <c r="E68" s="279" t="inlineStr">
        <is>
          <t>CID005210</t>
        </is>
      </c>
      <c r="F68" s="481" t="inlineStr">
        <is>
          <t>RMI</t>
        </is>
      </c>
      <c r="G68" s="279" t="n"/>
      <c r="H68" s="151" t="inlineStr">
        <is>
          <t>Zona Industrial Norte, Joinville</t>
        </is>
      </c>
      <c r="I68" s="151" t="inlineStr">
        <is>
          <t>Santa Catarina</t>
        </is>
      </c>
      <c r="J68" s="151">
        <f>A68&amp;B68</f>
        <v/>
      </c>
      <c r="K68" s="151">
        <f>A68&amp;B68</f>
        <v/>
      </c>
    </row>
    <row r="69">
      <c r="A69" s="151" t="inlineStr">
        <is>
          <t>Cobalt</t>
        </is>
      </c>
      <c r="B69" s="151" t="inlineStr">
        <is>
          <t>Jiana</t>
        </is>
      </c>
      <c r="C69" s="151" t="inlineStr">
        <is>
          <t>Guangdong Jiana Energy Technology Co., Ltd.</t>
        </is>
      </c>
      <c r="D69" s="279" t="inlineStr">
        <is>
          <t>CHINA</t>
        </is>
      </c>
      <c r="E69" s="279" t="inlineStr">
        <is>
          <t>CID003291</t>
        </is>
      </c>
      <c r="F69" s="481" t="inlineStr">
        <is>
          <t>RMI</t>
        </is>
      </c>
      <c r="G69" s="279" t="n"/>
      <c r="H69" s="151" t="inlineStr">
        <is>
          <t>Guangzhou</t>
        </is>
      </c>
      <c r="I69" s="151" t="inlineStr">
        <is>
          <t>Guangdong Sheng</t>
        </is>
      </c>
      <c r="J69" s="151">
        <f>A69&amp;B69</f>
        <v/>
      </c>
      <c r="K69" s="151">
        <f>A69&amp;B69</f>
        <v/>
      </c>
    </row>
    <row r="70">
      <c r="A70" s="151" t="inlineStr">
        <is>
          <t>Cobalt</t>
        </is>
      </c>
      <c r="B70" s="151" t="inlineStr">
        <is>
          <t>Jiangmen Chancsun Umicore Industry Co., Ltd. (JUC)</t>
        </is>
      </c>
      <c r="C70" s="151" t="inlineStr">
        <is>
          <t>Jiangmen Chancsun Umicore Industry Co.,Ltd</t>
        </is>
      </c>
      <c r="D70" s="279" t="inlineStr">
        <is>
          <t>CHINA</t>
        </is>
      </c>
      <c r="E70" s="279" t="inlineStr">
        <is>
          <t>CID004707</t>
        </is>
      </c>
      <c r="F70" s="481" t="inlineStr">
        <is>
          <t>RMI</t>
        </is>
      </c>
      <c r="G70" s="279" t="n"/>
      <c r="H70" s="151" t="inlineStr">
        <is>
          <t>Jiangmen</t>
        </is>
      </c>
      <c r="I70" s="151" t="inlineStr">
        <is>
          <t>Guangdong Sheng</t>
        </is>
      </c>
      <c r="J70" s="151">
        <f>A70&amp;B70</f>
        <v/>
      </c>
      <c r="K70" s="151">
        <f>A70&amp;B70</f>
        <v/>
      </c>
    </row>
    <row r="71">
      <c r="A71" s="151" t="inlineStr">
        <is>
          <t>Cobalt</t>
        </is>
      </c>
      <c r="B71" s="151" t="inlineStr">
        <is>
          <t>Jiangmen Chancsun Umicore Industry Co.,Ltd</t>
        </is>
      </c>
      <c r="C71" s="151" t="inlineStr">
        <is>
          <t>Jiangmen Chancsun Umicore Industry Co.,Ltd</t>
        </is>
      </c>
      <c r="D71" s="279" t="inlineStr">
        <is>
          <t>CHINA</t>
        </is>
      </c>
      <c r="E71" s="279" t="inlineStr">
        <is>
          <t>CID004707</t>
        </is>
      </c>
      <c r="F71" s="481" t="inlineStr">
        <is>
          <t>RMI</t>
        </is>
      </c>
      <c r="G71" s="279" t="n"/>
      <c r="H71" s="151" t="inlineStr">
        <is>
          <t>Jiangmen</t>
        </is>
      </c>
      <c r="I71" s="151" t="inlineStr">
        <is>
          <t>Guangdong Sheng</t>
        </is>
      </c>
      <c r="J71" s="151">
        <f>A71&amp;B71</f>
        <v/>
      </c>
      <c r="K71" s="151">
        <f>A71&amp;B71</f>
        <v/>
      </c>
    </row>
    <row r="72">
      <c r="A72" s="151" t="inlineStr">
        <is>
          <t>Cobalt</t>
        </is>
      </c>
      <c r="B72" s="151" t="inlineStr">
        <is>
          <t>Jiangsu Cobalt Nickel Metal (KLK)</t>
        </is>
      </c>
      <c r="C72" s="151" t="inlineStr">
        <is>
          <t>Gem (Jiangsu) Cobalt Industry Co., Ltd.</t>
        </is>
      </c>
      <c r="D72" s="279" t="inlineStr">
        <is>
          <t>CHINA</t>
        </is>
      </c>
      <c r="E72" s="279" t="inlineStr">
        <is>
          <t>CID003209</t>
        </is>
      </c>
      <c r="F72" s="481" t="inlineStr">
        <is>
          <t>RMI</t>
        </is>
      </c>
      <c r="G72" s="279" t="n"/>
      <c r="H72" s="151" t="inlineStr">
        <is>
          <t>Taixing</t>
        </is>
      </c>
      <c r="I72" s="151" t="inlineStr">
        <is>
          <t>Jiangsu Sheng</t>
        </is>
      </c>
      <c r="J72" s="151">
        <f>A72&amp;B72</f>
        <v/>
      </c>
      <c r="K72" s="151">
        <f>A72&amp;B72</f>
        <v/>
      </c>
    </row>
    <row r="73">
      <c r="A73" s="151" t="inlineStr">
        <is>
          <t>Cobalt</t>
        </is>
      </c>
      <c r="B73" s="151" t="inlineStr">
        <is>
          <t>Jiangsu KLK Cobalt Nickel Metal Co., Ltd.</t>
        </is>
      </c>
      <c r="C73" s="151" t="inlineStr">
        <is>
          <t>Gem (Jiangsu) Cobalt Industry Co., Ltd.</t>
        </is>
      </c>
      <c r="D73" s="279" t="inlineStr">
        <is>
          <t>CHINA</t>
        </is>
      </c>
      <c r="E73" s="279" t="inlineStr">
        <is>
          <t>CID003209</t>
        </is>
      </c>
      <c r="F73" s="481" t="inlineStr">
        <is>
          <t>RMI</t>
        </is>
      </c>
      <c r="G73" s="279" t="n"/>
      <c r="H73" s="151" t="inlineStr">
        <is>
          <t>Taixing</t>
        </is>
      </c>
      <c r="I73" s="151" t="inlineStr">
        <is>
          <t>Jiangsu Sheng</t>
        </is>
      </c>
      <c r="J73" s="151">
        <f>A73&amp;B73</f>
        <v/>
      </c>
      <c r="K73" s="151">
        <f>A73&amp;B73</f>
        <v/>
      </c>
    </row>
    <row r="74">
      <c r="A74" s="151" t="inlineStr">
        <is>
          <t>Cobalt</t>
        </is>
      </c>
      <c r="B74" s="151" t="inlineStr">
        <is>
          <t>Jiangsu Xiongfeng Technology Co., Ltd.</t>
        </is>
      </c>
      <c r="C74" s="151" t="inlineStr">
        <is>
          <t>Jiangsu Xiongfeng Technology Co., Ltd.</t>
        </is>
      </c>
      <c r="D74" s="279" t="inlineStr">
        <is>
          <t>CHINA</t>
        </is>
      </c>
      <c r="E74" s="279" t="inlineStr">
        <is>
          <t>CID003293</t>
        </is>
      </c>
      <c r="F74" s="481" t="inlineStr">
        <is>
          <t>RMI</t>
        </is>
      </c>
      <c r="G74" s="279" t="n"/>
      <c r="H74" s="151" t="inlineStr">
        <is>
          <t>Haimen</t>
        </is>
      </c>
      <c r="I74" s="151" t="inlineStr">
        <is>
          <t>Jiangsu Sheng</t>
        </is>
      </c>
      <c r="J74" s="151">
        <f>A74&amp;B74</f>
        <v/>
      </c>
      <c r="K74" s="151">
        <f>A74&amp;B74</f>
        <v/>
      </c>
    </row>
    <row r="75">
      <c r="A75" s="151" t="inlineStr">
        <is>
          <t>Cobalt</t>
        </is>
      </c>
      <c r="B75" s="151" t="inlineStr">
        <is>
          <t>Jiangxi Miracle Golden Tiger Cobalt Co. Ltd.</t>
        </is>
      </c>
      <c r="C75" s="151" t="inlineStr">
        <is>
          <t>Jiangxi Miracle Golden Tiger Cobalt Co. Ltd.</t>
        </is>
      </c>
      <c r="D75" s="279" t="inlineStr">
        <is>
          <t>CHINA</t>
        </is>
      </c>
      <c r="E75" s="279" t="inlineStr">
        <is>
          <t>CID004003</t>
        </is>
      </c>
      <c r="F75" s="481" t="inlineStr">
        <is>
          <t>RMI</t>
        </is>
      </c>
      <c r="G75" s="279" t="n"/>
      <c r="H75" s="151" t="inlineStr">
        <is>
          <t>Ganzhou City</t>
        </is>
      </c>
      <c r="I75" s="151" t="inlineStr">
        <is>
          <t>Jiangxi Sheng</t>
        </is>
      </c>
      <c r="J75" s="151">
        <f>A75&amp;B75</f>
        <v/>
      </c>
      <c r="K75" s="151">
        <f>A75&amp;B75</f>
        <v/>
      </c>
    </row>
    <row r="76">
      <c r="A76" s="151" t="inlineStr">
        <is>
          <t>Cobalt</t>
        </is>
      </c>
      <c r="B76" s="151" t="inlineStr">
        <is>
          <t>Jiangxi Rui da Xinnengyuan Technology Co., Ltd.</t>
        </is>
      </c>
      <c r="C76" s="151" t="inlineStr">
        <is>
          <t>Jiangxi Ruida New Energy Technology Co., Ltd.</t>
        </is>
      </c>
      <c r="D76" s="279" t="inlineStr">
        <is>
          <t>CHINA</t>
        </is>
      </c>
      <c r="E76" s="279" t="inlineStr">
        <is>
          <t>CID003676</t>
        </is>
      </c>
      <c r="F76" s="481" t="inlineStr">
        <is>
          <t>RMI</t>
        </is>
      </c>
      <c r="G76" s="279" t="n"/>
      <c r="H76" s="151" t="inlineStr">
        <is>
          <t>Yichun City</t>
        </is>
      </c>
      <c r="I76" s="151" t="inlineStr">
        <is>
          <t>Jiangxi Sheng</t>
        </is>
      </c>
      <c r="J76" s="151">
        <f>A76&amp;B76</f>
        <v/>
      </c>
      <c r="K76" s="151">
        <f>A76&amp;B76</f>
        <v/>
      </c>
    </row>
    <row r="77">
      <c r="A77" s="151" t="inlineStr">
        <is>
          <t>Cobalt</t>
        </is>
      </c>
      <c r="B77" s="151" t="inlineStr">
        <is>
          <t>Jiangxi Ruida New Energy Technology Co., Ltd.</t>
        </is>
      </c>
      <c r="C77" s="151" t="inlineStr">
        <is>
          <t>Jiangxi Ruida New Energy Technology Co., Ltd.</t>
        </is>
      </c>
      <c r="D77" s="279" t="inlineStr">
        <is>
          <t>CHINA</t>
        </is>
      </c>
      <c r="E77" s="279" t="inlineStr">
        <is>
          <t>CID003676</t>
        </is>
      </c>
      <c r="F77" s="481" t="inlineStr">
        <is>
          <t>RMI</t>
        </is>
      </c>
      <c r="G77" s="279" t="n"/>
      <c r="H77" s="151" t="inlineStr">
        <is>
          <t>Yichun City</t>
        </is>
      </c>
      <c r="I77" s="151" t="inlineStr">
        <is>
          <t>Jiangxi Sheng</t>
        </is>
      </c>
      <c r="J77" s="151">
        <f>A77&amp;B77</f>
        <v/>
      </c>
      <c r="K77" s="151">
        <f>A77&amp;B77</f>
        <v/>
      </c>
    </row>
    <row r="78">
      <c r="A78" s="151" t="inlineStr">
        <is>
          <t>Cobalt</t>
        </is>
      </c>
      <c r="B78" s="151" t="inlineStr">
        <is>
          <t>Jing Yuan Tungsten Technology Co., Ltd.</t>
        </is>
      </c>
      <c r="C78" s="151" t="inlineStr">
        <is>
          <t>Jing Yuan Tungsten Technology Co., Ltd.</t>
        </is>
      </c>
      <c r="D78" s="279" t="inlineStr">
        <is>
          <t>TAIWAN, PROVINCE OF CHINA</t>
        </is>
      </c>
      <c r="E78" s="279" t="inlineStr">
        <is>
          <t>CID005013</t>
        </is>
      </c>
      <c r="F78" s="481" t="inlineStr">
        <is>
          <t>RMI</t>
        </is>
      </c>
      <c r="G78" s="279" t="n"/>
      <c r="H78" s="151" t="inlineStr">
        <is>
          <t>Fangliao Township</t>
        </is>
      </c>
      <c r="I78" s="151" t="inlineStr">
        <is>
          <t>Pingtung</t>
        </is>
      </c>
      <c r="J78" s="151">
        <f>A78&amp;B78</f>
        <v/>
      </c>
      <c r="K78" s="151">
        <f>A78&amp;B78</f>
        <v/>
      </c>
    </row>
    <row r="79">
      <c r="A79" s="151" t="inlineStr">
        <is>
          <t>Cobalt</t>
        </is>
      </c>
      <c r="B79" s="151" t="inlineStr">
        <is>
          <t>Jingmen GEM Co., Ltd.</t>
        </is>
      </c>
      <c r="C79" s="151" t="inlineStr">
        <is>
          <t>Jingmen GEM Co., Ltd.</t>
        </is>
      </c>
      <c r="D79" s="279" t="inlineStr">
        <is>
          <t>CHINA</t>
        </is>
      </c>
      <c r="E79" s="279" t="inlineStr">
        <is>
          <t>CID003378</t>
        </is>
      </c>
      <c r="F79" s="481" t="inlineStr">
        <is>
          <t>RMI</t>
        </is>
      </c>
      <c r="G79" s="279" t="n"/>
      <c r="H79" s="151" t="inlineStr">
        <is>
          <t>Jingmen</t>
        </is>
      </c>
      <c r="I79" s="151" t="inlineStr">
        <is>
          <t>Hubei Sheng</t>
        </is>
      </c>
      <c r="J79" s="151">
        <f>A79&amp;B79</f>
        <v/>
      </c>
      <c r="K79" s="151">
        <f>A79&amp;B79</f>
        <v/>
      </c>
    </row>
    <row r="80">
      <c r="A80" s="151" t="inlineStr">
        <is>
          <t>Cobalt</t>
        </is>
      </c>
      <c r="B80" s="151" t="inlineStr">
        <is>
          <t>JSC Kolskaya Mining and Metallurgical Company (Kola MMC)</t>
        </is>
      </c>
      <c r="C80" s="151" t="inlineStr">
        <is>
          <t>JSC Kolskaya Mining and Metallurgical Company (Kola MMC)</t>
        </is>
      </c>
      <c r="D80" s="279" t="inlineStr">
        <is>
          <t>RUSSIAN FEDERATION</t>
        </is>
      </c>
      <c r="E80" s="279" t="inlineStr">
        <is>
          <t>CID003233</t>
        </is>
      </c>
      <c r="F80" s="481" t="inlineStr">
        <is>
          <t>RMI</t>
        </is>
      </c>
      <c r="G80" s="279" t="n"/>
      <c r="H80" s="151" t="inlineStr">
        <is>
          <t>Monchegorsk</t>
        </is>
      </c>
      <c r="I80" s="151" t="inlineStr">
        <is>
          <t>Murmanskaya oblast'</t>
        </is>
      </c>
      <c r="J80" s="151">
        <f>A80&amp;B80</f>
        <v/>
      </c>
      <c r="K80" s="151">
        <f>A80&amp;B80</f>
        <v/>
      </c>
    </row>
    <row r="81">
      <c r="A81" s="151" t="inlineStr">
        <is>
          <t>Cobalt</t>
        </is>
      </c>
      <c r="B81" s="151" t="inlineStr">
        <is>
          <t>Kamoto Copper Company</t>
        </is>
      </c>
      <c r="C81" s="151" t="inlineStr">
        <is>
          <t>Kamoto Copper Company</t>
        </is>
      </c>
      <c r="D81" s="279" t="inlineStr">
        <is>
          <t>CONGO, DEMOCRATIC REPUBLIC OF THE</t>
        </is>
      </c>
      <c r="E81" s="279" t="inlineStr">
        <is>
          <t>CID003261</t>
        </is>
      </c>
      <c r="F81" s="481" t="inlineStr">
        <is>
          <t>RMI</t>
        </is>
      </c>
      <c r="G81" s="279" t="n"/>
      <c r="H81" s="151" t="inlineStr">
        <is>
          <t>Kolwezi</t>
        </is>
      </c>
      <c r="I81" s="151" t="inlineStr">
        <is>
          <t>Lualaba</t>
        </is>
      </c>
      <c r="J81" s="151">
        <f>A81&amp;B81</f>
        <v/>
      </c>
      <c r="K81" s="151">
        <f>A81&amp;B81</f>
        <v/>
      </c>
    </row>
    <row r="82">
      <c r="A82" s="151" t="inlineStr">
        <is>
          <t>Cobalt</t>
        </is>
      </c>
      <c r="B82" s="151" t="inlineStr">
        <is>
          <t>Kasombo Minerals (SPRL) - MIKAS Huayou</t>
        </is>
      </c>
      <c r="C82" s="151" t="inlineStr">
        <is>
          <t>LA MINIERE DE KASOMBO SAS</t>
        </is>
      </c>
      <c r="D82" s="279" t="inlineStr">
        <is>
          <t>CONGO, DEMOCRATIC REPUBLIC OF THE</t>
        </is>
      </c>
      <c r="E82" s="279" t="inlineStr">
        <is>
          <t>CID003276</t>
        </is>
      </c>
      <c r="F82" s="481" t="inlineStr">
        <is>
          <t>RMI</t>
        </is>
      </c>
      <c r="G82" s="279" t="n"/>
      <c r="H82" s="151" t="inlineStr">
        <is>
          <t>Lubumbashi</t>
        </is>
      </c>
      <c r="I82" s="151" t="inlineStr">
        <is>
          <t>Haut-Katanga</t>
        </is>
      </c>
      <c r="J82" s="151">
        <f>A82&amp;B82</f>
        <v/>
      </c>
      <c r="K82" s="151">
        <f>A82&amp;B82</f>
        <v/>
      </c>
    </row>
    <row r="83">
      <c r="A83" s="151" t="inlineStr">
        <is>
          <t>Cobalt</t>
        </is>
      </c>
      <c r="B83" s="151" t="inlineStr">
        <is>
          <t>KFM</t>
        </is>
      </c>
      <c r="C83" s="151" t="inlineStr">
        <is>
          <t>CMOC Kisanfu Mining SARL</t>
        </is>
      </c>
      <c r="D83" s="279" t="inlineStr">
        <is>
          <t>CONGO, DEMOCRATIC REPUBLIC OF THE</t>
        </is>
      </c>
      <c r="E83" s="279" t="inlineStr">
        <is>
          <t>CID004811</t>
        </is>
      </c>
      <c r="F83" s="481" t="inlineStr">
        <is>
          <t>RMI</t>
        </is>
      </c>
      <c r="G83" s="279" t="n"/>
      <c r="H83" s="151" t="inlineStr">
        <is>
          <t>Chefferie de Bayeke, Territoire de Lubudi</t>
        </is>
      </c>
      <c r="I83" s="151" t="inlineStr">
        <is>
          <t>Lualaba</t>
        </is>
      </c>
      <c r="J83" s="151">
        <f>A83&amp;B83</f>
        <v/>
      </c>
      <c r="K83" s="151">
        <f>A83&amp;B83</f>
        <v/>
      </c>
    </row>
    <row r="84">
      <c r="A84" s="151" t="inlineStr">
        <is>
          <t>Cobalt</t>
        </is>
      </c>
      <c r="B84" s="151" t="inlineStr">
        <is>
          <t>Kinsevere</t>
        </is>
      </c>
      <c r="C84" s="151" t="inlineStr">
        <is>
          <t>MMG Kinsevere SARL</t>
        </is>
      </c>
      <c r="D84" s="279" t="inlineStr">
        <is>
          <t>CONGO, DEMOCRATIC REPUBLIC OF THE</t>
        </is>
      </c>
      <c r="E84" s="279" t="inlineStr">
        <is>
          <t>CID005060</t>
        </is>
      </c>
      <c r="F84" s="481" t="inlineStr">
        <is>
          <t>RMI</t>
        </is>
      </c>
      <c r="G84" s="279" t="n"/>
      <c r="H84" s="151" t="inlineStr">
        <is>
          <t>Lubumbashi</t>
        </is>
      </c>
      <c r="I84" s="151" t="inlineStr">
        <is>
          <t>Haut-Katanga</t>
        </is>
      </c>
      <c r="J84" s="151">
        <f>A84&amp;B84</f>
        <v/>
      </c>
      <c r="K84" s="151">
        <f>A84&amp;B84</f>
        <v/>
      </c>
    </row>
    <row r="85">
      <c r="A85" s="151" t="inlineStr">
        <is>
          <t>Cobalt</t>
        </is>
      </c>
      <c r="B85" s="151" t="inlineStr">
        <is>
          <t>Kisanfu</t>
        </is>
      </c>
      <c r="C85" s="151" t="inlineStr">
        <is>
          <t>Kisanfu Mining (Kimin)</t>
        </is>
      </c>
      <c r="D85" s="279" t="inlineStr">
        <is>
          <t>CONGO, DEMOCRATIC REPUBLIC OF THE</t>
        </is>
      </c>
      <c r="E85" s="279" t="inlineStr">
        <is>
          <t>CID003587</t>
        </is>
      </c>
      <c r="F85" s="481" t="inlineStr">
        <is>
          <t>RMI</t>
        </is>
      </c>
      <c r="G85" s="279" t="n"/>
      <c r="H85" s="151" t="inlineStr">
        <is>
          <t>Kolwezi</t>
        </is>
      </c>
      <c r="I85" s="151" t="inlineStr">
        <is>
          <t>Lualaba</t>
        </is>
      </c>
      <c r="J85" s="151">
        <f>A85&amp;B85</f>
        <v/>
      </c>
      <c r="K85" s="151">
        <f>A85&amp;B85</f>
        <v/>
      </c>
    </row>
    <row r="86">
      <c r="A86" s="151" t="inlineStr">
        <is>
          <t>Cobalt</t>
        </is>
      </c>
      <c r="B86" s="151" t="inlineStr">
        <is>
          <t>Kisanfu Mining (Kimin)</t>
        </is>
      </c>
      <c r="C86" s="151" t="inlineStr">
        <is>
          <t>Kisanfu Mining (Kimin)</t>
        </is>
      </c>
      <c r="D86" s="279" t="inlineStr">
        <is>
          <t>CONGO, DEMOCRATIC REPUBLIC OF THE</t>
        </is>
      </c>
      <c r="E86" s="279" t="inlineStr">
        <is>
          <t>CID003587</t>
        </is>
      </c>
      <c r="F86" s="481" t="inlineStr">
        <is>
          <t>RMI</t>
        </is>
      </c>
      <c r="G86" s="279" t="n"/>
      <c r="H86" s="151" t="inlineStr">
        <is>
          <t>Kolwezi</t>
        </is>
      </c>
      <c r="I86" s="151" t="inlineStr">
        <is>
          <t>Lualaba</t>
        </is>
      </c>
      <c r="J86" s="151">
        <f>A86&amp;B86</f>
        <v/>
      </c>
      <c r="K86" s="151">
        <f>A86&amp;B86</f>
        <v/>
      </c>
    </row>
    <row r="87">
      <c r="A87" s="151" t="inlineStr">
        <is>
          <t>Cobalt</t>
        </is>
      </c>
      <c r="B87" s="151" t="inlineStr">
        <is>
          <t>Kola Mining and Metallurgical Company</t>
        </is>
      </c>
      <c r="C87" s="151" t="inlineStr">
        <is>
          <t>JSC Kolskaya Mining and Metallurgical Company (Kola MMC)</t>
        </is>
      </c>
      <c r="D87" s="279" t="inlineStr">
        <is>
          <t>RUSSIAN FEDERATION</t>
        </is>
      </c>
      <c r="E87" s="279" t="inlineStr">
        <is>
          <t>CID003233</t>
        </is>
      </c>
      <c r="F87" s="481" t="inlineStr">
        <is>
          <t>RMI</t>
        </is>
      </c>
      <c r="G87" s="279" t="n"/>
      <c r="H87" s="151" t="inlineStr">
        <is>
          <t>Monchegorsk</t>
        </is>
      </c>
      <c r="I87" s="151" t="inlineStr">
        <is>
          <t>Murmanskaya oblast'</t>
        </is>
      </c>
      <c r="J87" s="151">
        <f>A87&amp;B87</f>
        <v/>
      </c>
      <c r="K87" s="151">
        <f>A87&amp;B87</f>
        <v/>
      </c>
    </row>
    <row r="88">
      <c r="A88" s="151" t="inlineStr">
        <is>
          <t>Cobalt</t>
        </is>
      </c>
      <c r="B88" s="151" t="inlineStr">
        <is>
          <t>Kolwezi Tailings (KMT, aka Kingamyambo Musonoi Tailings)</t>
        </is>
      </c>
      <c r="C88" s="151" t="inlineStr">
        <is>
          <t>La Compagnie de Traitement des Rejets de Kingamyambo S.A. (Metalkol S.A.)</t>
        </is>
      </c>
      <c r="D88" s="279" t="inlineStr">
        <is>
          <t>CONGO, DEMOCRATIC REPUBLIC OF THE</t>
        </is>
      </c>
      <c r="E88" s="279" t="inlineStr">
        <is>
          <t>CID003275</t>
        </is>
      </c>
      <c r="F88" s="481" t="inlineStr">
        <is>
          <t>RMI</t>
        </is>
      </c>
      <c r="G88" s="279" t="n"/>
      <c r="H88" s="151" t="inlineStr">
        <is>
          <t>Lubumbashi</t>
        </is>
      </c>
      <c r="I88" s="151" t="inlineStr">
        <is>
          <t>Haut-Katanga</t>
        </is>
      </c>
      <c r="J88" s="151">
        <f>A88&amp;B88</f>
        <v/>
      </c>
      <c r="K88" s="151">
        <f>A88&amp;B88</f>
        <v/>
      </c>
    </row>
    <row r="89">
      <c r="A89" s="151" t="inlineStr">
        <is>
          <t>Cobalt</t>
        </is>
      </c>
      <c r="B89" s="151" t="inlineStr">
        <is>
          <t>La Compagnie de Traitement des Rejets de Kingamyambo S.A. (Metalkol S.A.)</t>
        </is>
      </c>
      <c r="C89" s="151" t="inlineStr">
        <is>
          <t>La Compagnie de Traitement des Rejets de Kingamyambo S.A. (Metalkol S.A.)</t>
        </is>
      </c>
      <c r="D89" s="279" t="inlineStr">
        <is>
          <t>CONGO, DEMOCRATIC REPUBLIC OF THE</t>
        </is>
      </c>
      <c r="E89" s="279" t="inlineStr">
        <is>
          <t>CID003275</t>
        </is>
      </c>
      <c r="F89" s="481" t="inlineStr">
        <is>
          <t>RMI</t>
        </is>
      </c>
      <c r="G89" s="279" t="n"/>
      <c r="H89" s="151" t="inlineStr">
        <is>
          <t>Lubumbashi</t>
        </is>
      </c>
      <c r="I89" s="151" t="inlineStr">
        <is>
          <t>Haut-Katanga</t>
        </is>
      </c>
      <c r="J89" s="151">
        <f>A89&amp;B89</f>
        <v/>
      </c>
      <c r="K89" s="151">
        <f>A89&amp;B89</f>
        <v/>
      </c>
    </row>
    <row r="90">
      <c r="A90" s="151" t="inlineStr">
        <is>
          <t>Cobalt</t>
        </is>
      </c>
      <c r="B90" s="151" t="inlineStr">
        <is>
          <t>La Miniere de Kambove</t>
        </is>
      </c>
      <c r="C90" s="151" t="inlineStr">
        <is>
          <t>LA MINIERE DE KASOMBO SAS</t>
        </is>
      </c>
      <c r="D90" s="279" t="inlineStr">
        <is>
          <t>CONGO, DEMOCRATIC REPUBLIC OF THE</t>
        </is>
      </c>
      <c r="E90" s="279" t="inlineStr">
        <is>
          <t>CID003276</t>
        </is>
      </c>
      <c r="F90" s="481" t="inlineStr">
        <is>
          <t>RMI</t>
        </is>
      </c>
      <c r="G90" s="279" t="n"/>
      <c r="H90" s="151" t="inlineStr">
        <is>
          <t>Lubumbashi</t>
        </is>
      </c>
      <c r="I90" s="151" t="inlineStr">
        <is>
          <t>Haut-Katanga</t>
        </is>
      </c>
      <c r="J90" s="151">
        <f>A90&amp;B90</f>
        <v/>
      </c>
      <c r="K90" s="151">
        <f>A90&amp;B90</f>
        <v/>
      </c>
    </row>
    <row r="91">
      <c r="A91" s="151" t="inlineStr">
        <is>
          <t>Cobalt</t>
        </is>
      </c>
      <c r="B91" s="151" t="inlineStr">
        <is>
          <t>La Miniere de Kasombo</t>
        </is>
      </c>
      <c r="C91" s="151" t="inlineStr">
        <is>
          <t>LA MINIERE DE KASOMBO SAS</t>
        </is>
      </c>
      <c r="D91" s="279" t="inlineStr">
        <is>
          <t>CONGO, DEMOCRATIC REPUBLIC OF THE</t>
        </is>
      </c>
      <c r="E91" s="279" t="inlineStr">
        <is>
          <t>CID003276</t>
        </is>
      </c>
      <c r="F91" s="481" t="inlineStr">
        <is>
          <t>RMI</t>
        </is>
      </c>
      <c r="G91" s="279" t="n"/>
      <c r="H91" s="151" t="inlineStr">
        <is>
          <t>Lubumbashi</t>
        </is>
      </c>
      <c r="I91" s="151" t="inlineStr">
        <is>
          <t>Haut-Katanga</t>
        </is>
      </c>
      <c r="J91" s="151">
        <f>A91&amp;B91</f>
        <v/>
      </c>
      <c r="K91" s="151">
        <f>A91&amp;B91</f>
        <v/>
      </c>
    </row>
    <row r="92">
      <c r="A92" s="151" t="inlineStr">
        <is>
          <t>Cobalt</t>
        </is>
      </c>
      <c r="B92" s="151" t="inlineStr">
        <is>
          <t>LA MINIERE DE KASOMBO SAS</t>
        </is>
      </c>
      <c r="C92" s="151" t="inlineStr">
        <is>
          <t>LA MINIERE DE KASOMBO SAS</t>
        </is>
      </c>
      <c r="D92" s="279" t="inlineStr">
        <is>
          <t>CONGO, DEMOCRATIC REPUBLIC OF THE</t>
        </is>
      </c>
      <c r="E92" s="279" t="inlineStr">
        <is>
          <t>CID003276</t>
        </is>
      </c>
      <c r="F92" s="481" t="inlineStr">
        <is>
          <t>RMI</t>
        </is>
      </c>
      <c r="G92" s="279" t="n"/>
      <c r="H92" s="151" t="inlineStr">
        <is>
          <t>Lubumbashi</t>
        </is>
      </c>
      <c r="I92" s="151" t="inlineStr">
        <is>
          <t>Haut-Katanga</t>
        </is>
      </c>
      <c r="J92" s="151">
        <f>A92&amp;B92</f>
        <v/>
      </c>
      <c r="K92" s="151">
        <f>A92&amp;B92</f>
        <v/>
      </c>
    </row>
    <row r="93">
      <c r="A93" s="151" t="inlineStr">
        <is>
          <t>Cobalt</t>
        </is>
      </c>
      <c r="B93" s="151" t="inlineStr">
        <is>
          <t>Lanzhou Jinchuan Advanced Materials Technology Co., Ltd.</t>
        </is>
      </c>
      <c r="C93" s="151" t="inlineStr">
        <is>
          <t>Lanzhou Jinchuan Advanced Materials Technology Co., Ltd.</t>
        </is>
      </c>
      <c r="D93" s="279" t="inlineStr">
        <is>
          <t>CHINA</t>
        </is>
      </c>
      <c r="E93" s="279" t="inlineStr">
        <is>
          <t>CID003210</t>
        </is>
      </c>
      <c r="F93" s="481" t="inlineStr">
        <is>
          <t>RMI</t>
        </is>
      </c>
      <c r="G93" s="279" t="n"/>
      <c r="H93" s="151" t="inlineStr">
        <is>
          <t>Lanzhou</t>
        </is>
      </c>
      <c r="I93" s="151" t="inlineStr">
        <is>
          <t>Gansu Sheng</t>
        </is>
      </c>
      <c r="J93" s="151">
        <f>A93&amp;B93</f>
        <v/>
      </c>
      <c r="K93" s="151">
        <f>A93&amp;B93</f>
        <v/>
      </c>
    </row>
    <row r="94">
      <c r="A94" s="151" t="inlineStr">
        <is>
          <t>Cobalt</t>
        </is>
      </c>
      <c r="B94" s="151" t="inlineStr">
        <is>
          <t>Lianyou Resources Co., Ltd.</t>
        </is>
      </c>
      <c r="C94" s="151" t="inlineStr">
        <is>
          <t>Lianyou Resources Co., Ltd.</t>
        </is>
      </c>
      <c r="D94" s="279" t="inlineStr">
        <is>
          <t>TAIWAN, PROVINCE OF CHINA</t>
        </is>
      </c>
      <c r="E94" s="279" t="inlineStr">
        <is>
          <t>CID004393</t>
        </is>
      </c>
      <c r="F94" s="481" t="inlineStr">
        <is>
          <t>RMI</t>
        </is>
      </c>
      <c r="G94" s="279" t="n"/>
      <c r="H94" s="151" t="inlineStr">
        <is>
          <t>Wujie</t>
        </is>
      </c>
      <c r="I94" s="151" t="inlineStr">
        <is>
          <t>Yilan</t>
        </is>
      </c>
      <c r="J94" s="151">
        <f>A94&amp;B94</f>
        <v/>
      </c>
      <c r="K94" s="151">
        <f>A94&amp;B94</f>
        <v/>
      </c>
    </row>
    <row r="95">
      <c r="A95" s="151" t="inlineStr">
        <is>
          <t>Cobalt</t>
        </is>
      </c>
      <c r="B95" s="151" t="inlineStr">
        <is>
          <t>LOHUM CLEANTECH PVT LTD</t>
        </is>
      </c>
      <c r="C95" s="151" t="inlineStr">
        <is>
          <t>LOHUM CLEANTECH PVT LTD</t>
        </is>
      </c>
      <c r="D95" s="279" t="inlineStr">
        <is>
          <t>INDIA</t>
        </is>
      </c>
      <c r="E95" s="279" t="inlineStr">
        <is>
          <t>CID005217</t>
        </is>
      </c>
      <c r="F95" s="481" t="inlineStr">
        <is>
          <t>RMI</t>
        </is>
      </c>
      <c r="G95" s="279" t="n"/>
      <c r="H95" s="151" t="inlineStr">
        <is>
          <t>Greater Noida</t>
        </is>
      </c>
      <c r="I95" s="151" t="inlineStr">
        <is>
          <t>Uttar Pradesh</t>
        </is>
      </c>
      <c r="J95" s="151">
        <f>A95&amp;B95</f>
        <v/>
      </c>
      <c r="K95" s="151">
        <f>A95&amp;B95</f>
        <v/>
      </c>
    </row>
    <row r="96">
      <c r="A96" s="151" t="inlineStr">
        <is>
          <t>Cobalt</t>
        </is>
      </c>
      <c r="B96" s="151" t="inlineStr">
        <is>
          <t>Long Harbor Nickel Processing Plant</t>
        </is>
      </c>
      <c r="C96" s="151" t="inlineStr">
        <is>
          <t>Vale – Long Harbour Processing Plant (LHPP)</t>
        </is>
      </c>
      <c r="D96" s="279" t="inlineStr">
        <is>
          <t>CANADA</t>
        </is>
      </c>
      <c r="E96" s="279" t="inlineStr">
        <is>
          <t>CID003584</t>
        </is>
      </c>
      <c r="F96" s="481" t="inlineStr">
        <is>
          <t>RMI</t>
        </is>
      </c>
      <c r="G96" s="279" t="n"/>
      <c r="H96" s="151" t="inlineStr">
        <is>
          <t>Long Harbour</t>
        </is>
      </c>
      <c r="I96" s="151" t="inlineStr">
        <is>
          <t>Newfoundland and Labrador</t>
        </is>
      </c>
      <c r="J96" s="151">
        <f>A96&amp;B96</f>
        <v/>
      </c>
      <c r="K96" s="151">
        <f>A96&amp;B96</f>
        <v/>
      </c>
    </row>
    <row r="97">
      <c r="A97" s="151" t="inlineStr">
        <is>
          <t>Cobalt</t>
        </is>
      </c>
      <c r="B97" s="151" t="inlineStr">
        <is>
          <t>Lubumbashi (Mine de L’Etoile)</t>
        </is>
      </c>
      <c r="C97" s="151" t="inlineStr">
        <is>
          <t>Chemaf Etoile</t>
        </is>
      </c>
      <c r="D97" s="279" t="inlineStr">
        <is>
          <t>CONGO, DEMOCRATIC REPUBLIC OF THE</t>
        </is>
      </c>
      <c r="E97" s="279" t="inlineStr">
        <is>
          <t>CID003264</t>
        </is>
      </c>
      <c r="F97" s="481" t="inlineStr">
        <is>
          <t>RMI</t>
        </is>
      </c>
      <c r="G97" s="279" t="n"/>
      <c r="H97" s="151" t="inlineStr">
        <is>
          <t>Lubumbashi</t>
        </is>
      </c>
      <c r="I97" s="151" t="inlineStr">
        <is>
          <t>Haut-Katanga</t>
        </is>
      </c>
      <c r="J97" s="151">
        <f>A97&amp;B97</f>
        <v/>
      </c>
      <c r="K97" s="151">
        <f>A97&amp;B97</f>
        <v/>
      </c>
    </row>
    <row r="98">
      <c r="A98" s="151" t="inlineStr">
        <is>
          <t>Cobalt</t>
        </is>
      </c>
      <c r="B98" s="151" t="inlineStr">
        <is>
          <t>Luilu Metallurgical Plant</t>
        </is>
      </c>
      <c r="C98" s="151" t="inlineStr">
        <is>
          <t>Kamoto Copper Company</t>
        </is>
      </c>
      <c r="D98" s="279" t="inlineStr">
        <is>
          <t>CONGO, DEMOCRATIC REPUBLIC OF THE</t>
        </is>
      </c>
      <c r="E98" s="279" t="inlineStr">
        <is>
          <t>CID003261</t>
        </is>
      </c>
      <c r="F98" s="481" t="inlineStr">
        <is>
          <t>RMI</t>
        </is>
      </c>
      <c r="G98" s="279" t="n"/>
      <c r="H98" s="151" t="inlineStr">
        <is>
          <t>Kolwezi</t>
        </is>
      </c>
      <c r="I98" s="151" t="inlineStr">
        <is>
          <t>Lualaba</t>
        </is>
      </c>
      <c r="J98" s="151">
        <f>A98&amp;B98</f>
        <v/>
      </c>
      <c r="K98" s="151">
        <f>A98&amp;B98</f>
        <v/>
      </c>
    </row>
    <row r="99">
      <c r="A99" s="151" t="inlineStr">
        <is>
          <t>Cobalt</t>
        </is>
      </c>
      <c r="B99" s="151" t="inlineStr">
        <is>
          <t>LUILU RESSOURCES SAS</t>
        </is>
      </c>
      <c r="C99" s="151" t="inlineStr">
        <is>
          <t>LUILU RESSOURCES SAS</t>
        </is>
      </c>
      <c r="D99" s="279" t="inlineStr">
        <is>
          <t>CONGO, DEMOCRATIC REPUBLIC OF THE</t>
        </is>
      </c>
      <c r="E99" s="279" t="inlineStr">
        <is>
          <t>CID004691</t>
        </is>
      </c>
      <c r="F99" s="481" t="inlineStr">
        <is>
          <t>RMI</t>
        </is>
      </c>
      <c r="G99" s="279" t="n"/>
      <c r="H99" s="151" t="inlineStr">
        <is>
          <t>Koruvichi</t>
        </is>
      </c>
      <c r="I99" s="151" t="inlineStr">
        <is>
          <t>Lualaba</t>
        </is>
      </c>
      <c r="J99" s="151">
        <f>A99&amp;B99</f>
        <v/>
      </c>
      <c r="K99" s="151">
        <f>A99&amp;B99</f>
        <v/>
      </c>
    </row>
    <row r="100">
      <c r="A100" s="151" t="inlineStr">
        <is>
          <t>Cobalt</t>
        </is>
      </c>
      <c r="B100" s="151" t="inlineStr">
        <is>
          <t>Mechema Chemicals (Thailand) Co., Ltd.</t>
        </is>
      </c>
      <c r="C100" s="151" t="inlineStr">
        <is>
          <t>Mechema Chemicals (Thailand) Co., Ltd.</t>
        </is>
      </c>
      <c r="D100" s="279" t="inlineStr">
        <is>
          <t>THAILAND</t>
        </is>
      </c>
      <c r="E100" s="279" t="inlineStr">
        <is>
          <t>CID003537</t>
        </is>
      </c>
      <c r="F100" s="481" t="inlineStr">
        <is>
          <t>RMI</t>
        </is>
      </c>
      <c r="G100" s="279" t="n"/>
      <c r="H100" s="151" t="inlineStr">
        <is>
          <t>Rayong</t>
        </is>
      </c>
      <c r="I100" s="151" t="inlineStr">
        <is>
          <t>Rayong</t>
        </is>
      </c>
      <c r="J100" s="151">
        <f>A100&amp;B100</f>
        <v/>
      </c>
      <c r="K100" s="151">
        <f>A100&amp;B100</f>
        <v/>
      </c>
    </row>
    <row r="101">
      <c r="A101" s="151" t="inlineStr">
        <is>
          <t>Cobalt</t>
        </is>
      </c>
      <c r="B101" s="151" t="inlineStr">
        <is>
          <t>Mechema Chemicals shang-yu</t>
        </is>
      </c>
      <c r="C101" s="151" t="inlineStr">
        <is>
          <t>Mechema Chemicals shang-yu</t>
        </is>
      </c>
      <c r="D101" s="279" t="inlineStr">
        <is>
          <t>CHINA</t>
        </is>
      </c>
      <c r="E101" s="279" t="inlineStr">
        <is>
          <t>CID003536</t>
        </is>
      </c>
      <c r="F101" s="481" t="inlineStr">
        <is>
          <t>RMI</t>
        </is>
      </c>
      <c r="G101" s="279" t="n"/>
      <c r="H101" s="151" t="inlineStr">
        <is>
          <t>Shaoxing</t>
        </is>
      </c>
      <c r="I101" s="151" t="inlineStr">
        <is>
          <t>Zhejiang Sheng</t>
        </is>
      </c>
      <c r="J101" s="151">
        <f>A101&amp;B101</f>
        <v/>
      </c>
      <c r="K101" s="151">
        <f>A101&amp;B101</f>
        <v/>
      </c>
    </row>
    <row r="102">
      <c r="A102" s="151" t="inlineStr">
        <is>
          <t>Cobalt</t>
        </is>
      </c>
      <c r="B102" s="151" t="inlineStr">
        <is>
          <t>Mechema Korea, Co., Ltd.</t>
        </is>
      </c>
      <c r="C102" s="151" t="inlineStr">
        <is>
          <t>Mechema Korea, Co., Ltd.</t>
        </is>
      </c>
      <c r="D102" s="279" t="inlineStr">
        <is>
          <t>KOREA, REPUBLIC OF</t>
        </is>
      </c>
      <c r="E102" s="279" t="inlineStr">
        <is>
          <t>CID003535</t>
        </is>
      </c>
      <c r="F102" s="481" t="inlineStr">
        <is>
          <t>RMI</t>
        </is>
      </c>
      <c r="G102" s="279" t="n"/>
      <c r="H102" s="151" t="inlineStr">
        <is>
          <t>Ulsan</t>
        </is>
      </c>
      <c r="I102" s="151" t="inlineStr">
        <is>
          <t>Gyeongsangnam-do</t>
        </is>
      </c>
      <c r="J102" s="151">
        <f>A102&amp;B102</f>
        <v/>
      </c>
      <c r="K102" s="151">
        <f>A102&amp;B102</f>
        <v/>
      </c>
    </row>
    <row r="103">
      <c r="A103" s="151" t="inlineStr">
        <is>
          <t>Cobalt</t>
        </is>
      </c>
      <c r="B103" s="151" t="inlineStr">
        <is>
          <t>Mechema Taiwan Plant 1</t>
        </is>
      </c>
      <c r="C103" s="151" t="inlineStr">
        <is>
          <t>Mechema Taiwan Plant 1</t>
        </is>
      </c>
      <c r="D103" s="279" t="inlineStr">
        <is>
          <t>TAIWAN, PROVINCE OF CHINA</t>
        </is>
      </c>
      <c r="E103" s="279" t="inlineStr">
        <is>
          <t>CID003533</t>
        </is>
      </c>
      <c r="F103" s="481" t="inlineStr">
        <is>
          <t>RMI</t>
        </is>
      </c>
      <c r="G103" s="279" t="n"/>
      <c r="H103" s="151" t="inlineStr">
        <is>
          <t>Taoyuan</t>
        </is>
      </c>
      <c r="I103" s="151" t="inlineStr">
        <is>
          <t>Taoyuan</t>
        </is>
      </c>
      <c r="J103" s="151">
        <f>A103&amp;B103</f>
        <v/>
      </c>
      <c r="K103" s="151">
        <f>A103&amp;B103</f>
        <v/>
      </c>
    </row>
    <row r="104">
      <c r="A104" s="151" t="inlineStr">
        <is>
          <t>Cobalt</t>
        </is>
      </c>
      <c r="B104" s="151" t="inlineStr">
        <is>
          <t>Mechema Taiwan Plant 2</t>
        </is>
      </c>
      <c r="C104" s="151" t="inlineStr">
        <is>
          <t>Mechema Taiwan Plant 2</t>
        </is>
      </c>
      <c r="D104" s="279" t="inlineStr">
        <is>
          <t>TAIWAN, PROVINCE OF CHINA</t>
        </is>
      </c>
      <c r="E104" s="279" t="inlineStr">
        <is>
          <t>CID003534</t>
        </is>
      </c>
      <c r="F104" s="481" t="inlineStr">
        <is>
          <t>RMI</t>
        </is>
      </c>
      <c r="G104" s="279" t="n"/>
      <c r="H104" s="151" t="inlineStr">
        <is>
          <t>Taoyuan</t>
        </is>
      </c>
      <c r="I104" s="151" t="inlineStr">
        <is>
          <t>Taoyuan</t>
        </is>
      </c>
      <c r="J104" s="151">
        <f>A104&amp;B104</f>
        <v/>
      </c>
      <c r="K104" s="151">
        <f>A104&amp;B104</f>
        <v/>
      </c>
    </row>
    <row r="105">
      <c r="A105" s="151" t="inlineStr">
        <is>
          <t>Cobalt</t>
        </is>
      </c>
      <c r="B105" s="151" t="inlineStr">
        <is>
          <t>METAL MINES SARL</t>
        </is>
      </c>
      <c r="C105" s="151" t="inlineStr">
        <is>
          <t>METAL MINES SARL</t>
        </is>
      </c>
      <c r="D105" s="279" t="inlineStr">
        <is>
          <t>CONGO, DEMOCRATIC REPUBLIC OF THE</t>
        </is>
      </c>
      <c r="E105" s="279" t="inlineStr">
        <is>
          <t>CID003385</t>
        </is>
      </c>
      <c r="F105" s="481" t="inlineStr">
        <is>
          <t>RMI</t>
        </is>
      </c>
      <c r="G105" s="279" t="n"/>
      <c r="H105" s="151" t="inlineStr">
        <is>
          <t>Likasi</t>
        </is>
      </c>
      <c r="I105" s="151" t="inlineStr">
        <is>
          <t>Haut-Katanga</t>
        </is>
      </c>
      <c r="J105" s="151">
        <f>A105&amp;B105</f>
        <v/>
      </c>
      <c r="K105" s="151">
        <f>A105&amp;B105</f>
        <v/>
      </c>
    </row>
    <row r="106">
      <c r="A106" s="151" t="inlineStr">
        <is>
          <t>Cobalt</t>
        </is>
      </c>
      <c r="B106" s="151" t="inlineStr">
        <is>
          <t>Metalkol</t>
        </is>
      </c>
      <c r="C106" s="151" t="inlineStr">
        <is>
          <t>La Compagnie de Traitement des Rejets de Kingamyambo S.A. (Metalkol S.A.)</t>
        </is>
      </c>
      <c r="D106" s="279" t="inlineStr">
        <is>
          <t>CONGO, DEMOCRATIC REPUBLIC OF THE</t>
        </is>
      </c>
      <c r="E106" s="279" t="inlineStr">
        <is>
          <t>CID003275</t>
        </is>
      </c>
      <c r="F106" s="481" t="inlineStr">
        <is>
          <t>RMI</t>
        </is>
      </c>
      <c r="G106" s="279" t="n"/>
      <c r="H106" s="151" t="inlineStr">
        <is>
          <t>Lubumbashi</t>
        </is>
      </c>
      <c r="I106" s="151" t="inlineStr">
        <is>
          <t>Haut-Katanga</t>
        </is>
      </c>
      <c r="J106" s="151">
        <f>A106&amp;B106</f>
        <v/>
      </c>
      <c r="K106" s="151">
        <f>A106&amp;B106</f>
        <v/>
      </c>
    </row>
    <row r="107">
      <c r="A107" s="151" t="inlineStr">
        <is>
          <t>Cobalt</t>
        </is>
      </c>
      <c r="B107" s="151" t="inlineStr">
        <is>
          <t>MIKAS</t>
        </is>
      </c>
      <c r="C107" s="151" t="inlineStr">
        <is>
          <t>LA MINIERE DE KASOMBO SAS</t>
        </is>
      </c>
      <c r="D107" s="279" t="inlineStr">
        <is>
          <t>CONGO, DEMOCRATIC REPUBLIC OF THE</t>
        </is>
      </c>
      <c r="E107" s="279" t="inlineStr">
        <is>
          <t>CID003276</t>
        </is>
      </c>
      <c r="F107" s="481" t="inlineStr">
        <is>
          <t>RMI</t>
        </is>
      </c>
      <c r="G107" s="279" t="n"/>
      <c r="H107" s="151" t="inlineStr">
        <is>
          <t>Lubumbashi</t>
        </is>
      </c>
      <c r="I107" s="151" t="inlineStr">
        <is>
          <t>Haut-Katanga</t>
        </is>
      </c>
      <c r="J107" s="151">
        <f>A107&amp;B107</f>
        <v/>
      </c>
      <c r="K107" s="151">
        <f>A107&amp;B107</f>
        <v/>
      </c>
    </row>
    <row r="108">
      <c r="A108" s="151" t="inlineStr">
        <is>
          <t>Cobalt</t>
        </is>
      </c>
      <c r="B108" s="151" t="inlineStr">
        <is>
          <t>Minara Resources Pty</t>
        </is>
      </c>
      <c r="C108" s="151" t="inlineStr">
        <is>
          <t>Murrin Murrin Nickel Cobalt Plant</t>
        </is>
      </c>
      <c r="D108" s="279" t="inlineStr">
        <is>
          <t>AUSTRALIA</t>
        </is>
      </c>
      <c r="E108" s="279" t="inlineStr">
        <is>
          <t>CID003406</t>
        </is>
      </c>
      <c r="F108" s="481" t="inlineStr">
        <is>
          <t>RMI</t>
        </is>
      </c>
      <c r="G108" s="279" t="n"/>
      <c r="H108" s="151" t="inlineStr">
        <is>
          <t>Laverton</t>
        </is>
      </c>
      <c r="I108" s="151" t="inlineStr">
        <is>
          <t>Western Australia</t>
        </is>
      </c>
      <c r="J108" s="151">
        <f>A108&amp;B108</f>
        <v/>
      </c>
      <c r="K108" s="151">
        <f>A108&amp;B108</f>
        <v/>
      </c>
    </row>
    <row r="109">
      <c r="A109" s="151" t="inlineStr">
        <is>
          <t>Cobalt</t>
        </is>
      </c>
      <c r="B109" s="151" t="inlineStr">
        <is>
          <t>Minara Resources Pty Ltd.</t>
        </is>
      </c>
      <c r="C109" s="151" t="inlineStr">
        <is>
          <t>Murrin Murrin Nickel Cobalt Plant</t>
        </is>
      </c>
      <c r="D109" s="279" t="inlineStr">
        <is>
          <t>AUSTRALIA</t>
        </is>
      </c>
      <c r="E109" s="279" t="inlineStr">
        <is>
          <t>CID003406</t>
        </is>
      </c>
      <c r="F109" s="481" t="inlineStr">
        <is>
          <t>RMI</t>
        </is>
      </c>
      <c r="G109" s="279" t="n"/>
      <c r="H109" s="151" t="inlineStr">
        <is>
          <t>Laverton</t>
        </is>
      </c>
      <c r="I109" s="151" t="inlineStr">
        <is>
          <t>Western Australia</t>
        </is>
      </c>
      <c r="J109" s="151">
        <f>A109&amp;B109</f>
        <v/>
      </c>
      <c r="K109" s="151">
        <f>A109&amp;B109</f>
        <v/>
      </c>
    </row>
    <row r="110">
      <c r="A110" s="151" t="inlineStr">
        <is>
          <t>Cobalt</t>
        </is>
      </c>
      <c r="B110" s="151" t="inlineStr">
        <is>
          <t>MKM - La Miniere de Kalumbwe Myunga</t>
        </is>
      </c>
      <c r="C110" s="151" t="inlineStr">
        <is>
          <t>MKM - La Miniere de Kalumbwe Myunga</t>
        </is>
      </c>
      <c r="D110" s="279" t="inlineStr">
        <is>
          <t>CONGO, DEMOCRATIC REPUBLIC OF THE</t>
        </is>
      </c>
      <c r="E110" s="279" t="inlineStr">
        <is>
          <t>CID003464</t>
        </is>
      </c>
      <c r="F110" s="481" t="inlineStr">
        <is>
          <t>RMI</t>
        </is>
      </c>
      <c r="G110" s="279" t="n"/>
      <c r="H110" s="151" t="inlineStr">
        <is>
          <t>Kisanfu</t>
        </is>
      </c>
      <c r="I110" s="151" t="inlineStr">
        <is>
          <t>Lualaba</t>
        </is>
      </c>
      <c r="J110" s="151">
        <f>A110&amp;B110</f>
        <v/>
      </c>
      <c r="K110" s="151">
        <f>A110&amp;B110</f>
        <v/>
      </c>
    </row>
    <row r="111">
      <c r="A111" s="151" t="inlineStr">
        <is>
          <t>Cobalt</t>
        </is>
      </c>
      <c r="B111" s="151" t="inlineStr">
        <is>
          <t>MKM - La Minière de Kalumbwe Myunga</t>
        </is>
      </c>
      <c r="C111" s="151" t="inlineStr">
        <is>
          <t>MKM - La Miniere de Kalumbwe Myunga</t>
        </is>
      </c>
      <c r="D111" s="279" t="inlineStr">
        <is>
          <t>CONGO, DEMOCRATIC REPUBLIC OF THE</t>
        </is>
      </c>
      <c r="E111" s="279" t="inlineStr">
        <is>
          <t>CID003464</t>
        </is>
      </c>
      <c r="F111" s="481" t="inlineStr">
        <is>
          <t>RMI</t>
        </is>
      </c>
      <c r="G111" s="279" t="n"/>
      <c r="H111" s="151" t="inlineStr">
        <is>
          <t>Kisanfu</t>
        </is>
      </c>
      <c r="I111" s="151" t="inlineStr">
        <is>
          <t>Lualaba</t>
        </is>
      </c>
      <c r="J111" s="151">
        <f>A111&amp;B111</f>
        <v/>
      </c>
      <c r="K111" s="151">
        <f>A111&amp;B111</f>
        <v/>
      </c>
    </row>
    <row r="112">
      <c r="A112" s="151" t="inlineStr">
        <is>
          <t>Cobalt</t>
        </is>
      </c>
      <c r="B112" s="151" t="inlineStr">
        <is>
          <t>MMG Kinsevere SARL</t>
        </is>
      </c>
      <c r="C112" s="151" t="inlineStr">
        <is>
          <t>MMG Kinsevere SARL</t>
        </is>
      </c>
      <c r="D112" s="279" t="inlineStr">
        <is>
          <t>CONGO, DEMOCRATIC REPUBLIC OF THE</t>
        </is>
      </c>
      <c r="E112" s="279" t="inlineStr">
        <is>
          <t>CID005060</t>
        </is>
      </c>
      <c r="F112" s="481" t="inlineStr">
        <is>
          <t>RMI</t>
        </is>
      </c>
      <c r="G112" s="279" t="n"/>
      <c r="H112" s="151" t="inlineStr">
        <is>
          <t>Lubumbashi</t>
        </is>
      </c>
      <c r="I112" s="151" t="inlineStr">
        <is>
          <t>Haut-Katanga</t>
        </is>
      </c>
      <c r="J112" s="151">
        <f>A112&amp;B112</f>
        <v/>
      </c>
      <c r="K112" s="151">
        <f>A112&amp;B112</f>
        <v/>
      </c>
    </row>
    <row r="113">
      <c r="A113" s="151" t="inlineStr">
        <is>
          <t>Cobalt</t>
        </is>
      </c>
      <c r="B113" s="151" t="inlineStr">
        <is>
          <t>Murrin Murrin Nickel Cobalt Plant</t>
        </is>
      </c>
      <c r="C113" s="151" t="inlineStr">
        <is>
          <t>Murrin Murrin Nickel Cobalt Plant</t>
        </is>
      </c>
      <c r="D113" s="279" t="inlineStr">
        <is>
          <t>AUSTRALIA</t>
        </is>
      </c>
      <c r="E113" s="279" t="inlineStr">
        <is>
          <t>CID003406</t>
        </is>
      </c>
      <c r="F113" s="481" t="inlineStr">
        <is>
          <t>RMI</t>
        </is>
      </c>
      <c r="G113" s="279" t="n"/>
      <c r="H113" s="151" t="inlineStr">
        <is>
          <t>Laverton</t>
        </is>
      </c>
      <c r="I113" s="151" t="inlineStr">
        <is>
          <t>Western Australia</t>
        </is>
      </c>
      <c r="J113" s="151">
        <f>A113&amp;B113</f>
        <v/>
      </c>
      <c r="K113" s="151">
        <f>A113&amp;B113</f>
        <v/>
      </c>
    </row>
    <row r="114">
      <c r="A114" s="151" t="inlineStr">
        <is>
          <t>Cobalt</t>
        </is>
      </c>
      <c r="B114" s="151" t="inlineStr">
        <is>
          <t>Mutanda</t>
        </is>
      </c>
      <c r="C114" s="151" t="inlineStr">
        <is>
          <t>Mutanda Mining SPRL</t>
        </is>
      </c>
      <c r="D114" s="279" t="inlineStr">
        <is>
          <t>CONGO, DEMOCRATIC REPUBLIC OF THE</t>
        </is>
      </c>
      <c r="E114" s="279" t="inlineStr">
        <is>
          <t>CID003301</t>
        </is>
      </c>
      <c r="F114" s="481" t="inlineStr">
        <is>
          <t>RMI</t>
        </is>
      </c>
      <c r="G114" s="279" t="n"/>
      <c r="H114" s="151" t="inlineStr">
        <is>
          <t>Kolwezi</t>
        </is>
      </c>
      <c r="I114" s="151" t="inlineStr">
        <is>
          <t>Lualaba</t>
        </is>
      </c>
      <c r="J114" s="151">
        <f>A114&amp;B114</f>
        <v/>
      </c>
      <c r="K114" s="151">
        <f>A114&amp;B114</f>
        <v/>
      </c>
    </row>
    <row r="115">
      <c r="A115" s="151" t="inlineStr">
        <is>
          <t>Cobalt</t>
        </is>
      </c>
      <c r="B115" s="151" t="inlineStr">
        <is>
          <t>Mutanda Mining SPRL</t>
        </is>
      </c>
      <c r="C115" s="151" t="inlineStr">
        <is>
          <t>Mutanda Mining SPRL</t>
        </is>
      </c>
      <c r="D115" s="279" t="inlineStr">
        <is>
          <t>CONGO, DEMOCRATIC REPUBLIC OF THE</t>
        </is>
      </c>
      <c r="E115" s="279" t="inlineStr">
        <is>
          <t>CID003301</t>
        </is>
      </c>
      <c r="F115" s="481" t="inlineStr">
        <is>
          <t>RMI</t>
        </is>
      </c>
      <c r="G115" s="279" t="n"/>
      <c r="H115" s="151" t="inlineStr">
        <is>
          <t>Kolwezi</t>
        </is>
      </c>
      <c r="I115" s="151" t="inlineStr">
        <is>
          <t>Lualaba</t>
        </is>
      </c>
      <c r="J115" s="151">
        <f>A115&amp;B115</f>
        <v/>
      </c>
      <c r="K115" s="151">
        <f>A115&amp;B115</f>
        <v/>
      </c>
    </row>
    <row r="116">
      <c r="A116" s="151" t="inlineStr">
        <is>
          <t>Cobalt</t>
        </is>
      </c>
      <c r="B116" s="151" t="inlineStr">
        <is>
          <t>Nadezhda Metallurgical Plant (named after B.I. Kolesnikov) of the Polar Division of PJSC MMC Norilsk Nickel</t>
        </is>
      </c>
      <c r="C116" s="151" t="inlineStr">
        <is>
          <t>Nadezhda Metallurgical Plant of MMC Norilsk Nickel's Polar Division</t>
        </is>
      </c>
      <c r="D116" s="279" t="inlineStr">
        <is>
          <t>RUSSIAN FEDERATION</t>
        </is>
      </c>
      <c r="E116" s="279" t="inlineStr">
        <is>
          <t>CID004011</t>
        </is>
      </c>
      <c r="F116" s="481" t="inlineStr">
        <is>
          <t>RMI</t>
        </is>
      </c>
      <c r="G116" s="279" t="n"/>
      <c r="H116" s="151" t="inlineStr">
        <is>
          <t>Norilsk</t>
        </is>
      </c>
      <c r="I116" s="151" t="inlineStr">
        <is>
          <t>Krasnoyarskiy kray</t>
        </is>
      </c>
      <c r="J116" s="151">
        <f>A116&amp;B116</f>
        <v/>
      </c>
      <c r="K116" s="151">
        <f>A116&amp;B116</f>
        <v/>
      </c>
    </row>
    <row r="117">
      <c r="A117" s="151" t="inlineStr">
        <is>
          <t>Cobalt</t>
        </is>
      </c>
      <c r="B117" s="151" t="inlineStr">
        <is>
          <t>Nadezhda Metallurgical Plant of MMC Norilsk Nickel's Polar Division</t>
        </is>
      </c>
      <c r="C117" s="151" t="inlineStr">
        <is>
          <t>Nadezhda Metallurgical Plant of MMC Norilsk Nickel's Polar Division</t>
        </is>
      </c>
      <c r="D117" s="279" t="inlineStr">
        <is>
          <t>RUSSIAN FEDERATION</t>
        </is>
      </c>
      <c r="E117" s="279" t="inlineStr">
        <is>
          <t>CID004011</t>
        </is>
      </c>
      <c r="F117" s="481" t="inlineStr">
        <is>
          <t>RMI</t>
        </is>
      </c>
      <c r="G117" s="279" t="n"/>
      <c r="H117" s="151" t="inlineStr">
        <is>
          <t>Norilsk</t>
        </is>
      </c>
      <c r="I117" s="151" t="inlineStr">
        <is>
          <t>Krasnoyarskiy kray</t>
        </is>
      </c>
      <c r="J117" s="151">
        <f>A117&amp;B117</f>
        <v/>
      </c>
      <c r="K117" s="151">
        <f>A117&amp;B117</f>
        <v/>
      </c>
    </row>
    <row r="118">
      <c r="A118" s="151" t="inlineStr">
        <is>
          <t>Cobalt</t>
        </is>
      </c>
      <c r="B118" s="151" t="inlineStr">
        <is>
          <t>Nam Viet Cromit Joint Stock Company</t>
        </is>
      </c>
      <c r="C118" s="151" t="inlineStr">
        <is>
          <t>Nam Viet Cromit Joint Stock Company</t>
        </is>
      </c>
      <c r="D118" s="279" t="inlineStr">
        <is>
          <t>VIET NAM</t>
        </is>
      </c>
      <c r="E118" s="279" t="inlineStr">
        <is>
          <t>CID004033</t>
        </is>
      </c>
      <c r="F118" s="481" t="inlineStr">
        <is>
          <t>RMI</t>
        </is>
      </c>
      <c r="G118" s="279" t="n"/>
      <c r="H118" s="151" t="inlineStr">
        <is>
          <t>Trieu Son</t>
        </is>
      </c>
      <c r="I118" s="151" t="inlineStr">
        <is>
          <t>Thanh Hóa</t>
        </is>
      </c>
      <c r="J118" s="151">
        <f>A118&amp;B118</f>
        <v/>
      </c>
      <c r="K118" s="151">
        <f>A118&amp;B118</f>
        <v/>
      </c>
    </row>
    <row r="119">
      <c r="A119" s="151" t="inlineStr">
        <is>
          <t>Cobalt</t>
        </is>
      </c>
      <c r="B119" s="151" t="inlineStr">
        <is>
          <t>Nan Viet Ferrochrome Co., Ltd.</t>
        </is>
      </c>
      <c r="C119" s="151" t="inlineStr">
        <is>
          <t>Nam Viet Cromit Joint Stock Company</t>
        </is>
      </c>
      <c r="D119" s="279" t="inlineStr">
        <is>
          <t>VIET NAM</t>
        </is>
      </c>
      <c r="E119" s="279" t="inlineStr">
        <is>
          <t>CID004033</t>
        </is>
      </c>
      <c r="F119" s="481" t="inlineStr">
        <is>
          <t>RMI</t>
        </is>
      </c>
      <c r="G119" s="279" t="n"/>
      <c r="H119" s="151" t="inlineStr">
        <is>
          <t>Trieu Son</t>
        </is>
      </c>
      <c r="I119" s="151" t="inlineStr">
        <is>
          <t>Thanh Hóa</t>
        </is>
      </c>
      <c r="J119" s="151">
        <f>A119&amp;B119</f>
        <v/>
      </c>
      <c r="K119" s="151">
        <f>A119&amp;B119</f>
        <v/>
      </c>
    </row>
    <row r="120">
      <c r="A120" s="151" t="inlineStr">
        <is>
          <t>Cobalt</t>
        </is>
      </c>
      <c r="B120" s="151" t="inlineStr">
        <is>
          <t>Nantong Xinwei</t>
        </is>
      </c>
      <c r="C120" s="151" t="inlineStr">
        <is>
          <t>Nantong Xinwei Nickel Cobalt Technology Development Co., Ltd.</t>
        </is>
      </c>
      <c r="D120" s="279" t="inlineStr">
        <is>
          <t>CHINA</t>
        </is>
      </c>
      <c r="E120" s="279" t="inlineStr">
        <is>
          <t>CID003221</t>
        </is>
      </c>
      <c r="F120" s="481" t="inlineStr">
        <is>
          <t>RMI</t>
        </is>
      </c>
      <c r="G120" s="279" t="n"/>
      <c r="H120" s="151" t="inlineStr">
        <is>
          <t>Haimei</t>
        </is>
      </c>
      <c r="I120" s="151" t="inlineStr">
        <is>
          <t>Jiangsu Sheng</t>
        </is>
      </c>
      <c r="J120" s="151">
        <f>A120&amp;B120</f>
        <v/>
      </c>
      <c r="K120" s="151">
        <f>A120&amp;B120</f>
        <v/>
      </c>
    </row>
    <row r="121">
      <c r="A121" s="151" t="inlineStr">
        <is>
          <t>Cobalt</t>
        </is>
      </c>
      <c r="B121" s="151" t="inlineStr">
        <is>
          <t>Nantong Xinwei Nickel Cobalt Technology Development Co., Ltd.</t>
        </is>
      </c>
      <c r="C121" s="151" t="inlineStr">
        <is>
          <t>Nantong Xinwei Nickel Cobalt Technology Development Co., Ltd.</t>
        </is>
      </c>
      <c r="D121" s="279" t="inlineStr">
        <is>
          <t>CHINA</t>
        </is>
      </c>
      <c r="E121" s="279" t="inlineStr">
        <is>
          <t>CID003221</t>
        </is>
      </c>
      <c r="F121" s="481" t="inlineStr">
        <is>
          <t>RMI</t>
        </is>
      </c>
      <c r="G121" s="279" t="n"/>
      <c r="H121" s="151" t="inlineStr">
        <is>
          <t>Haimei</t>
        </is>
      </c>
      <c r="I121" s="151" t="inlineStr">
        <is>
          <t>Jiangsu Sheng</t>
        </is>
      </c>
      <c r="J121" s="151">
        <f>A121&amp;B121</f>
        <v/>
      </c>
      <c r="K121" s="151">
        <f>A121&amp;B121</f>
        <v/>
      </c>
    </row>
    <row r="122">
      <c r="A122" s="151" t="inlineStr">
        <is>
          <t>Cobalt</t>
        </is>
      </c>
      <c r="B122" s="151" t="inlineStr">
        <is>
          <t>New Era Group Zhejiang Zhongneng Cycle Technology Co., Ltd.</t>
        </is>
      </c>
      <c r="C122" s="151" t="inlineStr">
        <is>
          <t>ZHEJIANG NEW ERA ZHONGNENG TECHNOLOGY CO., LTD.</t>
        </is>
      </c>
      <c r="D122" s="279" t="inlineStr">
        <is>
          <t>CHINA</t>
        </is>
      </c>
      <c r="E122" s="279" t="inlineStr">
        <is>
          <t>CID003398</t>
        </is>
      </c>
      <c r="F122" s="481" t="inlineStr">
        <is>
          <t>RMI</t>
        </is>
      </c>
      <c r="G122" s="279" t="n"/>
      <c r="H122" s="151" t="inlineStr">
        <is>
          <t>Shaoxing</t>
        </is>
      </c>
      <c r="I122" s="151" t="inlineStr">
        <is>
          <t>Zhejiang Sheng</t>
        </is>
      </c>
      <c r="J122" s="151">
        <f>A122&amp;B122</f>
        <v/>
      </c>
      <c r="K122" s="151">
        <f>A122&amp;B122</f>
        <v/>
      </c>
    </row>
    <row r="123">
      <c r="A123" s="151" t="inlineStr">
        <is>
          <t>Cobalt</t>
        </is>
      </c>
      <c r="B123" s="151" t="inlineStr">
        <is>
          <t>New Providence Metals Marketing Inc.</t>
        </is>
      </c>
      <c r="C123" s="151" t="inlineStr">
        <is>
          <t>Fort Saskatchewan Metals Facility</t>
        </is>
      </c>
      <c r="D123" s="279" t="inlineStr">
        <is>
          <t>CANADA</t>
        </is>
      </c>
      <c r="E123" s="279" t="inlineStr">
        <is>
          <t>CID003242</t>
        </is>
      </c>
      <c r="F123" s="481" t="inlineStr">
        <is>
          <t>RMI</t>
        </is>
      </c>
      <c r="G123" s="279" t="n"/>
      <c r="H123" s="151" t="inlineStr">
        <is>
          <t>Toronto</t>
        </is>
      </c>
      <c r="I123" s="151" t="inlineStr">
        <is>
          <t>Ontario</t>
        </is>
      </c>
      <c r="J123" s="151">
        <f>A123&amp;B123</f>
        <v/>
      </c>
      <c r="K123" s="151">
        <f>A123&amp;B123</f>
        <v/>
      </c>
    </row>
    <row r="124">
      <c r="A124" s="151" t="inlineStr">
        <is>
          <t>Cobalt</t>
        </is>
      </c>
      <c r="B124" s="151" t="inlineStr">
        <is>
          <t>Niihama Nickel and Cobalt Facility</t>
        </is>
      </c>
      <c r="C124" s="151" t="inlineStr">
        <is>
          <t>Niihama Nickel Refinery, Sumitomo Metal Mining</t>
        </is>
      </c>
      <c r="D124" s="279" t="inlineStr">
        <is>
          <t>JAPAN</t>
        </is>
      </c>
      <c r="E124" s="279" t="inlineStr">
        <is>
          <t>CID003278</t>
        </is>
      </c>
      <c r="F124" s="481" t="inlineStr">
        <is>
          <t>RMI</t>
        </is>
      </c>
      <c r="G124" s="279" t="n"/>
      <c r="H124" s="151" t="inlineStr">
        <is>
          <t>Niihama</t>
        </is>
      </c>
      <c r="I124" s="151" t="inlineStr">
        <is>
          <t>Ehime</t>
        </is>
      </c>
      <c r="J124" s="151">
        <f>A124&amp;B124</f>
        <v/>
      </c>
      <c r="K124" s="151">
        <f>A124&amp;B124</f>
        <v/>
      </c>
    </row>
    <row r="125">
      <c r="A125" s="151" t="inlineStr">
        <is>
          <t>Cobalt</t>
        </is>
      </c>
      <c r="B125" s="151" t="inlineStr">
        <is>
          <t>Niihama Nickel Refinery</t>
        </is>
      </c>
      <c r="C125" s="151" t="inlineStr">
        <is>
          <t>Niihama Nickel Refinery, Sumitomo Metal Mining</t>
        </is>
      </c>
      <c r="D125" s="279" t="inlineStr">
        <is>
          <t>JAPAN</t>
        </is>
      </c>
      <c r="E125" s="279" t="inlineStr">
        <is>
          <t>CID003278</t>
        </is>
      </c>
      <c r="F125" s="481" t="inlineStr">
        <is>
          <t>RMI</t>
        </is>
      </c>
      <c r="G125" s="279" t="n"/>
      <c r="H125" s="151" t="inlineStr">
        <is>
          <t>Niihama</t>
        </is>
      </c>
      <c r="I125" s="151" t="inlineStr">
        <is>
          <t>Ehime</t>
        </is>
      </c>
      <c r="J125" s="151">
        <f>A125&amp;B125</f>
        <v/>
      </c>
      <c r="K125" s="151">
        <f>A125&amp;B125</f>
        <v/>
      </c>
    </row>
    <row r="126">
      <c r="A126" s="151" t="inlineStr">
        <is>
          <t>Cobalt</t>
        </is>
      </c>
      <c r="B126" s="151" t="inlineStr">
        <is>
          <t>Niihama Nickel Refinery, Sumitomo Metal Mining</t>
        </is>
      </c>
      <c r="C126" s="151" t="inlineStr">
        <is>
          <t>Niihama Nickel Refinery, Sumitomo Metal Mining</t>
        </is>
      </c>
      <c r="D126" s="279" t="inlineStr">
        <is>
          <t>JAPAN</t>
        </is>
      </c>
      <c r="E126" s="279" t="inlineStr">
        <is>
          <t>CID003278</t>
        </is>
      </c>
      <c r="F126" s="481" t="inlineStr">
        <is>
          <t>RMI</t>
        </is>
      </c>
      <c r="G126" s="279" t="n"/>
      <c r="H126" s="151" t="inlineStr">
        <is>
          <t>Niihama</t>
        </is>
      </c>
      <c r="I126" s="151" t="inlineStr">
        <is>
          <t>Ehime</t>
        </is>
      </c>
      <c r="J126" s="151">
        <f>A126&amp;B126</f>
        <v/>
      </c>
      <c r="K126" s="151">
        <f>A126&amp;B126</f>
        <v/>
      </c>
    </row>
    <row r="127">
      <c r="A127" s="151" t="inlineStr">
        <is>
          <t>Cobalt</t>
        </is>
      </c>
      <c r="B127" s="151" t="inlineStr">
        <is>
          <t>Ningbo Yanmen Chemical Co., Ltd.</t>
        </is>
      </c>
      <c r="C127" s="151" t="inlineStr">
        <is>
          <t>Ningbo Yanmen Chemical Co., Ltd.</t>
        </is>
      </c>
      <c r="D127" s="279" t="inlineStr">
        <is>
          <t>CHINA</t>
        </is>
      </c>
      <c r="E127" s="279" t="inlineStr">
        <is>
          <t>CID003422</t>
        </is>
      </c>
      <c r="F127" s="481" t="inlineStr">
        <is>
          <t>RMI</t>
        </is>
      </c>
      <c r="G127" s="279" t="n"/>
      <c r="H127" s="151" t="inlineStr">
        <is>
          <t>Ningbo</t>
        </is>
      </c>
      <c r="I127" s="151" t="inlineStr">
        <is>
          <t>Zhejiang Sheng</t>
        </is>
      </c>
      <c r="J127" s="151">
        <f>A127&amp;B127</f>
        <v/>
      </c>
      <c r="K127" s="151">
        <f>A127&amp;B127</f>
        <v/>
      </c>
    </row>
    <row r="128">
      <c r="A128" s="151" t="inlineStr">
        <is>
          <t>Cobalt</t>
        </is>
      </c>
      <c r="B128" s="151" t="inlineStr">
        <is>
          <t>NORILSK NICKEL HARJAVALTA OY</t>
        </is>
      </c>
      <c r="C128" s="151" t="inlineStr">
        <is>
          <t>NORILSK NICKEL HARJAVALTA OY</t>
        </is>
      </c>
      <c r="D128" s="279" t="inlineStr">
        <is>
          <t>FINLAND</t>
        </is>
      </c>
      <c r="E128" s="279" t="inlineStr">
        <is>
          <t>CID003390</t>
        </is>
      </c>
      <c r="F128" s="481" t="inlineStr">
        <is>
          <t>RMI</t>
        </is>
      </c>
      <c r="G128" s="279" t="n"/>
      <c r="H128" s="151" t="inlineStr">
        <is>
          <t>Harvjavalta</t>
        </is>
      </c>
      <c r="I128" s="151" t="inlineStr">
        <is>
          <t>Satakunta</t>
        </is>
      </c>
      <c r="J128" s="151">
        <f>A128&amp;B128</f>
        <v/>
      </c>
      <c r="K128" s="151">
        <f>A128&amp;B128</f>
        <v/>
      </c>
    </row>
    <row r="129">
      <c r="A129" s="151" t="inlineStr">
        <is>
          <t>Cobalt</t>
        </is>
      </c>
      <c r="B129" s="151" t="inlineStr">
        <is>
          <t>Port Colborne Refinery</t>
        </is>
      </c>
      <c r="C129" s="151" t="inlineStr">
        <is>
          <t>Port Colborne Refinery</t>
        </is>
      </c>
      <c r="D129" s="279" t="inlineStr">
        <is>
          <t>CANADA</t>
        </is>
      </c>
      <c r="E129" s="279" t="inlineStr">
        <is>
          <t>CID003239</t>
        </is>
      </c>
      <c r="F129" s="481" t="inlineStr">
        <is>
          <t>RMI</t>
        </is>
      </c>
      <c r="G129" s="279" t="n"/>
      <c r="H129" s="151" t="inlineStr">
        <is>
          <t>Port Colborne</t>
        </is>
      </c>
      <c r="I129" s="151" t="inlineStr">
        <is>
          <t>Ontario</t>
        </is>
      </c>
      <c r="J129" s="151">
        <f>A129&amp;B129</f>
        <v/>
      </c>
      <c r="K129" s="151">
        <f>A129&amp;B129</f>
        <v/>
      </c>
    </row>
    <row r="130">
      <c r="A130" s="151" t="inlineStr">
        <is>
          <t>Cobalt</t>
        </is>
      </c>
      <c r="B130" s="151" t="inlineStr">
        <is>
          <t>Prony Resources New Caledonia</t>
        </is>
      </c>
      <c r="C130" s="151" t="inlineStr">
        <is>
          <t>Prony Resources New Caledonia</t>
        </is>
      </c>
      <c r="D130" s="279" t="inlineStr">
        <is>
          <t>NEW CALEDONIA</t>
        </is>
      </c>
      <c r="E130" s="279" t="inlineStr">
        <is>
          <t>CID003303</t>
        </is>
      </c>
      <c r="F130" s="481" t="inlineStr">
        <is>
          <t>RMI</t>
        </is>
      </c>
      <c r="G130" s="279" t="n"/>
      <c r="H130" s="151" t="inlineStr">
        <is>
          <t>Le Mont-Dore</t>
        </is>
      </c>
      <c r="I130" s="151" t="inlineStr">
        <is>
          <t>South Province</t>
        </is>
      </c>
      <c r="J130" s="151">
        <f>A130&amp;B130</f>
        <v/>
      </c>
      <c r="K130" s="151">
        <f>A130&amp;B130</f>
        <v/>
      </c>
    </row>
    <row r="131">
      <c r="A131" s="151" t="inlineStr">
        <is>
          <t>Cobalt</t>
        </is>
      </c>
      <c r="B131" s="151" t="inlineStr">
        <is>
          <t>PT Halmahera Persada Lygend</t>
        </is>
      </c>
      <c r="C131" s="151" t="inlineStr">
        <is>
          <t>PT Halmahera Persada Lygend</t>
        </is>
      </c>
      <c r="D131" s="279" t="inlineStr">
        <is>
          <t>INDONESIA</t>
        </is>
      </c>
      <c r="E131" s="279" t="inlineStr">
        <is>
          <t>CID004802</t>
        </is>
      </c>
      <c r="F131" s="481" t="inlineStr">
        <is>
          <t>RMI</t>
        </is>
      </c>
      <c r="G131" s="279" t="n"/>
      <c r="H131" s="151" t="inlineStr">
        <is>
          <t>Kabupaten Halmahera Selatan</t>
        </is>
      </c>
      <c r="I131" s="151" t="inlineStr">
        <is>
          <t>Maluku Utara</t>
        </is>
      </c>
      <c r="J131" s="151">
        <f>A131&amp;B131</f>
        <v/>
      </c>
      <c r="K131" s="151">
        <f>A131&amp;B131</f>
        <v/>
      </c>
    </row>
    <row r="132">
      <c r="A132" s="151" t="inlineStr">
        <is>
          <t>Cobalt</t>
        </is>
      </c>
      <c r="B132" s="151" t="inlineStr">
        <is>
          <t>PT HUAFEI NICKEL COBALT</t>
        </is>
      </c>
      <c r="C132" s="151" t="inlineStr">
        <is>
          <t>PT HUAFEI NICKEL COBALT</t>
        </is>
      </c>
      <c r="D132" s="279" t="inlineStr">
        <is>
          <t>INDONESIA</t>
        </is>
      </c>
      <c r="E132" s="279" t="inlineStr">
        <is>
          <t>CID005213</t>
        </is>
      </c>
      <c r="F132" s="481" t="inlineStr">
        <is>
          <t>RMI</t>
        </is>
      </c>
      <c r="G132" s="279" t="n"/>
      <c r="H132" s="151" t="inlineStr">
        <is>
          <t>Halmahera Tengah</t>
        </is>
      </c>
      <c r="I132" s="151" t="inlineStr">
        <is>
          <t>Maluku Utara</t>
        </is>
      </c>
      <c r="J132" s="151">
        <f>A132&amp;B132</f>
        <v/>
      </c>
      <c r="K132" s="151">
        <f>A132&amp;B132</f>
        <v/>
      </c>
    </row>
    <row r="133">
      <c r="A133" s="151" t="inlineStr">
        <is>
          <t>Cobalt</t>
        </is>
      </c>
      <c r="B133" s="151" t="inlineStr">
        <is>
          <t>PT HUAYUE NICKEL COBALT</t>
        </is>
      </c>
      <c r="C133" s="151" t="inlineStr">
        <is>
          <t>PT HUAYUE NICKEL COBALT</t>
        </is>
      </c>
      <c r="D133" s="279" t="inlineStr">
        <is>
          <t>INDONESIA</t>
        </is>
      </c>
      <c r="E133" s="279" t="inlineStr">
        <is>
          <t>CID004524</t>
        </is>
      </c>
      <c r="F133" s="481" t="inlineStr">
        <is>
          <t>RMI</t>
        </is>
      </c>
      <c r="G133" s="279" t="n"/>
      <c r="H133" s="151" t="inlineStr">
        <is>
          <t>Morowali Regency</t>
        </is>
      </c>
      <c r="I133" s="151" t="inlineStr">
        <is>
          <t>Sulawesi Tengah</t>
        </is>
      </c>
      <c r="J133" s="151">
        <f>A133&amp;B133</f>
        <v/>
      </c>
      <c r="K133" s="151">
        <f>A133&amp;B133</f>
        <v/>
      </c>
    </row>
    <row r="134">
      <c r="A134" s="151" t="inlineStr">
        <is>
          <t>Cobalt</t>
        </is>
      </c>
      <c r="B134" s="151" t="inlineStr">
        <is>
          <t>PT Mechema Indonesia</t>
        </is>
      </c>
      <c r="C134" s="151" t="inlineStr">
        <is>
          <t>PT Mechema Indonesia</t>
        </is>
      </c>
      <c r="D134" s="279" t="inlineStr">
        <is>
          <t>INDONESIA</t>
        </is>
      </c>
      <c r="E134" s="279" t="inlineStr">
        <is>
          <t>CID003538</t>
        </is>
      </c>
      <c r="F134" s="481" t="inlineStr">
        <is>
          <t>RMI</t>
        </is>
      </c>
      <c r="G134" s="279" t="n"/>
      <c r="H134" s="151" t="inlineStr">
        <is>
          <t>Bekasi</t>
        </is>
      </c>
      <c r="I134" s="151" t="inlineStr">
        <is>
          <t>Jawa Barat</t>
        </is>
      </c>
      <c r="J134" s="151">
        <f>A134&amp;B134</f>
        <v/>
      </c>
      <c r="K134" s="151">
        <f>A134&amp;B134</f>
        <v/>
      </c>
    </row>
    <row r="135">
      <c r="A135" s="151" t="inlineStr">
        <is>
          <t>Cobalt</t>
        </is>
      </c>
      <c r="B135" s="151" t="inlineStr">
        <is>
          <t>PT Obi Nickel Cobalt</t>
        </is>
      </c>
      <c r="C135" s="151" t="inlineStr">
        <is>
          <t>PT Obi Nickel Cobalt</t>
        </is>
      </c>
      <c r="D135" s="151" t="inlineStr">
        <is>
          <t>INDONESIA</t>
        </is>
      </c>
      <c r="E135" s="151" t="inlineStr">
        <is>
          <t>CID005253</t>
        </is>
      </c>
      <c r="F135" s="481" t="inlineStr">
        <is>
          <t>RMI</t>
        </is>
      </c>
      <c r="H135" s="151" t="inlineStr">
        <is>
          <t>South Halmahera</t>
        </is>
      </c>
      <c r="I135" s="151" t="inlineStr">
        <is>
          <t>Maluku Utara</t>
        </is>
      </c>
      <c r="J135" s="151">
        <f>A135&amp;B135</f>
        <v/>
      </c>
      <c r="K135" s="151">
        <f>A135&amp;B135</f>
        <v/>
      </c>
    </row>
    <row r="136">
      <c r="A136" s="151" t="inlineStr">
        <is>
          <t>Cobalt</t>
        </is>
      </c>
      <c r="B136" s="151" t="inlineStr">
        <is>
          <t>PT QMB New Energy Materials</t>
        </is>
      </c>
      <c r="C136" s="151" t="inlineStr">
        <is>
          <t>PT QMB New Energy Materials</t>
        </is>
      </c>
      <c r="D136" s="151" t="inlineStr">
        <is>
          <t>INDONESIA</t>
        </is>
      </c>
      <c r="E136" s="151" t="inlineStr">
        <is>
          <t>CID004731</t>
        </is>
      </c>
      <c r="F136" s="481" t="inlineStr">
        <is>
          <t>RMI</t>
        </is>
      </c>
      <c r="H136" s="151" t="inlineStr">
        <is>
          <t>Morowali Regency</t>
        </is>
      </c>
      <c r="I136" s="151" t="inlineStr">
        <is>
          <t>Sulawesi Tengah</t>
        </is>
      </c>
      <c r="J136" s="151">
        <f>A136&amp;B136</f>
        <v/>
      </c>
      <c r="K136" s="151">
        <f>A136&amp;B136</f>
        <v/>
      </c>
    </row>
    <row r="137">
      <c r="A137" s="151" t="inlineStr">
        <is>
          <t>Cobalt</t>
        </is>
      </c>
      <c r="B137" s="151" t="inlineStr">
        <is>
          <t>Quzhou Huayou Cobalt New Material Co., Ltd.</t>
        </is>
      </c>
      <c r="C137" s="151" t="inlineStr">
        <is>
          <t>Quzhou Huayou Cobalt New Material Co.,Ltd.</t>
        </is>
      </c>
      <c r="D137" s="151" t="inlineStr">
        <is>
          <t>CHINA</t>
        </is>
      </c>
      <c r="E137" s="151" t="inlineStr">
        <is>
          <t>CID003255</t>
        </is>
      </c>
      <c r="F137" s="481" t="inlineStr">
        <is>
          <t>RMI</t>
        </is>
      </c>
      <c r="H137" s="151" t="inlineStr">
        <is>
          <t>Quzhou</t>
        </is>
      </c>
      <c r="I137" s="151" t="inlineStr">
        <is>
          <t>Zhejiang Sheng</t>
        </is>
      </c>
      <c r="J137" s="151">
        <f>A137&amp;B137</f>
        <v/>
      </c>
      <c r="K137" s="151">
        <f>A137&amp;B137</f>
        <v/>
      </c>
    </row>
    <row r="138">
      <c r="A138" s="151" t="inlineStr">
        <is>
          <t>Cobalt</t>
        </is>
      </c>
      <c r="B138" s="151" t="inlineStr">
        <is>
          <t>Quzhou Huayou Cobalt New Material Co.,Ltd.</t>
        </is>
      </c>
      <c r="C138" s="151" t="inlineStr">
        <is>
          <t>Quzhou Huayou Cobalt New Material Co.,Ltd.</t>
        </is>
      </c>
      <c r="D138" s="151" t="inlineStr">
        <is>
          <t>CHINA</t>
        </is>
      </c>
      <c r="E138" s="151" t="inlineStr">
        <is>
          <t>CID003255</t>
        </is>
      </c>
      <c r="F138" s="481" t="inlineStr">
        <is>
          <t>RMI</t>
        </is>
      </c>
      <c r="H138" s="151" t="inlineStr">
        <is>
          <t>Quzhou</t>
        </is>
      </c>
      <c r="I138" s="151" t="inlineStr">
        <is>
          <t>Zhejiang Sheng</t>
        </is>
      </c>
      <c r="J138" s="151">
        <f>A138&amp;B138</f>
        <v/>
      </c>
      <c r="K138" s="151">
        <f>A138&amp;B138</f>
        <v/>
      </c>
    </row>
    <row r="139">
      <c r="A139" s="151" t="inlineStr">
        <is>
          <t>Cobalt</t>
        </is>
      </c>
      <c r="B139" s="151" t="inlineStr">
        <is>
          <t>Ruashi</t>
        </is>
      </c>
      <c r="C139" s="151" t="inlineStr">
        <is>
          <t>Ruashi Mining SAS</t>
        </is>
      </c>
      <c r="D139" s="151" t="inlineStr">
        <is>
          <t>CONGO, DEMOCRATIC REPUBLIC OF THE</t>
        </is>
      </c>
      <c r="E139" s="151" t="inlineStr">
        <is>
          <t>CID003442</t>
        </is>
      </c>
      <c r="F139" s="481" t="inlineStr">
        <is>
          <t>RMI</t>
        </is>
      </c>
      <c r="H139" s="151" t="inlineStr">
        <is>
          <t>Luano</t>
        </is>
      </c>
      <c r="I139" s="151" t="inlineStr">
        <is>
          <t>Haut-Katanga</t>
        </is>
      </c>
      <c r="J139" s="151">
        <f>A139&amp;B139</f>
        <v/>
      </c>
      <c r="K139" s="151">
        <f>A139&amp;B139</f>
        <v/>
      </c>
    </row>
    <row r="140">
      <c r="A140" s="151" t="inlineStr">
        <is>
          <t>Cobalt</t>
        </is>
      </c>
      <c r="B140" s="151" t="inlineStr">
        <is>
          <t>Ruashi Mining SAS</t>
        </is>
      </c>
      <c r="C140" s="151" t="inlineStr">
        <is>
          <t>Ruashi Mining SAS</t>
        </is>
      </c>
      <c r="D140" s="151" t="inlineStr">
        <is>
          <t>CONGO, DEMOCRATIC REPUBLIC OF THE</t>
        </is>
      </c>
      <c r="E140" s="151" t="inlineStr">
        <is>
          <t>CID003442</t>
        </is>
      </c>
      <c r="F140" s="481" t="inlineStr">
        <is>
          <t>RMI</t>
        </is>
      </c>
      <c r="H140" s="151" t="inlineStr">
        <is>
          <t>Luano</t>
        </is>
      </c>
      <c r="I140" s="151" t="inlineStr">
        <is>
          <t>Haut-Katanga</t>
        </is>
      </c>
      <c r="J140" s="151">
        <f>A140&amp;B140</f>
        <v/>
      </c>
      <c r="K140" s="151">
        <f>A140&amp;B140</f>
        <v/>
      </c>
    </row>
    <row r="141">
      <c r="A141" s="151" t="inlineStr">
        <is>
          <t>Cobalt</t>
        </is>
      </c>
      <c r="B141" s="151" t="inlineStr">
        <is>
          <t>Ruiyilu Simple Resources Co., Ltd./ Luilu (Kolwezi)</t>
        </is>
      </c>
      <c r="C141" s="151" t="inlineStr">
        <is>
          <t>LUILU RESSOURCES SAS</t>
        </is>
      </c>
      <c r="D141" s="151" t="inlineStr">
        <is>
          <t>CONGO, DEMOCRATIC REPUBLIC OF THE</t>
        </is>
      </c>
      <c r="E141" s="151" t="inlineStr">
        <is>
          <t>CID004691</t>
        </is>
      </c>
      <c r="F141" s="481" t="inlineStr">
        <is>
          <t>RMI</t>
        </is>
      </c>
      <c r="H141" s="151" t="inlineStr">
        <is>
          <t>Koruvichi</t>
        </is>
      </c>
      <c r="I141" s="151" t="inlineStr">
        <is>
          <t>Lualaba</t>
        </is>
      </c>
      <c r="J141" s="151">
        <f>A141&amp;B141</f>
        <v/>
      </c>
      <c r="K141" s="151">
        <f>A141&amp;B141</f>
        <v/>
      </c>
    </row>
    <row r="142">
      <c r="A142" s="151" t="inlineStr">
        <is>
          <t>Cobalt</t>
        </is>
      </c>
      <c r="B142" s="151" t="inlineStr">
        <is>
          <t>Sherritt</t>
        </is>
      </c>
      <c r="C142" s="151" t="inlineStr">
        <is>
          <t>Fort Saskatchewan Metals Facility</t>
        </is>
      </c>
      <c r="D142" s="151" t="inlineStr">
        <is>
          <t>CANADA</t>
        </is>
      </c>
      <c r="E142" s="151" t="inlineStr">
        <is>
          <t>CID003242</t>
        </is>
      </c>
      <c r="F142" s="481" t="inlineStr">
        <is>
          <t>RMI</t>
        </is>
      </c>
      <c r="H142" s="151" t="inlineStr">
        <is>
          <t>Toronto</t>
        </is>
      </c>
      <c r="I142" s="151" t="inlineStr">
        <is>
          <t>Ontario</t>
        </is>
      </c>
      <c r="J142" s="151">
        <f>A142&amp;B142</f>
        <v/>
      </c>
      <c r="K142" s="151">
        <f>A142&amp;B142</f>
        <v/>
      </c>
    </row>
    <row r="143">
      <c r="A143" s="151" t="inlineStr">
        <is>
          <t>Cobalt</t>
        </is>
      </c>
      <c r="B143" s="151" t="inlineStr">
        <is>
          <t>Sichuan Jayson New Energy Technology Co., Ltd.</t>
        </is>
      </c>
      <c r="C143" s="151" t="inlineStr">
        <is>
          <t>Sichuan Jayson New Energy Technology Co., Ltd.</t>
        </is>
      </c>
      <c r="D143" s="151" t="inlineStr">
        <is>
          <t>CHINA</t>
        </is>
      </c>
      <c r="E143" s="151" t="inlineStr">
        <is>
          <t>CID004620</t>
        </is>
      </c>
      <c r="F143" s="481" t="inlineStr">
        <is>
          <t>RMI</t>
        </is>
      </c>
      <c r="H143" s="151" t="inlineStr">
        <is>
          <t>Meishan</t>
        </is>
      </c>
      <c r="I143" s="151" t="inlineStr">
        <is>
          <t>Sichuan Sheng</t>
        </is>
      </c>
      <c r="J143" s="151">
        <f>A143&amp;B143</f>
        <v/>
      </c>
      <c r="K143" s="151">
        <f>A143&amp;B143</f>
        <v/>
      </c>
    </row>
    <row r="144">
      <c r="A144" s="151" t="inlineStr">
        <is>
          <t>Cobalt</t>
        </is>
      </c>
      <c r="B144" s="151" t="inlineStr">
        <is>
          <t>Simple Resources Co., Ltd.</t>
        </is>
      </c>
      <c r="C144" s="151" t="inlineStr">
        <is>
          <t>LUILU RESSOURCES SAS</t>
        </is>
      </c>
      <c r="D144" s="151" t="inlineStr">
        <is>
          <t>CONGO, DEMOCRATIC REPUBLIC OF THE</t>
        </is>
      </c>
      <c r="E144" s="151" t="inlineStr">
        <is>
          <t>CID004691</t>
        </is>
      </c>
      <c r="F144" s="481" t="inlineStr">
        <is>
          <t>RMI</t>
        </is>
      </c>
      <c r="H144" s="151" t="inlineStr">
        <is>
          <t>Koruvichi</t>
        </is>
      </c>
      <c r="I144" s="151" t="inlineStr">
        <is>
          <t>Lualaba</t>
        </is>
      </c>
      <c r="J144" s="151">
        <f>A144&amp;B144</f>
        <v/>
      </c>
      <c r="K144" s="151">
        <f>A144&amp;B144</f>
        <v/>
      </c>
    </row>
    <row r="145">
      <c r="A145" s="151" t="inlineStr">
        <is>
          <t>Cobalt</t>
        </is>
      </c>
      <c r="B145" s="151" t="inlineStr">
        <is>
          <t>SOCIETE MINIERE DU KATANGA (Lupoto Plant)</t>
        </is>
      </c>
      <c r="C145" s="151" t="inlineStr">
        <is>
          <t>SOCIETE MINIERE DU KATANGA (Lupoto Plant)</t>
        </is>
      </c>
      <c r="D145" s="151" t="inlineStr">
        <is>
          <t>CONGO, DEMOCRATIC REPUBLIC OF THE</t>
        </is>
      </c>
      <c r="E145" s="151" t="inlineStr">
        <is>
          <t>CID004745</t>
        </is>
      </c>
      <c r="F145" s="481" t="inlineStr">
        <is>
          <t>RMI</t>
        </is>
      </c>
      <c r="H145" s="151" t="inlineStr">
        <is>
          <t>Kipushi</t>
        </is>
      </c>
      <c r="I145" s="151" t="inlineStr">
        <is>
          <t>Haut-Katanga</t>
        </is>
      </c>
      <c r="J145" s="151">
        <f>A145&amp;B145</f>
        <v/>
      </c>
      <c r="K145" s="151">
        <f>A145&amp;B145</f>
        <v/>
      </c>
    </row>
    <row r="146">
      <c r="A146" s="151" t="inlineStr">
        <is>
          <t>Cobalt</t>
        </is>
      </c>
      <c r="B146" s="151" t="inlineStr">
        <is>
          <t>Societe pour le Traitment du Terril de Lubumbashi (STL)</t>
        </is>
      </c>
      <c r="C146" s="151" t="inlineStr">
        <is>
          <t>Societe pour le Traitment du Terril de Lubumbashi (STL)</t>
        </is>
      </c>
      <c r="D146" s="151" t="inlineStr">
        <is>
          <t>CONGO, DEMOCRATIC REPUBLIC OF THE</t>
        </is>
      </c>
      <c r="E146" s="151" t="inlineStr">
        <is>
          <t>CID003266</t>
        </is>
      </c>
      <c r="F146" s="481" t="inlineStr">
        <is>
          <t>RMI</t>
        </is>
      </c>
      <c r="H146" s="151" t="inlineStr">
        <is>
          <t>Lubumbashi</t>
        </is>
      </c>
      <c r="I146" s="151" t="inlineStr">
        <is>
          <t>Haut-Katanga</t>
        </is>
      </c>
      <c r="J146" s="151">
        <f>A146&amp;B146</f>
        <v/>
      </c>
      <c r="K146" s="151">
        <f>A146&amp;B146</f>
        <v/>
      </c>
    </row>
    <row r="147">
      <c r="A147" s="151" t="inlineStr">
        <is>
          <t>Cobalt</t>
        </is>
      </c>
      <c r="B147" s="151" t="inlineStr">
        <is>
          <t>Sumitomo Metal Mining</t>
        </is>
      </c>
      <c r="C147" s="151" t="inlineStr">
        <is>
          <t>Niihama Nickel Refinery, Sumitomo Metal Mining</t>
        </is>
      </c>
      <c r="D147" s="151" t="inlineStr">
        <is>
          <t>JAPAN</t>
        </is>
      </c>
      <c r="E147" s="151" t="inlineStr">
        <is>
          <t>CID003278</t>
        </is>
      </c>
      <c r="F147" s="481" t="inlineStr">
        <is>
          <t>RMI</t>
        </is>
      </c>
      <c r="H147" s="151" t="inlineStr">
        <is>
          <t>Niihama</t>
        </is>
      </c>
      <c r="I147" s="151" t="inlineStr">
        <is>
          <t>Ehime</t>
        </is>
      </c>
      <c r="J147" s="151">
        <f>A147&amp;B147</f>
        <v/>
      </c>
      <c r="K147" s="151">
        <f>A147&amp;B147</f>
        <v/>
      </c>
    </row>
    <row r="148">
      <c r="A148" s="151" t="inlineStr">
        <is>
          <t>Cobalt</t>
        </is>
      </c>
      <c r="B148" s="151" t="inlineStr">
        <is>
          <t>SungEel HiMetal Co., Ltd.</t>
        </is>
      </c>
      <c r="C148" s="151" t="inlineStr">
        <is>
          <t>SungEel HiTech Co., Ltd.</t>
        </is>
      </c>
      <c r="D148" s="151" t="inlineStr">
        <is>
          <t>KOREA, REPUBLIC OF</t>
        </is>
      </c>
      <c r="E148" s="151" t="inlineStr">
        <is>
          <t>CID003338</t>
        </is>
      </c>
      <c r="F148" s="481" t="inlineStr">
        <is>
          <t>RMI</t>
        </is>
      </c>
      <c r="H148" s="151" t="inlineStr">
        <is>
          <t>Gunsan-si</t>
        </is>
      </c>
      <c r="I148" s="151" t="inlineStr">
        <is>
          <t>Jeollabuk-do</t>
        </is>
      </c>
      <c r="J148" s="151">
        <f>A148&amp;B148</f>
        <v/>
      </c>
      <c r="K148" s="151">
        <f>A148&amp;B148</f>
        <v/>
      </c>
    </row>
    <row r="149">
      <c r="A149" s="151" t="inlineStr">
        <is>
          <t>Cobalt</t>
        </is>
      </c>
      <c r="B149" s="151" t="inlineStr">
        <is>
          <t>SungEel HiTech Co., Ltd.</t>
        </is>
      </c>
      <c r="C149" s="151" t="inlineStr">
        <is>
          <t>SungEel HiTech Co., Ltd.</t>
        </is>
      </c>
      <c r="D149" s="151" t="inlineStr">
        <is>
          <t>KOREA, REPUBLIC OF</t>
        </is>
      </c>
      <c r="E149" s="151" t="inlineStr">
        <is>
          <t>CID003338</t>
        </is>
      </c>
      <c r="F149" s="481" t="inlineStr">
        <is>
          <t>RMI</t>
        </is>
      </c>
      <c r="H149" s="151" t="inlineStr">
        <is>
          <t>Gunsan-si</t>
        </is>
      </c>
      <c r="I149" s="151" t="inlineStr">
        <is>
          <t>Jeollabuk-do</t>
        </is>
      </c>
      <c r="J149" s="151">
        <f>A149&amp;B149</f>
        <v/>
      </c>
      <c r="K149" s="151">
        <f>A149&amp;B149</f>
        <v/>
      </c>
    </row>
    <row r="150">
      <c r="A150" s="151" t="inlineStr">
        <is>
          <t>Cobalt</t>
        </is>
      </c>
      <c r="B150" s="151" t="inlineStr">
        <is>
          <t>Taganito HPAL Nickel Corp.</t>
        </is>
      </c>
      <c r="C150" s="151" t="inlineStr">
        <is>
          <t>Taganito HPAL Nickel Corporation (THPAL)</t>
        </is>
      </c>
      <c r="D150" s="151" t="inlineStr">
        <is>
          <t>PHILIPPINES</t>
        </is>
      </c>
      <c r="E150" s="151" t="inlineStr">
        <is>
          <t>CID003283</t>
        </is>
      </c>
      <c r="F150" s="481" t="inlineStr">
        <is>
          <t>RMI</t>
        </is>
      </c>
      <c r="H150" s="151" t="inlineStr">
        <is>
          <t>Claver</t>
        </is>
      </c>
      <c r="I150" s="151" t="inlineStr">
        <is>
          <t>Surigao del Norte</t>
        </is>
      </c>
      <c r="J150" s="151">
        <f>A150&amp;B150</f>
        <v/>
      </c>
      <c r="K150" s="151">
        <f>A150&amp;B150</f>
        <v/>
      </c>
    </row>
    <row r="151">
      <c r="A151" s="151" t="inlineStr">
        <is>
          <t>Cobalt</t>
        </is>
      </c>
      <c r="B151" s="151" t="inlineStr">
        <is>
          <t>Taganito HPAL Nickel Corporation (THPAL)</t>
        </is>
      </c>
      <c r="C151" s="151" t="inlineStr">
        <is>
          <t>Taganito HPAL Nickel Corporation (THPAL)</t>
        </is>
      </c>
      <c r="D151" s="151" t="inlineStr">
        <is>
          <t>PHILIPPINES</t>
        </is>
      </c>
      <c r="E151" s="151" t="inlineStr">
        <is>
          <t>CID003283</t>
        </is>
      </c>
      <c r="F151" s="481" t="inlineStr">
        <is>
          <t>RMI</t>
        </is>
      </c>
      <c r="H151" s="151" t="inlineStr">
        <is>
          <t>Claver</t>
        </is>
      </c>
      <c r="I151" s="151" t="inlineStr">
        <is>
          <t>Surigao del Norte</t>
        </is>
      </c>
      <c r="J151" s="151">
        <f>A151&amp;B151</f>
        <v/>
      </c>
      <c r="K151" s="151">
        <f>A151&amp;B151</f>
        <v/>
      </c>
    </row>
    <row r="152">
      <c r="A152" s="151" t="inlineStr">
        <is>
          <t>Cobalt</t>
        </is>
      </c>
      <c r="B152" s="151" t="inlineStr">
        <is>
          <t>Tenke Fungrume Mining (TFM)</t>
        </is>
      </c>
      <c r="C152" s="151" t="inlineStr">
        <is>
          <t>Tenke Fungurume Mining SA</t>
        </is>
      </c>
      <c r="D152" s="151" t="inlineStr">
        <is>
          <t>CONGO, DEMOCRATIC REPUBLIC OF THE</t>
        </is>
      </c>
      <c r="E152" s="151" t="inlineStr">
        <is>
          <t>CID003429</t>
        </is>
      </c>
      <c r="F152" s="481" t="inlineStr">
        <is>
          <t>RMI</t>
        </is>
      </c>
      <c r="H152" s="151" t="inlineStr">
        <is>
          <t>Tenke and Fungurume Town</t>
        </is>
      </c>
      <c r="I152" s="151" t="inlineStr">
        <is>
          <t>Lualaba</t>
        </is>
      </c>
      <c r="J152" s="151">
        <f>A152&amp;B152</f>
        <v/>
      </c>
      <c r="K152" s="151">
        <f>A152&amp;B152</f>
        <v/>
      </c>
    </row>
    <row r="153">
      <c r="A153" s="151" t="inlineStr">
        <is>
          <t>Cobalt</t>
        </is>
      </c>
      <c r="B153" s="151" t="inlineStr">
        <is>
          <t>Tenke Fungurume</t>
        </is>
      </c>
      <c r="C153" s="151" t="inlineStr">
        <is>
          <t>Tenke Fungurume Mining SA</t>
        </is>
      </c>
      <c r="D153" s="151" t="inlineStr">
        <is>
          <t>CONGO, DEMOCRATIC REPUBLIC OF THE</t>
        </is>
      </c>
      <c r="E153" s="151" t="inlineStr">
        <is>
          <t>CID003429</t>
        </is>
      </c>
      <c r="F153" s="481" t="inlineStr">
        <is>
          <t>RMI</t>
        </is>
      </c>
      <c r="H153" s="151" t="inlineStr">
        <is>
          <t>Tenke and Fungurume Town</t>
        </is>
      </c>
      <c r="I153" s="151" t="inlineStr">
        <is>
          <t>Lualaba</t>
        </is>
      </c>
      <c r="J153" s="151">
        <f>A153&amp;B153</f>
        <v/>
      </c>
      <c r="K153" s="151">
        <f>A153&amp;B153</f>
        <v/>
      </c>
    </row>
    <row r="154">
      <c r="A154" s="151" t="inlineStr">
        <is>
          <t>Cobalt</t>
        </is>
      </c>
      <c r="B154" s="151" t="inlineStr">
        <is>
          <t>Tenke Fungurume Mining SA</t>
        </is>
      </c>
      <c r="C154" s="151" t="inlineStr">
        <is>
          <t>Tenke Fungurume Mining SA</t>
        </is>
      </c>
      <c r="D154" s="151" t="inlineStr">
        <is>
          <t>CONGO, DEMOCRATIC REPUBLIC OF THE</t>
        </is>
      </c>
      <c r="E154" s="151" t="inlineStr">
        <is>
          <t>CID003429</t>
        </is>
      </c>
      <c r="F154" s="481" t="inlineStr">
        <is>
          <t>RMI</t>
        </is>
      </c>
      <c r="H154" s="151" t="inlineStr">
        <is>
          <t>Tenke and Fungurume Town</t>
        </is>
      </c>
      <c r="I154" s="151" t="inlineStr">
        <is>
          <t>Lualaba</t>
        </is>
      </c>
      <c r="J154" s="151">
        <f>A154&amp;B154</f>
        <v/>
      </c>
      <c r="K154" s="151">
        <f>A154&amp;B154</f>
        <v/>
      </c>
    </row>
    <row r="155">
      <c r="A155" s="151" t="inlineStr">
        <is>
          <t>Cobalt</t>
        </is>
      </c>
      <c r="B155" s="151" t="inlineStr">
        <is>
          <t>The Ambatovy</t>
        </is>
      </c>
      <c r="C155" s="151" t="inlineStr">
        <is>
          <t>Dynatec Madagascar Company</t>
        </is>
      </c>
      <c r="D155" s="151" t="inlineStr">
        <is>
          <t>MADAGASCAR</t>
        </is>
      </c>
      <c r="E155" s="151" t="inlineStr">
        <is>
          <t>CID003232</t>
        </is>
      </c>
      <c r="F155" s="481" t="inlineStr">
        <is>
          <t>RMI</t>
        </is>
      </c>
      <c r="H155" s="151" t="inlineStr">
        <is>
          <t>Toamasina</t>
        </is>
      </c>
      <c r="I155" s="151" t="inlineStr">
        <is>
          <t>Toamasina</t>
        </is>
      </c>
      <c r="J155" s="151">
        <f>A155&amp;B155</f>
        <v/>
      </c>
      <c r="K155" s="151">
        <f>A155&amp;B155</f>
        <v/>
      </c>
    </row>
    <row r="156">
      <c r="A156" s="151" t="inlineStr">
        <is>
          <t>Cobalt</t>
        </is>
      </c>
      <c r="B156" s="151" t="inlineStr">
        <is>
          <t>Umicore Finland Oy</t>
        </is>
      </c>
      <c r="C156" s="151" t="inlineStr">
        <is>
          <t>Umicore Finland Oy</t>
        </is>
      </c>
      <c r="D156" s="151" t="inlineStr">
        <is>
          <t>FINLAND</t>
        </is>
      </c>
      <c r="E156" s="151" t="inlineStr">
        <is>
          <t>CID003226</t>
        </is>
      </c>
      <c r="F156" s="481" t="inlineStr">
        <is>
          <t>RMI</t>
        </is>
      </c>
      <c r="H156" s="151" t="inlineStr">
        <is>
          <t>Kokkola</t>
        </is>
      </c>
      <c r="I156" s="151" t="inlineStr">
        <is>
          <t>Mellersta Österbotten</t>
        </is>
      </c>
      <c r="J156" s="151">
        <f>A156&amp;B156</f>
        <v/>
      </c>
      <c r="K156" s="151">
        <f>A156&amp;B156</f>
        <v/>
      </c>
    </row>
    <row r="157">
      <c r="A157" s="151" t="inlineStr">
        <is>
          <t>Cobalt</t>
        </is>
      </c>
      <c r="B157" s="151" t="inlineStr">
        <is>
          <t>Umicore Olen</t>
        </is>
      </c>
      <c r="C157" s="151" t="inlineStr">
        <is>
          <t>Umicore Olen</t>
        </is>
      </c>
      <c r="D157" s="151" t="inlineStr">
        <is>
          <t>BELGIUM</t>
        </is>
      </c>
      <c r="E157" s="151" t="inlineStr">
        <is>
          <t>CID003228</t>
        </is>
      </c>
      <c r="F157" s="481" t="inlineStr">
        <is>
          <t>RMI</t>
        </is>
      </c>
      <c r="H157" s="151" t="inlineStr">
        <is>
          <t>Olen</t>
        </is>
      </c>
      <c r="I157" s="151" t="inlineStr">
        <is>
          <t>Antwerpen</t>
        </is>
      </c>
      <c r="J157" s="151">
        <f>A157&amp;B157</f>
        <v/>
      </c>
      <c r="K157" s="151">
        <f>A157&amp;B157</f>
        <v/>
      </c>
    </row>
    <row r="158">
      <c r="A158" s="151" t="inlineStr">
        <is>
          <t>Cobalt</t>
        </is>
      </c>
      <c r="B158" s="151" t="inlineStr">
        <is>
          <t>Uranus Chemicals</t>
        </is>
      </c>
      <c r="C158" s="151" t="inlineStr">
        <is>
          <t>Uranus Chemicals</t>
        </is>
      </c>
      <c r="D158" s="151" t="inlineStr">
        <is>
          <t>TAIWAN, PROVINCE OF CHINA</t>
        </is>
      </c>
      <c r="E158" s="151" t="inlineStr">
        <is>
          <t>CID003473</t>
        </is>
      </c>
      <c r="F158" s="481" t="inlineStr">
        <is>
          <t>RMI</t>
        </is>
      </c>
      <c r="H158" s="151" t="inlineStr">
        <is>
          <t>Toufen</t>
        </is>
      </c>
      <c r="I158" s="151" t="inlineStr">
        <is>
          <t>Miaoli</t>
        </is>
      </c>
      <c r="J158" s="151">
        <f>A158&amp;B158</f>
        <v/>
      </c>
      <c r="K158" s="151">
        <f>A158&amp;B158</f>
        <v/>
      </c>
    </row>
    <row r="159">
      <c r="A159" s="151" t="inlineStr">
        <is>
          <t>Cobalt</t>
        </is>
      </c>
      <c r="B159" s="151" t="inlineStr">
        <is>
          <t>Vale – Long Harbour Processing Plant (LHPP)</t>
        </is>
      </c>
      <c r="C159" s="151" t="inlineStr">
        <is>
          <t>Vale – Long Harbour Processing Plant (LHPP)</t>
        </is>
      </c>
      <c r="D159" s="151" t="inlineStr">
        <is>
          <t>CANADA</t>
        </is>
      </c>
      <c r="E159" s="151" t="inlineStr">
        <is>
          <t>CID003584</t>
        </is>
      </c>
      <c r="F159" s="481" t="inlineStr">
        <is>
          <t>RMI</t>
        </is>
      </c>
      <c r="H159" s="151" t="inlineStr">
        <is>
          <t>Long Harbour</t>
        </is>
      </c>
      <c r="I159" s="151" t="inlineStr">
        <is>
          <t>Newfoundland and Labrador</t>
        </is>
      </c>
      <c r="J159" s="151">
        <f>A159&amp;B159</f>
        <v/>
      </c>
      <c r="K159" s="151">
        <f>A159&amp;B159</f>
        <v/>
      </c>
    </row>
    <row r="160">
      <c r="A160" s="151" t="inlineStr">
        <is>
          <t>Cobalt</t>
        </is>
      </c>
      <c r="B160" s="151" t="inlineStr">
        <is>
          <t>Vale New Caledonia</t>
        </is>
      </c>
      <c r="C160" s="151" t="inlineStr">
        <is>
          <t>Prony Resources New Caledonia</t>
        </is>
      </c>
      <c r="D160" s="151" t="inlineStr">
        <is>
          <t>NEW CALEDONIA</t>
        </is>
      </c>
      <c r="E160" s="151" t="inlineStr">
        <is>
          <t>CID003303</t>
        </is>
      </c>
      <c r="F160" s="481" t="inlineStr">
        <is>
          <t>RMI</t>
        </is>
      </c>
      <c r="H160" s="151" t="inlineStr">
        <is>
          <t>Le Mont-Dore</t>
        </is>
      </c>
      <c r="I160" s="151" t="inlineStr">
        <is>
          <t>South Province</t>
        </is>
      </c>
      <c r="J160" s="151">
        <f>A160&amp;B160</f>
        <v/>
      </c>
      <c r="K160" s="151">
        <f>A160&amp;B160</f>
        <v/>
      </c>
    </row>
    <row r="161">
      <c r="A161" s="151" t="inlineStr">
        <is>
          <t>Cobalt</t>
        </is>
      </c>
      <c r="B161" s="151" t="inlineStr">
        <is>
          <t>Vale Nouvelle-Caledonie S.A.S</t>
        </is>
      </c>
      <c r="C161" s="151" t="inlineStr">
        <is>
          <t>Prony Resources New Caledonia</t>
        </is>
      </c>
      <c r="D161" s="151" t="inlineStr">
        <is>
          <t>NEW CALEDONIA</t>
        </is>
      </c>
      <c r="E161" s="151" t="inlineStr">
        <is>
          <t>CID003303</t>
        </is>
      </c>
      <c r="F161" s="481" t="inlineStr">
        <is>
          <t>RMI</t>
        </is>
      </c>
      <c r="H161" s="151" t="inlineStr">
        <is>
          <t>Le Mont-Dore</t>
        </is>
      </c>
      <c r="I161" s="151" t="inlineStr">
        <is>
          <t>South Province</t>
        </is>
      </c>
      <c r="J161" s="151">
        <f>A161&amp;B161</f>
        <v/>
      </c>
      <c r="K161" s="151">
        <f>A161&amp;B161</f>
        <v/>
      </c>
    </row>
    <row r="162">
      <c r="A162" s="151" t="inlineStr">
        <is>
          <t>Cobalt</t>
        </is>
      </c>
      <c r="B162" s="151" t="inlineStr">
        <is>
          <t>Vital Materials Plant</t>
        </is>
      </c>
      <c r="C162" s="151" t="inlineStr">
        <is>
          <t>Advanced Materials Production Plant (Qingyuan Industrial Park)</t>
        </is>
      </c>
      <c r="D162" s="151" t="inlineStr">
        <is>
          <t>CHINA</t>
        </is>
      </c>
      <c r="E162" s="151" t="inlineStr">
        <is>
          <t>CID003875</t>
        </is>
      </c>
      <c r="F162" s="481" t="inlineStr">
        <is>
          <t>RMI</t>
        </is>
      </c>
      <c r="H162" s="151" t="inlineStr">
        <is>
          <t>Qingyuan City</t>
        </is>
      </c>
      <c r="I162" s="151" t="inlineStr">
        <is>
          <t>Guangdong Sheng</t>
        </is>
      </c>
      <c r="J162" s="151">
        <f>A162&amp;B162</f>
        <v/>
      </c>
      <c r="K162" s="151">
        <f>A162&amp;B162</f>
        <v/>
      </c>
    </row>
    <row r="163">
      <c r="A163" s="151" t="inlineStr">
        <is>
          <t>Cobalt</t>
        </is>
      </c>
      <c r="B163" s="151" t="inlineStr">
        <is>
          <t>Vital Materials Workshop</t>
        </is>
      </c>
      <c r="C163" s="151" t="inlineStr">
        <is>
          <t>Vital Materials Workshop</t>
        </is>
      </c>
      <c r="D163" s="151" t="inlineStr">
        <is>
          <t>CHINA</t>
        </is>
      </c>
      <c r="E163" s="151" t="inlineStr">
        <is>
          <t>CID003803</t>
        </is>
      </c>
      <c r="F163" s="481" t="inlineStr">
        <is>
          <t>RMI</t>
        </is>
      </c>
      <c r="H163" s="151" t="inlineStr">
        <is>
          <t>Qingyuan City</t>
        </is>
      </c>
      <c r="I163" s="151" t="inlineStr">
        <is>
          <t>Guangdong Sheng</t>
        </is>
      </c>
      <c r="J163" s="151">
        <f>A163&amp;B163</f>
        <v/>
      </c>
      <c r="K163" s="151">
        <f>A163&amp;B163</f>
        <v/>
      </c>
    </row>
    <row r="164">
      <c r="A164" s="151" t="inlineStr">
        <is>
          <t>Cobalt</t>
        </is>
      </c>
      <c r="B164" s="151" t="inlineStr">
        <is>
          <t>Vital Materials Workshop</t>
        </is>
      </c>
      <c r="C164" s="151" t="inlineStr">
        <is>
          <t>Advanced Materials Production Plant (Qingyuan Industrial Park)</t>
        </is>
      </c>
      <c r="D164" s="151" t="inlineStr">
        <is>
          <t>CHINA</t>
        </is>
      </c>
      <c r="E164" s="151" t="inlineStr">
        <is>
          <t>CID003875</t>
        </is>
      </c>
      <c r="F164" s="481" t="inlineStr">
        <is>
          <t>RMI</t>
        </is>
      </c>
      <c r="H164" s="151" t="inlineStr">
        <is>
          <t>Qingyuan City</t>
        </is>
      </c>
      <c r="I164" s="151" t="inlineStr">
        <is>
          <t>Guangdong Sheng</t>
        </is>
      </c>
      <c r="J164" s="151">
        <f>A164&amp;B164</f>
        <v/>
      </c>
      <c r="K164" s="151">
        <f>A164&amp;B164</f>
        <v/>
      </c>
    </row>
    <row r="165">
      <c r="A165" s="151" t="inlineStr">
        <is>
          <t>Cobalt</t>
        </is>
      </c>
      <c r="B165" s="151" t="inlineStr">
        <is>
          <t>W&amp;Q Metal Products Co., Limited</t>
        </is>
      </c>
      <c r="C165" s="151" t="inlineStr">
        <is>
          <t>W&amp;Q Metal Products Co., Limited</t>
        </is>
      </c>
      <c r="D165" s="151" t="inlineStr">
        <is>
          <t>CHINA</t>
        </is>
      </c>
      <c r="E165" s="151" t="inlineStr">
        <is>
          <t>CID003640</t>
        </is>
      </c>
      <c r="F165" s="481" t="inlineStr">
        <is>
          <t>RMI</t>
        </is>
      </c>
      <c r="H165" s="151" t="inlineStr">
        <is>
          <t>Binhai</t>
        </is>
      </c>
      <c r="I165" s="151" t="inlineStr">
        <is>
          <t>Tianjin Shi</t>
        </is>
      </c>
      <c r="J165" s="151">
        <f>A165&amp;B165</f>
        <v/>
      </c>
      <c r="K165" s="151">
        <f>A165&amp;B165</f>
        <v/>
      </c>
    </row>
    <row r="166">
      <c r="A166" s="151" t="inlineStr">
        <is>
          <t>Cobalt</t>
        </is>
      </c>
      <c r="B166" s="151" t="inlineStr">
        <is>
          <t>Wanhua Chemical Hydrometallurgy Unit</t>
        </is>
      </c>
      <c r="C166" s="151" t="inlineStr">
        <is>
          <t>Wanhua Chemical Hydrometallurgy Unit</t>
        </is>
      </c>
      <c r="D166" s="151" t="inlineStr">
        <is>
          <t>CHINA</t>
        </is>
      </c>
      <c r="E166" s="151" t="inlineStr">
        <is>
          <t>CID005345</t>
        </is>
      </c>
      <c r="F166" s="481" t="inlineStr">
        <is>
          <t>RMI</t>
        </is>
      </c>
      <c r="H166" s="151" t="inlineStr">
        <is>
          <t>Yantai</t>
        </is>
      </c>
      <c r="I166" s="151" t="inlineStr">
        <is>
          <t>Shandong Sheng</t>
        </is>
      </c>
      <c r="J166" s="151">
        <f>A166&amp;B166</f>
        <v/>
      </c>
      <c r="K166" s="151">
        <f>A166&amp;B166</f>
        <v/>
      </c>
    </row>
    <row r="167">
      <c r="A167" s="151" t="inlineStr">
        <is>
          <t>Cobalt</t>
        </is>
      </c>
      <c r="B167" s="151" t="inlineStr">
        <is>
          <t>Xiongfeng</t>
        </is>
      </c>
      <c r="C167" s="151" t="inlineStr">
        <is>
          <t>Jiangsu Xiongfeng Technology Co., Ltd.</t>
        </is>
      </c>
      <c r="D167" s="151" t="inlineStr">
        <is>
          <t>CHINA</t>
        </is>
      </c>
      <c r="E167" s="151" t="inlineStr">
        <is>
          <t>CID003293</t>
        </is>
      </c>
      <c r="F167" s="481" t="inlineStr">
        <is>
          <t>RMI</t>
        </is>
      </c>
      <c r="H167" s="151" t="inlineStr">
        <is>
          <t>Haimen</t>
        </is>
      </c>
      <c r="I167" s="151" t="inlineStr">
        <is>
          <t>Jiangsu Sheng</t>
        </is>
      </c>
      <c r="J167" s="151">
        <f>A167&amp;B167</f>
        <v/>
      </c>
      <c r="K167" s="151">
        <f>A167&amp;B167</f>
        <v/>
      </c>
    </row>
    <row r="168">
      <c r="A168" s="151" t="inlineStr">
        <is>
          <t>Cobalt</t>
        </is>
      </c>
      <c r="B168" s="151" t="inlineStr">
        <is>
          <t>XTC New Energy Materials (Xiamen) LTD.</t>
        </is>
      </c>
      <c r="C168" s="151" t="inlineStr">
        <is>
          <t>XTC New Energy Materials (Xiamen) LTD.</t>
        </is>
      </c>
      <c r="D168" s="151" t="inlineStr">
        <is>
          <t>CHINA</t>
        </is>
      </c>
      <c r="E168" s="151" t="inlineStr">
        <is>
          <t>CID003376</t>
        </is>
      </c>
      <c r="F168" s="481" t="inlineStr">
        <is>
          <t>RMI</t>
        </is>
      </c>
      <c r="H168" s="151" t="inlineStr">
        <is>
          <t>Xiamen</t>
        </is>
      </c>
      <c r="I168" s="151" t="inlineStr">
        <is>
          <t>Fujian Sheng</t>
        </is>
      </c>
      <c r="J168" s="151">
        <f>A168&amp;B168</f>
        <v/>
      </c>
      <c r="K168" s="151">
        <f>A168&amp;B168</f>
        <v/>
      </c>
    </row>
    <row r="169">
      <c r="A169" s="151" t="inlineStr">
        <is>
          <t>Cobalt</t>
        </is>
      </c>
      <c r="B169" s="151" t="inlineStr">
        <is>
          <t>Yichang Brunp Contemporary Amperex Co., Ltd.</t>
        </is>
      </c>
      <c r="C169" s="151" t="inlineStr">
        <is>
          <t>Yichang Brunp Contemporary Amperex Co., Ltd.</t>
        </is>
      </c>
      <c r="D169" s="151" t="inlineStr">
        <is>
          <t>CHINA</t>
        </is>
      </c>
      <c r="E169" s="151" t="inlineStr">
        <is>
          <t>CID005276</t>
        </is>
      </c>
      <c r="F169" s="481" t="inlineStr">
        <is>
          <t>RMI</t>
        </is>
      </c>
      <c r="H169" s="151" t="inlineStr">
        <is>
          <t>Yichang</t>
        </is>
      </c>
      <c r="I169" s="151" t="inlineStr">
        <is>
          <t>Hubei Sheng</t>
        </is>
      </c>
      <c r="J169" s="151">
        <f>A169&amp;B169</f>
        <v/>
      </c>
      <c r="K169" s="151">
        <f>A169&amp;B169</f>
        <v/>
      </c>
    </row>
    <row r="170">
      <c r="A170" s="151" t="inlineStr">
        <is>
          <t>Cobalt</t>
        </is>
      </c>
      <c r="B170" s="151" t="inlineStr">
        <is>
          <t>Yichang Yihua-Brunp New Material Co., Ltd.</t>
        </is>
      </c>
      <c r="C170" s="151" t="inlineStr">
        <is>
          <t>Yichang Yihua-Brunp New Material Co., Ltd.</t>
        </is>
      </c>
      <c r="D170" s="151" t="inlineStr">
        <is>
          <t>CHINA</t>
        </is>
      </c>
      <c r="E170" s="151" t="inlineStr">
        <is>
          <t>CID005277</t>
        </is>
      </c>
      <c r="F170" s="481" t="inlineStr">
        <is>
          <t>RMI</t>
        </is>
      </c>
      <c r="H170" s="151" t="inlineStr">
        <is>
          <t>Yichang</t>
        </is>
      </c>
      <c r="I170" s="151" t="inlineStr">
        <is>
          <t>Hubei Sheng</t>
        </is>
      </c>
      <c r="J170" s="151">
        <f>A170&amp;B170</f>
        <v/>
      </c>
      <c r="K170" s="151">
        <f>A170&amp;B170</f>
        <v/>
      </c>
    </row>
    <row r="171">
      <c r="A171" s="151" t="inlineStr">
        <is>
          <t>Cobalt</t>
        </is>
      </c>
      <c r="B171" s="151" t="inlineStr">
        <is>
          <t>Zhejiang Greatpower Cobalt Materials Co., Ltd.</t>
        </is>
      </c>
      <c r="C171" s="151" t="inlineStr">
        <is>
          <t>Zhejiang Greatpower Cobalt Materials Co., Ltd.</t>
        </is>
      </c>
      <c r="D171" s="151" t="inlineStr">
        <is>
          <t>CHINA</t>
        </is>
      </c>
      <c r="E171" s="151" t="inlineStr">
        <is>
          <t>CID003526</t>
        </is>
      </c>
      <c r="F171" s="481" t="inlineStr">
        <is>
          <t>RMI</t>
        </is>
      </c>
      <c r="H171" s="151" t="inlineStr">
        <is>
          <t>Shaoxing</t>
        </is>
      </c>
      <c r="I171" s="151" t="inlineStr">
        <is>
          <t>Zhejiang Sheng</t>
        </is>
      </c>
      <c r="J171" s="151">
        <f>A171&amp;B171</f>
        <v/>
      </c>
      <c r="K171" s="151">
        <f>A171&amp;B171</f>
        <v/>
      </c>
    </row>
    <row r="172">
      <c r="A172" s="151" t="inlineStr">
        <is>
          <t>Cobalt</t>
        </is>
      </c>
      <c r="B172" s="151" t="inlineStr">
        <is>
          <t>Zhejiang Huayou Cobalt &amp; Nickel Co., Ltd.</t>
        </is>
      </c>
      <c r="C172" s="151" t="inlineStr">
        <is>
          <t>Zhejiang Huayou Cobalt Company Limited</t>
        </is>
      </c>
      <c r="D172" s="151" t="inlineStr">
        <is>
          <t>CHINA</t>
        </is>
      </c>
      <c r="E172" s="151" t="inlineStr">
        <is>
          <t>CID003225</t>
        </is>
      </c>
      <c r="F172" s="481" t="inlineStr">
        <is>
          <t>RMI</t>
        </is>
      </c>
      <c r="H172" s="151" t="inlineStr">
        <is>
          <t>Tongxiang</t>
        </is>
      </c>
      <c r="I172" s="151" t="inlineStr">
        <is>
          <t>Zhejiang Sheng</t>
        </is>
      </c>
      <c r="J172" s="151">
        <f>A172&amp;B172</f>
        <v/>
      </c>
      <c r="K172" s="151">
        <f>A172&amp;B172</f>
        <v/>
      </c>
    </row>
    <row r="173">
      <c r="A173" s="151" t="inlineStr">
        <is>
          <t>Cobalt</t>
        </is>
      </c>
      <c r="B173" s="151" t="inlineStr">
        <is>
          <t>Zhejiang Huayou Cobalt Co., Ltd.</t>
        </is>
      </c>
      <c r="C173" s="151" t="inlineStr">
        <is>
          <t>Zhejiang Huayou Cobalt Company Limited</t>
        </is>
      </c>
      <c r="D173" s="151" t="inlineStr">
        <is>
          <t>CHINA</t>
        </is>
      </c>
      <c r="E173" s="151" t="inlineStr">
        <is>
          <t>CID003225</t>
        </is>
      </c>
      <c r="F173" s="481" t="inlineStr">
        <is>
          <t>RMI</t>
        </is>
      </c>
      <c r="H173" s="151" t="inlineStr">
        <is>
          <t>Tongxiang</t>
        </is>
      </c>
      <c r="I173" s="151" t="inlineStr">
        <is>
          <t>Zhejiang Sheng</t>
        </is>
      </c>
      <c r="J173" s="151">
        <f>A173&amp;B173</f>
        <v/>
      </c>
      <c r="K173" s="151">
        <f>A173&amp;B173</f>
        <v/>
      </c>
    </row>
    <row r="174">
      <c r="A174" s="151" t="inlineStr">
        <is>
          <t>Cobalt</t>
        </is>
      </c>
      <c r="B174" s="151" t="inlineStr">
        <is>
          <t>Zhejiang Huayou Cobalt Company Limited</t>
        </is>
      </c>
      <c r="C174" s="151" t="inlineStr">
        <is>
          <t>Zhejiang Huayou Cobalt Company Limited</t>
        </is>
      </c>
      <c r="D174" s="151" t="inlineStr">
        <is>
          <t>CHINA</t>
        </is>
      </c>
      <c r="E174" s="151" t="inlineStr">
        <is>
          <t>CID003225</t>
        </is>
      </c>
      <c r="F174" s="481" t="inlineStr">
        <is>
          <t>RMI</t>
        </is>
      </c>
      <c r="H174" s="151" t="inlineStr">
        <is>
          <t>Tongxiang</t>
        </is>
      </c>
      <c r="I174" s="151" t="inlineStr">
        <is>
          <t>Zhejiang Sheng</t>
        </is>
      </c>
      <c r="J174" s="151">
        <f>A174&amp;B174</f>
        <v/>
      </c>
      <c r="K174" s="151">
        <f>A174&amp;B174</f>
        <v/>
      </c>
    </row>
    <row r="175">
      <c r="A175" s="151" t="inlineStr">
        <is>
          <t>Cobalt</t>
        </is>
      </c>
      <c r="B175" s="151" t="inlineStr">
        <is>
          <t>Zhejiang New Era Zhongneng Recycling Technology Co., Ltd.</t>
        </is>
      </c>
      <c r="C175" s="151" t="inlineStr">
        <is>
          <t>ZHEJIANG NEW ERA ZHONGNENG TECHNOLOGY CO., LTD.</t>
        </is>
      </c>
      <c r="D175" s="151" t="inlineStr">
        <is>
          <t>CHINA</t>
        </is>
      </c>
      <c r="E175" s="151" t="inlineStr">
        <is>
          <t>CID003398</t>
        </is>
      </c>
      <c r="F175" s="481" t="inlineStr">
        <is>
          <t>RMI</t>
        </is>
      </c>
      <c r="H175" s="151" t="inlineStr">
        <is>
          <t>Shaoxing</t>
        </is>
      </c>
      <c r="I175" s="151" t="inlineStr">
        <is>
          <t>Zhejiang Sheng</t>
        </is>
      </c>
      <c r="J175" s="151">
        <f>A175&amp;B175</f>
        <v/>
      </c>
      <c r="K175" s="151">
        <f>A175&amp;B175</f>
        <v/>
      </c>
    </row>
    <row r="176">
      <c r="A176" s="151" t="inlineStr">
        <is>
          <t>Cobalt</t>
        </is>
      </c>
      <c r="B176" s="151" t="inlineStr">
        <is>
          <t>ZHEJIANG NEW ERA ZHONGNENG TECHNOLOGY CO., LTD.</t>
        </is>
      </c>
      <c r="C176" s="151" t="inlineStr">
        <is>
          <t>ZHEJIANG NEW ERA ZHONGNENG TECHNOLOGY CO., LTD.</t>
        </is>
      </c>
      <c r="D176" s="151" t="inlineStr">
        <is>
          <t>CHINA</t>
        </is>
      </c>
      <c r="E176" s="151" t="inlineStr">
        <is>
          <t>CID003398</t>
        </is>
      </c>
      <c r="F176" s="481" t="inlineStr">
        <is>
          <t>RMI</t>
        </is>
      </c>
      <c r="H176" s="151" t="inlineStr">
        <is>
          <t>Shaoxing</t>
        </is>
      </c>
      <c r="I176" s="151" t="inlineStr">
        <is>
          <t>Zhejiang Sheng</t>
        </is>
      </c>
      <c r="J176" s="151">
        <f>A176&amp;B176</f>
        <v/>
      </c>
      <c r="K176" s="151">
        <f>A176&amp;B176</f>
        <v/>
      </c>
    </row>
    <row r="177">
      <c r="A177" s="151" t="inlineStr">
        <is>
          <t>Cobalt</t>
        </is>
      </c>
      <c r="B177" s="151" t="inlineStr">
        <is>
          <t>Zhejiang Zhongjin Greatpower Lithium-Battery Industrial Corporation Co., Ltd.</t>
        </is>
      </c>
      <c r="C177" s="151" t="inlineStr">
        <is>
          <t>Zhejiang Greatpower Cobalt Materials Co., Ltd.</t>
        </is>
      </c>
      <c r="D177" s="151" t="inlineStr">
        <is>
          <t>CHINA</t>
        </is>
      </c>
      <c r="E177" s="151" t="inlineStr">
        <is>
          <t>CID003526</t>
        </is>
      </c>
      <c r="F177" s="481" t="inlineStr">
        <is>
          <t>RMI</t>
        </is>
      </c>
      <c r="H177" s="151" t="inlineStr">
        <is>
          <t>Shaoxing</t>
        </is>
      </c>
      <c r="I177" s="151" t="inlineStr">
        <is>
          <t>Zhejiang Sheng</t>
        </is>
      </c>
      <c r="J177" s="151">
        <f>A177&amp;B177</f>
        <v/>
      </c>
      <c r="K177" s="151">
        <f>A177&amp;B177</f>
        <v/>
      </c>
    </row>
    <row r="178">
      <c r="A178" s="151" t="inlineStr">
        <is>
          <t>Cobalt</t>
        </is>
      </c>
      <c r="B178" s="151" t="inlineStr">
        <is>
          <t>Zhuhai Kelixin Metal Materials Co., Ltd.</t>
        </is>
      </c>
      <c r="C178" s="151" t="inlineStr">
        <is>
          <t>Zhuhai Kelixin Metal Materials Co., Ltd.</t>
        </is>
      </c>
      <c r="D178" s="151" t="inlineStr">
        <is>
          <t>CHINA</t>
        </is>
      </c>
      <c r="E178" s="151" t="inlineStr">
        <is>
          <t>CID003211</t>
        </is>
      </c>
      <c r="F178" s="481" t="inlineStr">
        <is>
          <t>RMI</t>
        </is>
      </c>
      <c r="H178" s="151" t="inlineStr">
        <is>
          <t>Zhuhai</t>
        </is>
      </c>
      <c r="I178" s="151" t="inlineStr">
        <is>
          <t>Guangdong Sheng</t>
        </is>
      </c>
      <c r="J178" s="151">
        <f>A178&amp;B178</f>
        <v/>
      </c>
      <c r="K178" s="151">
        <f>A178&amp;B178</f>
        <v/>
      </c>
    </row>
    <row r="179">
      <c r="A179" s="151" t="inlineStr">
        <is>
          <t>Cobalt</t>
        </is>
      </c>
      <c r="B179" s="151" t="inlineStr">
        <is>
          <t>Zimbabwe Platinum Mines Private Limited</t>
        </is>
      </c>
      <c r="C179" s="151" t="inlineStr">
        <is>
          <t>Zimbabwe Platinum Mines Private Limited</t>
        </is>
      </c>
      <c r="D179" s="151" t="inlineStr">
        <is>
          <t>ZIMBABWE</t>
        </is>
      </c>
      <c r="E179" s="151" t="inlineStr">
        <is>
          <t>CID005330</t>
        </is>
      </c>
      <c r="F179" s="481" t="inlineStr">
        <is>
          <t>RMI</t>
        </is>
      </c>
      <c r="H179" s="151" t="inlineStr">
        <is>
          <t>Selous</t>
        </is>
      </c>
      <c r="I179" s="151" t="inlineStr">
        <is>
          <t>Mashonaland West</t>
        </is>
      </c>
      <c r="J179" s="151">
        <f>A179&amp;B179</f>
        <v/>
      </c>
      <c r="K179" s="151">
        <f>A179&amp;B179</f>
        <v/>
      </c>
    </row>
    <row r="180">
      <c r="A180" s="151" t="inlineStr">
        <is>
          <t>Cobalt</t>
        </is>
      </c>
      <c r="B180" s="151" t="inlineStr">
        <is>
          <t>ZIMPLATS</t>
        </is>
      </c>
      <c r="C180" s="151" t="inlineStr">
        <is>
          <t>Zimbabwe Platinum Mines Private Limited</t>
        </is>
      </c>
      <c r="D180" s="151" t="inlineStr">
        <is>
          <t>ZIMBABWE</t>
        </is>
      </c>
      <c r="E180" s="151" t="inlineStr">
        <is>
          <t>CID005330</t>
        </is>
      </c>
      <c r="F180" s="481" t="inlineStr">
        <is>
          <t>RMI</t>
        </is>
      </c>
      <c r="H180" s="151" t="inlineStr">
        <is>
          <t>Selous</t>
        </is>
      </c>
      <c r="I180" s="151" t="inlineStr">
        <is>
          <t>Mashonaland West</t>
        </is>
      </c>
      <c r="J180" s="151">
        <f>A180&amp;B180</f>
        <v/>
      </c>
      <c r="K180" s="151">
        <f>A180&amp;B180</f>
        <v/>
      </c>
    </row>
    <row r="181">
      <c r="A181" s="151" t="inlineStr">
        <is>
          <t>Cobalt</t>
        </is>
      </c>
      <c r="B181" s="151" t="inlineStr">
        <is>
          <t>Smelter not listed</t>
        </is>
      </c>
      <c r="F181" s="481" t="n"/>
      <c r="J181" s="151">
        <f>A181&amp;B181</f>
        <v/>
      </c>
      <c r="K181" s="151">
        <f>A181&amp;B181</f>
        <v/>
      </c>
    </row>
    <row r="182">
      <c r="A182" s="151" t="inlineStr">
        <is>
          <t>Cobalt</t>
        </is>
      </c>
      <c r="B182" s="151" t="inlineStr">
        <is>
          <t>Smelter not yet identified</t>
        </is>
      </c>
      <c r="C182" s="151" t="inlineStr">
        <is>
          <t>Unknown</t>
        </is>
      </c>
      <c r="D182" s="151" t="inlineStr">
        <is>
          <t>Unknown</t>
        </is>
      </c>
      <c r="F182" s="481" t="n"/>
      <c r="J182" s="151">
        <f>A182&amp;B182</f>
        <v/>
      </c>
      <c r="K182" s="151">
        <f>A182&amp;B182</f>
        <v/>
      </c>
    </row>
    <row r="183">
      <c r="A183" s="151" t="inlineStr">
        <is>
          <t>Copper</t>
        </is>
      </c>
      <c r="B183" s="151" t="inlineStr">
        <is>
          <t>Anglo American (Chagres)</t>
        </is>
      </c>
      <c r="C183" s="151" t="inlineStr">
        <is>
          <t>Anglo American (Chagres)</t>
        </is>
      </c>
      <c r="D183" s="151" t="inlineStr">
        <is>
          <t>CHILE</t>
        </is>
      </c>
      <c r="E183" s="151" t="inlineStr">
        <is>
          <t>CID004470</t>
        </is>
      </c>
      <c r="F183" s="481" t="inlineStr">
        <is>
          <t>RMI</t>
        </is>
      </c>
      <c r="H183" s="151" t="inlineStr">
        <is>
          <t>Valparaiso</t>
        </is>
      </c>
      <c r="I183" s="151" t="inlineStr">
        <is>
          <t>Valparaíso</t>
        </is>
      </c>
      <c r="J183" s="151">
        <f>A183&amp;B183</f>
        <v/>
      </c>
      <c r="K183" s="151">
        <f>A183&amp;B183</f>
        <v/>
      </c>
    </row>
    <row r="184">
      <c r="A184" s="151" t="inlineStr">
        <is>
          <t>Copper</t>
        </is>
      </c>
      <c r="B184" s="151" t="inlineStr">
        <is>
          <t>Anglo American (Los Bronces)</t>
        </is>
      </c>
      <c r="C184" s="151" t="inlineStr">
        <is>
          <t>Anglo American (Los Bronces)</t>
        </is>
      </c>
      <c r="D184" s="151" t="inlineStr">
        <is>
          <t>CHILE</t>
        </is>
      </c>
      <c r="E184" s="151" t="inlineStr">
        <is>
          <t>CID004120</t>
        </is>
      </c>
      <c r="F184" s="481" t="inlineStr">
        <is>
          <t>RMI</t>
        </is>
      </c>
      <c r="H184" s="151" t="inlineStr">
        <is>
          <t>Santiago</t>
        </is>
      </c>
      <c r="I184" s="151" t="inlineStr">
        <is>
          <t>Región Metropolitana de Santiago</t>
        </is>
      </c>
      <c r="J184" s="151">
        <f>A184&amp;B184</f>
        <v/>
      </c>
      <c r="K184" s="151">
        <f>A184&amp;B184</f>
        <v/>
      </c>
    </row>
    <row r="185">
      <c r="A185" s="151" t="inlineStr">
        <is>
          <t>Copper</t>
        </is>
      </c>
      <c r="B185" s="151" t="inlineStr">
        <is>
          <t>Atlantic Copper S.A.</t>
        </is>
      </c>
      <c r="C185" s="151" t="inlineStr">
        <is>
          <t>Atlantic Copper, S.L.U.</t>
        </is>
      </c>
      <c r="D185" s="151" t="inlineStr">
        <is>
          <t>SPAIN</t>
        </is>
      </c>
      <c r="E185" s="151" t="inlineStr">
        <is>
          <t>CID004327</t>
        </is>
      </c>
      <c r="F185" s="481" t="inlineStr">
        <is>
          <t>RMI</t>
        </is>
      </c>
      <c r="H185" s="151" t="inlineStr">
        <is>
          <t>Huelva</t>
        </is>
      </c>
      <c r="I185" s="151" t="inlineStr">
        <is>
          <t>Huelva</t>
        </is>
      </c>
      <c r="J185" s="151">
        <f>A185&amp;B185</f>
        <v/>
      </c>
      <c r="K185" s="151">
        <f>A185&amp;B185</f>
        <v/>
      </c>
    </row>
    <row r="186">
      <c r="A186" s="151" t="inlineStr">
        <is>
          <t>Copper</t>
        </is>
      </c>
      <c r="B186" s="151" t="inlineStr">
        <is>
          <t>Atlantic Copper, S.L.U.</t>
        </is>
      </c>
      <c r="C186" s="151" t="inlineStr">
        <is>
          <t>Atlantic Copper, S.L.U.</t>
        </is>
      </c>
      <c r="D186" s="151" t="inlineStr">
        <is>
          <t>SPAIN</t>
        </is>
      </c>
      <c r="E186" s="151" t="inlineStr">
        <is>
          <t>CID004327</t>
        </is>
      </c>
      <c r="F186" s="481" t="inlineStr">
        <is>
          <t>RMI</t>
        </is>
      </c>
      <c r="H186" s="151" t="inlineStr">
        <is>
          <t>Huelva</t>
        </is>
      </c>
      <c r="I186" s="151" t="inlineStr">
        <is>
          <t>Huelva</t>
        </is>
      </c>
      <c r="J186" s="151">
        <f>A186&amp;B186</f>
        <v/>
      </c>
      <c r="K186" s="151">
        <f>A186&amp;B186</f>
        <v/>
      </c>
    </row>
    <row r="187">
      <c r="A187" s="151" t="inlineStr">
        <is>
          <t>Copper</t>
        </is>
      </c>
      <c r="B187" s="151" t="inlineStr">
        <is>
          <t>Aurubis AG, Hamburg</t>
        </is>
      </c>
      <c r="C187" s="151" t="inlineStr">
        <is>
          <t>Aurubis AG, Hamburg</t>
        </is>
      </c>
      <c r="D187" s="151" t="inlineStr">
        <is>
          <t>GERMANY</t>
        </is>
      </c>
      <c r="E187" s="151" t="inlineStr">
        <is>
          <t>CID004220</t>
        </is>
      </c>
      <c r="F187" s="481" t="inlineStr">
        <is>
          <t>RMI</t>
        </is>
      </c>
      <c r="H187" s="151" t="inlineStr">
        <is>
          <t>Hamburg</t>
        </is>
      </c>
      <c r="I187" s="151" t="inlineStr">
        <is>
          <t>Hamburg</t>
        </is>
      </c>
      <c r="J187" s="151">
        <f>A187&amp;B187</f>
        <v/>
      </c>
      <c r="K187" s="151">
        <f>A187&amp;B187</f>
        <v/>
      </c>
    </row>
    <row r="188">
      <c r="A188" s="151" t="inlineStr">
        <is>
          <t>Copper</t>
        </is>
      </c>
      <c r="B188" s="151" t="inlineStr">
        <is>
          <t>Aurubis AG, Luenen</t>
        </is>
      </c>
      <c r="C188" s="151" t="inlineStr">
        <is>
          <t>Aurubis AG, Luenen</t>
        </is>
      </c>
      <c r="D188" s="151" t="inlineStr">
        <is>
          <t>GERMANY</t>
        </is>
      </c>
      <c r="E188" s="151" t="inlineStr">
        <is>
          <t>CID004468</t>
        </is>
      </c>
      <c r="F188" s="481" t="inlineStr">
        <is>
          <t>RMI</t>
        </is>
      </c>
      <c r="H188" s="151" t="inlineStr">
        <is>
          <t>Luenen</t>
        </is>
      </c>
      <c r="I188" s="151" t="inlineStr">
        <is>
          <t>Nordrhein-Westfalen</t>
        </is>
      </c>
      <c r="J188" s="151">
        <f>A188&amp;B188</f>
        <v/>
      </c>
      <c r="K188" s="151">
        <f>A188&amp;B188</f>
        <v/>
      </c>
    </row>
    <row r="189">
      <c r="A189" s="151" t="inlineStr">
        <is>
          <t>Copper</t>
        </is>
      </c>
      <c r="B189" s="151" t="inlineStr">
        <is>
          <t>Aurubis Beerse</t>
        </is>
      </c>
      <c r="C189" s="151" t="inlineStr">
        <is>
          <t>Aurubis Beerse</t>
        </is>
      </c>
      <c r="D189" s="151" t="inlineStr">
        <is>
          <t>BELGIUM</t>
        </is>
      </c>
      <c r="E189" s="151" t="inlineStr">
        <is>
          <t>CID004078</t>
        </is>
      </c>
      <c r="F189" s="481" t="inlineStr">
        <is>
          <t>RMI</t>
        </is>
      </c>
      <c r="H189" s="151" t="inlineStr">
        <is>
          <t>Beerse</t>
        </is>
      </c>
      <c r="I189" s="151" t="inlineStr">
        <is>
          <t>Antwerpen</t>
        </is>
      </c>
      <c r="J189" s="151">
        <f>A189&amp;B189</f>
        <v/>
      </c>
      <c r="K189" s="151">
        <f>A189&amp;B189</f>
        <v/>
      </c>
    </row>
    <row r="190">
      <c r="A190" s="151" t="inlineStr">
        <is>
          <t>Copper</t>
        </is>
      </c>
      <c r="B190" s="151" t="inlineStr">
        <is>
          <t>Aurubis Beerse N.V.</t>
        </is>
      </c>
      <c r="C190" s="151" t="inlineStr">
        <is>
          <t>Aurubis Beerse</t>
        </is>
      </c>
      <c r="D190" s="151" t="inlineStr">
        <is>
          <t>BELGIUM</t>
        </is>
      </c>
      <c r="E190" s="151" t="inlineStr">
        <is>
          <t>CID004078</t>
        </is>
      </c>
      <c r="F190" s="481" t="inlineStr">
        <is>
          <t>RMI</t>
        </is>
      </c>
      <c r="H190" s="151" t="inlineStr">
        <is>
          <t>Beerse</t>
        </is>
      </c>
      <c r="I190" s="151" t="inlineStr">
        <is>
          <t>Antwerpen</t>
        </is>
      </c>
      <c r="J190" s="151">
        <f>A190&amp;B190</f>
        <v/>
      </c>
      <c r="K190" s="151">
        <f>A190&amp;B190</f>
        <v/>
      </c>
    </row>
    <row r="191">
      <c r="A191" s="151" t="inlineStr">
        <is>
          <t>Copper</t>
        </is>
      </c>
      <c r="B191" s="151" t="inlineStr">
        <is>
          <t>Aurubis Bulgaria</t>
        </is>
      </c>
      <c r="C191" s="151" t="inlineStr">
        <is>
          <t>Aurubis Pirdop Bulgaria AD</t>
        </is>
      </c>
      <c r="D191" s="151" t="inlineStr">
        <is>
          <t>BULGARIA</t>
        </is>
      </c>
      <c r="E191" s="151" t="inlineStr">
        <is>
          <t>CID004085</t>
        </is>
      </c>
      <c r="F191" s="481" t="inlineStr">
        <is>
          <t>RMI</t>
        </is>
      </c>
      <c r="H191" s="151" t="inlineStr">
        <is>
          <t>Pirdop</t>
        </is>
      </c>
      <c r="I191" s="151" t="inlineStr">
        <is>
          <t>Sofia</t>
        </is>
      </c>
      <c r="J191" s="151">
        <f>A191&amp;B191</f>
        <v/>
      </c>
      <c r="K191" s="151">
        <f>A191&amp;B191</f>
        <v/>
      </c>
    </row>
    <row r="192">
      <c r="A192" s="151" t="inlineStr">
        <is>
          <t>Copper</t>
        </is>
      </c>
      <c r="B192" s="151" t="inlineStr">
        <is>
          <t>Aurubis Hamburg</t>
        </is>
      </c>
      <c r="C192" s="151" t="inlineStr">
        <is>
          <t>Aurubis AG, Hamburg</t>
        </is>
      </c>
      <c r="D192" s="151" t="inlineStr">
        <is>
          <t>GERMANY</t>
        </is>
      </c>
      <c r="E192" s="151" t="inlineStr">
        <is>
          <t>CID004220</t>
        </is>
      </c>
      <c r="F192" s="481" t="inlineStr">
        <is>
          <t>RMI</t>
        </is>
      </c>
      <c r="H192" s="151" t="inlineStr">
        <is>
          <t>Hamburg</t>
        </is>
      </c>
      <c r="I192" s="151" t="inlineStr">
        <is>
          <t>Hamburg</t>
        </is>
      </c>
      <c r="J192" s="151">
        <f>A192&amp;B192</f>
        <v/>
      </c>
      <c r="K192" s="151">
        <f>A192&amp;B192</f>
        <v/>
      </c>
    </row>
    <row r="193">
      <c r="A193" s="151" t="inlineStr">
        <is>
          <t>Copper</t>
        </is>
      </c>
      <c r="B193" s="151" t="inlineStr">
        <is>
          <t>Aurubis Hamburg AG</t>
        </is>
      </c>
      <c r="C193" s="151" t="inlineStr">
        <is>
          <t>Aurubis AG, Hamburg</t>
        </is>
      </c>
      <c r="D193" s="151" t="inlineStr">
        <is>
          <t>GERMANY</t>
        </is>
      </c>
      <c r="E193" s="151" t="inlineStr">
        <is>
          <t>CID004220</t>
        </is>
      </c>
      <c r="F193" s="481" t="inlineStr">
        <is>
          <t>RMI</t>
        </is>
      </c>
      <c r="H193" s="151" t="inlineStr">
        <is>
          <t>Hamburg</t>
        </is>
      </c>
      <c r="I193" s="151" t="inlineStr">
        <is>
          <t>Hamburg</t>
        </is>
      </c>
      <c r="J193" s="151">
        <f>A193&amp;B193</f>
        <v/>
      </c>
      <c r="K193" s="151">
        <f>A193&amp;B193</f>
        <v/>
      </c>
    </row>
    <row r="194">
      <c r="A194" s="151" t="inlineStr">
        <is>
          <t>Copper</t>
        </is>
      </c>
      <c r="B194" s="151" t="inlineStr">
        <is>
          <t>Aurubis Huettenwerke Kayser</t>
        </is>
      </c>
      <c r="C194" s="151" t="inlineStr">
        <is>
          <t>Aurubis AG, Luenen</t>
        </is>
      </c>
      <c r="D194" s="151" t="inlineStr">
        <is>
          <t>GERMANY</t>
        </is>
      </c>
      <c r="E194" s="151" t="inlineStr">
        <is>
          <t>CID004468</t>
        </is>
      </c>
      <c r="F194" s="481" t="inlineStr">
        <is>
          <t>RMI</t>
        </is>
      </c>
      <c r="H194" s="151" t="inlineStr">
        <is>
          <t>Luenen</t>
        </is>
      </c>
      <c r="I194" s="151" t="inlineStr">
        <is>
          <t>Nordrhein-Westfalen</t>
        </is>
      </c>
      <c r="J194" s="151">
        <f>A194&amp;B194</f>
        <v/>
      </c>
      <c r="K194" s="151">
        <f>A194&amp;B194</f>
        <v/>
      </c>
    </row>
    <row r="195">
      <c r="A195" s="151" t="inlineStr">
        <is>
          <t>Copper</t>
        </is>
      </c>
      <c r="B195" s="151" t="inlineStr">
        <is>
          <t>Aurubis Olen nv</t>
        </is>
      </c>
      <c r="C195" s="151" t="inlineStr">
        <is>
          <t>Aurubis Olen NV</t>
        </is>
      </c>
      <c r="D195" s="151" t="inlineStr">
        <is>
          <t>BELGIUM</t>
        </is>
      </c>
      <c r="E195" s="151" t="inlineStr">
        <is>
          <t>CID004080</t>
        </is>
      </c>
      <c r="F195" s="481" t="inlineStr">
        <is>
          <t>RMI</t>
        </is>
      </c>
      <c r="H195" s="151" t="inlineStr">
        <is>
          <t>Olen</t>
        </is>
      </c>
      <c r="I195" s="151" t="inlineStr">
        <is>
          <t>Antwerpen</t>
        </is>
      </c>
      <c r="J195" s="151">
        <f>A195&amp;B195</f>
        <v/>
      </c>
      <c r="K195" s="151">
        <f>A195&amp;B195</f>
        <v/>
      </c>
    </row>
    <row r="196">
      <c r="A196" s="151" t="inlineStr">
        <is>
          <t>Copper</t>
        </is>
      </c>
      <c r="B196" s="151" t="inlineStr">
        <is>
          <t>Aurubis Pirdop</t>
        </is>
      </c>
      <c r="C196" s="151" t="inlineStr">
        <is>
          <t>Aurubis Pirdop Bulgaria AD</t>
        </is>
      </c>
      <c r="D196" s="151" t="inlineStr">
        <is>
          <t>BULGARIA</t>
        </is>
      </c>
      <c r="E196" s="151" t="inlineStr">
        <is>
          <t>CID004085</t>
        </is>
      </c>
      <c r="F196" s="481" t="inlineStr">
        <is>
          <t>RMI</t>
        </is>
      </c>
      <c r="H196" s="151" t="inlineStr">
        <is>
          <t>Pirdop</t>
        </is>
      </c>
      <c r="I196" s="151" t="inlineStr">
        <is>
          <t>Sofia</t>
        </is>
      </c>
      <c r="J196" s="151">
        <f>A196&amp;B196</f>
        <v/>
      </c>
      <c r="K196" s="151">
        <f>A196&amp;B196</f>
        <v/>
      </c>
    </row>
    <row r="197">
      <c r="A197" s="151" t="inlineStr">
        <is>
          <t>Copper</t>
        </is>
      </c>
      <c r="B197" s="151" t="inlineStr">
        <is>
          <t>Aurubis Pirdop Bulgaria AD</t>
        </is>
      </c>
      <c r="C197" s="151" t="inlineStr">
        <is>
          <t>Aurubis Pirdop Bulgaria AD</t>
        </is>
      </c>
      <c r="D197" s="151" t="inlineStr">
        <is>
          <t>BULGARIA</t>
        </is>
      </c>
      <c r="E197" s="151" t="inlineStr">
        <is>
          <t>CID004085</t>
        </is>
      </c>
      <c r="F197" s="481" t="inlineStr">
        <is>
          <t>RMI</t>
        </is>
      </c>
      <c r="H197" s="151" t="inlineStr">
        <is>
          <t>Pirdop</t>
        </is>
      </c>
      <c r="I197" s="151" t="inlineStr">
        <is>
          <t>Sofia</t>
        </is>
      </c>
      <c r="J197" s="151">
        <f>A197&amp;B197</f>
        <v/>
      </c>
      <c r="K197" s="151">
        <f>A197&amp;B197</f>
        <v/>
      </c>
    </row>
    <row r="198">
      <c r="A198" s="151" t="inlineStr">
        <is>
          <t>Copper</t>
        </is>
      </c>
      <c r="B198" s="151" t="inlineStr">
        <is>
          <t>Bagdad</t>
        </is>
      </c>
      <c r="C198" s="151" t="inlineStr">
        <is>
          <t>Freeport-McMoRan Inc. (Bagdad)</t>
        </is>
      </c>
      <c r="D198" s="151" t="inlineStr">
        <is>
          <t>UNITED STATES OF AMERICA</t>
        </is>
      </c>
      <c r="E198" s="151" t="inlineStr">
        <is>
          <t>CID005470</t>
        </is>
      </c>
      <c r="F198" s="481" t="inlineStr">
        <is>
          <t>RMI</t>
        </is>
      </c>
      <c r="H198" s="151" t="inlineStr">
        <is>
          <t>Bagdad</t>
        </is>
      </c>
      <c r="I198" s="151" t="inlineStr">
        <is>
          <t>Arizona</t>
        </is>
      </c>
      <c r="J198" s="151">
        <f>A198&amp;B198</f>
        <v/>
      </c>
      <c r="K198" s="151">
        <f>A198&amp;B198</f>
        <v/>
      </c>
    </row>
    <row r="199">
      <c r="A199" s="151" t="inlineStr">
        <is>
          <t>Copper</t>
        </is>
      </c>
      <c r="B199" s="151" t="inlineStr">
        <is>
          <t>Birla Group (Hidalco)</t>
        </is>
      </c>
      <c r="C199" s="151" t="inlineStr">
        <is>
          <t>Hindalco Industries Ltd - Unit Birla Copper</t>
        </is>
      </c>
      <c r="D199" s="151" t="inlineStr">
        <is>
          <t>INDIA</t>
        </is>
      </c>
      <c r="E199" s="151" t="inlineStr">
        <is>
          <t>CID004224</t>
        </is>
      </c>
      <c r="F199" s="481" t="inlineStr">
        <is>
          <t>RMI</t>
        </is>
      </c>
      <c r="H199" s="151" t="inlineStr">
        <is>
          <t>Lakhigam, Bharuch District</t>
        </is>
      </c>
      <c r="I199" s="151" t="inlineStr">
        <is>
          <t>Gujarāt</t>
        </is>
      </c>
      <c r="J199" s="151">
        <f>A199&amp;B199</f>
        <v/>
      </c>
      <c r="K199" s="151">
        <f>A199&amp;B199</f>
        <v/>
      </c>
    </row>
    <row r="200">
      <c r="A200" s="151" t="inlineStr">
        <is>
          <t>Copper</t>
        </is>
      </c>
      <c r="B200" s="151" t="inlineStr">
        <is>
          <t>Boliden Harjavalta Oy</t>
        </is>
      </c>
      <c r="C200" s="151" t="inlineStr">
        <is>
          <t>Boliden Harjavalta Oy</t>
        </is>
      </c>
      <c r="D200" s="151" t="inlineStr">
        <is>
          <t>FINLAND</t>
        </is>
      </c>
      <c r="E200" s="151" t="inlineStr">
        <is>
          <t>CID004442</t>
        </is>
      </c>
      <c r="F200" s="481" t="inlineStr">
        <is>
          <t>RMI</t>
        </is>
      </c>
      <c r="H200" s="151" t="inlineStr">
        <is>
          <t>Harjavalta</t>
        </is>
      </c>
      <c r="I200" s="151" t="inlineStr">
        <is>
          <t>Satakunta</t>
        </is>
      </c>
      <c r="J200" s="151">
        <f>A200&amp;B200</f>
        <v/>
      </c>
      <c r="K200" s="151">
        <f>A200&amp;B200</f>
        <v/>
      </c>
    </row>
    <row r="201">
      <c r="A201" s="151" t="inlineStr">
        <is>
          <t>Copper</t>
        </is>
      </c>
      <c r="B201" s="151" t="inlineStr">
        <is>
          <t>Boliden Kokkola Oy</t>
        </is>
      </c>
      <c r="C201" s="151" t="inlineStr">
        <is>
          <t>Boliden Kokkola Oy</t>
        </is>
      </c>
      <c r="D201" s="151" t="inlineStr">
        <is>
          <t>FINLAND</t>
        </is>
      </c>
      <c r="E201" s="151" t="inlineStr">
        <is>
          <t>CID004218</t>
        </is>
      </c>
      <c r="F201" s="481" t="inlineStr">
        <is>
          <t>RMI</t>
        </is>
      </c>
      <c r="H201" s="151" t="inlineStr">
        <is>
          <t>Kokkola</t>
        </is>
      </c>
      <c r="I201" s="151" t="inlineStr">
        <is>
          <t>Keski-Pohjanmaa</t>
        </is>
      </c>
      <c r="J201" s="151">
        <f>A201&amp;B201</f>
        <v/>
      </c>
      <c r="K201" s="151">
        <f>A201&amp;B201</f>
        <v/>
      </c>
    </row>
    <row r="202">
      <c r="A202" s="151" t="inlineStr">
        <is>
          <t>Copper</t>
        </is>
      </c>
      <c r="B202" s="151" t="inlineStr">
        <is>
          <t>Boliden Mineral AB (Ronnskar)</t>
        </is>
      </c>
      <c r="C202" s="151" t="inlineStr">
        <is>
          <t>Boliden Mineral AB (Ronnskar)</t>
        </is>
      </c>
      <c r="D202" s="151" t="inlineStr">
        <is>
          <t>SWEDEN</t>
        </is>
      </c>
      <c r="E202" s="151" t="inlineStr">
        <is>
          <t>CID004473</t>
        </is>
      </c>
      <c r="F202" s="481" t="inlineStr">
        <is>
          <t>RMI</t>
        </is>
      </c>
      <c r="H202" s="151" t="inlineStr">
        <is>
          <t>Skelleftea</t>
        </is>
      </c>
      <c r="I202" s="151" t="inlineStr">
        <is>
          <t>Västerbottens län [SE-24]</t>
        </is>
      </c>
      <c r="J202" s="151">
        <f>A202&amp;B202</f>
        <v/>
      </c>
      <c r="K202" s="151">
        <f>A202&amp;B202</f>
        <v/>
      </c>
    </row>
    <row r="203">
      <c r="A203" s="151" t="inlineStr">
        <is>
          <t>Copper</t>
        </is>
      </c>
      <c r="B203" s="151" t="inlineStr">
        <is>
          <t>Boliden Odda AS</t>
        </is>
      </c>
      <c r="C203" s="151" t="inlineStr">
        <is>
          <t>Boliden Odda AS</t>
        </is>
      </c>
      <c r="D203" s="151" t="inlineStr">
        <is>
          <t>NORWAY</t>
        </is>
      </c>
      <c r="E203" s="151" t="inlineStr">
        <is>
          <t>CID005585</t>
        </is>
      </c>
      <c r="F203" s="481" t="inlineStr">
        <is>
          <t>RMI</t>
        </is>
      </c>
      <c r="H203" s="151" t="inlineStr">
        <is>
          <t>Odda</t>
        </is>
      </c>
      <c r="I203" s="151" t="inlineStr">
        <is>
          <t>Vestland</t>
        </is>
      </c>
      <c r="J203" s="151">
        <f>A203&amp;B203</f>
        <v/>
      </c>
      <c r="K203" s="151">
        <f>A203&amp;B203</f>
        <v/>
      </c>
    </row>
    <row r="204">
      <c r="A204" s="151" t="inlineStr">
        <is>
          <t>Copper</t>
        </is>
      </c>
      <c r="B204" s="151" t="inlineStr">
        <is>
          <t>Boliden Ronnskar</t>
        </is>
      </c>
      <c r="C204" s="151" t="inlineStr">
        <is>
          <t>Boliden Mineral AB (Ronnskar)</t>
        </is>
      </c>
      <c r="D204" s="151" t="inlineStr">
        <is>
          <t>SWEDEN</t>
        </is>
      </c>
      <c r="E204" s="151" t="inlineStr">
        <is>
          <t>CID004473</t>
        </is>
      </c>
      <c r="F204" s="481" t="inlineStr">
        <is>
          <t>RMI</t>
        </is>
      </c>
      <c r="H204" s="151" t="inlineStr">
        <is>
          <t>Skelleftea</t>
        </is>
      </c>
      <c r="I204" s="151" t="inlineStr">
        <is>
          <t>Västerbottens län [SE-24]</t>
        </is>
      </c>
      <c r="J204" s="151">
        <f>A204&amp;B204</f>
        <v/>
      </c>
      <c r="K204" s="151">
        <f>A204&amp;B204</f>
        <v/>
      </c>
    </row>
    <row r="205">
      <c r="A205" s="151" t="inlineStr">
        <is>
          <t>Copper</t>
        </is>
      </c>
      <c r="B205" s="151" t="inlineStr">
        <is>
          <t>Buenavista del Cobre (former Cananea)</t>
        </is>
      </c>
      <c r="C205" s="151" t="inlineStr">
        <is>
          <t>Buenavista del Cobre S.A.</t>
        </is>
      </c>
      <c r="D205" s="151" t="inlineStr">
        <is>
          <t>MEXICO</t>
        </is>
      </c>
      <c r="E205" s="151" t="inlineStr">
        <is>
          <t>CID004266</t>
        </is>
      </c>
      <c r="F205" s="481" t="inlineStr">
        <is>
          <t>RMI</t>
        </is>
      </c>
      <c r="H205" s="151" t="inlineStr">
        <is>
          <t>Cananea</t>
        </is>
      </c>
      <c r="I205" s="151" t="inlineStr">
        <is>
          <t>Sonora</t>
        </is>
      </c>
      <c r="J205" s="151">
        <f>A205&amp;B205</f>
        <v/>
      </c>
      <c r="K205" s="151">
        <f>A205&amp;B205</f>
        <v/>
      </c>
    </row>
    <row r="206">
      <c r="A206" s="151" t="inlineStr">
        <is>
          <t>Copper</t>
        </is>
      </c>
      <c r="B206" s="151" t="inlineStr">
        <is>
          <t>Buenavista del Cobre S.A.</t>
        </is>
      </c>
      <c r="C206" s="151" t="inlineStr">
        <is>
          <t>Buenavista del Cobre S.A.</t>
        </is>
      </c>
      <c r="D206" s="151" t="inlineStr">
        <is>
          <t>MEXICO</t>
        </is>
      </c>
      <c r="E206" s="151" t="inlineStr">
        <is>
          <t>CID004266</t>
        </is>
      </c>
      <c r="F206" s="481" t="inlineStr">
        <is>
          <t>RMI</t>
        </is>
      </c>
      <c r="H206" s="151" t="inlineStr">
        <is>
          <t>Cananea</t>
        </is>
      </c>
      <c r="I206" s="151" t="inlineStr">
        <is>
          <t>Sonora</t>
        </is>
      </c>
      <c r="J206" s="151">
        <f>A206&amp;B206</f>
        <v/>
      </c>
      <c r="K206" s="151">
        <f>A206&amp;B206</f>
        <v/>
      </c>
    </row>
    <row r="207">
      <c r="A207" s="151" t="inlineStr">
        <is>
          <t>Copper</t>
        </is>
      </c>
      <c r="B207" s="151" t="inlineStr">
        <is>
          <t>Cadia Valley Operations</t>
        </is>
      </c>
      <c r="C207" s="151" t="inlineStr">
        <is>
          <t>Cadia Valley Operations</t>
        </is>
      </c>
      <c r="D207" s="151" t="inlineStr">
        <is>
          <t>AUSTRALIA</t>
        </is>
      </c>
      <c r="E207" s="151" t="inlineStr">
        <is>
          <t>CID005561</t>
        </is>
      </c>
      <c r="F207" s="481" t="inlineStr">
        <is>
          <t>RMI</t>
        </is>
      </c>
      <c r="H207" s="151" t="inlineStr">
        <is>
          <t>Orange</t>
        </is>
      </c>
      <c r="I207" s="151" t="inlineStr">
        <is>
          <t>New South Wales</t>
        </is>
      </c>
      <c r="J207" s="151">
        <f>A207&amp;B207</f>
        <v/>
      </c>
      <c r="K207" s="151">
        <f>A207&amp;B207</f>
        <v/>
      </c>
    </row>
    <row r="208">
      <c r="A208" s="151" t="inlineStr">
        <is>
          <t>Copper</t>
        </is>
      </c>
      <c r="B208" s="151" t="inlineStr">
        <is>
          <t>Canadian Electrolytic Zinc Limited</t>
        </is>
      </c>
      <c r="C208" s="151" t="inlineStr">
        <is>
          <t>Canadian Electrolytic Zinc Limited</t>
        </is>
      </c>
      <c r="D208" s="151" t="inlineStr">
        <is>
          <t>CANADA</t>
        </is>
      </c>
      <c r="E208" s="151" t="inlineStr">
        <is>
          <t>CID005639</t>
        </is>
      </c>
      <c r="F208" s="481" t="inlineStr">
        <is>
          <t>RMI</t>
        </is>
      </c>
      <c r="H208" s="151" t="inlineStr">
        <is>
          <t>Salaberry-de-Valleyfield</t>
        </is>
      </c>
      <c r="I208" s="151" t="inlineStr">
        <is>
          <t>Québec</t>
        </is>
      </c>
      <c r="J208" s="151">
        <f>A208&amp;B208</f>
        <v/>
      </c>
      <c r="K208" s="151">
        <f>A208&amp;B208</f>
        <v/>
      </c>
    </row>
    <row r="209">
      <c r="A209" s="151" t="inlineStr">
        <is>
          <t>Copper</t>
        </is>
      </c>
      <c r="B209" s="151" t="inlineStr">
        <is>
          <t>Caserones</t>
        </is>
      </c>
      <c r="C209" s="151" t="inlineStr">
        <is>
          <t>SCM Minera Lumina Copper (Caserones)</t>
        </is>
      </c>
      <c r="D209" s="151" t="inlineStr">
        <is>
          <t>CHILE</t>
        </is>
      </c>
      <c r="E209" s="151" t="inlineStr">
        <is>
          <t>CID004096</t>
        </is>
      </c>
      <c r="F209" s="481" t="inlineStr">
        <is>
          <t>RMI</t>
        </is>
      </c>
      <c r="H209" s="151" t="inlineStr">
        <is>
          <t>Copiapo</t>
        </is>
      </c>
      <c r="I209" s="151" t="inlineStr">
        <is>
          <t>Atacama</t>
        </is>
      </c>
      <c r="J209" s="151">
        <f>A209&amp;B209</f>
        <v/>
      </c>
      <c r="K209" s="151">
        <f>A209&amp;B209</f>
        <v/>
      </c>
    </row>
    <row r="210">
      <c r="A210" s="151" t="inlineStr">
        <is>
          <t>Copper</t>
        </is>
      </c>
      <c r="B210" s="151" t="inlineStr">
        <is>
          <t>CCR Refinery - Glencore Canada Corporation</t>
        </is>
      </c>
      <c r="C210" s="151" t="inlineStr">
        <is>
          <t>Glencore Canada Corporation - CCR Refinery</t>
        </is>
      </c>
      <c r="D210" s="151" t="inlineStr">
        <is>
          <t>CANADA</t>
        </is>
      </c>
      <c r="E210" s="151" t="inlineStr">
        <is>
          <t>CID004087</t>
        </is>
      </c>
      <c r="F210" s="481" t="inlineStr">
        <is>
          <t>RMI</t>
        </is>
      </c>
      <c r="H210" s="151" t="inlineStr">
        <is>
          <t>Montreal East</t>
        </is>
      </c>
      <c r="I210" s="151" t="inlineStr">
        <is>
          <t>Québec</t>
        </is>
      </c>
      <c r="J210" s="151">
        <f>A210&amp;B210</f>
        <v/>
      </c>
      <c r="K210" s="151">
        <f>A210&amp;B210</f>
        <v/>
      </c>
    </row>
    <row r="211">
      <c r="A211" s="151" t="inlineStr">
        <is>
          <t>Copper</t>
        </is>
      </c>
      <c r="B211" s="151" t="inlineStr">
        <is>
          <t>Cerro Verde I Leach Pad</t>
        </is>
      </c>
      <c r="C211" s="151" t="inlineStr">
        <is>
          <t>Sociedad Minera Cerro Verde S.A.</t>
        </is>
      </c>
      <c r="D211" s="151" t="inlineStr">
        <is>
          <t>PERU</t>
        </is>
      </c>
      <c r="E211" s="151" t="inlineStr">
        <is>
          <t>CID004460</t>
        </is>
      </c>
      <c r="F211" s="481" t="inlineStr">
        <is>
          <t>RMI</t>
        </is>
      </c>
      <c r="H211" s="151" t="inlineStr">
        <is>
          <t>Arequipa</t>
        </is>
      </c>
      <c r="I211" s="151" t="inlineStr">
        <is>
          <t>Arequipa</t>
        </is>
      </c>
      <c r="J211" s="151">
        <f>A211&amp;B211</f>
        <v/>
      </c>
      <c r="K211" s="151">
        <f>A211&amp;B211</f>
        <v/>
      </c>
    </row>
    <row r="212">
      <c r="A212" s="151" t="inlineStr">
        <is>
          <t>Copper</t>
        </is>
      </c>
      <c r="B212" s="151" t="inlineStr">
        <is>
          <t>Chagres</t>
        </is>
      </c>
      <c r="C212" s="151" t="inlineStr">
        <is>
          <t>Anglo American (Chagres)</t>
        </is>
      </c>
      <c r="D212" s="151" t="inlineStr">
        <is>
          <t>CHILE</t>
        </is>
      </c>
      <c r="E212" s="151" t="inlineStr">
        <is>
          <t>CID004470</t>
        </is>
      </c>
      <c r="F212" s="481" t="inlineStr">
        <is>
          <t>RMI</t>
        </is>
      </c>
      <c r="H212" s="151" t="inlineStr">
        <is>
          <t>Valparaiso</t>
        </is>
      </c>
      <c r="I212" s="151" t="inlineStr">
        <is>
          <t>Valparaíso</t>
        </is>
      </c>
      <c r="J212" s="151">
        <f>A212&amp;B212</f>
        <v/>
      </c>
      <c r="K212" s="151">
        <f>A212&amp;B212</f>
        <v/>
      </c>
    </row>
    <row r="213">
      <c r="A213" s="151" t="inlineStr">
        <is>
          <t>Copper</t>
        </is>
      </c>
      <c r="B213" s="151" t="inlineStr">
        <is>
          <t>Chambishi Copper Smelter Limited</t>
        </is>
      </c>
      <c r="C213" s="151" t="inlineStr">
        <is>
          <t>Chambishi Copper Smelter Limited</t>
        </is>
      </c>
      <c r="D213" s="151" t="inlineStr">
        <is>
          <t>ZAMBIA</t>
        </is>
      </c>
      <c r="E213" s="151" t="inlineStr">
        <is>
          <t>CID005284</t>
        </is>
      </c>
      <c r="F213" s="481" t="inlineStr">
        <is>
          <t>RMI</t>
        </is>
      </c>
      <c r="H213" s="151" t="inlineStr">
        <is>
          <t>Chambishi</t>
        </is>
      </c>
      <c r="I213" s="151" t="inlineStr">
        <is>
          <t>Copperbelt</t>
        </is>
      </c>
      <c r="J213" s="151">
        <f>A213&amp;B213</f>
        <v/>
      </c>
      <c r="K213" s="151">
        <f>A213&amp;B213</f>
        <v/>
      </c>
    </row>
    <row r="214">
      <c r="A214" s="151" t="inlineStr">
        <is>
          <t>Copper</t>
        </is>
      </c>
      <c r="B214" s="151" t="inlineStr">
        <is>
          <t>Chino</t>
        </is>
      </c>
      <c r="C214" s="151" t="inlineStr">
        <is>
          <t>Freeport-McMoRan Inc. (Chino)</t>
        </is>
      </c>
      <c r="D214" s="151" t="inlineStr">
        <is>
          <t>UNITED STATES OF AMERICA</t>
        </is>
      </c>
      <c r="E214" s="151" t="inlineStr">
        <is>
          <t>CID004341</t>
        </is>
      </c>
      <c r="F214" s="481" t="inlineStr">
        <is>
          <t>RMI</t>
        </is>
      </c>
      <c r="H214" s="151" t="inlineStr">
        <is>
          <t>Vanadium</t>
        </is>
      </c>
      <c r="I214" s="151" t="inlineStr">
        <is>
          <t>New Mexico</t>
        </is>
      </c>
      <c r="J214" s="151">
        <f>A214&amp;B214</f>
        <v/>
      </c>
      <c r="K214" s="151">
        <f>A214&amp;B214</f>
        <v/>
      </c>
    </row>
    <row r="215">
      <c r="A215" s="151" t="inlineStr">
        <is>
          <t>Copper</t>
        </is>
      </c>
      <c r="B215" s="151" t="inlineStr">
        <is>
          <t>Chino (Santa Rita)</t>
        </is>
      </c>
      <c r="C215" s="151" t="inlineStr">
        <is>
          <t>Freeport-McMoRan Inc. (Chino)</t>
        </is>
      </c>
      <c r="D215" s="151" t="inlineStr">
        <is>
          <t>UNITED STATES OF AMERICA</t>
        </is>
      </c>
      <c r="E215" s="151" t="inlineStr">
        <is>
          <t>CID004341</t>
        </is>
      </c>
      <c r="F215" s="481" t="inlineStr">
        <is>
          <t>RMI</t>
        </is>
      </c>
      <c r="H215" s="151" t="inlineStr">
        <is>
          <t>Vanadium</t>
        </is>
      </c>
      <c r="I215" s="151" t="inlineStr">
        <is>
          <t>New Mexico</t>
        </is>
      </c>
      <c r="J215" s="151">
        <f>A215&amp;B215</f>
        <v/>
      </c>
      <c r="K215" s="151">
        <f>A215&amp;B215</f>
        <v/>
      </c>
    </row>
    <row r="216">
      <c r="A216" s="151" t="inlineStr">
        <is>
          <t>Copper</t>
        </is>
      </c>
      <c r="B216" s="151" t="inlineStr">
        <is>
          <t>Chuquicamata Refinery</t>
        </is>
      </c>
      <c r="C216" s="151" t="inlineStr">
        <is>
          <t>Division Chuquicamata</t>
        </is>
      </c>
      <c r="D216" s="151" t="inlineStr">
        <is>
          <t>CHILE</t>
        </is>
      </c>
      <c r="E216" s="151" t="inlineStr">
        <is>
          <t>CID004101</t>
        </is>
      </c>
      <c r="F216" s="481" t="inlineStr">
        <is>
          <t>RMI</t>
        </is>
      </c>
      <c r="H216" s="151" t="inlineStr">
        <is>
          <t>Calama</t>
        </is>
      </c>
      <c r="I216" s="151" t="inlineStr">
        <is>
          <t>Antofagasta</t>
        </is>
      </c>
      <c r="J216" s="151">
        <f>A216&amp;B216</f>
        <v/>
      </c>
      <c r="K216" s="151">
        <f>A216&amp;B216</f>
        <v/>
      </c>
    </row>
    <row r="217">
      <c r="A217" s="151" t="inlineStr">
        <is>
          <t>Copper</t>
        </is>
      </c>
      <c r="B217" s="151" t="inlineStr">
        <is>
          <t>CMOC Kisanfu Mining SARL</t>
        </is>
      </c>
      <c r="C217" s="151" t="inlineStr">
        <is>
          <t>CMOC Kisanfu Mining SARL</t>
        </is>
      </c>
      <c r="D217" s="151" t="inlineStr">
        <is>
          <t>CONGO, DEMOCRATIC REPUBLIC OF THE</t>
        </is>
      </c>
      <c r="E217" s="151" t="inlineStr">
        <is>
          <t>CID004812</t>
        </is>
      </c>
      <c r="F217" s="481" t="inlineStr">
        <is>
          <t>RMI</t>
        </is>
      </c>
      <c r="H217" s="151" t="inlineStr">
        <is>
          <t>Chefferie de Bayeke</t>
        </is>
      </c>
      <c r="I217" s="151" t="inlineStr">
        <is>
          <t>Lualaba</t>
        </is>
      </c>
      <c r="J217" s="151">
        <f>A217&amp;B217</f>
        <v/>
      </c>
      <c r="K217" s="151">
        <f>A217&amp;B217</f>
        <v/>
      </c>
    </row>
    <row r="218">
      <c r="A218" s="151" t="inlineStr">
        <is>
          <t>Copper</t>
        </is>
      </c>
      <c r="B218" s="151" t="inlineStr">
        <is>
          <t>Compagnie Miniere de Musonoie Global SAS</t>
        </is>
      </c>
      <c r="C218" s="151" t="inlineStr">
        <is>
          <t>Compagnie Miniere de Musonoie Global SAS</t>
        </is>
      </c>
      <c r="D218" s="151" t="inlineStr">
        <is>
          <t>CONGO, DEMOCRATIC REPUBLIC OF THE</t>
        </is>
      </c>
      <c r="E218" s="151" t="inlineStr">
        <is>
          <t>CID003992</t>
        </is>
      </c>
      <c r="F218" s="481" t="inlineStr">
        <is>
          <t>RMI</t>
        </is>
      </c>
      <c r="H218" s="151" t="inlineStr">
        <is>
          <t>Kolwezi</t>
        </is>
      </c>
      <c r="I218" s="151" t="inlineStr">
        <is>
          <t>Lualaba</t>
        </is>
      </c>
      <c r="J218" s="151">
        <f>A218&amp;B218</f>
        <v/>
      </c>
      <c r="K218" s="151">
        <f>A218&amp;B218</f>
        <v/>
      </c>
    </row>
    <row r="219">
      <c r="A219" s="151" t="inlineStr">
        <is>
          <t>Copper</t>
        </is>
      </c>
      <c r="B219" s="151" t="inlineStr">
        <is>
          <t>Compagnie Minière de Musonoïe Global SAS</t>
        </is>
      </c>
      <c r="C219" s="151" t="inlineStr">
        <is>
          <t>Compagnie Miniere de Musonoie Global SAS</t>
        </is>
      </c>
      <c r="D219" s="151" t="inlineStr">
        <is>
          <t>CONGO, DEMOCRATIC REPUBLIC OF THE</t>
        </is>
      </c>
      <c r="E219" s="151" t="inlineStr">
        <is>
          <t>CID003992</t>
        </is>
      </c>
      <c r="F219" s="481" t="inlineStr">
        <is>
          <t>RMI</t>
        </is>
      </c>
      <c r="H219" s="151" t="inlineStr">
        <is>
          <t>Kolwezi</t>
        </is>
      </c>
      <c r="I219" s="151" t="inlineStr">
        <is>
          <t>Lualaba</t>
        </is>
      </c>
      <c r="J219" s="151">
        <f>A219&amp;B219</f>
        <v/>
      </c>
      <c r="K219" s="151">
        <f>A219&amp;B219</f>
        <v/>
      </c>
    </row>
    <row r="220">
      <c r="A220" s="151" t="inlineStr">
        <is>
          <t>Copper</t>
        </is>
      </c>
      <c r="B220" s="151" t="inlineStr">
        <is>
          <t>Compania Minera Lomas Bayas Ltda</t>
        </is>
      </c>
      <c r="C220" s="151" t="inlineStr">
        <is>
          <t>Compania Minera Lomas Bayas Ltda</t>
        </is>
      </c>
      <c r="D220" s="151" t="inlineStr">
        <is>
          <t>CHILE</t>
        </is>
      </c>
      <c r="E220" s="151" t="inlineStr">
        <is>
          <t>CID004119</t>
        </is>
      </c>
      <c r="F220" s="481" t="inlineStr">
        <is>
          <t>RMI</t>
        </is>
      </c>
      <c r="H220" s="151" t="inlineStr">
        <is>
          <t>Sierra Gorda</t>
        </is>
      </c>
      <c r="I220" s="151" t="inlineStr">
        <is>
          <t>Antofagasta</t>
        </is>
      </c>
      <c r="J220" s="151">
        <f>A220&amp;B220</f>
        <v/>
      </c>
      <c r="K220" s="151">
        <f>A220&amp;B220</f>
        <v/>
      </c>
    </row>
    <row r="221">
      <c r="A221" s="151" t="inlineStr">
        <is>
          <t>Copper</t>
        </is>
      </c>
      <c r="B221" s="151" t="inlineStr">
        <is>
          <t>Compania Minera Zaldivar SpA</t>
        </is>
      </c>
      <c r="C221" s="151" t="inlineStr">
        <is>
          <t>Compania Minera Zaldivar SpA</t>
        </is>
      </c>
      <c r="D221" s="151" t="inlineStr">
        <is>
          <t>CHILE</t>
        </is>
      </c>
      <c r="E221" s="151" t="inlineStr">
        <is>
          <t>CID004466</t>
        </is>
      </c>
      <c r="F221" s="481" t="inlineStr">
        <is>
          <t>RMI</t>
        </is>
      </c>
      <c r="H221" s="151" t="inlineStr">
        <is>
          <t>Antofagasta</t>
        </is>
      </c>
      <c r="I221" s="151" t="inlineStr">
        <is>
          <t>Antofagasta</t>
        </is>
      </c>
      <c r="J221" s="151">
        <f>A221&amp;B221</f>
        <v/>
      </c>
      <c r="K221" s="151">
        <f>A221&amp;B221</f>
        <v/>
      </c>
    </row>
    <row r="222">
      <c r="A222" s="151" t="inlineStr">
        <is>
          <t>Copper</t>
        </is>
      </c>
      <c r="B222" s="151" t="inlineStr">
        <is>
          <t>Compañia Minera Zaldivar SpA</t>
        </is>
      </c>
      <c r="C222" s="151" t="inlineStr">
        <is>
          <t>Compania Minera Zaldivar SpA</t>
        </is>
      </c>
      <c r="D222" s="151" t="inlineStr">
        <is>
          <t>CHILE</t>
        </is>
      </c>
      <c r="E222" s="151" t="inlineStr">
        <is>
          <t>CID004466</t>
        </is>
      </c>
      <c r="F222" s="481" t="inlineStr">
        <is>
          <t>RMI</t>
        </is>
      </c>
      <c r="H222" s="151" t="inlineStr">
        <is>
          <t>Antofagasta</t>
        </is>
      </c>
      <c r="I222" s="151" t="inlineStr">
        <is>
          <t>Antofagasta</t>
        </is>
      </c>
      <c r="J222" s="151">
        <f>A222&amp;B222</f>
        <v/>
      </c>
      <c r="K222" s="151">
        <f>A222&amp;B222</f>
        <v/>
      </c>
    </row>
    <row r="223">
      <c r="A223" s="151" t="inlineStr">
        <is>
          <t>Copper</t>
        </is>
      </c>
      <c r="B223" s="151" t="inlineStr">
        <is>
          <t>Copper plant of the Polar Division of PJSC MMC Norilsk Nickel</t>
        </is>
      </c>
      <c r="C223" s="151" t="inlineStr">
        <is>
          <t>Copper Plant Polar Division of MMC Norilsk Nickel</t>
        </is>
      </c>
      <c r="D223" s="151" t="inlineStr">
        <is>
          <t>RUSSIAN FEDERATION</t>
        </is>
      </c>
      <c r="E223" s="151" t="inlineStr">
        <is>
          <t>CID004009</t>
        </is>
      </c>
      <c r="F223" s="481" t="inlineStr">
        <is>
          <t>RMI</t>
        </is>
      </c>
      <c r="H223" s="151" t="inlineStr">
        <is>
          <t>Norilsk</t>
        </is>
      </c>
      <c r="I223" s="151" t="inlineStr">
        <is>
          <t>Krasnoyarskiy kray</t>
        </is>
      </c>
      <c r="J223" s="151">
        <f>A223&amp;B223</f>
        <v/>
      </c>
      <c r="K223" s="151">
        <f>A223&amp;B223</f>
        <v/>
      </c>
    </row>
    <row r="224">
      <c r="A224" s="151" t="inlineStr">
        <is>
          <t>Copper</t>
        </is>
      </c>
      <c r="B224" s="151" t="inlineStr">
        <is>
          <t>Copper Plant Polar Division of MMC Norilsk Nickel</t>
        </is>
      </c>
      <c r="C224" s="151" t="inlineStr">
        <is>
          <t>Copper Plant Polar Division of MMC Norilsk Nickel</t>
        </is>
      </c>
      <c r="D224" s="151" t="inlineStr">
        <is>
          <t>RUSSIAN FEDERATION</t>
        </is>
      </c>
      <c r="E224" s="151" t="inlineStr">
        <is>
          <t>CID004009</t>
        </is>
      </c>
      <c r="F224" s="481" t="inlineStr">
        <is>
          <t>RMI</t>
        </is>
      </c>
      <c r="H224" s="151" t="inlineStr">
        <is>
          <t>Norilsk</t>
        </is>
      </c>
      <c r="I224" s="151" t="inlineStr">
        <is>
          <t>Krasnoyarskiy kray</t>
        </is>
      </c>
      <c r="J224" s="151">
        <f>A224&amp;B224</f>
        <v/>
      </c>
      <c r="K224" s="151">
        <f>A224&amp;B224</f>
        <v/>
      </c>
    </row>
    <row r="225">
      <c r="A225" s="151" t="inlineStr">
        <is>
          <t>Copper</t>
        </is>
      </c>
      <c r="B225" s="151" t="inlineStr">
        <is>
          <t>Division Chuquicamata</t>
        </is>
      </c>
      <c r="C225" s="151" t="inlineStr">
        <is>
          <t>Division Chuquicamata</t>
        </is>
      </c>
      <c r="D225" s="151" t="inlineStr">
        <is>
          <t>CHILE</t>
        </is>
      </c>
      <c r="E225" s="151" t="inlineStr">
        <is>
          <t>CID004101</t>
        </is>
      </c>
      <c r="F225" s="481" t="inlineStr">
        <is>
          <t>RMI</t>
        </is>
      </c>
      <c r="H225" s="151" t="inlineStr">
        <is>
          <t>Calama</t>
        </is>
      </c>
      <c r="I225" s="151" t="inlineStr">
        <is>
          <t>Antofagasta</t>
        </is>
      </c>
      <c r="J225" s="151">
        <f>A225&amp;B225</f>
        <v/>
      </c>
      <c r="K225" s="151">
        <f>A225&amp;B225</f>
        <v/>
      </c>
    </row>
    <row r="226">
      <c r="A226" s="151" t="inlineStr">
        <is>
          <t>Copper</t>
        </is>
      </c>
      <c r="B226" s="151" t="inlineStr">
        <is>
          <t>División Chuquicamata</t>
        </is>
      </c>
      <c r="C226" s="151" t="inlineStr">
        <is>
          <t>Division Chuquicamata</t>
        </is>
      </c>
      <c r="D226" s="151" t="inlineStr">
        <is>
          <t>CHILE</t>
        </is>
      </c>
      <c r="E226" s="151" t="inlineStr">
        <is>
          <t>CID004101</t>
        </is>
      </c>
      <c r="F226" s="481" t="inlineStr">
        <is>
          <t>RMI</t>
        </is>
      </c>
      <c r="H226" s="151" t="inlineStr">
        <is>
          <t>Calama</t>
        </is>
      </c>
      <c r="I226" s="151" t="inlineStr">
        <is>
          <t>Antofagasta</t>
        </is>
      </c>
      <c r="J226" s="151">
        <f>A226&amp;B226</f>
        <v/>
      </c>
      <c r="K226" s="151">
        <f>A226&amp;B226</f>
        <v/>
      </c>
    </row>
    <row r="227">
      <c r="A227" s="151" t="inlineStr">
        <is>
          <t>Copper</t>
        </is>
      </c>
      <c r="B227" s="151" t="inlineStr">
        <is>
          <t>Division El Teniente</t>
        </is>
      </c>
      <c r="C227" s="151" t="inlineStr">
        <is>
          <t>Division El Teniente</t>
        </is>
      </c>
      <c r="D227" s="151" t="inlineStr">
        <is>
          <t>CHILE</t>
        </is>
      </c>
      <c r="E227" s="151" t="inlineStr">
        <is>
          <t>CID004109</t>
        </is>
      </c>
      <c r="F227" s="481" t="inlineStr">
        <is>
          <t>RMI</t>
        </is>
      </c>
      <c r="H227" s="151" t="inlineStr">
        <is>
          <t>Rancagua</t>
        </is>
      </c>
      <c r="I227" s="151" t="inlineStr">
        <is>
          <t>Libertador General Bernardo O'Higgins</t>
        </is>
      </c>
      <c r="J227" s="151">
        <f>A227&amp;B227</f>
        <v/>
      </c>
      <c r="K227" s="151">
        <f>A227&amp;B227</f>
        <v/>
      </c>
    </row>
    <row r="228">
      <c r="A228" s="151" t="inlineStr">
        <is>
          <t>Copper</t>
        </is>
      </c>
      <c r="B228" s="151" t="inlineStr">
        <is>
          <t>División El Teniente</t>
        </is>
      </c>
      <c r="C228" s="151" t="inlineStr">
        <is>
          <t>Division El Teniente</t>
        </is>
      </c>
      <c r="D228" s="151" t="inlineStr">
        <is>
          <t>CHILE</t>
        </is>
      </c>
      <c r="E228" s="151" t="inlineStr">
        <is>
          <t>CID004109</t>
        </is>
      </c>
      <c r="F228" s="481" t="inlineStr">
        <is>
          <t>RMI</t>
        </is>
      </c>
      <c r="H228" s="151" t="inlineStr">
        <is>
          <t>Rancagua</t>
        </is>
      </c>
      <c r="I228" s="151" t="inlineStr">
        <is>
          <t>Libertador General Bernardo O'Higgins</t>
        </is>
      </c>
      <c r="J228" s="151">
        <f>A228&amp;B228</f>
        <v/>
      </c>
      <c r="K228" s="151">
        <f>A228&amp;B228</f>
        <v/>
      </c>
    </row>
    <row r="229">
      <c r="A229" s="151" t="inlineStr">
        <is>
          <t>Copper</t>
        </is>
      </c>
      <c r="B229" s="151" t="inlineStr">
        <is>
          <t>Division Gabriela Mistral</t>
        </is>
      </c>
      <c r="C229" s="151" t="inlineStr">
        <is>
          <t>Division Gabriela Mistral</t>
        </is>
      </c>
      <c r="D229" s="151" t="inlineStr">
        <is>
          <t>CHILE</t>
        </is>
      </c>
      <c r="E229" s="151" t="inlineStr">
        <is>
          <t>CID004115</t>
        </is>
      </c>
      <c r="F229" s="481" t="inlineStr">
        <is>
          <t>RMI</t>
        </is>
      </c>
      <c r="H229" s="151" t="inlineStr">
        <is>
          <t>Sierra Gorda</t>
        </is>
      </c>
      <c r="I229" s="151" t="inlineStr">
        <is>
          <t>Antofagasta</t>
        </is>
      </c>
      <c r="J229" s="151">
        <f>A229&amp;B229</f>
        <v/>
      </c>
      <c r="K229" s="151">
        <f>A229&amp;B229</f>
        <v/>
      </c>
    </row>
    <row r="230">
      <c r="A230" s="151" t="inlineStr">
        <is>
          <t>Copper</t>
        </is>
      </c>
      <c r="B230" s="151" t="inlineStr">
        <is>
          <t>División Gabriela Mistral</t>
        </is>
      </c>
      <c r="C230" s="151" t="inlineStr">
        <is>
          <t>Division Gabriela Mistral</t>
        </is>
      </c>
      <c r="D230" s="151" t="inlineStr">
        <is>
          <t>CHILE</t>
        </is>
      </c>
      <c r="E230" s="151" t="inlineStr">
        <is>
          <t>CID004115</t>
        </is>
      </c>
      <c r="F230" s="481" t="inlineStr">
        <is>
          <t>RMI</t>
        </is>
      </c>
      <c r="H230" s="151" t="inlineStr">
        <is>
          <t>Sierra Gorda</t>
        </is>
      </c>
      <c r="I230" s="151" t="inlineStr">
        <is>
          <t>Antofagasta</t>
        </is>
      </c>
      <c r="J230" s="151">
        <f>A230&amp;B230</f>
        <v/>
      </c>
      <c r="K230" s="151">
        <f>A230&amp;B230</f>
        <v/>
      </c>
    </row>
    <row r="231">
      <c r="A231" s="151" t="inlineStr">
        <is>
          <t>Copper</t>
        </is>
      </c>
      <c r="B231" s="151" t="inlineStr">
        <is>
          <t>Division Radomiro Tomic</t>
        </is>
      </c>
      <c r="C231" s="151" t="inlineStr">
        <is>
          <t>Division Radomiro Tomic</t>
        </is>
      </c>
      <c r="D231" s="151" t="inlineStr">
        <is>
          <t>CHILE</t>
        </is>
      </c>
      <c r="E231" s="151" t="inlineStr">
        <is>
          <t>CID004128</t>
        </is>
      </c>
      <c r="F231" s="481" t="inlineStr">
        <is>
          <t>RMI</t>
        </is>
      </c>
      <c r="H231" s="151" t="inlineStr">
        <is>
          <t>Calama</t>
        </is>
      </c>
      <c r="I231" s="151" t="inlineStr">
        <is>
          <t>Antofagasta</t>
        </is>
      </c>
      <c r="J231" s="151">
        <f>A231&amp;B231</f>
        <v/>
      </c>
      <c r="K231" s="151">
        <f>A231&amp;B231</f>
        <v/>
      </c>
    </row>
    <row r="232">
      <c r="A232" s="151" t="inlineStr">
        <is>
          <t>Copper</t>
        </is>
      </c>
      <c r="B232" s="151" t="inlineStr">
        <is>
          <t>División Radomiro Tomic</t>
        </is>
      </c>
      <c r="C232" s="151" t="inlineStr">
        <is>
          <t>Division Radomiro Tomic</t>
        </is>
      </c>
      <c r="D232" s="151" t="inlineStr">
        <is>
          <t>CHILE</t>
        </is>
      </c>
      <c r="E232" s="151" t="inlineStr">
        <is>
          <t>CID004128</t>
        </is>
      </c>
      <c r="F232" s="481" t="inlineStr">
        <is>
          <t>RMI</t>
        </is>
      </c>
      <c r="H232" s="151" t="inlineStr">
        <is>
          <t>Calama</t>
        </is>
      </c>
      <c r="I232" s="151" t="inlineStr">
        <is>
          <t>Antofagasta</t>
        </is>
      </c>
      <c r="J232" s="151">
        <f>A232&amp;B232</f>
        <v/>
      </c>
      <c r="K232" s="151">
        <f>A232&amp;B232</f>
        <v/>
      </c>
    </row>
    <row r="233">
      <c r="A233" s="151" t="inlineStr">
        <is>
          <t>Copper</t>
        </is>
      </c>
      <c r="B233" s="151" t="inlineStr">
        <is>
          <t>Division Salvador</t>
        </is>
      </c>
      <c r="C233" s="151" t="inlineStr">
        <is>
          <t>Division Salvador</t>
        </is>
      </c>
      <c r="D233" s="151" t="inlineStr">
        <is>
          <t>CHILE</t>
        </is>
      </c>
      <c r="E233" s="151" t="inlineStr">
        <is>
          <t>CID004131</t>
        </is>
      </c>
      <c r="F233" s="481" t="inlineStr">
        <is>
          <t>RMI</t>
        </is>
      </c>
      <c r="H233" s="151" t="inlineStr">
        <is>
          <t>El Salvador</t>
        </is>
      </c>
      <c r="I233" s="151" t="inlineStr">
        <is>
          <t>Atacama</t>
        </is>
      </c>
      <c r="J233" s="151">
        <f>A233&amp;B233</f>
        <v/>
      </c>
      <c r="K233" s="151">
        <f>A233&amp;B233</f>
        <v/>
      </c>
    </row>
    <row r="234">
      <c r="A234" s="151" t="inlineStr">
        <is>
          <t>Copper</t>
        </is>
      </c>
      <c r="B234" s="151" t="inlineStr">
        <is>
          <t>División Salvador</t>
        </is>
      </c>
      <c r="C234" s="151" t="inlineStr">
        <is>
          <t>Division Salvador</t>
        </is>
      </c>
      <c r="D234" s="151" t="inlineStr">
        <is>
          <t>CHILE</t>
        </is>
      </c>
      <c r="E234" s="151" t="inlineStr">
        <is>
          <t>CID004131</t>
        </is>
      </c>
      <c r="F234" s="481" t="inlineStr">
        <is>
          <t>RMI</t>
        </is>
      </c>
      <c r="H234" s="151" t="inlineStr">
        <is>
          <t>El Salvador</t>
        </is>
      </c>
      <c r="I234" s="151" t="inlineStr">
        <is>
          <t>Atacama</t>
        </is>
      </c>
      <c r="J234" s="151">
        <f>A234&amp;B234</f>
        <v/>
      </c>
      <c r="K234" s="151">
        <f>A234&amp;B234</f>
        <v/>
      </c>
    </row>
    <row r="235">
      <c r="A235" s="151" t="inlineStr">
        <is>
          <t>Copper</t>
        </is>
      </c>
      <c r="B235" s="151" t="inlineStr">
        <is>
          <t>División Ventanas</t>
        </is>
      </c>
      <c r="C235" s="151" t="inlineStr">
        <is>
          <t>División Ventanas</t>
        </is>
      </c>
      <c r="D235" s="151" t="inlineStr">
        <is>
          <t>CHILE</t>
        </is>
      </c>
      <c r="E235" s="151" t="inlineStr">
        <is>
          <t>CID004118</t>
        </is>
      </c>
      <c r="F235" s="481" t="inlineStr">
        <is>
          <t>RMI</t>
        </is>
      </c>
      <c r="H235" s="151" t="inlineStr">
        <is>
          <t>Las Ventanas, Puchuncavi</t>
        </is>
      </c>
      <c r="I235" s="151" t="inlineStr">
        <is>
          <t>Valparaíso</t>
        </is>
      </c>
      <c r="J235" s="151">
        <f>A235&amp;B235</f>
        <v/>
      </c>
      <c r="K235" s="151">
        <f>A235&amp;B235</f>
        <v/>
      </c>
    </row>
    <row r="236">
      <c r="A236" s="151" t="inlineStr">
        <is>
          <t>Copper</t>
        </is>
      </c>
      <c r="B236" s="151" t="inlineStr">
        <is>
          <t>El Paso</t>
        </is>
      </c>
      <c r="C236" s="151" t="inlineStr">
        <is>
          <t>Freeport-McMoRan Inc. (El Paso)</t>
        </is>
      </c>
      <c r="D236" s="151" t="inlineStr">
        <is>
          <t>UNITED STATES OF AMERICA</t>
        </is>
      </c>
      <c r="E236" s="151" t="inlineStr">
        <is>
          <t>CID004344</t>
        </is>
      </c>
      <c r="F236" s="481" t="inlineStr">
        <is>
          <t>RMI</t>
        </is>
      </c>
      <c r="H236" s="151" t="inlineStr">
        <is>
          <t>El Paso</t>
        </is>
      </c>
      <c r="I236" s="151" t="inlineStr">
        <is>
          <t>Texas</t>
        </is>
      </c>
      <c r="J236" s="151">
        <f>A236&amp;B236</f>
        <v/>
      </c>
      <c r="K236" s="151">
        <f>A236&amp;B236</f>
        <v/>
      </c>
    </row>
    <row r="237">
      <c r="A237" s="151" t="inlineStr">
        <is>
          <t>Copper</t>
        </is>
      </c>
      <c r="B237" s="151" t="inlineStr">
        <is>
          <t>El Paso (refinery)</t>
        </is>
      </c>
      <c r="C237" s="151" t="inlineStr">
        <is>
          <t>Freeport-McMoRan Inc. (El Paso)</t>
        </is>
      </c>
      <c r="D237" s="151" t="inlineStr">
        <is>
          <t>UNITED STATES OF AMERICA</t>
        </is>
      </c>
      <c r="E237" s="151" t="inlineStr">
        <is>
          <t>CID004344</t>
        </is>
      </c>
      <c r="F237" s="481" t="inlineStr">
        <is>
          <t>RMI</t>
        </is>
      </c>
      <c r="H237" s="151" t="inlineStr">
        <is>
          <t>El Paso</t>
        </is>
      </c>
      <c r="I237" s="151" t="inlineStr">
        <is>
          <t>Texas</t>
        </is>
      </c>
      <c r="J237" s="151">
        <f>A237&amp;B237</f>
        <v/>
      </c>
      <c r="K237" s="151">
        <f>A237&amp;B237</f>
        <v/>
      </c>
    </row>
    <row r="238">
      <c r="A238" s="151" t="inlineStr">
        <is>
          <t>Copper</t>
        </is>
      </c>
      <c r="B238" s="151" t="inlineStr">
        <is>
          <t>El Teniente</t>
        </is>
      </c>
      <c r="C238" s="151" t="inlineStr">
        <is>
          <t>Division El Teniente</t>
        </is>
      </c>
      <c r="D238" s="151" t="inlineStr">
        <is>
          <t>CHILE</t>
        </is>
      </c>
      <c r="E238" s="151" t="inlineStr">
        <is>
          <t>CID004109</t>
        </is>
      </c>
      <c r="F238" s="481" t="inlineStr">
        <is>
          <t>RMI</t>
        </is>
      </c>
      <c r="H238" s="151" t="inlineStr">
        <is>
          <t>Rancagua</t>
        </is>
      </c>
      <c r="I238" s="151" t="inlineStr">
        <is>
          <t>Libertador General Bernardo O'Higgins</t>
        </is>
      </c>
      <c r="J238" s="151">
        <f>A238&amp;B238</f>
        <v/>
      </c>
      <c r="K238" s="151">
        <f>A238&amp;B238</f>
        <v/>
      </c>
    </row>
    <row r="239">
      <c r="A239" s="151" t="inlineStr">
        <is>
          <t>Copper</t>
        </is>
      </c>
      <c r="B239" s="151" t="inlineStr">
        <is>
          <t>Eti Bakir A.S</t>
        </is>
      </c>
      <c r="C239" s="151" t="inlineStr">
        <is>
          <t>Eti Bakir A.S</t>
        </is>
      </c>
      <c r="D239" s="151" t="inlineStr">
        <is>
          <t>TURKEY</t>
        </is>
      </c>
      <c r="E239" s="151" t="inlineStr">
        <is>
          <t>CID004058</t>
        </is>
      </c>
      <c r="F239" s="481" t="inlineStr">
        <is>
          <t>RMI</t>
        </is>
      </c>
      <c r="H239" s="151" t="inlineStr">
        <is>
          <t>Mardin</t>
        </is>
      </c>
      <c r="I239" s="151" t="inlineStr">
        <is>
          <t>Mardin</t>
        </is>
      </c>
      <c r="J239" s="151">
        <f>A239&amp;B239</f>
        <v/>
      </c>
      <c r="K239" s="151">
        <f>A239&amp;B239</f>
        <v/>
      </c>
    </row>
    <row r="240">
      <c r="A240" s="151" t="inlineStr">
        <is>
          <t>Copper</t>
        </is>
      </c>
      <c r="B240" s="151" t="inlineStr">
        <is>
          <t>Eti Bakır A.S</t>
        </is>
      </c>
      <c r="C240" s="151" t="inlineStr">
        <is>
          <t>Eti Bakir A.S</t>
        </is>
      </c>
      <c r="D240" s="151" t="inlineStr">
        <is>
          <t>TURKEY</t>
        </is>
      </c>
      <c r="E240" s="151" t="inlineStr">
        <is>
          <t>CID004058</t>
        </is>
      </c>
      <c r="F240" s="481" t="inlineStr">
        <is>
          <t>RMI</t>
        </is>
      </c>
      <c r="H240" s="151" t="inlineStr">
        <is>
          <t>Mardin</t>
        </is>
      </c>
      <c r="I240" s="151" t="inlineStr">
        <is>
          <t>Mardin</t>
        </is>
      </c>
      <c r="J240" s="151">
        <f>A240&amp;B240</f>
        <v/>
      </c>
      <c r="K240" s="151">
        <f>A240&amp;B240</f>
        <v/>
      </c>
    </row>
    <row r="241">
      <c r="A241" s="151" t="inlineStr">
        <is>
          <t>Copper</t>
        </is>
      </c>
      <c r="B241" s="151" t="inlineStr">
        <is>
          <t>Eti Bakır A.Ş</t>
        </is>
      </c>
      <c r="C241" s="151" t="inlineStr">
        <is>
          <t>Eti Bakir A.S</t>
        </is>
      </c>
      <c r="D241" s="151" t="inlineStr">
        <is>
          <t>TURKEY</t>
        </is>
      </c>
      <c r="E241" s="151" t="inlineStr">
        <is>
          <t>CID004058</t>
        </is>
      </c>
      <c r="F241" s="481" t="inlineStr">
        <is>
          <t>RMI</t>
        </is>
      </c>
      <c r="H241" s="151" t="inlineStr">
        <is>
          <t>Mardin</t>
        </is>
      </c>
      <c r="I241" s="151" t="inlineStr">
        <is>
          <t>Mardin</t>
        </is>
      </c>
      <c r="J241" s="151">
        <f>A241&amp;B241</f>
        <v/>
      </c>
      <c r="K241" s="151">
        <f>A241&amp;B241</f>
        <v/>
      </c>
    </row>
    <row r="242">
      <c r="A242" s="151" t="inlineStr">
        <is>
          <t>Copper</t>
        </is>
      </c>
      <c r="B242" s="151" t="inlineStr">
        <is>
          <t>Excellen Minerals SARL</t>
        </is>
      </c>
      <c r="C242" s="151" t="inlineStr">
        <is>
          <t>Excellen Minerals SARL</t>
        </is>
      </c>
      <c r="D242" s="151" t="inlineStr">
        <is>
          <t>CONGO, DEMOCRATIC REPUBLIC OF THE</t>
        </is>
      </c>
      <c r="E242" s="151" t="inlineStr">
        <is>
          <t>CID004687</t>
        </is>
      </c>
      <c r="F242" s="481" t="inlineStr">
        <is>
          <t>RMI</t>
        </is>
      </c>
      <c r="H242" s="151" t="inlineStr">
        <is>
          <t>Luishia</t>
        </is>
      </c>
      <c r="I242" s="151" t="inlineStr">
        <is>
          <t>Haut-Katanga</t>
        </is>
      </c>
      <c r="J242" s="151">
        <f>A242&amp;B242</f>
        <v/>
      </c>
      <c r="K242" s="151">
        <f>A242&amp;B242</f>
        <v/>
      </c>
    </row>
    <row r="243">
      <c r="A243" s="151" t="inlineStr">
        <is>
          <t>Copper</t>
        </is>
      </c>
      <c r="B243" s="151" t="inlineStr">
        <is>
          <t>Fairsky Industrial Co., Limited</t>
        </is>
      </c>
      <c r="C243" s="151" t="inlineStr">
        <is>
          <t>Fairsky Industrial Co., Limited</t>
        </is>
      </c>
      <c r="D243" s="151" t="inlineStr">
        <is>
          <t>CHINA</t>
        </is>
      </c>
      <c r="E243" s="151" t="inlineStr">
        <is>
          <t>CID005354</t>
        </is>
      </c>
      <c r="F243" s="481" t="inlineStr">
        <is>
          <t>RMI</t>
        </is>
      </c>
      <c r="H243" s="151" t="inlineStr">
        <is>
          <t>Baoding</t>
        </is>
      </c>
      <c r="I243" s="151" t="inlineStr">
        <is>
          <t>Hebei Sheng</t>
        </is>
      </c>
      <c r="J243" s="151">
        <f>A243&amp;B243</f>
        <v/>
      </c>
      <c r="K243" s="151">
        <f>A243&amp;B243</f>
        <v/>
      </c>
    </row>
    <row r="244">
      <c r="A244" s="151" t="inlineStr">
        <is>
          <t>Copper</t>
        </is>
      </c>
      <c r="B244" s="151" t="inlineStr">
        <is>
          <t>Freeport-McMoRan Inc. (Bagdad)</t>
        </is>
      </c>
      <c r="C244" s="151" t="inlineStr">
        <is>
          <t>Freeport-McMoRan Inc. (Bagdad)</t>
        </is>
      </c>
      <c r="D244" s="151" t="inlineStr">
        <is>
          <t>UNITED STATES OF AMERICA</t>
        </is>
      </c>
      <c r="E244" s="151" t="inlineStr">
        <is>
          <t>CID005470</t>
        </is>
      </c>
      <c r="F244" s="481" t="inlineStr">
        <is>
          <t>RMI</t>
        </is>
      </c>
      <c r="H244" s="151" t="inlineStr">
        <is>
          <t>Bagdad</t>
        </is>
      </c>
      <c r="I244" s="151" t="inlineStr">
        <is>
          <t>Arizona</t>
        </is>
      </c>
      <c r="J244" s="151">
        <f>A244&amp;B244</f>
        <v/>
      </c>
      <c r="K244" s="151">
        <f>A244&amp;B244</f>
        <v/>
      </c>
    </row>
    <row r="245">
      <c r="A245" s="151" t="inlineStr">
        <is>
          <t>Copper</t>
        </is>
      </c>
      <c r="B245" s="151" t="inlineStr">
        <is>
          <t>Freeport-McMoRan Inc. (Chino)</t>
        </is>
      </c>
      <c r="C245" s="151" t="inlineStr">
        <is>
          <t>Freeport-McMoRan Inc. (Chino)</t>
        </is>
      </c>
      <c r="D245" s="151" t="inlineStr">
        <is>
          <t>UNITED STATES OF AMERICA</t>
        </is>
      </c>
      <c r="E245" s="151" t="inlineStr">
        <is>
          <t>CID004341</t>
        </is>
      </c>
      <c r="F245" s="481" t="inlineStr">
        <is>
          <t>RMI</t>
        </is>
      </c>
      <c r="H245" s="151" t="inlineStr">
        <is>
          <t>Vanadium</t>
        </is>
      </c>
      <c r="I245" s="151" t="inlineStr">
        <is>
          <t>New Mexico</t>
        </is>
      </c>
      <c r="J245" s="151">
        <f>A245&amp;B245</f>
        <v/>
      </c>
      <c r="K245" s="151">
        <f>A245&amp;B245</f>
        <v/>
      </c>
    </row>
    <row r="246">
      <c r="A246" s="151" t="inlineStr">
        <is>
          <t>Copper</t>
        </is>
      </c>
      <c r="B246" s="151" t="inlineStr">
        <is>
          <t>Freeport-McMoRan Inc. (El Paso)</t>
        </is>
      </c>
      <c r="C246" s="151" t="inlineStr">
        <is>
          <t>Freeport-McMoRan Inc. (El Paso)</t>
        </is>
      </c>
      <c r="D246" s="151" t="inlineStr">
        <is>
          <t>UNITED STATES OF AMERICA</t>
        </is>
      </c>
      <c r="E246" s="151" t="inlineStr">
        <is>
          <t>CID004344</t>
        </is>
      </c>
      <c r="F246" s="481" t="inlineStr">
        <is>
          <t>RMI</t>
        </is>
      </c>
      <c r="H246" s="151" t="inlineStr">
        <is>
          <t>El Paso</t>
        </is>
      </c>
      <c r="I246" s="151" t="inlineStr">
        <is>
          <t>Texas</t>
        </is>
      </c>
      <c r="J246" s="151">
        <f>A246&amp;B246</f>
        <v/>
      </c>
      <c r="K246" s="151">
        <f>A246&amp;B246</f>
        <v/>
      </c>
    </row>
    <row r="247">
      <c r="A247" s="151" t="inlineStr">
        <is>
          <t>Copper</t>
        </is>
      </c>
      <c r="B247" s="151" t="inlineStr">
        <is>
          <t>Freeport-McMoRan Inc. (Miami)</t>
        </is>
      </c>
      <c r="C247" s="151" t="inlineStr">
        <is>
          <t>Freeport-McMoRan Inc. (Miami)</t>
        </is>
      </c>
      <c r="D247" s="151" t="inlineStr">
        <is>
          <t>UNITED STATES OF AMERICA</t>
        </is>
      </c>
      <c r="E247" s="151" t="inlineStr">
        <is>
          <t>CID004353</t>
        </is>
      </c>
      <c r="F247" s="481" t="inlineStr">
        <is>
          <t>RMI</t>
        </is>
      </c>
      <c r="H247" s="151" t="inlineStr">
        <is>
          <t>Claypool</t>
        </is>
      </c>
      <c r="I247" s="151" t="inlineStr">
        <is>
          <t>Arizona</t>
        </is>
      </c>
      <c r="J247" s="151">
        <f>A247&amp;B247</f>
        <v/>
      </c>
      <c r="K247" s="151">
        <f>A247&amp;B247</f>
        <v/>
      </c>
    </row>
    <row r="248">
      <c r="A248" s="151" t="inlineStr">
        <is>
          <t>Copper</t>
        </is>
      </c>
      <c r="B248" s="151" t="inlineStr">
        <is>
          <t>Freeport-McMoRan Inc. (Morenci)</t>
        </is>
      </c>
      <c r="C248" s="151" t="inlineStr">
        <is>
          <t>Freeport-McMoRan Inc. (Morenci)</t>
        </is>
      </c>
      <c r="D248" s="151" t="inlineStr">
        <is>
          <t>UNITED STATES OF AMERICA</t>
        </is>
      </c>
      <c r="E248" s="151" t="inlineStr">
        <is>
          <t>CID004356</t>
        </is>
      </c>
      <c r="F248" s="481" t="inlineStr">
        <is>
          <t>RMI</t>
        </is>
      </c>
      <c r="H248" s="151" t="inlineStr">
        <is>
          <t>Morenci</t>
        </is>
      </c>
      <c r="I248" s="151" t="inlineStr">
        <is>
          <t>Arizona</t>
        </is>
      </c>
      <c r="J248" s="151">
        <f>A248&amp;B248</f>
        <v/>
      </c>
      <c r="K248" s="151">
        <f>A248&amp;B248</f>
        <v/>
      </c>
    </row>
    <row r="249">
      <c r="A249" s="151" t="inlineStr">
        <is>
          <t>Copper</t>
        </is>
      </c>
      <c r="B249" s="151" t="inlineStr">
        <is>
          <t>Freeport-McMoRan Inc. (Safford)</t>
        </is>
      </c>
      <c r="C249" s="151" t="inlineStr">
        <is>
          <t>Freeport-McMoRan Inc. (Safford)</t>
        </is>
      </c>
      <c r="D249" s="151" t="inlineStr">
        <is>
          <t>UNITED STATES OF AMERICA</t>
        </is>
      </c>
      <c r="E249" s="151" t="inlineStr">
        <is>
          <t>CID004362</t>
        </is>
      </c>
      <c r="F249" s="481" t="inlineStr">
        <is>
          <t>RMI</t>
        </is>
      </c>
      <c r="H249" s="151" t="inlineStr">
        <is>
          <t>Safford</t>
        </is>
      </c>
      <c r="I249" s="151" t="inlineStr">
        <is>
          <t>Arizona</t>
        </is>
      </c>
      <c r="J249" s="151">
        <f>A249&amp;B249</f>
        <v/>
      </c>
      <c r="K249" s="151">
        <f>A249&amp;B249</f>
        <v/>
      </c>
    </row>
    <row r="250">
      <c r="A250" s="151" t="inlineStr">
        <is>
          <t>Copper</t>
        </is>
      </c>
      <c r="B250" s="151" t="inlineStr">
        <is>
          <t>Freeport-McMoRan Inc. (Sierrita)</t>
        </is>
      </c>
      <c r="C250" s="151" t="inlineStr">
        <is>
          <t>Freeport-McMoRan Inc. (Sierrita)</t>
        </is>
      </c>
      <c r="D250" s="151" t="inlineStr">
        <is>
          <t>UNITED STATES OF AMERICA</t>
        </is>
      </c>
      <c r="E250" s="151" t="inlineStr">
        <is>
          <t>CID004363</t>
        </is>
      </c>
      <c r="F250" s="481" t="inlineStr">
        <is>
          <t>RMI</t>
        </is>
      </c>
      <c r="H250" s="151" t="inlineStr">
        <is>
          <t>Green Valley</t>
        </is>
      </c>
      <c r="I250" s="151" t="inlineStr">
        <is>
          <t>Arizona</t>
        </is>
      </c>
      <c r="J250" s="151">
        <f>A250&amp;B250</f>
        <v/>
      </c>
      <c r="K250" s="151">
        <f>A250&amp;B250</f>
        <v/>
      </c>
    </row>
    <row r="251">
      <c r="A251" s="151" t="inlineStr">
        <is>
          <t>Copper</t>
        </is>
      </c>
      <c r="B251" s="151" t="inlineStr">
        <is>
          <t>Freeport-McMoRan Inc. (Tyrone)</t>
        </is>
      </c>
      <c r="C251" s="151" t="inlineStr">
        <is>
          <t>Freeport-McMoRan Inc. (Tyrone)</t>
        </is>
      </c>
      <c r="D251" s="151" t="inlineStr">
        <is>
          <t>UNITED STATES OF AMERICA</t>
        </is>
      </c>
      <c r="E251" s="151" t="inlineStr">
        <is>
          <t>CID004367</t>
        </is>
      </c>
      <c r="F251" s="481" t="inlineStr">
        <is>
          <t>RMI</t>
        </is>
      </c>
      <c r="H251" s="151" t="inlineStr">
        <is>
          <t>Tyrone</t>
        </is>
      </c>
      <c r="I251" s="151" t="inlineStr">
        <is>
          <t>New Mexico</t>
        </is>
      </c>
      <c r="J251" s="151">
        <f>A251&amp;B251</f>
        <v/>
      </c>
      <c r="K251" s="151">
        <f>A251&amp;B251</f>
        <v/>
      </c>
    </row>
    <row r="252">
      <c r="A252" s="151" t="inlineStr">
        <is>
          <t>Copper</t>
        </is>
      </c>
      <c r="B252" s="151" t="inlineStr">
        <is>
          <t>Gabriela Mistral (Gaby)</t>
        </is>
      </c>
      <c r="C252" s="151" t="inlineStr">
        <is>
          <t>Division Gabriela Mistral</t>
        </is>
      </c>
      <c r="D252" s="151" t="inlineStr">
        <is>
          <t>CHILE</t>
        </is>
      </c>
      <c r="E252" s="151" t="inlineStr">
        <is>
          <t>CID004115</t>
        </is>
      </c>
      <c r="F252" s="481" t="inlineStr">
        <is>
          <t>RMI</t>
        </is>
      </c>
      <c r="H252" s="151" t="inlineStr">
        <is>
          <t>Sierra Gorda</t>
        </is>
      </c>
      <c r="I252" s="151" t="inlineStr">
        <is>
          <t>Antofagasta</t>
        </is>
      </c>
      <c r="J252" s="151">
        <f>A252&amp;B252</f>
        <v/>
      </c>
      <c r="K252" s="151">
        <f>A252&amp;B252</f>
        <v/>
      </c>
    </row>
    <row r="253">
      <c r="A253" s="151" t="inlineStr">
        <is>
          <t>Copper</t>
        </is>
      </c>
      <c r="B253" s="151" t="inlineStr">
        <is>
          <t>Glencore Canada Corporation - CCR Refinery</t>
        </is>
      </c>
      <c r="C253" s="151" t="inlineStr">
        <is>
          <t>Glencore Canada Corporation - CCR Refinery</t>
        </is>
      </c>
      <c r="D253" s="151" t="inlineStr">
        <is>
          <t>CANADA</t>
        </is>
      </c>
      <c r="E253" s="151" t="inlineStr">
        <is>
          <t>CID004087</t>
        </is>
      </c>
      <c r="F253" s="481" t="inlineStr">
        <is>
          <t>RMI</t>
        </is>
      </c>
      <c r="H253" s="151" t="inlineStr">
        <is>
          <t>Montreal East</t>
        </is>
      </c>
      <c r="I253" s="151" t="inlineStr">
        <is>
          <t>Québec</t>
        </is>
      </c>
      <c r="J253" s="151">
        <f>A253&amp;B253</f>
        <v/>
      </c>
      <c r="K253" s="151">
        <f>A253&amp;B253</f>
        <v/>
      </c>
    </row>
    <row r="254">
      <c r="A254" s="151" t="inlineStr">
        <is>
          <t>Copper</t>
        </is>
      </c>
      <c r="B254" s="151" t="inlineStr">
        <is>
          <t>Glencore Nikkelverk AS</t>
        </is>
      </c>
      <c r="C254" s="151" t="inlineStr">
        <is>
          <t>Glencore Nikkelverk AS</t>
        </is>
      </c>
      <c r="D254" s="151" t="inlineStr">
        <is>
          <t>NORWAY</t>
        </is>
      </c>
      <c r="E254" s="151" t="inlineStr">
        <is>
          <t>CID004288</t>
        </is>
      </c>
      <c r="F254" s="481" t="inlineStr">
        <is>
          <t>RMI</t>
        </is>
      </c>
      <c r="H254" s="151" t="inlineStr">
        <is>
          <t>Kristiansand</t>
        </is>
      </c>
      <c r="I254" s="151" t="inlineStr">
        <is>
          <t>Agder</t>
        </is>
      </c>
      <c r="J254" s="151">
        <f>A254&amp;B254</f>
        <v/>
      </c>
      <c r="K254" s="151">
        <f>A254&amp;B254</f>
        <v/>
      </c>
    </row>
    <row r="255">
      <c r="A255" s="151" t="inlineStr">
        <is>
          <t>Copper</t>
        </is>
      </c>
      <c r="B255" s="151" t="inlineStr">
        <is>
          <t>Glencore Nikkelverk Refinery</t>
        </is>
      </c>
      <c r="C255" s="151" t="inlineStr">
        <is>
          <t>Glencore Nikkelverk AS</t>
        </is>
      </c>
      <c r="D255" s="151" t="inlineStr">
        <is>
          <t>NORWAY</t>
        </is>
      </c>
      <c r="E255" s="151" t="inlineStr">
        <is>
          <t>CID004288</t>
        </is>
      </c>
      <c r="F255" s="481" t="inlineStr">
        <is>
          <t>RMI</t>
        </is>
      </c>
      <c r="H255" s="151" t="inlineStr">
        <is>
          <t>Kristiansand</t>
        </is>
      </c>
      <c r="I255" s="151" t="inlineStr">
        <is>
          <t>Agder</t>
        </is>
      </c>
      <c r="J255" s="151">
        <f>A255&amp;B255</f>
        <v/>
      </c>
      <c r="K255" s="151">
        <f>A255&amp;B255</f>
        <v/>
      </c>
    </row>
    <row r="256">
      <c r="A256" s="151" t="inlineStr">
        <is>
          <t>Copper</t>
        </is>
      </c>
      <c r="B256" s="151" t="inlineStr">
        <is>
          <t>Glogow I (refinery)</t>
        </is>
      </c>
      <c r="C256" s="151" t="inlineStr">
        <is>
          <t>KGHM Polska Miedz S.A. Oddzial Huta Miedzi, Glogow</t>
        </is>
      </c>
      <c r="D256" s="151" t="inlineStr">
        <is>
          <t>POLAND</t>
        </is>
      </c>
      <c r="E256" s="151" t="inlineStr">
        <is>
          <t>CID004462</t>
        </is>
      </c>
      <c r="F256" s="481" t="inlineStr">
        <is>
          <t>RMI</t>
        </is>
      </c>
      <c r="H256" s="151" t="inlineStr">
        <is>
          <t>Glogow</t>
        </is>
      </c>
      <c r="I256" s="151" t="inlineStr">
        <is>
          <t>Dolnośląskie</t>
        </is>
      </c>
      <c r="J256" s="151">
        <f>A256&amp;B256</f>
        <v/>
      </c>
      <c r="K256" s="151">
        <f>A256&amp;B256</f>
        <v/>
      </c>
    </row>
    <row r="257">
      <c r="A257" s="151" t="inlineStr">
        <is>
          <t>Copper</t>
        </is>
      </c>
      <c r="B257" s="151" t="inlineStr">
        <is>
          <t>Glogow II (refinery)</t>
        </is>
      </c>
      <c r="C257" s="151" t="inlineStr">
        <is>
          <t>KGHM Polska Miedz S.A. Oddzial Huta Miedzi, Glogow</t>
        </is>
      </c>
      <c r="D257" s="151" t="inlineStr">
        <is>
          <t>POLAND</t>
        </is>
      </c>
      <c r="E257" s="151" t="inlineStr">
        <is>
          <t>CID004462</t>
        </is>
      </c>
      <c r="F257" s="481" t="inlineStr">
        <is>
          <t>RMI</t>
        </is>
      </c>
      <c r="H257" s="151" t="inlineStr">
        <is>
          <t>Glogow</t>
        </is>
      </c>
      <c r="I257" s="151" t="inlineStr">
        <is>
          <t>Dolnośląskie</t>
        </is>
      </c>
      <c r="J257" s="151">
        <f>A257&amp;B257</f>
        <v/>
      </c>
      <c r="K257" s="151">
        <f>A257&amp;B257</f>
        <v/>
      </c>
    </row>
    <row r="258">
      <c r="A258" s="151" t="inlineStr">
        <is>
          <t>Copper</t>
        </is>
      </c>
      <c r="B258" s="151" t="inlineStr">
        <is>
          <t>Hibi Kyodo Smelting Co.Ltd</t>
        </is>
      </c>
      <c r="C258" s="151" t="inlineStr">
        <is>
          <t>Hibi Kyodo Smelting Co.Ltd</t>
        </is>
      </c>
      <c r="D258" s="151" t="inlineStr">
        <is>
          <t>JAPAN</t>
        </is>
      </c>
      <c r="E258" s="151" t="inlineStr">
        <is>
          <t>CID005583</t>
        </is>
      </c>
      <c r="F258" s="481" t="inlineStr">
        <is>
          <t>RMI</t>
        </is>
      </c>
      <c r="H258" s="151" t="inlineStr">
        <is>
          <t>Okayama</t>
        </is>
      </c>
      <c r="I258" s="151" t="inlineStr">
        <is>
          <t>Okayama</t>
        </is>
      </c>
      <c r="J258" s="151">
        <f>A258&amp;B258</f>
        <v/>
      </c>
      <c r="K258" s="151">
        <f>A258&amp;B258</f>
        <v/>
      </c>
    </row>
    <row r="259">
      <c r="A259" s="151" t="inlineStr">
        <is>
          <t>Copper</t>
        </is>
      </c>
      <c r="B259" s="151" t="inlineStr">
        <is>
          <t>Hindalco Industries Ltd - Unit Birla Copper</t>
        </is>
      </c>
      <c r="C259" s="151" t="inlineStr">
        <is>
          <t>Hindalco Industries Ltd - Unit Birla Copper</t>
        </is>
      </c>
      <c r="D259" s="151" t="inlineStr">
        <is>
          <t>INDIA</t>
        </is>
      </c>
      <c r="E259" s="151" t="inlineStr">
        <is>
          <t>CID004224</t>
        </is>
      </c>
      <c r="F259" s="481" t="inlineStr">
        <is>
          <t>RMI</t>
        </is>
      </c>
      <c r="H259" s="151" t="inlineStr">
        <is>
          <t>Lakhigam, Bharuch District</t>
        </is>
      </c>
      <c r="I259" s="151" t="inlineStr">
        <is>
          <t>Gujarāt</t>
        </is>
      </c>
      <c r="J259" s="151">
        <f>A259&amp;B259</f>
        <v/>
      </c>
      <c r="K259" s="151">
        <f>A259&amp;B259</f>
        <v/>
      </c>
    </row>
    <row r="260">
      <c r="A260" s="151" t="inlineStr">
        <is>
          <t>Copper</t>
        </is>
      </c>
      <c r="B260" s="151" t="inlineStr">
        <is>
          <t>Ilo Copper Refinery</t>
        </is>
      </c>
      <c r="C260" s="151" t="inlineStr">
        <is>
          <t>Southern Peru Copper Corporation (Industrial Unit of Ilo)</t>
        </is>
      </c>
      <c r="D260" s="151" t="inlineStr">
        <is>
          <t>PERU</t>
        </is>
      </c>
      <c r="E260" s="151" t="inlineStr">
        <is>
          <t>CID004295</t>
        </is>
      </c>
      <c r="F260" s="481" t="inlineStr">
        <is>
          <t>RMI</t>
        </is>
      </c>
      <c r="H260" s="151" t="inlineStr">
        <is>
          <t>Ilo</t>
        </is>
      </c>
      <c r="I260" s="151" t="inlineStr">
        <is>
          <t>Moquegua</t>
        </is>
      </c>
      <c r="J260" s="151">
        <f>A260&amp;B260</f>
        <v/>
      </c>
      <c r="K260" s="151">
        <f>A260&amp;B260</f>
        <v/>
      </c>
    </row>
    <row r="261">
      <c r="A261" s="151" t="inlineStr">
        <is>
          <t>Copper</t>
        </is>
      </c>
      <c r="B261" s="151" t="inlineStr">
        <is>
          <t>Impala Platinum - Base Metal Refinery (BMR)</t>
        </is>
      </c>
      <c r="C261" s="151" t="inlineStr">
        <is>
          <t>Impala Platinum - Base Metal Refinery (BMR)</t>
        </is>
      </c>
      <c r="D261" s="151" t="inlineStr">
        <is>
          <t>SOUTH AFRICA</t>
        </is>
      </c>
      <c r="E261" s="151" t="inlineStr">
        <is>
          <t>CID004607</t>
        </is>
      </c>
      <c r="F261" s="481" t="inlineStr">
        <is>
          <t>RMI</t>
        </is>
      </c>
      <c r="H261" s="151" t="inlineStr">
        <is>
          <t>Springs</t>
        </is>
      </c>
      <c r="I261" s="151" t="inlineStr">
        <is>
          <t>Gauteng</t>
        </is>
      </c>
      <c r="J261" s="151">
        <f>A261&amp;B261</f>
        <v/>
      </c>
      <c r="K261" s="151">
        <f>A261&amp;B261</f>
        <v/>
      </c>
    </row>
    <row r="262">
      <c r="A262" s="151" t="inlineStr">
        <is>
          <t>Copper</t>
        </is>
      </c>
      <c r="B262" s="151" t="inlineStr">
        <is>
          <t>Impala Platinum - Rustenburg Smelter</t>
        </is>
      </c>
      <c r="C262" s="151" t="inlineStr">
        <is>
          <t>Impala Platinum - Rustenburg Smelter</t>
        </is>
      </c>
      <c r="D262" s="151" t="inlineStr">
        <is>
          <t>SOUTH AFRICA</t>
        </is>
      </c>
      <c r="E262" s="151" t="inlineStr">
        <is>
          <t>CID004613</t>
        </is>
      </c>
      <c r="F262" s="481" t="inlineStr">
        <is>
          <t>RMI</t>
        </is>
      </c>
      <c r="H262" s="151" t="inlineStr">
        <is>
          <t>Rustenburg</t>
        </is>
      </c>
      <c r="I262" s="151" t="inlineStr">
        <is>
          <t>North-West</t>
        </is>
      </c>
      <c r="J262" s="151">
        <f>A262&amp;B262</f>
        <v/>
      </c>
      <c r="K262" s="151">
        <f>A262&amp;B262</f>
        <v/>
      </c>
    </row>
    <row r="263">
      <c r="A263" s="151" t="inlineStr">
        <is>
          <t>Copper</t>
        </is>
      </c>
      <c r="B263" s="151" t="inlineStr">
        <is>
          <t>Impala Platinum Ltd.</t>
        </is>
      </c>
      <c r="C263" s="151" t="inlineStr">
        <is>
          <t>Impala Platinum - Rustenburg Smelter</t>
        </is>
      </c>
      <c r="D263" s="151" t="inlineStr">
        <is>
          <t>SOUTH AFRICA</t>
        </is>
      </c>
      <c r="E263" s="151" t="inlineStr">
        <is>
          <t>CID004613</t>
        </is>
      </c>
      <c r="F263" s="481" t="inlineStr">
        <is>
          <t>RMI</t>
        </is>
      </c>
      <c r="H263" s="151" t="inlineStr">
        <is>
          <t>Rustenburg</t>
        </is>
      </c>
      <c r="I263" s="151" t="inlineStr">
        <is>
          <t>North-West</t>
        </is>
      </c>
      <c r="J263" s="151">
        <f>A263&amp;B263</f>
        <v/>
      </c>
      <c r="K263" s="151">
        <f>A263&amp;B263</f>
        <v/>
      </c>
    </row>
    <row r="264">
      <c r="A264" s="151" t="inlineStr">
        <is>
          <t>Copper</t>
        </is>
      </c>
      <c r="B264" s="151" t="inlineStr">
        <is>
          <t>Impala Refineries – Base Metals Refinery (BMR)</t>
        </is>
      </c>
      <c r="C264" s="151" t="inlineStr">
        <is>
          <t>Impala Platinum - Base Metal Refinery (BMR)</t>
        </is>
      </c>
      <c r="D264" s="151" t="inlineStr">
        <is>
          <t>SOUTH AFRICA</t>
        </is>
      </c>
      <c r="E264" s="151" t="inlineStr">
        <is>
          <t>CID004607</t>
        </is>
      </c>
      <c r="F264" s="481" t="inlineStr">
        <is>
          <t>RMI</t>
        </is>
      </c>
      <c r="H264" s="151" t="inlineStr">
        <is>
          <t>Springs</t>
        </is>
      </c>
      <c r="I264" s="151" t="inlineStr">
        <is>
          <t>Gauteng</t>
        </is>
      </c>
      <c r="J264" s="151">
        <f>A264&amp;B264</f>
        <v/>
      </c>
      <c r="K264" s="151">
        <f>A264&amp;B264</f>
        <v/>
      </c>
    </row>
    <row r="265">
      <c r="A265" s="151" t="inlineStr">
        <is>
          <t>Copper</t>
        </is>
      </c>
      <c r="B265" s="151" t="inlineStr">
        <is>
          <t>Impala Rustenburg</t>
        </is>
      </c>
      <c r="C265" s="151" t="inlineStr">
        <is>
          <t>Impala Platinum - Rustenburg Smelter</t>
        </is>
      </c>
      <c r="D265" s="151" t="inlineStr">
        <is>
          <t>SOUTH AFRICA</t>
        </is>
      </c>
      <c r="E265" s="151" t="inlineStr">
        <is>
          <t>CID004613</t>
        </is>
      </c>
      <c r="F265" s="481" t="inlineStr">
        <is>
          <t>RMI</t>
        </is>
      </c>
      <c r="H265" s="151" t="inlineStr">
        <is>
          <t>Rustenburg</t>
        </is>
      </c>
      <c r="I265" s="151" t="inlineStr">
        <is>
          <t>North-West</t>
        </is>
      </c>
      <c r="J265" s="151">
        <f>A265&amp;B265</f>
        <v/>
      </c>
      <c r="K265" s="151">
        <f>A265&amp;B265</f>
        <v/>
      </c>
    </row>
    <row r="266">
      <c r="A266" s="151" t="inlineStr">
        <is>
          <t>Copper</t>
        </is>
      </c>
      <c r="B266" s="151" t="inlineStr">
        <is>
          <t>Isabel/ Leyte (PASAR)</t>
        </is>
      </c>
      <c r="C266" s="151" t="inlineStr">
        <is>
          <t>Philippine Associated Smelting and Refining Corporation 
 (PASAR)</t>
        </is>
      </c>
      <c r="D266" s="151" t="inlineStr">
        <is>
          <t>PHILIPPINES</t>
        </is>
      </c>
      <c r="E266" s="151" t="inlineStr">
        <is>
          <t>CID004304</t>
        </is>
      </c>
      <c r="F266" s="481" t="inlineStr">
        <is>
          <t>RMI</t>
        </is>
      </c>
      <c r="H266" s="151" t="inlineStr">
        <is>
          <t>Isabel</t>
        </is>
      </c>
      <c r="I266" s="151" t="inlineStr">
        <is>
          <t>Leyte</t>
        </is>
      </c>
      <c r="J266" s="151">
        <f>A266&amp;B266</f>
        <v/>
      </c>
      <c r="K266" s="151">
        <f>A266&amp;B266</f>
        <v/>
      </c>
    </row>
    <row r="267">
      <c r="A267" s="151" t="inlineStr">
        <is>
          <t>Copper</t>
        </is>
      </c>
      <c r="B267" s="151" t="inlineStr">
        <is>
          <t>JX Advanced Metals Corporation (Hitachi Refinery)</t>
        </is>
      </c>
      <c r="C267" s="151" t="inlineStr">
        <is>
          <t>JX Advanced Metals Corporation (Hitachi Refinery)</t>
        </is>
      </c>
      <c r="D267" s="151" t="inlineStr">
        <is>
          <t>JAPAN</t>
        </is>
      </c>
      <c r="E267" s="151" t="inlineStr">
        <is>
          <t>CID003996</t>
        </is>
      </c>
      <c r="F267" s="481" t="inlineStr">
        <is>
          <t>RMI</t>
        </is>
      </c>
      <c r="H267" s="151" t="inlineStr">
        <is>
          <t>Hitachi-shi</t>
        </is>
      </c>
      <c r="I267" s="151" t="inlineStr">
        <is>
          <t>Ibaraki</t>
        </is>
      </c>
      <c r="J267" s="151">
        <f>A267&amp;B267</f>
        <v/>
      </c>
      <c r="K267" s="151">
        <f>A267&amp;B267</f>
        <v/>
      </c>
    </row>
    <row r="268">
      <c r="A268" s="151" t="inlineStr">
        <is>
          <t>Copper</t>
        </is>
      </c>
      <c r="B268" s="151" t="inlineStr">
        <is>
          <t>JX Advanced Metals Corporation (Saganoseki Smelter &amp; Refinery)</t>
        </is>
      </c>
      <c r="C268" s="151" t="inlineStr">
        <is>
          <t>JX Advanced Metals Corporation (Saganoseki Smelter &amp; Refinery)</t>
        </is>
      </c>
      <c r="D268" s="151" t="inlineStr">
        <is>
          <t>JAPAN</t>
        </is>
      </c>
      <c r="E268" s="151" t="inlineStr">
        <is>
          <t>CID004249</t>
        </is>
      </c>
      <c r="F268" s="481" t="inlineStr">
        <is>
          <t>RMI</t>
        </is>
      </c>
      <c r="H268" s="151" t="inlineStr">
        <is>
          <t>Oita-shi</t>
        </is>
      </c>
      <c r="I268" s="151" t="inlineStr">
        <is>
          <t>Ôita</t>
        </is>
      </c>
      <c r="J268" s="151">
        <f>A268&amp;B268</f>
        <v/>
      </c>
      <c r="K268" s="151">
        <f>A268&amp;B268</f>
        <v/>
      </c>
    </row>
    <row r="269">
      <c r="A269" s="151" t="inlineStr">
        <is>
          <t>Copper</t>
        </is>
      </c>
      <c r="B269" s="151" t="inlineStr">
        <is>
          <t>JX Nippon Mining &amp; Metals Co., Ltd. Hitachi</t>
        </is>
      </c>
      <c r="C269" s="151" t="inlineStr">
        <is>
          <t>JX Advanced Metals Corporation (Hitachi Refinery)</t>
        </is>
      </c>
      <c r="D269" s="151" t="inlineStr">
        <is>
          <t>JAPAN</t>
        </is>
      </c>
      <c r="E269" s="151" t="inlineStr">
        <is>
          <t>CID003996</t>
        </is>
      </c>
      <c r="F269" s="481" t="inlineStr">
        <is>
          <t>RMI</t>
        </is>
      </c>
      <c r="H269" s="151" t="inlineStr">
        <is>
          <t>Hitachi-shi</t>
        </is>
      </c>
      <c r="I269" s="151" t="inlineStr">
        <is>
          <t>Ibaraki</t>
        </is>
      </c>
      <c r="J269" s="151">
        <f>A269&amp;B269</f>
        <v/>
      </c>
      <c r="K269" s="151">
        <f>A269&amp;B269</f>
        <v/>
      </c>
    </row>
    <row r="270">
      <c r="A270" s="151" t="inlineStr">
        <is>
          <t>Copper</t>
        </is>
      </c>
      <c r="B270" s="151" t="inlineStr">
        <is>
          <t>Kamoto Copper Company</t>
        </is>
      </c>
      <c r="C270" s="151" t="inlineStr">
        <is>
          <t>Kamoto Copper Company</t>
        </is>
      </c>
      <c r="D270" s="151" t="inlineStr">
        <is>
          <t>CONGO, DEMOCRATIC REPUBLIC OF THE</t>
        </is>
      </c>
      <c r="E270" s="151" t="inlineStr">
        <is>
          <t>CID004394</t>
        </is>
      </c>
      <c r="F270" s="481" t="inlineStr">
        <is>
          <t>RMI</t>
        </is>
      </c>
      <c r="H270" s="151" t="inlineStr">
        <is>
          <t>Kolwezi</t>
        </is>
      </c>
      <c r="I270" s="151" t="inlineStr">
        <is>
          <t>Lualaba</t>
        </is>
      </c>
      <c r="J270" s="151">
        <f>A270&amp;B270</f>
        <v/>
      </c>
      <c r="K270" s="151">
        <f>A270&amp;B270</f>
        <v/>
      </c>
    </row>
    <row r="271">
      <c r="A271" s="151" t="inlineStr">
        <is>
          <t>Copper</t>
        </is>
      </c>
      <c r="B271" s="151" t="inlineStr">
        <is>
          <t>Kansanshi Copper Smelter</t>
        </is>
      </c>
      <c r="C271" s="151" t="inlineStr">
        <is>
          <t>Kansanshi Copper Smelter</t>
        </is>
      </c>
      <c r="D271" s="151" t="inlineStr">
        <is>
          <t>ZAMBIA</t>
        </is>
      </c>
      <c r="E271" s="151" t="inlineStr">
        <is>
          <t>CID005285</t>
        </is>
      </c>
      <c r="F271" s="481" t="inlineStr">
        <is>
          <t>RMI</t>
        </is>
      </c>
      <c r="H271" s="151" t="inlineStr">
        <is>
          <t>Solwezi</t>
        </is>
      </c>
      <c r="I271" s="151" t="inlineStr">
        <is>
          <t>North-Western</t>
        </is>
      </c>
      <c r="J271" s="151">
        <f>A271&amp;B271</f>
        <v/>
      </c>
      <c r="K271" s="151">
        <f>A271&amp;B271</f>
        <v/>
      </c>
    </row>
    <row r="272">
      <c r="A272" s="151" t="inlineStr">
        <is>
          <t>Copper</t>
        </is>
      </c>
      <c r="B272" s="151" t="inlineStr">
        <is>
          <t>Kazzinc</t>
        </is>
      </c>
      <c r="C272" s="151" t="inlineStr">
        <is>
          <t>Kazzinc Ltd</t>
        </is>
      </c>
      <c r="D272" s="151" t="inlineStr">
        <is>
          <t>KAZAKHSTAN</t>
        </is>
      </c>
      <c r="E272" s="151" t="inlineStr">
        <is>
          <t>CID005619</t>
        </is>
      </c>
      <c r="F272" s="481" t="inlineStr">
        <is>
          <t>RMI</t>
        </is>
      </c>
      <c r="H272" s="151" t="inlineStr">
        <is>
          <t>Ust-Kamenogorsk</t>
        </is>
      </c>
      <c r="I272" s="151" t="inlineStr">
        <is>
          <t>Shyghys Qazaqstan oblysy</t>
        </is>
      </c>
      <c r="J272" s="151">
        <f>A272&amp;B272</f>
        <v/>
      </c>
      <c r="K272" s="151">
        <f>A272&amp;B272</f>
        <v/>
      </c>
    </row>
    <row r="273">
      <c r="A273" s="151" t="inlineStr">
        <is>
          <t>Copper</t>
        </is>
      </c>
      <c r="B273" s="151" t="inlineStr">
        <is>
          <t>Kazzinc Ltd</t>
        </is>
      </c>
      <c r="C273" s="151" t="inlineStr">
        <is>
          <t>Kazzinc Ltd</t>
        </is>
      </c>
      <c r="D273" s="151" t="inlineStr">
        <is>
          <t>KAZAKHSTAN</t>
        </is>
      </c>
      <c r="E273" s="151" t="inlineStr">
        <is>
          <t>CID005619</t>
        </is>
      </c>
      <c r="F273" s="481" t="inlineStr">
        <is>
          <t>RMI</t>
        </is>
      </c>
      <c r="H273" s="151" t="inlineStr">
        <is>
          <t>Ust-Kamenogorsk</t>
        </is>
      </c>
      <c r="I273" s="151" t="inlineStr">
        <is>
          <t>Shyghys Qazaqstan oblysy</t>
        </is>
      </c>
      <c r="J273" s="151">
        <f>A273&amp;B273</f>
        <v/>
      </c>
      <c r="K273" s="151">
        <f>A273&amp;B273</f>
        <v/>
      </c>
    </row>
    <row r="274">
      <c r="A274" s="151" t="inlineStr">
        <is>
          <t>Copper</t>
        </is>
      </c>
      <c r="B274" s="151" t="inlineStr">
        <is>
          <t>Kennecott Utah Copper LLC</t>
        </is>
      </c>
      <c r="C274" s="151" t="inlineStr">
        <is>
          <t>Kennecott Utah Copper LLC</t>
        </is>
      </c>
      <c r="D274" s="151" t="inlineStr">
        <is>
          <t>UNITED STATES OF AMERICA</t>
        </is>
      </c>
      <c r="E274" s="151" t="inlineStr">
        <is>
          <t>CID005274</t>
        </is>
      </c>
      <c r="F274" s="481" t="inlineStr">
        <is>
          <t>RMI</t>
        </is>
      </c>
      <c r="H274" s="151" t="inlineStr">
        <is>
          <t>Salt Lake City</t>
        </is>
      </c>
      <c r="I274" s="151" t="inlineStr">
        <is>
          <t>Utah</t>
        </is>
      </c>
      <c r="J274" s="151">
        <f>A274&amp;B274</f>
        <v/>
      </c>
      <c r="K274" s="151">
        <f>A274&amp;B274</f>
        <v/>
      </c>
    </row>
    <row r="275">
      <c r="A275" s="151" t="inlineStr">
        <is>
          <t>Copper</t>
        </is>
      </c>
      <c r="B275" s="151" t="inlineStr">
        <is>
          <t>Kennecott Utah Copper LLC (Rio Tinto Kennecott or RTK)</t>
        </is>
      </c>
      <c r="C275" s="151" t="inlineStr">
        <is>
          <t>Kennecott Utah Copper LLC</t>
        </is>
      </c>
      <c r="D275" s="151" t="inlineStr">
        <is>
          <t>UNITED STATES OF AMERICA</t>
        </is>
      </c>
      <c r="E275" s="151" t="inlineStr">
        <is>
          <t>CID005274</t>
        </is>
      </c>
      <c r="F275" s="481" t="inlineStr">
        <is>
          <t>RMI</t>
        </is>
      </c>
      <c r="H275" s="151" t="inlineStr">
        <is>
          <t>Salt Lake City</t>
        </is>
      </c>
      <c r="I275" s="151" t="inlineStr">
        <is>
          <t>Utah</t>
        </is>
      </c>
      <c r="J275" s="151">
        <f>A275&amp;B275</f>
        <v/>
      </c>
      <c r="K275" s="151">
        <f>A275&amp;B275</f>
        <v/>
      </c>
    </row>
    <row r="276">
      <c r="A276" s="151" t="inlineStr">
        <is>
          <t>Copper</t>
        </is>
      </c>
      <c r="B276" s="151" t="inlineStr">
        <is>
          <t>KFM</t>
        </is>
      </c>
      <c r="C276" s="151" t="inlineStr">
        <is>
          <t>CMOC Kisanfu Mining SARL</t>
        </is>
      </c>
      <c r="D276" s="151" t="inlineStr">
        <is>
          <t>CONGO, DEMOCRATIC REPUBLIC OF THE</t>
        </is>
      </c>
      <c r="E276" s="151" t="inlineStr">
        <is>
          <t>CID004812</t>
        </is>
      </c>
      <c r="F276" s="481" t="inlineStr">
        <is>
          <t>RMI</t>
        </is>
      </c>
      <c r="H276" s="151" t="inlineStr">
        <is>
          <t>Chefferie de Bayeke</t>
        </is>
      </c>
      <c r="I276" s="151" t="inlineStr">
        <is>
          <t>Lualaba</t>
        </is>
      </c>
      <c r="J276" s="151">
        <f>A276&amp;B276</f>
        <v/>
      </c>
      <c r="K276" s="151">
        <f>A276&amp;B276</f>
        <v/>
      </c>
    </row>
    <row r="277">
      <c r="A277" s="151" t="inlineStr">
        <is>
          <t>Copper</t>
        </is>
      </c>
      <c r="B277" s="151" t="inlineStr">
        <is>
          <t>KGHM Polska Miedz S.A. Oddzial Huta Miedzi, Glogow</t>
        </is>
      </c>
      <c r="C277" s="151" t="inlineStr">
        <is>
          <t>KGHM Polska Miedz S.A. Oddzial Huta Miedzi, Glogow</t>
        </is>
      </c>
      <c r="D277" s="151" t="inlineStr">
        <is>
          <t>POLAND</t>
        </is>
      </c>
      <c r="E277" s="151" t="inlineStr">
        <is>
          <t>CID004462</t>
        </is>
      </c>
      <c r="F277" s="481" t="inlineStr">
        <is>
          <t>RMI</t>
        </is>
      </c>
      <c r="H277" s="151" t="inlineStr">
        <is>
          <t>Glogow</t>
        </is>
      </c>
      <c r="I277" s="151" t="inlineStr">
        <is>
          <t>Dolnośląskie</t>
        </is>
      </c>
      <c r="J277" s="151">
        <f>A277&amp;B277</f>
        <v/>
      </c>
      <c r="K277" s="151">
        <f>A277&amp;B277</f>
        <v/>
      </c>
    </row>
    <row r="278">
      <c r="A278" s="151" t="inlineStr">
        <is>
          <t>Copper</t>
        </is>
      </c>
      <c r="B278" s="151" t="inlineStr">
        <is>
          <t>KGHM Polska Miedz S.A. Oddzial Huta Miedzi, Legnica</t>
        </is>
      </c>
      <c r="C278" s="151" t="inlineStr">
        <is>
          <t>KGHM Polska Miedz S.A. Oddzial Huta Miedzi, Legnica</t>
        </is>
      </c>
      <c r="D278" s="151" t="inlineStr">
        <is>
          <t>POLAND</t>
        </is>
      </c>
      <c r="E278" s="151" t="inlineStr">
        <is>
          <t>CID004463</t>
        </is>
      </c>
      <c r="F278" s="481" t="inlineStr">
        <is>
          <t>RMI</t>
        </is>
      </c>
      <c r="H278" s="151" t="inlineStr">
        <is>
          <t>Legnica</t>
        </is>
      </c>
      <c r="I278" s="151" t="inlineStr">
        <is>
          <t>Dolnośląskie</t>
        </is>
      </c>
      <c r="J278" s="151">
        <f>A278&amp;B278</f>
        <v/>
      </c>
      <c r="K278" s="151">
        <f>A278&amp;B278</f>
        <v/>
      </c>
    </row>
    <row r="279">
      <c r="A279" s="151" t="inlineStr">
        <is>
          <t>Copper</t>
        </is>
      </c>
      <c r="B279" s="151" t="inlineStr">
        <is>
          <t>Kinsevere Phase 2</t>
        </is>
      </c>
      <c r="C279" s="151" t="inlineStr">
        <is>
          <t>MMG Kinsevere SARL</t>
        </is>
      </c>
      <c r="D279" s="151" t="inlineStr">
        <is>
          <t>CONGO, DEMOCRATIC REPUBLIC OF THE</t>
        </is>
      </c>
      <c r="E279" s="151" t="inlineStr">
        <is>
          <t>CID004201</t>
        </is>
      </c>
      <c r="F279" s="481" t="inlineStr">
        <is>
          <t>RMI</t>
        </is>
      </c>
      <c r="H279" s="151" t="inlineStr">
        <is>
          <t>Kipushi</t>
        </is>
      </c>
      <c r="I279" s="151" t="inlineStr">
        <is>
          <t>Haut-Katanga</t>
        </is>
      </c>
      <c r="J279" s="151">
        <f>A279&amp;B279</f>
        <v/>
      </c>
      <c r="K279" s="151">
        <f>A279&amp;B279</f>
        <v/>
      </c>
    </row>
    <row r="280">
      <c r="A280" s="151" t="inlineStr">
        <is>
          <t>Copper</t>
        </is>
      </c>
      <c r="B280" s="151" t="inlineStr">
        <is>
          <t>Kisanfu</t>
        </is>
      </c>
      <c r="C280" s="151" t="inlineStr">
        <is>
          <t>Kisanfu Mining (Kimin)</t>
        </is>
      </c>
      <c r="D280" s="151" t="inlineStr">
        <is>
          <t>CONGO, DEMOCRATIC REPUBLIC OF THE</t>
        </is>
      </c>
      <c r="E280" s="151" t="inlineStr">
        <is>
          <t>CID003872</t>
        </is>
      </c>
      <c r="F280" s="481" t="inlineStr">
        <is>
          <t>RMI</t>
        </is>
      </c>
      <c r="H280" s="151" t="inlineStr">
        <is>
          <t>Kolwezi</t>
        </is>
      </c>
      <c r="I280" s="151" t="inlineStr">
        <is>
          <t>Lualaba</t>
        </is>
      </c>
      <c r="J280" s="151">
        <f>A280&amp;B280</f>
        <v/>
      </c>
      <c r="K280" s="151">
        <f>A280&amp;B280</f>
        <v/>
      </c>
    </row>
    <row r="281">
      <c r="A281" s="151" t="inlineStr">
        <is>
          <t>Copper</t>
        </is>
      </c>
      <c r="B281" s="151" t="inlineStr">
        <is>
          <t>Kisanfu Mining (Kimin)</t>
        </is>
      </c>
      <c r="C281" s="151" t="inlineStr">
        <is>
          <t>Kisanfu Mining (Kimin)</t>
        </is>
      </c>
      <c r="D281" s="151" t="inlineStr">
        <is>
          <t>CONGO, DEMOCRATIC REPUBLIC OF THE</t>
        </is>
      </c>
      <c r="E281" s="151" t="inlineStr">
        <is>
          <t>CID003872</t>
        </is>
      </c>
      <c r="F281" s="481" t="inlineStr">
        <is>
          <t>RMI</t>
        </is>
      </c>
      <c r="H281" s="151" t="inlineStr">
        <is>
          <t>Kolwezi</t>
        </is>
      </c>
      <c r="I281" s="151" t="inlineStr">
        <is>
          <t>Lualaba</t>
        </is>
      </c>
      <c r="J281" s="151">
        <f>A281&amp;B281</f>
        <v/>
      </c>
      <c r="K281" s="151">
        <f>A281&amp;B281</f>
        <v/>
      </c>
    </row>
    <row r="282">
      <c r="A282" s="151" t="inlineStr">
        <is>
          <t>Copper</t>
        </is>
      </c>
      <c r="B282" s="151" t="inlineStr">
        <is>
          <t>Kokkola</t>
        </is>
      </c>
      <c r="C282" s="151" t="inlineStr">
        <is>
          <t>Boliden Kokkola Oy</t>
        </is>
      </c>
      <c r="D282" s="151" t="inlineStr">
        <is>
          <t>FINLAND</t>
        </is>
      </c>
      <c r="E282" s="151" t="inlineStr">
        <is>
          <t>CID004218</t>
        </is>
      </c>
      <c r="F282" s="481" t="inlineStr">
        <is>
          <t>RMI</t>
        </is>
      </c>
      <c r="H282" s="151" t="inlineStr">
        <is>
          <t>Kokkola</t>
        </is>
      </c>
      <c r="I282" s="151" t="inlineStr">
        <is>
          <t>Keski-Pohjanmaa</t>
        </is>
      </c>
      <c r="J282" s="151">
        <f>A282&amp;B282</f>
        <v/>
      </c>
      <c r="K282" s="151">
        <f>A282&amp;B282</f>
        <v/>
      </c>
    </row>
    <row r="283">
      <c r="A283" s="151" t="inlineStr">
        <is>
          <t>Copper</t>
        </is>
      </c>
      <c r="B283" s="151" t="inlineStr">
        <is>
          <t>Kolwezi Tailings (KMT, aka Kingamyambo Musonoi Tailings)</t>
        </is>
      </c>
      <c r="C283" s="151" t="inlineStr">
        <is>
          <t>La Compagnie de Traitement des Rejets de Kingamyambo S.A. (Metalkol S.A.)</t>
        </is>
      </c>
      <c r="D283" s="151" t="inlineStr">
        <is>
          <t>CONGO, DEMOCRATIC REPUBLIC OF THE</t>
        </is>
      </c>
      <c r="E283" s="151" t="inlineStr">
        <is>
          <t>CID003948</t>
        </is>
      </c>
      <c r="F283" s="481" t="inlineStr">
        <is>
          <t>RMI</t>
        </is>
      </c>
      <c r="H283" s="151" t="inlineStr">
        <is>
          <t>Lubumbashi</t>
        </is>
      </c>
      <c r="I283" s="151" t="inlineStr">
        <is>
          <t>Haut-Katanga</t>
        </is>
      </c>
      <c r="J283" s="151">
        <f>A283&amp;B283</f>
        <v/>
      </c>
      <c r="K283" s="151">
        <f>A283&amp;B283</f>
        <v/>
      </c>
    </row>
    <row r="284">
      <c r="A284" s="151" t="inlineStr">
        <is>
          <t>Copper</t>
        </is>
      </c>
      <c r="B284" s="151" t="inlineStr">
        <is>
          <t>Kyshtym Copper-Electrolytic Plant</t>
        </is>
      </c>
      <c r="C284" s="151" t="inlineStr">
        <is>
          <t>Kyshtym Copper-Electrolytic Plant</t>
        </is>
      </c>
      <c r="D284" s="151" t="inlineStr">
        <is>
          <t>RUSSIAN FEDERATION</t>
        </is>
      </c>
      <c r="E284" s="151" t="inlineStr">
        <is>
          <t>CID004311</t>
        </is>
      </c>
      <c r="F284" s="481" t="inlineStr">
        <is>
          <t>RMI</t>
        </is>
      </c>
      <c r="H284" s="151" t="inlineStr">
        <is>
          <t>Kyshtym</t>
        </is>
      </c>
      <c r="I284" s="151" t="inlineStr">
        <is>
          <t>Chelyabinskaya oblast'</t>
        </is>
      </c>
      <c r="J284" s="151">
        <f>A284&amp;B284</f>
        <v/>
      </c>
      <c r="K284" s="151">
        <f>A284&amp;B284</f>
        <v/>
      </c>
    </row>
    <row r="285">
      <c r="A285" s="151" t="inlineStr">
        <is>
          <t>Copper</t>
        </is>
      </c>
      <c r="B285" s="151" t="inlineStr">
        <is>
          <t>La Caridad</t>
        </is>
      </c>
      <c r="C285" s="151" t="inlineStr">
        <is>
          <t>Unidad La Caridad</t>
        </is>
      </c>
      <c r="D285" s="151" t="inlineStr">
        <is>
          <t>MEXICO</t>
        </is>
      </c>
      <c r="E285" s="151" t="inlineStr">
        <is>
          <t>CID004271</t>
        </is>
      </c>
      <c r="F285" s="481" t="inlineStr">
        <is>
          <t>RMI</t>
        </is>
      </c>
      <c r="H285" s="151" t="inlineStr">
        <is>
          <t>Villa Hidalgo</t>
        </is>
      </c>
      <c r="I285" s="151" t="inlineStr">
        <is>
          <t>Jalisco</t>
        </is>
      </c>
      <c r="J285" s="151">
        <f>A285&amp;B285</f>
        <v/>
      </c>
      <c r="K285" s="151">
        <f>A285&amp;B285</f>
        <v/>
      </c>
    </row>
    <row r="286">
      <c r="A286" s="151" t="inlineStr">
        <is>
          <t>Copper</t>
        </is>
      </c>
      <c r="B286" s="151" t="inlineStr">
        <is>
          <t>La Compagnie de Traitement des Rejets de Kingamyambo S.A. (Metalkol S.A.)</t>
        </is>
      </c>
      <c r="C286" s="151" t="inlineStr">
        <is>
          <t>La Compagnie de Traitement des Rejets de Kingamyambo S.A. (Metalkol S.A.)</t>
        </is>
      </c>
      <c r="D286" s="151" t="inlineStr">
        <is>
          <t>CONGO, DEMOCRATIC REPUBLIC OF THE</t>
        </is>
      </c>
      <c r="E286" s="151" t="inlineStr">
        <is>
          <t>CID003948</t>
        </is>
      </c>
      <c r="F286" s="481" t="inlineStr">
        <is>
          <t>RMI</t>
        </is>
      </c>
      <c r="H286" s="151" t="inlineStr">
        <is>
          <t>Lubumbashi</t>
        </is>
      </c>
      <c r="I286" s="151" t="inlineStr">
        <is>
          <t>Haut-Katanga</t>
        </is>
      </c>
      <c r="J286" s="151">
        <f>A286&amp;B286</f>
        <v/>
      </c>
      <c r="K286" s="151">
        <f>A286&amp;B286</f>
        <v/>
      </c>
    </row>
    <row r="287">
      <c r="A287" s="151" t="inlineStr">
        <is>
          <t>Copper</t>
        </is>
      </c>
      <c r="B287" s="151" t="inlineStr">
        <is>
          <t>Las Ventanas</t>
        </is>
      </c>
      <c r="C287" s="151" t="inlineStr">
        <is>
          <t>División Ventanas</t>
        </is>
      </c>
      <c r="D287" s="151" t="inlineStr">
        <is>
          <t>CHILE</t>
        </is>
      </c>
      <c r="E287" s="151" t="inlineStr">
        <is>
          <t>CID004118</t>
        </is>
      </c>
      <c r="F287" s="481" t="inlineStr">
        <is>
          <t>RMI</t>
        </is>
      </c>
      <c r="H287" s="151" t="inlineStr">
        <is>
          <t>Las Ventanas, Puchuncavi</t>
        </is>
      </c>
      <c r="I287" s="151" t="inlineStr">
        <is>
          <t>Valparaíso</t>
        </is>
      </c>
      <c r="J287" s="151">
        <f>A287&amp;B287</f>
        <v/>
      </c>
      <c r="K287" s="151">
        <f>A287&amp;B287</f>
        <v/>
      </c>
    </row>
    <row r="288">
      <c r="A288" s="151" t="inlineStr">
        <is>
          <t>Copper</t>
        </is>
      </c>
      <c r="B288" s="151" t="inlineStr">
        <is>
          <t>lndustrial Minera Mexico, S.A. de C.V. - Refineria Electrolitica de Zinc</t>
        </is>
      </c>
      <c r="C288" s="151" t="inlineStr">
        <is>
          <t>lndustrial Minera Mexico, S.A. de C.V. - Refineria Electrolitica de Zinc</t>
        </is>
      </c>
      <c r="D288" s="151" t="inlineStr">
        <is>
          <t>MEXICO</t>
        </is>
      </c>
      <c r="E288" s="151" t="inlineStr">
        <is>
          <t>CID005559</t>
        </is>
      </c>
      <c r="F288" s="481" t="inlineStr">
        <is>
          <t>RMI</t>
        </is>
      </c>
      <c r="H288" s="151" t="inlineStr">
        <is>
          <t>Colonia Morales</t>
        </is>
      </c>
      <c r="I288" s="151" t="inlineStr">
        <is>
          <t>San Luis Potosí</t>
        </is>
      </c>
      <c r="J288" s="151">
        <f>A288&amp;B288</f>
        <v/>
      </c>
      <c r="K288" s="151">
        <f>A288&amp;B288</f>
        <v/>
      </c>
    </row>
    <row r="289">
      <c r="A289" s="151" t="inlineStr">
        <is>
          <t>Copper</t>
        </is>
      </c>
      <c r="B289" s="151" t="inlineStr">
        <is>
          <t>Lomas Bayas</t>
        </is>
      </c>
      <c r="C289" s="151" t="inlineStr">
        <is>
          <t>Compania Minera Lomas Bayas Ltda</t>
        </is>
      </c>
      <c r="D289" s="151" t="inlineStr">
        <is>
          <t>CHILE</t>
        </is>
      </c>
      <c r="E289" s="151" t="inlineStr">
        <is>
          <t>CID004119</t>
        </is>
      </c>
      <c r="F289" s="481" t="inlineStr">
        <is>
          <t>RMI</t>
        </is>
      </c>
      <c r="H289" s="151" t="inlineStr">
        <is>
          <t>Sierra Gorda</t>
        </is>
      </c>
      <c r="I289" s="151" t="inlineStr">
        <is>
          <t>Antofagasta</t>
        </is>
      </c>
      <c r="J289" s="151">
        <f>A289&amp;B289</f>
        <v/>
      </c>
      <c r="K289" s="151">
        <f>A289&amp;B289</f>
        <v/>
      </c>
    </row>
    <row r="290">
      <c r="A290" s="151" t="inlineStr">
        <is>
          <t>Copper</t>
        </is>
      </c>
      <c r="B290" s="151" t="inlineStr">
        <is>
          <t>Long Harbor Nickel Processing Plant</t>
        </is>
      </c>
      <c r="C290" s="151" t="inlineStr">
        <is>
          <t>Vale – Long Harbour Processing Plant (LHPP)</t>
        </is>
      </c>
      <c r="D290" s="151" t="inlineStr">
        <is>
          <t>CANADA</t>
        </is>
      </c>
      <c r="E290" s="151" t="inlineStr">
        <is>
          <t>CID004427</t>
        </is>
      </c>
      <c r="F290" s="481" t="inlineStr">
        <is>
          <t>RMI</t>
        </is>
      </c>
      <c r="H290" s="151" t="inlineStr">
        <is>
          <t>Long Harbour</t>
        </is>
      </c>
      <c r="I290" s="151" t="inlineStr">
        <is>
          <t>Newfoundland and Labrador</t>
        </is>
      </c>
      <c r="J290" s="151">
        <f>A290&amp;B290</f>
        <v/>
      </c>
      <c r="K290" s="151">
        <f>A290&amp;B290</f>
        <v/>
      </c>
    </row>
    <row r="291">
      <c r="A291" s="151" t="inlineStr">
        <is>
          <t>Copper</t>
        </is>
      </c>
      <c r="B291" s="151" t="inlineStr">
        <is>
          <t>Los Bronces</t>
        </is>
      </c>
      <c r="C291" s="151" t="inlineStr">
        <is>
          <t>Anglo American (Los Bronces)</t>
        </is>
      </c>
      <c r="D291" s="151" t="inlineStr">
        <is>
          <t>CHILE</t>
        </is>
      </c>
      <c r="E291" s="151" t="inlineStr">
        <is>
          <t>CID004120</t>
        </is>
      </c>
      <c r="F291" s="481" t="inlineStr">
        <is>
          <t>RMI</t>
        </is>
      </c>
      <c r="H291" s="151" t="inlineStr">
        <is>
          <t>Santiago</t>
        </is>
      </c>
      <c r="I291" s="151" t="inlineStr">
        <is>
          <t>Región Metropolitana de Santiago</t>
        </is>
      </c>
      <c r="J291" s="151">
        <f>A291&amp;B291</f>
        <v/>
      </c>
      <c r="K291" s="151">
        <f>A291&amp;B291</f>
        <v/>
      </c>
    </row>
    <row r="292">
      <c r="A292" s="151" t="inlineStr">
        <is>
          <t>Copper</t>
        </is>
      </c>
      <c r="B292" s="151" t="inlineStr">
        <is>
          <t>LS MnM (ONSAN)</t>
        </is>
      </c>
      <c r="C292" s="151" t="inlineStr">
        <is>
          <t>LS MnM Inc.</t>
        </is>
      </c>
      <c r="D292" s="151" t="inlineStr">
        <is>
          <t>KOREA, REPUBLIC OF</t>
        </is>
      </c>
      <c r="E292" s="151" t="inlineStr">
        <is>
          <t>CID004729</t>
        </is>
      </c>
      <c r="F292" s="481" t="inlineStr">
        <is>
          <t>RMI</t>
        </is>
      </c>
      <c r="H292" s="151" t="inlineStr">
        <is>
          <t>Ulsan</t>
        </is>
      </c>
      <c r="I292" s="151" t="inlineStr">
        <is>
          <t>Ulsan-gwangyeoksi</t>
        </is>
      </c>
      <c r="J292" s="151">
        <f>A292&amp;B292</f>
        <v/>
      </c>
      <c r="K292" s="151">
        <f>A292&amp;B292</f>
        <v/>
      </c>
    </row>
    <row r="293">
      <c r="A293" s="151" t="inlineStr">
        <is>
          <t>Copper</t>
        </is>
      </c>
      <c r="B293" s="151" t="inlineStr">
        <is>
          <t>LS MnM Inc.</t>
        </is>
      </c>
      <c r="C293" s="151" t="inlineStr">
        <is>
          <t>LS MnM Inc.</t>
        </is>
      </c>
      <c r="D293" s="151" t="inlineStr">
        <is>
          <t>KOREA, REPUBLIC OF</t>
        </is>
      </c>
      <c r="E293" s="151" t="inlineStr">
        <is>
          <t>CID004729</t>
        </is>
      </c>
      <c r="F293" s="481" t="inlineStr">
        <is>
          <t>RMI</t>
        </is>
      </c>
      <c r="H293" s="151" t="inlineStr">
        <is>
          <t>Ulsan</t>
        </is>
      </c>
      <c r="I293" s="151" t="inlineStr">
        <is>
          <t>Ulsan-gwangyeoksi</t>
        </is>
      </c>
      <c r="J293" s="151">
        <f>A293&amp;B293</f>
        <v/>
      </c>
      <c r="K293" s="151">
        <f>A293&amp;B293</f>
        <v/>
      </c>
    </row>
    <row r="294">
      <c r="A294" s="151" t="inlineStr">
        <is>
          <t>Copper</t>
        </is>
      </c>
      <c r="B294" s="151" t="inlineStr">
        <is>
          <t>Luilu</t>
        </is>
      </c>
      <c r="C294" s="151" t="inlineStr">
        <is>
          <t>LUILU RESSOURCES SAS</t>
        </is>
      </c>
      <c r="D294" s="151" t="inlineStr">
        <is>
          <t>CONGO, DEMOCRATIC REPUBLIC OF THE</t>
        </is>
      </c>
      <c r="E294" s="151" t="inlineStr">
        <is>
          <t>CID004206</t>
        </is>
      </c>
      <c r="F294" s="481" t="inlineStr">
        <is>
          <t>RMI</t>
        </is>
      </c>
      <c r="H294" s="151" t="inlineStr">
        <is>
          <t>Koruvichi</t>
        </is>
      </c>
      <c r="I294" s="151" t="inlineStr">
        <is>
          <t>Lualaba</t>
        </is>
      </c>
      <c r="J294" s="151">
        <f>A294&amp;B294</f>
        <v/>
      </c>
      <c r="K294" s="151">
        <f>A294&amp;B294</f>
        <v/>
      </c>
    </row>
    <row r="295">
      <c r="A295" s="151" t="inlineStr">
        <is>
          <t>Copper</t>
        </is>
      </c>
      <c r="B295" s="151" t="inlineStr">
        <is>
          <t>Luilu (leach plant)</t>
        </is>
      </c>
      <c r="C295" s="151" t="inlineStr">
        <is>
          <t>LUILU RESSOURCES SAS</t>
        </is>
      </c>
      <c r="D295" s="151" t="inlineStr">
        <is>
          <t>CONGO, DEMOCRATIC REPUBLIC OF THE</t>
        </is>
      </c>
      <c r="E295" s="151" t="inlineStr">
        <is>
          <t>CID004206</t>
        </is>
      </c>
      <c r="F295" s="481" t="inlineStr">
        <is>
          <t>RMI</t>
        </is>
      </c>
      <c r="H295" s="151" t="inlineStr">
        <is>
          <t>Koruvichi</t>
        </is>
      </c>
      <c r="I295" s="151" t="inlineStr">
        <is>
          <t>Lualaba</t>
        </is>
      </c>
      <c r="J295" s="151">
        <f>A295&amp;B295</f>
        <v/>
      </c>
      <c r="K295" s="151">
        <f>A295&amp;B295</f>
        <v/>
      </c>
    </row>
    <row r="296">
      <c r="A296" s="151" t="inlineStr">
        <is>
          <t>Copper</t>
        </is>
      </c>
      <c r="B296" s="151" t="inlineStr">
        <is>
          <t>LUILU RESSOURCES SAS</t>
        </is>
      </c>
      <c r="C296" s="151" t="inlineStr">
        <is>
          <t>LUILU RESSOURCES SAS</t>
        </is>
      </c>
      <c r="D296" s="151" t="inlineStr">
        <is>
          <t>CONGO, DEMOCRATIC REPUBLIC OF THE</t>
        </is>
      </c>
      <c r="E296" s="151" t="inlineStr">
        <is>
          <t>CID004206</t>
        </is>
      </c>
      <c r="F296" s="481" t="inlineStr">
        <is>
          <t>RMI</t>
        </is>
      </c>
      <c r="H296" s="151" t="inlineStr">
        <is>
          <t>Koruvichi</t>
        </is>
      </c>
      <c r="I296" s="151" t="inlineStr">
        <is>
          <t>Lualaba</t>
        </is>
      </c>
      <c r="J296" s="151">
        <f>A296&amp;B296</f>
        <v/>
      </c>
      <c r="K296" s="151">
        <f>A296&amp;B296</f>
        <v/>
      </c>
    </row>
    <row r="297">
      <c r="A297" s="151" t="inlineStr">
        <is>
          <t>Copper</t>
        </is>
      </c>
      <c r="B297" s="151" t="inlineStr">
        <is>
          <t>Mantos Blancos</t>
        </is>
      </c>
      <c r="C297" s="151" t="inlineStr">
        <is>
          <t>Mantos Blancos</t>
        </is>
      </c>
      <c r="D297" s="151" t="inlineStr">
        <is>
          <t>CHILE</t>
        </is>
      </c>
      <c r="E297" s="151" t="inlineStr">
        <is>
          <t>CID004121</t>
        </is>
      </c>
      <c r="F297" s="481" t="inlineStr">
        <is>
          <t>RMI</t>
        </is>
      </c>
      <c r="H297" s="151" t="inlineStr">
        <is>
          <t>Antofagasta</t>
        </is>
      </c>
      <c r="I297" s="151" t="inlineStr">
        <is>
          <t>Antofagasta</t>
        </is>
      </c>
      <c r="J297" s="151">
        <f>A297&amp;B297</f>
        <v/>
      </c>
      <c r="K297" s="151">
        <f>A297&amp;B297</f>
        <v/>
      </c>
    </row>
    <row r="298">
      <c r="A298" s="151" t="inlineStr">
        <is>
          <t>Copper</t>
        </is>
      </c>
      <c r="B298" s="151" t="inlineStr">
        <is>
          <t>Mantoverde</t>
        </is>
      </c>
      <c r="C298" s="151" t="inlineStr">
        <is>
          <t>Mantoverde</t>
        </is>
      </c>
      <c r="D298" s="151" t="inlineStr">
        <is>
          <t>CHILE</t>
        </is>
      </c>
      <c r="E298" s="151" t="inlineStr">
        <is>
          <t>CID004123</t>
        </is>
      </c>
      <c r="F298" s="481" t="inlineStr">
        <is>
          <t>RMI</t>
        </is>
      </c>
      <c r="H298" s="151" t="inlineStr">
        <is>
          <t>Chañaral</t>
        </is>
      </c>
      <c r="I298" s="151" t="inlineStr">
        <is>
          <t>Atacama</t>
        </is>
      </c>
      <c r="J298" s="151">
        <f>A298&amp;B298</f>
        <v/>
      </c>
      <c r="K298" s="151">
        <f>A298&amp;B298</f>
        <v/>
      </c>
    </row>
    <row r="299">
      <c r="A299" s="151" t="inlineStr">
        <is>
          <t>Copper</t>
        </is>
      </c>
      <c r="B299" s="151" t="inlineStr">
        <is>
          <t>Metalkol</t>
        </is>
      </c>
      <c r="C299" s="151" t="inlineStr">
        <is>
          <t>La Compagnie de Traitement des Rejets de Kingamyambo S.A. (Metalkol S.A.)</t>
        </is>
      </c>
      <c r="D299" s="151" t="inlineStr">
        <is>
          <t>CONGO, DEMOCRATIC REPUBLIC OF THE</t>
        </is>
      </c>
      <c r="E299" s="151" t="inlineStr">
        <is>
          <t>CID003948</t>
        </is>
      </c>
      <c r="F299" s="481" t="inlineStr">
        <is>
          <t>RMI</t>
        </is>
      </c>
      <c r="H299" s="151" t="inlineStr">
        <is>
          <t>Lubumbashi</t>
        </is>
      </c>
      <c r="I299" s="151" t="inlineStr">
        <is>
          <t>Haut-Katanga</t>
        </is>
      </c>
      <c r="J299" s="151">
        <f>A299&amp;B299</f>
        <v/>
      </c>
      <c r="K299" s="151">
        <f>A299&amp;B299</f>
        <v/>
      </c>
    </row>
    <row r="300">
      <c r="A300" s="151" t="inlineStr">
        <is>
          <t>Copper</t>
        </is>
      </c>
      <c r="B300" s="151" t="inlineStr">
        <is>
          <t>Metallo  (Aurubis)</t>
        </is>
      </c>
      <c r="C300" s="151" t="inlineStr">
        <is>
          <t>Aurubis Beerse</t>
        </is>
      </c>
      <c r="D300" s="151" t="inlineStr">
        <is>
          <t>BELGIUM</t>
        </is>
      </c>
      <c r="E300" s="151" t="inlineStr">
        <is>
          <t>CID004078</t>
        </is>
      </c>
      <c r="F300" s="481" t="inlineStr">
        <is>
          <t>RMI</t>
        </is>
      </c>
      <c r="H300" s="151" t="inlineStr">
        <is>
          <t>Beerse</t>
        </is>
      </c>
      <c r="I300" s="151" t="inlineStr">
        <is>
          <t>Antwerpen</t>
        </is>
      </c>
      <c r="J300" s="151">
        <f>A300&amp;B300</f>
        <v/>
      </c>
      <c r="K300" s="151">
        <f>A300&amp;B300</f>
        <v/>
      </c>
    </row>
    <row r="301">
      <c r="A301" s="151" t="inlineStr">
        <is>
          <t>Copper</t>
        </is>
      </c>
      <c r="B301" s="151" t="inlineStr">
        <is>
          <t>Metalurgica de Cobre S.A. de C.V. (Unidad Planta Metalurgica)</t>
        </is>
      </c>
      <c r="C301" s="151" t="inlineStr">
        <is>
          <t>Metalurgica de Cobre S.A. de C.V. (Unidad Planta Metalurgica)</t>
        </is>
      </c>
      <c r="D301" s="151" t="inlineStr">
        <is>
          <t>MEXICO</t>
        </is>
      </c>
      <c r="E301" s="151" t="inlineStr">
        <is>
          <t>CID004472</t>
        </is>
      </c>
      <c r="F301" s="481" t="inlineStr">
        <is>
          <t>RMI</t>
        </is>
      </c>
      <c r="H301" s="151" t="inlineStr">
        <is>
          <t>Nacazari, Sonora</t>
        </is>
      </c>
      <c r="I301" s="151" t="inlineStr">
        <is>
          <t>México</t>
        </is>
      </c>
      <c r="J301" s="151">
        <f>A301&amp;B301</f>
        <v/>
      </c>
      <c r="K301" s="151">
        <f>A301&amp;B301</f>
        <v/>
      </c>
    </row>
    <row r="302">
      <c r="A302" s="151" t="inlineStr">
        <is>
          <t>Copper</t>
        </is>
      </c>
      <c r="B302" s="151" t="inlineStr">
        <is>
          <t>Miami</t>
        </is>
      </c>
      <c r="C302" s="151" t="inlineStr">
        <is>
          <t>Freeport-McMoRan Inc. (Miami)</t>
        </is>
      </c>
      <c r="D302" s="151" t="inlineStr">
        <is>
          <t>UNITED STATES OF AMERICA</t>
        </is>
      </c>
      <c r="E302" s="151" t="inlineStr">
        <is>
          <t>CID004353</t>
        </is>
      </c>
      <c r="F302" s="481" t="inlineStr">
        <is>
          <t>RMI</t>
        </is>
      </c>
      <c r="H302" s="151" t="inlineStr">
        <is>
          <t>Claypool</t>
        </is>
      </c>
      <c r="I302" s="151" t="inlineStr">
        <is>
          <t>Arizona</t>
        </is>
      </c>
      <c r="J302" s="151">
        <f>A302&amp;B302</f>
        <v/>
      </c>
      <c r="K302" s="151">
        <f>A302&amp;B302</f>
        <v/>
      </c>
    </row>
    <row r="303">
      <c r="A303" s="151" t="inlineStr">
        <is>
          <t>Copper</t>
        </is>
      </c>
      <c r="B303" s="151" t="inlineStr">
        <is>
          <t>Miami (SX-EW)</t>
        </is>
      </c>
      <c r="C303" s="151" t="inlineStr">
        <is>
          <t>Freeport-McMoRan Inc. (Miami)</t>
        </is>
      </c>
      <c r="D303" s="151" t="inlineStr">
        <is>
          <t>UNITED STATES OF AMERICA</t>
        </is>
      </c>
      <c r="E303" s="151" t="inlineStr">
        <is>
          <t>CID004353</t>
        </is>
      </c>
      <c r="F303" s="481" t="inlineStr">
        <is>
          <t>RMI</t>
        </is>
      </c>
      <c r="H303" s="151" t="inlineStr">
        <is>
          <t>Claypool</t>
        </is>
      </c>
      <c r="I303" s="151" t="inlineStr">
        <is>
          <t>Arizona</t>
        </is>
      </c>
      <c r="J303" s="151">
        <f>A303&amp;B303</f>
        <v/>
      </c>
      <c r="K303" s="151">
        <f>A303&amp;B303</f>
        <v/>
      </c>
    </row>
    <row r="304">
      <c r="A304" s="151" t="inlineStr">
        <is>
          <t>Copper</t>
        </is>
      </c>
      <c r="B304" s="151" t="inlineStr">
        <is>
          <t>Michilla</t>
        </is>
      </c>
      <c r="C304" s="151" t="inlineStr">
        <is>
          <t>Michilla</t>
        </is>
      </c>
      <c r="D304" s="151" t="inlineStr">
        <is>
          <t>CHILE</t>
        </is>
      </c>
      <c r="E304" s="151" t="inlineStr">
        <is>
          <t>CID004125</t>
        </is>
      </c>
      <c r="F304" s="481" t="inlineStr">
        <is>
          <t>RMI</t>
        </is>
      </c>
      <c r="H304" s="151" t="inlineStr">
        <is>
          <t>Mejillones</t>
        </is>
      </c>
      <c r="I304" s="151" t="inlineStr">
        <is>
          <t>Antofagasta</t>
        </is>
      </c>
      <c r="J304" s="151">
        <f>A304&amp;B304</f>
        <v/>
      </c>
      <c r="K304" s="151">
        <f>A304&amp;B304</f>
        <v/>
      </c>
    </row>
    <row r="305">
      <c r="A305" s="151" t="inlineStr">
        <is>
          <t>Copper</t>
        </is>
      </c>
      <c r="B305" s="151" t="inlineStr">
        <is>
          <t>Mina Justa</t>
        </is>
      </c>
      <c r="C305" s="151" t="inlineStr">
        <is>
          <t>Mina Justa</t>
        </is>
      </c>
      <c r="D305" s="151" t="inlineStr">
        <is>
          <t>PERU</t>
        </is>
      </c>
      <c r="E305" s="151" t="inlineStr">
        <is>
          <t>CID004300</t>
        </is>
      </c>
      <c r="F305" s="481" t="inlineStr">
        <is>
          <t>RMI</t>
        </is>
      </c>
      <c r="H305" s="151" t="inlineStr">
        <is>
          <t>San Juan de Marcona</t>
        </is>
      </c>
      <c r="I305" s="151" t="inlineStr">
        <is>
          <t>Ica</t>
        </is>
      </c>
      <c r="J305" s="151">
        <f>A305&amp;B305</f>
        <v/>
      </c>
      <c r="K305" s="151">
        <f>A305&amp;B305</f>
        <v/>
      </c>
    </row>
    <row r="306">
      <c r="A306" s="151" t="inlineStr">
        <is>
          <t>Copper</t>
        </is>
      </c>
      <c r="B306" s="151" t="inlineStr">
        <is>
          <t>Minera Centinela</t>
        </is>
      </c>
      <c r="C306" s="151" t="inlineStr">
        <is>
          <t>Minera Centinela</t>
        </is>
      </c>
      <c r="D306" s="151" t="inlineStr">
        <is>
          <t>CHILE</t>
        </is>
      </c>
      <c r="E306" s="151" t="inlineStr">
        <is>
          <t>CID004465</t>
        </is>
      </c>
      <c r="F306" s="481" t="inlineStr">
        <is>
          <t>RMI</t>
        </is>
      </c>
      <c r="H306" s="151" t="inlineStr">
        <is>
          <t>Sierra Gorda</t>
        </is>
      </c>
      <c r="I306" s="151" t="inlineStr">
        <is>
          <t>Antofagasta</t>
        </is>
      </c>
      <c r="J306" s="151">
        <f>A306&amp;B306</f>
        <v/>
      </c>
      <c r="K306" s="151">
        <f>A306&amp;B306</f>
        <v/>
      </c>
    </row>
    <row r="307">
      <c r="A307" s="151" t="inlineStr">
        <is>
          <t>Copper</t>
        </is>
      </c>
      <c r="B307" s="151" t="inlineStr">
        <is>
          <t>Minera Escondida Limitada</t>
        </is>
      </c>
      <c r="C307" s="151" t="inlineStr">
        <is>
          <t>Minera Escondida Limitada</t>
        </is>
      </c>
      <c r="D307" s="151" t="inlineStr">
        <is>
          <t>CHILE</t>
        </is>
      </c>
      <c r="E307" s="151" t="inlineStr">
        <is>
          <t>CID003829</t>
        </is>
      </c>
      <c r="F307" s="481" t="inlineStr">
        <is>
          <t>RMI</t>
        </is>
      </c>
      <c r="H307" s="151" t="inlineStr">
        <is>
          <t>Atacama</t>
        </is>
      </c>
      <c r="I307" s="151" t="inlineStr">
        <is>
          <t>Antofagasta</t>
        </is>
      </c>
      <c r="J307" s="151">
        <f>A307&amp;B307</f>
        <v/>
      </c>
      <c r="K307" s="151">
        <f>A307&amp;B307</f>
        <v/>
      </c>
    </row>
    <row r="308">
      <c r="A308" s="151" t="inlineStr">
        <is>
          <t>Copper</t>
        </is>
      </c>
      <c r="B308" s="151" t="inlineStr">
        <is>
          <t>Minera Mexico S.A. de C.V</t>
        </is>
      </c>
      <c r="C308" s="151" t="inlineStr">
        <is>
          <t>Buenavista del Cobre S.A.</t>
        </is>
      </c>
      <c r="D308" s="151" t="inlineStr">
        <is>
          <t>MEXICO</t>
        </is>
      </c>
      <c r="E308" s="151" t="inlineStr">
        <is>
          <t>CID004266</t>
        </is>
      </c>
      <c r="F308" s="481" t="inlineStr">
        <is>
          <t>RMI</t>
        </is>
      </c>
      <c r="H308" s="151" t="inlineStr">
        <is>
          <t>Cananea</t>
        </is>
      </c>
      <c r="I308" s="151" t="inlineStr">
        <is>
          <t>Sonora</t>
        </is>
      </c>
      <c r="J308" s="151">
        <f>A308&amp;B308</f>
        <v/>
      </c>
      <c r="K308" s="151">
        <f>A308&amp;B308</f>
        <v/>
      </c>
    </row>
    <row r="309">
      <c r="A309" s="151" t="inlineStr">
        <is>
          <t>Copper</t>
        </is>
      </c>
      <c r="B309" s="151" t="inlineStr">
        <is>
          <t>Minera Spence Limitada</t>
        </is>
      </c>
      <c r="C309" s="151" t="inlineStr">
        <is>
          <t>Minera Spence Limitada</t>
        </is>
      </c>
      <c r="D309" s="151" t="inlineStr">
        <is>
          <t>CHILE</t>
        </is>
      </c>
      <c r="E309" s="151" t="inlineStr">
        <is>
          <t>CID004464</t>
        </is>
      </c>
      <c r="F309" s="481" t="inlineStr">
        <is>
          <t>RMI</t>
        </is>
      </c>
      <c r="H309" s="151" t="inlineStr">
        <is>
          <t>Sierra Gorda</t>
        </is>
      </c>
      <c r="I309" s="151" t="inlineStr">
        <is>
          <t>Antofagasta</t>
        </is>
      </c>
      <c r="J309" s="151">
        <f>A309&amp;B309</f>
        <v/>
      </c>
      <c r="K309" s="151">
        <f>A309&amp;B309</f>
        <v/>
      </c>
    </row>
    <row r="310">
      <c r="A310" s="151" t="inlineStr">
        <is>
          <t>Copper</t>
        </is>
      </c>
      <c r="B310" s="151" t="inlineStr">
        <is>
          <t>Minera Spence S.A.</t>
        </is>
      </c>
      <c r="C310" s="151" t="inlineStr">
        <is>
          <t>Minera Spence Limitada</t>
        </is>
      </c>
      <c r="D310" s="151" t="inlineStr">
        <is>
          <t>CHILE</t>
        </is>
      </c>
      <c r="E310" s="151" t="inlineStr">
        <is>
          <t>CID004464</t>
        </is>
      </c>
      <c r="F310" s="481" t="inlineStr">
        <is>
          <t>RMI</t>
        </is>
      </c>
      <c r="H310" s="151" t="inlineStr">
        <is>
          <t>Sierra Gorda</t>
        </is>
      </c>
      <c r="I310" s="151" t="inlineStr">
        <is>
          <t>Antofagasta</t>
        </is>
      </c>
      <c r="J310" s="151">
        <f>A310&amp;B310</f>
        <v/>
      </c>
      <c r="K310" s="151">
        <f>A310&amp;B310</f>
        <v/>
      </c>
    </row>
    <row r="311">
      <c r="A311" s="151" t="inlineStr">
        <is>
          <t>Copper</t>
        </is>
      </c>
      <c r="B311" s="151" t="inlineStr">
        <is>
          <t>MMG Kinsevere SARL</t>
        </is>
      </c>
      <c r="C311" s="151" t="inlineStr">
        <is>
          <t>MMG Kinsevere SARL</t>
        </is>
      </c>
      <c r="D311" s="151" t="inlineStr">
        <is>
          <t>CONGO, DEMOCRATIC REPUBLIC OF THE</t>
        </is>
      </c>
      <c r="E311" s="151" t="inlineStr">
        <is>
          <t>CID004201</t>
        </is>
      </c>
      <c r="F311" s="481" t="inlineStr">
        <is>
          <t>RMI</t>
        </is>
      </c>
      <c r="H311" s="151" t="inlineStr">
        <is>
          <t>Kipushi</t>
        </is>
      </c>
      <c r="I311" s="151" t="inlineStr">
        <is>
          <t>Haut-Katanga</t>
        </is>
      </c>
      <c r="J311" s="151">
        <f>A311&amp;B311</f>
        <v/>
      </c>
      <c r="K311" s="151">
        <f>A311&amp;B311</f>
        <v/>
      </c>
    </row>
    <row r="312">
      <c r="A312" s="151" t="inlineStr">
        <is>
          <t>Copper</t>
        </is>
      </c>
      <c r="B312" s="151" t="inlineStr">
        <is>
          <t>Morenci</t>
        </is>
      </c>
      <c r="C312" s="151" t="inlineStr">
        <is>
          <t>Freeport-McMoRan Inc. (Morenci)</t>
        </is>
      </c>
      <c r="D312" s="151" t="inlineStr">
        <is>
          <t>UNITED STATES OF AMERICA</t>
        </is>
      </c>
      <c r="E312" s="151" t="inlineStr">
        <is>
          <t>CID004356</t>
        </is>
      </c>
      <c r="F312" s="481" t="inlineStr">
        <is>
          <t>RMI</t>
        </is>
      </c>
      <c r="H312" s="151" t="inlineStr">
        <is>
          <t>Morenci</t>
        </is>
      </c>
      <c r="I312" s="151" t="inlineStr">
        <is>
          <t>Arizona</t>
        </is>
      </c>
      <c r="J312" s="151">
        <f>A312&amp;B312</f>
        <v/>
      </c>
      <c r="K312" s="151">
        <f>A312&amp;B312</f>
        <v/>
      </c>
    </row>
    <row r="313">
      <c r="A313" s="151" t="inlineStr">
        <is>
          <t>Copper</t>
        </is>
      </c>
      <c r="B313" s="151" t="inlineStr">
        <is>
          <t>Mount Isa Mines Limited - Copper Refineries Pty Ltd (CRL)</t>
        </is>
      </c>
      <c r="C313" s="151" t="inlineStr">
        <is>
          <t>Mount Isa Mines Limited - Copper Refineries Pty Ltd (CRL)</t>
        </is>
      </c>
      <c r="D313" s="151" t="inlineStr">
        <is>
          <t>AUSTRALIA</t>
        </is>
      </c>
      <c r="E313" s="151" t="inlineStr">
        <is>
          <t>CID004429</t>
        </is>
      </c>
      <c r="F313" s="481" t="inlineStr">
        <is>
          <t>RMI</t>
        </is>
      </c>
      <c r="H313" s="151" t="inlineStr">
        <is>
          <t>Stuart</t>
        </is>
      </c>
      <c r="I313" s="151" t="inlineStr">
        <is>
          <t>Queensland</t>
        </is>
      </c>
      <c r="J313" s="151">
        <f>A313&amp;B313</f>
        <v/>
      </c>
      <c r="K313" s="151">
        <f>A313&amp;B313</f>
        <v/>
      </c>
    </row>
    <row r="314">
      <c r="A314" s="151" t="inlineStr">
        <is>
          <t>Copper</t>
        </is>
      </c>
      <c r="B314" s="151" t="inlineStr">
        <is>
          <t>Mount Isa Mines Limited - Copper Refineries Pty Ltd (Glencore)</t>
        </is>
      </c>
      <c r="C314" s="151" t="inlineStr">
        <is>
          <t>Mount Isa Mines Limited - Copper Refineries Pty Ltd (CRL)</t>
        </is>
      </c>
      <c r="D314" s="151" t="inlineStr">
        <is>
          <t>AUSTRALIA</t>
        </is>
      </c>
      <c r="E314" s="151" t="inlineStr">
        <is>
          <t>CID004429</t>
        </is>
      </c>
      <c r="F314" s="481" t="inlineStr">
        <is>
          <t>RMI</t>
        </is>
      </c>
      <c r="H314" s="151" t="inlineStr">
        <is>
          <t>Stuart</t>
        </is>
      </c>
      <c r="I314" s="151" t="inlineStr">
        <is>
          <t>Queensland</t>
        </is>
      </c>
      <c r="J314" s="151">
        <f>A314&amp;B314</f>
        <v/>
      </c>
      <c r="K314" s="151">
        <f>A314&amp;B314</f>
        <v/>
      </c>
    </row>
    <row r="315">
      <c r="A315" s="151" t="inlineStr">
        <is>
          <t>Copper</t>
        </is>
      </c>
      <c r="B315" s="151" t="inlineStr">
        <is>
          <t>Mutanda</t>
        </is>
      </c>
      <c r="C315" s="151" t="inlineStr">
        <is>
          <t>Mutanda Mining SPRL</t>
        </is>
      </c>
      <c r="D315" s="151" t="inlineStr">
        <is>
          <t>CONGO, DEMOCRATIC REPUBLIC OF THE</t>
        </is>
      </c>
      <c r="E315" s="151" t="inlineStr">
        <is>
          <t>CID004074</t>
        </is>
      </c>
      <c r="F315" s="481" t="inlineStr">
        <is>
          <t>RMI</t>
        </is>
      </c>
      <c r="H315" s="151" t="inlineStr">
        <is>
          <t>Kolwezi</t>
        </is>
      </c>
      <c r="I315" s="151" t="inlineStr">
        <is>
          <t>Lualaba</t>
        </is>
      </c>
      <c r="J315" s="151">
        <f>A315&amp;B315</f>
        <v/>
      </c>
      <c r="K315" s="151">
        <f>A315&amp;B315</f>
        <v/>
      </c>
    </row>
    <row r="316">
      <c r="A316" s="151" t="inlineStr">
        <is>
          <t>Copper</t>
        </is>
      </c>
      <c r="B316" s="151" t="inlineStr">
        <is>
          <t>Mutanda Mining SPRL</t>
        </is>
      </c>
      <c r="C316" s="151" t="inlineStr">
        <is>
          <t>Mutanda Mining SPRL</t>
        </is>
      </c>
      <c r="D316" s="151" t="inlineStr">
        <is>
          <t>CONGO, DEMOCRATIC REPUBLIC OF THE</t>
        </is>
      </c>
      <c r="E316" s="151" t="inlineStr">
        <is>
          <t>CID004074</t>
        </is>
      </c>
      <c r="F316" s="481" t="inlineStr">
        <is>
          <t>RMI</t>
        </is>
      </c>
      <c r="H316" s="151" t="inlineStr">
        <is>
          <t>Kolwezi</t>
        </is>
      </c>
      <c r="I316" s="151" t="inlineStr">
        <is>
          <t>Lualaba</t>
        </is>
      </c>
      <c r="J316" s="151">
        <f>A316&amp;B316</f>
        <v/>
      </c>
      <c r="K316" s="151">
        <f>A316&amp;B316</f>
        <v/>
      </c>
    </row>
    <row r="317">
      <c r="A317" s="151" t="inlineStr">
        <is>
          <t>Copper</t>
        </is>
      </c>
      <c r="B317" s="151" t="inlineStr">
        <is>
          <t>Nadezhda Metallurgical Plant (named after B.I. Kolesnikov) of the Polar Division of PJSC MMC Norilsk Nickel</t>
        </is>
      </c>
      <c r="C317" s="151" t="inlineStr">
        <is>
          <t>Nadezhda Metallurgical Plant of MMC Norilsk Nickel's Polar Division</t>
        </is>
      </c>
      <c r="D317" s="151" t="inlineStr">
        <is>
          <t>RUSSIAN FEDERATION</t>
        </is>
      </c>
      <c r="E317" s="151" t="inlineStr">
        <is>
          <t>CID004019</t>
        </is>
      </c>
      <c r="F317" s="481" t="inlineStr">
        <is>
          <t>RMI</t>
        </is>
      </c>
      <c r="H317" s="151" t="inlineStr">
        <is>
          <t>Norilsk</t>
        </is>
      </c>
      <c r="I317" s="151" t="inlineStr">
        <is>
          <t>Krasnoyarskiy kray</t>
        </is>
      </c>
      <c r="J317" s="151">
        <f>A317&amp;B317</f>
        <v/>
      </c>
      <c r="K317" s="151">
        <f>A317&amp;B317</f>
        <v/>
      </c>
    </row>
    <row r="318">
      <c r="A318" s="151" t="inlineStr">
        <is>
          <t>Copper</t>
        </is>
      </c>
      <c r="B318" s="151" t="inlineStr">
        <is>
          <t>Nadezhda Metallurgical Plant of MMC Norilsk Nickel's Polar Division</t>
        </is>
      </c>
      <c r="C318" s="151" t="inlineStr">
        <is>
          <t>Nadezhda Metallurgical Plant of MMC Norilsk Nickel's Polar Division</t>
        </is>
      </c>
      <c r="D318" s="151" t="inlineStr">
        <is>
          <t>RUSSIAN FEDERATION</t>
        </is>
      </c>
      <c r="E318" s="151" t="inlineStr">
        <is>
          <t>CID004019</t>
        </is>
      </c>
      <c r="F318" s="481" t="inlineStr">
        <is>
          <t>RMI</t>
        </is>
      </c>
      <c r="H318" s="151" t="inlineStr">
        <is>
          <t>Norilsk</t>
        </is>
      </c>
      <c r="I318" s="151" t="inlineStr">
        <is>
          <t>Krasnoyarskiy kray</t>
        </is>
      </c>
      <c r="J318" s="151">
        <f>A318&amp;B318</f>
        <v/>
      </c>
      <c r="K318" s="151">
        <f>A318&amp;B318</f>
        <v/>
      </c>
    </row>
    <row r="319">
      <c r="A319" s="151" t="inlineStr">
        <is>
          <t>Copper</t>
        </is>
      </c>
      <c r="B319" s="151" t="inlineStr">
        <is>
          <t>Naoshima</t>
        </is>
      </c>
      <c r="C319" s="151" t="inlineStr">
        <is>
          <t>Naoshima Smelter &amp; Refinery</t>
        </is>
      </c>
      <c r="D319" s="151" t="inlineStr">
        <is>
          <t>JAPAN</t>
        </is>
      </c>
      <c r="E319" s="151" t="inlineStr">
        <is>
          <t>CID005387</t>
        </is>
      </c>
      <c r="F319" s="481" t="inlineStr">
        <is>
          <t>RMI</t>
        </is>
      </c>
      <c r="H319" s="151" t="inlineStr">
        <is>
          <t>Naoshima-cho</t>
        </is>
      </c>
      <c r="I319" s="151" t="inlineStr">
        <is>
          <t>Kagawa</t>
        </is>
      </c>
      <c r="J319" s="151">
        <f>A319&amp;B319</f>
        <v/>
      </c>
      <c r="K319" s="151">
        <f>A319&amp;B319</f>
        <v/>
      </c>
    </row>
    <row r="320">
      <c r="A320" s="151" t="inlineStr">
        <is>
          <t>Copper</t>
        </is>
      </c>
      <c r="B320" s="151" t="inlineStr">
        <is>
          <t>Naoshima Smelter &amp; Refinery</t>
        </is>
      </c>
      <c r="C320" s="151" t="inlineStr">
        <is>
          <t>Naoshima Smelter &amp; Refinery</t>
        </is>
      </c>
      <c r="D320" s="151" t="inlineStr">
        <is>
          <t>JAPAN</t>
        </is>
      </c>
      <c r="E320" s="151" t="inlineStr">
        <is>
          <t>CID005387</t>
        </is>
      </c>
      <c r="F320" s="481" t="inlineStr">
        <is>
          <t>RMI</t>
        </is>
      </c>
      <c r="H320" s="151" t="inlineStr">
        <is>
          <t>Naoshima-cho</t>
        </is>
      </c>
      <c r="I320" s="151" t="inlineStr">
        <is>
          <t>Kagawa</t>
        </is>
      </c>
      <c r="J320" s="151">
        <f>A320&amp;B320</f>
        <v/>
      </c>
      <c r="K320" s="151">
        <f>A320&amp;B320</f>
        <v/>
      </c>
    </row>
    <row r="321">
      <c r="A321" s="151" t="inlineStr">
        <is>
          <t>Copper</t>
        </is>
      </c>
      <c r="B321" s="151" t="inlineStr">
        <is>
          <t>Nexa Recursos Minerais S.A. (Juiz de Fora)</t>
        </is>
      </c>
      <c r="C321" s="151" t="inlineStr">
        <is>
          <t>Nexa Recursos Minerais S.A. (Juiz de Fora)</t>
        </is>
      </c>
      <c r="D321" s="151" t="inlineStr">
        <is>
          <t>BRAZIL</t>
        </is>
      </c>
      <c r="E321" s="151" t="inlineStr">
        <is>
          <t>CID005645</t>
        </is>
      </c>
      <c r="F321" s="481" t="inlineStr">
        <is>
          <t>RMI</t>
        </is>
      </c>
      <c r="H321" s="151" t="inlineStr">
        <is>
          <t>Juiz de Fora</t>
        </is>
      </c>
      <c r="I321" s="151" t="inlineStr">
        <is>
          <t>Minas Gerais</t>
        </is>
      </c>
      <c r="J321" s="151">
        <f>A321&amp;B321</f>
        <v/>
      </c>
      <c r="K321" s="151">
        <f>A321&amp;B321</f>
        <v/>
      </c>
    </row>
    <row r="322">
      <c r="A322" s="151" t="inlineStr">
        <is>
          <t>Copper</t>
        </is>
      </c>
      <c r="B322" s="151" t="inlineStr">
        <is>
          <t>Nexa Recursos Minerais S.A. (Três Marias)</t>
        </is>
      </c>
      <c r="C322" s="151" t="inlineStr">
        <is>
          <t>Nexa Recursos Minerais S.A. (Três Marias)</t>
        </is>
      </c>
      <c r="D322" s="151" t="inlineStr">
        <is>
          <t>BRAZIL</t>
        </is>
      </c>
      <c r="E322" s="151" t="inlineStr">
        <is>
          <t>CID005643</t>
        </is>
      </c>
      <c r="F322" s="481" t="inlineStr">
        <is>
          <t>RMI</t>
        </is>
      </c>
      <c r="H322" s="151" t="inlineStr">
        <is>
          <t>Três Marias</t>
        </is>
      </c>
      <c r="I322" s="151" t="inlineStr">
        <is>
          <t>Minas Gerais</t>
        </is>
      </c>
      <c r="J322" s="151">
        <f>A322&amp;B322</f>
        <v/>
      </c>
      <c r="K322" s="151">
        <f>A322&amp;B322</f>
        <v/>
      </c>
    </row>
    <row r="323">
      <c r="A323" s="151" t="inlineStr">
        <is>
          <t>Copper</t>
        </is>
      </c>
      <c r="B323" s="151" t="inlineStr">
        <is>
          <t>NKANA COPPER REFINERY - Nkana (Kitwe)</t>
        </is>
      </c>
      <c r="C323" s="151" t="inlineStr">
        <is>
          <t>NKANA COPPER REFINERY - Nkana (Kitwe)</t>
        </is>
      </c>
      <c r="D323" s="151" t="inlineStr">
        <is>
          <t>ZAMBIA</t>
        </is>
      </c>
      <c r="E323" s="151" t="inlineStr">
        <is>
          <t>CID004387</t>
        </is>
      </c>
      <c r="F323" s="481" t="inlineStr">
        <is>
          <t>RMI</t>
        </is>
      </c>
      <c r="H323" s="151" t="inlineStr">
        <is>
          <t>Kitwe</t>
        </is>
      </c>
      <c r="I323" s="151" t="inlineStr">
        <is>
          <t>Copperbelt</t>
        </is>
      </c>
      <c r="J323" s="151">
        <f>A323&amp;B323</f>
        <v/>
      </c>
      <c r="K323" s="151">
        <f>A323&amp;B323</f>
        <v/>
      </c>
    </row>
    <row r="324">
      <c r="A324" s="151" t="inlineStr">
        <is>
          <t>Copper</t>
        </is>
      </c>
      <c r="B324" s="151" t="inlineStr">
        <is>
          <t>Nordenham Metall GmbH</t>
        </is>
      </c>
      <c r="C324" s="151" t="inlineStr">
        <is>
          <t>Nordenham Metall GmbH</t>
        </is>
      </c>
      <c r="D324" s="151" t="inlineStr">
        <is>
          <t>GERMANY</t>
        </is>
      </c>
      <c r="E324" s="151" t="inlineStr">
        <is>
          <t>CID005642</t>
        </is>
      </c>
      <c r="F324" s="481" t="inlineStr">
        <is>
          <t>RMI</t>
        </is>
      </c>
      <c r="H324" s="151" t="inlineStr">
        <is>
          <t>Nordenham</t>
        </is>
      </c>
      <c r="I324" s="151" t="inlineStr">
        <is>
          <t>Niedersachsen</t>
        </is>
      </c>
      <c r="J324" s="151">
        <f>A324&amp;B324</f>
        <v/>
      </c>
      <c r="K324" s="151">
        <f>A324&amp;B324</f>
        <v/>
      </c>
    </row>
    <row r="325">
      <c r="A325" s="151" t="inlineStr">
        <is>
          <t>Copper</t>
        </is>
      </c>
      <c r="B325" s="151" t="inlineStr">
        <is>
          <t>Nyrstar Stolberg</t>
        </is>
      </c>
      <c r="C325" s="151" t="inlineStr">
        <is>
          <t>Nyrstar Stolberg</t>
        </is>
      </c>
      <c r="D325" s="151" t="inlineStr">
        <is>
          <t>GERMANY</t>
        </is>
      </c>
      <c r="E325" s="151" t="inlineStr">
        <is>
          <t>CID005631</t>
        </is>
      </c>
      <c r="F325" s="481" t="inlineStr">
        <is>
          <t>RMI</t>
        </is>
      </c>
      <c r="H325" s="151" t="inlineStr">
        <is>
          <t>Stolberg</t>
        </is>
      </c>
      <c r="I325" s="151" t="inlineStr">
        <is>
          <t>Nordrhein-Westfalen</t>
        </is>
      </c>
      <c r="J325" s="151">
        <f>A325&amp;B325</f>
        <v/>
      </c>
      <c r="K325" s="151">
        <f>A325&amp;B325</f>
        <v/>
      </c>
    </row>
    <row r="326">
      <c r="A326" s="151" t="inlineStr">
        <is>
          <t>Copper</t>
        </is>
      </c>
      <c r="B326" s="151" t="inlineStr">
        <is>
          <t>Olympic Dam</t>
        </is>
      </c>
      <c r="C326" s="151" t="inlineStr">
        <is>
          <t>Olympic Dam</t>
        </is>
      </c>
      <c r="D326" s="151" t="inlineStr">
        <is>
          <t>AUSTRALIA</t>
        </is>
      </c>
      <c r="E326" s="151" t="inlineStr">
        <is>
          <t>CID004071</t>
        </is>
      </c>
      <c r="F326" s="481" t="inlineStr">
        <is>
          <t>RMI</t>
        </is>
      </c>
      <c r="H326" s="151" t="inlineStr">
        <is>
          <t>Adelaide</t>
        </is>
      </c>
      <c r="I326" s="151" t="inlineStr">
        <is>
          <t>South Australia</t>
        </is>
      </c>
      <c r="J326" s="151">
        <f>A326&amp;B326</f>
        <v/>
      </c>
      <c r="K326" s="151">
        <f>A326&amp;B326</f>
        <v/>
      </c>
    </row>
    <row r="327">
      <c r="A327" s="151" t="inlineStr">
        <is>
          <t>Copper</t>
        </is>
      </c>
      <c r="B327" s="151" t="inlineStr">
        <is>
          <t>Onahama</t>
        </is>
      </c>
      <c r="C327" s="151" t="inlineStr">
        <is>
          <t>Onahama Smelter &amp; Refinery</t>
        </is>
      </c>
      <c r="D327" s="151" t="inlineStr">
        <is>
          <t>JAPAN</t>
        </is>
      </c>
      <c r="E327" s="151" t="inlineStr">
        <is>
          <t>CID004248</t>
        </is>
      </c>
      <c r="F327" s="481" t="inlineStr">
        <is>
          <t>RMI</t>
        </is>
      </c>
      <c r="H327" s="151" t="inlineStr">
        <is>
          <t>Iwaki-shi</t>
        </is>
      </c>
      <c r="I327" s="151" t="inlineStr">
        <is>
          <t>Fukushima</t>
        </is>
      </c>
      <c r="J327" s="151">
        <f>A327&amp;B327</f>
        <v/>
      </c>
      <c r="K327" s="151">
        <f>A327&amp;B327</f>
        <v/>
      </c>
    </row>
    <row r="328">
      <c r="A328" s="151" t="inlineStr">
        <is>
          <t>Copper</t>
        </is>
      </c>
      <c r="B328" s="151" t="inlineStr">
        <is>
          <t>Onahama Smelter &amp; Refinery</t>
        </is>
      </c>
      <c r="C328" s="151" t="inlineStr">
        <is>
          <t>Onahama Smelter &amp; Refinery</t>
        </is>
      </c>
      <c r="D328" s="151" t="inlineStr">
        <is>
          <t>JAPAN</t>
        </is>
      </c>
      <c r="E328" s="151" t="inlineStr">
        <is>
          <t>CID004248</t>
        </is>
      </c>
      <c r="F328" s="481" t="inlineStr">
        <is>
          <t>RMI</t>
        </is>
      </c>
      <c r="H328" s="151" t="inlineStr">
        <is>
          <t>Iwaki-shi</t>
        </is>
      </c>
      <c r="I328" s="151" t="inlineStr">
        <is>
          <t>Fukushima</t>
        </is>
      </c>
      <c r="J328" s="151">
        <f>A328&amp;B328</f>
        <v/>
      </c>
      <c r="K328" s="151">
        <f>A328&amp;B328</f>
        <v/>
      </c>
    </row>
    <row r="329">
      <c r="A329" s="151" t="inlineStr">
        <is>
          <t>Copper</t>
        </is>
      </c>
      <c r="B329" s="151" t="inlineStr">
        <is>
          <t>Onsan Refinery I</t>
        </is>
      </c>
      <c r="C329" s="151" t="inlineStr">
        <is>
          <t>LS MnM Inc.</t>
        </is>
      </c>
      <c r="D329" s="151" t="inlineStr">
        <is>
          <t>KOREA, REPUBLIC OF</t>
        </is>
      </c>
      <c r="E329" s="151" t="inlineStr">
        <is>
          <t>CID004729</t>
        </is>
      </c>
      <c r="F329" s="481" t="inlineStr">
        <is>
          <t>RMI</t>
        </is>
      </c>
      <c r="H329" s="151" t="inlineStr">
        <is>
          <t>Ulsan</t>
        </is>
      </c>
      <c r="I329" s="151" t="inlineStr">
        <is>
          <t>Ulsan-gwangyeoksi</t>
        </is>
      </c>
      <c r="J329" s="151">
        <f>A329&amp;B329</f>
        <v/>
      </c>
      <c r="K329" s="151">
        <f>A329&amp;B329</f>
        <v/>
      </c>
    </row>
    <row r="330">
      <c r="A330" s="151" t="inlineStr">
        <is>
          <t>Copper</t>
        </is>
      </c>
      <c r="B330" s="151" t="inlineStr">
        <is>
          <t>Onsan Refinery II</t>
        </is>
      </c>
      <c r="C330" s="151" t="inlineStr">
        <is>
          <t>LS MnM Inc.</t>
        </is>
      </c>
      <c r="D330" s="151" t="inlineStr">
        <is>
          <t>KOREA, REPUBLIC OF</t>
        </is>
      </c>
      <c r="E330" s="151" t="inlineStr">
        <is>
          <t>CID004729</t>
        </is>
      </c>
      <c r="F330" s="481" t="inlineStr">
        <is>
          <t>RMI</t>
        </is>
      </c>
      <c r="H330" s="151" t="inlineStr">
        <is>
          <t>Ulsan</t>
        </is>
      </c>
      <c r="I330" s="151" t="inlineStr">
        <is>
          <t>Ulsan-gwangyeoksi</t>
        </is>
      </c>
      <c r="J330" s="151">
        <f>A330&amp;B330</f>
        <v/>
      </c>
      <c r="K330" s="151">
        <f>A330&amp;B330</f>
        <v/>
      </c>
    </row>
    <row r="331">
      <c r="A331" s="151" t="inlineStr">
        <is>
          <t>Copper</t>
        </is>
      </c>
      <c r="B331" s="151" t="inlineStr">
        <is>
          <t>Operadora de Minas e Instalaciones Mineras S.A. de C.V.</t>
        </is>
      </c>
      <c r="C331" s="151" t="inlineStr">
        <is>
          <t>Buenavista del Cobre S.A.</t>
        </is>
      </c>
      <c r="D331" s="151" t="inlineStr">
        <is>
          <t>MEXICO</t>
        </is>
      </c>
      <c r="E331" s="151" t="inlineStr">
        <is>
          <t>CID004266</t>
        </is>
      </c>
      <c r="F331" s="481" t="inlineStr">
        <is>
          <t>RMI</t>
        </is>
      </c>
      <c r="H331" s="151" t="inlineStr">
        <is>
          <t>Cananea</t>
        </is>
      </c>
      <c r="I331" s="151" t="inlineStr">
        <is>
          <t>Sonora</t>
        </is>
      </c>
      <c r="J331" s="151">
        <f>A331&amp;B331</f>
        <v/>
      </c>
      <c r="K331" s="151">
        <f>A331&amp;B331</f>
        <v/>
      </c>
    </row>
    <row r="332">
      <c r="A332" s="151" t="inlineStr">
        <is>
          <t>Copper</t>
        </is>
      </c>
      <c r="B332" s="151" t="inlineStr">
        <is>
          <t>Philippine Associated Smelting and Refining Corporation 
 (PASAR)</t>
        </is>
      </c>
      <c r="C332" s="151" t="inlineStr">
        <is>
          <t>Philippine Associated Smelting and Refining Corporation 
 (PASAR)</t>
        </is>
      </c>
      <c r="D332" s="151" t="inlineStr">
        <is>
          <t>PHILIPPINES</t>
        </is>
      </c>
      <c r="E332" s="151" t="inlineStr">
        <is>
          <t>CID004304</t>
        </is>
      </c>
      <c r="F332" s="481" t="inlineStr">
        <is>
          <t>RMI</t>
        </is>
      </c>
      <c r="H332" s="151" t="inlineStr">
        <is>
          <t>Isabel</t>
        </is>
      </c>
      <c r="I332" s="151" t="inlineStr">
        <is>
          <t>Leyte</t>
        </is>
      </c>
      <c r="J332" s="151">
        <f>A332&amp;B332</f>
        <v/>
      </c>
      <c r="K332" s="151">
        <f>A332&amp;B332</f>
        <v/>
      </c>
    </row>
    <row r="333">
      <c r="A333" s="151" t="inlineStr">
        <is>
          <t>Copper</t>
        </is>
      </c>
      <c r="B333" s="151" t="inlineStr">
        <is>
          <t>Pinto Valley</t>
        </is>
      </c>
      <c r="C333" s="151" t="inlineStr">
        <is>
          <t>Pinto Valley Mine</t>
        </is>
      </c>
      <c r="D333" s="151" t="inlineStr">
        <is>
          <t>UNITED STATES OF AMERICA</t>
        </is>
      </c>
      <c r="E333" s="151" t="inlineStr">
        <is>
          <t>CID004359</t>
        </is>
      </c>
      <c r="F333" s="481" t="inlineStr">
        <is>
          <t>RMI</t>
        </is>
      </c>
      <c r="H333" s="151" t="inlineStr">
        <is>
          <t>Miami</t>
        </is>
      </c>
      <c r="I333" s="151" t="inlineStr">
        <is>
          <t>Arizona</t>
        </is>
      </c>
      <c r="J333" s="151">
        <f>A333&amp;B333</f>
        <v/>
      </c>
      <c r="K333" s="151">
        <f>A333&amp;B333</f>
        <v/>
      </c>
    </row>
    <row r="334">
      <c r="A334" s="151" t="inlineStr">
        <is>
          <t>Copper</t>
        </is>
      </c>
      <c r="B334" s="151" t="inlineStr">
        <is>
          <t>Pinto Valley Mine</t>
        </is>
      </c>
      <c r="C334" s="151" t="inlineStr">
        <is>
          <t>Pinto Valley Mine</t>
        </is>
      </c>
      <c r="D334" s="151" t="inlineStr">
        <is>
          <t>UNITED STATES OF AMERICA</t>
        </is>
      </c>
      <c r="E334" s="151" t="inlineStr">
        <is>
          <t>CID004359</t>
        </is>
      </c>
      <c r="F334" s="481" t="inlineStr">
        <is>
          <t>RMI</t>
        </is>
      </c>
      <c r="H334" s="151" t="inlineStr">
        <is>
          <t>Miami</t>
        </is>
      </c>
      <c r="I334" s="151" t="inlineStr">
        <is>
          <t>Arizona</t>
        </is>
      </c>
      <c r="J334" s="151">
        <f>A334&amp;B334</f>
        <v/>
      </c>
      <c r="K334" s="151">
        <f>A334&amp;B334</f>
        <v/>
      </c>
    </row>
    <row r="335">
      <c r="A335" s="151" t="inlineStr">
        <is>
          <t>Copper</t>
        </is>
      </c>
      <c r="B335" s="151" t="inlineStr">
        <is>
          <t>Radomiro Tomic</t>
        </is>
      </c>
      <c r="C335" s="151" t="inlineStr">
        <is>
          <t>Division Radomiro Tomic</t>
        </is>
      </c>
      <c r="D335" s="151" t="inlineStr">
        <is>
          <t>CHILE</t>
        </is>
      </c>
      <c r="E335" s="151" t="inlineStr">
        <is>
          <t>CID004128</t>
        </is>
      </c>
      <c r="F335" s="481" t="inlineStr">
        <is>
          <t>RMI</t>
        </is>
      </c>
      <c r="H335" s="151" t="inlineStr">
        <is>
          <t>Calama</t>
        </is>
      </c>
      <c r="I335" s="151" t="inlineStr">
        <is>
          <t>Antofagasta</t>
        </is>
      </c>
      <c r="J335" s="151">
        <f>A335&amp;B335</f>
        <v/>
      </c>
      <c r="K335" s="151">
        <f>A335&amp;B335</f>
        <v/>
      </c>
    </row>
    <row r="336">
      <c r="A336" s="151" t="inlineStr">
        <is>
          <t>Copper</t>
        </is>
      </c>
      <c r="B336" s="151" t="inlineStr">
        <is>
          <t>Ruashi II</t>
        </is>
      </c>
      <c r="C336" s="151" t="inlineStr">
        <is>
          <t>Ruashi Mining SAS</t>
        </is>
      </c>
      <c r="D336" s="151" t="inlineStr">
        <is>
          <t>CONGO, DEMOCRATIC REPUBLIC OF THE</t>
        </is>
      </c>
      <c r="E336" s="151" t="inlineStr">
        <is>
          <t>CID005015</t>
        </is>
      </c>
      <c r="F336" s="481" t="inlineStr">
        <is>
          <t>RMI</t>
        </is>
      </c>
      <c r="H336" s="151" t="inlineStr">
        <is>
          <t>Luano</t>
        </is>
      </c>
      <c r="I336" s="151" t="inlineStr">
        <is>
          <t>Haut-Katanga</t>
        </is>
      </c>
      <c r="J336" s="151">
        <f>A336&amp;B336</f>
        <v/>
      </c>
      <c r="K336" s="151">
        <f>A336&amp;B336</f>
        <v/>
      </c>
    </row>
    <row r="337">
      <c r="A337" s="151" t="inlineStr">
        <is>
          <t>Copper</t>
        </is>
      </c>
      <c r="B337" s="151" t="inlineStr">
        <is>
          <t>Ruashi Mining SAS</t>
        </is>
      </c>
      <c r="C337" s="151" t="inlineStr">
        <is>
          <t>Ruashi Mining SAS</t>
        </is>
      </c>
      <c r="D337" s="151" t="inlineStr">
        <is>
          <t>CONGO, DEMOCRATIC REPUBLIC OF THE</t>
        </is>
      </c>
      <c r="E337" s="151" t="inlineStr">
        <is>
          <t>CID005015</t>
        </is>
      </c>
      <c r="F337" s="481" t="inlineStr">
        <is>
          <t>RMI</t>
        </is>
      </c>
      <c r="H337" s="151" t="inlineStr">
        <is>
          <t>Luano</t>
        </is>
      </c>
      <c r="I337" s="151" t="inlineStr">
        <is>
          <t>Haut-Katanga</t>
        </is>
      </c>
      <c r="J337" s="151">
        <f>A337&amp;B337</f>
        <v/>
      </c>
      <c r="K337" s="151">
        <f>A337&amp;B337</f>
        <v/>
      </c>
    </row>
    <row r="338">
      <c r="A338" s="151" t="inlineStr">
        <is>
          <t>Copper</t>
        </is>
      </c>
      <c r="B338" s="151" t="inlineStr">
        <is>
          <t>Ruiyilu Simple Resources Co., Ltd./ Luilu (Kolwezi)</t>
        </is>
      </c>
      <c r="C338" s="151" t="inlineStr">
        <is>
          <t>LUILU RESSOURCES SAS</t>
        </is>
      </c>
      <c r="D338" s="151" t="inlineStr">
        <is>
          <t>CONGO, DEMOCRATIC REPUBLIC OF THE</t>
        </is>
      </c>
      <c r="E338" s="151" t="inlineStr">
        <is>
          <t>CID004206</t>
        </is>
      </c>
      <c r="F338" s="481" t="inlineStr">
        <is>
          <t>RMI</t>
        </is>
      </c>
      <c r="H338" s="151" t="inlineStr">
        <is>
          <t>Koruvichi</t>
        </is>
      </c>
      <c r="I338" s="151" t="inlineStr">
        <is>
          <t>Lualaba</t>
        </is>
      </c>
      <c r="J338" s="151">
        <f>A338&amp;B338</f>
        <v/>
      </c>
      <c r="K338" s="151">
        <f>A338&amp;B338</f>
        <v/>
      </c>
    </row>
    <row r="339">
      <c r="A339" s="151" t="inlineStr">
        <is>
          <t>Copper</t>
        </is>
      </c>
      <c r="B339" s="151" t="inlineStr">
        <is>
          <t>Safford</t>
        </is>
      </c>
      <c r="C339" s="151" t="inlineStr">
        <is>
          <t>Freeport-McMoRan Inc. (Safford)</t>
        </is>
      </c>
      <c r="D339" s="151" t="inlineStr">
        <is>
          <t>UNITED STATES OF AMERICA</t>
        </is>
      </c>
      <c r="E339" s="151" t="inlineStr">
        <is>
          <t>CID004362</t>
        </is>
      </c>
      <c r="F339" s="481" t="inlineStr">
        <is>
          <t>RMI</t>
        </is>
      </c>
      <c r="H339" s="151" t="inlineStr">
        <is>
          <t>Safford</t>
        </is>
      </c>
      <c r="I339" s="151" t="inlineStr">
        <is>
          <t>Arizona</t>
        </is>
      </c>
      <c r="J339" s="151">
        <f>A339&amp;B339</f>
        <v/>
      </c>
      <c r="K339" s="151">
        <f>A339&amp;B339</f>
        <v/>
      </c>
    </row>
    <row r="340">
      <c r="A340" s="151" t="inlineStr">
        <is>
          <t>Copper</t>
        </is>
      </c>
      <c r="B340" s="151" t="inlineStr">
        <is>
          <t>Safford &amp; Lone Star</t>
        </is>
      </c>
      <c r="C340" s="151" t="inlineStr">
        <is>
          <t>Freeport-McMoRan Inc. (Safford)</t>
        </is>
      </c>
      <c r="D340" s="151" t="inlineStr">
        <is>
          <t>UNITED STATES OF AMERICA</t>
        </is>
      </c>
      <c r="E340" s="151" t="inlineStr">
        <is>
          <t>CID004362</t>
        </is>
      </c>
      <c r="F340" s="481" t="inlineStr">
        <is>
          <t>RMI</t>
        </is>
      </c>
      <c r="H340" s="151" t="inlineStr">
        <is>
          <t>Safford</t>
        </is>
      </c>
      <c r="I340" s="151" t="inlineStr">
        <is>
          <t>Arizona</t>
        </is>
      </c>
      <c r="J340" s="151">
        <f>A340&amp;B340</f>
        <v/>
      </c>
      <c r="K340" s="151">
        <f>A340&amp;B340</f>
        <v/>
      </c>
    </row>
    <row r="341">
      <c r="A341" s="151" t="inlineStr">
        <is>
          <t>Copper</t>
        </is>
      </c>
      <c r="B341" s="151" t="inlineStr">
        <is>
          <t>Saganoseki</t>
        </is>
      </c>
      <c r="C341" s="151" t="inlineStr">
        <is>
          <t>JX Advanced Metals Corporation (Saganoseki Smelter &amp; Refinery)</t>
        </is>
      </c>
      <c r="D341" s="151" t="inlineStr">
        <is>
          <t>JAPAN</t>
        </is>
      </c>
      <c r="E341" s="151" t="inlineStr">
        <is>
          <t>CID004249</t>
        </is>
      </c>
      <c r="F341" s="481" t="inlineStr">
        <is>
          <t>RMI</t>
        </is>
      </c>
      <c r="H341" s="151" t="inlineStr">
        <is>
          <t>Oita-shi</t>
        </is>
      </c>
      <c r="I341" s="151" t="inlineStr">
        <is>
          <t>Ôita</t>
        </is>
      </c>
      <c r="J341" s="151">
        <f>A341&amp;B341</f>
        <v/>
      </c>
      <c r="K341" s="151">
        <f>A341&amp;B341</f>
        <v/>
      </c>
    </row>
    <row r="342">
      <c r="A342" s="151" t="inlineStr">
        <is>
          <t>Copper</t>
        </is>
      </c>
      <c r="B342" s="151" t="inlineStr">
        <is>
          <t>Saganoseki Smelter &amp; Refinery</t>
        </is>
      </c>
      <c r="C342" s="151" t="inlineStr">
        <is>
          <t>JX Advanced Metals Corporation (Saganoseki Smelter &amp; Refinery)</t>
        </is>
      </c>
      <c r="D342" s="151" t="inlineStr">
        <is>
          <t>JAPAN</t>
        </is>
      </c>
      <c r="E342" s="151" t="inlineStr">
        <is>
          <t>CID004249</t>
        </is>
      </c>
      <c r="F342" s="481" t="inlineStr">
        <is>
          <t>RMI</t>
        </is>
      </c>
      <c r="H342" s="151" t="inlineStr">
        <is>
          <t>Oita-shi</t>
        </is>
      </c>
      <c r="I342" s="151" t="inlineStr">
        <is>
          <t>Ôita</t>
        </is>
      </c>
      <c r="J342" s="151">
        <f>A342&amp;B342</f>
        <v/>
      </c>
      <c r="K342" s="151">
        <f>A342&amp;B342</f>
        <v/>
      </c>
    </row>
    <row r="343">
      <c r="A343" s="151" t="inlineStr">
        <is>
          <t>Copper</t>
        </is>
      </c>
      <c r="B343" s="151" t="inlineStr">
        <is>
          <t>Salvador</t>
        </is>
      </c>
      <c r="C343" s="151" t="inlineStr">
        <is>
          <t>Division Salvador</t>
        </is>
      </c>
      <c r="D343" s="151" t="inlineStr">
        <is>
          <t>CHILE</t>
        </is>
      </c>
      <c r="E343" s="151" t="inlineStr">
        <is>
          <t>CID004131</t>
        </is>
      </c>
      <c r="F343" s="481" t="inlineStr">
        <is>
          <t>RMI</t>
        </is>
      </c>
      <c r="H343" s="151" t="inlineStr">
        <is>
          <t>El Salvador</t>
        </is>
      </c>
      <c r="I343" s="151" t="inlineStr">
        <is>
          <t>Atacama</t>
        </is>
      </c>
      <c r="J343" s="151">
        <f>A343&amp;B343</f>
        <v/>
      </c>
      <c r="K343" s="151">
        <f>A343&amp;B343</f>
        <v/>
      </c>
    </row>
    <row r="344">
      <c r="A344" s="151" t="inlineStr">
        <is>
          <t>Copper</t>
        </is>
      </c>
      <c r="B344" s="151" t="inlineStr">
        <is>
          <t>Salvador (Potrerillos)</t>
        </is>
      </c>
      <c r="C344" s="151" t="inlineStr">
        <is>
          <t>Division Salvador</t>
        </is>
      </c>
      <c r="D344" s="151" t="inlineStr">
        <is>
          <t>CHILE</t>
        </is>
      </c>
      <c r="E344" s="151" t="inlineStr">
        <is>
          <t>CID004131</t>
        </is>
      </c>
      <c r="F344" s="481" t="inlineStr">
        <is>
          <t>RMI</t>
        </is>
      </c>
      <c r="H344" s="151" t="inlineStr">
        <is>
          <t>El Salvador</t>
        </is>
      </c>
      <c r="I344" s="151" t="inlineStr">
        <is>
          <t>Atacama</t>
        </is>
      </c>
      <c r="J344" s="151">
        <f>A344&amp;B344</f>
        <v/>
      </c>
      <c r="K344" s="151">
        <f>A344&amp;B344</f>
        <v/>
      </c>
    </row>
    <row r="345">
      <c r="A345" s="151" t="inlineStr">
        <is>
          <t>Copper</t>
        </is>
      </c>
      <c r="B345" s="151" t="inlineStr">
        <is>
          <t>SCM Minera Lumina Copper (Caserones)</t>
        </is>
      </c>
      <c r="C345" s="151" t="inlineStr">
        <is>
          <t>SCM Minera Lumina Copper (Caserones)</t>
        </is>
      </c>
      <c r="D345" s="151" t="inlineStr">
        <is>
          <t>CHILE</t>
        </is>
      </c>
      <c r="E345" s="151" t="inlineStr">
        <is>
          <t>CID004096</t>
        </is>
      </c>
      <c r="F345" s="481" t="inlineStr">
        <is>
          <t>RMI</t>
        </is>
      </c>
      <c r="H345" s="151" t="inlineStr">
        <is>
          <t>Copiapo</t>
        </is>
      </c>
      <c r="I345" s="151" t="inlineStr">
        <is>
          <t>Atacama</t>
        </is>
      </c>
      <c r="J345" s="151">
        <f>A345&amp;B345</f>
        <v/>
      </c>
      <c r="K345" s="151">
        <f>A345&amp;B345</f>
        <v/>
      </c>
    </row>
    <row r="346">
      <c r="A346" s="151" t="inlineStr">
        <is>
          <t>Copper</t>
        </is>
      </c>
      <c r="B346" s="151" t="inlineStr">
        <is>
          <t>Sierrita</t>
        </is>
      </c>
      <c r="C346" s="151" t="inlineStr">
        <is>
          <t>Freeport-McMoRan Inc. (Sierrita)</t>
        </is>
      </c>
      <c r="D346" s="151" t="inlineStr">
        <is>
          <t>UNITED STATES OF AMERICA</t>
        </is>
      </c>
      <c r="E346" s="151" t="inlineStr">
        <is>
          <t>CID004363</t>
        </is>
      </c>
      <c r="F346" s="481" t="inlineStr">
        <is>
          <t>RMI</t>
        </is>
      </c>
      <c r="H346" s="151" t="inlineStr">
        <is>
          <t>Green Valley</t>
        </is>
      </c>
      <c r="I346" s="151" t="inlineStr">
        <is>
          <t>Arizona</t>
        </is>
      </c>
      <c r="J346" s="151">
        <f>A346&amp;B346</f>
        <v/>
      </c>
      <c r="K346" s="151">
        <f>A346&amp;B346</f>
        <v/>
      </c>
    </row>
    <row r="347">
      <c r="A347" s="151" t="inlineStr">
        <is>
          <t>Copper</t>
        </is>
      </c>
      <c r="B347" s="151" t="inlineStr">
        <is>
          <t>Simple Resources Co., Ltd.</t>
        </is>
      </c>
      <c r="C347" s="151" t="inlineStr">
        <is>
          <t>LUILU RESSOURCES SAS</t>
        </is>
      </c>
      <c r="D347" s="151" t="inlineStr">
        <is>
          <t>CONGO, DEMOCRATIC REPUBLIC OF THE</t>
        </is>
      </c>
      <c r="E347" s="151" t="inlineStr">
        <is>
          <t>CID004206</t>
        </is>
      </c>
      <c r="F347" s="481" t="inlineStr">
        <is>
          <t>RMI</t>
        </is>
      </c>
      <c r="H347" s="151" t="inlineStr">
        <is>
          <t>Koruvichi</t>
        </is>
      </c>
      <c r="I347" s="151" t="inlineStr">
        <is>
          <t>Lualaba</t>
        </is>
      </c>
      <c r="J347" s="151">
        <f>A347&amp;B347</f>
        <v/>
      </c>
      <c r="K347" s="151">
        <f>A347&amp;B347</f>
        <v/>
      </c>
    </row>
    <row r="348">
      <c r="A348" s="151" t="inlineStr">
        <is>
          <t>Copper</t>
        </is>
      </c>
      <c r="B348" s="151" t="inlineStr">
        <is>
          <t>Sociedad Contractual Minera El Abra</t>
        </is>
      </c>
      <c r="C348" s="151" t="inlineStr">
        <is>
          <t>Sociedad Contractual Minera El Abra</t>
        </is>
      </c>
      <c r="D348" s="151" t="inlineStr">
        <is>
          <t>CHILE</t>
        </is>
      </c>
      <c r="E348" s="151" t="inlineStr">
        <is>
          <t>CID004461</t>
        </is>
      </c>
      <c r="F348" s="481" t="inlineStr">
        <is>
          <t>RMI</t>
        </is>
      </c>
      <c r="H348" s="151" t="inlineStr">
        <is>
          <t>Calama</t>
        </is>
      </c>
      <c r="I348" s="151" t="inlineStr">
        <is>
          <t>Antofagasta</t>
        </is>
      </c>
      <c r="J348" s="151">
        <f>A348&amp;B348</f>
        <v/>
      </c>
      <c r="K348" s="151">
        <f>A348&amp;B348</f>
        <v/>
      </c>
    </row>
    <row r="349">
      <c r="A349" s="151" t="inlineStr">
        <is>
          <t>Copper</t>
        </is>
      </c>
      <c r="B349" s="151" t="inlineStr">
        <is>
          <t>Sociedad Minera Cerro Verde S.A.</t>
        </is>
      </c>
      <c r="C349" s="151" t="inlineStr">
        <is>
          <t>Sociedad Minera Cerro Verde S.A.</t>
        </is>
      </c>
      <c r="D349" s="151" t="inlineStr">
        <is>
          <t>PERU</t>
        </is>
      </c>
      <c r="E349" s="151" t="inlineStr">
        <is>
          <t>CID004460</t>
        </is>
      </c>
      <c r="F349" s="481" t="inlineStr">
        <is>
          <t>RMI</t>
        </is>
      </c>
      <c r="H349" s="151" t="inlineStr">
        <is>
          <t>Arequipa</t>
        </is>
      </c>
      <c r="I349" s="151" t="inlineStr">
        <is>
          <t>Arequipa</t>
        </is>
      </c>
      <c r="J349" s="151">
        <f>A349&amp;B349</f>
        <v/>
      </c>
      <c r="K349" s="151">
        <f>A349&amp;B349</f>
        <v/>
      </c>
    </row>
    <row r="350">
      <c r="A350" s="151" t="inlineStr">
        <is>
          <t>Copper</t>
        </is>
      </c>
      <c r="B350" s="151" t="inlineStr">
        <is>
          <t>Sociedad Minera Cerro Verde S.A.A.</t>
        </is>
      </c>
      <c r="C350" s="151" t="inlineStr">
        <is>
          <t>Sociedad Minera Cerro Verde S.A.</t>
        </is>
      </c>
      <c r="D350" s="151" t="inlineStr">
        <is>
          <t>PERU</t>
        </is>
      </c>
      <c r="E350" s="151" t="inlineStr">
        <is>
          <t>CID004460</t>
        </is>
      </c>
      <c r="F350" s="481" t="inlineStr">
        <is>
          <t>RMI</t>
        </is>
      </c>
      <c r="H350" s="151" t="inlineStr">
        <is>
          <t>Arequipa</t>
        </is>
      </c>
      <c r="I350" s="151" t="inlineStr">
        <is>
          <t>Arequipa</t>
        </is>
      </c>
      <c r="J350" s="151">
        <f>A350&amp;B350</f>
        <v/>
      </c>
      <c r="K350" s="151">
        <f>A350&amp;B350</f>
        <v/>
      </c>
    </row>
    <row r="351">
      <c r="A351" s="151" t="inlineStr">
        <is>
          <t>Copper</t>
        </is>
      </c>
      <c r="B351" s="151" t="inlineStr">
        <is>
          <t>SOCIETE MINIERE DU KATANGA (Lupoto Plant)</t>
        </is>
      </c>
      <c r="C351" s="151" t="inlineStr">
        <is>
          <t>SOCIETE MINIERE DU KATANGA (Lupoto Plant)</t>
        </is>
      </c>
      <c r="D351" s="151" t="inlineStr">
        <is>
          <t>CONGO, DEMOCRATIC REPUBLIC OF THE</t>
        </is>
      </c>
      <c r="E351" s="151" t="inlineStr">
        <is>
          <t>CID004746</t>
        </is>
      </c>
      <c r="F351" s="481" t="inlineStr">
        <is>
          <t>RMI</t>
        </is>
      </c>
      <c r="H351" s="151" t="inlineStr">
        <is>
          <t>Kipushi</t>
        </is>
      </c>
      <c r="I351" s="151" t="inlineStr">
        <is>
          <t>Haut-Katanga</t>
        </is>
      </c>
      <c r="J351" s="151">
        <f>A351&amp;B351</f>
        <v/>
      </c>
      <c r="K351" s="151">
        <f>A351&amp;B351</f>
        <v/>
      </c>
    </row>
    <row r="352">
      <c r="A352" s="151" t="inlineStr">
        <is>
          <t>Copper</t>
        </is>
      </c>
      <c r="B352" s="151" t="inlineStr">
        <is>
          <t>Societe pour le Traitment du Terril de Lubumbashi (STL)</t>
        </is>
      </c>
      <c r="C352" s="151" t="inlineStr">
        <is>
          <t>Societe pour le Traitment du Terril de Lubumbashi (STL)</t>
        </is>
      </c>
      <c r="D352" s="151" t="inlineStr">
        <is>
          <t>CONGO, DEMOCRATIC REPUBLIC OF THE</t>
        </is>
      </c>
      <c r="E352" s="151" t="inlineStr">
        <is>
          <t>CID003805</t>
        </is>
      </c>
      <c r="F352" s="481" t="inlineStr">
        <is>
          <t>RMI</t>
        </is>
      </c>
      <c r="H352" s="151" t="inlineStr">
        <is>
          <t>Lubumbashi</t>
        </is>
      </c>
      <c r="I352" s="151" t="inlineStr">
        <is>
          <t>Haut-Katanga</t>
        </is>
      </c>
      <c r="J352" s="151">
        <f>A352&amp;B352</f>
        <v/>
      </c>
      <c r="K352" s="151">
        <f>A352&amp;B352</f>
        <v/>
      </c>
    </row>
    <row r="353">
      <c r="A353" s="151" t="inlineStr">
        <is>
          <t>Copper</t>
        </is>
      </c>
      <c r="B353" s="151" t="inlineStr">
        <is>
          <t>Southern Peru Copper Corporation (Industrial Unit of Ilo)</t>
        </is>
      </c>
      <c r="C353" s="151" t="inlineStr">
        <is>
          <t>Southern Peru Copper Corporation (Industrial Unit of Ilo)</t>
        </is>
      </c>
      <c r="D353" s="151" t="inlineStr">
        <is>
          <t>PERU</t>
        </is>
      </c>
      <c r="E353" s="151" t="inlineStr">
        <is>
          <t>CID004295</t>
        </is>
      </c>
      <c r="F353" s="481" t="inlineStr">
        <is>
          <t>RMI</t>
        </is>
      </c>
      <c r="H353" s="151" t="inlineStr">
        <is>
          <t>Ilo</t>
        </is>
      </c>
      <c r="I353" s="151" t="inlineStr">
        <is>
          <t>Moquegua</t>
        </is>
      </c>
      <c r="J353" s="151">
        <f>A353&amp;B353</f>
        <v/>
      </c>
      <c r="K353" s="151">
        <f>A353&amp;B353</f>
        <v/>
      </c>
    </row>
    <row r="354">
      <c r="A354" s="151" t="inlineStr">
        <is>
          <t>Copper</t>
        </is>
      </c>
      <c r="B354" s="151" t="inlineStr">
        <is>
          <t>Southern Peru Copper Corporation (Industrial Unit of Toquepala)</t>
        </is>
      </c>
      <c r="C354" s="151" t="inlineStr">
        <is>
          <t>Southern Peru Copper Corporation (Industrial Unit of Toquepala)</t>
        </is>
      </c>
      <c r="D354" s="151" t="inlineStr">
        <is>
          <t>PERU</t>
        </is>
      </c>
      <c r="E354" s="151" t="inlineStr">
        <is>
          <t>CID004303</t>
        </is>
      </c>
      <c r="F354" s="481" t="inlineStr">
        <is>
          <t>RMI</t>
        </is>
      </c>
      <c r="H354" s="151" t="inlineStr">
        <is>
          <t>Jorge Basadre</t>
        </is>
      </c>
      <c r="I354" s="151" t="inlineStr">
        <is>
          <t>Tacna</t>
        </is>
      </c>
      <c r="J354" s="151">
        <f>A354&amp;B354</f>
        <v/>
      </c>
      <c r="K354" s="151">
        <f>A354&amp;B354</f>
        <v/>
      </c>
    </row>
    <row r="355">
      <c r="A355" s="151" t="inlineStr">
        <is>
          <t>Copper</t>
        </is>
      </c>
      <c r="B355" s="151" t="inlineStr">
        <is>
          <t>Spence</t>
        </is>
      </c>
      <c r="C355" s="151" t="inlineStr">
        <is>
          <t>Minera Spence Limitada</t>
        </is>
      </c>
      <c r="D355" s="151" t="inlineStr">
        <is>
          <t>CHILE</t>
        </is>
      </c>
      <c r="E355" s="151" t="inlineStr">
        <is>
          <t>CID004464</t>
        </is>
      </c>
      <c r="F355" s="481" t="inlineStr">
        <is>
          <t>RMI</t>
        </is>
      </c>
      <c r="H355" s="151" t="inlineStr">
        <is>
          <t>Sierra Gorda</t>
        </is>
      </c>
      <c r="I355" s="151" t="inlineStr">
        <is>
          <t>Antofagasta</t>
        </is>
      </c>
      <c r="J355" s="151">
        <f>A355&amp;B355</f>
        <v/>
      </c>
      <c r="K355" s="151">
        <f>A355&amp;B355</f>
        <v/>
      </c>
    </row>
    <row r="356">
      <c r="A356" s="151" t="inlineStr">
        <is>
          <t>Copper</t>
        </is>
      </c>
      <c r="B356" s="151" t="inlineStr">
        <is>
          <t>Tenke Fungurume</t>
        </is>
      </c>
      <c r="C356" s="151" t="inlineStr">
        <is>
          <t>Tenke Fungurume Mining SA</t>
        </is>
      </c>
      <c r="D356" s="151" t="inlineStr">
        <is>
          <t>CONGO, DEMOCRATIC REPUBLIC OF THE</t>
        </is>
      </c>
      <c r="E356" s="151" t="inlineStr">
        <is>
          <t>CID003795</t>
        </is>
      </c>
      <c r="F356" s="481" t="inlineStr">
        <is>
          <t>RMI</t>
        </is>
      </c>
      <c r="H356" s="151" t="inlineStr">
        <is>
          <t>Tenke and Fungurume Town</t>
        </is>
      </c>
      <c r="I356" s="151" t="inlineStr">
        <is>
          <t>Lualaba</t>
        </is>
      </c>
      <c r="J356" s="151">
        <f>A356&amp;B356</f>
        <v/>
      </c>
      <c r="K356" s="151">
        <f>A356&amp;B356</f>
        <v/>
      </c>
    </row>
    <row r="357">
      <c r="A357" s="151" t="inlineStr">
        <is>
          <t>Copper</t>
        </is>
      </c>
      <c r="B357" s="151" t="inlineStr">
        <is>
          <t>Tenke Fungurume Mining SA</t>
        </is>
      </c>
      <c r="C357" s="151" t="inlineStr">
        <is>
          <t>Tenke Fungurume Mining SA</t>
        </is>
      </c>
      <c r="D357" s="151" t="inlineStr">
        <is>
          <t>CONGO, DEMOCRATIC REPUBLIC OF THE</t>
        </is>
      </c>
      <c r="E357" s="151" t="inlineStr">
        <is>
          <t>CID003795</t>
        </is>
      </c>
      <c r="F357" s="481" t="inlineStr">
        <is>
          <t>RMI</t>
        </is>
      </c>
      <c r="H357" s="151" t="inlineStr">
        <is>
          <t>Tenke and Fungurume Town</t>
        </is>
      </c>
      <c r="I357" s="151" t="inlineStr">
        <is>
          <t>Lualaba</t>
        </is>
      </c>
      <c r="J357" s="151">
        <f>A357&amp;B357</f>
        <v/>
      </c>
      <c r="K357" s="151">
        <f>A357&amp;B357</f>
        <v/>
      </c>
    </row>
    <row r="358">
      <c r="A358" s="151" t="inlineStr">
        <is>
          <t>Copper</t>
        </is>
      </c>
      <c r="B358" s="151" t="inlineStr">
        <is>
          <t>Tongling (Jinguan) Nonferrous Jinguan Copper Industry</t>
        </is>
      </c>
      <c r="C358" s="151" t="inlineStr">
        <is>
          <t>Tongling Nonferrous Jinguan (Ausmelt) Copper Industry</t>
        </is>
      </c>
      <c r="D358" s="151" t="inlineStr">
        <is>
          <t>CHINA</t>
        </is>
      </c>
      <c r="E358" s="151" t="inlineStr">
        <is>
          <t>CID005351</t>
        </is>
      </c>
      <c r="F358" s="481" t="inlineStr">
        <is>
          <t>RMI</t>
        </is>
      </c>
      <c r="H358" s="151" t="inlineStr">
        <is>
          <t>Tongling</t>
        </is>
      </c>
      <c r="I358" s="151" t="inlineStr">
        <is>
          <t>Anhui Sheng</t>
        </is>
      </c>
      <c r="J358" s="151">
        <f>A358&amp;B358</f>
        <v/>
      </c>
      <c r="K358" s="151">
        <f>A358&amp;B358</f>
        <v/>
      </c>
    </row>
    <row r="359">
      <c r="A359" s="151" t="inlineStr">
        <is>
          <t>Copper</t>
        </is>
      </c>
      <c r="B359" s="151" t="inlineStr">
        <is>
          <t>Tongling Nonferrous Jinguan (Ausmelt) Copper Industry</t>
        </is>
      </c>
      <c r="C359" s="151" t="inlineStr">
        <is>
          <t>Tongling Nonferrous Jinguan (Ausmelt) Copper Industry</t>
        </is>
      </c>
      <c r="D359" s="151" t="inlineStr">
        <is>
          <t>CHINA</t>
        </is>
      </c>
      <c r="E359" s="151" t="inlineStr">
        <is>
          <t>CID005351</t>
        </is>
      </c>
      <c r="F359" s="481" t="inlineStr">
        <is>
          <t>RMI</t>
        </is>
      </c>
      <c r="H359" s="151" t="inlineStr">
        <is>
          <t>Tongling</t>
        </is>
      </c>
      <c r="I359" s="151" t="inlineStr">
        <is>
          <t>Anhui Sheng</t>
        </is>
      </c>
      <c r="J359" s="151">
        <f>A359&amp;B359</f>
        <v/>
      </c>
      <c r="K359" s="151">
        <f>A359&amp;B359</f>
        <v/>
      </c>
    </row>
    <row r="360">
      <c r="A360" s="151" t="inlineStr">
        <is>
          <t>Copper</t>
        </is>
      </c>
      <c r="B360" s="151" t="inlineStr">
        <is>
          <t>Toquepala</t>
        </is>
      </c>
      <c r="C360" s="151" t="inlineStr">
        <is>
          <t>Southern Peru Copper Corporation (Industrial Unit of Toquepala)</t>
        </is>
      </c>
      <c r="D360" s="151" t="inlineStr">
        <is>
          <t>PERU</t>
        </is>
      </c>
      <c r="E360" s="151" t="inlineStr">
        <is>
          <t>CID004303</t>
        </is>
      </c>
      <c r="F360" s="481" t="inlineStr">
        <is>
          <t>RMI</t>
        </is>
      </c>
      <c r="H360" s="151" t="inlineStr">
        <is>
          <t>Jorge Basadre</t>
        </is>
      </c>
      <c r="I360" s="151" t="inlineStr">
        <is>
          <t>Tacna</t>
        </is>
      </c>
      <c r="J360" s="151">
        <f>A360&amp;B360</f>
        <v/>
      </c>
      <c r="K360" s="151">
        <f>A360&amp;B360</f>
        <v/>
      </c>
    </row>
    <row r="361">
      <c r="A361" s="151" t="inlineStr">
        <is>
          <t>Copper</t>
        </is>
      </c>
      <c r="B361" s="151" t="inlineStr">
        <is>
          <t>Toyo</t>
        </is>
      </c>
      <c r="C361" s="151" t="inlineStr">
        <is>
          <t>Toyo Smelter &amp; Refinery, Sumitomo Metal Mining</t>
        </is>
      </c>
      <c r="D361" s="151" t="inlineStr">
        <is>
          <t>JAPAN</t>
        </is>
      </c>
      <c r="E361" s="151" t="inlineStr">
        <is>
          <t>CID003878</t>
        </is>
      </c>
      <c r="F361" s="481" t="inlineStr">
        <is>
          <t>RMI</t>
        </is>
      </c>
      <c r="H361" s="151" t="inlineStr">
        <is>
          <t>Saijyo</t>
        </is>
      </c>
      <c r="I361" s="151" t="inlineStr">
        <is>
          <t>Ehime</t>
        </is>
      </c>
      <c r="J361" s="151">
        <f>A361&amp;B361</f>
        <v/>
      </c>
      <c r="K361" s="151">
        <f>A361&amp;B361</f>
        <v/>
      </c>
    </row>
    <row r="362">
      <c r="A362" s="151" t="inlineStr">
        <is>
          <t>Copper</t>
        </is>
      </c>
      <c r="B362" s="151" t="inlineStr">
        <is>
          <t>Toyo Smelter &amp; Refinery, Sumitomo Metal Mining</t>
        </is>
      </c>
      <c r="C362" s="151" t="inlineStr">
        <is>
          <t>Toyo Smelter &amp; Refinery, Sumitomo Metal Mining</t>
        </is>
      </c>
      <c r="D362" s="151" t="inlineStr">
        <is>
          <t>JAPAN</t>
        </is>
      </c>
      <c r="E362" s="151" t="inlineStr">
        <is>
          <t>CID003878</t>
        </is>
      </c>
      <c r="F362" s="481" t="inlineStr">
        <is>
          <t>RMI</t>
        </is>
      </c>
      <c r="H362" s="151" t="inlineStr">
        <is>
          <t>Saijyo</t>
        </is>
      </c>
      <c r="I362" s="151" t="inlineStr">
        <is>
          <t>Ehime</t>
        </is>
      </c>
      <c r="J362" s="151">
        <f>A362&amp;B362</f>
        <v/>
      </c>
      <c r="K362" s="151">
        <f>A362&amp;B362</f>
        <v/>
      </c>
    </row>
    <row r="363">
      <c r="A363" s="151" t="inlineStr">
        <is>
          <t>Copper</t>
        </is>
      </c>
      <c r="B363" s="151" t="inlineStr">
        <is>
          <t>Tyrone</t>
        </is>
      </c>
      <c r="C363" s="151" t="inlineStr">
        <is>
          <t>Freeport-McMoRan Inc. (Tyrone)</t>
        </is>
      </c>
      <c r="D363" s="151" t="inlineStr">
        <is>
          <t>UNITED STATES OF AMERICA</t>
        </is>
      </c>
      <c r="E363" s="151" t="inlineStr">
        <is>
          <t>CID004367</t>
        </is>
      </c>
      <c r="F363" s="481" t="inlineStr">
        <is>
          <t>RMI</t>
        </is>
      </c>
      <c r="H363" s="151" t="inlineStr">
        <is>
          <t>Tyrone</t>
        </is>
      </c>
      <c r="I363" s="151" t="inlineStr">
        <is>
          <t>New Mexico</t>
        </is>
      </c>
      <c r="J363" s="151">
        <f>A363&amp;B363</f>
        <v/>
      </c>
      <c r="K363" s="151">
        <f>A363&amp;B363</f>
        <v/>
      </c>
    </row>
    <row r="364">
      <c r="A364" s="151" t="inlineStr">
        <is>
          <t>Copper</t>
        </is>
      </c>
      <c r="B364" s="151" t="inlineStr">
        <is>
          <t>Tyrone Leach</t>
        </is>
      </c>
      <c r="C364" s="151" t="inlineStr">
        <is>
          <t>Freeport-McMoRan Inc. (Tyrone)</t>
        </is>
      </c>
      <c r="D364" s="151" t="inlineStr">
        <is>
          <t>UNITED STATES OF AMERICA</t>
        </is>
      </c>
      <c r="E364" s="151" t="inlineStr">
        <is>
          <t>CID004367</t>
        </is>
      </c>
      <c r="F364" s="481" t="inlineStr">
        <is>
          <t>RMI</t>
        </is>
      </c>
      <c r="H364" s="151" t="inlineStr">
        <is>
          <t>Tyrone</t>
        </is>
      </c>
      <c r="I364" s="151" t="inlineStr">
        <is>
          <t>New Mexico</t>
        </is>
      </c>
      <c r="J364" s="151">
        <f>A364&amp;B364</f>
        <v/>
      </c>
      <c r="K364" s="151">
        <f>A364&amp;B364</f>
        <v/>
      </c>
    </row>
    <row r="365">
      <c r="A365" s="151" t="inlineStr">
        <is>
          <t>Copper</t>
        </is>
      </c>
      <c r="B365" s="151" t="inlineStr">
        <is>
          <t>Unidad La Caridad</t>
        </is>
      </c>
      <c r="C365" s="151" t="inlineStr">
        <is>
          <t>Unidad La Caridad</t>
        </is>
      </c>
      <c r="D365" s="151" t="inlineStr">
        <is>
          <t>MEXICO</t>
        </is>
      </c>
      <c r="E365" s="151" t="inlineStr">
        <is>
          <t>CID004271</t>
        </is>
      </c>
      <c r="F365" s="481" t="inlineStr">
        <is>
          <t>RMI</t>
        </is>
      </c>
      <c r="H365" s="151" t="inlineStr">
        <is>
          <t>Villa Hidalgo</t>
        </is>
      </c>
      <c r="I365" s="151" t="inlineStr">
        <is>
          <t>Jalisco</t>
        </is>
      </c>
      <c r="J365" s="151">
        <f>A365&amp;B365</f>
        <v/>
      </c>
      <c r="K365" s="151">
        <f>A365&amp;B365</f>
        <v/>
      </c>
    </row>
    <row r="366">
      <c r="A366" s="151" t="inlineStr">
        <is>
          <t>Copper</t>
        </is>
      </c>
      <c r="B366" s="151" t="inlineStr">
        <is>
          <t>Vale – Long Harbour Processing Plant (LHPP)</t>
        </is>
      </c>
      <c r="C366" s="151" t="inlineStr">
        <is>
          <t>Vale – Long Harbour Processing Plant (LHPP)</t>
        </is>
      </c>
      <c r="D366" s="151" t="inlineStr">
        <is>
          <t>CANADA</t>
        </is>
      </c>
      <c r="E366" s="151" t="inlineStr">
        <is>
          <t>CID004427</t>
        </is>
      </c>
      <c r="F366" s="481" t="inlineStr">
        <is>
          <t>RMI</t>
        </is>
      </c>
      <c r="H366" s="151" t="inlineStr">
        <is>
          <t>Long Harbour</t>
        </is>
      </c>
      <c r="I366" s="151" t="inlineStr">
        <is>
          <t>Newfoundland and Labrador</t>
        </is>
      </c>
      <c r="J366" s="151">
        <f>A366&amp;B366</f>
        <v/>
      </c>
      <c r="K366" s="151">
        <f>A366&amp;B366</f>
        <v/>
      </c>
    </row>
    <row r="367">
      <c r="A367" s="151" t="inlineStr">
        <is>
          <t>Copper</t>
        </is>
      </c>
      <c r="B367" s="151" t="inlineStr">
        <is>
          <t>Vale Copper Cliff Nickel Refinery</t>
        </is>
      </c>
      <c r="C367" s="151" t="inlineStr">
        <is>
          <t>Vale Copper Cliff Nickel Refinery</t>
        </is>
      </c>
      <c r="D367" s="151" t="inlineStr">
        <is>
          <t>CANADA</t>
        </is>
      </c>
      <c r="E367" s="151" t="inlineStr">
        <is>
          <t>CID004428</t>
        </is>
      </c>
      <c r="F367" s="481" t="inlineStr">
        <is>
          <t>RMI</t>
        </is>
      </c>
      <c r="H367" s="151" t="inlineStr">
        <is>
          <t>Sudbury</t>
        </is>
      </c>
      <c r="I367" s="151" t="inlineStr">
        <is>
          <t>Ontario</t>
        </is>
      </c>
      <c r="J367" s="151">
        <f>A367&amp;B367</f>
        <v/>
      </c>
      <c r="K367" s="151">
        <f>A367&amp;B367</f>
        <v/>
      </c>
    </row>
    <row r="368">
      <c r="A368" s="151" t="inlineStr">
        <is>
          <t>Copper</t>
        </is>
      </c>
      <c r="B368" s="151" t="inlineStr">
        <is>
          <t>Vedanta Limited - Sterlite Copper</t>
        </is>
      </c>
      <c r="C368" s="151" t="inlineStr">
        <is>
          <t>Vedanta Limited-Sterlite Copper</t>
        </is>
      </c>
      <c r="D368" s="151" t="inlineStr">
        <is>
          <t>INDIA</t>
        </is>
      </c>
      <c r="E368" s="151" t="inlineStr">
        <is>
          <t>CID004228</t>
        </is>
      </c>
      <c r="F368" s="481" t="inlineStr">
        <is>
          <t>RMI</t>
        </is>
      </c>
      <c r="H368" s="151" t="inlineStr">
        <is>
          <t>Silvassa</t>
        </is>
      </c>
      <c r="I368" s="151" t="inlineStr">
        <is>
          <t>Dādra and Nagar Haveli and Damān and Diu</t>
        </is>
      </c>
      <c r="J368" s="151">
        <f>A368&amp;B368</f>
        <v/>
      </c>
      <c r="K368" s="151">
        <f>A368&amp;B368</f>
        <v/>
      </c>
    </row>
    <row r="369">
      <c r="A369" s="151" t="inlineStr">
        <is>
          <t>Copper</t>
        </is>
      </c>
      <c r="B369" s="151" t="inlineStr">
        <is>
          <t>Vedanta Limited-Sterlite Copper</t>
        </is>
      </c>
      <c r="C369" s="151" t="inlineStr">
        <is>
          <t>Vedanta Limited-Sterlite Copper</t>
        </is>
      </c>
      <c r="D369" s="151" t="inlineStr">
        <is>
          <t>INDIA</t>
        </is>
      </c>
      <c r="E369" s="151" t="inlineStr">
        <is>
          <t>CID004228</t>
        </is>
      </c>
      <c r="F369" s="481" t="inlineStr">
        <is>
          <t>RMI</t>
        </is>
      </c>
      <c r="H369" s="151" t="inlineStr">
        <is>
          <t>Silvassa</t>
        </is>
      </c>
      <c r="I369" s="151" t="inlineStr">
        <is>
          <t>Dādra and Nagar Haveli and Damān and Diu</t>
        </is>
      </c>
      <c r="J369" s="151">
        <f>A369&amp;B369</f>
        <v/>
      </c>
      <c r="K369" s="151">
        <f>A369&amp;B369</f>
        <v/>
      </c>
    </row>
    <row r="370">
      <c r="A370" s="151" t="inlineStr">
        <is>
          <t>Copper</t>
        </is>
      </c>
      <c r="B370" s="151" t="inlineStr">
        <is>
          <t>Young Poong Seokpo Smelter</t>
        </is>
      </c>
      <c r="C370" s="151" t="inlineStr">
        <is>
          <t>Young Poong Sukpo Smelter</t>
        </is>
      </c>
      <c r="D370" s="151" t="inlineStr">
        <is>
          <t>KOREA, REPUBLIC OF</t>
        </is>
      </c>
      <c r="E370" s="151" t="inlineStr">
        <is>
          <t>CID005289</t>
        </is>
      </c>
      <c r="F370" s="481" t="inlineStr">
        <is>
          <t>RMI</t>
        </is>
      </c>
      <c r="H370" s="151" t="inlineStr">
        <is>
          <t>Bonghwa-gun</t>
        </is>
      </c>
      <c r="I370" s="151" t="inlineStr">
        <is>
          <t>Gyeongsangbuk-do</t>
        </is>
      </c>
      <c r="J370" s="151">
        <f>A370&amp;B370</f>
        <v/>
      </c>
      <c r="K370" s="151">
        <f>A370&amp;B370</f>
        <v/>
      </c>
    </row>
    <row r="371">
      <c r="A371" s="151" t="inlineStr">
        <is>
          <t>Copper</t>
        </is>
      </c>
      <c r="B371" s="151" t="inlineStr">
        <is>
          <t>Young Poong Sukpo Smelter</t>
        </is>
      </c>
      <c r="C371" s="151" t="inlineStr">
        <is>
          <t>Young Poong Sukpo Smelter</t>
        </is>
      </c>
      <c r="D371" s="151" t="inlineStr">
        <is>
          <t>KOREA, REPUBLIC OF</t>
        </is>
      </c>
      <c r="E371" s="151" t="inlineStr">
        <is>
          <t>CID005289</t>
        </is>
      </c>
      <c r="F371" s="481" t="inlineStr">
        <is>
          <t>RMI</t>
        </is>
      </c>
      <c r="H371" s="151" t="inlineStr">
        <is>
          <t>Bonghwa-gun</t>
        </is>
      </c>
      <c r="I371" s="151" t="inlineStr">
        <is>
          <t>Gyeongsangbuk-do</t>
        </is>
      </c>
      <c r="J371" s="151">
        <f>A371&amp;B371</f>
        <v/>
      </c>
      <c r="K371" s="151">
        <f>A371&amp;B371</f>
        <v/>
      </c>
    </row>
    <row r="372">
      <c r="A372" s="151" t="inlineStr">
        <is>
          <t>Copper</t>
        </is>
      </c>
      <c r="B372" s="151" t="inlineStr">
        <is>
          <t>Yunnan Copper Industry Co., Ltd.</t>
        </is>
      </c>
      <c r="C372" s="151" t="inlineStr">
        <is>
          <t>Yunnan Copper Southwest Copper Branch</t>
        </is>
      </c>
      <c r="D372" s="151" t="inlineStr">
        <is>
          <t>CHINA</t>
        </is>
      </c>
      <c r="E372" s="151" t="inlineStr">
        <is>
          <t>CID005350</t>
        </is>
      </c>
      <c r="F372" s="481" t="inlineStr">
        <is>
          <t>RMI</t>
        </is>
      </c>
      <c r="H372" s="151" t="inlineStr">
        <is>
          <t>Kunming</t>
        </is>
      </c>
      <c r="I372" s="151" t="inlineStr">
        <is>
          <t>Yunnan Sheng</t>
        </is>
      </c>
      <c r="J372" s="151">
        <f>A372&amp;B372</f>
        <v/>
      </c>
      <c r="K372" s="151">
        <f>A372&amp;B372</f>
        <v/>
      </c>
    </row>
    <row r="373">
      <c r="A373" s="151" t="inlineStr">
        <is>
          <t>Copper</t>
        </is>
      </c>
      <c r="B373" s="151" t="inlineStr">
        <is>
          <t>Yunnan Copper Southwest Copper Branch</t>
        </is>
      </c>
      <c r="C373" s="151" t="inlineStr">
        <is>
          <t>Yunnan Copper Southwest Copper Branch</t>
        </is>
      </c>
      <c r="D373" s="151" t="inlineStr">
        <is>
          <t>CHINA</t>
        </is>
      </c>
      <c r="E373" s="151" t="inlineStr">
        <is>
          <t>CID005350</t>
        </is>
      </c>
      <c r="F373" s="481" t="inlineStr">
        <is>
          <t>RMI</t>
        </is>
      </c>
      <c r="H373" s="151" t="inlineStr">
        <is>
          <t>Kunming</t>
        </is>
      </c>
      <c r="I373" s="151" t="inlineStr">
        <is>
          <t>Yunnan Sheng</t>
        </is>
      </c>
      <c r="J373" s="151">
        <f>A373&amp;B373</f>
        <v/>
      </c>
      <c r="K373" s="151">
        <f>A373&amp;B373</f>
        <v/>
      </c>
    </row>
    <row r="374">
      <c r="A374" s="151" t="inlineStr">
        <is>
          <t>Copper</t>
        </is>
      </c>
      <c r="B374" s="151" t="inlineStr">
        <is>
          <t>Zimbabwe Platinum Mines Private Limited</t>
        </is>
      </c>
      <c r="C374" s="151" t="inlineStr">
        <is>
          <t>Zimbabwe Platinum Mines Private Limited</t>
        </is>
      </c>
      <c r="D374" s="151" t="inlineStr">
        <is>
          <t>ZIMBABWE</t>
        </is>
      </c>
      <c r="E374" s="151" t="inlineStr">
        <is>
          <t>CID005329</t>
        </is>
      </c>
      <c r="F374" s="481" t="inlineStr">
        <is>
          <t>RMI</t>
        </is>
      </c>
      <c r="H374" s="151" t="inlineStr">
        <is>
          <t>Selous</t>
        </is>
      </c>
      <c r="I374" s="151" t="inlineStr">
        <is>
          <t>Mashonaland West</t>
        </is>
      </c>
      <c r="J374" s="151">
        <f>A374&amp;B374</f>
        <v/>
      </c>
      <c r="K374" s="151">
        <f>A374&amp;B374</f>
        <v/>
      </c>
    </row>
    <row r="375">
      <c r="A375" s="151" t="inlineStr">
        <is>
          <t>Copper</t>
        </is>
      </c>
      <c r="B375" s="151" t="inlineStr">
        <is>
          <t>ZIMPLATS</t>
        </is>
      </c>
      <c r="C375" s="151" t="inlineStr">
        <is>
          <t>Zimbabwe Platinum Mines Private Limited</t>
        </is>
      </c>
      <c r="D375" s="151" t="inlineStr">
        <is>
          <t>ZIMBABWE</t>
        </is>
      </c>
      <c r="E375" s="151" t="inlineStr">
        <is>
          <t>CID005329</t>
        </is>
      </c>
      <c r="F375" s="481" t="inlineStr">
        <is>
          <t>RMI</t>
        </is>
      </c>
      <c r="H375" s="151" t="inlineStr">
        <is>
          <t>Selous</t>
        </is>
      </c>
      <c r="I375" s="151" t="inlineStr">
        <is>
          <t>Mashonaland West</t>
        </is>
      </c>
      <c r="J375" s="151">
        <f>A375&amp;B375</f>
        <v/>
      </c>
      <c r="K375" s="151">
        <f>A375&amp;B375</f>
        <v/>
      </c>
    </row>
    <row r="376">
      <c r="A376" s="151" t="inlineStr">
        <is>
          <t>Copper</t>
        </is>
      </c>
      <c r="B376" s="151" t="inlineStr">
        <is>
          <t>Smelter not listed</t>
        </is>
      </c>
      <c r="F376" s="481" t="n"/>
      <c r="J376" s="151">
        <f>A376&amp;B376</f>
        <v/>
      </c>
      <c r="K376" s="151">
        <f>A376&amp;B376</f>
        <v/>
      </c>
    </row>
    <row r="377">
      <c r="A377" s="151" t="inlineStr">
        <is>
          <t>Copper</t>
        </is>
      </c>
      <c r="B377" s="151" t="inlineStr">
        <is>
          <t>Smelter not yet identified</t>
        </is>
      </c>
      <c r="C377" s="151" t="inlineStr">
        <is>
          <t>Unknown</t>
        </is>
      </c>
      <c r="D377" s="151" t="inlineStr">
        <is>
          <t>Unknown</t>
        </is>
      </c>
      <c r="F377" s="481" t="n"/>
      <c r="J377" s="151">
        <f>A377&amp;B377</f>
        <v/>
      </c>
      <c r="K377" s="151">
        <f>A377&amp;B377</f>
        <v/>
      </c>
    </row>
    <row r="378">
      <c r="A378" s="151" t="inlineStr">
        <is>
          <t>Graphite</t>
        </is>
      </c>
      <c r="B378" s="151" t="inlineStr">
        <is>
          <t>BTR New Energy Materials indonesia</t>
        </is>
      </c>
      <c r="C378" s="151" t="inlineStr">
        <is>
          <t>PT INDONESIA BTR NEWENERGY MATERIAL (IMIP)</t>
        </is>
      </c>
      <c r="D378" s="151" t="inlineStr">
        <is>
          <t>INDONESIA</t>
        </is>
      </c>
      <c r="E378" s="151" t="inlineStr">
        <is>
          <t>CID005039</t>
        </is>
      </c>
      <c r="F378" s="481" t="inlineStr">
        <is>
          <t>RMI</t>
        </is>
      </c>
      <c r="H378" s="151" t="inlineStr">
        <is>
          <t>Morowali</t>
        </is>
      </c>
      <c r="I378" s="151" t="inlineStr">
        <is>
          <t>Sulawesi</t>
        </is>
      </c>
      <c r="J378" s="151">
        <f>A378&amp;B378</f>
        <v/>
      </c>
      <c r="K378" s="151">
        <f>A378&amp;B378</f>
        <v/>
      </c>
    </row>
    <row r="379">
      <c r="A379" s="151" t="inlineStr">
        <is>
          <t>Graphite</t>
        </is>
      </c>
      <c r="B379" s="151" t="inlineStr">
        <is>
          <t>BTR New Energy Materials Shenzhen</t>
        </is>
      </c>
      <c r="C379" s="151" t="inlineStr">
        <is>
          <t>Huizhou BTR NEW MATERIAL GROUP CO., LTD.</t>
        </is>
      </c>
      <c r="D379" s="151" t="inlineStr">
        <is>
          <t>CHINA</t>
        </is>
      </c>
      <c r="E379" s="151" t="inlineStr">
        <is>
          <t>CID005040</t>
        </is>
      </c>
      <c r="F379" s="481" t="inlineStr">
        <is>
          <t>RMI</t>
        </is>
      </c>
      <c r="H379" s="151" t="inlineStr">
        <is>
          <t>Huizhou</t>
        </is>
      </c>
      <c r="I379" s="151" t="inlineStr">
        <is>
          <t>Guangdong Sheng</t>
        </is>
      </c>
      <c r="J379" s="151">
        <f>A379&amp;B379</f>
        <v/>
      </c>
      <c r="K379" s="151">
        <f>A379&amp;B379</f>
        <v/>
      </c>
    </row>
    <row r="380">
      <c r="A380" s="151" t="inlineStr">
        <is>
          <t>Graphite</t>
        </is>
      </c>
      <c r="B380" s="151" t="inlineStr">
        <is>
          <t>BTR NEW MATERIAL GROUP CO., LTD.</t>
        </is>
      </c>
      <c r="C380" s="151" t="inlineStr">
        <is>
          <t>Huizhou BTR NEW MATERIAL GROUP CO., LTD.</t>
        </is>
      </c>
      <c r="D380" s="151" t="inlineStr">
        <is>
          <t>CHINA</t>
        </is>
      </c>
      <c r="E380" s="151" t="inlineStr">
        <is>
          <t>CID005040</t>
        </is>
      </c>
      <c r="F380" s="481" t="inlineStr">
        <is>
          <t>RMI</t>
        </is>
      </c>
      <c r="H380" s="151" t="inlineStr">
        <is>
          <t>Huizhou</t>
        </is>
      </c>
      <c r="I380" s="151" t="inlineStr">
        <is>
          <t>Guangdong Sheng</t>
        </is>
      </c>
      <c r="J380" s="151">
        <f>A380&amp;B380</f>
        <v/>
      </c>
      <c r="K380" s="151">
        <f>A380&amp;B380</f>
        <v/>
      </c>
    </row>
    <row r="381">
      <c r="A381" s="151" t="inlineStr">
        <is>
          <t>Graphite</t>
        </is>
      </c>
      <c r="B381" s="151" t="inlineStr">
        <is>
          <t>Huizhou BTR NEW MATERIAL GROUP CO., LTD.</t>
        </is>
      </c>
      <c r="C381" s="151" t="inlineStr">
        <is>
          <t>Huizhou BTR NEW MATERIAL GROUP CO., LTD.</t>
        </is>
      </c>
      <c r="D381" s="151" t="inlineStr">
        <is>
          <t>CHINA</t>
        </is>
      </c>
      <c r="E381" s="151" t="inlineStr">
        <is>
          <t>CID005040</t>
        </is>
      </c>
      <c r="F381" s="481" t="inlineStr">
        <is>
          <t>RMI</t>
        </is>
      </c>
      <c r="H381" s="151" t="inlineStr">
        <is>
          <t>Huizhou</t>
        </is>
      </c>
      <c r="I381" s="151" t="inlineStr">
        <is>
          <t>Guangdong Sheng</t>
        </is>
      </c>
      <c r="J381" s="151">
        <f>A381&amp;B381</f>
        <v/>
      </c>
      <c r="K381" s="151">
        <f>A381&amp;B381</f>
        <v/>
      </c>
    </row>
    <row r="382">
      <c r="A382" s="151" t="inlineStr">
        <is>
          <t>Graphite</t>
        </is>
      </c>
      <c r="B382" s="151" t="inlineStr">
        <is>
          <t>Hunan Zhongke Shinzoom Co.,Ltd</t>
        </is>
      </c>
      <c r="C382" s="151" t="inlineStr">
        <is>
          <t>Hunan Zhongke Shinzoom Co.,Ltd</t>
        </is>
      </c>
      <c r="D382" s="151" t="inlineStr">
        <is>
          <t>CHINA</t>
        </is>
      </c>
      <c r="E382" s="151" t="inlineStr">
        <is>
          <t>CID005042</t>
        </is>
      </c>
      <c r="F382" s="481" t="inlineStr">
        <is>
          <t>RMI</t>
        </is>
      </c>
      <c r="H382" s="151" t="inlineStr">
        <is>
          <t>Changsha</t>
        </is>
      </c>
      <c r="I382" s="151" t="inlineStr">
        <is>
          <t>Hunan Sheng</t>
        </is>
      </c>
      <c r="J382" s="151">
        <f>A382&amp;B382</f>
        <v/>
      </c>
      <c r="K382" s="151">
        <f>A382&amp;B382</f>
        <v/>
      </c>
    </row>
    <row r="383">
      <c r="A383" s="151" t="inlineStr">
        <is>
          <t>Graphite</t>
        </is>
      </c>
      <c r="B383" s="151" t="inlineStr">
        <is>
          <t>Hunan Zhongke Shinzoom Technology Co., Ltd.</t>
        </is>
      </c>
      <c r="C383" s="151" t="inlineStr">
        <is>
          <t>Hunan Zhongke Shinzoom Co.,Ltd</t>
        </is>
      </c>
      <c r="D383" s="151" t="inlineStr">
        <is>
          <t>CHINA</t>
        </is>
      </c>
      <c r="E383" s="151" t="inlineStr">
        <is>
          <t>CID005042</t>
        </is>
      </c>
      <c r="F383" s="481" t="inlineStr">
        <is>
          <t>RMI</t>
        </is>
      </c>
      <c r="H383" s="151" t="inlineStr">
        <is>
          <t>Changsha</t>
        </is>
      </c>
      <c r="I383" s="151" t="inlineStr">
        <is>
          <t>Hunan Sheng</t>
        </is>
      </c>
      <c r="J383" s="151">
        <f>A383&amp;B383</f>
        <v/>
      </c>
      <c r="K383" s="151">
        <f>A383&amp;B383</f>
        <v/>
      </c>
    </row>
    <row r="384">
      <c r="A384" s="151" t="inlineStr">
        <is>
          <t>Graphite</t>
        </is>
      </c>
      <c r="B384" s="151" t="inlineStr">
        <is>
          <t>PT INDONESIA BTR NEWENERGY MATERIAL (IMIP)</t>
        </is>
      </c>
      <c r="C384" s="151" t="inlineStr">
        <is>
          <t>PT INDONESIA BTR NEWENERGY MATERIAL (IMIP)</t>
        </is>
      </c>
      <c r="D384" s="151" t="inlineStr">
        <is>
          <t>INDONESIA</t>
        </is>
      </c>
      <c r="E384" s="151" t="inlineStr">
        <is>
          <t>CID005039</t>
        </is>
      </c>
      <c r="F384" s="481" t="inlineStr">
        <is>
          <t>RMI</t>
        </is>
      </c>
      <c r="H384" s="151" t="inlineStr">
        <is>
          <t>Morowali</t>
        </is>
      </c>
      <c r="I384" s="151" t="inlineStr">
        <is>
          <t>Sulawesi</t>
        </is>
      </c>
      <c r="J384" s="151">
        <f>A384&amp;B384</f>
        <v/>
      </c>
      <c r="K384" s="151">
        <f>A384&amp;B384</f>
        <v/>
      </c>
    </row>
    <row r="385">
      <c r="A385" s="151" t="inlineStr">
        <is>
          <t>Graphite</t>
        </is>
      </c>
      <c r="B385" s="151" t="inlineStr">
        <is>
          <t>PT INDONESIA BTR NEWENERGY MATERIAL(KIP)</t>
        </is>
      </c>
      <c r="C385" s="151" t="inlineStr">
        <is>
          <t>PT INDONESIA BTR NEWENERGY MATERIAL(KIP)</t>
        </is>
      </c>
      <c r="D385" s="151" t="inlineStr">
        <is>
          <t>INDONESIA</t>
        </is>
      </c>
      <c r="E385" s="151" t="inlineStr">
        <is>
          <t>CID005469</t>
        </is>
      </c>
      <c r="F385" s="481" t="inlineStr">
        <is>
          <t>RMI</t>
        </is>
      </c>
      <c r="H385" s="151" t="inlineStr">
        <is>
          <t>Kendal</t>
        </is>
      </c>
      <c r="I385" s="151" t="inlineStr">
        <is>
          <t>Jawa Tengah</t>
        </is>
      </c>
      <c r="J385" s="151">
        <f>A385&amp;B385</f>
        <v/>
      </c>
      <c r="K385" s="151">
        <f>A385&amp;B385</f>
        <v/>
      </c>
    </row>
    <row r="386">
      <c r="A386" s="151" t="inlineStr">
        <is>
          <t>Graphite</t>
        </is>
      </c>
      <c r="B386" s="151" t="inlineStr">
        <is>
          <t>Smelter not listed</t>
        </is>
      </c>
      <c r="F386" s="481" t="n"/>
      <c r="J386" s="151">
        <f>A386&amp;B386</f>
        <v/>
      </c>
      <c r="K386" s="151">
        <f>A386&amp;B386</f>
        <v/>
      </c>
    </row>
    <row r="387">
      <c r="A387" s="151" t="inlineStr">
        <is>
          <t>Graphite</t>
        </is>
      </c>
      <c r="B387" s="151" t="inlineStr">
        <is>
          <t>Smelter not yet identified</t>
        </is>
      </c>
      <c r="C387" s="151" t="inlineStr">
        <is>
          <t>Unknown</t>
        </is>
      </c>
      <c r="D387" s="151" t="inlineStr">
        <is>
          <t>Unknown</t>
        </is>
      </c>
      <c r="F387" s="481" t="n"/>
      <c r="J387" s="151">
        <f>A387&amp;B387</f>
        <v/>
      </c>
      <c r="K387" s="151">
        <f>A387&amp;B387</f>
        <v/>
      </c>
    </row>
    <row r="388">
      <c r="A388" s="151" t="inlineStr">
        <is>
          <t>Lithium</t>
        </is>
      </c>
      <c r="B388" s="151" t="inlineStr">
        <is>
          <t>Abazhou Gaoyuan Lithium Battery Material Co., Ltd.</t>
        </is>
      </c>
      <c r="C388" s="151" t="inlineStr">
        <is>
          <t>Abazhou Gaoyuan Lithium Electric Material Co., Ltd.</t>
        </is>
      </c>
      <c r="D388" s="151" t="inlineStr">
        <is>
          <t>CHINA</t>
        </is>
      </c>
      <c r="E388" s="151" t="inlineStr">
        <is>
          <t>CID003709</t>
        </is>
      </c>
      <c r="F388" s="481" t="inlineStr">
        <is>
          <t>RMI</t>
        </is>
      </c>
      <c r="H388" s="151" t="inlineStr">
        <is>
          <t>Wenchuan County</t>
        </is>
      </c>
      <c r="I388" s="151" t="inlineStr">
        <is>
          <t>Sichuan Sheng</t>
        </is>
      </c>
      <c r="J388" s="151">
        <f>A388&amp;B388</f>
        <v/>
      </c>
      <c r="K388" s="151">
        <f>A388&amp;B388</f>
        <v/>
      </c>
    </row>
    <row r="389">
      <c r="A389" s="151" t="inlineStr">
        <is>
          <t>Lithium</t>
        </is>
      </c>
      <c r="B389" s="151" t="inlineStr">
        <is>
          <t>Abazhou Gaoyuan Lithium Electric Material Co., Ltd.</t>
        </is>
      </c>
      <c r="C389" s="151" t="inlineStr">
        <is>
          <t>Abazhou Gaoyuan Lithium Electric Material Co., Ltd.</t>
        </is>
      </c>
      <c r="D389" s="151" t="inlineStr">
        <is>
          <t>CHINA</t>
        </is>
      </c>
      <c r="E389" s="151" t="inlineStr">
        <is>
          <t>CID003709</t>
        </is>
      </c>
      <c r="F389" s="481" t="inlineStr">
        <is>
          <t>RMI</t>
        </is>
      </c>
      <c r="H389" s="151" t="inlineStr">
        <is>
          <t>Wenchuan County</t>
        </is>
      </c>
      <c r="I389" s="151" t="inlineStr">
        <is>
          <t>Sichuan Sheng</t>
        </is>
      </c>
      <c r="J389" s="151">
        <f>A389&amp;B389</f>
        <v/>
      </c>
      <c r="K389" s="151">
        <f>A389&amp;B389</f>
        <v/>
      </c>
    </row>
    <row r="390">
      <c r="A390" s="151" t="inlineStr">
        <is>
          <t>Lithium</t>
        </is>
      </c>
      <c r="B390" s="151" t="inlineStr">
        <is>
          <t>Albemarle - Langelsheim Site</t>
        </is>
      </c>
      <c r="C390" s="151" t="inlineStr">
        <is>
          <t>Albemarle - Langelsheim Site</t>
        </is>
      </c>
      <c r="D390" s="151" t="inlineStr">
        <is>
          <t>GERMANY</t>
        </is>
      </c>
      <c r="E390" s="151" t="inlineStr">
        <is>
          <t>CID005008</t>
        </is>
      </c>
      <c r="F390" s="481" t="inlineStr">
        <is>
          <t>RMI</t>
        </is>
      </c>
      <c r="H390" s="151" t="inlineStr">
        <is>
          <t>Langelsheim</t>
        </is>
      </c>
      <c r="I390" s="151" t="inlineStr">
        <is>
          <t>Niedersachsen</t>
        </is>
      </c>
      <c r="J390" s="151">
        <f>A390&amp;B390</f>
        <v/>
      </c>
      <c r="K390" s="151">
        <f>A390&amp;B390</f>
        <v/>
      </c>
    </row>
    <row r="391">
      <c r="A391" s="151" t="inlineStr">
        <is>
          <t>Lithium</t>
        </is>
      </c>
      <c r="B391" s="151" t="inlineStr">
        <is>
          <t>Albemarle - Silver Peak Site</t>
        </is>
      </c>
      <c r="C391" s="151" t="inlineStr">
        <is>
          <t>Albemarle - Silver Peak Site</t>
        </is>
      </c>
      <c r="D391" s="151" t="inlineStr">
        <is>
          <t>UNITED STATES OF AMERICA</t>
        </is>
      </c>
      <c r="E391" s="151" t="inlineStr">
        <is>
          <t>CID005009</t>
        </is>
      </c>
      <c r="F391" s="481" t="inlineStr">
        <is>
          <t>RMI</t>
        </is>
      </c>
      <c r="H391" s="151" t="inlineStr">
        <is>
          <t>Silver Peak</t>
        </is>
      </c>
      <c r="I391" s="151" t="inlineStr">
        <is>
          <t>Nevada</t>
        </is>
      </c>
      <c r="J391" s="151">
        <f>A391&amp;B391</f>
        <v/>
      </c>
      <c r="K391" s="151">
        <f>A391&amp;B391</f>
        <v/>
      </c>
    </row>
    <row r="392">
      <c r="A392" s="151" t="inlineStr">
        <is>
          <t>Lithium</t>
        </is>
      </c>
      <c r="B392" s="151" t="inlineStr">
        <is>
          <t>Albemarle (La Negra)</t>
        </is>
      </c>
      <c r="C392" s="151" t="inlineStr">
        <is>
          <t>La Negra Lithium Carbonate Plant</t>
        </is>
      </c>
      <c r="D392" s="151" t="inlineStr">
        <is>
          <t>CHILE</t>
        </is>
      </c>
      <c r="E392" s="151" t="inlineStr">
        <is>
          <t>CID004544</t>
        </is>
      </c>
      <c r="F392" s="481" t="inlineStr">
        <is>
          <t>RMI</t>
        </is>
      </c>
      <c r="H392" s="151" t="inlineStr">
        <is>
          <t>Antofagasta</t>
        </is>
      </c>
      <c r="I392" s="151" t="inlineStr">
        <is>
          <t>Antofagasta</t>
        </is>
      </c>
      <c r="J392" s="151">
        <f>A392&amp;B392</f>
        <v/>
      </c>
      <c r="K392" s="151">
        <f>A392&amp;B392</f>
        <v/>
      </c>
    </row>
    <row r="393">
      <c r="A393" s="151" t="inlineStr">
        <is>
          <t>Lithium</t>
        </is>
      </c>
      <c r="B393" s="151" t="inlineStr">
        <is>
          <t>Albemarle Sichuan New Material Co. Ltd. (Meishan)</t>
        </is>
      </c>
      <c r="C393" s="151" t="inlineStr">
        <is>
          <t>Albemarle Sichuan New Material Co. Ltd. (Meishan)</t>
        </is>
      </c>
      <c r="D393" s="151" t="inlineStr">
        <is>
          <t>CHINA</t>
        </is>
      </c>
      <c r="E393" s="151" t="inlineStr">
        <is>
          <t>CID005007</t>
        </is>
      </c>
      <c r="F393" s="481" t="inlineStr">
        <is>
          <t>RMI</t>
        </is>
      </c>
      <c r="H393" s="151" t="inlineStr">
        <is>
          <t>Meishan</t>
        </is>
      </c>
      <c r="I393" s="151" t="inlineStr">
        <is>
          <t>Sichuan Sheng</t>
        </is>
      </c>
      <c r="J393" s="151">
        <f>A393&amp;B393</f>
        <v/>
      </c>
      <c r="K393" s="151">
        <f>A393&amp;B393</f>
        <v/>
      </c>
    </row>
    <row r="394">
      <c r="A394" s="151" t="inlineStr">
        <is>
          <t>Lithium</t>
        </is>
      </c>
      <c r="B394" s="151" t="inlineStr">
        <is>
          <t>Arcadium Lithium (Bessemer City)</t>
        </is>
      </c>
      <c r="C394" s="151" t="inlineStr">
        <is>
          <t>Arcadium Lithium (Bessemer City)</t>
        </is>
      </c>
      <c r="D394" s="151" t="inlineStr">
        <is>
          <t>UNITED STATES OF AMERICA</t>
        </is>
      </c>
      <c r="E394" s="151" t="inlineStr">
        <is>
          <t>CID004749</t>
        </is>
      </c>
      <c r="F394" s="481" t="inlineStr">
        <is>
          <t>RMI</t>
        </is>
      </c>
      <c r="H394" s="151" t="inlineStr">
        <is>
          <t>Bessemer City</t>
        </is>
      </c>
      <c r="I394" s="151" t="inlineStr">
        <is>
          <t>North Carolina</t>
        </is>
      </c>
      <c r="J394" s="151">
        <f>A394&amp;B394</f>
        <v/>
      </c>
      <c r="K394" s="151">
        <f>A394&amp;B394</f>
        <v/>
      </c>
    </row>
    <row r="395">
      <c r="A395" s="151" t="inlineStr">
        <is>
          <t>Lithium</t>
        </is>
      </c>
      <c r="B395" s="151" t="inlineStr">
        <is>
          <t>Arcadium Lithium (Fenix)</t>
        </is>
      </c>
      <c r="C395" s="151" t="inlineStr">
        <is>
          <t>Arcadium Lithium (Fenix)</t>
        </is>
      </c>
      <c r="D395" s="151" t="inlineStr">
        <is>
          <t>ARGENTINA</t>
        </is>
      </c>
      <c r="E395" s="151" t="inlineStr">
        <is>
          <t>CID004747</t>
        </is>
      </c>
      <c r="F395" s="481" t="inlineStr">
        <is>
          <t>RMI</t>
        </is>
      </c>
      <c r="H395" s="151" t="inlineStr">
        <is>
          <t>Antofagasta de la Sierra</t>
        </is>
      </c>
      <c r="I395" s="151" t="inlineStr">
        <is>
          <t>Catamarca</t>
        </is>
      </c>
      <c r="J395" s="151">
        <f>A395&amp;B395</f>
        <v/>
      </c>
      <c r="K395" s="151">
        <f>A395&amp;B395</f>
        <v/>
      </c>
    </row>
    <row r="396">
      <c r="A396" s="151" t="inlineStr">
        <is>
          <t>Lithium</t>
        </is>
      </c>
      <c r="B396" s="151" t="inlineStr">
        <is>
          <t>Attero Recycling Pvt Ltd</t>
        </is>
      </c>
      <c r="C396" s="151" t="inlineStr">
        <is>
          <t>Attero Recycling Pvt Ltd</t>
        </is>
      </c>
      <c r="D396" s="151" t="inlineStr">
        <is>
          <t>INDIA</t>
        </is>
      </c>
      <c r="E396" s="151" t="inlineStr">
        <is>
          <t>CID004696</t>
        </is>
      </c>
      <c r="F396" s="481" t="inlineStr">
        <is>
          <t>RMI</t>
        </is>
      </c>
      <c r="H396" s="151" t="inlineStr">
        <is>
          <t>Roorkee</t>
        </is>
      </c>
      <c r="I396" s="151" t="inlineStr">
        <is>
          <t>Uttarākhand</t>
        </is>
      </c>
      <c r="J396" s="151">
        <f>A396&amp;B396</f>
        <v/>
      </c>
      <c r="K396" s="151">
        <f>A396&amp;B396</f>
        <v/>
      </c>
    </row>
    <row r="397">
      <c r="A397" s="151" t="inlineStr">
        <is>
          <t>Lithium</t>
        </is>
      </c>
      <c r="B397" s="151" t="inlineStr">
        <is>
          <t>Cauchari-Olaroz (Exar)</t>
        </is>
      </c>
      <c r="C397" s="151" t="inlineStr">
        <is>
          <t>Minera Exar S.A.</t>
        </is>
      </c>
      <c r="D397" s="151" t="inlineStr">
        <is>
          <t>ARGENTINA</t>
        </is>
      </c>
      <c r="E397" s="151" t="inlineStr">
        <is>
          <t>CID005184</t>
        </is>
      </c>
      <c r="F397" s="481" t="inlineStr">
        <is>
          <t>RMI</t>
        </is>
      </c>
      <c r="H397" s="151" t="inlineStr">
        <is>
          <t>Susques</t>
        </is>
      </c>
      <c r="I397" s="151" t="inlineStr">
        <is>
          <t>Jujuy</t>
        </is>
      </c>
      <c r="J397" s="151">
        <f>A397&amp;B397</f>
        <v/>
      </c>
      <c r="K397" s="151">
        <f>A397&amp;B397</f>
        <v/>
      </c>
    </row>
    <row r="398">
      <c r="A398" s="151" t="inlineStr">
        <is>
          <t>Lithium</t>
        </is>
      </c>
      <c r="B398" s="151" t="inlineStr">
        <is>
          <t>Chengdu Youngy Lithium Technology Co., Ltd</t>
        </is>
      </c>
      <c r="C398" s="151" t="inlineStr">
        <is>
          <t>Chengdu Youngy Lithium Technology Co., Ltd</t>
        </is>
      </c>
      <c r="D398" s="151" t="inlineStr">
        <is>
          <t>CHINA</t>
        </is>
      </c>
      <c r="E398" s="151" t="inlineStr">
        <is>
          <t>CID004722</t>
        </is>
      </c>
      <c r="F398" s="481" t="inlineStr">
        <is>
          <t>RMI</t>
        </is>
      </c>
      <c r="H398" s="151" t="inlineStr">
        <is>
          <t>Chengdu</t>
        </is>
      </c>
      <c r="I398" s="151" t="inlineStr">
        <is>
          <t>Sichuan Sheng</t>
        </is>
      </c>
      <c r="J398" s="151">
        <f>A398&amp;B398</f>
        <v/>
      </c>
      <c r="K398" s="151">
        <f>A398&amp;B398</f>
        <v/>
      </c>
    </row>
    <row r="399">
      <c r="A399" s="151" t="inlineStr">
        <is>
          <t>Lithium</t>
        </is>
      </c>
      <c r="B399" s="151" t="inlineStr">
        <is>
          <t>ChiZhou CN New Materials and Technology Co., Ltd.</t>
        </is>
      </c>
      <c r="C399" s="151" t="inlineStr">
        <is>
          <t>ChiZhou CN New Materials and Technology Co., Ltd.</t>
        </is>
      </c>
      <c r="D399" s="151" t="inlineStr">
        <is>
          <t>CHINA</t>
        </is>
      </c>
      <c r="E399" s="151" t="inlineStr">
        <is>
          <t>CID004015</t>
        </is>
      </c>
      <c r="F399" s="481" t="inlineStr">
        <is>
          <t>RMI</t>
        </is>
      </c>
      <c r="H399" s="151" t="inlineStr">
        <is>
          <t>Chizhou City</t>
        </is>
      </c>
      <c r="I399" s="151" t="inlineStr">
        <is>
          <t>Anhui Sheng</t>
        </is>
      </c>
      <c r="J399" s="151">
        <f>A399&amp;B399</f>
        <v/>
      </c>
      <c r="K399" s="151">
        <f>A399&amp;B399</f>
        <v/>
      </c>
    </row>
    <row r="400">
      <c r="A400" s="151" t="inlineStr">
        <is>
          <t>Lithium</t>
        </is>
      </c>
      <c r="B400" s="151" t="inlineStr">
        <is>
          <t>Fairsky Industrial Co., Limited</t>
        </is>
      </c>
      <c r="C400" s="151" t="inlineStr">
        <is>
          <t>Fairsky Industrial Co., Limited</t>
        </is>
      </c>
      <c r="D400" s="151" t="inlineStr">
        <is>
          <t>CHINA</t>
        </is>
      </c>
      <c r="E400" s="151" t="inlineStr">
        <is>
          <t>CID005355</t>
        </is>
      </c>
      <c r="F400" s="481" t="inlineStr">
        <is>
          <t>RMI</t>
        </is>
      </c>
      <c r="H400" s="151" t="inlineStr">
        <is>
          <t>Baoding</t>
        </is>
      </c>
      <c r="I400" s="151" t="inlineStr">
        <is>
          <t>Hebei Sheng</t>
        </is>
      </c>
      <c r="J400" s="151">
        <f>A400&amp;B400</f>
        <v/>
      </c>
      <c r="K400" s="151">
        <f>A400&amp;B400</f>
        <v/>
      </c>
    </row>
    <row r="401">
      <c r="A401" s="151" t="inlineStr">
        <is>
          <t>Lithium</t>
        </is>
      </c>
      <c r="B401" s="151" t="inlineStr">
        <is>
          <t>Ganfeng Lithium Group Co., Ltd.</t>
        </is>
      </c>
      <c r="C401" s="151" t="inlineStr">
        <is>
          <t>Ganfeng Lithium Group Co., Ltd.</t>
        </is>
      </c>
      <c r="D401" s="151" t="inlineStr">
        <is>
          <t>CHINA</t>
        </is>
      </c>
      <c r="E401" s="151" t="inlineStr">
        <is>
          <t>CID003714</t>
        </is>
      </c>
      <c r="F401" s="481" t="inlineStr">
        <is>
          <t>RMI</t>
        </is>
      </c>
      <c r="H401" s="151" t="inlineStr">
        <is>
          <t>Xinyu City</t>
        </is>
      </c>
      <c r="I401" s="151" t="inlineStr">
        <is>
          <t>Jiangxi Sheng</t>
        </is>
      </c>
      <c r="J401" s="151">
        <f>A401&amp;B401</f>
        <v/>
      </c>
      <c r="K401" s="151">
        <f>A401&amp;B401</f>
        <v/>
      </c>
    </row>
    <row r="402">
      <c r="A402" s="151" t="inlineStr">
        <is>
          <t>Lithium</t>
        </is>
      </c>
      <c r="B402" s="151" t="inlineStr">
        <is>
          <t>Ganzhou Miracle Lithium Industrial Co., Ltd.</t>
        </is>
      </c>
      <c r="C402" s="151" t="inlineStr">
        <is>
          <t>Ganzhou Miracle Lithium Industrial Co., Ltd.</t>
        </is>
      </c>
      <c r="D402" s="151" t="inlineStr">
        <is>
          <t>CHINA</t>
        </is>
      </c>
      <c r="E402" s="151" t="inlineStr">
        <is>
          <t>CID004022</t>
        </is>
      </c>
      <c r="F402" s="481" t="inlineStr">
        <is>
          <t>RMI</t>
        </is>
      </c>
      <c r="H402" s="151" t="inlineStr">
        <is>
          <t>Ganzhou</t>
        </is>
      </c>
      <c r="I402" s="151" t="inlineStr">
        <is>
          <t>Jiangxi Sheng</t>
        </is>
      </c>
      <c r="J402" s="151">
        <f>A402&amp;B402</f>
        <v/>
      </c>
      <c r="K402" s="151">
        <f>A402&amp;B402</f>
        <v/>
      </c>
    </row>
    <row r="403">
      <c r="A403" s="151" t="inlineStr">
        <is>
          <t>Lithium</t>
        </is>
      </c>
      <c r="B403" s="151" t="inlineStr">
        <is>
          <t>General Lithium</t>
        </is>
      </c>
      <c r="C403" s="151" t="inlineStr">
        <is>
          <t>General Lithium Corporation</t>
        </is>
      </c>
      <c r="D403" s="151" t="inlineStr">
        <is>
          <t>CHINA</t>
        </is>
      </c>
      <c r="E403" s="151" t="inlineStr">
        <is>
          <t>CID003710</t>
        </is>
      </c>
      <c r="F403" s="481" t="inlineStr">
        <is>
          <t>RMI</t>
        </is>
      </c>
      <c r="H403" s="151" t="inlineStr">
        <is>
          <t>Haimen City</t>
        </is>
      </c>
      <c r="I403" s="151" t="inlineStr">
        <is>
          <t>Jiangsu Sheng</t>
        </is>
      </c>
      <c r="J403" s="151">
        <f>A403&amp;B403</f>
        <v/>
      </c>
      <c r="K403" s="151">
        <f>A403&amp;B403</f>
        <v/>
      </c>
    </row>
    <row r="404">
      <c r="A404" s="151" t="inlineStr">
        <is>
          <t>Lithium</t>
        </is>
      </c>
      <c r="B404" s="151" t="inlineStr">
        <is>
          <t>General Lithium Corporation</t>
        </is>
      </c>
      <c r="C404" s="151" t="inlineStr">
        <is>
          <t>General Lithium Corporation</t>
        </is>
      </c>
      <c r="D404" s="151" t="inlineStr">
        <is>
          <t>CHINA</t>
        </is>
      </c>
      <c r="E404" s="151" t="inlineStr">
        <is>
          <t>CID003710</t>
        </is>
      </c>
      <c r="F404" s="481" t="inlineStr">
        <is>
          <t>RMI</t>
        </is>
      </c>
      <c r="H404" s="151" t="inlineStr">
        <is>
          <t>Haimen City</t>
        </is>
      </c>
      <c r="I404" s="151" t="inlineStr">
        <is>
          <t>Jiangsu Sheng</t>
        </is>
      </c>
      <c r="J404" s="151">
        <f>A404&amp;B404</f>
        <v/>
      </c>
      <c r="K404" s="151">
        <f>A404&amp;B404</f>
        <v/>
      </c>
    </row>
    <row r="405">
      <c r="A405" s="151" t="inlineStr">
        <is>
          <t>Lithium</t>
        </is>
      </c>
      <c r="B405" s="151" t="inlineStr">
        <is>
          <t>Greenbushes Lithium Operation</t>
        </is>
      </c>
      <c r="C405" s="151" t="inlineStr">
        <is>
          <t>Greenbushes Lithium Operation</t>
        </is>
      </c>
      <c r="D405" s="151" t="inlineStr">
        <is>
          <t>AUSTRALIA</t>
        </is>
      </c>
      <c r="E405" s="151" t="inlineStr">
        <is>
          <t>CID004602</t>
        </is>
      </c>
      <c r="F405" s="481" t="inlineStr">
        <is>
          <t>RMI</t>
        </is>
      </c>
      <c r="H405" s="151" t="inlineStr">
        <is>
          <t>Greenbushes</t>
        </is>
      </c>
      <c r="I405" s="151" t="inlineStr">
        <is>
          <t>Western Australia</t>
        </is>
      </c>
      <c r="J405" s="151">
        <f>A405&amp;B405</f>
        <v/>
      </c>
      <c r="K405" s="151">
        <f>A405&amp;B405</f>
        <v/>
      </c>
    </row>
    <row r="406">
      <c r="A406" s="151" t="inlineStr">
        <is>
          <t>Lithium</t>
        </is>
      </c>
      <c r="B406" s="151" t="inlineStr">
        <is>
          <t>Guizhou Red Star Electronic Material Co., Ltd.</t>
        </is>
      </c>
      <c r="C406" s="151" t="inlineStr">
        <is>
          <t>Guizhou Red Star Electronic Material Co., Ltd.</t>
        </is>
      </c>
      <c r="D406" s="151" t="inlineStr">
        <is>
          <t>CHINA</t>
        </is>
      </c>
      <c r="E406" s="151" t="inlineStr">
        <is>
          <t>CID003712</t>
        </is>
      </c>
      <c r="F406" s="481" t="inlineStr">
        <is>
          <t>RMI</t>
        </is>
      </c>
      <c r="H406" s="151" t="inlineStr">
        <is>
          <t>Tongren City</t>
        </is>
      </c>
      <c r="I406" s="151" t="inlineStr">
        <is>
          <t>Guizhou Sheng</t>
        </is>
      </c>
      <c r="J406" s="151">
        <f>A406&amp;B406</f>
        <v/>
      </c>
      <c r="K406" s="151">
        <f>A406&amp;B406</f>
        <v/>
      </c>
    </row>
    <row r="407">
      <c r="A407" s="151" t="inlineStr">
        <is>
          <t>Lithium</t>
        </is>
      </c>
      <c r="B407" s="151" t="inlineStr">
        <is>
          <t>Guizhou Redstar Development Dalong Manganese Industry Co., Ltd.</t>
        </is>
      </c>
      <c r="C407" s="151" t="inlineStr">
        <is>
          <t>Guizhou Redstar Development Dalong Manganese Industry Co., Ltd.</t>
        </is>
      </c>
      <c r="D407" s="151" t="inlineStr">
        <is>
          <t>CHINA</t>
        </is>
      </c>
      <c r="E407" s="151" t="inlineStr">
        <is>
          <t>CID003711</t>
        </is>
      </c>
      <c r="F407" s="481" t="inlineStr">
        <is>
          <t>RMI</t>
        </is>
      </c>
      <c r="H407" s="151" t="inlineStr">
        <is>
          <t>Tongren City</t>
        </is>
      </c>
      <c r="I407" s="151" t="inlineStr">
        <is>
          <t>Guizhou Sheng</t>
        </is>
      </c>
      <c r="J407" s="151">
        <f>A407&amp;B407</f>
        <v/>
      </c>
      <c r="K407" s="151">
        <f>A407&amp;B407</f>
        <v/>
      </c>
    </row>
    <row r="408">
      <c r="A408" s="151" t="inlineStr">
        <is>
          <t>Lithium</t>
        </is>
      </c>
      <c r="B408" s="151" t="inlineStr">
        <is>
          <t>Hunan Brunp Recycling Technology Co., Ltd.</t>
        </is>
      </c>
      <c r="C408" s="151" t="inlineStr">
        <is>
          <t>Hunan Brunp Recycling Technology Co., Ltd.</t>
        </is>
      </c>
      <c r="D408" s="151" t="inlineStr">
        <is>
          <t>CHINA</t>
        </is>
      </c>
      <c r="E408" s="151" t="inlineStr">
        <is>
          <t>CID004023</t>
        </is>
      </c>
      <c r="F408" s="481" t="inlineStr">
        <is>
          <t>RMI</t>
        </is>
      </c>
      <c r="H408" s="151" t="inlineStr">
        <is>
          <t>Changsha</t>
        </is>
      </c>
      <c r="I408" s="151" t="inlineStr">
        <is>
          <t>Hunan Sheng</t>
        </is>
      </c>
      <c r="J408" s="151">
        <f>A408&amp;B408</f>
        <v/>
      </c>
      <c r="K408" s="151">
        <f>A408&amp;B408</f>
        <v/>
      </c>
    </row>
    <row r="409">
      <c r="A409" s="151" t="inlineStr">
        <is>
          <t>Lithium</t>
        </is>
      </c>
      <c r="B409" s="151" t="inlineStr">
        <is>
          <t>Hunan Wuchuang Cycle Technology Co., LTD</t>
        </is>
      </c>
      <c r="C409" s="151" t="inlineStr">
        <is>
          <t>Hunan Wuchuang Recycling Technology Co., Ltd.</t>
        </is>
      </c>
      <c r="D409" s="151" t="inlineStr">
        <is>
          <t>CHINA</t>
        </is>
      </c>
      <c r="E409" s="151" t="inlineStr">
        <is>
          <t>CID003713</t>
        </is>
      </c>
      <c r="F409" s="481" t="inlineStr">
        <is>
          <t>RMI</t>
        </is>
      </c>
      <c r="H409" s="151" t="inlineStr">
        <is>
          <t>Ningxiang City</t>
        </is>
      </c>
      <c r="I409" s="151" t="inlineStr">
        <is>
          <t>Hunan Sheng</t>
        </is>
      </c>
      <c r="J409" s="151">
        <f>A409&amp;B409</f>
        <v/>
      </c>
      <c r="K409" s="151">
        <f>A409&amp;B409</f>
        <v/>
      </c>
    </row>
    <row r="410">
      <c r="A410" s="151" t="inlineStr">
        <is>
          <t>Lithium</t>
        </is>
      </c>
      <c r="B410" s="151" t="inlineStr">
        <is>
          <t>Hunan Wuchuang Recycling Technology Co., Ltd.</t>
        </is>
      </c>
      <c r="C410" s="151" t="inlineStr">
        <is>
          <t>Hunan Wuchuang Recycling Technology Co., Ltd.</t>
        </is>
      </c>
      <c r="D410" s="151" t="inlineStr">
        <is>
          <t>CHINA</t>
        </is>
      </c>
      <c r="E410" s="151" t="inlineStr">
        <is>
          <t>CID003713</t>
        </is>
      </c>
      <c r="F410" s="481" t="inlineStr">
        <is>
          <t>RMI</t>
        </is>
      </c>
      <c r="H410" s="151" t="inlineStr">
        <is>
          <t>Ningxiang City</t>
        </is>
      </c>
      <c r="I410" s="151" t="inlineStr">
        <is>
          <t>Hunan Sheng</t>
        </is>
      </c>
      <c r="J410" s="151">
        <f>A410&amp;B410</f>
        <v/>
      </c>
      <c r="K410" s="151">
        <f>A410&amp;B410</f>
        <v/>
      </c>
    </row>
    <row r="411">
      <c r="A411" s="151" t="inlineStr">
        <is>
          <t>Lithium</t>
        </is>
      </c>
      <c r="B411" s="151" t="inlineStr">
        <is>
          <t>Hunan Yongshan Lithium Co., Ltd.</t>
        </is>
      </c>
      <c r="C411" s="151" t="inlineStr">
        <is>
          <t>Hunan Yongshan Lithium Co., Ltd.</t>
        </is>
      </c>
      <c r="D411" s="151" t="inlineStr">
        <is>
          <t>CHINA</t>
        </is>
      </c>
      <c r="E411" s="151" t="inlineStr">
        <is>
          <t>CID004726</t>
        </is>
      </c>
      <c r="F411" s="481" t="inlineStr">
        <is>
          <t>RMI</t>
        </is>
      </c>
      <c r="H411" s="151" t="inlineStr">
        <is>
          <t>Changsha City</t>
        </is>
      </c>
      <c r="I411" s="151" t="inlineStr">
        <is>
          <t>Hunan Sheng</t>
        </is>
      </c>
      <c r="J411" s="151">
        <f>A411&amp;B411</f>
        <v/>
      </c>
      <c r="K411" s="151">
        <f>A411&amp;B411</f>
        <v/>
      </c>
    </row>
    <row r="412">
      <c r="A412" s="151" t="inlineStr">
        <is>
          <t>Lithium</t>
        </is>
      </c>
      <c r="B412" s="151" t="inlineStr">
        <is>
          <t>Jiangsu Baozong &amp; Baoda Pharmachem Co. Ltd.</t>
        </is>
      </c>
      <c r="C412" s="151" t="inlineStr">
        <is>
          <t>Jiangsu Baozong &amp; Baoda Pharmachem Co. Ltd.</t>
        </is>
      </c>
      <c r="D412" s="151" t="inlineStr">
        <is>
          <t>CHINA</t>
        </is>
      </c>
      <c r="E412" s="151" t="inlineStr">
        <is>
          <t>CID004751</t>
        </is>
      </c>
      <c r="F412" s="481" t="inlineStr">
        <is>
          <t>RMI</t>
        </is>
      </c>
      <c r="H412" s="151" t="inlineStr">
        <is>
          <t>Rugao</t>
        </is>
      </c>
      <c r="I412" s="151" t="inlineStr">
        <is>
          <t>Jiangsu Sheng</t>
        </is>
      </c>
      <c r="J412" s="151">
        <f>A412&amp;B412</f>
        <v/>
      </c>
      <c r="K412" s="151">
        <f>A412&amp;B412</f>
        <v/>
      </c>
    </row>
    <row r="413">
      <c r="A413" s="151" t="inlineStr">
        <is>
          <t>Lithium</t>
        </is>
      </c>
      <c r="B413" s="151" t="inlineStr">
        <is>
          <t>Jiangxi Albemarle Lithium Co., Ltd.</t>
        </is>
      </c>
      <c r="C413" s="151" t="inlineStr">
        <is>
          <t>Jiangxi Albemarle Lithium Co., Ltd.</t>
        </is>
      </c>
      <c r="D413" s="151" t="inlineStr">
        <is>
          <t>CHINA</t>
        </is>
      </c>
      <c r="E413" s="151" t="inlineStr">
        <is>
          <t>CID004494</t>
        </is>
      </c>
      <c r="F413" s="481" t="inlineStr">
        <is>
          <t>RMI</t>
        </is>
      </c>
      <c r="H413" s="151" t="inlineStr">
        <is>
          <t>Xinyu</t>
        </is>
      </c>
      <c r="I413" s="151" t="inlineStr">
        <is>
          <t>Jiangxi Sheng</t>
        </is>
      </c>
      <c r="J413" s="151">
        <f>A413&amp;B413</f>
        <v/>
      </c>
      <c r="K413" s="151">
        <f>A413&amp;B413</f>
        <v/>
      </c>
    </row>
    <row r="414">
      <c r="A414" s="151" t="inlineStr">
        <is>
          <t>Lithium</t>
        </is>
      </c>
      <c r="B414" s="151" t="inlineStr">
        <is>
          <t>Jiangxi Ganfeng Lithium Co., Ltd.</t>
        </is>
      </c>
      <c r="C414" s="151" t="inlineStr">
        <is>
          <t>Ganfeng Lithium Group Co., Ltd.</t>
        </is>
      </c>
      <c r="D414" s="151" t="inlineStr">
        <is>
          <t>CHINA</t>
        </is>
      </c>
      <c r="E414" s="151" t="inlineStr">
        <is>
          <t>CID003714</t>
        </is>
      </c>
      <c r="F414" s="481" t="inlineStr">
        <is>
          <t>RMI</t>
        </is>
      </c>
      <c r="H414" s="151" t="inlineStr">
        <is>
          <t>Xinyu City</t>
        </is>
      </c>
      <c r="I414" s="151" t="inlineStr">
        <is>
          <t>Jiangxi Sheng</t>
        </is>
      </c>
      <c r="J414" s="151">
        <f>A414&amp;B414</f>
        <v/>
      </c>
      <c r="K414" s="151">
        <f>A414&amp;B414</f>
        <v/>
      </c>
    </row>
    <row r="415">
      <c r="A415" s="151" t="inlineStr">
        <is>
          <t>Lithium</t>
        </is>
      </c>
      <c r="B415" s="151" t="inlineStr">
        <is>
          <t>Jiangxi Nanshi Lithium Power New Materials Co., Ltd.</t>
        </is>
      </c>
      <c r="C415" s="151" t="inlineStr">
        <is>
          <t>Jiangxi Nanshi Lithium Power New Materials Co., Ltd.</t>
        </is>
      </c>
      <c r="D415" s="151" t="inlineStr">
        <is>
          <t>CHINA</t>
        </is>
      </c>
      <c r="E415" s="151" t="inlineStr">
        <is>
          <t>CID004014</t>
        </is>
      </c>
      <c r="F415" s="481" t="inlineStr">
        <is>
          <t>RMI</t>
        </is>
      </c>
      <c r="H415" s="151" t="inlineStr">
        <is>
          <t>Yichun City</t>
        </is>
      </c>
      <c r="I415" s="151" t="inlineStr">
        <is>
          <t>Jiangxi Sheng</t>
        </is>
      </c>
      <c r="J415" s="151">
        <f>A415&amp;B415</f>
        <v/>
      </c>
      <c r="K415" s="151">
        <f>A415&amp;B415</f>
        <v/>
      </c>
    </row>
    <row r="416">
      <c r="A416" s="151" t="inlineStr">
        <is>
          <t>Lithium</t>
        </is>
      </c>
      <c r="B416" s="151" t="inlineStr">
        <is>
          <t>Jiangxi Rui da Xinnengyuan Technology Co., Ltd.</t>
        </is>
      </c>
      <c r="C416" s="151" t="inlineStr">
        <is>
          <t>Jiangxi Ruida New Energy Technology Co., Ltd.</t>
        </is>
      </c>
      <c r="D416" s="151" t="inlineStr">
        <is>
          <t>CHINA</t>
        </is>
      </c>
      <c r="E416" s="151" t="inlineStr">
        <is>
          <t>CID004439</t>
        </is>
      </c>
      <c r="F416" s="481" t="inlineStr">
        <is>
          <t>RMI</t>
        </is>
      </c>
      <c r="H416" s="151" t="inlineStr">
        <is>
          <t>Yichun City</t>
        </is>
      </c>
      <c r="I416" s="151" t="inlineStr">
        <is>
          <t>Jiangxi Sheng</t>
        </is>
      </c>
      <c r="J416" s="151">
        <f>A416&amp;B416</f>
        <v/>
      </c>
      <c r="K416" s="151">
        <f>A416&amp;B416</f>
        <v/>
      </c>
    </row>
    <row r="417">
      <c r="A417" s="151" t="inlineStr">
        <is>
          <t>Lithium</t>
        </is>
      </c>
      <c r="B417" s="151" t="inlineStr">
        <is>
          <t>Jiangxi Ruida New Energy Technology Co., Ltd.</t>
        </is>
      </c>
      <c r="C417" s="151" t="inlineStr">
        <is>
          <t>Jiangxi Ruida New Energy Technology Co., Ltd.</t>
        </is>
      </c>
      <c r="D417" s="151" t="inlineStr">
        <is>
          <t>CHINA</t>
        </is>
      </c>
      <c r="E417" s="151" t="inlineStr">
        <is>
          <t>CID004439</t>
        </is>
      </c>
      <c r="F417" s="481" t="inlineStr">
        <is>
          <t>RMI</t>
        </is>
      </c>
      <c r="H417" s="151" t="inlineStr">
        <is>
          <t>Yichun City</t>
        </is>
      </c>
      <c r="I417" s="151" t="inlineStr">
        <is>
          <t>Jiangxi Sheng</t>
        </is>
      </c>
      <c r="J417" s="151">
        <f>A417&amp;B417</f>
        <v/>
      </c>
      <c r="K417" s="151">
        <f>A417&amp;B417</f>
        <v/>
      </c>
    </row>
    <row r="418">
      <c r="A418" s="151" t="inlineStr">
        <is>
          <t>Lithium</t>
        </is>
      </c>
      <c r="B418" s="151" t="inlineStr">
        <is>
          <t>Jingmen GEM Co., Ltd.</t>
        </is>
      </c>
      <c r="C418" s="151" t="inlineStr">
        <is>
          <t>Jingmen GEM Co., Ltd.</t>
        </is>
      </c>
      <c r="D418" s="151" t="inlineStr">
        <is>
          <t>CHINA</t>
        </is>
      </c>
      <c r="E418" s="151" t="inlineStr">
        <is>
          <t>CID004013</t>
        </is>
      </c>
      <c r="F418" s="481" t="inlineStr">
        <is>
          <t>RMI</t>
        </is>
      </c>
      <c r="H418" s="151" t="inlineStr">
        <is>
          <t>Jingmen</t>
        </is>
      </c>
      <c r="I418" s="151" t="inlineStr">
        <is>
          <t>Hubei Sheng</t>
        </is>
      </c>
      <c r="J418" s="151">
        <f>A418&amp;B418</f>
        <v/>
      </c>
      <c r="K418" s="151">
        <f>A418&amp;B418</f>
        <v/>
      </c>
    </row>
    <row r="419">
      <c r="A419" s="151" t="inlineStr">
        <is>
          <t>Lithium</t>
        </is>
      </c>
      <c r="B419" s="151" t="inlineStr">
        <is>
          <t>Kemerton</t>
        </is>
      </c>
      <c r="C419" s="151" t="inlineStr">
        <is>
          <t>Kemerton Lithium Hydroxide Plant</t>
        </is>
      </c>
      <c r="D419" s="151" t="inlineStr">
        <is>
          <t>AUSTRALIA</t>
        </is>
      </c>
      <c r="E419" s="151" t="inlineStr">
        <is>
          <t>CID003759</t>
        </is>
      </c>
      <c r="F419" s="481" t="inlineStr">
        <is>
          <t>RMI</t>
        </is>
      </c>
      <c r="H419" s="151" t="inlineStr">
        <is>
          <t>Wellesley</t>
        </is>
      </c>
      <c r="I419" s="151" t="inlineStr">
        <is>
          <t>Western Australia</t>
        </is>
      </c>
      <c r="J419" s="151">
        <f>A419&amp;B419</f>
        <v/>
      </c>
      <c r="K419" s="151">
        <f>A419&amp;B419</f>
        <v/>
      </c>
    </row>
    <row r="420">
      <c r="A420" s="151" t="inlineStr">
        <is>
          <t>Lithium</t>
        </is>
      </c>
      <c r="B420" s="151" t="inlineStr">
        <is>
          <t>Kemerton Lithium Hydroxide Plant</t>
        </is>
      </c>
      <c r="C420" s="151" t="inlineStr">
        <is>
          <t>Kemerton Lithium Hydroxide Plant</t>
        </is>
      </c>
      <c r="D420" s="151" t="inlineStr">
        <is>
          <t>AUSTRALIA</t>
        </is>
      </c>
      <c r="E420" s="151" t="inlineStr">
        <is>
          <t>CID003759</t>
        </is>
      </c>
      <c r="F420" s="481" t="inlineStr">
        <is>
          <t>RMI</t>
        </is>
      </c>
      <c r="H420" s="151" t="inlineStr">
        <is>
          <t>Wellesley</t>
        </is>
      </c>
      <c r="I420" s="151" t="inlineStr">
        <is>
          <t>Western Australia</t>
        </is>
      </c>
      <c r="J420" s="151">
        <f>A420&amp;B420</f>
        <v/>
      </c>
      <c r="K420" s="151">
        <f>A420&amp;B420</f>
        <v/>
      </c>
    </row>
    <row r="421">
      <c r="A421" s="151" t="inlineStr">
        <is>
          <t>Lithium</t>
        </is>
      </c>
      <c r="B421" s="151" t="inlineStr">
        <is>
          <t>Kings Mountain Lithium Hydroxide Plant</t>
        </is>
      </c>
      <c r="C421" s="151" t="inlineStr">
        <is>
          <t>Kings Mountain Lithium Hydroxide Plant</t>
        </is>
      </c>
      <c r="D421" s="151" t="inlineStr">
        <is>
          <t>UNITED STATES OF AMERICA</t>
        </is>
      </c>
      <c r="E421" s="151" t="inlineStr">
        <is>
          <t>CID004495</t>
        </is>
      </c>
      <c r="F421" s="481" t="inlineStr">
        <is>
          <t>RMI</t>
        </is>
      </c>
      <c r="H421" s="151" t="inlineStr">
        <is>
          <t>Kings Mountain</t>
        </is>
      </c>
      <c r="I421" s="151" t="inlineStr">
        <is>
          <t>North Carolina</t>
        </is>
      </c>
      <c r="J421" s="151">
        <f>A421&amp;B421</f>
        <v/>
      </c>
      <c r="K421" s="151">
        <f>A421&amp;B421</f>
        <v/>
      </c>
    </row>
    <row r="422">
      <c r="A422" s="151" t="inlineStr">
        <is>
          <t>Lithium</t>
        </is>
      </c>
      <c r="B422" s="151" t="inlineStr">
        <is>
          <t>Kings Mountain Lithium Plant</t>
        </is>
      </c>
      <c r="C422" s="151" t="inlineStr">
        <is>
          <t>Kings Mountain Lithium Hydroxide Plant</t>
        </is>
      </c>
      <c r="D422" s="151" t="inlineStr">
        <is>
          <t>UNITED STATES OF AMERICA</t>
        </is>
      </c>
      <c r="E422" s="151" t="inlineStr">
        <is>
          <t>CID004495</t>
        </is>
      </c>
      <c r="F422" s="481" t="inlineStr">
        <is>
          <t>RMI</t>
        </is>
      </c>
      <c r="H422" s="151" t="inlineStr">
        <is>
          <t>Kings Mountain</t>
        </is>
      </c>
      <c r="I422" s="151" t="inlineStr">
        <is>
          <t>North Carolina</t>
        </is>
      </c>
      <c r="J422" s="151">
        <f>A422&amp;B422</f>
        <v/>
      </c>
      <c r="K422" s="151">
        <f>A422&amp;B422</f>
        <v/>
      </c>
    </row>
    <row r="423">
      <c r="A423" s="151" t="inlineStr">
        <is>
          <t>Lithium</t>
        </is>
      </c>
      <c r="B423" s="151" t="inlineStr">
        <is>
          <t>La Negra Chemical Plant</t>
        </is>
      </c>
      <c r="C423" s="151" t="inlineStr">
        <is>
          <t>La Negra Lithium Carbonate Plant</t>
        </is>
      </c>
      <c r="D423" s="151" t="inlineStr">
        <is>
          <t>CHILE</t>
        </is>
      </c>
      <c r="E423" s="151" t="inlineStr">
        <is>
          <t>CID004544</t>
        </is>
      </c>
      <c r="F423" s="481" t="inlineStr">
        <is>
          <t>RMI</t>
        </is>
      </c>
      <c r="H423" s="151" t="inlineStr">
        <is>
          <t>Antofagasta</t>
        </is>
      </c>
      <c r="I423" s="151" t="inlineStr">
        <is>
          <t>Antofagasta</t>
        </is>
      </c>
      <c r="J423" s="151">
        <f>A423&amp;B423</f>
        <v/>
      </c>
      <c r="K423" s="151">
        <f>A423&amp;B423</f>
        <v/>
      </c>
    </row>
    <row r="424">
      <c r="A424" s="151" t="inlineStr">
        <is>
          <t>Lithium</t>
        </is>
      </c>
      <c r="B424" s="151" t="inlineStr">
        <is>
          <t>La Negra Lithium Carbonate Plant</t>
        </is>
      </c>
      <c r="C424" s="151" t="inlineStr">
        <is>
          <t>La Negra Lithium Carbonate Plant</t>
        </is>
      </c>
      <c r="D424" s="151" t="inlineStr">
        <is>
          <t>CHILE</t>
        </is>
      </c>
      <c r="E424" s="151" t="inlineStr">
        <is>
          <t>CID004544</t>
        </is>
      </c>
      <c r="F424" s="481" t="inlineStr">
        <is>
          <t>RMI</t>
        </is>
      </c>
      <c r="H424" s="151" t="inlineStr">
        <is>
          <t>Antofagasta</t>
        </is>
      </c>
      <c r="I424" s="151" t="inlineStr">
        <is>
          <t>Antofagasta</t>
        </is>
      </c>
      <c r="J424" s="151">
        <f>A424&amp;B424</f>
        <v/>
      </c>
      <c r="K424" s="151">
        <f>A424&amp;B424</f>
        <v/>
      </c>
    </row>
    <row r="425">
      <c r="A425" s="151" t="inlineStr">
        <is>
          <t>Lithium</t>
        </is>
      </c>
      <c r="B425" s="151" t="inlineStr">
        <is>
          <t>Lianhe Chemical Technology(Dezhou) Co.,Ltd</t>
        </is>
      </c>
      <c r="C425" s="151" t="inlineStr">
        <is>
          <t>Lianhe Chemical Technology(Dezhou) Co.,Ltd</t>
        </is>
      </c>
      <c r="D425" s="151" t="inlineStr">
        <is>
          <t>CHINA</t>
        </is>
      </c>
      <c r="E425" s="151" t="inlineStr">
        <is>
          <t>CID005537</t>
        </is>
      </c>
      <c r="F425" s="481" t="inlineStr">
        <is>
          <t>RMI</t>
        </is>
      </c>
      <c r="H425" s="151" t="inlineStr">
        <is>
          <t>Dezhou</t>
        </is>
      </c>
      <c r="I425" s="151" t="inlineStr">
        <is>
          <t>Shandong Sheng</t>
        </is>
      </c>
      <c r="J425" s="151">
        <f>A425&amp;B425</f>
        <v/>
      </c>
      <c r="K425" s="151">
        <f>A425&amp;B425</f>
        <v/>
      </c>
    </row>
    <row r="426">
      <c r="A426" s="151" t="inlineStr">
        <is>
          <t>Lithium</t>
        </is>
      </c>
      <c r="B426" s="151" t="inlineStr">
        <is>
          <t>Lianhe Chemical Technology(Linhai) Co.,Ltd</t>
        </is>
      </c>
      <c r="C426" s="151" t="inlineStr">
        <is>
          <t>Lianhe Chemical Technology(Linhai) Co.,Ltd</t>
        </is>
      </c>
      <c r="D426" s="151" t="inlineStr">
        <is>
          <t>CHINA</t>
        </is>
      </c>
      <c r="E426" s="151" t="inlineStr">
        <is>
          <t>CID005266</t>
        </is>
      </c>
      <c r="F426" s="481" t="inlineStr">
        <is>
          <t>RMI</t>
        </is>
      </c>
      <c r="H426" s="151" t="inlineStr">
        <is>
          <t>Taizhou</t>
        </is>
      </c>
      <c r="I426" s="151" t="inlineStr">
        <is>
          <t>Zhejiang Sheng</t>
        </is>
      </c>
      <c r="J426" s="151">
        <f>A426&amp;B426</f>
        <v/>
      </c>
      <c r="K426" s="151">
        <f>A426&amp;B426</f>
        <v/>
      </c>
    </row>
    <row r="427">
      <c r="A427" s="151" t="inlineStr">
        <is>
          <t>Lithium</t>
        </is>
      </c>
      <c r="B427" s="151" t="inlineStr">
        <is>
          <t>Livent (Bessemer City)</t>
        </is>
      </c>
      <c r="C427" s="151" t="inlineStr">
        <is>
          <t>Arcadium Lithium (Bessemer City)</t>
        </is>
      </c>
      <c r="D427" s="151" t="inlineStr">
        <is>
          <t>UNITED STATES OF AMERICA</t>
        </is>
      </c>
      <c r="E427" s="151" t="inlineStr">
        <is>
          <t>CID004749</t>
        </is>
      </c>
      <c r="F427" s="481" t="inlineStr">
        <is>
          <t>RMI</t>
        </is>
      </c>
      <c r="H427" s="151" t="inlineStr">
        <is>
          <t>Bessemer City</t>
        </is>
      </c>
      <c r="I427" s="151" t="inlineStr">
        <is>
          <t>North Carolina</t>
        </is>
      </c>
      <c r="J427" s="151">
        <f>A427&amp;B427</f>
        <v/>
      </c>
      <c r="K427" s="151">
        <f>A427&amp;B427</f>
        <v/>
      </c>
    </row>
    <row r="428">
      <c r="A428" s="151" t="inlineStr">
        <is>
          <t>Lithium</t>
        </is>
      </c>
      <c r="B428" s="151" t="inlineStr">
        <is>
          <t>Livent (Fenix)</t>
        </is>
      </c>
      <c r="C428" s="151" t="inlineStr">
        <is>
          <t>Arcadium Lithium (Fenix)</t>
        </is>
      </c>
      <c r="D428" s="151" t="inlineStr">
        <is>
          <t>ARGENTINA</t>
        </is>
      </c>
      <c r="E428" s="151" t="inlineStr">
        <is>
          <t>CID004747</t>
        </is>
      </c>
      <c r="F428" s="481" t="inlineStr">
        <is>
          <t>RMI</t>
        </is>
      </c>
      <c r="H428" s="151" t="inlineStr">
        <is>
          <t>Antofagasta de la Sierra</t>
        </is>
      </c>
      <c r="I428" s="151" t="inlineStr">
        <is>
          <t>Catamarca</t>
        </is>
      </c>
      <c r="J428" s="151">
        <f>A428&amp;B428</f>
        <v/>
      </c>
      <c r="K428" s="151">
        <f>A428&amp;B428</f>
        <v/>
      </c>
    </row>
    <row r="429">
      <c r="A429" s="151" t="inlineStr">
        <is>
          <t>Lithium</t>
        </is>
      </c>
      <c r="B429" s="151" t="inlineStr">
        <is>
          <t>Livent Corporation (Bessemer City)</t>
        </is>
      </c>
      <c r="C429" s="151" t="inlineStr">
        <is>
          <t>Arcadium Lithium (Bessemer City)</t>
        </is>
      </c>
      <c r="D429" s="151" t="inlineStr">
        <is>
          <t>UNITED STATES OF AMERICA</t>
        </is>
      </c>
      <c r="E429" s="151" t="inlineStr">
        <is>
          <t>CID004749</t>
        </is>
      </c>
      <c r="F429" s="481" t="inlineStr">
        <is>
          <t>RMI</t>
        </is>
      </c>
      <c r="H429" s="151" t="inlineStr">
        <is>
          <t>Bessemer City</t>
        </is>
      </c>
      <c r="I429" s="151" t="inlineStr">
        <is>
          <t>North Carolina</t>
        </is>
      </c>
      <c r="J429" s="151">
        <f>A429&amp;B429</f>
        <v/>
      </c>
      <c r="K429" s="151">
        <f>A429&amp;B429</f>
        <v/>
      </c>
    </row>
    <row r="430">
      <c r="A430" s="151" t="inlineStr">
        <is>
          <t>Lithium</t>
        </is>
      </c>
      <c r="B430" s="151" t="inlineStr">
        <is>
          <t>Livent Corporation (Fenix)</t>
        </is>
      </c>
      <c r="C430" s="151" t="inlineStr">
        <is>
          <t>Arcadium Lithium (Fenix)</t>
        </is>
      </c>
      <c r="D430" s="151" t="inlineStr">
        <is>
          <t>ARGENTINA</t>
        </is>
      </c>
      <c r="E430" s="151" t="inlineStr">
        <is>
          <t>CID004747</t>
        </is>
      </c>
      <c r="F430" s="481" t="inlineStr">
        <is>
          <t>RMI</t>
        </is>
      </c>
      <c r="H430" s="151" t="inlineStr">
        <is>
          <t>Antofagasta de la Sierra</t>
        </is>
      </c>
      <c r="I430" s="151" t="inlineStr">
        <is>
          <t>Catamarca</t>
        </is>
      </c>
      <c r="J430" s="151">
        <f>A430&amp;B430</f>
        <v/>
      </c>
      <c r="K430" s="151">
        <f>A430&amp;B430</f>
        <v/>
      </c>
    </row>
    <row r="431">
      <c r="A431" s="151" t="inlineStr">
        <is>
          <t>Lithium</t>
        </is>
      </c>
      <c r="B431" s="151" t="inlineStr">
        <is>
          <t>Longnan Ruihong Technology Co., Ltd.</t>
        </is>
      </c>
      <c r="C431" s="151" t="inlineStr">
        <is>
          <t>Longnan Ruihong Technology Co., Ltd.</t>
        </is>
      </c>
      <c r="D431" s="151" t="inlineStr">
        <is>
          <t>CHINA</t>
        </is>
      </c>
      <c r="E431" s="151" t="inlineStr">
        <is>
          <t>CID004063</t>
        </is>
      </c>
      <c r="F431" s="481" t="inlineStr">
        <is>
          <t>RMI</t>
        </is>
      </c>
      <c r="H431" s="151" t="inlineStr">
        <is>
          <t>Ganzhou</t>
        </is>
      </c>
      <c r="I431" s="151" t="inlineStr">
        <is>
          <t>Jiangxi Sheng</t>
        </is>
      </c>
      <c r="J431" s="151">
        <f>A431&amp;B431</f>
        <v/>
      </c>
      <c r="K431" s="151">
        <f>A431&amp;B431</f>
        <v/>
      </c>
    </row>
    <row r="432">
      <c r="A432" s="151" t="inlineStr">
        <is>
          <t>Lithium</t>
        </is>
      </c>
      <c r="B432" s="151" t="inlineStr">
        <is>
          <t>Minera Exar (Ganfeng Lithium-Lithium Americas)</t>
        </is>
      </c>
      <c r="C432" s="151" t="inlineStr">
        <is>
          <t>Minera Exar S.A.</t>
        </is>
      </c>
      <c r="D432" s="151" t="inlineStr">
        <is>
          <t>ARGENTINA</t>
        </is>
      </c>
      <c r="E432" s="151" t="inlineStr">
        <is>
          <t>CID005184</t>
        </is>
      </c>
      <c r="F432" s="481" t="inlineStr">
        <is>
          <t>RMI</t>
        </is>
      </c>
      <c r="H432" s="151" t="inlineStr">
        <is>
          <t>Susques</t>
        </is>
      </c>
      <c r="I432" s="151" t="inlineStr">
        <is>
          <t>Jujuy</t>
        </is>
      </c>
      <c r="J432" s="151">
        <f>A432&amp;B432</f>
        <v/>
      </c>
      <c r="K432" s="151">
        <f>A432&amp;B432</f>
        <v/>
      </c>
    </row>
    <row r="433">
      <c r="A433" s="151" t="inlineStr">
        <is>
          <t>Lithium</t>
        </is>
      </c>
      <c r="B433" s="151" t="inlineStr">
        <is>
          <t>Minera Exar S.A.</t>
        </is>
      </c>
      <c r="C433" s="151" t="inlineStr">
        <is>
          <t>Minera Exar S.A.</t>
        </is>
      </c>
      <c r="D433" s="151" t="inlineStr">
        <is>
          <t>ARGENTINA</t>
        </is>
      </c>
      <c r="E433" s="151" t="inlineStr">
        <is>
          <t>CID005184</t>
        </is>
      </c>
      <c r="F433" s="481" t="inlineStr">
        <is>
          <t>RMI</t>
        </is>
      </c>
      <c r="H433" s="151" t="inlineStr">
        <is>
          <t>Susques</t>
        </is>
      </c>
      <c r="I433" s="151" t="inlineStr">
        <is>
          <t>Jujuy</t>
        </is>
      </c>
      <c r="J433" s="151">
        <f>A433&amp;B433</f>
        <v/>
      </c>
      <c r="K433" s="151">
        <f>A433&amp;B433</f>
        <v/>
      </c>
    </row>
    <row r="434">
      <c r="A434" s="151" t="inlineStr">
        <is>
          <t>Lithium</t>
        </is>
      </c>
      <c r="B434" s="151" t="inlineStr">
        <is>
          <t>Ningdu Ganfeng Lithium Co., Ltd.</t>
        </is>
      </c>
      <c r="C434" s="151" t="inlineStr">
        <is>
          <t>Ningdu Ganfeng Lithium Co., Ltd.</t>
        </is>
      </c>
      <c r="D434" s="151" t="inlineStr">
        <is>
          <t>CHINA</t>
        </is>
      </c>
      <c r="E434" s="151" t="inlineStr">
        <is>
          <t>CID003715</t>
        </is>
      </c>
      <c r="F434" s="481" t="inlineStr">
        <is>
          <t>RMI</t>
        </is>
      </c>
      <c r="H434" s="151" t="inlineStr">
        <is>
          <t>Ganzhou</t>
        </is>
      </c>
      <c r="I434" s="151" t="inlineStr">
        <is>
          <t>Jiangxi Sheng</t>
        </is>
      </c>
      <c r="J434" s="151">
        <f>A434&amp;B434</f>
        <v/>
      </c>
      <c r="K434" s="151">
        <f>A434&amp;B434</f>
        <v/>
      </c>
    </row>
    <row r="435">
      <c r="A435" s="151" t="inlineStr">
        <is>
          <t>Lithium</t>
        </is>
      </c>
      <c r="B435" s="151" t="inlineStr">
        <is>
          <t>Planta Quimica Carmen</t>
        </is>
      </c>
      <c r="C435" s="151" t="inlineStr">
        <is>
          <t>SQM Salar S.A. (Planta Quimica Litio Carmen)</t>
        </is>
      </c>
      <c r="D435" s="151" t="inlineStr">
        <is>
          <t>CHILE</t>
        </is>
      </c>
      <c r="E435" s="151" t="inlineStr">
        <is>
          <t>CID003954</t>
        </is>
      </c>
      <c r="F435" s="481" t="inlineStr">
        <is>
          <t>RMI</t>
        </is>
      </c>
      <c r="H435" s="151" t="inlineStr">
        <is>
          <t>Antofagasta</t>
        </is>
      </c>
      <c r="I435" s="151" t="inlineStr">
        <is>
          <t>Antofagasta</t>
        </is>
      </c>
      <c r="J435" s="151">
        <f>A435&amp;B435</f>
        <v/>
      </c>
      <c r="K435" s="151">
        <f>A435&amp;B435</f>
        <v/>
      </c>
    </row>
    <row r="436">
      <c r="A436" s="151" t="inlineStr">
        <is>
          <t>Lithium</t>
        </is>
      </c>
      <c r="B436" s="151" t="inlineStr">
        <is>
          <t>PT. ChengTok Lithium Indonesia</t>
        </is>
      </c>
      <c r="C436" s="151" t="inlineStr">
        <is>
          <t>PT. ChengTok Lithium Indonesia</t>
        </is>
      </c>
      <c r="D436" s="151" t="inlineStr">
        <is>
          <t>INDONESIA</t>
        </is>
      </c>
      <c r="E436" s="151" t="inlineStr">
        <is>
          <t>CID005222</t>
        </is>
      </c>
      <c r="F436" s="481" t="inlineStr">
        <is>
          <t>RMI</t>
        </is>
      </c>
      <c r="H436" s="151" t="inlineStr">
        <is>
          <t>Morowali</t>
        </is>
      </c>
      <c r="I436" s="151" t="inlineStr">
        <is>
          <t>Sulawesi Tengah</t>
        </is>
      </c>
      <c r="J436" s="151">
        <f>A436&amp;B436</f>
        <v/>
      </c>
      <c r="K436" s="151">
        <f>A436&amp;B436</f>
        <v/>
      </c>
    </row>
    <row r="437">
      <c r="A437" s="151" t="inlineStr">
        <is>
          <t>Lithium</t>
        </is>
      </c>
      <c r="B437" s="151" t="inlineStr">
        <is>
          <t>Qinghai Dongtai Jinear Lithium Resources Co., Ltd.</t>
        </is>
      </c>
      <c r="C437" s="151" t="inlineStr">
        <is>
          <t>Qinghai Dongtai Jinear Lithium Resources Co., Ltd.</t>
        </is>
      </c>
      <c r="D437" s="151" t="inlineStr">
        <is>
          <t>CHINA</t>
        </is>
      </c>
      <c r="E437" s="151" t="inlineStr">
        <is>
          <t>CID003716</t>
        </is>
      </c>
      <c r="F437" s="481" t="inlineStr">
        <is>
          <t>RMI</t>
        </is>
      </c>
      <c r="H437" s="151" t="inlineStr">
        <is>
          <t>Golmud City</t>
        </is>
      </c>
      <c r="I437" s="151" t="inlineStr">
        <is>
          <t>Qinghai Sheng</t>
        </is>
      </c>
      <c r="J437" s="151">
        <f>A437&amp;B437</f>
        <v/>
      </c>
      <c r="K437" s="151">
        <f>A437&amp;B437</f>
        <v/>
      </c>
    </row>
    <row r="438">
      <c r="A438" s="151" t="inlineStr">
        <is>
          <t>Lithium</t>
        </is>
      </c>
      <c r="B438" s="151" t="inlineStr">
        <is>
          <t>Qinghai Jinaier Lithium Resources Co., Ltd.</t>
        </is>
      </c>
      <c r="C438" s="151" t="inlineStr">
        <is>
          <t>Qinghai Jinaier Lithium Resources Co., Ltd.</t>
        </is>
      </c>
      <c r="D438" s="151" t="inlineStr">
        <is>
          <t>CHINA</t>
        </is>
      </c>
      <c r="E438" s="151" t="inlineStr">
        <is>
          <t>CID003950</t>
        </is>
      </c>
      <c r="F438" s="481" t="inlineStr">
        <is>
          <t>RMI</t>
        </is>
      </c>
      <c r="H438" s="151" t="inlineStr">
        <is>
          <t>Golmud City</t>
        </is>
      </c>
      <c r="I438" s="151" t="inlineStr">
        <is>
          <t>Qinghai Sheng</t>
        </is>
      </c>
      <c r="J438" s="151">
        <f>A438&amp;B438</f>
        <v/>
      </c>
      <c r="K438" s="151">
        <f>A438&amp;B438</f>
        <v/>
      </c>
    </row>
    <row r="439">
      <c r="A439" s="151" t="inlineStr">
        <is>
          <t>Lithium</t>
        </is>
      </c>
      <c r="B439" s="151" t="inlineStr">
        <is>
          <t>Qinzhou</t>
        </is>
      </c>
      <c r="C439" s="151" t="inlineStr">
        <is>
          <t>Qinzhou Lithium Hydroxide Plant</t>
        </is>
      </c>
      <c r="D439" s="151" t="inlineStr">
        <is>
          <t>CHINA</t>
        </is>
      </c>
      <c r="E439" s="151" t="inlineStr">
        <is>
          <t>CID004615</t>
        </is>
      </c>
      <c r="F439" s="481" t="inlineStr">
        <is>
          <t>RMI</t>
        </is>
      </c>
      <c r="H439" s="151" t="inlineStr">
        <is>
          <t>Qinzhou</t>
        </is>
      </c>
      <c r="I439" s="151" t="inlineStr">
        <is>
          <t>Guangxi Zhuangzu Zizhiqu</t>
        </is>
      </c>
      <c r="J439" s="151">
        <f>A439&amp;B439</f>
        <v/>
      </c>
      <c r="K439" s="151">
        <f>A439&amp;B439</f>
        <v/>
      </c>
    </row>
    <row r="440">
      <c r="A440" s="151" t="inlineStr">
        <is>
          <t>Lithium</t>
        </is>
      </c>
      <c r="B440" s="151" t="inlineStr">
        <is>
          <t>Qinzhou Lithium</t>
        </is>
      </c>
      <c r="C440" s="151" t="inlineStr">
        <is>
          <t>Qinzhou Lithium Hydroxide Plant</t>
        </is>
      </c>
      <c r="D440" s="151" t="inlineStr">
        <is>
          <t>CHINA</t>
        </is>
      </c>
      <c r="E440" s="151" t="inlineStr">
        <is>
          <t>CID004615</t>
        </is>
      </c>
      <c r="F440" s="481" t="inlineStr">
        <is>
          <t>RMI</t>
        </is>
      </c>
      <c r="H440" s="151" t="inlineStr">
        <is>
          <t>Qinzhou</t>
        </is>
      </c>
      <c r="I440" s="151" t="inlineStr">
        <is>
          <t>Guangxi Zhuangzu Zizhiqu</t>
        </is>
      </c>
      <c r="J440" s="151">
        <f>A440&amp;B440</f>
        <v/>
      </c>
      <c r="K440" s="151">
        <f>A440&amp;B440</f>
        <v/>
      </c>
    </row>
    <row r="441">
      <c r="A441" s="151" t="inlineStr">
        <is>
          <t>Lithium</t>
        </is>
      </c>
      <c r="B441" s="151" t="inlineStr">
        <is>
          <t>Qinzhou Lithium Hydroxide Plant</t>
        </is>
      </c>
      <c r="C441" s="151" t="inlineStr">
        <is>
          <t>Qinzhou Lithium Hydroxide Plant</t>
        </is>
      </c>
      <c r="D441" s="151" t="inlineStr">
        <is>
          <t>CHINA</t>
        </is>
      </c>
      <c r="E441" s="151" t="inlineStr">
        <is>
          <t>CID004615</t>
        </is>
      </c>
      <c r="F441" s="481" t="inlineStr">
        <is>
          <t>RMI</t>
        </is>
      </c>
      <c r="H441" s="151" t="inlineStr">
        <is>
          <t>Qinzhou</t>
        </is>
      </c>
      <c r="I441" s="151" t="inlineStr">
        <is>
          <t>Guangxi Zhuangzu Zizhiqu</t>
        </is>
      </c>
      <c r="J441" s="151">
        <f>A441&amp;B441</f>
        <v/>
      </c>
      <c r="K441" s="151">
        <f>A441&amp;B441</f>
        <v/>
      </c>
    </row>
    <row r="442">
      <c r="A442" s="151" t="inlineStr">
        <is>
          <t>Lithium</t>
        </is>
      </c>
      <c r="B442" s="151" t="inlineStr">
        <is>
          <t>Quannan Ruilong Technology Co., Ltd.</t>
        </is>
      </c>
      <c r="C442" s="151" t="inlineStr">
        <is>
          <t>Quannan Ruilong Technology Co., Ltd.</t>
        </is>
      </c>
      <c r="D442" s="151" t="inlineStr">
        <is>
          <t>CHINA</t>
        </is>
      </c>
      <c r="E442" s="151" t="inlineStr">
        <is>
          <t>CID004064</t>
        </is>
      </c>
      <c r="F442" s="481" t="inlineStr">
        <is>
          <t>RMI</t>
        </is>
      </c>
      <c r="H442" s="151" t="inlineStr">
        <is>
          <t>Ganzhou</t>
        </is>
      </c>
      <c r="I442" s="151" t="inlineStr">
        <is>
          <t>Jiangxi Sheng</t>
        </is>
      </c>
      <c r="J442" s="151">
        <f>A442&amp;B442</f>
        <v/>
      </c>
      <c r="K442" s="151">
        <f>A442&amp;B442</f>
        <v/>
      </c>
    </row>
    <row r="443">
      <c r="A443" s="151" t="inlineStr">
        <is>
          <t>Lithium</t>
        </is>
      </c>
      <c r="B443" s="151" t="inlineStr">
        <is>
          <t>Sales de Jujuy S.A.</t>
        </is>
      </c>
      <c r="C443" s="151" t="inlineStr">
        <is>
          <t>Sales de Jujuy S.A.</t>
        </is>
      </c>
      <c r="D443" s="151" t="inlineStr">
        <is>
          <t>ARGENTINA</t>
        </is>
      </c>
      <c r="E443" s="151" t="inlineStr">
        <is>
          <t>CID005299</t>
        </is>
      </c>
      <c r="F443" s="481" t="inlineStr">
        <is>
          <t>RMI</t>
        </is>
      </c>
      <c r="H443" s="151" t="inlineStr">
        <is>
          <t>Olaroz Chico</t>
        </is>
      </c>
      <c r="I443" s="151" t="inlineStr">
        <is>
          <t>Jujuy</t>
        </is>
      </c>
      <c r="J443" s="151">
        <f>A443&amp;B443</f>
        <v/>
      </c>
      <c r="K443" s="151">
        <f>A443&amp;B443</f>
        <v/>
      </c>
    </row>
    <row r="444">
      <c r="A444" s="151" t="inlineStr">
        <is>
          <t>Lithium</t>
        </is>
      </c>
      <c r="B444" s="151" t="inlineStr">
        <is>
          <t>Sichuan CATH Co., Ltd</t>
        </is>
      </c>
      <c r="C444" s="151" t="inlineStr">
        <is>
          <t>Tyeeli (Meishan) Co., Ltd.</t>
        </is>
      </c>
      <c r="D444" s="151" t="inlineStr">
        <is>
          <t>CHINA</t>
        </is>
      </c>
      <c r="E444" s="151" t="inlineStr">
        <is>
          <t>CID004721</t>
        </is>
      </c>
      <c r="F444" s="481" t="inlineStr">
        <is>
          <t>RMI</t>
        </is>
      </c>
      <c r="H444" s="151" t="inlineStr">
        <is>
          <t>Meishan City</t>
        </is>
      </c>
      <c r="I444" s="151" t="inlineStr">
        <is>
          <t>Sichuan Sheng</t>
        </is>
      </c>
      <c r="J444" s="151">
        <f>A444&amp;B444</f>
        <v/>
      </c>
      <c r="K444" s="151">
        <f>A444&amp;B444</f>
        <v/>
      </c>
    </row>
    <row r="445">
      <c r="A445" s="151" t="inlineStr">
        <is>
          <t>Lithium</t>
        </is>
      </c>
      <c r="B445" s="151" t="inlineStr">
        <is>
          <t>Sichuan Siterui Lithium Industry Co., Ltd.</t>
        </is>
      </c>
      <c r="C445" s="151" t="inlineStr">
        <is>
          <t>Sichuan Siterui Lithium Industry Co., Ltd.</t>
        </is>
      </c>
      <c r="D445" s="151" t="inlineStr">
        <is>
          <t>CHINA</t>
        </is>
      </c>
      <c r="E445" s="151" t="inlineStr">
        <is>
          <t>CID004021</t>
        </is>
      </c>
      <c r="F445" s="481" t="inlineStr">
        <is>
          <t>RMI</t>
        </is>
      </c>
      <c r="H445" s="151" t="inlineStr">
        <is>
          <t>Mianzhu</t>
        </is>
      </c>
      <c r="I445" s="151" t="inlineStr">
        <is>
          <t>Sichuan Sheng</t>
        </is>
      </c>
      <c r="J445" s="151">
        <f>A445&amp;B445</f>
        <v/>
      </c>
      <c r="K445" s="151">
        <f>A445&amp;B445</f>
        <v/>
      </c>
    </row>
    <row r="446">
      <c r="A446" s="151" t="inlineStr">
        <is>
          <t>Lithium</t>
        </is>
      </c>
      <c r="B446" s="151" t="inlineStr">
        <is>
          <t>Sichuan Zhiyuan Lithium Industries Co., Ltd</t>
        </is>
      </c>
      <c r="C446" s="151" t="inlineStr">
        <is>
          <t>Sichuan Zhiyuan Lithium Industries Co., Ltd</t>
        </is>
      </c>
      <c r="D446" s="151" t="inlineStr">
        <is>
          <t>CHINA</t>
        </is>
      </c>
      <c r="E446" s="151" t="inlineStr">
        <is>
          <t>CID003717</t>
        </is>
      </c>
      <c r="F446" s="481" t="inlineStr">
        <is>
          <t>RMI</t>
        </is>
      </c>
      <c r="H446" s="151" t="inlineStr">
        <is>
          <t>Mianzhu</t>
        </is>
      </c>
      <c r="I446" s="151" t="inlineStr">
        <is>
          <t>Sichuan Sheng</t>
        </is>
      </c>
      <c r="J446" s="151">
        <f>A446&amp;B446</f>
        <v/>
      </c>
      <c r="K446" s="151">
        <f>A446&amp;B446</f>
        <v/>
      </c>
    </row>
    <row r="447">
      <c r="A447" s="151" t="inlineStr">
        <is>
          <t>Lithium</t>
        </is>
      </c>
      <c r="B447" s="151" t="inlineStr">
        <is>
          <t>Sociedad Quimica y Minera/SQM Lithium (Salar Del Carmen Plant)</t>
        </is>
      </c>
      <c r="C447" s="151" t="inlineStr">
        <is>
          <t>SQM Salar S.A. (Planta Quimica Litio Carmen)</t>
        </is>
      </c>
      <c r="D447" s="151" t="inlineStr">
        <is>
          <t>CHILE</t>
        </is>
      </c>
      <c r="E447" s="151" t="inlineStr">
        <is>
          <t>CID003954</t>
        </is>
      </c>
      <c r="F447" s="481" t="inlineStr">
        <is>
          <t>RMI</t>
        </is>
      </c>
      <c r="H447" s="151" t="inlineStr">
        <is>
          <t>Antofagasta</t>
        </is>
      </c>
      <c r="I447" s="151" t="inlineStr">
        <is>
          <t>Antofagasta</t>
        </is>
      </c>
      <c r="J447" s="151">
        <f>A447&amp;B447</f>
        <v/>
      </c>
      <c r="K447" s="151">
        <f>A447&amp;B447</f>
        <v/>
      </c>
    </row>
    <row r="448">
      <c r="A448" s="151" t="inlineStr">
        <is>
          <t>Lithium</t>
        </is>
      </c>
      <c r="B448" s="151" t="inlineStr">
        <is>
          <t>SQM Salar S.A.</t>
        </is>
      </c>
      <c r="C448" s="151" t="inlineStr">
        <is>
          <t>SQM Salar S.A. (Planta Quimica Litio Carmen)</t>
        </is>
      </c>
      <c r="D448" s="151" t="inlineStr">
        <is>
          <t>CHILE</t>
        </is>
      </c>
      <c r="E448" s="151" t="inlineStr">
        <is>
          <t>CID003954</t>
        </is>
      </c>
      <c r="F448" s="481" t="inlineStr">
        <is>
          <t>RMI</t>
        </is>
      </c>
      <c r="H448" s="151" t="inlineStr">
        <is>
          <t>Antofagasta</t>
        </is>
      </c>
      <c r="I448" s="151" t="inlineStr">
        <is>
          <t>Antofagasta</t>
        </is>
      </c>
      <c r="J448" s="151">
        <f>A448&amp;B448</f>
        <v/>
      </c>
      <c r="K448" s="151">
        <f>A448&amp;B448</f>
        <v/>
      </c>
    </row>
    <row r="449">
      <c r="A449" s="151" t="inlineStr">
        <is>
          <t>Lithium</t>
        </is>
      </c>
      <c r="B449" s="151" t="inlineStr">
        <is>
          <t>SQM Salar S.A. (Del Carmen Plant)</t>
        </is>
      </c>
      <c r="C449" s="151" t="inlineStr">
        <is>
          <t>SQM Salar S.A. (Planta Quimica Litio Carmen)</t>
        </is>
      </c>
      <c r="D449" s="151" t="inlineStr">
        <is>
          <t>CHILE</t>
        </is>
      </c>
      <c r="E449" s="151" t="inlineStr">
        <is>
          <t>CID003954</t>
        </is>
      </c>
      <c r="F449" s="481" t="inlineStr">
        <is>
          <t>RMI</t>
        </is>
      </c>
      <c r="H449" s="151" t="inlineStr">
        <is>
          <t>Antofagasta</t>
        </is>
      </c>
      <c r="I449" s="151" t="inlineStr">
        <is>
          <t>Antofagasta</t>
        </is>
      </c>
      <c r="J449" s="151">
        <f>A449&amp;B449</f>
        <v/>
      </c>
      <c r="K449" s="151">
        <f>A449&amp;B449</f>
        <v/>
      </c>
    </row>
    <row r="450">
      <c r="A450" s="151" t="inlineStr">
        <is>
          <t>Lithium</t>
        </is>
      </c>
      <c r="B450" s="151" t="inlineStr">
        <is>
          <t>SQM Salar S.A. (Planta Quimica Litio Carmen)</t>
        </is>
      </c>
      <c r="C450" s="151" t="inlineStr">
        <is>
          <t>SQM Salar S.A. (Planta Quimica Litio Carmen)</t>
        </is>
      </c>
      <c r="D450" s="151" t="inlineStr">
        <is>
          <t>CHILE</t>
        </is>
      </c>
      <c r="E450" s="151" t="inlineStr">
        <is>
          <t>CID003954</t>
        </is>
      </c>
      <c r="F450" s="481" t="inlineStr">
        <is>
          <t>RMI</t>
        </is>
      </c>
      <c r="H450" s="151" t="inlineStr">
        <is>
          <t>Antofagasta</t>
        </is>
      </c>
      <c r="I450" s="151" t="inlineStr">
        <is>
          <t>Antofagasta</t>
        </is>
      </c>
      <c r="J450" s="151">
        <f>A450&amp;B450</f>
        <v/>
      </c>
      <c r="K450" s="151">
        <f>A450&amp;B450</f>
        <v/>
      </c>
    </row>
    <row r="451">
      <c r="A451" s="151" t="inlineStr">
        <is>
          <t>Lithium</t>
        </is>
      </c>
      <c r="B451" s="151" t="inlineStr">
        <is>
          <t>Suining Chengxi Lithium Industries Inc.</t>
        </is>
      </c>
      <c r="C451" s="151" t="inlineStr">
        <is>
          <t>Suining Chengxi Lithium Industries Inc.</t>
        </is>
      </c>
      <c r="D451" s="151" t="inlineStr">
        <is>
          <t>CHINA</t>
        </is>
      </c>
      <c r="E451" s="151" t="inlineStr">
        <is>
          <t>CID004723</t>
        </is>
      </c>
      <c r="F451" s="481" t="inlineStr">
        <is>
          <t>RMI</t>
        </is>
      </c>
      <c r="H451" s="151" t="inlineStr">
        <is>
          <t>Chengdu</t>
        </is>
      </c>
      <c r="I451" s="151" t="inlineStr">
        <is>
          <t>Sichuan Sheng</t>
        </is>
      </c>
      <c r="J451" s="151">
        <f>A451&amp;B451</f>
        <v/>
      </c>
      <c r="K451" s="151">
        <f>A451&amp;B451</f>
        <v/>
      </c>
    </row>
    <row r="452">
      <c r="A452" s="151" t="inlineStr">
        <is>
          <t>Lithium</t>
        </is>
      </c>
      <c r="B452" s="151" t="inlineStr">
        <is>
          <t>Tianqi</t>
        </is>
      </c>
      <c r="C452" s="151" t="inlineStr">
        <is>
          <t>Tianqi Lithium (Shehong) Co., Ltd.</t>
        </is>
      </c>
      <c r="D452" s="151" t="inlineStr">
        <is>
          <t>CHINA</t>
        </is>
      </c>
      <c r="E452" s="151" t="inlineStr">
        <is>
          <t>CID003720</t>
        </is>
      </c>
      <c r="F452" s="481" t="inlineStr">
        <is>
          <t>RMI</t>
        </is>
      </c>
      <c r="H452" s="151" t="inlineStr">
        <is>
          <t>Suining City</t>
        </is>
      </c>
      <c r="I452" s="151" t="inlineStr">
        <is>
          <t>Sichuan Sheng</t>
        </is>
      </c>
      <c r="J452" s="151">
        <f>A452&amp;B452</f>
        <v/>
      </c>
      <c r="K452" s="151">
        <f>A452&amp;B452</f>
        <v/>
      </c>
    </row>
    <row r="453">
      <c r="A453" s="151" t="inlineStr">
        <is>
          <t>Lithium</t>
        </is>
      </c>
      <c r="B453" s="151" t="inlineStr">
        <is>
          <t>Tianqi Lithium (Shehong) Co., Ltd.</t>
        </is>
      </c>
      <c r="C453" s="151" t="inlineStr">
        <is>
          <t>Tianqi Lithium (Shehong) Co., Ltd.</t>
        </is>
      </c>
      <c r="D453" s="151" t="inlineStr">
        <is>
          <t>CHINA</t>
        </is>
      </c>
      <c r="E453" s="151" t="inlineStr">
        <is>
          <t>CID003720</t>
        </is>
      </c>
      <c r="F453" s="481" t="inlineStr">
        <is>
          <t>RMI</t>
        </is>
      </c>
      <c r="H453" s="151" t="inlineStr">
        <is>
          <t>Suining City</t>
        </is>
      </c>
      <c r="I453" s="151" t="inlineStr">
        <is>
          <t>Sichuan Sheng</t>
        </is>
      </c>
      <c r="J453" s="151">
        <f>A453&amp;B453</f>
        <v/>
      </c>
      <c r="K453" s="151">
        <f>A453&amp;B453</f>
        <v/>
      </c>
    </row>
    <row r="454">
      <c r="A454" s="151" t="inlineStr">
        <is>
          <t>Lithium</t>
        </is>
      </c>
      <c r="B454" s="151" t="inlineStr">
        <is>
          <t>Tyeeli (Meishan) Co., Ltd.</t>
        </is>
      </c>
      <c r="C454" s="151" t="inlineStr">
        <is>
          <t>Tyeeli (Meishan) Co., Ltd.</t>
        </is>
      </c>
      <c r="D454" s="151" t="inlineStr">
        <is>
          <t>CHINA</t>
        </is>
      </c>
      <c r="E454" s="151" t="inlineStr">
        <is>
          <t>CID004721</t>
        </is>
      </c>
      <c r="F454" s="481" t="inlineStr">
        <is>
          <t>RMI</t>
        </is>
      </c>
      <c r="H454" s="151" t="inlineStr">
        <is>
          <t>Meishan City</t>
        </is>
      </c>
      <c r="I454" s="151" t="inlineStr">
        <is>
          <t>Sichuan Sheng</t>
        </is>
      </c>
      <c r="J454" s="151">
        <f>A454&amp;B454</f>
        <v/>
      </c>
      <c r="K454" s="151">
        <f>A454&amp;B454</f>
        <v/>
      </c>
    </row>
    <row r="455">
      <c r="A455" s="151" t="inlineStr">
        <is>
          <t>Lithium</t>
        </is>
      </c>
      <c r="B455" s="151" t="inlineStr">
        <is>
          <t>Tyeeli (Yibin) Co., Ltd.</t>
        </is>
      </c>
      <c r="C455" s="151" t="inlineStr">
        <is>
          <t>Tyeeli (Yibin) Co., Ltd.</t>
        </is>
      </c>
      <c r="D455" s="151" t="inlineStr">
        <is>
          <t>CHINA</t>
        </is>
      </c>
      <c r="E455" s="151" t="inlineStr">
        <is>
          <t>CID004038</t>
        </is>
      </c>
      <c r="F455" s="481" t="inlineStr">
        <is>
          <t>RMI</t>
        </is>
      </c>
      <c r="H455" s="151" t="inlineStr">
        <is>
          <t>Yibin City</t>
        </is>
      </c>
      <c r="I455" s="151" t="inlineStr">
        <is>
          <t>Sichuan Sheng</t>
        </is>
      </c>
      <c r="J455" s="151">
        <f>A455&amp;B455</f>
        <v/>
      </c>
      <c r="K455" s="151">
        <f>A455&amp;B455</f>
        <v/>
      </c>
    </row>
    <row r="456">
      <c r="A456" s="151" t="inlineStr">
        <is>
          <t>Lithium</t>
        </is>
      </c>
      <c r="B456" s="151" t="inlineStr">
        <is>
          <t>Wodgina</t>
        </is>
      </c>
      <c r="C456" s="151" t="inlineStr">
        <is>
          <t>Wodgina Lithium Mine</t>
        </is>
      </c>
      <c r="D456" s="151" t="inlineStr">
        <is>
          <t>AUSTRALIA</t>
        </is>
      </c>
      <c r="E456" s="151" t="inlineStr">
        <is>
          <t>CID005201</t>
        </is>
      </c>
      <c r="F456" s="481" t="inlineStr">
        <is>
          <t>RMI</t>
        </is>
      </c>
      <c r="H456" s="151" t="inlineStr">
        <is>
          <t>Wodgina</t>
        </is>
      </c>
      <c r="I456" s="151" t="inlineStr">
        <is>
          <t>Western Australia</t>
        </is>
      </c>
      <c r="J456" s="151">
        <f>A456&amp;B456</f>
        <v/>
      </c>
      <c r="K456" s="151">
        <f>A456&amp;B456</f>
        <v/>
      </c>
    </row>
    <row r="457">
      <c r="A457" s="151" t="inlineStr">
        <is>
          <t>Lithium</t>
        </is>
      </c>
      <c r="B457" s="151" t="inlineStr">
        <is>
          <t>Wodgina Lithium Mine</t>
        </is>
      </c>
      <c r="C457" s="151" t="inlineStr">
        <is>
          <t>Wodgina Lithium Mine</t>
        </is>
      </c>
      <c r="D457" s="151" t="inlineStr">
        <is>
          <t>AUSTRALIA</t>
        </is>
      </c>
      <c r="E457" s="151" t="inlineStr">
        <is>
          <t>CID005201</t>
        </is>
      </c>
      <c r="F457" s="481" t="inlineStr">
        <is>
          <t>RMI</t>
        </is>
      </c>
      <c r="H457" s="151" t="inlineStr">
        <is>
          <t>Wodgina</t>
        </is>
      </c>
      <c r="I457" s="151" t="inlineStr">
        <is>
          <t>Western Australia</t>
        </is>
      </c>
      <c r="J457" s="151">
        <f>A457&amp;B457</f>
        <v/>
      </c>
      <c r="K457" s="151">
        <f>A457&amp;B457</f>
        <v/>
      </c>
    </row>
    <row r="458">
      <c r="A458" s="151" t="inlineStr">
        <is>
          <t>Lithium</t>
        </is>
      </c>
      <c r="B458" s="151" t="inlineStr">
        <is>
          <t>Xinyu</t>
        </is>
      </c>
      <c r="C458" s="151" t="inlineStr">
        <is>
          <t>Jiangxi Albemarle Lithium Co., Ltd.</t>
        </is>
      </c>
      <c r="D458" s="151" t="inlineStr">
        <is>
          <t>CHINA</t>
        </is>
      </c>
      <c r="E458" s="151" t="inlineStr">
        <is>
          <t>CID004494</t>
        </is>
      </c>
      <c r="F458" s="481" t="inlineStr">
        <is>
          <t>RMI</t>
        </is>
      </c>
      <c r="H458" s="151" t="inlineStr">
        <is>
          <t>Xinyu</t>
        </is>
      </c>
      <c r="I458" s="151" t="inlineStr">
        <is>
          <t>Jiangxi Sheng</t>
        </is>
      </c>
      <c r="J458" s="151">
        <f>A458&amp;B458</f>
        <v/>
      </c>
      <c r="K458" s="151">
        <f>A458&amp;B458</f>
        <v/>
      </c>
    </row>
    <row r="459">
      <c r="A459" s="151" t="inlineStr">
        <is>
          <t>Lithium</t>
        </is>
      </c>
      <c r="B459" s="151" t="inlineStr">
        <is>
          <t>Xinyu Lithium Hydroxide Plant</t>
        </is>
      </c>
      <c r="C459" s="151" t="inlineStr">
        <is>
          <t>Jiangxi Albemarle Lithium Co., Ltd.</t>
        </is>
      </c>
      <c r="D459" s="151" t="inlineStr">
        <is>
          <t>CHINA</t>
        </is>
      </c>
      <c r="E459" s="151" t="inlineStr">
        <is>
          <t>CID004494</t>
        </is>
      </c>
      <c r="F459" s="481" t="inlineStr">
        <is>
          <t>RMI</t>
        </is>
      </c>
      <c r="H459" s="151" t="inlineStr">
        <is>
          <t>Xinyu</t>
        </is>
      </c>
      <c r="I459" s="151" t="inlineStr">
        <is>
          <t>Jiangxi Sheng</t>
        </is>
      </c>
      <c r="J459" s="151">
        <f>A459&amp;B459</f>
        <v/>
      </c>
      <c r="K459" s="151">
        <f>A459&amp;B459</f>
        <v/>
      </c>
    </row>
    <row r="460">
      <c r="A460" s="151" t="inlineStr">
        <is>
          <t>Lithium</t>
        </is>
      </c>
      <c r="B460" s="151" t="inlineStr">
        <is>
          <t>Yahua</t>
        </is>
      </c>
      <c r="C460" s="151" t="inlineStr">
        <is>
          <t>Yahua Lithium Industry (Ya’an) Co., Ltd.</t>
        </is>
      </c>
      <c r="D460" s="151" t="inlineStr">
        <is>
          <t>CHINA</t>
        </is>
      </c>
      <c r="E460" s="151" t="inlineStr">
        <is>
          <t>CID004558</t>
        </is>
      </c>
      <c r="F460" s="481" t="inlineStr">
        <is>
          <t>RMI</t>
        </is>
      </c>
      <c r="H460" s="151" t="inlineStr">
        <is>
          <t>Ya'an City</t>
        </is>
      </c>
      <c r="I460" s="151" t="inlineStr">
        <is>
          <t>Sichuan Sheng</t>
        </is>
      </c>
      <c r="J460" s="151">
        <f>A460&amp;B460</f>
        <v/>
      </c>
      <c r="K460" s="151">
        <f>A460&amp;B460</f>
        <v/>
      </c>
    </row>
    <row r="461">
      <c r="A461" s="151" t="inlineStr">
        <is>
          <t>Lithium</t>
        </is>
      </c>
      <c r="B461" s="151" t="inlineStr">
        <is>
          <t>Yahua Lithium Industry (Ya’an) Co., Ltd.</t>
        </is>
      </c>
      <c r="C461" s="151" t="inlineStr">
        <is>
          <t>Yahua Lithium Industry (Ya’an) Co., Ltd.</t>
        </is>
      </c>
      <c r="D461" s="151" t="inlineStr">
        <is>
          <t>CHINA</t>
        </is>
      </c>
      <c r="E461" s="151" t="inlineStr">
        <is>
          <t>CID004558</t>
        </is>
      </c>
      <c r="F461" s="481" t="inlineStr">
        <is>
          <t>RMI</t>
        </is>
      </c>
      <c r="H461" s="151" t="inlineStr">
        <is>
          <t>Ya'an City</t>
        </is>
      </c>
      <c r="I461" s="151" t="inlineStr">
        <is>
          <t>Sichuan Sheng</t>
        </is>
      </c>
      <c r="J461" s="151">
        <f>A461&amp;B461</f>
        <v/>
      </c>
      <c r="K461" s="151">
        <f>A461&amp;B461</f>
        <v/>
      </c>
    </row>
    <row r="462">
      <c r="A462" s="151" t="inlineStr">
        <is>
          <t>Lithium</t>
        </is>
      </c>
      <c r="B462" s="151" t="inlineStr">
        <is>
          <t>Yibin Tianyi Lithium Industry Co., Ltd.</t>
        </is>
      </c>
      <c r="C462" s="151" t="inlineStr">
        <is>
          <t>Tyeeli (Yibin) Co., Ltd.</t>
        </is>
      </c>
      <c r="D462" s="151" t="inlineStr">
        <is>
          <t>CHINA</t>
        </is>
      </c>
      <c r="E462" s="151" t="inlineStr">
        <is>
          <t>CID004038</t>
        </is>
      </c>
      <c r="F462" s="481" t="inlineStr">
        <is>
          <t>RMI</t>
        </is>
      </c>
      <c r="H462" s="151" t="inlineStr">
        <is>
          <t>Yibin City</t>
        </is>
      </c>
      <c r="I462" s="151" t="inlineStr">
        <is>
          <t>Sichuan Sheng</t>
        </is>
      </c>
      <c r="J462" s="151">
        <f>A462&amp;B462</f>
        <v/>
      </c>
      <c r="K462" s="151">
        <f>A462&amp;B462</f>
        <v/>
      </c>
    </row>
    <row r="463">
      <c r="A463" s="151" t="inlineStr">
        <is>
          <t>Lithium</t>
        </is>
      </c>
      <c r="B463" s="151" t="inlineStr">
        <is>
          <t>Zhejiang New Era Zhongneng Technology Co., Ltd.</t>
        </is>
      </c>
      <c r="C463" s="151" t="inlineStr">
        <is>
          <t>Zhejiang New Era Zhongneng Technology Co., Ltd.</t>
        </is>
      </c>
      <c r="D463" s="151" t="inlineStr">
        <is>
          <t>CHINA</t>
        </is>
      </c>
      <c r="E463" s="151" t="inlineStr">
        <is>
          <t>CID004066</t>
        </is>
      </c>
      <c r="F463" s="481" t="inlineStr">
        <is>
          <t>RMI</t>
        </is>
      </c>
      <c r="H463" s="151" t="inlineStr">
        <is>
          <t>Shaoxing</t>
        </is>
      </c>
      <c r="I463" s="151" t="inlineStr">
        <is>
          <t>Zhejiang Sheng</t>
        </is>
      </c>
      <c r="J463" s="151">
        <f>A463&amp;B463</f>
        <v/>
      </c>
      <c r="K463" s="151">
        <f>A463&amp;B463</f>
        <v/>
      </c>
    </row>
    <row r="464">
      <c r="A464" s="151" t="inlineStr">
        <is>
          <t>Lithium</t>
        </is>
      </c>
      <c r="B464" s="151" t="inlineStr">
        <is>
          <t>Smelter not listed</t>
        </is>
      </c>
      <c r="F464" s="481" t="n"/>
      <c r="J464" s="151">
        <f>A464&amp;B464</f>
        <v/>
      </c>
      <c r="K464" s="151">
        <f>A464&amp;B464</f>
        <v/>
      </c>
    </row>
    <row r="465">
      <c r="A465" s="151" t="inlineStr">
        <is>
          <t>Lithium</t>
        </is>
      </c>
      <c r="B465" s="151" t="inlineStr">
        <is>
          <t>Smelter not yet identified</t>
        </is>
      </c>
      <c r="C465" s="151" t="inlineStr">
        <is>
          <t>Unknown</t>
        </is>
      </c>
      <c r="D465" s="151" t="inlineStr">
        <is>
          <t>Unknown</t>
        </is>
      </c>
      <c r="F465" s="481" t="n"/>
      <c r="J465" s="151">
        <f>A465&amp;B465</f>
        <v/>
      </c>
      <c r="K465" s="151">
        <f>A465&amp;B465</f>
        <v/>
      </c>
    </row>
    <row r="466">
      <c r="A466" s="151" t="inlineStr">
        <is>
          <t>Mica</t>
        </is>
      </c>
      <c r="B466" s="151" t="inlineStr">
        <is>
          <t>Arctic Minerals, LLC</t>
        </is>
      </c>
      <c r="C466" s="151" t="inlineStr">
        <is>
          <t>Arctic Minerals, LLC</t>
        </is>
      </c>
      <c r="D466" s="151" t="inlineStr">
        <is>
          <t>UNITED STATES OF AMERICA</t>
        </is>
      </c>
      <c r="E466" s="151" t="inlineStr">
        <is>
          <t>CID003592</t>
        </is>
      </c>
      <c r="F466" s="481" t="inlineStr">
        <is>
          <t>RMI</t>
        </is>
      </c>
      <c r="H466" s="151" t="inlineStr">
        <is>
          <t>Jeffersonville</t>
        </is>
      </c>
      <c r="I466" s="151" t="inlineStr">
        <is>
          <t>Indiana</t>
        </is>
      </c>
      <c r="J466" s="151">
        <f>A466&amp;B466</f>
        <v/>
      </c>
      <c r="K466" s="151">
        <f>A466&amp;B466</f>
        <v/>
      </c>
    </row>
    <row r="467">
      <c r="A467" s="151" t="inlineStr">
        <is>
          <t>Mica</t>
        </is>
      </c>
      <c r="B467" s="151" t="inlineStr">
        <is>
          <t>Baotou Fuguang Trading Co., Ltd. Guyang Branch</t>
        </is>
      </c>
      <c r="C467" s="151" t="inlineStr">
        <is>
          <t>Baotou Fuguang Trading Co., Ltd. Guyang Branch</t>
        </is>
      </c>
      <c r="D467" s="151" t="inlineStr">
        <is>
          <t>CHINA</t>
        </is>
      </c>
      <c r="E467" s="151" t="inlineStr">
        <is>
          <t>CID004799</t>
        </is>
      </c>
      <c r="F467" s="481" t="inlineStr">
        <is>
          <t>RMI</t>
        </is>
      </c>
      <c r="H467" s="151" t="inlineStr">
        <is>
          <t>Baotou City</t>
        </is>
      </c>
      <c r="I467" s="151" t="inlineStr">
        <is>
          <t>Nei Mongol Zizhiqu</t>
        </is>
      </c>
      <c r="J467" s="151">
        <f>A467&amp;B467</f>
        <v/>
      </c>
      <c r="K467" s="151">
        <f>A467&amp;B467</f>
        <v/>
      </c>
    </row>
    <row r="468">
      <c r="A468" s="151" t="inlineStr">
        <is>
          <t>Mica</t>
        </is>
      </c>
      <c r="B468" s="151" t="inlineStr">
        <is>
          <t>Caolines de Vimianzo, SAU ( aka CAVISA)</t>
        </is>
      </c>
      <c r="C468" s="151" t="inlineStr">
        <is>
          <t>Caolines de Vimianzo, SAU ( aka CAVISA)</t>
        </is>
      </c>
      <c r="D468" s="151" t="inlineStr">
        <is>
          <t>SPAIN</t>
        </is>
      </c>
      <c r="E468" s="151" t="inlineStr">
        <is>
          <t>CID004805</t>
        </is>
      </c>
      <c r="F468" s="481" t="inlineStr">
        <is>
          <t>RMI</t>
        </is>
      </c>
      <c r="H468" s="151" t="inlineStr">
        <is>
          <t>Castrelo</t>
        </is>
      </c>
      <c r="I468" s="151" t="inlineStr">
        <is>
          <t>A Coruña [La Coruña]</t>
        </is>
      </c>
      <c r="J468" s="151">
        <f>A468&amp;B468</f>
        <v/>
      </c>
      <c r="K468" s="151">
        <f>A468&amp;B468</f>
        <v/>
      </c>
    </row>
    <row r="469">
      <c r="A469" s="151" t="inlineStr">
        <is>
          <t>Mica</t>
        </is>
      </c>
      <c r="B469" s="151" t="inlineStr">
        <is>
          <t>DARUKA INTERNATIONAL</t>
        </is>
      </c>
      <c r="C469" s="151" t="inlineStr">
        <is>
          <t>DARUKA INTERNATIONAL</t>
        </is>
      </c>
      <c r="D469" s="151" t="inlineStr">
        <is>
          <t>INDIA</t>
        </is>
      </c>
      <c r="E469" s="151" t="inlineStr">
        <is>
          <t>CID003621</t>
        </is>
      </c>
      <c r="F469" s="481" t="inlineStr">
        <is>
          <t>RMI</t>
        </is>
      </c>
      <c r="H469" s="151" t="inlineStr">
        <is>
          <t>Pune</t>
        </is>
      </c>
      <c r="I469" s="151" t="inlineStr">
        <is>
          <t>Mahārāshtra</t>
        </is>
      </c>
      <c r="J469" s="151">
        <f>A469&amp;B469</f>
        <v/>
      </c>
      <c r="K469" s="151">
        <f>A469&amp;B469</f>
        <v/>
      </c>
    </row>
    <row r="470">
      <c r="A470" s="151" t="inlineStr">
        <is>
          <t>Mica</t>
        </is>
      </c>
      <c r="B470" s="151" t="inlineStr">
        <is>
          <t>DARUKA MINCHEM PVT.LTD</t>
        </is>
      </c>
      <c r="C470" s="151" t="inlineStr">
        <is>
          <t>DARUKA MINCHEM PVT.LTD</t>
        </is>
      </c>
      <c r="D470" s="151" t="inlineStr">
        <is>
          <t>INDIA</t>
        </is>
      </c>
      <c r="E470" s="151" t="inlineStr">
        <is>
          <t>CID004001</t>
        </is>
      </c>
      <c r="F470" s="481" t="inlineStr">
        <is>
          <t>RMI</t>
        </is>
      </c>
      <c r="H470" s="151" t="inlineStr">
        <is>
          <t>Bhilwara</t>
        </is>
      </c>
      <c r="I470" s="151" t="inlineStr">
        <is>
          <t>Rājasthān</t>
        </is>
      </c>
      <c r="J470" s="151">
        <f>A470&amp;B470</f>
        <v/>
      </c>
      <c r="K470" s="151">
        <f>A470&amp;B470</f>
        <v/>
      </c>
    </row>
    <row r="471">
      <c r="A471" s="151" t="inlineStr">
        <is>
          <t>Mica</t>
        </is>
      </c>
      <c r="B471" s="151" t="inlineStr">
        <is>
          <t>DARUKA MINERALS</t>
        </is>
      </c>
      <c r="C471" s="151" t="inlineStr">
        <is>
          <t>DARUKA MINERALS</t>
        </is>
      </c>
      <c r="D471" s="151" t="inlineStr">
        <is>
          <t>INDIA</t>
        </is>
      </c>
      <c r="E471" s="151" t="inlineStr">
        <is>
          <t>CID003626</t>
        </is>
      </c>
      <c r="F471" s="481" t="inlineStr">
        <is>
          <t>RMI</t>
        </is>
      </c>
      <c r="H471" s="151" t="inlineStr">
        <is>
          <t>Koderma</t>
        </is>
      </c>
      <c r="I471" s="151" t="inlineStr">
        <is>
          <t>Jhārkhand</t>
        </is>
      </c>
      <c r="J471" s="151">
        <f>A471&amp;B471</f>
        <v/>
      </c>
      <c r="K471" s="151">
        <f>A471&amp;B471</f>
        <v/>
      </c>
    </row>
    <row r="472">
      <c r="A472" s="151" t="inlineStr">
        <is>
          <t>Mica</t>
        </is>
      </c>
      <c r="B472" s="151" t="inlineStr">
        <is>
          <t>G. K. INTERNATIONAL</t>
        </is>
      </c>
      <c r="C472" s="151" t="inlineStr">
        <is>
          <t>G. K. INTERNATIONAL</t>
        </is>
      </c>
      <c r="D472" s="151" t="inlineStr">
        <is>
          <t>INDIA</t>
        </is>
      </c>
      <c r="E472" s="151" t="inlineStr">
        <is>
          <t>CID003623</t>
        </is>
      </c>
      <c r="F472" s="481" t="inlineStr">
        <is>
          <t>RMI</t>
        </is>
      </c>
      <c r="H472" s="151" t="inlineStr">
        <is>
          <t>Kolkata</t>
        </is>
      </c>
      <c r="I472" s="151" t="inlineStr">
        <is>
          <t>West Bengal</t>
        </is>
      </c>
      <c r="J472" s="151">
        <f>A472&amp;B472</f>
        <v/>
      </c>
      <c r="K472" s="151">
        <f>A472&amp;B472</f>
        <v/>
      </c>
    </row>
    <row r="473">
      <c r="A473" s="151" t="inlineStr">
        <is>
          <t>Mica</t>
        </is>
      </c>
      <c r="B473" s="151" t="inlineStr">
        <is>
          <t>HEBEI LINGSHOU COUNTY ZHONGKE MINERAL POWDER CO., LTD.</t>
        </is>
      </c>
      <c r="C473" s="151" t="inlineStr">
        <is>
          <t>HEBEI LINGSHOU COUNTY ZHONGKE MINERAL POWDER CO., LTD.</t>
        </is>
      </c>
      <c r="D473" s="151" t="inlineStr">
        <is>
          <t>CHINA</t>
        </is>
      </c>
      <c r="E473" s="151" t="inlineStr">
        <is>
          <t>CID003979</t>
        </is>
      </c>
      <c r="F473" s="481" t="inlineStr">
        <is>
          <t>RMI</t>
        </is>
      </c>
      <c r="H473" s="151" t="inlineStr">
        <is>
          <t>Shijiazhuang</t>
        </is>
      </c>
      <c r="I473" s="151" t="inlineStr">
        <is>
          <t>Hebei Sheng</t>
        </is>
      </c>
      <c r="J473" s="151">
        <f>A473&amp;B473</f>
        <v/>
      </c>
      <c r="K473" s="151">
        <f>A473&amp;B473</f>
        <v/>
      </c>
    </row>
    <row r="474">
      <c r="A474" s="151" t="inlineStr">
        <is>
          <t>Mica</t>
        </is>
      </c>
      <c r="B474" s="151" t="inlineStr">
        <is>
          <t>Hunan Rongtai New Material Co., Ltd.</t>
        </is>
      </c>
      <c r="C474" s="151" t="inlineStr">
        <is>
          <t>Hunan Rongtai New Material Co., Ltd.</t>
        </is>
      </c>
      <c r="D474" s="151" t="inlineStr">
        <is>
          <t>CHINA</t>
        </is>
      </c>
      <c r="E474" s="151" t="inlineStr">
        <is>
          <t>CID003980</t>
        </is>
      </c>
      <c r="F474" s="481" t="inlineStr">
        <is>
          <t>RMI</t>
        </is>
      </c>
      <c r="H474" s="151" t="inlineStr">
        <is>
          <t>Yueyang</t>
        </is>
      </c>
      <c r="I474" s="151" t="inlineStr">
        <is>
          <t>Hunan Sheng</t>
        </is>
      </c>
      <c r="J474" s="151">
        <f>A474&amp;B474</f>
        <v/>
      </c>
      <c r="K474" s="151">
        <f>A474&amp;B474</f>
        <v/>
      </c>
    </row>
    <row r="475">
      <c r="A475" s="151" t="inlineStr">
        <is>
          <t>Mica</t>
        </is>
      </c>
      <c r="B475" s="151" t="inlineStr">
        <is>
          <t>Imerys Canada, Inc.</t>
        </is>
      </c>
      <c r="C475" s="151" t="inlineStr">
        <is>
          <t>Imerys Canada, Inc.</t>
        </is>
      </c>
      <c r="D475" s="151" t="inlineStr">
        <is>
          <t>CANADA</t>
        </is>
      </c>
      <c r="E475" s="151" t="inlineStr">
        <is>
          <t>CID003589</t>
        </is>
      </c>
      <c r="F475" s="481" t="inlineStr">
        <is>
          <t>RMI</t>
        </is>
      </c>
      <c r="H475" s="151" t="inlineStr">
        <is>
          <t>Montreal</t>
        </is>
      </c>
      <c r="I475" s="151" t="inlineStr">
        <is>
          <t>Québec</t>
        </is>
      </c>
      <c r="J475" s="151">
        <f>A475&amp;B475</f>
        <v/>
      </c>
      <c r="K475" s="151">
        <f>A475&amp;B475</f>
        <v/>
      </c>
    </row>
    <row r="476">
      <c r="A476" s="151" t="inlineStr">
        <is>
          <t>Mica</t>
        </is>
      </c>
      <c r="B476" s="151" t="inlineStr">
        <is>
          <t>Imerys Mica Kings Mountain, Inc.</t>
        </is>
      </c>
      <c r="C476" s="151" t="inlineStr">
        <is>
          <t>Imerys Mica Kings Mountain, Inc.</t>
        </is>
      </c>
      <c r="D476" s="151" t="inlineStr">
        <is>
          <t>UNITED STATES OF AMERICA</t>
        </is>
      </c>
      <c r="E476" s="151" t="inlineStr">
        <is>
          <t>CID003591</t>
        </is>
      </c>
      <c r="F476" s="481" t="inlineStr">
        <is>
          <t>RMI</t>
        </is>
      </c>
      <c r="H476" s="151" t="inlineStr">
        <is>
          <t>Kings Mountain</t>
        </is>
      </c>
      <c r="I476" s="151" t="inlineStr">
        <is>
          <t>North Carolina</t>
        </is>
      </c>
      <c r="J476" s="151">
        <f>A476&amp;B476</f>
        <v/>
      </c>
      <c r="K476" s="151">
        <f>A476&amp;B476</f>
        <v/>
      </c>
    </row>
    <row r="477">
      <c r="A477" s="151" t="inlineStr">
        <is>
          <t>Mica</t>
        </is>
      </c>
      <c r="B477" s="151" t="inlineStr">
        <is>
          <t>JSC “Sludyanaya Fabrika”</t>
        </is>
      </c>
      <c r="C477" s="151" t="inlineStr">
        <is>
          <t>JSC “Sludyanaya Fabrika”</t>
        </is>
      </c>
      <c r="D477" s="151" t="inlineStr">
        <is>
          <t>RUSSIAN FEDERATION</t>
        </is>
      </c>
      <c r="E477" s="151" t="inlineStr">
        <is>
          <t>CID003664</t>
        </is>
      </c>
      <c r="F477" s="481" t="inlineStr">
        <is>
          <t>RMI</t>
        </is>
      </c>
      <c r="H477" s="151" t="inlineStr">
        <is>
          <t>Saint-Petersburg</t>
        </is>
      </c>
      <c r="I477" s="151" t="inlineStr">
        <is>
          <t>Sankt-Peterburg</t>
        </is>
      </c>
      <c r="J477" s="151">
        <f>A477&amp;B477</f>
        <v/>
      </c>
      <c r="K477" s="151">
        <f>A477&amp;B477</f>
        <v/>
      </c>
    </row>
    <row r="478">
      <c r="A478" s="151" t="inlineStr">
        <is>
          <t>Mica</t>
        </is>
      </c>
      <c r="B478" s="151" t="inlineStr">
        <is>
          <t>Kehui Mica Co., Ltd.</t>
        </is>
      </c>
      <c r="C478" s="151" t="inlineStr">
        <is>
          <t>Kehui Mica Co., Ltd.</t>
        </is>
      </c>
      <c r="D478" s="151" t="inlineStr">
        <is>
          <t>CHINA</t>
        </is>
      </c>
      <c r="E478" s="151" t="inlineStr">
        <is>
          <t>CID004402</t>
        </is>
      </c>
      <c r="F478" s="481" t="inlineStr">
        <is>
          <t>RMI</t>
        </is>
      </c>
      <c r="H478" s="151" t="inlineStr">
        <is>
          <t>Qingtong</t>
        </is>
      </c>
      <c r="I478" s="151" t="inlineStr">
        <is>
          <t>Hebei Sheng</t>
        </is>
      </c>
      <c r="J478" s="151">
        <f>A478&amp;B478</f>
        <v/>
      </c>
      <c r="K478" s="151">
        <f>A478&amp;B478</f>
        <v/>
      </c>
    </row>
    <row r="479">
      <c r="A479" s="151" t="inlineStr">
        <is>
          <t>Mica</t>
        </is>
      </c>
      <c r="B479" s="151" t="inlineStr">
        <is>
          <t>LAXIM MINERALS CORPORATION</t>
        </is>
      </c>
      <c r="C479" s="151" t="inlineStr">
        <is>
          <t>LAXIM MINERALS CORPORATION</t>
        </is>
      </c>
      <c r="D479" s="151" t="inlineStr">
        <is>
          <t>INDIA</t>
        </is>
      </c>
      <c r="E479" s="151" t="inlineStr">
        <is>
          <t>CID003624</t>
        </is>
      </c>
      <c r="F479" s="481" t="inlineStr">
        <is>
          <t>RMI</t>
        </is>
      </c>
      <c r="H479" s="151" t="inlineStr">
        <is>
          <t>Koderma</t>
        </is>
      </c>
      <c r="I479" s="151" t="inlineStr">
        <is>
          <t>Jhārkhand</t>
        </is>
      </c>
      <c r="J479" s="151">
        <f>A479&amp;B479</f>
        <v/>
      </c>
      <c r="K479" s="151">
        <f>A479&amp;B479</f>
        <v/>
      </c>
    </row>
    <row r="480">
      <c r="A480" s="151" t="inlineStr">
        <is>
          <t>Mica</t>
        </is>
      </c>
      <c r="B480" s="151" t="inlineStr">
        <is>
          <t>Lingshou Huajing Mica Co., Ltd.</t>
        </is>
      </c>
      <c r="C480" s="151" t="inlineStr">
        <is>
          <t>Lingshou Huajing Mica Co., Ltd.</t>
        </is>
      </c>
      <c r="D480" s="151" t="inlineStr">
        <is>
          <t>CHINA</t>
        </is>
      </c>
      <c r="E480" s="151" t="inlineStr">
        <is>
          <t>CID003730</t>
        </is>
      </c>
      <c r="F480" s="481" t="inlineStr">
        <is>
          <t>RMI</t>
        </is>
      </c>
      <c r="H480" s="151" t="inlineStr">
        <is>
          <t>Shijiazhuang City</t>
        </is>
      </c>
      <c r="I480" s="151" t="inlineStr">
        <is>
          <t>Hebei Sheng</t>
        </is>
      </c>
      <c r="J480" s="151">
        <f>A480&amp;B480</f>
        <v/>
      </c>
      <c r="K480" s="151">
        <f>A480&amp;B480</f>
        <v/>
      </c>
    </row>
    <row r="481">
      <c r="A481" s="151" t="inlineStr">
        <is>
          <t>Mica</t>
        </is>
      </c>
      <c r="B481" s="151" t="inlineStr">
        <is>
          <t>LKAB Minerals Oy</t>
        </is>
      </c>
      <c r="C481" s="151" t="inlineStr">
        <is>
          <t>LKAB Minerals Oy</t>
        </is>
      </c>
      <c r="D481" s="151" t="inlineStr">
        <is>
          <t>FINLAND</t>
        </is>
      </c>
      <c r="E481" s="151" t="inlineStr">
        <is>
          <t>CID004623</t>
        </is>
      </c>
      <c r="F481" s="481" t="inlineStr">
        <is>
          <t>RMI</t>
        </is>
      </c>
      <c r="H481" s="151" t="inlineStr">
        <is>
          <t>Siilinjarvi</t>
        </is>
      </c>
      <c r="I481" s="151" t="inlineStr">
        <is>
          <t>Pohjois-Savo</t>
        </is>
      </c>
      <c r="J481" s="151">
        <f>A481&amp;B481</f>
        <v/>
      </c>
      <c r="K481" s="151">
        <f>A481&amp;B481</f>
        <v/>
      </c>
    </row>
    <row r="482">
      <c r="A482" s="151" t="inlineStr">
        <is>
          <t>Mica</t>
        </is>
      </c>
      <c r="B482" s="151" t="inlineStr">
        <is>
          <t>Mica Electrical Material (Luhe) Co., Ltd.</t>
        </is>
      </c>
      <c r="C482" s="151" t="inlineStr">
        <is>
          <t>Mica Electrical Material (Luhe) Co., Ltd.</t>
        </is>
      </c>
      <c r="D482" s="151" t="inlineStr">
        <is>
          <t>CHINA</t>
        </is>
      </c>
      <c r="E482" s="151" t="inlineStr">
        <is>
          <t>CID003987</t>
        </is>
      </c>
      <c r="F482" s="481" t="inlineStr">
        <is>
          <t>RMI</t>
        </is>
      </c>
      <c r="H482" s="151" t="inlineStr">
        <is>
          <t>Shanwei</t>
        </is>
      </c>
      <c r="I482" s="151" t="inlineStr">
        <is>
          <t>Guangdong Sheng</t>
        </is>
      </c>
      <c r="J482" s="151">
        <f>A482&amp;B482</f>
        <v/>
      </c>
      <c r="K482" s="151">
        <f>A482&amp;B482</f>
        <v/>
      </c>
    </row>
    <row r="483">
      <c r="A483" s="151" t="inlineStr">
        <is>
          <t>Mica</t>
        </is>
      </c>
      <c r="B483" s="151" t="inlineStr">
        <is>
          <t>Minerals i Derivats, S.A.</t>
        </is>
      </c>
      <c r="C483" s="151" t="inlineStr">
        <is>
          <t>Minerals i Derivats, S.A.</t>
        </is>
      </c>
      <c r="D483" s="151" t="inlineStr">
        <is>
          <t>SPAIN</t>
        </is>
      </c>
      <c r="E483" s="151" t="inlineStr">
        <is>
          <t>CID003985</t>
        </is>
      </c>
      <c r="F483" s="481" t="inlineStr">
        <is>
          <t>RMI</t>
        </is>
      </c>
      <c r="H483" s="151" t="inlineStr">
        <is>
          <t>L'Arboc</t>
        </is>
      </c>
      <c r="I483" s="151" t="inlineStr">
        <is>
          <t>Tarragona [Tarragona]</t>
        </is>
      </c>
      <c r="J483" s="151">
        <f>A483&amp;B483</f>
        <v/>
      </c>
      <c r="K483" s="151">
        <f>A483&amp;B483</f>
        <v/>
      </c>
    </row>
    <row r="484">
      <c r="A484" s="151" t="inlineStr">
        <is>
          <t>Mica</t>
        </is>
      </c>
      <c r="B484" s="151" t="inlineStr">
        <is>
          <t>MK Import Export</t>
        </is>
      </c>
      <c r="C484" s="151" t="inlineStr">
        <is>
          <t>MK Import Export</t>
        </is>
      </c>
      <c r="D484" s="151" t="inlineStr">
        <is>
          <t>MADAGASCAR</t>
        </is>
      </c>
      <c r="E484" s="151" t="inlineStr">
        <is>
          <t>CID004743</t>
        </is>
      </c>
      <c r="F484" s="481" t="inlineStr">
        <is>
          <t>RMI</t>
        </is>
      </c>
      <c r="H484" s="151" t="inlineStr">
        <is>
          <t>Fort Dauphin</t>
        </is>
      </c>
      <c r="I484" s="151" t="inlineStr">
        <is>
          <t>Toliara</t>
        </is>
      </c>
      <c r="J484" s="151">
        <f>A484&amp;B484</f>
        <v/>
      </c>
      <c r="K484" s="151">
        <f>A484&amp;B484</f>
        <v/>
      </c>
    </row>
    <row r="485">
      <c r="A485" s="151" t="inlineStr">
        <is>
          <t>Mica</t>
        </is>
      </c>
      <c r="B485" s="151" t="inlineStr">
        <is>
          <t>MODI MICA ENTERPRISES</t>
        </is>
      </c>
      <c r="C485" s="151" t="inlineStr">
        <is>
          <t>Modi Mica Enterprises</t>
        </is>
      </c>
      <c r="D485" s="151" t="inlineStr">
        <is>
          <t>INDIA</t>
        </is>
      </c>
      <c r="E485" s="151" t="inlineStr">
        <is>
          <t>CID003513</t>
        </is>
      </c>
      <c r="F485" s="481" t="inlineStr">
        <is>
          <t>RMI</t>
        </is>
      </c>
      <c r="H485" s="151" t="inlineStr">
        <is>
          <t>Koderma</t>
        </is>
      </c>
      <c r="I485" s="151" t="inlineStr">
        <is>
          <t>Jhārkhand</t>
        </is>
      </c>
      <c r="J485" s="151">
        <f>A485&amp;B485</f>
        <v/>
      </c>
      <c r="K485" s="151">
        <f>A485&amp;B485</f>
        <v/>
      </c>
    </row>
    <row r="486">
      <c r="A486" s="151" t="inlineStr">
        <is>
          <t>Mica</t>
        </is>
      </c>
      <c r="B486" s="151" t="inlineStr">
        <is>
          <t>Nanjing Jinyun Mica Ltd.</t>
        </is>
      </c>
      <c r="C486" s="151" t="inlineStr">
        <is>
          <t>Nanjing Jinyun Mica Ltd.</t>
        </is>
      </c>
      <c r="D486" s="151" t="inlineStr">
        <is>
          <t>CHINA</t>
        </is>
      </c>
      <c r="E486" s="151" t="inlineStr">
        <is>
          <t>CID003787</t>
        </is>
      </c>
      <c r="F486" s="481" t="inlineStr">
        <is>
          <t>RMI</t>
        </is>
      </c>
      <c r="H486" s="151" t="inlineStr">
        <is>
          <t>Nanjing</t>
        </is>
      </c>
      <c r="I486" s="151" t="inlineStr">
        <is>
          <t>Jiangsu Sheng</t>
        </is>
      </c>
      <c r="J486" s="151">
        <f>A486&amp;B486</f>
        <v/>
      </c>
      <c r="K486" s="151">
        <f>A486&amp;B486</f>
        <v/>
      </c>
    </row>
    <row r="487">
      <c r="A487" s="151" t="inlineStr">
        <is>
          <t>Mica</t>
        </is>
      </c>
      <c r="B487" s="151" t="inlineStr">
        <is>
          <t>Pachisia &amp; Co.</t>
        </is>
      </c>
      <c r="C487" s="151" t="inlineStr">
        <is>
          <t>Pachisia &amp; Co.</t>
        </is>
      </c>
      <c r="D487" s="151" t="inlineStr">
        <is>
          <t>INDIA</t>
        </is>
      </c>
      <c r="E487" s="151" t="inlineStr">
        <is>
          <t>CID003599</t>
        </is>
      </c>
      <c r="F487" s="481" t="inlineStr">
        <is>
          <t>RMI</t>
        </is>
      </c>
      <c r="H487" s="151" t="inlineStr">
        <is>
          <t>Koderma</t>
        </is>
      </c>
      <c r="I487" s="151" t="inlineStr">
        <is>
          <t>Jhārkhand</t>
        </is>
      </c>
      <c r="J487" s="151">
        <f>A487&amp;B487</f>
        <v/>
      </c>
      <c r="K487" s="151">
        <f>A487&amp;B487</f>
        <v/>
      </c>
    </row>
    <row r="488">
      <c r="A488" s="151" t="inlineStr">
        <is>
          <t>Mica</t>
        </is>
      </c>
      <c r="B488" s="151" t="inlineStr">
        <is>
          <t>Southeastern Performance Minerals, LLC</t>
        </is>
      </c>
      <c r="C488" s="151" t="inlineStr">
        <is>
          <t>Southeastern Performance Minerals, LLC</t>
        </is>
      </c>
      <c r="D488" s="151" t="inlineStr">
        <is>
          <t>UNITED STATES OF AMERICA</t>
        </is>
      </c>
      <c r="E488" s="151" t="inlineStr">
        <is>
          <t>CID003590</t>
        </is>
      </c>
      <c r="F488" s="481" t="inlineStr">
        <is>
          <t>RMI</t>
        </is>
      </c>
      <c r="H488" s="151" t="inlineStr">
        <is>
          <t>Sandersville</t>
        </is>
      </c>
      <c r="I488" s="151" t="inlineStr">
        <is>
          <t>Georgia</t>
        </is>
      </c>
      <c r="J488" s="151">
        <f>A488&amp;B488</f>
        <v/>
      </c>
      <c r="K488" s="151">
        <f>A488&amp;B488</f>
        <v/>
      </c>
    </row>
    <row r="489">
      <c r="A489" s="151" t="inlineStr">
        <is>
          <t>Mica</t>
        </is>
      </c>
      <c r="B489" s="151" t="inlineStr">
        <is>
          <t>SUBLIME MICA EXPORTS</t>
        </is>
      </c>
      <c r="C489" s="151" t="inlineStr">
        <is>
          <t>SUBLIME MICA EXPORTS</t>
        </is>
      </c>
      <c r="D489" s="151" t="inlineStr">
        <is>
          <t>INDIA</t>
        </is>
      </c>
      <c r="E489" s="151" t="inlineStr">
        <is>
          <t>CID003629</t>
        </is>
      </c>
      <c r="F489" s="481" t="inlineStr">
        <is>
          <t>RMI</t>
        </is>
      </c>
      <c r="H489" s="151" t="inlineStr">
        <is>
          <t>Gudur</t>
        </is>
      </c>
      <c r="I489" s="151" t="inlineStr">
        <is>
          <t>Andhra Pradesh</t>
        </is>
      </c>
      <c r="J489" s="151">
        <f>A489&amp;B489</f>
        <v/>
      </c>
      <c r="K489" s="151">
        <f>A489&amp;B489</f>
        <v/>
      </c>
    </row>
    <row r="490">
      <c r="A490" s="151" t="inlineStr">
        <is>
          <t>Mica</t>
        </is>
      </c>
      <c r="B490" s="151" t="inlineStr">
        <is>
          <t>Super Market Fort Dauphin</t>
        </is>
      </c>
      <c r="C490" s="151" t="inlineStr">
        <is>
          <t>Super Market Fort Dauphin</t>
        </is>
      </c>
      <c r="D490" s="151" t="inlineStr">
        <is>
          <t>MADAGASCAR</t>
        </is>
      </c>
      <c r="E490" s="151" t="inlineStr">
        <is>
          <t>CID004744</t>
        </is>
      </c>
      <c r="F490" s="481" t="inlineStr">
        <is>
          <t>RMI</t>
        </is>
      </c>
      <c r="H490" s="151" t="inlineStr">
        <is>
          <t>Fort Dauphin</t>
        </is>
      </c>
      <c r="I490" s="151" t="inlineStr">
        <is>
          <t>Toliara</t>
        </is>
      </c>
      <c r="J490" s="151">
        <f>A490&amp;B490</f>
        <v/>
      </c>
      <c r="K490" s="151">
        <f>A490&amp;B490</f>
        <v/>
      </c>
    </row>
    <row r="491">
      <c r="A491" s="151" t="inlineStr">
        <is>
          <t>Mica</t>
        </is>
      </c>
      <c r="B491" s="151" t="inlineStr">
        <is>
          <t>SWECO Gumi Factory</t>
        </is>
      </c>
      <c r="C491" s="151" t="inlineStr">
        <is>
          <t>SWECO Gumi Factory</t>
        </is>
      </c>
      <c r="D491" s="151" t="inlineStr">
        <is>
          <t>KOREA, REPUBLIC OF</t>
        </is>
      </c>
      <c r="E491" s="151" t="inlineStr">
        <is>
          <t>CID005291</t>
        </is>
      </c>
      <c r="F491" s="481" t="inlineStr">
        <is>
          <t>RMI</t>
        </is>
      </c>
      <c r="H491" s="151" t="inlineStr">
        <is>
          <t>Gumi-si</t>
        </is>
      </c>
      <c r="I491" s="151" t="inlineStr">
        <is>
          <t>Gyeongsangbuk-do</t>
        </is>
      </c>
      <c r="J491" s="151">
        <f>A491&amp;B491</f>
        <v/>
      </c>
      <c r="K491" s="151">
        <f>A491&amp;B491</f>
        <v/>
      </c>
    </row>
    <row r="492">
      <c r="A492" s="151" t="inlineStr">
        <is>
          <t>Mica</t>
        </is>
      </c>
      <c r="B492" s="151" t="inlineStr">
        <is>
          <t>The Jai Mica Supply Co., PVT Ltd.</t>
        </is>
      </c>
      <c r="C492" s="151" t="inlineStr">
        <is>
          <t>The Jai Mica Supply Co., PVT Ltd.</t>
        </is>
      </c>
      <c r="D492" s="151" t="inlineStr">
        <is>
          <t>INDIA</t>
        </is>
      </c>
      <c r="E492" s="151" t="inlineStr">
        <is>
          <t>CID004067</t>
        </is>
      </c>
      <c r="F492" s="481" t="inlineStr">
        <is>
          <t>RMI</t>
        </is>
      </c>
      <c r="H492" s="151" t="inlineStr">
        <is>
          <t>Giridih</t>
        </is>
      </c>
      <c r="I492" s="151" t="inlineStr">
        <is>
          <t>Jhārkhand</t>
        </is>
      </c>
      <c r="J492" s="151">
        <f>A492&amp;B492</f>
        <v/>
      </c>
      <c r="K492" s="151">
        <f>A492&amp;B492</f>
        <v/>
      </c>
    </row>
    <row r="493">
      <c r="A493" s="151" t="inlineStr">
        <is>
          <t>Mica</t>
        </is>
      </c>
      <c r="B493" s="151" t="inlineStr">
        <is>
          <t>The JAI Mica Supply Company Limited</t>
        </is>
      </c>
      <c r="C493" s="151" t="inlineStr">
        <is>
          <t>The Jai Mica Supply Co., PVT Ltd.</t>
        </is>
      </c>
      <c r="D493" s="151" t="inlineStr">
        <is>
          <t>INDIA</t>
        </is>
      </c>
      <c r="E493" s="151" t="inlineStr">
        <is>
          <t>CID004067</t>
        </is>
      </c>
      <c r="F493" s="481" t="inlineStr">
        <is>
          <t>RMI</t>
        </is>
      </c>
      <c r="H493" s="151" t="inlineStr">
        <is>
          <t>Giridih</t>
        </is>
      </c>
      <c r="I493" s="151" t="inlineStr">
        <is>
          <t>Jhārkhand</t>
        </is>
      </c>
      <c r="J493" s="151">
        <f>A493&amp;B493</f>
        <v/>
      </c>
      <c r="K493" s="151">
        <f>A493&amp;B493</f>
        <v/>
      </c>
    </row>
    <row r="494">
      <c r="A494" s="151" t="inlineStr">
        <is>
          <t>Mica</t>
        </is>
      </c>
      <c r="B494" s="151" t="inlineStr">
        <is>
          <t>Von Roll Brazil Ltd.</t>
        </is>
      </c>
      <c r="C494" s="151" t="inlineStr">
        <is>
          <t>VON ROLL BRAZIL LTDA</t>
        </is>
      </c>
      <c r="D494" s="151" t="inlineStr">
        <is>
          <t>BRAZIL</t>
        </is>
      </c>
      <c r="E494" s="151" t="inlineStr">
        <is>
          <t>CID003593</t>
        </is>
      </c>
      <c r="F494" s="481" t="inlineStr">
        <is>
          <t>RMI</t>
        </is>
      </c>
      <c r="H494" s="151" t="inlineStr">
        <is>
          <t>Maracanaú</t>
        </is>
      </c>
      <c r="I494" s="151" t="inlineStr">
        <is>
          <t>Ceará</t>
        </is>
      </c>
      <c r="J494" s="151">
        <f>A494&amp;B494</f>
        <v/>
      </c>
      <c r="K494" s="151">
        <f>A494&amp;B494</f>
        <v/>
      </c>
    </row>
    <row r="495">
      <c r="A495" s="151" t="inlineStr">
        <is>
          <t>Mica</t>
        </is>
      </c>
      <c r="B495" s="151" t="inlineStr">
        <is>
          <t>VON ROLL BRAZIL LTDA</t>
        </is>
      </c>
      <c r="C495" s="151" t="inlineStr">
        <is>
          <t>VON ROLL BRAZIL LTDA</t>
        </is>
      </c>
      <c r="D495" s="151" t="inlineStr">
        <is>
          <t>BRAZIL</t>
        </is>
      </c>
      <c r="E495" s="151" t="inlineStr">
        <is>
          <t>CID003593</t>
        </is>
      </c>
      <c r="F495" s="481" t="inlineStr">
        <is>
          <t>RMI</t>
        </is>
      </c>
      <c r="H495" s="151" t="inlineStr">
        <is>
          <t>Maracanaú</t>
        </is>
      </c>
      <c r="I495" s="151" t="inlineStr">
        <is>
          <t>Ceará</t>
        </is>
      </c>
      <c r="J495" s="151">
        <f>A495&amp;B495</f>
        <v/>
      </c>
      <c r="K495" s="151">
        <f>A495&amp;B495</f>
        <v/>
      </c>
    </row>
    <row r="496">
      <c r="A496" s="151" t="inlineStr">
        <is>
          <t>Mica</t>
        </is>
      </c>
      <c r="B496" s="151" t="inlineStr">
        <is>
          <t>Von Roll do Brasil Ltda</t>
        </is>
      </c>
      <c r="C496" s="151" t="inlineStr">
        <is>
          <t>VON ROLL BRAZIL LTDA</t>
        </is>
      </c>
      <c r="D496" s="151" t="inlineStr">
        <is>
          <t>BRAZIL</t>
        </is>
      </c>
      <c r="E496" s="151" t="inlineStr">
        <is>
          <t>CID003593</t>
        </is>
      </c>
      <c r="F496" s="481" t="inlineStr">
        <is>
          <t>RMI</t>
        </is>
      </c>
      <c r="H496" s="151" t="inlineStr">
        <is>
          <t>Maracanaú</t>
        </is>
      </c>
      <c r="I496" s="151" t="inlineStr">
        <is>
          <t>Ceará</t>
        </is>
      </c>
      <c r="J496" s="151">
        <f>A496&amp;B496</f>
        <v/>
      </c>
      <c r="K496" s="151">
        <f>A496&amp;B496</f>
        <v/>
      </c>
    </row>
    <row r="497">
      <c r="A497" s="151" t="inlineStr">
        <is>
          <t>Mica</t>
        </is>
      </c>
      <c r="B497" s="151" t="inlineStr">
        <is>
          <t>Yamaguchi Mica</t>
        </is>
      </c>
      <c r="C497" s="151" t="inlineStr">
        <is>
          <t>Yamaguchi Mica</t>
        </is>
      </c>
      <c r="D497" s="151" t="inlineStr">
        <is>
          <t>JAPAN</t>
        </is>
      </c>
      <c r="E497" s="151" t="inlineStr">
        <is>
          <t>CID003512</t>
        </is>
      </c>
      <c r="F497" s="481" t="inlineStr">
        <is>
          <t>RMI</t>
        </is>
      </c>
      <c r="H497" s="151" t="inlineStr">
        <is>
          <t>Toyokawa</t>
        </is>
      </c>
      <c r="I497" s="151" t="inlineStr">
        <is>
          <t>Aichi</t>
        </is>
      </c>
      <c r="J497" s="151">
        <f>A497&amp;B497</f>
        <v/>
      </c>
      <c r="K497" s="151">
        <f>A497&amp;B497</f>
        <v/>
      </c>
    </row>
    <row r="498">
      <c r="A498" s="151" t="inlineStr">
        <is>
          <t>Mica</t>
        </is>
      </c>
      <c r="B498" s="151" t="inlineStr">
        <is>
          <t>Yamaguchi Mica Co., Ltd. Shinshiro Factory</t>
        </is>
      </c>
      <c r="C498" s="151" t="inlineStr">
        <is>
          <t>Yamaguchi Mica Co., Ltd. Shinshiro Factory</t>
        </is>
      </c>
      <c r="D498" s="151" t="inlineStr">
        <is>
          <t>JAPAN</t>
        </is>
      </c>
      <c r="E498" s="151" t="inlineStr">
        <is>
          <t>CID003971</t>
        </is>
      </c>
      <c r="F498" s="481" t="inlineStr">
        <is>
          <t>RMI</t>
        </is>
      </c>
      <c r="H498" s="151" t="inlineStr">
        <is>
          <t>Shinshiro</t>
        </is>
      </c>
      <c r="I498" s="151" t="inlineStr">
        <is>
          <t>Aichi</t>
        </is>
      </c>
      <c r="J498" s="151">
        <f>A498&amp;B498</f>
        <v/>
      </c>
      <c r="K498" s="151">
        <f>A498&amp;B498</f>
        <v/>
      </c>
    </row>
    <row r="499">
      <c r="A499" s="151" t="inlineStr">
        <is>
          <t>Mica</t>
        </is>
      </c>
      <c r="B499" s="151" t="inlineStr">
        <is>
          <t>Yamaguchi Mica Co., Ltd. Toyohashi Factory</t>
        </is>
      </c>
      <c r="C499" s="151" t="inlineStr">
        <is>
          <t>Yamaguchi Mica Co., Ltd. Toyohashi Factory</t>
        </is>
      </c>
      <c r="D499" s="151" t="inlineStr">
        <is>
          <t>JAPAN</t>
        </is>
      </c>
      <c r="E499" s="151" t="inlineStr">
        <is>
          <t>CID003970</t>
        </is>
      </c>
      <c r="F499" s="481" t="inlineStr">
        <is>
          <t>RMI</t>
        </is>
      </c>
      <c r="H499" s="151" t="inlineStr">
        <is>
          <t>Toyohashi</t>
        </is>
      </c>
      <c r="I499" s="151" t="inlineStr">
        <is>
          <t>Aichi</t>
        </is>
      </c>
      <c r="J499" s="151">
        <f>A499&amp;B499</f>
        <v/>
      </c>
      <c r="K499" s="151">
        <f>A499&amp;B499</f>
        <v/>
      </c>
    </row>
    <row r="500">
      <c r="A500" s="151" t="inlineStr">
        <is>
          <t>Mica</t>
        </is>
      </c>
      <c r="B500" s="151" t="inlineStr">
        <is>
          <t>Smelter not listed</t>
        </is>
      </c>
      <c r="F500" s="481" t="n"/>
      <c r="J500" s="151">
        <f>A500&amp;B500</f>
        <v/>
      </c>
      <c r="K500" s="151">
        <f>A500&amp;B500</f>
        <v/>
      </c>
    </row>
    <row r="501">
      <c r="A501" s="151" t="inlineStr">
        <is>
          <t>Mica</t>
        </is>
      </c>
      <c r="B501" s="151" t="inlineStr">
        <is>
          <t>Smelter not yet identified</t>
        </is>
      </c>
      <c r="C501" s="151" t="inlineStr">
        <is>
          <t>Unknown</t>
        </is>
      </c>
      <c r="D501" s="151" t="inlineStr">
        <is>
          <t>Unknown</t>
        </is>
      </c>
      <c r="F501" s="481" t="n"/>
      <c r="J501" s="151">
        <f>A501&amp;B501</f>
        <v/>
      </c>
      <c r="K501" s="151">
        <f>A501&amp;B501</f>
        <v/>
      </c>
    </row>
    <row r="502">
      <c r="A502" s="151" t="inlineStr">
        <is>
          <t>Nickel</t>
        </is>
      </c>
      <c r="B502" s="151" t="inlineStr">
        <is>
          <t>Atlantic Copper S.A.</t>
        </is>
      </c>
      <c r="C502" s="151" t="inlineStr">
        <is>
          <t>Atlantic Copper, S.L.U.</t>
        </is>
      </c>
      <c r="D502" s="151" t="inlineStr">
        <is>
          <t>SPAIN</t>
        </is>
      </c>
      <c r="E502" s="151" t="inlineStr">
        <is>
          <t>CID005486</t>
        </is>
      </c>
      <c r="F502" s="481" t="inlineStr">
        <is>
          <t>RMI</t>
        </is>
      </c>
      <c r="H502" s="151" t="inlineStr">
        <is>
          <t>Huelva</t>
        </is>
      </c>
      <c r="I502" s="151" t="inlineStr">
        <is>
          <t>Huelva</t>
        </is>
      </c>
      <c r="J502" s="151">
        <f>A502&amp;B502</f>
        <v/>
      </c>
      <c r="K502" s="151">
        <f>A502&amp;B502</f>
        <v/>
      </c>
    </row>
    <row r="503">
      <c r="A503" s="151" t="inlineStr">
        <is>
          <t>Nickel</t>
        </is>
      </c>
      <c r="B503" s="151" t="inlineStr">
        <is>
          <t>Atlantic Copper, S.L.U.</t>
        </is>
      </c>
      <c r="C503" s="151" t="inlineStr">
        <is>
          <t>Atlantic Copper, S.L.U.</t>
        </is>
      </c>
      <c r="D503" s="151" t="inlineStr">
        <is>
          <t>SPAIN</t>
        </is>
      </c>
      <c r="E503" s="151" t="inlineStr">
        <is>
          <t>CID005486</t>
        </is>
      </c>
      <c r="F503" s="481" t="inlineStr">
        <is>
          <t>RMI</t>
        </is>
      </c>
      <c r="H503" s="151" t="inlineStr">
        <is>
          <t>Huelva</t>
        </is>
      </c>
      <c r="I503" s="151" t="inlineStr">
        <is>
          <t>Huelva</t>
        </is>
      </c>
      <c r="J503" s="151">
        <f>A503&amp;B503</f>
        <v/>
      </c>
      <c r="K503" s="151">
        <f>A503&amp;B503</f>
        <v/>
      </c>
    </row>
    <row r="504">
      <c r="A504" s="151" t="inlineStr">
        <is>
          <t>Nickel</t>
        </is>
      </c>
      <c r="B504" s="151" t="inlineStr">
        <is>
          <t>Attero Recycling Pvt Ltd</t>
        </is>
      </c>
      <c r="C504" s="151" t="inlineStr">
        <is>
          <t>Attero Recycling Pvt Ltd</t>
        </is>
      </c>
      <c r="D504" s="151" t="inlineStr">
        <is>
          <t>INDIA</t>
        </is>
      </c>
      <c r="E504" s="151" t="inlineStr">
        <is>
          <t>CID004698</t>
        </is>
      </c>
      <c r="F504" s="481" t="inlineStr">
        <is>
          <t>RMI</t>
        </is>
      </c>
      <c r="H504" s="151" t="inlineStr">
        <is>
          <t>Roorkee</t>
        </is>
      </c>
      <c r="I504" s="151" t="inlineStr">
        <is>
          <t>Uttarākhand</t>
        </is>
      </c>
      <c r="J504" s="151">
        <f>A504&amp;B504</f>
        <v/>
      </c>
      <c r="K504" s="151">
        <f>A504&amp;B504</f>
        <v/>
      </c>
    </row>
    <row r="505">
      <c r="A505" s="151" t="inlineStr">
        <is>
          <t>Nickel</t>
        </is>
      </c>
      <c r="B505" s="151" t="inlineStr">
        <is>
          <t>Aurubis AG, Hamburg</t>
        </is>
      </c>
      <c r="C505" s="151" t="inlineStr">
        <is>
          <t>Aurubis AG, Hamburg</t>
        </is>
      </c>
      <c r="D505" s="151" t="inlineStr">
        <is>
          <t>GERMANY</t>
        </is>
      </c>
      <c r="E505" s="151" t="inlineStr">
        <is>
          <t>CID005475</t>
        </is>
      </c>
      <c r="F505" s="481" t="inlineStr">
        <is>
          <t>RMI</t>
        </is>
      </c>
      <c r="H505" s="151" t="inlineStr">
        <is>
          <t>Hamburg</t>
        </is>
      </c>
      <c r="I505" s="151" t="inlineStr">
        <is>
          <t>Hamburg</t>
        </is>
      </c>
      <c r="J505" s="151">
        <f>A505&amp;B505</f>
        <v/>
      </c>
      <c r="K505" s="151">
        <f>A505&amp;B505</f>
        <v/>
      </c>
    </row>
    <row r="506">
      <c r="A506" s="151" t="inlineStr">
        <is>
          <t>Nickel</t>
        </is>
      </c>
      <c r="B506" s="151" t="inlineStr">
        <is>
          <t>Aurubis AG, Luenen</t>
        </is>
      </c>
      <c r="C506" s="151" t="inlineStr">
        <is>
          <t>Aurubis AG, Luenen</t>
        </is>
      </c>
      <c r="D506" s="151" t="inlineStr">
        <is>
          <t>GERMANY</t>
        </is>
      </c>
      <c r="E506" s="151" t="inlineStr">
        <is>
          <t>CID005535</t>
        </is>
      </c>
      <c r="F506" s="481" t="inlineStr">
        <is>
          <t>RMI</t>
        </is>
      </c>
      <c r="H506" s="151" t="inlineStr">
        <is>
          <t>Luenen</t>
        </is>
      </c>
      <c r="I506" s="151" t="inlineStr">
        <is>
          <t>Nordrhein-Westfalen</t>
        </is>
      </c>
      <c r="J506" s="151">
        <f>A506&amp;B506</f>
        <v/>
      </c>
      <c r="K506" s="151">
        <f>A506&amp;B506</f>
        <v/>
      </c>
    </row>
    <row r="507">
      <c r="A507" s="151" t="inlineStr">
        <is>
          <t>Nickel</t>
        </is>
      </c>
      <c r="B507" s="151" t="inlineStr">
        <is>
          <t>Aurubis Beerse</t>
        </is>
      </c>
      <c r="C507" s="151" t="inlineStr">
        <is>
          <t>Aurubis Beerse</t>
        </is>
      </c>
      <c r="D507" s="151" t="inlineStr">
        <is>
          <t>BELGIUM</t>
        </is>
      </c>
      <c r="E507" s="151" t="inlineStr">
        <is>
          <t>CID005570</t>
        </is>
      </c>
      <c r="F507" s="481" t="inlineStr">
        <is>
          <t>RMI</t>
        </is>
      </c>
      <c r="H507" s="151" t="inlineStr">
        <is>
          <t>Beerse</t>
        </is>
      </c>
      <c r="I507" s="151" t="inlineStr">
        <is>
          <t>Antwerpen</t>
        </is>
      </c>
      <c r="J507" s="151">
        <f>A507&amp;B507</f>
        <v/>
      </c>
      <c r="K507" s="151">
        <f>A507&amp;B507</f>
        <v/>
      </c>
    </row>
    <row r="508">
      <c r="A508" s="151" t="inlineStr">
        <is>
          <t>Nickel</t>
        </is>
      </c>
      <c r="B508" s="151" t="inlineStr">
        <is>
          <t>Aurubis Beerse N.V.</t>
        </is>
      </c>
      <c r="C508" s="151" t="inlineStr">
        <is>
          <t>Aurubis Beerse</t>
        </is>
      </c>
      <c r="D508" s="151" t="inlineStr">
        <is>
          <t>BELGIUM</t>
        </is>
      </c>
      <c r="E508" s="151" t="inlineStr">
        <is>
          <t>CID005570</t>
        </is>
      </c>
      <c r="F508" s="481" t="inlineStr">
        <is>
          <t>RMI</t>
        </is>
      </c>
      <c r="H508" s="151" t="inlineStr">
        <is>
          <t>Beerse</t>
        </is>
      </c>
      <c r="I508" s="151" t="inlineStr">
        <is>
          <t>Antwerpen</t>
        </is>
      </c>
      <c r="J508" s="151">
        <f>A508&amp;B508</f>
        <v/>
      </c>
      <c r="K508" s="151">
        <f>A508&amp;B508</f>
        <v/>
      </c>
    </row>
    <row r="509">
      <c r="A509" s="151" t="inlineStr">
        <is>
          <t>Nickel</t>
        </is>
      </c>
      <c r="B509" s="151" t="inlineStr">
        <is>
          <t>Aurubis Hamburg</t>
        </is>
      </c>
      <c r="C509" s="151" t="inlineStr">
        <is>
          <t>Aurubis AG, Hamburg</t>
        </is>
      </c>
      <c r="D509" s="151" t="inlineStr">
        <is>
          <t>GERMANY</t>
        </is>
      </c>
      <c r="E509" s="151" t="inlineStr">
        <is>
          <t>CID005475</t>
        </is>
      </c>
      <c r="F509" s="481" t="inlineStr">
        <is>
          <t>RMI</t>
        </is>
      </c>
      <c r="H509" s="151" t="inlineStr">
        <is>
          <t>Hamburg</t>
        </is>
      </c>
      <c r="I509" s="151" t="inlineStr">
        <is>
          <t>Hamburg</t>
        </is>
      </c>
      <c r="J509" s="151">
        <f>A509&amp;B509</f>
        <v/>
      </c>
      <c r="K509" s="151">
        <f>A509&amp;B509</f>
        <v/>
      </c>
    </row>
    <row r="510">
      <c r="A510" s="151" t="inlineStr">
        <is>
          <t>Nickel</t>
        </is>
      </c>
      <c r="B510" s="151" t="inlineStr">
        <is>
          <t>Aurubis Hamburg AG</t>
        </is>
      </c>
      <c r="C510" s="151" t="inlineStr">
        <is>
          <t>Aurubis AG, Hamburg</t>
        </is>
      </c>
      <c r="D510" s="151" t="inlineStr">
        <is>
          <t>GERMANY</t>
        </is>
      </c>
      <c r="E510" s="151" t="inlineStr">
        <is>
          <t>CID005475</t>
        </is>
      </c>
      <c r="F510" s="481" t="inlineStr">
        <is>
          <t>RMI</t>
        </is>
      </c>
      <c r="H510" s="151" t="inlineStr">
        <is>
          <t>Hamburg</t>
        </is>
      </c>
      <c r="I510" s="151" t="inlineStr">
        <is>
          <t>Hamburg</t>
        </is>
      </c>
      <c r="J510" s="151">
        <f>A510&amp;B510</f>
        <v/>
      </c>
      <c r="K510" s="151">
        <f>A510&amp;B510</f>
        <v/>
      </c>
    </row>
    <row r="511">
      <c r="A511" s="151" t="inlineStr">
        <is>
          <t>Nickel</t>
        </is>
      </c>
      <c r="B511" s="151" t="inlineStr">
        <is>
          <t>BHP Nickel West Pty Ltd</t>
        </is>
      </c>
      <c r="C511" s="151" t="inlineStr">
        <is>
          <t>BHP Nickel West Pty Ltd</t>
        </is>
      </c>
      <c r="D511" s="151" t="inlineStr">
        <is>
          <t>AUSTRALIA</t>
        </is>
      </c>
      <c r="E511" s="151" t="inlineStr">
        <is>
          <t>CID004447</t>
        </is>
      </c>
      <c r="F511" s="481" t="inlineStr">
        <is>
          <t>RMI</t>
        </is>
      </c>
      <c r="H511" s="151" t="inlineStr">
        <is>
          <t>East Rockingham</t>
        </is>
      </c>
      <c r="I511" s="151" t="inlineStr">
        <is>
          <t>Western Australia</t>
        </is>
      </c>
      <c r="J511" s="151">
        <f>A511&amp;B511</f>
        <v/>
      </c>
      <c r="K511" s="151">
        <f>A511&amp;B511</f>
        <v/>
      </c>
    </row>
    <row r="512">
      <c r="A512" s="151" t="inlineStr">
        <is>
          <t>Nickel</t>
        </is>
      </c>
      <c r="B512" s="151" t="inlineStr">
        <is>
          <t>Boliden Harjavalta Oy</t>
        </is>
      </c>
      <c r="C512" s="151" t="inlineStr">
        <is>
          <t>Boliden Harjavalta Oy</t>
        </is>
      </c>
      <c r="D512" s="151" t="inlineStr">
        <is>
          <t>FINLAND</t>
        </is>
      </c>
      <c r="E512" s="151" t="inlineStr">
        <is>
          <t>CID004500</t>
        </is>
      </c>
      <c r="F512" s="481" t="inlineStr">
        <is>
          <t>RMI</t>
        </is>
      </c>
      <c r="H512" s="151" t="inlineStr">
        <is>
          <t>Harjavalta</t>
        </is>
      </c>
      <c r="I512" s="151" t="inlineStr">
        <is>
          <t>Satakunta</t>
        </is>
      </c>
      <c r="J512" s="151">
        <f>A512&amp;B512</f>
        <v/>
      </c>
      <c r="K512" s="151">
        <f>A512&amp;B512</f>
        <v/>
      </c>
    </row>
    <row r="513">
      <c r="A513" s="151" t="inlineStr">
        <is>
          <t>Nickel</t>
        </is>
      </c>
      <c r="B513" s="151" t="inlineStr">
        <is>
          <t>Boliden Kokkola Oy</t>
        </is>
      </c>
      <c r="C513" s="151" t="inlineStr">
        <is>
          <t>Boliden Kokkola Oy</t>
        </is>
      </c>
      <c r="D513" s="151" t="inlineStr">
        <is>
          <t>FINLAND</t>
        </is>
      </c>
      <c r="E513" s="151" t="inlineStr">
        <is>
          <t>CID005594</t>
        </is>
      </c>
      <c r="F513" s="481" t="inlineStr">
        <is>
          <t>RMI</t>
        </is>
      </c>
      <c r="H513" s="151" t="inlineStr">
        <is>
          <t>Kokkola</t>
        </is>
      </c>
      <c r="I513" s="151" t="inlineStr">
        <is>
          <t>Keski-Pohjanmaa</t>
        </is>
      </c>
      <c r="J513" s="151">
        <f>A513&amp;B513</f>
        <v/>
      </c>
      <c r="K513" s="151">
        <f>A513&amp;B513</f>
        <v/>
      </c>
    </row>
    <row r="514">
      <c r="A514" s="151" t="inlineStr">
        <is>
          <t>Nickel</t>
        </is>
      </c>
      <c r="B514" s="151" t="inlineStr">
        <is>
          <t>Boliden Mineral AB (Ronnskar)</t>
        </is>
      </c>
      <c r="C514" s="151" t="inlineStr">
        <is>
          <t>Boliden Mineral AB (Ronnskar)</t>
        </is>
      </c>
      <c r="D514" s="151" t="inlineStr">
        <is>
          <t>SWEDEN</t>
        </is>
      </c>
      <c r="E514" s="151" t="inlineStr">
        <is>
          <t>CID005598</t>
        </is>
      </c>
      <c r="F514" s="481" t="inlineStr">
        <is>
          <t>RMI</t>
        </is>
      </c>
      <c r="H514" s="151" t="inlineStr">
        <is>
          <t>Skelleftea</t>
        </is>
      </c>
      <c r="I514" s="151" t="inlineStr">
        <is>
          <t>Västerbottens län [SE-24]</t>
        </is>
      </c>
      <c r="J514" s="151">
        <f>A514&amp;B514</f>
        <v/>
      </c>
      <c r="K514" s="151">
        <f>A514&amp;B514</f>
        <v/>
      </c>
    </row>
    <row r="515">
      <c r="A515" s="151" t="inlineStr">
        <is>
          <t>Nickel</t>
        </is>
      </c>
      <c r="B515" s="151" t="inlineStr">
        <is>
          <t>Broken Hill Proprietary Billiton Ltd. (BHP)</t>
        </is>
      </c>
      <c r="C515" s="151" t="inlineStr">
        <is>
          <t>BHP Nickel West Pty Ltd</t>
        </is>
      </c>
      <c r="D515" s="151" t="inlineStr">
        <is>
          <t>AUSTRALIA</t>
        </is>
      </c>
      <c r="E515" s="151" t="inlineStr">
        <is>
          <t>CID004447</t>
        </is>
      </c>
      <c r="F515" s="481" t="inlineStr">
        <is>
          <t>RMI</t>
        </is>
      </c>
      <c r="H515" s="151" t="inlineStr">
        <is>
          <t>East Rockingham</t>
        </is>
      </c>
      <c r="I515" s="151" t="inlineStr">
        <is>
          <t>Western Australia</t>
        </is>
      </c>
      <c r="J515" s="151">
        <f>A515&amp;B515</f>
        <v/>
      </c>
      <c r="K515" s="151">
        <f>A515&amp;B515</f>
        <v/>
      </c>
    </row>
    <row r="516">
      <c r="A516" s="151" t="inlineStr">
        <is>
          <t>Nickel</t>
        </is>
      </c>
      <c r="B516" s="151" t="inlineStr">
        <is>
          <t>Coral Bay Nickel Corporation (CBNC)</t>
        </is>
      </c>
      <c r="C516" s="151" t="inlineStr">
        <is>
          <t>Coral Bay Nickel Corporation (CBNC)</t>
        </is>
      </c>
      <c r="D516" s="151" t="inlineStr">
        <is>
          <t>PHILIPPINES</t>
        </is>
      </c>
      <c r="E516" s="151" t="inlineStr">
        <is>
          <t>CID004575</t>
        </is>
      </c>
      <c r="F516" s="481" t="inlineStr">
        <is>
          <t>RMI</t>
        </is>
      </c>
      <c r="H516" s="151" t="inlineStr">
        <is>
          <t>Barangay Rio Tuba, Municipality of Bataraza</t>
        </is>
      </c>
      <c r="I516" s="151" t="inlineStr">
        <is>
          <t>Palawan</t>
        </is>
      </c>
      <c r="J516" s="151">
        <f>A516&amp;B516</f>
        <v/>
      </c>
      <c r="K516" s="151">
        <f>A516&amp;B516</f>
        <v/>
      </c>
    </row>
    <row r="517">
      <c r="A517" s="151" t="inlineStr">
        <is>
          <t>Nickel</t>
        </is>
      </c>
      <c r="B517" s="151" t="inlineStr">
        <is>
          <t>Coral Bay Smelter</t>
        </is>
      </c>
      <c r="C517" s="151" t="inlineStr">
        <is>
          <t>Coral Bay Nickel Corporation (CBNC)</t>
        </is>
      </c>
      <c r="D517" s="151" t="inlineStr">
        <is>
          <t>PHILIPPINES</t>
        </is>
      </c>
      <c r="E517" s="151" t="inlineStr">
        <is>
          <t>CID004575</t>
        </is>
      </c>
      <c r="F517" s="481" t="inlineStr">
        <is>
          <t>RMI</t>
        </is>
      </c>
      <c r="H517" s="151" t="inlineStr">
        <is>
          <t>Barangay Rio Tuba, Municipality of Bataraza</t>
        </is>
      </c>
      <c r="I517" s="151" t="inlineStr">
        <is>
          <t>Palawan</t>
        </is>
      </c>
      <c r="J517" s="151">
        <f>A517&amp;B517</f>
        <v/>
      </c>
      <c r="K517" s="151">
        <f>A517&amp;B517</f>
        <v/>
      </c>
    </row>
    <row r="518">
      <c r="A518" s="151" t="inlineStr">
        <is>
          <t>Nickel</t>
        </is>
      </c>
      <c r="B518" s="151" t="inlineStr">
        <is>
          <t>Dynatec Madagascar Company</t>
        </is>
      </c>
      <c r="C518" s="151" t="inlineStr">
        <is>
          <t>Dynatec Madagascar Company</t>
        </is>
      </c>
      <c r="D518" s="151" t="inlineStr">
        <is>
          <t>MADAGASCAR</t>
        </is>
      </c>
      <c r="E518" s="151" t="inlineStr">
        <is>
          <t>CID003968</t>
        </is>
      </c>
      <c r="F518" s="481" t="inlineStr">
        <is>
          <t>RMI</t>
        </is>
      </c>
      <c r="H518" s="151" t="inlineStr">
        <is>
          <t>Toamasina</t>
        </is>
      </c>
      <c r="I518" s="151" t="inlineStr">
        <is>
          <t>Toamasina</t>
        </is>
      </c>
      <c r="J518" s="151">
        <f>A518&amp;B518</f>
        <v/>
      </c>
      <c r="K518" s="151">
        <f>A518&amp;B518</f>
        <v/>
      </c>
    </row>
    <row r="519">
      <c r="A519" s="151" t="inlineStr">
        <is>
          <t>Nickel</t>
        </is>
      </c>
      <c r="B519" s="151" t="inlineStr">
        <is>
          <t>Ecopro Materials Co., Ltd.</t>
        </is>
      </c>
      <c r="C519" s="151" t="inlineStr">
        <is>
          <t>Ecopro Materials Co., Ltd.</t>
        </is>
      </c>
      <c r="D519" s="151" t="inlineStr">
        <is>
          <t>KOREA, REPUBLIC OF</t>
        </is>
      </c>
      <c r="E519" s="151" t="inlineStr">
        <is>
          <t>CID004493</t>
        </is>
      </c>
      <c r="F519" s="481" t="inlineStr">
        <is>
          <t>RMI</t>
        </is>
      </c>
      <c r="H519" s="151" t="inlineStr">
        <is>
          <t>Cheongju-si</t>
        </is>
      </c>
      <c r="I519" s="151" t="inlineStr">
        <is>
          <t>Chungcheongbuk-do</t>
        </is>
      </c>
      <c r="J519" s="151">
        <f>A519&amp;B519</f>
        <v/>
      </c>
      <c r="K519" s="151">
        <f>A519&amp;B519</f>
        <v/>
      </c>
    </row>
    <row r="520">
      <c r="A520" s="151" t="inlineStr">
        <is>
          <t>Nickel</t>
        </is>
      </c>
      <c r="B520" s="151" t="inlineStr">
        <is>
          <t>El Paso</t>
        </is>
      </c>
      <c r="C520" s="151" t="inlineStr">
        <is>
          <t>Freeport-McMoRan Inc. (El Paso)</t>
        </is>
      </c>
      <c r="D520" s="151" t="inlineStr">
        <is>
          <t>UNITED STATES OF AMERICA</t>
        </is>
      </c>
      <c r="E520" s="151" t="inlineStr">
        <is>
          <t>CID005408</t>
        </is>
      </c>
      <c r="F520" s="481" t="inlineStr">
        <is>
          <t>RMI</t>
        </is>
      </c>
      <c r="H520" s="151" t="inlineStr">
        <is>
          <t>El Paso</t>
        </is>
      </c>
      <c r="I520" s="151" t="inlineStr">
        <is>
          <t>Texas</t>
        </is>
      </c>
      <c r="J520" s="151">
        <f>A520&amp;B520</f>
        <v/>
      </c>
      <c r="K520" s="151">
        <f>A520&amp;B520</f>
        <v/>
      </c>
    </row>
    <row r="521">
      <c r="A521" s="151" t="inlineStr">
        <is>
          <t>Nickel</t>
        </is>
      </c>
      <c r="B521" s="151" t="inlineStr">
        <is>
          <t>El Paso (refinery)</t>
        </is>
      </c>
      <c r="C521" s="151" t="inlineStr">
        <is>
          <t>Freeport-McMoRan Inc. (El Paso)</t>
        </is>
      </c>
      <c r="D521" s="151" t="inlineStr">
        <is>
          <t>UNITED STATES OF AMERICA</t>
        </is>
      </c>
      <c r="E521" s="151" t="inlineStr">
        <is>
          <t>CID005408</t>
        </is>
      </c>
      <c r="F521" s="481" t="inlineStr">
        <is>
          <t>RMI</t>
        </is>
      </c>
      <c r="H521" s="151" t="inlineStr">
        <is>
          <t>El Paso</t>
        </is>
      </c>
      <c r="I521" s="151" t="inlineStr">
        <is>
          <t>Texas</t>
        </is>
      </c>
      <c r="J521" s="151">
        <f>A521&amp;B521</f>
        <v/>
      </c>
      <c r="K521" s="151">
        <f>A521&amp;B521</f>
        <v/>
      </c>
    </row>
    <row r="522">
      <c r="A522" s="151" t="inlineStr">
        <is>
          <t>Nickel</t>
        </is>
      </c>
      <c r="B522" s="151" t="inlineStr">
        <is>
          <t>Fairsky Industrial Co., Limited</t>
        </is>
      </c>
      <c r="C522" s="151" t="inlineStr">
        <is>
          <t>Fairsky Industrial Co., Limited</t>
        </is>
      </c>
      <c r="D522" s="151" t="inlineStr">
        <is>
          <t>CHINA</t>
        </is>
      </c>
      <c r="E522" s="151" t="inlineStr">
        <is>
          <t>CID005353</t>
        </is>
      </c>
      <c r="F522" s="481" t="inlineStr">
        <is>
          <t>RMI</t>
        </is>
      </c>
      <c r="H522" s="151" t="inlineStr">
        <is>
          <t>Baoding</t>
        </is>
      </c>
      <c r="I522" s="151" t="inlineStr">
        <is>
          <t>Hebei Sheng</t>
        </is>
      </c>
      <c r="J522" s="151">
        <f>A522&amp;B522</f>
        <v/>
      </c>
      <c r="K522" s="151">
        <f>A522&amp;B522</f>
        <v/>
      </c>
    </row>
    <row r="523">
      <c r="A523" s="151" t="inlineStr">
        <is>
          <t>Nickel</t>
        </is>
      </c>
      <c r="B523" s="151" t="inlineStr">
        <is>
          <t>Freeport-McMoRan Inc. (El Paso)</t>
        </is>
      </c>
      <c r="C523" s="151" t="inlineStr">
        <is>
          <t>Freeport-McMoRan Inc. (El Paso)</t>
        </is>
      </c>
      <c r="D523" s="151" t="inlineStr">
        <is>
          <t>UNITED STATES OF AMERICA</t>
        </is>
      </c>
      <c r="E523" s="151" t="inlineStr">
        <is>
          <t>CID005408</t>
        </is>
      </c>
      <c r="F523" s="481" t="inlineStr">
        <is>
          <t>RMI</t>
        </is>
      </c>
      <c r="H523" s="151" t="inlineStr">
        <is>
          <t>El Paso</t>
        </is>
      </c>
      <c r="I523" s="151" t="inlineStr">
        <is>
          <t>Texas</t>
        </is>
      </c>
      <c r="J523" s="151">
        <f>A523&amp;B523</f>
        <v/>
      </c>
      <c r="K523" s="151">
        <f>A523&amp;B523</f>
        <v/>
      </c>
    </row>
    <row r="524">
      <c r="A524" s="151" t="inlineStr">
        <is>
          <t>Nickel</t>
        </is>
      </c>
      <c r="B524" s="151" t="inlineStr">
        <is>
          <t>Fujian Evergreen New Energy Technology Co.</t>
        </is>
      </c>
      <c r="C524" s="151" t="inlineStr">
        <is>
          <t>Fujian Evergreen New Energy Technology Co., Ltd.</t>
        </is>
      </c>
      <c r="D524" s="151" t="inlineStr">
        <is>
          <t>CHINA</t>
        </is>
      </c>
      <c r="E524" s="151" t="inlineStr">
        <is>
          <t>CID005237</t>
        </is>
      </c>
      <c r="F524" s="481" t="inlineStr">
        <is>
          <t>RMI</t>
        </is>
      </c>
      <c r="H524" s="151" t="inlineStr">
        <is>
          <t>Longyan City</t>
        </is>
      </c>
      <c r="I524" s="151" t="inlineStr">
        <is>
          <t>Fujian Sheng</t>
        </is>
      </c>
      <c r="J524" s="151">
        <f>A524&amp;B524</f>
        <v/>
      </c>
      <c r="K524" s="151">
        <f>A524&amp;B524</f>
        <v/>
      </c>
    </row>
    <row r="525">
      <c r="A525" s="151" t="inlineStr">
        <is>
          <t>Nickel</t>
        </is>
      </c>
      <c r="B525" s="151" t="inlineStr">
        <is>
          <t>Fujian Evergreen New Energy Technology Co., Ltd.</t>
        </is>
      </c>
      <c r="C525" s="151" t="inlineStr">
        <is>
          <t>Fujian Evergreen New Energy Technology Co., Ltd.</t>
        </is>
      </c>
      <c r="D525" s="151" t="inlineStr">
        <is>
          <t>CHINA</t>
        </is>
      </c>
      <c r="E525" s="151" t="inlineStr">
        <is>
          <t>CID005237</t>
        </is>
      </c>
      <c r="F525" s="481" t="inlineStr">
        <is>
          <t>RMI</t>
        </is>
      </c>
      <c r="H525" s="151" t="inlineStr">
        <is>
          <t>Longyan City</t>
        </is>
      </c>
      <c r="I525" s="151" t="inlineStr">
        <is>
          <t>Fujian Sheng</t>
        </is>
      </c>
      <c r="J525" s="151">
        <f>A525&amp;B525</f>
        <v/>
      </c>
      <c r="K525" s="151">
        <f>A525&amp;B525</f>
        <v/>
      </c>
    </row>
    <row r="526">
      <c r="A526" s="151" t="inlineStr">
        <is>
          <t>Nickel</t>
        </is>
      </c>
      <c r="B526" s="151" t="inlineStr">
        <is>
          <t>Glencore Nikkelverk AS</t>
        </is>
      </c>
      <c r="C526" s="151" t="inlineStr">
        <is>
          <t>Glencore Nikkelverk AS</t>
        </is>
      </c>
      <c r="D526" s="151" t="inlineStr">
        <is>
          <t>NORWAY</t>
        </is>
      </c>
      <c r="E526" s="151" t="inlineStr">
        <is>
          <t>CID005613</t>
        </is>
      </c>
      <c r="F526" s="481" t="inlineStr">
        <is>
          <t>RMI</t>
        </is>
      </c>
      <c r="H526" s="151" t="inlineStr">
        <is>
          <t>Kristiansand</t>
        </is>
      </c>
      <c r="I526" s="151" t="inlineStr">
        <is>
          <t>Agder</t>
        </is>
      </c>
      <c r="J526" s="151">
        <f>A526&amp;B526</f>
        <v/>
      </c>
      <c r="K526" s="151">
        <f>A526&amp;B526</f>
        <v/>
      </c>
    </row>
    <row r="527">
      <c r="A527" s="151" t="inlineStr">
        <is>
          <t>Nickel</t>
        </is>
      </c>
      <c r="B527" s="151" t="inlineStr">
        <is>
          <t>Guangdong Fangyuan New Materials Group Co., Ltd.</t>
        </is>
      </c>
      <c r="C527" s="151" t="inlineStr">
        <is>
          <t>Guangdong Fangyuan New Materials Group Co., Ltd.</t>
        </is>
      </c>
      <c r="D527" s="151" t="inlineStr">
        <is>
          <t>CHINA</t>
        </is>
      </c>
      <c r="E527" s="151" t="inlineStr">
        <is>
          <t>CID003943</t>
        </is>
      </c>
      <c r="F527" s="481" t="inlineStr">
        <is>
          <t>RMI</t>
        </is>
      </c>
      <c r="H527" s="151" t="inlineStr">
        <is>
          <t>Jiangmen City</t>
        </is>
      </c>
      <c r="I527" s="151" t="inlineStr">
        <is>
          <t>Guangdong Sheng</t>
        </is>
      </c>
      <c r="J527" s="151">
        <f>A527&amp;B527</f>
        <v/>
      </c>
      <c r="K527" s="151">
        <f>A527&amp;B527</f>
        <v/>
      </c>
    </row>
    <row r="528">
      <c r="A528" s="151" t="inlineStr">
        <is>
          <t>Nickel</t>
        </is>
      </c>
      <c r="B528" s="151" t="inlineStr">
        <is>
          <t>Guangdong Jiana Energy Technology Co., Ltd.</t>
        </is>
      </c>
      <c r="C528" s="151" t="inlineStr">
        <is>
          <t>Guangdong Jiana Energy Technology Co., Ltd.</t>
        </is>
      </c>
      <c r="D528" s="151" t="inlineStr">
        <is>
          <t>CHINA</t>
        </is>
      </c>
      <c r="E528" s="151" t="inlineStr">
        <is>
          <t>CID004526</t>
        </is>
      </c>
      <c r="F528" s="481" t="inlineStr">
        <is>
          <t>RMI</t>
        </is>
      </c>
      <c r="H528" s="151" t="inlineStr">
        <is>
          <t>Guangzhou</t>
        </is>
      </c>
      <c r="I528" s="151" t="inlineStr">
        <is>
          <t>Guangdong Sheng</t>
        </is>
      </c>
      <c r="J528" s="151">
        <f>A528&amp;B528</f>
        <v/>
      </c>
      <c r="K528" s="151">
        <f>A528&amp;B528</f>
        <v/>
      </c>
    </row>
    <row r="529">
      <c r="A529" s="151" t="inlineStr">
        <is>
          <t>Nickel</t>
        </is>
      </c>
      <c r="B529" s="151" t="inlineStr">
        <is>
          <t>Guangxi CNGR New Energy Science &amp; Technology Co., Ltd.</t>
        </is>
      </c>
      <c r="C529" s="151" t="inlineStr">
        <is>
          <t>Guangxi CNGR New Energy Science &amp; Technology Co., Ltd.</t>
        </is>
      </c>
      <c r="D529" s="151" t="inlineStr">
        <is>
          <t>CHINA</t>
        </is>
      </c>
      <c r="E529" s="151" t="inlineStr">
        <is>
          <t>CID004728</t>
        </is>
      </c>
      <c r="F529" s="481" t="inlineStr">
        <is>
          <t>RMI</t>
        </is>
      </c>
      <c r="H529" s="151" t="inlineStr">
        <is>
          <t>Qizhou City</t>
        </is>
      </c>
      <c r="I529" s="151" t="inlineStr">
        <is>
          <t>Guangxi Zhuangzu Zizhiqu</t>
        </is>
      </c>
      <c r="J529" s="151">
        <f>A529&amp;B529</f>
        <v/>
      </c>
      <c r="K529" s="151">
        <f>A529&amp;B529</f>
        <v/>
      </c>
    </row>
    <row r="530">
      <c r="A530" s="151" t="inlineStr">
        <is>
          <t>Nickel</t>
        </is>
      </c>
      <c r="B530" s="151" t="inlineStr">
        <is>
          <t>Guangxi Yinyi Advanced Material Co., Ltd.</t>
        </is>
      </c>
      <c r="C530" s="151" t="inlineStr">
        <is>
          <t>Guangxi Yinyi Advanced Material Co., Ltd.</t>
        </is>
      </c>
      <c r="D530" s="151" t="inlineStr">
        <is>
          <t>CHINA</t>
        </is>
      </c>
      <c r="E530" s="151" t="inlineStr">
        <is>
          <t>CID004395</t>
        </is>
      </c>
      <c r="F530" s="481" t="inlineStr">
        <is>
          <t>RMI</t>
        </is>
      </c>
      <c r="H530" s="151" t="inlineStr">
        <is>
          <t>Yulin</t>
        </is>
      </c>
      <c r="I530" s="151" t="inlineStr">
        <is>
          <t>Guangxi Zhuangzu Zizhiqu</t>
        </is>
      </c>
      <c r="J530" s="151">
        <f>A530&amp;B530</f>
        <v/>
      </c>
      <c r="K530" s="151">
        <f>A530&amp;B530</f>
        <v/>
      </c>
    </row>
    <row r="531">
      <c r="A531" s="151" t="inlineStr">
        <is>
          <t>Nickel</t>
        </is>
      </c>
      <c r="B531" s="151" t="inlineStr">
        <is>
          <t>Guizhou CNGR Resource Recycling Industry Development Co., Ltd.</t>
        </is>
      </c>
      <c r="C531" s="151" t="inlineStr">
        <is>
          <t>Guizhou CNGR Resource Recycling Industry Development Co., Ltd.</t>
        </is>
      </c>
      <c r="D531" s="151" t="inlineStr">
        <is>
          <t>CHINA</t>
        </is>
      </c>
      <c r="E531" s="151" t="inlineStr">
        <is>
          <t>CID005061</t>
        </is>
      </c>
      <c r="F531" s="481" t="inlineStr">
        <is>
          <t>RMI</t>
        </is>
      </c>
      <c r="H531" s="151" t="inlineStr">
        <is>
          <t>Tongren</t>
        </is>
      </c>
      <c r="I531" s="151" t="inlineStr">
        <is>
          <t>Guizhou Sheng</t>
        </is>
      </c>
      <c r="J531" s="151">
        <f>A531&amp;B531</f>
        <v/>
      </c>
      <c r="K531" s="151">
        <f>A531&amp;B531</f>
        <v/>
      </c>
    </row>
    <row r="532">
      <c r="A532" s="151" t="inlineStr">
        <is>
          <t>Nickel</t>
        </is>
      </c>
      <c r="B532" s="151" t="inlineStr">
        <is>
          <t>Guizhou Red Star Electronic Material Co., Ltd.</t>
        </is>
      </c>
      <c r="C532" s="151" t="inlineStr">
        <is>
          <t>Guizhou Red Star Electronic Material Co., Ltd.</t>
        </is>
      </c>
      <c r="D532" s="151" t="inlineStr">
        <is>
          <t>CHINA</t>
        </is>
      </c>
      <c r="E532" s="151" t="inlineStr">
        <is>
          <t>CID004432</t>
        </is>
      </c>
      <c r="F532" s="481" t="inlineStr">
        <is>
          <t>RMI</t>
        </is>
      </c>
      <c r="H532" s="151" t="inlineStr">
        <is>
          <t>Tongren</t>
        </is>
      </c>
      <c r="I532" s="151" t="inlineStr">
        <is>
          <t>Guizhou Sheng</t>
        </is>
      </c>
      <c r="J532" s="151">
        <f>A532&amp;B532</f>
        <v/>
      </c>
      <c r="K532" s="151">
        <f>A532&amp;B532</f>
        <v/>
      </c>
    </row>
    <row r="533">
      <c r="A533" s="151" t="inlineStr">
        <is>
          <t>Nickel</t>
        </is>
      </c>
      <c r="B533" s="151" t="inlineStr">
        <is>
          <t>Harima Refinery</t>
        </is>
      </c>
      <c r="C533" s="151" t="inlineStr">
        <is>
          <t>Harima Refinery, Sumitomo Metal Mining</t>
        </is>
      </c>
      <c r="D533" s="151" t="inlineStr">
        <is>
          <t>JAPAN</t>
        </is>
      </c>
      <c r="E533" s="151" t="inlineStr">
        <is>
          <t>CID003882</t>
        </is>
      </c>
      <c r="F533" s="481" t="inlineStr">
        <is>
          <t>RMI</t>
        </is>
      </c>
      <c r="H533" s="151" t="inlineStr">
        <is>
          <t>Kako-gun</t>
        </is>
      </c>
      <c r="I533" s="151" t="inlineStr">
        <is>
          <t>Hyôgo</t>
        </is>
      </c>
      <c r="J533" s="151">
        <f>A533&amp;B533</f>
        <v/>
      </c>
      <c r="K533" s="151">
        <f>A533&amp;B533</f>
        <v/>
      </c>
    </row>
    <row r="534">
      <c r="A534" s="151" t="inlineStr">
        <is>
          <t>Nickel</t>
        </is>
      </c>
      <c r="B534" s="151" t="inlineStr">
        <is>
          <t>Harima Refinery, Sumitomo Metal Mining</t>
        </is>
      </c>
      <c r="C534" s="151" t="inlineStr">
        <is>
          <t>Harima Refinery, Sumitomo Metal Mining</t>
        </is>
      </c>
      <c r="D534" s="151" t="inlineStr">
        <is>
          <t>JAPAN</t>
        </is>
      </c>
      <c r="E534" s="151" t="inlineStr">
        <is>
          <t>CID003882</t>
        </is>
      </c>
      <c r="F534" s="481" t="inlineStr">
        <is>
          <t>RMI</t>
        </is>
      </c>
      <c r="H534" s="151" t="inlineStr">
        <is>
          <t>Kako-gun</t>
        </is>
      </c>
      <c r="I534" s="151" t="inlineStr">
        <is>
          <t>Hyôgo</t>
        </is>
      </c>
      <c r="J534" s="151">
        <f>A534&amp;B534</f>
        <v/>
      </c>
      <c r="K534" s="151">
        <f>A534&amp;B534</f>
        <v/>
      </c>
    </row>
    <row r="535">
      <c r="A535" s="151" t="inlineStr">
        <is>
          <t>Nickel</t>
        </is>
      </c>
      <c r="B535" s="151" t="inlineStr">
        <is>
          <t>Hunan Brunp Recycling Technology Co., Ltd.</t>
        </is>
      </c>
      <c r="C535" s="151" t="inlineStr">
        <is>
          <t>Hunan Brunp Recycling Technology Co., Ltd.</t>
        </is>
      </c>
      <c r="D535" s="151" t="inlineStr">
        <is>
          <t>CHINA</t>
        </is>
      </c>
      <c r="E535" s="151" t="inlineStr">
        <is>
          <t>CID003975</t>
        </is>
      </c>
      <c r="F535" s="481" t="inlineStr">
        <is>
          <t>RMI</t>
        </is>
      </c>
      <c r="H535" s="151" t="inlineStr">
        <is>
          <t>Changsha</t>
        </is>
      </c>
      <c r="I535" s="151" t="inlineStr">
        <is>
          <t>Hunan Sheng</t>
        </is>
      </c>
      <c r="J535" s="151">
        <f>A535&amp;B535</f>
        <v/>
      </c>
      <c r="K535" s="151">
        <f>A535&amp;B535</f>
        <v/>
      </c>
    </row>
    <row r="536">
      <c r="A536" s="151" t="inlineStr">
        <is>
          <t>Nickel</t>
        </is>
      </c>
      <c r="B536" s="151" t="inlineStr">
        <is>
          <t>Hunan CNGR New Energy Science &amp; Technology Co., Ltd.</t>
        </is>
      </c>
      <c r="C536" s="151" t="inlineStr">
        <is>
          <t>Hunan CNGR New Energy Science &amp; Technology Co., Ltd.</t>
        </is>
      </c>
      <c r="D536" s="151" t="inlineStr">
        <is>
          <t>CHINA</t>
        </is>
      </c>
      <c r="E536" s="151" t="inlineStr">
        <is>
          <t>CID005175</t>
        </is>
      </c>
      <c r="F536" s="481" t="inlineStr">
        <is>
          <t>RMI</t>
        </is>
      </c>
      <c r="H536" s="151" t="inlineStr">
        <is>
          <t>Changsha</t>
        </is>
      </c>
      <c r="I536" s="151" t="inlineStr">
        <is>
          <t>Hunan Sheng</t>
        </is>
      </c>
      <c r="J536" s="151">
        <f>A536&amp;B536</f>
        <v/>
      </c>
      <c r="K536" s="151">
        <f>A536&amp;B536</f>
        <v/>
      </c>
    </row>
    <row r="537">
      <c r="A537" s="151" t="inlineStr">
        <is>
          <t>Nickel</t>
        </is>
      </c>
      <c r="B537" s="151" t="inlineStr">
        <is>
          <t>Hyuga Smelting Co., Ltd.</t>
        </is>
      </c>
      <c r="C537" s="151" t="inlineStr">
        <is>
          <t>Hyuga Smelting Co., Ltd.</t>
        </is>
      </c>
      <c r="D537" s="151" t="inlineStr">
        <is>
          <t>JAPAN</t>
        </is>
      </c>
      <c r="E537" s="151" t="inlineStr">
        <is>
          <t>CID003886</t>
        </is>
      </c>
      <c r="F537" s="481" t="inlineStr">
        <is>
          <t>RMI</t>
        </is>
      </c>
      <c r="H537" s="151" t="inlineStr">
        <is>
          <t>Hyuga</t>
        </is>
      </c>
      <c r="I537" s="151" t="inlineStr">
        <is>
          <t>Miyazaki</t>
        </is>
      </c>
      <c r="J537" s="151">
        <f>A537&amp;B537</f>
        <v/>
      </c>
      <c r="K537" s="151">
        <f>A537&amp;B537</f>
        <v/>
      </c>
    </row>
    <row r="538">
      <c r="A538" s="151" t="inlineStr">
        <is>
          <t>Nickel</t>
        </is>
      </c>
      <c r="B538" s="151" t="inlineStr">
        <is>
          <t>IconiChem</t>
        </is>
      </c>
      <c r="C538" s="151" t="inlineStr">
        <is>
          <t>ICoNiChem Widnes Ltd</t>
        </is>
      </c>
      <c r="D538" s="151" t="inlineStr">
        <is>
          <t>UNITED KINGDOM OF GREAT BRITAIN AND NORTHERN IRELAND</t>
        </is>
      </c>
      <c r="E538" s="151" t="inlineStr">
        <is>
          <t>CID004618</t>
        </is>
      </c>
      <c r="F538" s="481" t="inlineStr">
        <is>
          <t>RMI</t>
        </is>
      </c>
      <c r="H538" s="151" t="inlineStr">
        <is>
          <t>Widnes</t>
        </is>
      </c>
      <c r="I538" s="151" t="inlineStr">
        <is>
          <t>Cheshire West and Chester</t>
        </is>
      </c>
      <c r="J538" s="151">
        <f>A538&amp;B538</f>
        <v/>
      </c>
      <c r="K538" s="151">
        <f>A538&amp;B538</f>
        <v/>
      </c>
    </row>
    <row r="539">
      <c r="A539" s="151" t="inlineStr">
        <is>
          <t>Nickel</t>
        </is>
      </c>
      <c r="B539" s="151" t="inlineStr">
        <is>
          <t>ICoNiChem Widnes Ltd</t>
        </is>
      </c>
      <c r="C539" s="151" t="inlineStr">
        <is>
          <t>ICoNiChem Widnes Ltd</t>
        </is>
      </c>
      <c r="D539" s="151" t="inlineStr">
        <is>
          <t>UNITED KINGDOM OF GREAT BRITAIN AND NORTHERN IRELAND</t>
        </is>
      </c>
      <c r="E539" s="151" t="inlineStr">
        <is>
          <t>CID004618</t>
        </is>
      </c>
      <c r="F539" s="481" t="inlineStr">
        <is>
          <t>RMI</t>
        </is>
      </c>
      <c r="H539" s="151" t="inlineStr">
        <is>
          <t>Widnes</t>
        </is>
      </c>
      <c r="I539" s="151" t="inlineStr">
        <is>
          <t>Cheshire West and Chester</t>
        </is>
      </c>
      <c r="J539" s="151">
        <f>A539&amp;B539</f>
        <v/>
      </c>
      <c r="K539" s="151">
        <f>A539&amp;B539</f>
        <v/>
      </c>
    </row>
    <row r="540">
      <c r="A540" s="151" t="inlineStr">
        <is>
          <t>Nickel</t>
        </is>
      </c>
      <c r="B540" s="151" t="inlineStr">
        <is>
          <t>Impala Platinum - Base Metal Refinery (BMR)</t>
        </is>
      </c>
      <c r="C540" s="151" t="inlineStr">
        <is>
          <t>Impala Platinum - Base Metal Refinery (BMR)</t>
        </is>
      </c>
      <c r="D540" s="151" t="inlineStr">
        <is>
          <t>SOUTH AFRICA</t>
        </is>
      </c>
      <c r="E540" s="151" t="inlineStr">
        <is>
          <t>CID004606</t>
        </is>
      </c>
      <c r="F540" s="481" t="inlineStr">
        <is>
          <t>RMI</t>
        </is>
      </c>
      <c r="H540" s="151" t="inlineStr">
        <is>
          <t>Springs</t>
        </is>
      </c>
      <c r="I540" s="151" t="inlineStr">
        <is>
          <t>Gauteng</t>
        </is>
      </c>
      <c r="J540" s="151">
        <f>A540&amp;B540</f>
        <v/>
      </c>
      <c r="K540" s="151">
        <f>A540&amp;B540</f>
        <v/>
      </c>
    </row>
    <row r="541">
      <c r="A541" s="151" t="inlineStr">
        <is>
          <t>Nickel</t>
        </is>
      </c>
      <c r="B541" s="151" t="inlineStr">
        <is>
          <t>Impala Platinum - Rustenburg Smelter</t>
        </is>
      </c>
      <c r="C541" s="151" t="inlineStr">
        <is>
          <t>Impala Platinum - Rustenburg Smelter</t>
        </is>
      </c>
      <c r="D541" s="151" t="inlineStr">
        <is>
          <t>SOUTH AFRICA</t>
        </is>
      </c>
      <c r="E541" s="151" t="inlineStr">
        <is>
          <t>CID004612</t>
        </is>
      </c>
      <c r="F541" s="481" t="inlineStr">
        <is>
          <t>RMI</t>
        </is>
      </c>
      <c r="H541" s="151" t="inlineStr">
        <is>
          <t>Rustenburg</t>
        </is>
      </c>
      <c r="I541" s="151" t="inlineStr">
        <is>
          <t>North-West</t>
        </is>
      </c>
      <c r="J541" s="151">
        <f>A541&amp;B541</f>
        <v/>
      </c>
      <c r="K541" s="151">
        <f>A541&amp;B541</f>
        <v/>
      </c>
    </row>
    <row r="542">
      <c r="A542" s="151" t="inlineStr">
        <is>
          <t>Nickel</t>
        </is>
      </c>
      <c r="B542" s="151" t="inlineStr">
        <is>
          <t>Impala Refineries – Base Metals Refinery (BMR)</t>
        </is>
      </c>
      <c r="C542" s="151" t="inlineStr">
        <is>
          <t>Impala Platinum - Base Metal Refinery (BMR)</t>
        </is>
      </c>
      <c r="D542" s="151" t="inlineStr">
        <is>
          <t>SOUTH AFRICA</t>
        </is>
      </c>
      <c r="E542" s="151" t="inlineStr">
        <is>
          <t>CID004606</t>
        </is>
      </c>
      <c r="F542" s="481" t="inlineStr">
        <is>
          <t>RMI</t>
        </is>
      </c>
      <c r="H542" s="151" t="inlineStr">
        <is>
          <t>Springs</t>
        </is>
      </c>
      <c r="I542" s="151" t="inlineStr">
        <is>
          <t>Gauteng</t>
        </is>
      </c>
      <c r="J542" s="151">
        <f>A542&amp;B542</f>
        <v/>
      </c>
      <c r="K542" s="151">
        <f>A542&amp;B542</f>
        <v/>
      </c>
    </row>
    <row r="543">
      <c r="A543" s="151" t="inlineStr">
        <is>
          <t>Nickel</t>
        </is>
      </c>
      <c r="B543" s="151" t="inlineStr">
        <is>
          <t>Impala Rustenburg</t>
        </is>
      </c>
      <c r="C543" s="151" t="inlineStr">
        <is>
          <t>Impala Platinum - Rustenburg Smelter</t>
        </is>
      </c>
      <c r="D543" s="151" t="inlineStr">
        <is>
          <t>SOUTH AFRICA</t>
        </is>
      </c>
      <c r="E543" s="151" t="inlineStr">
        <is>
          <t>CID004612</t>
        </is>
      </c>
      <c r="F543" s="481" t="inlineStr">
        <is>
          <t>RMI</t>
        </is>
      </c>
      <c r="H543" s="151" t="inlineStr">
        <is>
          <t>Rustenburg</t>
        </is>
      </c>
      <c r="I543" s="151" t="inlineStr">
        <is>
          <t>North-West</t>
        </is>
      </c>
      <c r="J543" s="151">
        <f>A543&amp;B543</f>
        <v/>
      </c>
      <c r="K543" s="151">
        <f>A543&amp;B543</f>
        <v/>
      </c>
    </row>
    <row r="544">
      <c r="A544" s="151" t="inlineStr">
        <is>
          <t>Nickel</t>
        </is>
      </c>
      <c r="B544" s="151" t="inlineStr">
        <is>
          <t>Isabel/ Leyte (PASAR)</t>
        </is>
      </c>
      <c r="C544" s="151" t="inlineStr">
        <is>
          <t>Philippine Associated Smelting and Refining Corporation (PASAR)</t>
        </is>
      </c>
      <c r="D544" s="151" t="inlineStr">
        <is>
          <t>PHILIPPINES</t>
        </is>
      </c>
      <c r="E544" s="151" t="inlineStr">
        <is>
          <t>CID005633</t>
        </is>
      </c>
      <c r="F544" s="481" t="inlineStr">
        <is>
          <t>RMI</t>
        </is>
      </c>
      <c r="H544" s="151" t="inlineStr">
        <is>
          <t>Isabel</t>
        </is>
      </c>
      <c r="I544" s="151" t="inlineStr">
        <is>
          <t>Leyte</t>
        </is>
      </c>
      <c r="J544" s="151">
        <f>A544&amp;B544</f>
        <v/>
      </c>
      <c r="K544" s="151">
        <f>A544&amp;B544</f>
        <v/>
      </c>
    </row>
    <row r="545">
      <c r="A545" s="151" t="inlineStr">
        <is>
          <t>Nickel</t>
        </is>
      </c>
      <c r="B545" s="151" t="inlineStr">
        <is>
          <t>Jiangmen Chancsun Umicore Industry Co., Ltd. (JUC)</t>
        </is>
      </c>
      <c r="C545" s="151" t="inlineStr">
        <is>
          <t>Jiangmen Chancsun Umicore Industry Co.,Ltd</t>
        </is>
      </c>
      <c r="D545" s="151" t="inlineStr">
        <is>
          <t>CHINA</t>
        </is>
      </c>
      <c r="E545" s="151" t="inlineStr">
        <is>
          <t>CID004708</t>
        </is>
      </c>
      <c r="F545" s="481" t="inlineStr">
        <is>
          <t>RMI</t>
        </is>
      </c>
      <c r="H545" s="151" t="inlineStr">
        <is>
          <t>Jiangmen</t>
        </is>
      </c>
      <c r="I545" s="151" t="inlineStr">
        <is>
          <t>Guangdong Sheng</t>
        </is>
      </c>
      <c r="J545" s="151">
        <f>A545&amp;B545</f>
        <v/>
      </c>
      <c r="K545" s="151">
        <f>A545&amp;B545</f>
        <v/>
      </c>
    </row>
    <row r="546">
      <c r="A546" s="151" t="inlineStr">
        <is>
          <t>Nickel</t>
        </is>
      </c>
      <c r="B546" s="151" t="inlineStr">
        <is>
          <t>Jiangmen Chancsun Umicore Industry Co.,Ltd</t>
        </is>
      </c>
      <c r="C546" s="151" t="inlineStr">
        <is>
          <t>Jiangmen Chancsun Umicore Industry Co.,Ltd</t>
        </is>
      </c>
      <c r="D546" s="151" t="inlineStr">
        <is>
          <t>CHINA</t>
        </is>
      </c>
      <c r="E546" s="151" t="inlineStr">
        <is>
          <t>CID004708</t>
        </is>
      </c>
      <c r="F546" s="481" t="inlineStr">
        <is>
          <t>RMI</t>
        </is>
      </c>
      <c r="H546" s="151" t="inlineStr">
        <is>
          <t>Jiangmen</t>
        </is>
      </c>
      <c r="I546" s="151" t="inlineStr">
        <is>
          <t>Guangdong Sheng</t>
        </is>
      </c>
      <c r="J546" s="151">
        <f>A546&amp;B546</f>
        <v/>
      </c>
      <c r="K546" s="151">
        <f>A546&amp;B546</f>
        <v/>
      </c>
    </row>
    <row r="547">
      <c r="A547" s="151" t="inlineStr">
        <is>
          <t>Nickel</t>
        </is>
      </c>
      <c r="B547" s="151" t="inlineStr">
        <is>
          <t>Jiangxi Miracle Golden Tiger Cobalt Co. Ltd.</t>
        </is>
      </c>
      <c r="C547" s="151" t="inlineStr">
        <is>
          <t>Jiangxi Miracle Golden Tiger Cobalt Co. Ltd.</t>
        </is>
      </c>
      <c r="D547" s="151" t="inlineStr">
        <is>
          <t>CHINA</t>
        </is>
      </c>
      <c r="E547" s="151" t="inlineStr">
        <is>
          <t>CID004398</t>
        </is>
      </c>
      <c r="F547" s="481" t="inlineStr">
        <is>
          <t>RMI</t>
        </is>
      </c>
      <c r="H547" s="151" t="inlineStr">
        <is>
          <t>Ganzhou City</t>
        </is>
      </c>
      <c r="I547" s="151" t="inlineStr">
        <is>
          <t>Jiangxi Sheng</t>
        </is>
      </c>
      <c r="J547" s="151">
        <f>A547&amp;B547</f>
        <v/>
      </c>
      <c r="K547" s="151">
        <f>A547&amp;B547</f>
        <v/>
      </c>
    </row>
    <row r="548">
      <c r="A548" s="151" t="inlineStr">
        <is>
          <t>Nickel</t>
        </is>
      </c>
      <c r="B548" s="151" t="inlineStr">
        <is>
          <t>Jiangxi Rui da Xinnengyuan Technology Co., Ltd.</t>
        </is>
      </c>
      <c r="C548" s="151" t="inlineStr">
        <is>
          <t>Jiangxi Ruida New Energy Technology Co., Ltd.</t>
        </is>
      </c>
      <c r="D548" s="151" t="inlineStr">
        <is>
          <t>CHINA</t>
        </is>
      </c>
      <c r="E548" s="151" t="inlineStr">
        <is>
          <t>CID004566</t>
        </is>
      </c>
      <c r="F548" s="481" t="inlineStr">
        <is>
          <t>RMI</t>
        </is>
      </c>
      <c r="H548" s="151" t="inlineStr">
        <is>
          <t>Yichun</t>
        </is>
      </c>
      <c r="I548" s="151" t="inlineStr">
        <is>
          <t>Jiangxi Sheng</t>
        </is>
      </c>
      <c r="J548" s="151">
        <f>A548&amp;B548</f>
        <v/>
      </c>
      <c r="K548" s="151">
        <f>A548&amp;B548</f>
        <v/>
      </c>
    </row>
    <row r="549">
      <c r="A549" s="151" t="inlineStr">
        <is>
          <t>Nickel</t>
        </is>
      </c>
      <c r="B549" s="151" t="inlineStr">
        <is>
          <t>Jiangxi Ruida</t>
        </is>
      </c>
      <c r="C549" s="151" t="inlineStr">
        <is>
          <t>Jiangxi Ruida New Energy Technology Co., Ltd.</t>
        </is>
      </c>
      <c r="D549" s="151" t="inlineStr">
        <is>
          <t>CHINA</t>
        </is>
      </c>
      <c r="E549" s="151" t="inlineStr">
        <is>
          <t>CID004566</t>
        </is>
      </c>
      <c r="F549" s="481" t="inlineStr">
        <is>
          <t>RMI</t>
        </is>
      </c>
      <c r="H549" s="151" t="inlineStr">
        <is>
          <t>Yichun</t>
        </is>
      </c>
      <c r="I549" s="151" t="inlineStr">
        <is>
          <t>Jiangxi Sheng</t>
        </is>
      </c>
      <c r="J549" s="151">
        <f>A549&amp;B549</f>
        <v/>
      </c>
      <c r="K549" s="151">
        <f>A549&amp;B549</f>
        <v/>
      </c>
    </row>
    <row r="550">
      <c r="A550" s="151" t="inlineStr">
        <is>
          <t>Nickel</t>
        </is>
      </c>
      <c r="B550" s="151" t="inlineStr">
        <is>
          <t>Jiangxi Ruida New Energy Technology Co., Ltd.</t>
        </is>
      </c>
      <c r="C550" s="151" t="inlineStr">
        <is>
          <t>Jiangxi Ruida New Energy Technology Co., Ltd.</t>
        </is>
      </c>
      <c r="D550" s="151" t="inlineStr">
        <is>
          <t>CHINA</t>
        </is>
      </c>
      <c r="E550" s="151" t="inlineStr">
        <is>
          <t>CID004566</t>
        </is>
      </c>
      <c r="F550" s="481" t="inlineStr">
        <is>
          <t>RMI</t>
        </is>
      </c>
      <c r="H550" s="151" t="inlineStr">
        <is>
          <t>Yichun</t>
        </is>
      </c>
      <c r="I550" s="151" t="inlineStr">
        <is>
          <t>Jiangxi Sheng</t>
        </is>
      </c>
      <c r="J550" s="151">
        <f>A550&amp;B550</f>
        <v/>
      </c>
      <c r="K550" s="151">
        <f>A550&amp;B550</f>
        <v/>
      </c>
    </row>
    <row r="551">
      <c r="A551" s="151" t="inlineStr">
        <is>
          <t>Nickel</t>
        </is>
      </c>
      <c r="B551" s="151" t="inlineStr">
        <is>
          <t>Jingmen GEM Co., Ltd.</t>
        </is>
      </c>
      <c r="C551" s="151" t="inlineStr">
        <is>
          <t>Jingmen GEM Co., Ltd.</t>
        </is>
      </c>
      <c r="D551" s="151" t="inlineStr">
        <is>
          <t>CHINA</t>
        </is>
      </c>
      <c r="E551" s="151" t="inlineStr">
        <is>
          <t>CID005385</t>
        </is>
      </c>
      <c r="F551" s="481" t="inlineStr">
        <is>
          <t>RMI</t>
        </is>
      </c>
      <c r="H551" s="151" t="inlineStr">
        <is>
          <t>Jingmen</t>
        </is>
      </c>
      <c r="I551" s="151" t="inlineStr">
        <is>
          <t>Hubei Sheng</t>
        </is>
      </c>
      <c r="J551" s="151">
        <f>A551&amp;B551</f>
        <v/>
      </c>
      <c r="K551" s="151">
        <f>A551&amp;B551</f>
        <v/>
      </c>
    </row>
    <row r="552">
      <c r="A552" s="151" t="inlineStr">
        <is>
          <t>Nickel</t>
        </is>
      </c>
      <c r="B552" s="151" t="inlineStr">
        <is>
          <t>Jingmen GEM Co., Ltd. (GEMCO)</t>
        </is>
      </c>
      <c r="C552" s="151" t="inlineStr">
        <is>
          <t>Jingmen GEM Co., Ltd.</t>
        </is>
      </c>
      <c r="D552" s="151" t="inlineStr">
        <is>
          <t>CHINA</t>
        </is>
      </c>
      <c r="E552" s="151" t="inlineStr">
        <is>
          <t>CID005385</t>
        </is>
      </c>
      <c r="F552" s="481" t="inlineStr">
        <is>
          <t>RMI</t>
        </is>
      </c>
      <c r="H552" s="151" t="inlineStr">
        <is>
          <t>Jingmen</t>
        </is>
      </c>
      <c r="I552" s="151" t="inlineStr">
        <is>
          <t>Hubei Sheng</t>
        </is>
      </c>
      <c r="J552" s="151">
        <f>A552&amp;B552</f>
        <v/>
      </c>
      <c r="K552" s="151">
        <f>A552&amp;B552</f>
        <v/>
      </c>
    </row>
    <row r="553">
      <c r="A553" s="151" t="inlineStr">
        <is>
          <t>Nickel</t>
        </is>
      </c>
      <c r="B553" s="151" t="inlineStr">
        <is>
          <t>Joint-Stock Company Kola Mining and Metallurgical Company (JSC Kola MMC)</t>
        </is>
      </c>
      <c r="C553" s="151" t="inlineStr">
        <is>
          <t>Joint-Stock Company Kola Mining and Metallurgical Company (JSC Kola MMC)</t>
        </is>
      </c>
      <c r="D553" s="151" t="inlineStr">
        <is>
          <t>RUSSIAN FEDERATION</t>
        </is>
      </c>
      <c r="E553" s="151" t="inlineStr">
        <is>
          <t>CID003958</t>
        </is>
      </c>
      <c r="F553" s="481" t="inlineStr">
        <is>
          <t>RMI</t>
        </is>
      </c>
      <c r="H553" s="151" t="inlineStr">
        <is>
          <t>Monchegorsk town</t>
        </is>
      </c>
      <c r="I553" s="151" t="inlineStr">
        <is>
          <t>Murmanskaya oblast'</t>
        </is>
      </c>
      <c r="J553" s="151">
        <f>A553&amp;B553</f>
        <v/>
      </c>
      <c r="K553" s="151">
        <f>A553&amp;B553</f>
        <v/>
      </c>
    </row>
    <row r="554">
      <c r="A554" s="151" t="inlineStr">
        <is>
          <t>Nickel</t>
        </is>
      </c>
      <c r="B554" s="151" t="inlineStr">
        <is>
          <t>Korea Energy Materials Company(Nickel Refinery)</t>
        </is>
      </c>
      <c r="C554" s="151" t="inlineStr">
        <is>
          <t>Korea Energy Materials Company(Nickel Refinery)</t>
        </is>
      </c>
      <c r="D554" s="151" t="inlineStr">
        <is>
          <t>KOREA, REPUBLIC OF</t>
        </is>
      </c>
      <c r="E554" s="151" t="inlineStr">
        <is>
          <t>CID004513</t>
        </is>
      </c>
      <c r="F554" s="481" t="inlineStr">
        <is>
          <t>RMI</t>
        </is>
      </c>
      <c r="H554" s="151" t="inlineStr">
        <is>
          <t>Ulju-gun</t>
        </is>
      </c>
      <c r="I554" s="151" t="inlineStr">
        <is>
          <t>Ulsan-gwangyeoksi</t>
        </is>
      </c>
      <c r="J554" s="151">
        <f>A554&amp;B554</f>
        <v/>
      </c>
      <c r="K554" s="151">
        <f>A554&amp;B554</f>
        <v/>
      </c>
    </row>
    <row r="555">
      <c r="A555" s="151" t="inlineStr">
        <is>
          <t>Nickel</t>
        </is>
      </c>
      <c r="B555" s="151" t="inlineStr">
        <is>
          <t>Korea Energy Materials Corp (KEMCO)</t>
        </is>
      </c>
      <c r="C555" s="151" t="inlineStr">
        <is>
          <t>Korea Energy Materials Company(Nickel Refinery)</t>
        </is>
      </c>
      <c r="D555" s="151" t="inlineStr">
        <is>
          <t>KOREA, REPUBLIC OF</t>
        </is>
      </c>
      <c r="E555" s="151" t="inlineStr">
        <is>
          <t>CID004513</t>
        </is>
      </c>
      <c r="F555" s="481" t="inlineStr">
        <is>
          <t>RMI</t>
        </is>
      </c>
      <c r="H555" s="151" t="inlineStr">
        <is>
          <t>Ulju-gun</t>
        </is>
      </c>
      <c r="I555" s="151" t="inlineStr">
        <is>
          <t>Ulsan-gwangyeoksi</t>
        </is>
      </c>
      <c r="J555" s="151">
        <f>A555&amp;B555</f>
        <v/>
      </c>
      <c r="K555" s="151">
        <f>A555&amp;B555</f>
        <v/>
      </c>
    </row>
    <row r="556">
      <c r="A556" s="151" t="inlineStr">
        <is>
          <t>Nickel</t>
        </is>
      </c>
      <c r="B556" s="151" t="inlineStr">
        <is>
          <t>LOHUM CLEANTECH PVT LTD</t>
        </is>
      </c>
      <c r="C556" s="151" t="inlineStr">
        <is>
          <t>LOHUM CLEANTECH PVT LTD</t>
        </is>
      </c>
      <c r="D556" s="151" t="inlineStr">
        <is>
          <t>INDIA</t>
        </is>
      </c>
      <c r="E556" s="151" t="inlineStr">
        <is>
          <t>CID005220</t>
        </is>
      </c>
      <c r="F556" s="481" t="inlineStr">
        <is>
          <t>RMI</t>
        </is>
      </c>
      <c r="H556" s="151" t="inlineStr">
        <is>
          <t>Greater Noida</t>
        </is>
      </c>
      <c r="I556" s="151" t="inlineStr">
        <is>
          <t>Uttar Pradesh</t>
        </is>
      </c>
      <c r="J556" s="151">
        <f>A556&amp;B556</f>
        <v/>
      </c>
      <c r="K556" s="151">
        <f>A556&amp;B556</f>
        <v/>
      </c>
    </row>
    <row r="557">
      <c r="A557" s="151" t="inlineStr">
        <is>
          <t>Nickel</t>
        </is>
      </c>
      <c r="B557" s="151" t="inlineStr">
        <is>
          <t>Long Harbor Nickel Processing Plant</t>
        </is>
      </c>
      <c r="C557" s="151" t="inlineStr">
        <is>
          <t>Vale – Long Harbour Processing Plant (LHPP)</t>
        </is>
      </c>
      <c r="D557" s="151" t="inlineStr">
        <is>
          <t>CANADA</t>
        </is>
      </c>
      <c r="E557" s="151" t="inlineStr">
        <is>
          <t>CID005602</t>
        </is>
      </c>
      <c r="F557" s="481" t="inlineStr">
        <is>
          <t>RMI</t>
        </is>
      </c>
      <c r="H557" s="151" t="inlineStr">
        <is>
          <t>Long Harbour</t>
        </is>
      </c>
      <c r="I557" s="151" t="inlineStr">
        <is>
          <t>Newfoundland and Labrador</t>
        </is>
      </c>
      <c r="J557" s="151">
        <f>A557&amp;B557</f>
        <v/>
      </c>
      <c r="K557" s="151">
        <f>A557&amp;B557</f>
        <v/>
      </c>
    </row>
    <row r="558">
      <c r="A558" s="151" t="inlineStr">
        <is>
          <t>Nickel</t>
        </is>
      </c>
      <c r="B558" s="151" t="inlineStr">
        <is>
          <t>Minara Resources Pty</t>
        </is>
      </c>
      <c r="C558" s="151" t="inlineStr">
        <is>
          <t>Murrin Murrin Nickel Cobalt Plant</t>
        </is>
      </c>
      <c r="D558" s="151" t="inlineStr">
        <is>
          <t>AUSTRALIA</t>
        </is>
      </c>
      <c r="E558" s="151" t="inlineStr">
        <is>
          <t>CID003928</t>
        </is>
      </c>
      <c r="F558" s="481" t="inlineStr">
        <is>
          <t>RMI</t>
        </is>
      </c>
      <c r="H558" s="151" t="inlineStr">
        <is>
          <t>Perth</t>
        </is>
      </c>
      <c r="I558" s="151" t="inlineStr">
        <is>
          <t>Western Australia</t>
        </is>
      </c>
      <c r="J558" s="151">
        <f>A558&amp;B558</f>
        <v/>
      </c>
      <c r="K558" s="151">
        <f>A558&amp;B558</f>
        <v/>
      </c>
    </row>
    <row r="559">
      <c r="A559" s="151" t="inlineStr">
        <is>
          <t>Nickel</t>
        </is>
      </c>
      <c r="B559" s="151" t="inlineStr">
        <is>
          <t>Minara Resources Pty Ltd.</t>
        </is>
      </c>
      <c r="C559" s="151" t="inlineStr">
        <is>
          <t>Murrin Murrin Nickel Cobalt Plant</t>
        </is>
      </c>
      <c r="D559" s="151" t="inlineStr">
        <is>
          <t>AUSTRALIA</t>
        </is>
      </c>
      <c r="E559" s="151" t="inlineStr">
        <is>
          <t>CID003928</t>
        </is>
      </c>
      <c r="F559" s="481" t="inlineStr">
        <is>
          <t>RMI</t>
        </is>
      </c>
      <c r="H559" s="151" t="inlineStr">
        <is>
          <t>Perth</t>
        </is>
      </c>
      <c r="I559" s="151" t="inlineStr">
        <is>
          <t>Western Australia</t>
        </is>
      </c>
      <c r="J559" s="151">
        <f>A559&amp;B559</f>
        <v/>
      </c>
      <c r="K559" s="151">
        <f>A559&amp;B559</f>
        <v/>
      </c>
    </row>
    <row r="560">
      <c r="A560" s="151" t="inlineStr">
        <is>
          <t>Nickel</t>
        </is>
      </c>
      <c r="B560" s="151" t="inlineStr">
        <is>
          <t>Murrin Murrin Nickel Cobalt Plant</t>
        </is>
      </c>
      <c r="C560" s="151" t="inlineStr">
        <is>
          <t>Murrin Murrin Nickel Cobalt Plant</t>
        </is>
      </c>
      <c r="D560" s="151" t="inlineStr">
        <is>
          <t>AUSTRALIA</t>
        </is>
      </c>
      <c r="E560" s="151" t="inlineStr">
        <is>
          <t>CID003928</t>
        </is>
      </c>
      <c r="F560" s="481" t="inlineStr">
        <is>
          <t>RMI</t>
        </is>
      </c>
      <c r="H560" s="151" t="inlineStr">
        <is>
          <t>Perth</t>
        </is>
      </c>
      <c r="I560" s="151" t="inlineStr">
        <is>
          <t>Western Australia</t>
        </is>
      </c>
      <c r="J560" s="151">
        <f>A560&amp;B560</f>
        <v/>
      </c>
      <c r="K560" s="151">
        <f>A560&amp;B560</f>
        <v/>
      </c>
    </row>
    <row r="561">
      <c r="A561" s="151" t="inlineStr">
        <is>
          <t>Nickel</t>
        </is>
      </c>
      <c r="B561" s="151" t="inlineStr">
        <is>
          <t>Nadezhda Metallurgical Plant (named after B.I. Kolesnikov) of the Polar Division of PJSC MMC Norilsk Nickel</t>
        </is>
      </c>
      <c r="C561" s="151" t="inlineStr">
        <is>
          <t>Nadezhda Metallurgical Plant of MMC Norilsk Nickel's Polar Division</t>
        </is>
      </c>
      <c r="D561" s="151" t="inlineStr">
        <is>
          <t>RUSSIAN FEDERATION</t>
        </is>
      </c>
      <c r="E561" s="151" t="inlineStr">
        <is>
          <t>CID004012</t>
        </is>
      </c>
      <c r="F561" s="481" t="inlineStr">
        <is>
          <t>RMI</t>
        </is>
      </c>
      <c r="H561" s="151" t="inlineStr">
        <is>
          <t>Norilsk</t>
        </is>
      </c>
      <c r="I561" s="151" t="inlineStr">
        <is>
          <t>Krasnoyarskiy kray</t>
        </is>
      </c>
      <c r="J561" s="151">
        <f>A561&amp;B561</f>
        <v/>
      </c>
      <c r="K561" s="151">
        <f>A561&amp;B561</f>
        <v/>
      </c>
    </row>
    <row r="562">
      <c r="A562" s="151" t="inlineStr">
        <is>
          <t>Nickel</t>
        </is>
      </c>
      <c r="B562" s="151" t="inlineStr">
        <is>
          <t>Nadezhda Metallurgical Plant of MMC Norilsk Nickel's Polar Division</t>
        </is>
      </c>
      <c r="C562" s="151" t="inlineStr">
        <is>
          <t>Nadezhda Metallurgical Plant of MMC Norilsk Nickel's Polar Division</t>
        </is>
      </c>
      <c r="D562" s="151" t="inlineStr">
        <is>
          <t>RUSSIAN FEDERATION</t>
        </is>
      </c>
      <c r="E562" s="151" t="inlineStr">
        <is>
          <t>CID004012</t>
        </is>
      </c>
      <c r="F562" s="481" t="inlineStr">
        <is>
          <t>RMI</t>
        </is>
      </c>
      <c r="H562" s="151" t="inlineStr">
        <is>
          <t>Norilsk</t>
        </is>
      </c>
      <c r="I562" s="151" t="inlineStr">
        <is>
          <t>Krasnoyarskiy kray</t>
        </is>
      </c>
      <c r="J562" s="151">
        <f>A562&amp;B562</f>
        <v/>
      </c>
      <c r="K562" s="151">
        <f>A562&amp;B562</f>
        <v/>
      </c>
    </row>
    <row r="563">
      <c r="A563" s="151" t="inlineStr">
        <is>
          <t>Nickel</t>
        </is>
      </c>
      <c r="B563" s="151" t="inlineStr">
        <is>
          <t>Niihama Nickel Refinery</t>
        </is>
      </c>
      <c r="C563" s="151" t="inlineStr">
        <is>
          <t>Niihama Nickel Refinery, Sumitomo Metal Mining</t>
        </is>
      </c>
      <c r="D563" s="151" t="inlineStr">
        <is>
          <t>JAPAN</t>
        </is>
      </c>
      <c r="E563" s="151" t="inlineStr">
        <is>
          <t>CID004055</t>
        </is>
      </c>
      <c r="F563" s="481" t="inlineStr">
        <is>
          <t>RMI</t>
        </is>
      </c>
      <c r="H563" s="151" t="inlineStr">
        <is>
          <t>Niihama</t>
        </is>
      </c>
      <c r="I563" s="151" t="inlineStr">
        <is>
          <t>Ehime</t>
        </is>
      </c>
      <c r="J563" s="151">
        <f>A563&amp;B563</f>
        <v/>
      </c>
      <c r="K563" s="151">
        <f>A563&amp;B563</f>
        <v/>
      </c>
    </row>
    <row r="564">
      <c r="A564" s="151" t="inlineStr">
        <is>
          <t>Nickel</t>
        </is>
      </c>
      <c r="B564" s="151" t="inlineStr">
        <is>
          <t>Niihama Nickel Refinery, Sumitomo Metal Mining</t>
        </is>
      </c>
      <c r="C564" s="151" t="inlineStr">
        <is>
          <t>Niihama Nickel Refinery, Sumitomo Metal Mining</t>
        </is>
      </c>
      <c r="D564" s="151" t="inlineStr">
        <is>
          <t>JAPAN</t>
        </is>
      </c>
      <c r="E564" s="151" t="inlineStr">
        <is>
          <t>CID004055</t>
        </is>
      </c>
      <c r="F564" s="481" t="inlineStr">
        <is>
          <t>RMI</t>
        </is>
      </c>
      <c r="H564" s="151" t="inlineStr">
        <is>
          <t>Niihama</t>
        </is>
      </c>
      <c r="I564" s="151" t="inlineStr">
        <is>
          <t>Ehime</t>
        </is>
      </c>
      <c r="J564" s="151">
        <f>A564&amp;B564</f>
        <v/>
      </c>
      <c r="K564" s="151">
        <f>A564&amp;B564</f>
        <v/>
      </c>
    </row>
    <row r="565">
      <c r="A565" s="151" t="inlineStr">
        <is>
          <t>Nickel</t>
        </is>
      </c>
      <c r="B565" s="151" t="inlineStr">
        <is>
          <t>Norilsk Harjavalta</t>
        </is>
      </c>
      <c r="C565" s="151" t="inlineStr">
        <is>
          <t>NORILSK NICKEL HARJAVALTA OY</t>
        </is>
      </c>
      <c r="D565" s="151" t="inlineStr">
        <is>
          <t>FINLAND</t>
        </is>
      </c>
      <c r="E565" s="151" t="inlineStr">
        <is>
          <t>CID004008</t>
        </is>
      </c>
      <c r="F565" s="481" t="inlineStr">
        <is>
          <t>RMI</t>
        </is>
      </c>
      <c r="H565" s="151" t="inlineStr">
        <is>
          <t>Harjavalta</t>
        </is>
      </c>
      <c r="I565" s="151" t="inlineStr">
        <is>
          <t>Satakunta</t>
        </is>
      </c>
      <c r="J565" s="151">
        <f>A565&amp;B565</f>
        <v/>
      </c>
      <c r="K565" s="151">
        <f>A565&amp;B565</f>
        <v/>
      </c>
    </row>
    <row r="566">
      <c r="A566" s="151" t="inlineStr">
        <is>
          <t>Nickel</t>
        </is>
      </c>
      <c r="B566" s="151" t="inlineStr">
        <is>
          <t>NORILSK NICKEL HARJAVALTA OY</t>
        </is>
      </c>
      <c r="C566" s="151" t="inlineStr">
        <is>
          <t>NORILSK NICKEL HARJAVALTA OY</t>
        </is>
      </c>
      <c r="D566" s="151" t="inlineStr">
        <is>
          <t>FINLAND</t>
        </is>
      </c>
      <c r="E566" s="151" t="inlineStr">
        <is>
          <t>CID004008</t>
        </is>
      </c>
      <c r="F566" s="481" t="inlineStr">
        <is>
          <t>RMI</t>
        </is>
      </c>
      <c r="H566" s="151" t="inlineStr">
        <is>
          <t>Harjavalta</t>
        </is>
      </c>
      <c r="I566" s="151" t="inlineStr">
        <is>
          <t>Satakunta</t>
        </is>
      </c>
      <c r="J566" s="151">
        <f>A566&amp;B566</f>
        <v/>
      </c>
      <c r="K566" s="151">
        <f>A566&amp;B566</f>
        <v/>
      </c>
    </row>
    <row r="567">
      <c r="A567" s="151" t="inlineStr">
        <is>
          <t>Nickel</t>
        </is>
      </c>
      <c r="B567" s="151" t="inlineStr">
        <is>
          <t>Philippine Associated Smelting and Refining Corporation (PASAR)</t>
        </is>
      </c>
      <c r="C567" s="151" t="inlineStr">
        <is>
          <t>Philippine Associated Smelting and Refining Corporation (PASAR)</t>
        </is>
      </c>
      <c r="D567" s="151" t="inlineStr">
        <is>
          <t>PHILIPPINES</t>
        </is>
      </c>
      <c r="E567" s="151" t="inlineStr">
        <is>
          <t>CID005633</t>
        </is>
      </c>
      <c r="F567" s="481" t="inlineStr">
        <is>
          <t>RMI</t>
        </is>
      </c>
      <c r="H567" s="151" t="inlineStr">
        <is>
          <t>Isabel</t>
        </is>
      </c>
      <c r="I567" s="151" t="inlineStr">
        <is>
          <t>Leyte</t>
        </is>
      </c>
      <c r="J567" s="151">
        <f>A567&amp;B567</f>
        <v/>
      </c>
      <c r="K567" s="151">
        <f>A567&amp;B567</f>
        <v/>
      </c>
    </row>
    <row r="568">
      <c r="A568" s="151" t="inlineStr">
        <is>
          <t>Nickel</t>
        </is>
      </c>
      <c r="B568" s="151" t="inlineStr">
        <is>
          <t>PT DEBONAIR NICKEL INDONESIA</t>
        </is>
      </c>
      <c r="C568" s="151" t="inlineStr">
        <is>
          <t>PT DEBONAIR NICKEL INDONESIA</t>
        </is>
      </c>
      <c r="D568" s="151" t="inlineStr">
        <is>
          <t>INDONESIA</t>
        </is>
      </c>
      <c r="E568" s="151" t="inlineStr">
        <is>
          <t>CID004693</t>
        </is>
      </c>
      <c r="F568" s="481" t="inlineStr">
        <is>
          <t>RMI</t>
        </is>
      </c>
      <c r="H568" s="151" t="inlineStr">
        <is>
          <t>Weda Tengah</t>
        </is>
      </c>
      <c r="I568" s="151" t="inlineStr">
        <is>
          <t>Maluku Utara</t>
        </is>
      </c>
      <c r="J568" s="151">
        <f>A568&amp;B568</f>
        <v/>
      </c>
      <c r="K568" s="151">
        <f>A568&amp;B568</f>
        <v/>
      </c>
    </row>
    <row r="569">
      <c r="A569" s="151" t="inlineStr">
        <is>
          <t>Nickel</t>
        </is>
      </c>
      <c r="B569" s="151" t="inlineStr">
        <is>
          <t>PT Halmahera Jaya Feronikel</t>
        </is>
      </c>
      <c r="C569" s="151" t="inlineStr">
        <is>
          <t>PT Halmahera Jaya Feronikel</t>
        </is>
      </c>
      <c r="D569" s="151" t="inlineStr">
        <is>
          <t>INDONESIA</t>
        </is>
      </c>
      <c r="E569" s="151" t="inlineStr">
        <is>
          <t>CID005552</t>
        </is>
      </c>
      <c r="F569" s="481" t="inlineStr">
        <is>
          <t>RMI</t>
        </is>
      </c>
      <c r="H569" s="151" t="inlineStr">
        <is>
          <t>Kawasi</t>
        </is>
      </c>
      <c r="I569" s="151" t="inlineStr">
        <is>
          <t>Maluku Utara</t>
        </is>
      </c>
      <c r="J569" s="151">
        <f>A569&amp;B569</f>
        <v/>
      </c>
      <c r="K569" s="151">
        <f>A569&amp;B569</f>
        <v/>
      </c>
    </row>
    <row r="570">
      <c r="A570" s="151" t="inlineStr">
        <is>
          <t>Nickel</t>
        </is>
      </c>
      <c r="B570" s="151" t="inlineStr">
        <is>
          <t>PT Halmahera Persada Lygend</t>
        </is>
      </c>
      <c r="C570" s="151" t="inlineStr">
        <is>
          <t>PT Halmahera Persada Lygend</t>
        </is>
      </c>
      <c r="D570" s="151" t="inlineStr">
        <is>
          <t>INDONESIA</t>
        </is>
      </c>
      <c r="E570" s="151" t="inlineStr">
        <is>
          <t>CID004453</t>
        </is>
      </c>
      <c r="F570" s="481" t="inlineStr">
        <is>
          <t>RMI</t>
        </is>
      </c>
      <c r="H570" s="151" t="inlineStr">
        <is>
          <t>Kabupaten Halmahera Selatan</t>
        </is>
      </c>
      <c r="I570" s="151" t="inlineStr">
        <is>
          <t>Maluku Utara</t>
        </is>
      </c>
      <c r="J570" s="151">
        <f>A570&amp;B570</f>
        <v/>
      </c>
      <c r="K570" s="151">
        <f>A570&amp;B570</f>
        <v/>
      </c>
    </row>
    <row r="571">
      <c r="A571" s="151" t="inlineStr">
        <is>
          <t>Nickel</t>
        </is>
      </c>
      <c r="B571" s="151" t="inlineStr">
        <is>
          <t>PT HUAFEI NICKEL COBALT</t>
        </is>
      </c>
      <c r="C571" s="151" t="inlineStr">
        <is>
          <t>PT HUAFEI NICKEL COBALT</t>
        </is>
      </c>
      <c r="D571" s="151" t="inlineStr">
        <is>
          <t>INDONESIA</t>
        </is>
      </c>
      <c r="E571" s="151" t="inlineStr">
        <is>
          <t>CID005214</t>
        </is>
      </c>
      <c r="F571" s="481" t="inlineStr">
        <is>
          <t>RMI</t>
        </is>
      </c>
      <c r="H571" s="151" t="inlineStr">
        <is>
          <t>Halmahera Tengah</t>
        </is>
      </c>
      <c r="I571" s="151" t="inlineStr">
        <is>
          <t>Maluku Utara</t>
        </is>
      </c>
      <c r="J571" s="151">
        <f>A571&amp;B571</f>
        <v/>
      </c>
      <c r="K571" s="151">
        <f>A571&amp;B571</f>
        <v/>
      </c>
    </row>
    <row r="572">
      <c r="A572" s="151" t="inlineStr">
        <is>
          <t>Nickel</t>
        </is>
      </c>
      <c r="B572" s="151" t="inlineStr">
        <is>
          <t>PT HUAYUE NICKEL COBALT</t>
        </is>
      </c>
      <c r="C572" s="151" t="inlineStr">
        <is>
          <t>PT HUAYUE NICKEL COBALT</t>
        </is>
      </c>
      <c r="D572" s="151" t="inlineStr">
        <is>
          <t>INDONESIA</t>
        </is>
      </c>
      <c r="E572" s="151" t="inlineStr">
        <is>
          <t>CID004004</t>
        </is>
      </c>
      <c r="F572" s="481" t="inlineStr">
        <is>
          <t>RMI</t>
        </is>
      </c>
      <c r="H572" s="151" t="inlineStr">
        <is>
          <t>Morowali Regency</t>
        </is>
      </c>
      <c r="I572" s="151" t="inlineStr">
        <is>
          <t>Sulawesi Tengah</t>
        </is>
      </c>
      <c r="J572" s="151">
        <f>A572&amp;B572</f>
        <v/>
      </c>
      <c r="K572" s="151">
        <f>A572&amp;B572</f>
        <v/>
      </c>
    </row>
    <row r="573">
      <c r="A573" s="151" t="inlineStr">
        <is>
          <t>Nickel</t>
        </is>
      </c>
      <c r="B573" s="151" t="inlineStr">
        <is>
          <t>PT NICOLE METAL INDUSTRY</t>
        </is>
      </c>
      <c r="C573" s="151" t="inlineStr">
        <is>
          <t>PT NICOLE METAL INDUSTRY</t>
        </is>
      </c>
      <c r="D573" s="151" t="inlineStr">
        <is>
          <t>INDONESIA</t>
        </is>
      </c>
      <c r="E573" s="151" t="inlineStr">
        <is>
          <t>CID005526</t>
        </is>
      </c>
      <c r="F573" s="481" t="inlineStr">
        <is>
          <t>RMI</t>
        </is>
      </c>
      <c r="H573" s="151" t="inlineStr">
        <is>
          <t>Weda</t>
        </is>
      </c>
      <c r="I573" s="151" t="inlineStr">
        <is>
          <t>Maluku Utara</t>
        </is>
      </c>
      <c r="J573" s="151">
        <f>A573&amp;B573</f>
        <v/>
      </c>
      <c r="K573" s="151">
        <f>A573&amp;B573</f>
        <v/>
      </c>
    </row>
    <row r="574">
      <c r="A574" s="151" t="inlineStr">
        <is>
          <t>Nickel</t>
        </is>
      </c>
      <c r="B574" s="151" t="inlineStr">
        <is>
          <t>PT Obi Nickel Cobalt</t>
        </is>
      </c>
      <c r="C574" s="151" t="inlineStr">
        <is>
          <t>PT Obi Nickel Cobalt</t>
        </is>
      </c>
      <c r="D574" s="151" t="inlineStr">
        <is>
          <t>INDONESIA</t>
        </is>
      </c>
      <c r="E574" s="151" t="inlineStr">
        <is>
          <t>CID005247</t>
        </is>
      </c>
      <c r="F574" s="481" t="inlineStr">
        <is>
          <t>RMI</t>
        </is>
      </c>
      <c r="H574" s="151" t="inlineStr">
        <is>
          <t>South Halmahera</t>
        </is>
      </c>
      <c r="I574" s="151" t="inlineStr">
        <is>
          <t>Maluku Utara</t>
        </is>
      </c>
      <c r="J574" s="151">
        <f>A574&amp;B574</f>
        <v/>
      </c>
      <c r="K574" s="151">
        <f>A574&amp;B574</f>
        <v/>
      </c>
    </row>
    <row r="575">
      <c r="A575" s="151" t="inlineStr">
        <is>
          <t>Nickel</t>
        </is>
      </c>
      <c r="B575" s="151" t="inlineStr">
        <is>
          <t>PT QMB New Energy Materials</t>
        </is>
      </c>
      <c r="C575" s="151" t="inlineStr">
        <is>
          <t>PT QMB New Energy Materials</t>
        </is>
      </c>
      <c r="D575" s="151" t="inlineStr">
        <is>
          <t>INDONESIA</t>
        </is>
      </c>
      <c r="E575" s="151" t="inlineStr">
        <is>
          <t>CID004579</t>
        </is>
      </c>
      <c r="F575" s="481" t="inlineStr">
        <is>
          <t>RMI</t>
        </is>
      </c>
      <c r="H575" s="151" t="inlineStr">
        <is>
          <t>Morowali Regency</t>
        </is>
      </c>
      <c r="I575" s="151" t="inlineStr">
        <is>
          <t>Sulawesi Tengah</t>
        </is>
      </c>
      <c r="J575" s="151">
        <f>A575&amp;B575</f>
        <v/>
      </c>
      <c r="K575" s="151">
        <f>A575&amp;B575</f>
        <v/>
      </c>
    </row>
    <row r="576">
      <c r="A576" s="151" t="inlineStr">
        <is>
          <t>Nickel</t>
        </is>
      </c>
      <c r="B576" s="151" t="inlineStr">
        <is>
          <t>PT Sunny Metal Industry</t>
        </is>
      </c>
      <c r="C576" s="151" t="inlineStr">
        <is>
          <t>PT Sunny Metal Industry</t>
        </is>
      </c>
      <c r="D576" s="151" t="inlineStr">
        <is>
          <t>INDONESIA</t>
        </is>
      </c>
      <c r="E576" s="151" t="inlineStr">
        <is>
          <t>CID005496</t>
        </is>
      </c>
      <c r="F576" s="481" t="inlineStr">
        <is>
          <t>RMI</t>
        </is>
      </c>
      <c r="H576" s="151" t="inlineStr">
        <is>
          <t>Weda Tengah</t>
        </is>
      </c>
      <c r="I576" s="151" t="inlineStr">
        <is>
          <t>Maluku Utara</t>
        </is>
      </c>
      <c r="J576" s="151">
        <f>A576&amp;B576</f>
        <v/>
      </c>
      <c r="K576" s="151">
        <f>A576&amp;B576</f>
        <v/>
      </c>
    </row>
    <row r="577">
      <c r="A577" s="151" t="inlineStr">
        <is>
          <t>Nickel</t>
        </is>
      </c>
      <c r="B577" s="151" t="inlineStr">
        <is>
          <t>PT Zhongtsing New Energy</t>
        </is>
      </c>
      <c r="C577" s="151" t="inlineStr">
        <is>
          <t>PT Zhongtsing New Energy</t>
        </is>
      </c>
      <c r="D577" s="151" t="inlineStr">
        <is>
          <t>INDONESIA</t>
        </is>
      </c>
      <c r="E577" s="151" t="inlineStr">
        <is>
          <t>CID004532</t>
        </is>
      </c>
      <c r="F577" s="481" t="inlineStr">
        <is>
          <t>RMI</t>
        </is>
      </c>
      <c r="H577" s="151" t="inlineStr">
        <is>
          <t>Morowali Regency</t>
        </is>
      </c>
      <c r="I577" s="151" t="inlineStr">
        <is>
          <t>Sulawesi Tengah</t>
        </is>
      </c>
      <c r="J577" s="151">
        <f>A577&amp;B577</f>
        <v/>
      </c>
      <c r="K577" s="151">
        <f>A577&amp;B577</f>
        <v/>
      </c>
    </row>
    <row r="578">
      <c r="A578" s="151" t="inlineStr">
        <is>
          <t>Nickel</t>
        </is>
      </c>
      <c r="B578" s="151" t="inlineStr">
        <is>
          <t>PT. Infei Metal Industry</t>
        </is>
      </c>
      <c r="C578" s="151" t="inlineStr">
        <is>
          <t>PT. Infei Metal Industry</t>
        </is>
      </c>
      <c r="D578" s="151" t="inlineStr">
        <is>
          <t>INDONESIA</t>
        </is>
      </c>
      <c r="E578" s="151" t="inlineStr">
        <is>
          <t>CID005241</t>
        </is>
      </c>
      <c r="F578" s="481" t="inlineStr">
        <is>
          <t>RMI</t>
        </is>
      </c>
      <c r="H578" s="151" t="inlineStr">
        <is>
          <t>Halmahera Tengah</t>
        </is>
      </c>
      <c r="I578" s="151" t="inlineStr">
        <is>
          <t>Maluku Utara</t>
        </is>
      </c>
      <c r="J578" s="151">
        <f>A578&amp;B578</f>
        <v/>
      </c>
      <c r="K578" s="151">
        <f>A578&amp;B578</f>
        <v/>
      </c>
    </row>
    <row r="579">
      <c r="A579" s="151" t="inlineStr">
        <is>
          <t>Nickel</t>
        </is>
      </c>
      <c r="B579" s="151" t="inlineStr">
        <is>
          <t>PT. Westrong Metal Industry</t>
        </is>
      </c>
      <c r="C579" s="151" t="inlineStr">
        <is>
          <t>PT. Westrong Metal Industry</t>
        </is>
      </c>
      <c r="D579" s="151" t="inlineStr">
        <is>
          <t>INDONESIA</t>
        </is>
      </c>
      <c r="E579" s="151" t="inlineStr">
        <is>
          <t>CID005242</t>
        </is>
      </c>
      <c r="F579" s="481" t="inlineStr">
        <is>
          <t>RMI</t>
        </is>
      </c>
      <c r="H579" s="151" t="inlineStr">
        <is>
          <t>Halmahera Tengah</t>
        </is>
      </c>
      <c r="I579" s="151" t="inlineStr">
        <is>
          <t>Maluku Utara</t>
        </is>
      </c>
      <c r="J579" s="151">
        <f>A579&amp;B579</f>
        <v/>
      </c>
      <c r="K579" s="151">
        <f>A579&amp;B579</f>
        <v/>
      </c>
    </row>
    <row r="580">
      <c r="A580" s="151" t="inlineStr">
        <is>
          <t>Nickel</t>
        </is>
      </c>
      <c r="B580" s="151" t="inlineStr">
        <is>
          <t>PT.NADESICO NICKEL INDUSTRY</t>
        </is>
      </c>
      <c r="C580" s="151" t="inlineStr">
        <is>
          <t>PT.NADESICO NICKEL INDUSTRY</t>
        </is>
      </c>
      <c r="D580" s="151" t="inlineStr">
        <is>
          <t>INDONESIA</t>
        </is>
      </c>
      <c r="E580" s="151" t="inlineStr">
        <is>
          <t>CID005252</t>
        </is>
      </c>
      <c r="F580" s="481" t="inlineStr">
        <is>
          <t>RMI</t>
        </is>
      </c>
      <c r="H580" s="151" t="inlineStr">
        <is>
          <t>Morowali Regency</t>
        </is>
      </c>
      <c r="I580" s="151" t="inlineStr">
        <is>
          <t>Sulawesi Tengah</t>
        </is>
      </c>
      <c r="J580" s="151">
        <f>A580&amp;B580</f>
        <v/>
      </c>
      <c r="K580" s="151">
        <f>A580&amp;B580</f>
        <v/>
      </c>
    </row>
    <row r="581">
      <c r="A581" s="151" t="inlineStr">
        <is>
          <t>Nickel</t>
        </is>
      </c>
      <c r="B581" s="151" t="inlineStr">
        <is>
          <t>Quzhou Huayou Cobalt New Material Co.,Ltd.</t>
        </is>
      </c>
      <c r="C581" s="151" t="inlineStr">
        <is>
          <t>Quzhou Huayou Cobalt New Material Co.,Ltd.</t>
        </is>
      </c>
      <c r="D581" s="151" t="inlineStr">
        <is>
          <t>CHINA</t>
        </is>
      </c>
      <c r="E581" s="151" t="inlineStr">
        <is>
          <t>CID005375</t>
        </is>
      </c>
      <c r="F581" s="481" t="inlineStr">
        <is>
          <t>RMI</t>
        </is>
      </c>
      <c r="H581" s="151" t="inlineStr">
        <is>
          <t>Quzhou</t>
        </is>
      </c>
      <c r="I581" s="151" t="inlineStr">
        <is>
          <t>Zhejiang Sheng</t>
        </is>
      </c>
      <c r="J581" s="151">
        <f>A581&amp;B581</f>
        <v/>
      </c>
      <c r="K581" s="151">
        <f>A581&amp;B581</f>
        <v/>
      </c>
    </row>
    <row r="582">
      <c r="A582" s="151" t="inlineStr">
        <is>
          <t>Nickel</t>
        </is>
      </c>
      <c r="B582" s="151" t="inlineStr">
        <is>
          <t>SungEel HiTech Co., Ltd.</t>
        </is>
      </c>
      <c r="C582" s="151" t="inlineStr">
        <is>
          <t>SungEel HiTech Co., Ltd.</t>
        </is>
      </c>
      <c r="D582" s="151" t="inlineStr">
        <is>
          <t>KOREA, REPUBLIC OF</t>
        </is>
      </c>
      <c r="E582" s="151" t="inlineStr">
        <is>
          <t>CID005652</t>
        </is>
      </c>
      <c r="F582" s="481" t="inlineStr">
        <is>
          <t>RMI</t>
        </is>
      </c>
      <c r="H582" s="151" t="inlineStr">
        <is>
          <t>Gunsan-si</t>
        </is>
      </c>
      <c r="I582" s="151" t="inlineStr">
        <is>
          <t>Jeollabuk-do</t>
        </is>
      </c>
      <c r="J582" s="151">
        <f>A582&amp;B582</f>
        <v/>
      </c>
      <c r="K582" s="151">
        <f>A582&amp;B582</f>
        <v/>
      </c>
    </row>
    <row r="583">
      <c r="A583" s="151" t="inlineStr">
        <is>
          <t>Nickel</t>
        </is>
      </c>
      <c r="B583" s="151" t="inlineStr">
        <is>
          <t>Taganito HPAL Nickel Corp.</t>
        </is>
      </c>
      <c r="C583" s="151" t="inlineStr">
        <is>
          <t>Taganito HPAL Nickel Corporation (THPAL)</t>
        </is>
      </c>
      <c r="D583" s="151" t="inlineStr">
        <is>
          <t>PHILIPPINES</t>
        </is>
      </c>
      <c r="E583" s="151" t="inlineStr">
        <is>
          <t>CID005225</t>
        </is>
      </c>
      <c r="F583" s="481" t="inlineStr">
        <is>
          <t>RMI</t>
        </is>
      </c>
      <c r="H583" s="151" t="inlineStr">
        <is>
          <t>Claver</t>
        </is>
      </c>
      <c r="I583" s="151" t="inlineStr">
        <is>
          <t>Surigao del Norte</t>
        </is>
      </c>
      <c r="J583" s="151">
        <f>A583&amp;B583</f>
        <v/>
      </c>
      <c r="K583" s="151">
        <f>A583&amp;B583</f>
        <v/>
      </c>
    </row>
    <row r="584">
      <c r="A584" s="151" t="inlineStr">
        <is>
          <t>Nickel</t>
        </is>
      </c>
      <c r="B584" s="151" t="inlineStr">
        <is>
          <t>Taganito HPAL Nickel Corporation (THPAL)</t>
        </is>
      </c>
      <c r="C584" s="151" t="inlineStr">
        <is>
          <t>Taganito HPAL Nickel Corporation (THPAL)</t>
        </is>
      </c>
      <c r="D584" s="151" t="inlineStr">
        <is>
          <t>PHILIPPINES</t>
        </is>
      </c>
      <c r="E584" s="151" t="inlineStr">
        <is>
          <t>CID005225</t>
        </is>
      </c>
      <c r="F584" s="481" t="inlineStr">
        <is>
          <t>RMI</t>
        </is>
      </c>
      <c r="H584" s="151" t="inlineStr">
        <is>
          <t>Claver</t>
        </is>
      </c>
      <c r="I584" s="151" t="inlineStr">
        <is>
          <t>Surigao del Norte</t>
        </is>
      </c>
      <c r="J584" s="151">
        <f>A584&amp;B584</f>
        <v/>
      </c>
      <c r="K584" s="151">
        <f>A584&amp;B584</f>
        <v/>
      </c>
    </row>
    <row r="585">
      <c r="A585" s="151" t="inlineStr">
        <is>
          <t>Nickel</t>
        </is>
      </c>
      <c r="B585" s="151" t="inlineStr">
        <is>
          <t>Umicore Finland Oy</t>
        </is>
      </c>
      <c r="C585" s="151" t="inlineStr">
        <is>
          <t>Umicore Finland Oy</t>
        </is>
      </c>
      <c r="D585" s="151" t="inlineStr">
        <is>
          <t>FINLAND</t>
        </is>
      </c>
      <c r="E585" s="151" t="inlineStr">
        <is>
          <t>CID005250</t>
        </is>
      </c>
      <c r="F585" s="481" t="inlineStr">
        <is>
          <t>RMI</t>
        </is>
      </c>
      <c r="H585" s="151" t="inlineStr">
        <is>
          <t>Kokkola</t>
        </is>
      </c>
      <c r="I585" s="151" t="inlineStr">
        <is>
          <t>Mellersta Österbotten</t>
        </is>
      </c>
      <c r="J585" s="151">
        <f>A585&amp;B585</f>
        <v/>
      </c>
      <c r="K585" s="151">
        <f>A585&amp;B585</f>
        <v/>
      </c>
    </row>
    <row r="586">
      <c r="A586" s="151" t="inlineStr">
        <is>
          <t>Nickel</t>
        </is>
      </c>
      <c r="B586" s="151" t="inlineStr">
        <is>
          <t>Umicore Olen</t>
        </is>
      </c>
      <c r="C586" s="151" t="inlineStr">
        <is>
          <t>Umicore Olen</t>
        </is>
      </c>
      <c r="D586" s="151" t="inlineStr">
        <is>
          <t>BELGIUM</t>
        </is>
      </c>
      <c r="E586" s="151" t="inlineStr">
        <is>
          <t>CID005249</t>
        </is>
      </c>
      <c r="F586" s="481" t="inlineStr">
        <is>
          <t>RMI</t>
        </is>
      </c>
      <c r="H586" s="151" t="inlineStr">
        <is>
          <t>Olen</t>
        </is>
      </c>
      <c r="I586" s="151" t="inlineStr">
        <is>
          <t>Antwerpen</t>
        </is>
      </c>
      <c r="J586" s="151">
        <f>A586&amp;B586</f>
        <v/>
      </c>
      <c r="K586" s="151">
        <f>A586&amp;B586</f>
        <v/>
      </c>
    </row>
    <row r="587">
      <c r="A587" s="151" t="inlineStr">
        <is>
          <t>Nickel</t>
        </is>
      </c>
      <c r="B587" s="151" t="inlineStr">
        <is>
          <t>Vale – Long Harbour Processing Plant (LHPP)</t>
        </is>
      </c>
      <c r="C587" s="151" t="inlineStr">
        <is>
          <t>Vale – Long Harbour Processing Plant (LHPP)</t>
        </is>
      </c>
      <c r="D587" s="151" t="inlineStr">
        <is>
          <t>CANADA</t>
        </is>
      </c>
      <c r="E587" s="151" t="inlineStr">
        <is>
          <t>CID005602</t>
        </is>
      </c>
      <c r="F587" s="481" t="inlineStr">
        <is>
          <t>RMI</t>
        </is>
      </c>
      <c r="H587" s="151" t="inlineStr">
        <is>
          <t>Long Harbour</t>
        </is>
      </c>
      <c r="I587" s="151" t="inlineStr">
        <is>
          <t>Newfoundland and Labrador</t>
        </is>
      </c>
      <c r="J587" s="151">
        <f>A587&amp;B587</f>
        <v/>
      </c>
      <c r="K587" s="151">
        <f>A587&amp;B587</f>
        <v/>
      </c>
    </row>
    <row r="588">
      <c r="A588" s="151" t="inlineStr">
        <is>
          <t>Nickel</t>
        </is>
      </c>
      <c r="B588" s="151" t="inlineStr">
        <is>
          <t>Vale Copper Cliff Nickel Refinery</t>
        </is>
      </c>
      <c r="C588" s="151" t="inlineStr">
        <is>
          <t>Vale Copper Cliff Nickel Refinery</t>
        </is>
      </c>
      <c r="D588" s="151" t="inlineStr">
        <is>
          <t>CANADA</t>
        </is>
      </c>
      <c r="E588" s="151" t="inlineStr">
        <is>
          <t>CID005604</t>
        </is>
      </c>
      <c r="F588" s="481" t="inlineStr">
        <is>
          <t>RMI</t>
        </is>
      </c>
      <c r="H588" s="151" t="inlineStr">
        <is>
          <t>Sudbury</t>
        </is>
      </c>
      <c r="I588" s="151" t="inlineStr">
        <is>
          <t>Ontario</t>
        </is>
      </c>
      <c r="J588" s="151">
        <f>A588&amp;B588</f>
        <v/>
      </c>
      <c r="K588" s="151">
        <f>A588&amp;B588</f>
        <v/>
      </c>
    </row>
    <row r="589">
      <c r="A589" s="151" t="inlineStr">
        <is>
          <t>Nickel</t>
        </is>
      </c>
      <c r="B589" s="151" t="inlineStr">
        <is>
          <t>Vale Europe Ltd. (Clydach Refinery)</t>
        </is>
      </c>
      <c r="C589" s="151" t="inlineStr">
        <is>
          <t>Vale Europe Ltd. (Clydach Refinery)</t>
        </is>
      </c>
      <c r="D589" s="151" t="inlineStr">
        <is>
          <t>UNITED KINGDOM OF GREAT BRITAIN AND NORTHERN IRELAND</t>
        </is>
      </c>
      <c r="E589" s="151" t="inlineStr">
        <is>
          <t>CID005605</t>
        </is>
      </c>
      <c r="F589" s="481" t="inlineStr">
        <is>
          <t>RMI</t>
        </is>
      </c>
      <c r="H589" s="151" t="inlineStr">
        <is>
          <t>Clydach</t>
        </is>
      </c>
      <c r="I589" s="151" t="inlineStr">
        <is>
          <t>Swansea [Abertawe GB-ATA]</t>
        </is>
      </c>
      <c r="J589" s="151">
        <f>A589&amp;B589</f>
        <v/>
      </c>
      <c r="K589" s="151">
        <f>A589&amp;B589</f>
        <v/>
      </c>
    </row>
    <row r="590">
      <c r="A590" s="151" t="inlineStr">
        <is>
          <t>Nickel</t>
        </is>
      </c>
      <c r="B590" s="151" t="inlineStr">
        <is>
          <t>W&amp;Q Metal Products Co., Limited</t>
        </is>
      </c>
      <c r="C590" s="151" t="inlineStr">
        <is>
          <t>W&amp;Q Metal Products Co., Limited</t>
        </is>
      </c>
      <c r="D590" s="151" t="inlineStr">
        <is>
          <t>CHINA</t>
        </is>
      </c>
      <c r="E590" s="151" t="inlineStr">
        <is>
          <t>CID005657</t>
        </is>
      </c>
      <c r="F590" s="481" t="inlineStr">
        <is>
          <t>RMI</t>
        </is>
      </c>
      <c r="H590" s="151" t="inlineStr">
        <is>
          <t>Binhai</t>
        </is>
      </c>
      <c r="I590" s="151" t="inlineStr">
        <is>
          <t>Tianjin Shi</t>
        </is>
      </c>
      <c r="J590" s="151">
        <f>A590&amp;B590</f>
        <v/>
      </c>
      <c r="K590" s="151">
        <f>A590&amp;B590</f>
        <v/>
      </c>
    </row>
    <row r="591">
      <c r="A591" s="151" t="inlineStr">
        <is>
          <t>Nickel</t>
        </is>
      </c>
      <c r="B591" s="151" t="inlineStr">
        <is>
          <t>Wanhua Chemical Hydrometallurgy Unit</t>
        </is>
      </c>
      <c r="C591" s="151" t="inlineStr">
        <is>
          <t>Wanhua Chemical Hydrometallurgy Unit</t>
        </is>
      </c>
      <c r="D591" s="151" t="inlineStr">
        <is>
          <t>CHINA</t>
        </is>
      </c>
      <c r="E591" s="151" t="inlineStr">
        <is>
          <t>CID005320</t>
        </is>
      </c>
      <c r="F591" s="481" t="inlineStr">
        <is>
          <t>RMI</t>
        </is>
      </c>
      <c r="H591" s="151" t="inlineStr">
        <is>
          <t>Yantai</t>
        </is>
      </c>
      <c r="I591" s="151" t="inlineStr">
        <is>
          <t>Shandong Sheng</t>
        </is>
      </c>
      <c r="J591" s="151">
        <f>A591&amp;B591</f>
        <v/>
      </c>
      <c r="K591" s="151">
        <f>A591&amp;B591</f>
        <v/>
      </c>
    </row>
    <row r="592">
      <c r="A592" s="151" t="inlineStr">
        <is>
          <t>Nickel</t>
        </is>
      </c>
      <c r="B592" s="151" t="inlineStr">
        <is>
          <t>Zimbabwe Platinum Mines Private Limited</t>
        </is>
      </c>
      <c r="C592" s="151" t="inlineStr">
        <is>
          <t>Zimbabwe Platinum Mines Private Limited</t>
        </is>
      </c>
      <c r="D592" s="151" t="inlineStr">
        <is>
          <t>ZIMBABWE</t>
        </is>
      </c>
      <c r="E592" s="151" t="inlineStr">
        <is>
          <t>CID005328</t>
        </is>
      </c>
      <c r="F592" s="481" t="inlineStr">
        <is>
          <t>RMI</t>
        </is>
      </c>
      <c r="H592" s="151" t="inlineStr">
        <is>
          <t>Selous</t>
        </is>
      </c>
      <c r="I592" s="151" t="inlineStr">
        <is>
          <t>Mashonaland West</t>
        </is>
      </c>
      <c r="J592" s="151">
        <f>A592&amp;B592</f>
        <v/>
      </c>
      <c r="K592" s="151">
        <f>A592&amp;B592</f>
        <v/>
      </c>
    </row>
    <row r="593">
      <c r="A593" s="151" t="inlineStr">
        <is>
          <t>Nickel</t>
        </is>
      </c>
      <c r="B593" s="151" t="inlineStr">
        <is>
          <t>ZIMPLATS</t>
        </is>
      </c>
      <c r="C593" s="151" t="inlineStr">
        <is>
          <t>Zimbabwe Platinum Mines Private Limited</t>
        </is>
      </c>
      <c r="D593" s="151" t="inlineStr">
        <is>
          <t>ZIMBABWE</t>
        </is>
      </c>
      <c r="E593" s="151" t="inlineStr">
        <is>
          <t>CID005328</t>
        </is>
      </c>
      <c r="F593" s="481" t="inlineStr">
        <is>
          <t>RMI</t>
        </is>
      </c>
      <c r="H593" s="151" t="inlineStr">
        <is>
          <t>Selous</t>
        </is>
      </c>
      <c r="I593" s="151" t="inlineStr">
        <is>
          <t>Mashonaland West</t>
        </is>
      </c>
      <c r="J593" s="151">
        <f>A593&amp;B593</f>
        <v/>
      </c>
      <c r="K593" s="151">
        <f>A593&amp;B593</f>
        <v/>
      </c>
    </row>
    <row r="594">
      <c r="A594" s="151" t="inlineStr">
        <is>
          <t>Nickel</t>
        </is>
      </c>
      <c r="B594" s="151" t="inlineStr">
        <is>
          <t>Smelter not listed</t>
        </is>
      </c>
      <c r="F594" s="481" t="n"/>
      <c r="J594" s="151">
        <f>A594&amp;B594</f>
        <v/>
      </c>
      <c r="K594" s="151">
        <f>A594&amp;B594</f>
        <v/>
      </c>
    </row>
    <row r="595">
      <c r="A595" s="151" t="inlineStr">
        <is>
          <t>Nickel</t>
        </is>
      </c>
      <c r="B595" s="151" t="inlineStr">
        <is>
          <t>Smelter not yet identified</t>
        </is>
      </c>
      <c r="C595" s="151" t="inlineStr">
        <is>
          <t>Unknown</t>
        </is>
      </c>
      <c r="D595" s="151" t="inlineStr">
        <is>
          <t>Unknown</t>
        </is>
      </c>
      <c r="F595" s="481" t="n"/>
      <c r="J595" s="151">
        <f>A595&amp;B595</f>
        <v/>
      </c>
      <c r="K595" s="151">
        <f>A595&amp;B595</f>
        <v/>
      </c>
    </row>
  </sheetData>
  <sheetProtection selectLockedCells="0" selectUnlockedCells="0" algorithmName="SHA-512" sheet="1" objects="0" insertRows="1" insertHyperlinks="1" autoFilter="0" scenarios="0" formatColumns="1" deleteColumns="1" insertColumns="1" pivotTables="1" deleteRows="1" formatCells="1" saltValue="UjHEz6o6qZ0RMFot/WQWRw==" formatRows="0" sort="1" spinCount="100000" hashValue="HtAbQdVug/6Z+5W+7ehPyAk6tHvD0mLJFO9S0Hpj5ffWaG1LONKSfM2hquCdHZ1NHGUrTzkITZl+iVXZFJRZyA=="/>
  <autoFilter ref="A4:I4"/>
  <mergeCells count="2">
    <mergeCell ref="A2:I3"/>
    <mergeCell ref="A1:G1"/>
  </mergeCells>
  <dataValidations count="1">
    <dataValidation sqref="I42" showDropDown="0" showInputMessage="1" showErrorMessage="1" allowBlank="1" type="list">
      <formula1>SorP_List</formula1>
    </dataValidation>
  </dataValidations>
  <pageMargins left="0.75" right="0.75" top="1" bottom="1" header="0.3" footer="0.3"/>
  <pageSetup orientation="portrait"/>
  <headerFooter>
    <oddHeader>&amp;R&amp;"Calibri"&amp;1 &amp;KFF0000 L2: Internal use only#_x000d_</oddHeader>
    <oddFooter/>
    <evenHeader/>
    <evenFooter/>
    <firstHeader/>
    <firstFooter/>
  </headerFooter>
</worksheet>
</file>

<file path=xl/worksheets/sheet10.xml><?xml version="1.0" encoding="utf-8"?>
<worksheet xmlns="http://schemas.openxmlformats.org/spreadsheetml/2006/main">
  <sheetPr codeName="Sheet6">
    <outlinePr summaryBelow="1" summaryRight="1"/>
    <pageSetUpPr/>
  </sheetPr>
  <dimension ref="A1:I370"/>
  <sheetViews>
    <sheetView zoomScaleNormal="100" workbookViewId="0">
      <selection activeCell="A2" sqref="A2"/>
    </sheetView>
  </sheetViews>
  <sheetFormatPr baseColWidth="8" defaultColWidth="8.75" defaultRowHeight="14.1"/>
  <cols>
    <col width="14.75" customWidth="1" style="122" min="1" max="1"/>
    <col width="14" customWidth="1" style="122" min="2" max="2"/>
    <col width="6" customWidth="1" style="122" min="3" max="3"/>
    <col width="51" customWidth="1" style="122" min="4" max="4"/>
    <col width="46" customWidth="1" style="234" min="5" max="5"/>
    <col width="61.75" customWidth="1" style="235" min="6" max="6"/>
    <col width="61.75" customWidth="1" style="122" min="7" max="7"/>
    <col width="65.75" customWidth="1" style="138" min="8" max="8"/>
    <col width="51.5" customWidth="1" style="183" min="9" max="9"/>
    <col width="8.75" customWidth="1" style="183" min="10" max="16384"/>
  </cols>
  <sheetData>
    <row r="1">
      <c r="B1" s="122" t="inlineStr">
        <is>
          <t>Sheets</t>
        </is>
      </c>
      <c r="C1" s="122" t="inlineStr">
        <is>
          <t>Cells</t>
        </is>
      </c>
      <c r="D1" s="122" t="inlineStr">
        <is>
          <t>English</t>
        </is>
      </c>
      <c r="E1" s="234" t="inlineStr">
        <is>
          <t>中文 Chinese</t>
        </is>
      </c>
      <c r="F1" s="235" t="inlineStr">
        <is>
          <t>日本語 Japanese</t>
        </is>
      </c>
      <c r="G1" s="122" t="inlineStr">
        <is>
          <t>한국어 Korean</t>
        </is>
      </c>
      <c r="H1" s="270" t="inlineStr">
        <is>
          <t>Français</t>
        </is>
      </c>
      <c r="I1" s="183" t="inlineStr">
        <is>
          <t>Deutsch</t>
        </is>
      </c>
    </row>
    <row r="2" ht="41.1" customHeight="1">
      <c r="A2" s="122">
        <f>B2&amp;C2</f>
        <v/>
      </c>
      <c r="B2" s="122" t="inlineStr">
        <is>
          <t>Instructions</t>
        </is>
      </c>
      <c r="C2" s="122" t="inlineStr">
        <is>
          <t>A1</t>
        </is>
      </c>
      <c r="D2" s="122" t="inlineStr">
        <is>
          <t>RMI:www.responsiblemineralsinitiative.org/</t>
        </is>
      </c>
      <c r="E2" s="234" t="inlineStr">
        <is>
          <t>RMI 网站：(http://www.responsiblemineralsinitiative.org/)</t>
        </is>
      </c>
      <c r="F2" s="235" t="inlineStr">
        <is>
          <t>RMIウェブサイト：www.responsiblemineralsinitiative.org/</t>
        </is>
      </c>
      <c r="G2" s="122" t="inlineStr">
        <is>
          <t>RMI:www.responsiblemineralsinitiative.org/</t>
        </is>
      </c>
      <c r="H2" s="270" t="inlineStr">
        <is>
          <t>RMI:www.responsiblemineralsinitiative.org/</t>
        </is>
      </c>
      <c r="I2" s="270" t="inlineStr">
        <is>
          <t>RMI:www.responsiblemineralsinitiative.org/</t>
        </is>
      </c>
    </row>
    <row r="3">
      <c r="A3" s="122">
        <f>B3&amp;C3</f>
        <v/>
      </c>
      <c r="B3" s="122" t="inlineStr">
        <is>
          <t>Instructions</t>
        </is>
      </c>
      <c r="C3" s="122" t="inlineStr">
        <is>
          <t>A2</t>
        </is>
      </c>
      <c r="D3" s="122" t="inlineStr">
        <is>
          <t>Introduction</t>
        </is>
      </c>
      <c r="E3" s="234" t="inlineStr">
        <is>
          <t>介绍</t>
        </is>
      </c>
      <c r="F3" s="235" t="inlineStr">
        <is>
          <t>始めに</t>
        </is>
      </c>
      <c r="G3" s="122" t="inlineStr">
        <is>
          <t>소개</t>
        </is>
      </c>
      <c r="H3" s="270" t="inlineStr">
        <is>
          <t>Introduction</t>
        </is>
      </c>
      <c r="I3" s="183" t="inlineStr">
        <is>
          <t>Einführung</t>
        </is>
      </c>
    </row>
    <row r="4" ht="293.45" customHeight="1">
      <c r="A4" s="122">
        <f>B4&amp;C4</f>
        <v/>
      </c>
      <c r="B4" s="122" t="inlineStr">
        <is>
          <t>Instructions</t>
        </is>
      </c>
      <c r="C4" s="122" t="inlineStr">
        <is>
          <t>A3</t>
        </is>
      </c>
      <c r="D4" s="122" t="inlineStr">
        <is>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is>
      </c>
      <c r="E4" s="234" t="inlineStr">
        <is>
          <t>此扩展矿物报告模板 (EMRT) 是 Responsible Minerals Initiative®（负责任矿物计划® (RMI®)）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执行尽职调查。该模板还促进辨识新的冶炼厂和精炼厂以通过负责任矿物审验流程对这些厂家进行潜在的审核。
EMRT 旨在供下游企业披露与其供应链
（截至但不包括冶炼厂）相关的信息。如果贵公司是冶炼厂或精炼厂，我们建议您在“冶炼厂目录”选项卡中输入贵公司名称。
填好的表格中不应有单元格条目以“=”或
“#”开头。</t>
        </is>
      </c>
      <c r="F4" s="235" t="inlineStr">
        <is>
          <t>この拡張鉱物報告テンプレート（EMRT）は、Responsible Minerals Initiative®（RMI®）が作成した、無料の標準報告テンプレートです。このテンプレートは鉱物の原産国と、使用される製錬業者、精製業者、加工業者に関しサプライチェーンを通して情報を収集することを円滑にし、OECD紛争地域および高リスク地域からの鉱物の責任あるサプライチェーンのためのデュー・ディリジェンスガイダンスに沿ったデュー・ディリジェンスの実施を支援します。このテンプレートは、責任ある鉱物保証プロセス（Responsible Minerals Assurance Process）に則った監査を受ける可能性のある、新たな製錬・精製業者の特定も支援します。
EM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is>
      </c>
      <c r="G4" s="236" t="inlineStr">
        <is>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is>
      </c>
      <c r="H4" s="271" t="inlineStr">
        <is>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is>
      </c>
      <c r="I4" s="122" t="inlineStr">
        <is>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is>
      </c>
    </row>
    <row r="5" ht="40.5" customHeight="1">
      <c r="A5" s="122">
        <f>B5&amp;C5</f>
        <v/>
      </c>
      <c r="B5" s="122" t="inlineStr">
        <is>
          <t>Instructions</t>
        </is>
      </c>
      <c r="C5" s="122" t="inlineStr">
        <is>
          <t>A5</t>
        </is>
      </c>
      <c r="D5" s="122" t="inlineStr">
        <is>
          <t>Instructions for completing Company Information questions (rows 7 - 26).
Provide comments in ENGLISH only</t>
        </is>
      </c>
      <c r="E5" s="234" t="inlineStr">
        <is>
          <t>公司资料填写说明（第7-26行）。只限英文作答</t>
        </is>
      </c>
      <c r="F5" s="235" t="inlineStr">
        <is>
          <t>会社情報の記入（7～26行）に関する解説。
回答は英語(半角)で入力してください。</t>
        </is>
      </c>
      <c r="G5" s="122" t="inlineStr">
        <is>
          <t>회사 정보 질문(7~26행)의 답변 지침. 
영어로만 의견을 작성하십시오</t>
        </is>
      </c>
      <c r="H5" s="270" t="inlineStr">
        <is>
          <t>Instructions pour compléter les informations relatives à votre entreprise (lignes 7 - 26). Merci de répondre en anglais uniquement.</t>
        </is>
      </c>
      <c r="I5" s="122" t="inlineStr">
        <is>
          <t>Anleitung zum Ausfüllen von Informationen zu Unternehmen (Zeilen 7 - 26).  Die Kommentare nur in englischer Sprache.</t>
        </is>
      </c>
    </row>
    <row r="6">
      <c r="A6" s="122">
        <f>B6&amp;C6</f>
        <v/>
      </c>
      <c r="B6" s="122" t="inlineStr">
        <is>
          <t>Instructions</t>
        </is>
      </c>
      <c r="C6" s="122" t="inlineStr">
        <is>
          <t>A6</t>
        </is>
      </c>
      <c r="D6" s="122" t="inlineStr">
        <is>
          <t xml:space="preserve">Note:  Entries with (*) are mandatory fields. </t>
        </is>
      </c>
      <c r="E6" s="234" t="inlineStr">
        <is>
          <t>注：带星号（*）的栏目必须填写</t>
        </is>
      </c>
      <c r="F6" s="235" t="inlineStr">
        <is>
          <t>注：(*)のある欄は必須回答項目です。</t>
        </is>
      </c>
      <c r="G6" s="122" t="inlineStr">
        <is>
          <t xml:space="preserve">참고:  (*) 표시가 있는 항목은 필수 기재란입니다. </t>
        </is>
      </c>
      <c r="H6" s="272" t="inlineStr">
        <is>
          <t>Remarque : Les astérisques (*) marquent des champs obligatoires.</t>
        </is>
      </c>
      <c r="I6" s="122" t="inlineStr">
        <is>
          <t>Hinweis: Eingaben mit (*) sind Pflichtfelder</t>
        </is>
      </c>
    </row>
    <row r="7" ht="86.25" customHeight="1">
      <c r="A7" s="122">
        <f>B7&amp;C7</f>
        <v/>
      </c>
      <c r="B7" s="122" t="inlineStr">
        <is>
          <t>Instructions</t>
        </is>
      </c>
      <c r="C7" s="122" t="inlineStr">
        <is>
          <t>A7</t>
        </is>
      </c>
      <c r="D7" s="122" t="inlineStr">
        <is>
          <t>1. Insert your company's Legal Name.  Please do not use abbreviations. In this field you have the option to add other commercial names, DBAs, etc. This field is mandatory.</t>
        </is>
      </c>
      <c r="E7" s="234" t="inlineStr">
        <is>
          <t>1. 插入贵公司的法定名称。请不要使用缩写。
在此字段中，您可以选择添加其他商业名称、营业名称等。此栏必须填写。</t>
        </is>
      </c>
      <c r="F7" s="235" t="inlineStr">
        <is>
          <t>1. 貴社の正式名称を記入してください。省略形は使わないでください。このフィールドでは、他の社名やDBAなどを追加することができます。このフィールドは記入必須です。</t>
        </is>
      </c>
      <c r="G7" s="122" t="inlineStr">
        <is>
          <t>1. 귀사의 법적인 공식 명칭을 기입하십시오. 축약된 명칭을 기입하면 안됩니다. 이 항목에는 다른 상업명, DBA 등을 추가할 수 있는 옵션이 있습니다. 이 기재란은 필수 사항입니다.</t>
        </is>
      </c>
      <c r="H7" s="270" t="inlineStr">
        <is>
          <t>1. Entrez la dénomination sociale de votre société. Merci de ne pas utiliser d’abréviations. Dans ce champ, vous avez la possibilité d’ajouter d’autres noms commerciaux, le gestionnaire de votre base de données, etc. Ce champ est obligatoire.</t>
        </is>
      </c>
      <c r="I7" s="122" t="inlineStr">
        <is>
          <t>1. Geben Sie hier den rechtmäßigen Firmennamen Ihres Unternehmens ein. Bitte verwenden Sie keine Abkürzungen. In diesem Feld haben Sie die Möglichkeit, weitere Geschäftsnamen, DBAs usw. hinzuzufügen.</t>
        </is>
      </c>
    </row>
    <row r="8" ht="409.5" customHeight="1">
      <c r="A8" s="122">
        <f>B8&amp;C8</f>
        <v/>
      </c>
      <c r="B8" s="122" t="inlineStr">
        <is>
          <t>Instructions</t>
        </is>
      </c>
      <c r="C8" s="122" t="inlineStr">
        <is>
          <t>A8</t>
        </is>
      </c>
      <c r="D8" s="122" t="inlineStr">
        <is>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t>
        </is>
      </c>
      <c r="E8" s="234" t="inlineStr">
        <is>
          <t>2. 选择贵公司的申报范围。范围的选项为：
A. 全公司
B. 产品（或产品清单）
C. 自定义 
如果选择范围为“全公司”，申报包括该公司的全部产品或由其母公司生产的全部产品物质。如果用户从公司层面报告指定矿产数据，则需要报告关于其生产的所有产品的数据。
如果选择范围为“产品（或产品清单）”，将显示产品清单的工作表选项卡。如果选择了此范围，则必须在“产品清单”工作表的 B 列中列出此申报范围涵盖的
产品的回复方产品序号。可以选择是否在“产品清单”工作表的 C 列中列出回复方产品名称。
如果选择范围为“自定义”，用户必须描述指定矿产披露适用的范围。该分类的范围应当由供应商在文本字段中定义，并且易于被客户或文档的接收人理解。举个例子，公司可以提供阐明信息的链接。
此栏必须填写。</t>
        </is>
      </c>
      <c r="F8" s="235" t="inlineStr">
        <is>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対象となる鉱物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回答者品目番号を製品リストシートのB列に記入してください。製品リストシートC列への回答者品目説明の記入は任意です。
申告範囲に「ユーザー定義」を選択した場合、対象となる鉱物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is>
      </c>
      <c r="G8" s="122" t="inlineStr">
        <is>
          <t>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특정 광물의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사용자는 반드시 특정 광물의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is>
      </c>
      <c r="H8" s="270" t="inlineStr">
        <is>
          <t>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du minerai spécifié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répondant pour les produits couverts par le champ d’application de cette déclaration dans la colonne B de la feuille de travail de liste des produits. Il n’est pas obligatoire de mentionner le nom des produits du répondant dans la colonne C de la feuille de travail de liste de produits.
En sélectionnant le champ d’application « Défini par l’utilisateur », l’utilisateur doit décrire le champ d’application faisant l’objet de la déclaration des minerais spécifiés.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is>
      </c>
      <c r="I8" s="97" t="inlineStr">
        <is>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angegebene Mineraldaten auf Unternehmensebene anzeigt, zeigt er angegebene Mineraldaten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angegebenen Mineralien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is>
      </c>
    </row>
    <row r="9" ht="121.5" customHeight="1">
      <c r="A9" s="122">
        <f>B9&amp;C9</f>
        <v/>
      </c>
      <c r="B9" s="122" t="inlineStr">
        <is>
          <t>Instructions</t>
        </is>
      </c>
      <c r="C9" s="122" t="inlineStr">
        <is>
          <t>A9</t>
        </is>
      </c>
      <c r="D9" s="122" t="inlineStr">
        <is>
          <t>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t>
        </is>
      </c>
      <c r="E9" s="234" t="inlineStr">
        <is>
          <t>3. 决定贵公司的矿产申报范围。这些字段包含六种 EMRT 矿物。要从声明中删除某种矿物，用户可选择“Delete [Mineral]”。提出请求的公司必须说明哪些矿产属于申报范围。问题 1 至 7 和 C 会自动按字母顺序填充的矿产。
这是必填项。</t>
        </is>
      </c>
      <c r="F9" s="235" t="inlineStr">
        <is>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is>
      </c>
      <c r="G9" s="122" t="inlineStr">
        <is>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is>
      </c>
      <c r="H9" s="270" t="inlineStr">
        <is>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is>
      </c>
      <c r="I9" s="97" t="inlineStr">
        <is>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is>
      </c>
    </row>
    <row r="10" ht="40.5" customHeight="1">
      <c r="A10" s="122">
        <f>B10&amp;C10</f>
        <v/>
      </c>
      <c r="B10" s="122" t="inlineStr">
        <is>
          <t>Instructions</t>
        </is>
      </c>
      <c r="C10" s="122" t="inlineStr">
        <is>
          <t>A10</t>
        </is>
      </c>
      <c r="D10" s="122" t="inlineStr">
        <is>
          <t>4. Insert your company’s unique identifier number or code (DUNS number, VAT number, customer-specific identifier, etc.)</t>
        </is>
      </c>
      <c r="E10" s="234" t="inlineStr">
        <is>
          <t>3. 输入贵公司的唯一识别序号或编号
（DUNS号码，VAT号码，客户特定识别码等）</t>
        </is>
      </c>
      <c r="F10" s="235" t="inlineStr">
        <is>
          <t>3.  貴社固有の識別番号又はコードを記入してください（DUNSナンバー、VATナンバー、顧客固有番号等）。</t>
        </is>
      </c>
      <c r="G10" s="122" t="inlineStr">
        <is>
          <t xml:space="preserve">3. 귀사의 고유 식별 번호 또는 코드(DUNS 번호, VAT 번호, 고객별 식별자 등)를 입력하십시오. </t>
        </is>
      </c>
      <c r="H10" s="270" t="inlineStr">
        <is>
          <t>3. Entrez le numéro ou code identificateur unique de votre entreprise (numéro DUNS, numéro TVA, identifiant spécifique au client, etc.)</t>
        </is>
      </c>
      <c r="I10" s="122" t="inlineStr">
        <is>
          <t>3.Geben sie ihre eindeutige Firmenidentifikationsnummer (DUNS Nummer, Steuernummer, Kunden-spezifische Kennung, etc.) ein</t>
        </is>
      </c>
    </row>
    <row r="11" ht="27.95" customHeight="1">
      <c r="A11" s="122">
        <f>B11&amp;C11</f>
        <v/>
      </c>
      <c r="B11" s="122" t="inlineStr">
        <is>
          <t>Instructions</t>
        </is>
      </c>
      <c r="C11" s="122" t="inlineStr">
        <is>
          <t>A11</t>
        </is>
      </c>
      <c r="D11" s="122" t="inlineStr">
        <is>
          <t xml:space="preserve">5. Insert the source for the unique identifier number or code ("DUNS", "VAT", "Customer", etc).  </t>
        </is>
      </c>
      <c r="E11" s="234" t="inlineStr">
        <is>
          <t>4. 输入唯一识别序号或编号的出处 （如“DUNS”，“VAT”，“客户”等）</t>
        </is>
      </c>
      <c r="F11" s="235" t="inlineStr">
        <is>
          <t>4. 固有の識別番号又はコードの発行元を記入してください（「DUNS」「VAT」「顧客」等）。</t>
        </is>
      </c>
      <c r="G11" s="122" t="inlineStr">
        <is>
          <t xml:space="preserve">4. 고유 식별 번호 또는 코드의 출처를 입력하십시오("DUNS", "VAT", "고객" 등)  </t>
        </is>
      </c>
      <c r="H11" s="270" t="inlineStr">
        <is>
          <t>4. Indiquer la source pour l'identifiant unique de votre entreprise (numéro DUNS, numéro TVA, etc…)</t>
        </is>
      </c>
      <c r="I11" s="122" t="inlineStr">
        <is>
          <t>4. Geben Sie die Quelle für die eindeutige Kennung oder Code ( "DUNS",  "MWST","Kunde", etc. ) an.</t>
        </is>
      </c>
    </row>
    <row r="12" ht="43.5" customHeight="1">
      <c r="A12" s="122">
        <f>B12&amp;C12</f>
        <v/>
      </c>
      <c r="B12" s="122" t="inlineStr">
        <is>
          <t>Instructions</t>
        </is>
      </c>
      <c r="C12" s="122" t="inlineStr">
        <is>
          <t>A12</t>
        </is>
      </c>
      <c r="D12" s="122" t="inlineStr">
        <is>
          <t>6. Insert your full company address (street, city, state, country, postal code). This field is optional.</t>
        </is>
      </c>
      <c r="E12" s="215" t="inlineStr">
        <is>
          <t>5. 插入贵公司的完整地址（街道、城市、州、国家或地区、邮政编码）。此为必填字段。</t>
        </is>
      </c>
      <c r="F12" s="237" t="inlineStr">
        <is>
          <t>5. 貴社の住所を省略せずに記入してください（番地、市、州/都道府県、国、郵便番号） 。このフィールドは任意です。</t>
        </is>
      </c>
      <c r="G12" s="122" t="inlineStr">
        <is>
          <t>5.  귀사의 주소를 기입하십시오. (시, 구, 동, 우편번호 등).  이 필드는 선택 사항입니다.</t>
        </is>
      </c>
      <c r="H12" s="270" t="inlineStr">
        <is>
          <t>5. Entrez l’adresse complète de votre entreprise (rue, ville, pays, code postal). Ce champ est optionnel.</t>
        </is>
      </c>
      <c r="I12" s="122" t="inlineStr">
        <is>
          <t>5. Geben Sie Ihre vollständige Firmenanschrift an (Straße, Stadt, Postleitzahl,  Bundesland).  Dieses Feld ist optional.</t>
        </is>
      </c>
    </row>
    <row r="13" ht="40.5" customHeight="1">
      <c r="A13" s="122">
        <f>B13&amp;C13</f>
        <v/>
      </c>
      <c r="B13" s="122" t="inlineStr">
        <is>
          <t>Instructions</t>
        </is>
      </c>
      <c r="C13" s="122" t="inlineStr">
        <is>
          <t>A13</t>
        </is>
      </c>
      <c r="D13" s="122" t="inlineStr">
        <is>
          <t>7. Insert the name of the person to contact regarding the contents of the declaration information. This field is mandatory.</t>
        </is>
      </c>
      <c r="E13" s="234" t="inlineStr">
        <is>
          <t>6. 插入与申报信息内容相关的联系人姓名。
此栏必须填写。</t>
        </is>
      </c>
      <c r="F13" s="235" t="inlineStr">
        <is>
          <t>6. 申告内容に関する連絡先の名前を記入してください。このフィールドは記入必須です。</t>
        </is>
      </c>
      <c r="G13" s="122" t="inlineStr">
        <is>
          <t>6. 신고 정보의 내용에 관해서 연락할 사람의 이름을 입력하십시오. 이 기재란은 필수 사항입니다.</t>
        </is>
      </c>
      <c r="H13" s="270" t="inlineStr">
        <is>
          <t>6. Insérez le nom de la personne à contacter concernant le contenu des informations de la déclaration. Ce champ est obligatoire.</t>
        </is>
      </c>
      <c r="I13" s="122" t="inlineStr">
        <is>
          <t>6. Geben Sie den Namen der Kontaktperson zum Inhalt der Erklärung an. Dies ist ein obligatorisches Feld.</t>
        </is>
      </c>
    </row>
    <row r="14" ht="67.5" customHeight="1">
      <c r="A14" s="122">
        <f>B14&amp;C14</f>
        <v/>
      </c>
      <c r="B14" s="122" t="inlineStr">
        <is>
          <t>Instructions</t>
        </is>
      </c>
      <c r="C14" s="122" t="inlineStr">
        <is>
          <t>A14</t>
        </is>
      </c>
      <c r="D14" s="122" t="inlineStr">
        <is>
          <t xml:space="preserve">8. Insert the email address of the contact person.  If an email address is not available, state "not available" or "n/a". A blank field may cause an error in form implementation. This field is mandatory.  </t>
        </is>
      </c>
      <c r="E14" s="215" t="inlineStr">
        <is>
          <t>7. 插入联系人的电子邮件地址。如果没有电子邮件地址，请说明“无”或“不适用”。如留空此字段，会导致此表格出错。此为必填字段。</t>
        </is>
      </c>
      <c r="F14" s="237" t="inlineStr">
        <is>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is>
      </c>
      <c r="G14" s="122" t="inlineStr">
        <is>
          <t>7.  담당직원 이메일 주소를 기입하십시오. 혹 이메일 주소가 없는 경우, "not available" (없음) 또는 "N/A"를 기입하십시오.</t>
        </is>
      </c>
      <c r="H14" s="270" t="inlineStr">
        <is>
          <t>7. Indiquez l'adresse email de la personne à contacter. Si cette personne n'a pas d'adresse email, indiquez « non disponible » ou « n/a ». Un champ vide peut provoquer une erreur dans l'exécution de ce formulaire. Ce champ est obligatoire.</t>
        </is>
      </c>
      <c r="I14" s="122" t="inlineStr">
        <is>
          <t>7. Geben Sie die E mail-Adresse der Kontaktperson an. Wenn eine E- mail-adresse nicht verfügbar ist, bitte "Nicht verfügbar" oder "n/a." auswählen. Ein leeres Feld kann dazu führen, dass ein Fehler in der Anwendung auftritt. Dies ist ein obligatorisches Feld.</t>
        </is>
      </c>
    </row>
    <row r="15" ht="31.5" customHeight="1">
      <c r="A15" s="122">
        <f>B15&amp;C15</f>
        <v/>
      </c>
      <c r="B15" s="122" t="inlineStr">
        <is>
          <t>Instructions</t>
        </is>
      </c>
      <c r="C15" s="122" t="inlineStr">
        <is>
          <t>A15</t>
        </is>
      </c>
      <c r="D15" s="122" t="inlineStr">
        <is>
          <t>9. Insert the telephone number for the contact. This field is mandatory.</t>
        </is>
      </c>
      <c r="E15" s="234" t="inlineStr">
        <is>
          <t>8. 插入联系人的电话号码。此栏必须填写。</t>
        </is>
      </c>
      <c r="F15" s="235" t="inlineStr">
        <is>
          <t>8. 連絡先電話番号を記入してください。このフィールドは記入必須です。</t>
        </is>
      </c>
      <c r="G15" s="122" t="inlineStr">
        <is>
          <t>8. 연락할 사람의 전화번호를 입력하십시오. 이 기재란은 필수 사항입니다.</t>
        </is>
      </c>
      <c r="H15" s="270" t="inlineStr">
        <is>
          <t>8. Insérez le numéro de téléphone du contact. Ce champ est obligatoire.</t>
        </is>
      </c>
      <c r="I15" s="122" t="inlineStr">
        <is>
          <t>8. Geben Sie die Telefonnummer des Kontakts an. Dies ist ein obligatorisches Feld.</t>
        </is>
      </c>
    </row>
    <row r="16" ht="81" customHeight="1">
      <c r="A16" s="122">
        <f>B16&amp;C16</f>
        <v/>
      </c>
      <c r="B16" s="122" t="inlineStr">
        <is>
          <t>Instructions</t>
        </is>
      </c>
      <c r="C16" s="122" t="inlineStr">
        <is>
          <t>A16</t>
        </is>
      </c>
      <c r="D16" s="122" t="inlineStr">
        <is>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is>
      </c>
      <c r="E16" s="234" t="inlineStr">
        <is>
          <t>9. 插入负责申报信息内容的人的姓名。
授权人可能是另一人而非联系人。使用“相
同”字眼或类似认定以提供授权人的姓名是不正确的。此栏必须填写。</t>
        </is>
      </c>
      <c r="F16" s="235" t="inlineStr">
        <is>
          <t>9.申告内容の回答責任者の名前を記入してください。連絡先と異なる人でも構いません。回答責任者を「同上」又は同様の表現は避けてください。このフィールドは記入必須です。</t>
        </is>
      </c>
      <c r="G16" s="122" t="inlineStr">
        <is>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is>
      </c>
      <c r="H16" s="270" t="inlineStr">
        <is>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is>
      </c>
      <c r="I16" s="122" t="inlineStr">
        <is>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is>
      </c>
    </row>
    <row r="17" ht="27" customHeight="1">
      <c r="A17" s="122">
        <f>B17&amp;C17</f>
        <v/>
      </c>
      <c r="B17" s="122" t="inlineStr">
        <is>
          <t>Instructions</t>
        </is>
      </c>
      <c r="C17" s="122" t="inlineStr">
        <is>
          <t>A17</t>
        </is>
      </c>
      <c r="D17" s="122" t="inlineStr">
        <is>
          <t>11. Insert the title for the Authorizing person. This field is optional.</t>
        </is>
      </c>
      <c r="E17" s="215" t="inlineStr">
        <is>
          <t>10. 输入授权人的职位。 此为选填字段。</t>
        </is>
      </c>
      <c r="F17" s="237" t="inlineStr">
        <is>
          <t>10. 回答責任者の役職を記入してください。このフィールドは任意です。</t>
        </is>
      </c>
      <c r="G17" s="122" t="inlineStr">
        <is>
          <t>10. 책임자 직함을 기입하십시오.   이 필드는 선택 사항입니다.</t>
        </is>
      </c>
      <c r="H17" s="270" t="inlineStr">
        <is>
          <t>10. Indiquez le titre de la personne donnant l’autorisation. Ce champ est facultatif.</t>
        </is>
      </c>
      <c r="I17" s="122" t="inlineStr">
        <is>
          <t>10. Geben Sie den Titel für den Namen des Bevollmächtigten an. Dieses Feld ist optional.</t>
        </is>
      </c>
    </row>
    <row r="18" ht="67.5" customHeight="1">
      <c r="A18" s="122">
        <f>B18&amp;C18</f>
        <v/>
      </c>
      <c r="B18" s="122" t="inlineStr">
        <is>
          <t>Instructions</t>
        </is>
      </c>
      <c r="C18" s="122" t="inlineStr">
        <is>
          <t>A18</t>
        </is>
      </c>
      <c r="D18" s="122" t="inlineStr">
        <is>
          <t>12. Insert the email address of the Authorizing person.  If an email address is not available, state ‘‘not available’’ or ‘‘n/a.’’ A blank field may cause an error in form implementation. This field is mandatory.</t>
        </is>
      </c>
      <c r="E18" s="234" t="inlineStr">
        <is>
          <t>11. 插入授权人的电子邮件地址。
如果电子邮件地址不可用，说明“不可用”或“n/a”。空白字段可能导致表格填写错误。此栏必须填写。</t>
        </is>
      </c>
      <c r="F18" s="235" t="inlineStr">
        <is>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is>
      </c>
      <c r="G18" s="122" t="inlineStr">
        <is>
          <t>11. 책임자의 이메일 주소를 입력하십시오. 이메일 주소를 제공할 수 없는 경우에는 “해당 없음” 또는 “n/a”라고 입력하십시오. 항목을 비워두면 양식 구현에 오류가 발생할 수 있습니다. 이 기재란은 필수 사항입니다.</t>
        </is>
      </c>
      <c r="H18" s="270" t="inlineStr">
        <is>
          <t>11. Insérez l’adresse e-mail de la personne donnant l’autorisation. Si une adresse e-mail n’est pas disponible, saisissez « non disponible » ou « n/a ». Un champ vide peut entraîner une erreur dans le traitement du formulaire. Ce champ est obligatoire.</t>
        </is>
      </c>
      <c r="I18" s="122" t="inlineStr">
        <is>
          <t>11. Geben Sie die E-mail-Adresse der bevollmächtigten Person an. Wenn eine E-mail Adresse nicht verfügbar ist, bitte "Nicht verfügbar" oder "n/a." auswählen. Ein leeres Feld kann dazu führen, dass ein Fehler in der Anwendung auftritt. Dies ist ein obligatorisches Feld.</t>
        </is>
      </c>
    </row>
    <row r="19" ht="40.5" customHeight="1">
      <c r="A19" s="122">
        <f>B19&amp;C19</f>
        <v/>
      </c>
      <c r="B19" s="122" t="inlineStr">
        <is>
          <t>Instructions</t>
        </is>
      </c>
      <c r="C19" s="122" t="inlineStr">
        <is>
          <t>A19</t>
        </is>
      </c>
      <c r="D19" s="122" t="inlineStr">
        <is>
          <t>13. Insert the telephone number for the Authorizing person. This field is optional.</t>
        </is>
      </c>
      <c r="E19" s="122" t="inlineStr">
        <is>
          <t>12. 插入授权人的电话号码。此字段自由选择填写。</t>
        </is>
      </c>
      <c r="F19" s="237" t="inlineStr">
        <is>
          <t>12. 回答責任者の電話番号を記入してください。このフィールドは任意です。</t>
        </is>
      </c>
      <c r="G19" s="122" t="inlineStr">
        <is>
          <t>12. 책임자의 전화 번호를 입력하십시오. 이 기재란은 필수 사항입니다.</t>
        </is>
      </c>
      <c r="H19" s="270" t="inlineStr">
        <is>
          <t>12. Indiquez le numéro de téléphone de la personne donnant l’autorisation. Ce champ est facultatif.</t>
        </is>
      </c>
      <c r="I19" s="122" t="inlineStr">
        <is>
          <t>12. Fügen Sie die Telefonnummer der freigabeberechtigten Person ein. Das Ausfüllen dieses Feldes ist freiwillig.</t>
        </is>
      </c>
    </row>
    <row r="20" ht="40.5" customHeight="1">
      <c r="A20" s="122">
        <f>B20&amp;C20</f>
        <v/>
      </c>
      <c r="B20" s="122" t="inlineStr">
        <is>
          <t>Instructions</t>
        </is>
      </c>
      <c r="C20" s="122" t="inlineStr">
        <is>
          <t>A20</t>
        </is>
      </c>
      <c r="D20" s="122" t="inlineStr">
        <is>
          <t>14. Please enter the Date of Completion for this form using the format DD-MMM-YYYY.  This field is mandatory.</t>
        </is>
      </c>
      <c r="E20" s="234" t="inlineStr">
        <is>
          <t>13. 请使用以下格式输入表格填写完毕的
日期：年—月—日。此栏必须填写。</t>
        </is>
      </c>
      <c r="F20" s="235" t="inlineStr">
        <is>
          <t>13. このテンプレートの作成日をDD-MMM-YYYY（例: 01-JAN-2012）の形式で記入してください。このフィールドは記入必須です。</t>
        </is>
      </c>
      <c r="G20" s="122" t="inlineStr">
        <is>
          <t>13. DD-MM-YYYY 형식을 사용하여 이 양식의 완료일을 입력하십시오. 이 기재란은 필수 사항입니다.</t>
        </is>
      </c>
      <c r="H20" s="273" t="inlineStr">
        <is>
          <t>13. Veuillez saisir la date de fin de ce formulaire au format JJ-MM-AAAA. Ce champ est obligatoire.</t>
        </is>
      </c>
      <c r="I20" s="122" t="inlineStr">
        <is>
          <t>13. Bitte geben Sie das Datum der Fertigstellung für dieses Formblatt mit dem Format TT-MMM-JJJJ ein. Dies ist ein obligatorisches Feld.</t>
        </is>
      </c>
    </row>
    <row r="21" ht="40.5" customHeight="1">
      <c r="A21" s="122">
        <f>B21&amp;C21</f>
        <v/>
      </c>
      <c r="B21" s="122" t="inlineStr">
        <is>
          <t>Instructions</t>
        </is>
      </c>
      <c r="C21" s="122" t="inlineStr">
        <is>
          <t>A21</t>
        </is>
      </c>
      <c r="D21" s="122" t="inlineStr">
        <is>
          <t xml:space="preserve">15. As an example, the user may save the file name as:  companyname-date.xlsx (date as YYYY-MM-DD).  </t>
        </is>
      </c>
      <c r="E21" s="234" t="inlineStr">
        <is>
          <t>14. 申报人应按“公司名-年月日.xlsx”
格式来命名并存档本报告。（日期格式为年-月-日）</t>
        </is>
      </c>
      <c r="F21" s="235" t="inlineStr">
        <is>
          <t>14. 例えば、ファイル名を「会社名-日付.xlsx」として保存します（日付はYYYY-MM-DDで記述）。</t>
        </is>
      </c>
      <c r="G21" s="122" t="inlineStr">
        <is>
          <t xml:space="preserve">14. 예를 들어, 사용자는 파일명을 회사이름-날짜.xlsx (날짜로서 YYYY-MM-DD 사용)로 저장할 수 있습니다. </t>
        </is>
      </c>
      <c r="H21" s="270" t="inlineStr">
        <is>
          <t>14. Le rapport peut par exemple être sauvegardé sous le nom suivant: nomdelentreprise-date.xlsx (date au format AAAA-MM-JJ).</t>
        </is>
      </c>
      <c r="I21" s="122" t="inlineStr">
        <is>
          <t>14. Zum Beispiel kann der Benutzer die Datei unter dem Namen speichern: companyname-datum.xls (Datum im Format JJJJ-MM-TT).</t>
        </is>
      </c>
    </row>
    <row r="22" ht="54.75" customHeight="1">
      <c r="A22" s="122">
        <f>B22&amp;C22</f>
        <v/>
      </c>
      <c r="B22" s="122" t="inlineStr">
        <is>
          <t>Instructions</t>
        </is>
      </c>
      <c r="C22" s="122" t="inlineStr">
        <is>
          <t>A23</t>
        </is>
      </c>
      <c r="D22" s="122" t="inlineStr">
        <is>
          <t>Instructions for completing the seven Declaration of Scope Questions (rows 28 - 107).
Provide answers in ENGLISH only</t>
        </is>
      </c>
      <c r="E22" s="234" t="inlineStr">
        <is>
          <t>六个申报范围问题的答复说明（第 28 - 107 行）。
仅以英文提供答复</t>
        </is>
      </c>
      <c r="F22" s="235" t="inlineStr">
        <is>
          <t>デュー・ディリジェンスに関する6つの質問（28 - 107行）に対する解説。
回答は英語（半角）で入力してください。</t>
        </is>
      </c>
      <c r="G22" s="122" t="inlineStr">
        <is>
          <t>6개 신고 범위 질문의 답변 지침(28 - 107행). 
답변은 영어로만 기입하십시오</t>
        </is>
      </c>
      <c r="H22" s="273" t="inlineStr">
        <is>
          <t xml:space="preserve">Instructions pour répondre aux sept questions relatives à la Déclaration sur la portée (lignes 28 à 107).
Merci de répondre en ANGLAIS uniquement.
</t>
        </is>
      </c>
      <c r="I22" s="368" t="inlineStr">
        <is>
          <t>Anweisungen zum Ausfüllen der sieben Fragen zum Erklärungsumfang (Zeilen 28–107).
Bitte geben Sie Ihre Antworten nur auf ENGLISCH.</t>
        </is>
      </c>
    </row>
    <row r="23" ht="121.5" customHeight="1">
      <c r="A23" s="122">
        <f>B23&amp;C23</f>
        <v/>
      </c>
      <c r="B23" s="122" t="inlineStr">
        <is>
          <t>Instructions</t>
        </is>
      </c>
      <c r="C23" s="122" t="inlineStr">
        <is>
          <t>A24</t>
        </is>
      </c>
      <c r="D23" s="122" t="inlineStr">
        <is>
          <t>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t>
        </is>
      </c>
      <c r="E23" s="234" t="inlineStr">
        <is>
          <t>这七个问题明确了指定矿产的用途、原产地和采购识别信息。这些问题旨在收集关于公司产品中指定矿产的使用情况和报告完整性的信息。对于这些问题的答复应当陈述公司信息部分中选择的“申报范围”。</t>
        </is>
      </c>
      <c r="F23" s="235" t="inlineStr">
        <is>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is>
      </c>
      <c r="G23" s="236" t="inlineStr">
        <is>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is>
      </c>
      <c r="H23" s="273" t="inlineStr">
        <is>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is>
      </c>
      <c r="I23" s="122" t="inlineStr">
        <is>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is>
      </c>
    </row>
    <row r="24" ht="30" customHeight="1">
      <c r="A24" s="122">
        <f>B24&amp;C24</f>
        <v/>
      </c>
      <c r="B24" s="122" t="inlineStr">
        <is>
          <t>Instructions</t>
        </is>
      </c>
      <c r="C24" s="122" t="inlineStr">
        <is>
          <t>A25</t>
        </is>
      </c>
      <c r="D24" s="122" t="inlineStr">
        <is>
          <t>Provide comments in the Comment sections as required to clarify your responses.</t>
        </is>
      </c>
      <c r="E24" s="234" t="inlineStr">
        <is>
          <t>按要求在备注部分提供备注来进一步说明您的答复。</t>
        </is>
      </c>
      <c r="F24" s="235" t="inlineStr">
        <is>
          <t>回答を補足する必要がある場合は、備考欄に記入してください。</t>
        </is>
      </c>
      <c r="G24" s="122" t="inlineStr">
        <is>
          <t xml:space="preserve">답변을 명확하게 하기 위해 필요에 따라 의견 섹션에 의견을 작성해 주십시오. </t>
        </is>
      </c>
      <c r="H24" s="273" t="inlineStr">
        <is>
          <t>Si nécessaire, merci d'inscrire vos commentaires dans la section prévue à cet effet afin de clarifier vos réponses</t>
        </is>
      </c>
      <c r="I24" s="122" t="inlineStr">
        <is>
          <t>Geben Sie Kommentare in den Kommentarabschnitten ein, um Ihre Antworten zu klären.</t>
        </is>
      </c>
    </row>
    <row r="25" ht="94.5" customHeight="1">
      <c r="A25" s="122">
        <f>B25&amp;C25</f>
        <v/>
      </c>
      <c r="B25" s="122" t="inlineStr">
        <is>
          <t>Instructions</t>
        </is>
      </c>
      <c r="C25" s="122" t="inlineStr">
        <is>
          <t>A26</t>
        </is>
      </c>
      <c r="D25" s="122" t="inlineStr">
        <is>
          <t>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t>
        </is>
      </c>
      <c r="E25" s="234" t="inlineStr">
        <is>
          <t>使用下拉菜单选项提供答案。如果指定矿产的问题 1 答复是肯定的，则应完成指定矿产的所有问题，而且应完成关于公司的总体审核鉴定计划的后续审核鉴定问题（A 至 G）。</t>
        </is>
      </c>
      <c r="F25" s="265" t="inlineStr">
        <is>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is>
      </c>
      <c r="G25" s="122" t="inlineStr">
        <is>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is>
      </c>
      <c r="H25" s="270" t="inlineStr">
        <is>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is>
      </c>
      <c r="I25" s="122" t="inlineStr">
        <is>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is>
      </c>
    </row>
    <row r="26" ht="229.5" customHeight="1">
      <c r="A26" s="122">
        <f>B26&amp;C26</f>
        <v/>
      </c>
      <c r="B26" s="122" t="inlineStr">
        <is>
          <t>Instructions</t>
        </is>
      </c>
      <c r="C26" s="122" t="inlineStr">
        <is>
          <t>A27</t>
        </is>
      </c>
      <c r="D26" s="122" t="inlineStr">
        <is>
          <t>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is>
      </c>
      <c r="E26" s="238" t="inlineStr">
        <is>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is>
      </c>
      <c r="F26" s="265" t="inlineStr">
        <is>
          <t>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「Yes（はい）」「No（いいえ）」「Unknown（不明）」又は「Not declaring（本申告適用外）」で回答してください。「Not declaring（本申告適用外）」は、材料が申告の範囲内にない場合に使用できます。</t>
        </is>
      </c>
      <c r="G26" s="122" t="inlineStr">
        <is>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is>
      </c>
      <c r="H26" s="270" t="inlineStr">
        <is>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is>
      </c>
      <c r="I26" s="122" t="inlineStr">
        <is>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is>
      </c>
    </row>
    <row r="27" ht="40.5" customHeight="1">
      <c r="A27" s="122">
        <f>B27&amp;C27</f>
        <v/>
      </c>
      <c r="B27" s="122" t="inlineStr">
        <is>
          <t>Instructions</t>
        </is>
      </c>
      <c r="C27" s="122" t="inlineStr">
        <is>
          <t>A28</t>
        </is>
      </c>
      <c r="D27" s="122" t="inlineStr">
        <is>
          <t>Some companies may require substantiation for a "No" answer that should be entered into the Comment Field.</t>
        </is>
      </c>
      <c r="E27" s="234" t="inlineStr">
        <is>
          <t>部分公司可能要求给出“否”答复的证据，这些证据应当输入备注字段。</t>
        </is>
      </c>
      <c r="F27" s="235" t="inlineStr">
        <is>
          <t>「No（いいえ）」という回答に対して、コメント欄に具体的な内容の記入を要求する企業もあります。</t>
        </is>
      </c>
      <c r="G27" s="122" t="inlineStr">
        <is>
          <t xml:space="preserve">일부 기업은 "No(아니요)" 답변에 대해 입증할 수 있는 근거를 의견 란에 입력하도록 요구할 수 있습니다. </t>
        </is>
      </c>
      <c r="H27" s="270" t="inlineStr">
        <is>
          <t>Dans le cas d'une réponse négative, certaines entreprises peuvent exiger des justifications qui devront être saisies dans le champ de commentaire.</t>
        </is>
      </c>
      <c r="I27" s="122" t="inlineStr">
        <is>
          <t>Manche Unternehmen verlangen möglicherweise Belege, wenn Sie diese Frage mit „nein” beantworten. Diese Belege sind im Feld „Anmerkungen” einzugeben.</t>
        </is>
      </c>
    </row>
    <row r="28" ht="409.5" customHeight="1">
      <c r="A28" s="122">
        <f>B28&amp;C28</f>
        <v/>
      </c>
      <c r="B28" s="122" t="inlineStr">
        <is>
          <t>Instructions</t>
        </is>
      </c>
      <c r="C28" s="122" t="inlineStr">
        <is>
          <t>A29</t>
        </is>
      </c>
      <c r="D28" s="122" t="inlineStr">
        <is>
          <t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t>
        </is>
      </c>
      <c r="E28" s="371" t="inlineStr">
        <is>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is>
      </c>
      <c r="F28" s="235" t="inlineStr">
        <is>
          <t>2. この質問は、質問1の回答が「Yes（はい）」である場合には対象となる鉱物について回答するものとします。これは2つある質問の2番目の質問で、対象となる鉱物がこの報告テンプレートの範囲内にあるか否かを判定するためにこの質問の回答は使用されます。この質問は、質問1の質問や回答と関連付けられています。この質問は、対象となる鉱物がある程度完成品に残留している場合、対象となる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対象となる鉱物も含まれます。多くの場合、メーカーは製造過程中に対象となる鉱物の削除又は消耗を促進しようと努めますが、ある程度の対象となる鉱物が残留します。対象となる鉱物が製造過程中に加えられた又は含まれたが、その製造過程の完了時に対象となる鉱物が残留しないように完全に除去された場合、この質問の回答は「No（いいえ）」となります。
この質問は、対象となる鉱物について回答する必要があります。「Yes（はい）」「No（いいえ）」又は「Unknown（不明）」で回答してください。この質問への回答は必須です。</t>
        </is>
      </c>
      <c r="G28" s="122" t="inlineStr">
        <is>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is>
      </c>
      <c r="H28" s="270" t="inlineStr">
        <is>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is>
      </c>
      <c r="I28" s="122" t="inlineStr">
        <is>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is>
      </c>
    </row>
    <row r="29" ht="348" customHeight="1">
      <c r="A29" s="122">
        <f>B29&amp;C29</f>
        <v/>
      </c>
      <c r="B29" s="122" t="inlineStr">
        <is>
          <t>Instructions</t>
        </is>
      </c>
      <c r="C29" s="122" t="inlineStr">
        <is>
          <t>A30</t>
        </is>
      </c>
      <c r="D29" s="122" t="inlineStr">
        <is>
          <t>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t>
        </is>
      </c>
      <c r="E29" s="238" t="inlineStr">
        <is>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is>
      </c>
      <c r="F29" s="239" t="inlineStr">
        <is>
          <t>3.これは、製品または複数の製品に含まれる対象となる鉱物の一部が、紛争地域および高リスク地域（CAHRA）を原産としているかの申告です。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対象となる鉱物に関するこの質問には「Yes（はい）」「No（いいえ）」又は「Unknown（不明）」。「Yes（はい）」の場合は、具体的に備考欄に記入してください。「Unknown（不明）」と回答することも可能です。質問1及び2の回答が「Yes（はい）」の場合、この質問は対象となる鉱物に関して必須です。</t>
        </is>
      </c>
      <c r="G29" s="122" t="inlineStr">
        <is>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is>
      </c>
      <c r="H29" s="270" t="inlineStr">
        <is>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is>
      </c>
      <c r="I29" s="122" t="inlineStr">
        <is>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is>
      </c>
    </row>
    <row r="30" ht="243" customHeight="1">
      <c r="A30" s="122">
        <f>B30&amp;C30</f>
        <v/>
      </c>
      <c r="B30" s="122" t="inlineStr">
        <is>
          <t>Instructions</t>
        </is>
      </c>
      <c r="C30" s="122" t="inlineStr">
        <is>
          <t>A31</t>
        </is>
      </c>
      <c r="D30" s="122" t="inlineStr">
        <is>
          <t>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t>
        </is>
      </c>
      <c r="E30" s="371" t="inlineStr">
        <is>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is>
      </c>
      <c r="F30" s="235" t="inlineStr">
        <is>
          <t>4.これは、製品に含まれる対象となる鉱物が再生利用品又はスクラップ起源を由来としているかどうかを示す申告です。
「Yes（はい）」「No（いいえ）」又は「Unknown（不明）」で回答してください。
「Yes（はい）」とは、対象となる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対象となる鉱物に関して必須です。</t>
        </is>
      </c>
      <c r="G30" s="122" t="inlineStr">
        <is>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is>
      </c>
      <c r="H30" s="270" t="inlineStr">
        <is>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is>
      </c>
      <c r="I30" s="122" t="inlineStr">
        <is>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is>
      </c>
    </row>
    <row r="31" ht="229.5" customHeight="1">
      <c r="A31" s="122">
        <f>B31&amp;C31</f>
        <v/>
      </c>
      <c r="B31" s="122" t="inlineStr">
        <is>
          <t>Instructions</t>
        </is>
      </c>
      <c r="C31" s="122" t="inlineStr">
        <is>
          <t>A32</t>
        </is>
      </c>
      <c r="D31" s="122" t="inlineStr">
        <is>
          <t>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t>
        </is>
      </c>
      <c r="E31" s="122" t="inlineStr">
        <is>
          <t>5. 此问题是要确定公司是否已经从被合理认为提供本申报范围中产品含有的指定矿产所有直接供应商处得到相关披露。本问题的允许答复有：
­ 100%
- 超过 90%
- 超过 75%
- 超过 50%
- 50% 或以下
- 无
- 未调查
如果对问题 1 和 2 的答复为“是”，则必须为指定矿产回答此问题。</t>
        </is>
      </c>
      <c r="F31" s="239" t="inlineStr">
        <is>
          <t>5. 企業が、申告範囲内の製品に含まれる対象となる鉱物を供給すると合理的に考えられる全ての直接サプライヤーからの開示情報を受け取ったかを企業が判定する申告です。回答は、以下の中から選択してください。
- 100%
- 90%超
- 75%超
- 50%超
- 50%以下
- なし
- 調査していない
質問1及び2の回答が「Yes（はい）」の場合、この質問は対象となる鉱物に関して必須です。</t>
        </is>
      </c>
      <c r="G31" s="122" t="inlineStr">
        <is>
          <t>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조사하지 않음
이 질문은 질문 1 및 2의 답변이 ""Yes(예)""인 경우 필수로 답변하여야합니다.</t>
        </is>
      </c>
      <c r="H31" s="270" t="inlineStr">
        <is>
          <t>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Non étudié
Cette question est obligatoire pour le minerai spécifie si la réponse à la question 1 et 2 est « Oui ».</t>
        </is>
      </c>
      <c r="I31" s="122" t="inlineStr">
        <is>
          <t>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Nicht untersucht
Diese Frage ist für angegebenen Mineralien obligatorisch, wenn die Antwort auf Frage 1 und 2 „Ja“ lautet.</t>
        </is>
      </c>
    </row>
    <row r="32" ht="135" customHeight="1">
      <c r="A32" s="122">
        <f>B32&amp;C32</f>
        <v/>
      </c>
      <c r="B32" s="122" t="inlineStr">
        <is>
          <t>Instructions</t>
        </is>
      </c>
      <c r="C32" s="122" t="inlineStr">
        <is>
          <t>A33</t>
        </is>
      </c>
      <c r="D32" s="122" t="inlineStr">
        <is>
          <t>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t>
        </is>
      </c>
      <c r="E32" s="371" t="inlineStr">
        <is>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is>
      </c>
      <c r="F32" s="239" t="inlineStr">
        <is>
          <t>6. この質問は、サプライヤーがこの申告の対象となる対象となる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対象となる鉱物に関して必須です。</t>
        </is>
      </c>
      <c r="G32" s="122" t="inlineStr">
        <is>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is>
      </c>
      <c r="H32" s="270" t="inlineStr">
        <is>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is>
      </c>
      <c r="I32" s="122" t="inlineStr">
        <is>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is>
      </c>
    </row>
    <row r="33" ht="135" customHeight="1">
      <c r="A33" s="122">
        <f>B33&amp;C33</f>
        <v/>
      </c>
      <c r="B33" s="122" t="inlineStr">
        <is>
          <t>Instructions</t>
        </is>
      </c>
      <c r="C33" s="122" t="inlineStr">
        <is>
          <t>A34</t>
        </is>
      </c>
      <c r="D33" s="240" t="inlineStr">
        <is>
          <t>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t>
        </is>
      </c>
      <c r="E33" s="238" t="inlineStr">
        <is>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is>
      </c>
      <c r="F33" s="239" t="inlineStr">
        <is>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対象となる鉱物に関して必須です。</t>
        </is>
      </c>
      <c r="G33" s="122" t="inlineStr">
        <is>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is>
      </c>
      <c r="H33" s="270" t="inlineStr">
        <is>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is>
      </c>
      <c r="I33" s="122" t="inlineStr">
        <is>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is>
      </c>
    </row>
    <row r="34" ht="78" customHeight="1">
      <c r="A34" s="122">
        <f>B34&amp;C34</f>
        <v/>
      </c>
      <c r="B34" s="122" t="inlineStr">
        <is>
          <t>Instructions</t>
        </is>
      </c>
      <c r="C34" s="122" t="inlineStr">
        <is>
          <t>A36</t>
        </is>
      </c>
      <c r="D34" s="122" t="inlineStr">
        <is>
          <t>Instructions for completing Questions A. – G. (rows 113 - 137). Questions A through G are mandatory if the response to Question 1 and Question 2 is "Yes" for the specified mineral.
Provide answers in ENGLISH only.</t>
        </is>
      </c>
      <c r="E34" s="371" t="inlineStr">
        <is>
          <t>问题 A – G 回答说明（113 - 137 行）。如果为指定矿产回答问题 1 和 2 的答复为“是”，则必须回答问题 A 到 G。
仅以英文提供答复。</t>
        </is>
      </c>
      <c r="F34" s="239" t="inlineStr">
        <is>
          <t>質問A～Gの記入方法について（行113～137）。対象となる鉱物に対する質問1及び質問2の回答が「Yes（はい）」の場合、A～Gまでの質問は必須となります。　
英語のみで回答してください。</t>
        </is>
      </c>
      <c r="G34" s="242" t="inlineStr">
        <is>
          <t>질문 A. - G.(113 - 137행) 에 대한 답변 지침. 특정 광물의에대한 질문 1과 질문 2가 "Yes(예)"일 경우, 질문 A. ~ G.에 대한 답변은 필수입니다. 
답변은 영어로만 기입하십시오</t>
        </is>
      </c>
      <c r="H34" s="270" t="inlineStr">
        <is>
          <t>Instructions pour les questions A à G (lignes 113 - 137). Les questions A à G sont obligatoires, si la réponse à la question 1 et 2 est « Oui » pour le minerai spécifié.
Répondez en ANGLAIS uniquement</t>
        </is>
      </c>
      <c r="I34" s="122" t="inlineStr">
        <is>
          <t>Instruktionen zur Beantwortung der Fragen A. – G. (Reihen 113–137). Die Fragen A bis G sind obligatorisch, wenn die Antwort auf Frage 1 und 2 „Ja“ für angegebenen Mineralien lautet.
Bitte geben Sie Ihre Antworten nur auf ENGLISCH</t>
        </is>
      </c>
    </row>
    <row r="35" ht="270" customHeight="1">
      <c r="A35" s="122">
        <f>B35&amp;C35</f>
        <v/>
      </c>
      <c r="B35" s="122" t="inlineStr">
        <is>
          <t>Instructions</t>
        </is>
      </c>
      <c r="C35" s="122" t="inlineStr">
        <is>
          <t>A37</t>
        </is>
      </c>
      <c r="D35" s="122" t="inlineStr">
        <is>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t>
        </is>
      </c>
      <c r="E35" s="234" t="inlineStr">
        <is>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is>
      </c>
      <c r="F35" s="235" t="inlineStr">
        <is>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次の質問A～Gは貴社の対象となる鉱物カ調達のデュー・ディリジェンス活動を評価するために設計されています。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is>
      </c>
      <c r="G35" s="242" t="inlineStr">
        <is>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is>
      </c>
      <c r="H35" s="270" t="inlineStr">
        <is>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is>
      </c>
      <c r="I35" s="122" t="inlineStr">
        <is>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is>
      </c>
    </row>
    <row r="36" ht="67.5" customHeight="1">
      <c r="A36" s="122">
        <f>B36&amp;C36</f>
        <v/>
      </c>
      <c r="B36" s="122" t="inlineStr">
        <is>
          <t>Instructions</t>
        </is>
      </c>
      <c r="C36" s="122" t="inlineStr">
        <is>
          <t>A38</t>
        </is>
      </c>
      <c r="D36" s="122" t="inlineStr">
        <is>
          <t>A. This is a declaration to disclose whether a company has a responsible minerals sourcing policy. The answer to this question shall be "yes" or "no". This field is mandatory.</t>
        </is>
      </c>
      <c r="E36" s="238" t="inlineStr">
        <is>
          <t>A. 此申报是为披露公司是否具有可公开查阅的负责任矿物采购政策。以“是”或“否”来答复此问题。</t>
        </is>
      </c>
      <c r="F36" s="265" t="inlineStr">
        <is>
          <t>A. これは、責任ある鉱物調達方針が企業にあるかどうかを明らかにする申告です。「Yes（はい）」又は「No（いいえ）」で回答してください。
このフィールドは記入必須です。</t>
        </is>
      </c>
      <c r="G36" s="122" t="inlineStr">
        <is>
          <t>A. 이것은 회사에 대외적인 책임있는 광물 조달 정책이 있는지 여부를 밝히는 선언입니다. 이 질문에 대한 답은 "Yes(예)" 또는 "No(아니요)"여야 합니다.</t>
        </is>
      </c>
      <c r="H36" s="270" t="inlineStr">
        <is>
          <t xml:space="preserve">A. Cette déclaration permet de déterminer si une société dispose d'une politique responsable d'approvisionnement en minerais. La réponse à cette question doit être « oui » ou « non ». </t>
        </is>
      </c>
      <c r="I36" s="122" t="inlineStr">
        <is>
          <t>A. Diese Erklärung dient der Bestimmung, ob ein Unternehmen über eine Richtlinie zur verantwortungsvollen Beschaffung von Mineralien verfügt. Die Antwort auf diese Frage muss „Ja“ oder „Nein“ lauten.</t>
        </is>
      </c>
    </row>
    <row r="37" ht="81" customHeight="1">
      <c r="A37" s="122">
        <f>B37&amp;C37</f>
        <v/>
      </c>
      <c r="B37" s="122" t="inlineStr">
        <is>
          <t>Instructions</t>
        </is>
      </c>
      <c r="C37" s="122" t="inlineStr">
        <is>
          <t>A39</t>
        </is>
      </c>
      <c r="D37" s="122" t="inlineStr">
        <is>
          <t>B. This is a declaration to disclose whether a company's responsible minerals sourcing policy is available on the company website. The answer to this question shall be "yes" or "no." If "yes," add the URL in the comments field. This field is mandatory.</t>
        </is>
      </c>
      <c r="E37" s="238" t="inlineStr">
        <is>
          <t>B. 此申报是为披露公司的负责任矿物采购政策是否可在公司网站上获取。以“是”或“否”来答复此问题。如果答案为“是”，请在备注字段中填写 URL。此字段必须填写。</t>
        </is>
      </c>
      <c r="F37" s="265" t="inlineStr">
        <is>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is>
      </c>
      <c r="G37" s="122" t="inlineStr">
        <is>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is>
      </c>
      <c r="H37" s="270" t="inlineStr">
        <is>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is>
      </c>
      <c r="I37" s="122" t="inlineStr">
        <is>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is>
      </c>
    </row>
    <row r="38" ht="121.5" customHeight="1">
      <c r="A38" s="122">
        <f>B38&amp;C38</f>
        <v/>
      </c>
      <c r="B38" s="122" t="inlineStr">
        <is>
          <t>Instructions</t>
        </is>
      </c>
      <c r="C38" s="122" t="inlineStr">
        <is>
          <t>A40</t>
        </is>
      </c>
      <c r="D38" s="122" t="inlineStr">
        <is>
          <t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t>
        </is>
      </c>
      <c r="E38" s="371" t="inlineStr">
        <is>
          <t>C. 此申报是要确定公司是否要求其直接供应商从经独立验证的冶炼厂和加工厂处采购指定矿产。此问题时的答案应该是“是”、“是，当多个加工厂已被验证”或“否”。 应在问题备注字段记录备注。此字段必须填写。</t>
        </is>
      </c>
      <c r="F38" s="266" t="inlineStr">
        <is>
          <t>C. 企業が、企業の直接サプライヤーに対して、独立した第三者の検証を受けた製錬業者及び加工業者から対象となる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is>
      </c>
      <c r="G38" s="122" t="inlineStr">
        <is>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is>
      </c>
      <c r="H38" s="270" t="inlineStr">
        <is>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is>
      </c>
      <c r="I38" s="122" t="inlineStr">
        <is>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is>
      </c>
    </row>
    <row r="39" ht="189" customHeight="1">
      <c r="A39" s="122">
        <f>B39&amp;C39</f>
        <v/>
      </c>
      <c r="B39" s="122" t="inlineStr">
        <is>
          <t>Instructions</t>
        </is>
      </c>
      <c r="C39" s="122" t="inlineStr">
        <is>
          <t>A41</t>
        </is>
      </c>
      <c r="D39" s="122" t="inlineStr">
        <is>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is>
      </c>
      <c r="E39" s="241" t="inlineStr">
        <is>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is>
      </c>
      <c r="F39" s="267" t="inlineStr">
        <is>
          <t xml:space="preserve">D. これは、企業が責任のある鉱物調達デュー・ディリジェンス対策の実施を要求しているかどうかを判定する質問です。 この質問は、企業のデュー・ディリジェンス対策の詳細を提供することは意図されていません。許容されるデュー・ディリジェンス対策の側面は、要求者および供給者が決定します。
この質問には「Yes（はい）」又は「No（いいえ）」で回答してください。「Yes（はい）」の場合、質問の備考欄で、実施したデュー・ディリジェンス対策を説明してください（例：OECDデュー・ディリジェンスの枠組み）。
</t>
        </is>
      </c>
      <c r="G39" s="240" t="inlineStr">
        <is>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is>
      </c>
      <c r="H39" s="270" t="inlineStr">
        <is>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is>
      </c>
      <c r="I39" s="122" t="inlineStr">
        <is>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is>
      </c>
    </row>
    <row r="40" ht="229.5" customHeight="1">
      <c r="A40" s="122">
        <f>B40&amp;C40</f>
        <v/>
      </c>
      <c r="B40" s="122" t="inlineStr">
        <is>
          <t>Instructions</t>
        </is>
      </c>
      <c r="C40" s="122" t="inlineStr">
        <is>
          <t>A42</t>
        </is>
      </c>
      <c r="D40" s="122" t="inlineStr">
        <is>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is>
      </c>
      <c r="E40" s="241" t="inlineStr">
        <is>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is>
      </c>
      <c r="F40" s="267" t="inlineStr">
        <is>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format（はい、他のフォーマットを使用）」と回答する場合、備考欄に追加情報を入力してください。この質問に対する許容可能な回答は以下のとおりです。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is>
      </c>
      <c r="G40" s="243" t="inlineStr">
        <is>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is>
      </c>
      <c r="H40" s="274" t="inlineStr">
        <is>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is>
      </c>
      <c r="I40" s="122" t="inlineStr">
        <is>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is>
      </c>
    </row>
    <row r="41" ht="202.5" customHeight="1">
      <c r="A41" s="122">
        <f>B41&amp;C41</f>
        <v/>
      </c>
      <c r="B41" s="122" t="inlineStr">
        <is>
          <t>Instructions</t>
        </is>
      </c>
      <c r="C41" s="122" t="inlineStr">
        <is>
          <t>A43</t>
        </is>
      </c>
      <c r="D41" s="122" t="inlineStr">
        <is>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is>
      </c>
      <c r="E41" s="234" t="inlineStr">
        <is>
          <t>F. 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is>
      </c>
      <c r="F41" s="265" t="inlineStr">
        <is>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is>
      </c>
      <c r="G41" s="122" t="inlineStr">
        <is>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is>
      </c>
      <c r="H41" s="270" t="inlineStr">
        <is>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is>
      </c>
      <c r="I41" s="122" t="inlineStr">
        <is>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is>
      </c>
    </row>
    <row r="42" ht="81" customHeight="1">
      <c r="A42" s="122">
        <f>B42&amp;C42</f>
        <v/>
      </c>
      <c r="B42" s="122" t="inlineStr">
        <is>
          <t>Instructions</t>
        </is>
      </c>
      <c r="C42" s="122" t="inlineStr">
        <is>
          <t>A44</t>
        </is>
      </c>
      <c r="D42" s="122" t="inlineStr">
        <is>
          <t>G. This is a question to disclose whether a company’s review process includes corrective action management. The answer to this question shall be "yes" or "no." Comments shall be captured in a question comment field. This field is mandatory.</t>
        </is>
      </c>
      <c r="E42" s="234" t="inlineStr">
        <is>
          <t>G. 此问题是要披露公司的审核流程是否
包括纠正措施管理。以“是”或“否”来答复此问题。须在问题备注字段记录备注。此栏必须填写。</t>
        </is>
      </c>
      <c r="F42" s="265" t="inlineStr">
        <is>
          <t>G. これは、企業の検証プロセスに是正措置管理が含まれているかを判定するための質問です。「Yes（はい）」又は「No（いいえ）」で回答してください。コメントは、質問の備考欄に記入してください。このフィールドは記入必須です。</t>
        </is>
      </c>
      <c r="G42" s="122" t="inlineStr">
        <is>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is>
      </c>
      <c r="H42" s="270" t="inlineStr">
        <is>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is>
      </c>
      <c r="I42" s="122" t="inlineStr">
        <is>
          <t>G. Diese Frage dient der Bestimmung, ob das Prüfungsverfahren eines Unternehmens ein Abhilfemaßnahmen-Management umfasst. Die Antwort auf diese Frage muss „Ja“ oder „Nein“ lauten. Anmerkungen sollten in einem Frage/Kommentar-Feld festgehalten werden. Dies ist ein Pflichtfeld.</t>
        </is>
      </c>
    </row>
    <row r="43" ht="67.5" customHeight="1">
      <c r="A43" s="122">
        <f>B43&amp;C43</f>
        <v/>
      </c>
      <c r="B43" s="122" t="inlineStr">
        <is>
          <t>Instructions</t>
        </is>
      </c>
      <c r="C43" s="122" t="inlineStr">
        <is>
          <t>A46</t>
        </is>
      </c>
      <c r="D43" s="122" t="inlineStr">
        <is>
          <t>Instructions for completing the Smelter List Tab.
Provide answers in ENGLISH only
Note:  Columns with (*) are mandatory fields</t>
        </is>
      </c>
      <c r="E43" s="234" t="inlineStr">
        <is>
          <t>冶炼厂名单工作表的填写说明。只限英文作答
注：带星号（*）列表示此区域必须填写。</t>
        </is>
      </c>
      <c r="F43" s="235" t="inlineStr">
        <is>
          <t>Smelter List（製錬業者リスト）シートの記入に関する解説。
回答は英語（半角）で入力してください。
注：(*)のある欄は必須項目です。</t>
        </is>
      </c>
      <c r="G43" s="122" t="inlineStr">
        <is>
          <t xml:space="preserve">제련소 목록 탭 작성에 대한 지침. 
답변은 영어로만 기입하십시오
참고:  (*) 표시가 있는 열은 필수 기재란입니다. </t>
        </is>
      </c>
      <c r="H43" s="270" t="inlineStr">
        <is>
          <t>Instructions pour compléter la liste des fonderies.
Merci de répondre en ANGLAIS uniquement
Remarque: Les colonnes avec un astérisque (*) indiquent des champs obligatoires</t>
        </is>
      </c>
      <c r="I43" s="122" t="inlineStr">
        <is>
          <t>Hinweis: Spalten mit (*) sind Pflichtfelder</t>
        </is>
      </c>
    </row>
    <row r="44" ht="94.5" customHeight="1">
      <c r="A44" s="122">
        <f>B44&amp;C44</f>
        <v/>
      </c>
      <c r="B44" s="122" t="inlineStr">
        <is>
          <t>Instructions</t>
        </is>
      </c>
      <c r="C44" s="122" t="inlineStr">
        <is>
          <t>A47</t>
        </is>
      </c>
      <c r="D44" s="122" t="inlineStr">
        <is>
          <t>This template allows for the identification of smelters, refiners, or processors using the Smelter Look-up.  Columns B, and C must be completed in order from left to right to utilize the Smelter Look-up feature.
Use a separate line for each metal/smelter/country combination.</t>
        </is>
      </c>
      <c r="E44" s="238" t="inlineStr">
        <is>
          <t>此模版可以使用冶炼厂查询清单来填写冶炼厂、精炼厂、加工厂。必须从左到右填写 B 列和 C 列，才能利用冶炼厂查询清单功能。
对于金属/冶炼厂/国家组合应使用分割线。</t>
        </is>
      </c>
      <c r="F44" s="265" t="inlineStr">
        <is>
          <t>このテンプレートは、Smelter Look-up （製錬業者検索）を使用して製錬業者、精製業者、または加工業者を特定することができます。Smelter Look-Up機能を利用するには、左から右へ順にB列とC列を記入する必要があります。
金属/製錬業者/国の組み合わせごとに別々の行を使用します。</t>
        </is>
      </c>
      <c r="G44" s="242" t="inlineStr">
        <is>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is>
      </c>
      <c r="H44" s="270" t="inlineStr">
        <is>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is>
      </c>
      <c r="I44" s="122" t="inlineStr">
        <is>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is>
      </c>
    </row>
    <row r="45" ht="67.5" customHeight="1">
      <c r="A45" s="122">
        <f>B45&amp;C45</f>
        <v/>
      </c>
      <c r="B45" s="228" t="inlineStr">
        <is>
          <t>Instructions</t>
        </is>
      </c>
      <c r="C45" s="122" t="inlineStr">
        <is>
          <t>A48</t>
        </is>
      </c>
      <c r="D45" s="228" t="inlineStr">
        <is>
          <t xml:space="preserve">1. Smelter Identification Input Column - If you know the Smelter Identification Number, input the number in Column A (columns B, C, D, E, F, G, I, and J will auto-populate).  Column A does not autopopulate </t>
        </is>
      </c>
      <c r="E45" s="234" t="inlineStr">
        <is>
          <t>1. 冶炼厂识别输入列－如果您知道冶炼厂
识别号码，则在 A 列输入号码（B、C、D、
E、F、G、I 和 J 列将自动填入）。A 列不会自动填入。</t>
        </is>
      </c>
      <c r="F45" s="235" t="inlineStr">
        <is>
          <t>1. 製錬業者識別番号の入力列－製錬業者識別番号が分かる場合は、その番号をA列に入力してください（B、C、E、F、G、I、およびJは自動入力されます）。A列は自動入力されません。</t>
        </is>
      </c>
      <c r="G45" s="244" t="inlineStr">
        <is>
          <t xml:space="preserve">1. 제련소 ID 입력 열 – 제련소 ID 번호를 아는 경우 A열에 번호를 입력합니다(B, C, D, E, F, G, I 및 J열은 자동으로 입력됨). A열은 자동으로 입력되지 않습니다. </t>
        </is>
      </c>
      <c r="H45" s="270" t="inlineStr">
        <is>
          <t>1. Colonne d’entrée de l’identification de la fonderie. Si vous connaissez le numéro d’identification de la fonderie, saisissez-le dans la colonne A (les colonnes B, C, D, E, F, G, I et J se rempliront automatiquement). La colonne A ne se remplit pas automatiquement.</t>
        </is>
      </c>
      <c r="I45" s="122" t="inlineStr">
        <is>
          <t>1. Eingabespalte Schmelzhüttenidentifizierung – Wenn Sie die Schmelzhüttenidentifizierungsnummer kennen, geben Sie die Nummer in Spalte A ein (Spalten B, C, E, F, G, I und J füllen sich automatisch aus).  Spalte A füllt sich nicht automatisch aus.</t>
        </is>
      </c>
    </row>
    <row r="46" ht="67.5" customHeight="1">
      <c r="A46" s="122">
        <f>B46&amp;C46</f>
        <v/>
      </c>
      <c r="B46" s="122" t="inlineStr">
        <is>
          <t>Instructions</t>
        </is>
      </c>
      <c r="C46" s="122" t="inlineStr">
        <is>
          <t>A49</t>
        </is>
      </c>
      <c r="D46" s="122" t="inlineStr">
        <is>
          <t>2. Metal (*) - Use the pull down menu to select the metal for which you are entering smelter information. Metals appear only if Declaration Questions 1 and 2 are answered "Yes" for those metals. This field is mandatory.</t>
        </is>
      </c>
      <c r="E46" s="122" t="inlineStr">
        <is>
          <t>2. 金属（*）- 在下拉菜单中选择
正在录入信息的冶炼厂所提炼的金属。仅当问题 1 和问题 2 中关于指定矿产的回答为“是”时，才会出现金属。此栏必须填写。</t>
        </is>
      </c>
      <c r="F46" s="235" t="inlineStr">
        <is>
          <t>2. 金属(*) － ドロップダウンメニューを使用して、製錬業者情報を入力する該当金属を選択してください。金属は、質問 1 と 2 で対象となる鉱物について「はい」と答えた場合にのみ表示されます。このフィールドは記入必須です。</t>
        </is>
      </c>
      <c r="G46" s="122" t="inlineStr">
        <is>
          <t xml:space="preserve">2. 금속 (*)   -   풀다운 메뉴를 사용하여 제련소 정보를 입력할 금속을 선택합니다. 질문 1과 2에서 특정 광물의에에 대한 답이 "예"인 경우에만 금속이 나타납니다. 이 입력은 필수 입력입니다. </t>
        </is>
      </c>
      <c r="H46" s="273" t="inlineStr">
        <is>
          <t>2. Métal (*) – Utiliser la liste déroulante pour sélectionner le métal pour lequel vous entrez l’information. Les métaux n'apparaissent que si les questions 1 et 2 reçoivent une réponse « Oui » pour le minerai spécifié. Ce champ est obligatoire.</t>
        </is>
      </c>
      <c r="I46" s="122" t="inlineStr">
        <is>
          <t>2.  Metall ( * ) - Verwenden Sie das Pull-down-Menü, um das Metall auszuwählen,  für welches Sie Informationen über die Schmelzhütte eingeben. Metalle erscheinen nur, wenn die Fragen 1 und 2 für angegebenen Mineralien mit „Ja“ beantwortet wurden. Dies ist ein Pflichteingabefeld.</t>
        </is>
      </c>
    </row>
    <row r="47" ht="148.5" customHeight="1">
      <c r="A47" s="122">
        <f>B47&amp;C47</f>
        <v/>
      </c>
      <c r="B47" s="122" t="inlineStr">
        <is>
          <t>Instructions</t>
        </is>
      </c>
      <c r="C47" s="122" t="inlineStr">
        <is>
          <t>A50</t>
        </is>
      </c>
      <c r="D47" s="122" t="inlineStr">
        <is>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is>
      </c>
      <c r="E47" s="268" t="inlineStr">
        <is>
          <t xml:space="preserve">3. 冶炼厂查找 (*) - 从下拉菜单中
选择。目录列出了所有直到发布此申报模板时已知的冶炼厂。如果冶炼厂不在目录中时请选择‘冶炼厂没列出’。出现这种情况时请将该冶炼厂的名称输入 D 列。如果您不知道冶炼厂
的名称或地点，请选择‘冶炼厂尚未被识
别’。对于这个选项，D 和 E 列将会
自动填入‘未知’.  </t>
        </is>
      </c>
      <c r="F47" s="265" t="inlineStr">
        <is>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is>
      </c>
      <c r="G47" s="122" t="inlineStr">
        <is>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is>
      </c>
      <c r="H47" s="270" t="inlineStr">
        <is>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is>
      </c>
      <c r="I47" s="122" t="inlineStr">
        <is>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is>
      </c>
    </row>
    <row r="48" ht="67.5" customHeight="1">
      <c r="A48" s="122">
        <f>B48&amp;C48</f>
        <v/>
      </c>
      <c r="B48" s="122" t="inlineStr">
        <is>
          <t>Instructions</t>
        </is>
      </c>
      <c r="C48" s="122" t="inlineStr">
        <is>
          <t>A51</t>
        </is>
      </c>
      <c r="D48" s="122" t="inlineStr">
        <is>
          <t>4. Smelter Name (1) - Fill in smelter name if you selected "Smelter Not Listed" in column C.  This field will auto-populate when a smelter name in selected in Column C. This field is mandatory.</t>
        </is>
      </c>
      <c r="E48" s="234" t="inlineStr">
        <is>
          <t>4. 冶炼厂名称 (1)- 如果在 C 列选择了
“冶炼厂未列出”，则填入冶炼厂名称。当在 C 列选择了冶炼厂名称后，
此字段将自动填充。此字段必须填写。</t>
        </is>
      </c>
      <c r="F48" s="235" t="inlineStr">
        <is>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is>
      </c>
      <c r="G48" s="122" t="inlineStr">
        <is>
          <t xml:space="preserve">4. 제련소 이름 (1)-C열에서 "제련소명 목록에 없음"을 선택한 경우 제련소 이름을 입력하십시오. 이 항목은 C열에서 제련소 이름을 선택하면 자동으로 채워집니다. 이 입력란은 필수 입력란입니다. </t>
        </is>
      </c>
      <c r="H48" s="270" t="inlineStr">
        <is>
          <t>4. Nom de la fonderie (1) - Renseignez le nom de la fonderie si vous avez sélectionné « Fonderie non répertoriée » dans la colonne C. Ce champ se remplit automatiquement lorsqu’un nom de fonderie est sélectionné dans la colonne C. Ce champ est obligatoire.</t>
        </is>
      </c>
      <c r="I48" s="122" t="inlineStr">
        <is>
          <t>4. Schmelzhütten Name ( 1 ) - Füllen Sie den Namen der Schmelzhütte in Spalte C ein, wenn Sie "Smelter not listed" ausgewählt haben.  Dieses Feld wird automatisch ausgefüllt, wenn eine Schmelzhütte in Spalte C ausgewählt wurde. Dies ist ein Pflichteingabefeld.</t>
        </is>
      </c>
    </row>
    <row r="49" ht="81" customHeight="1">
      <c r="A49" s="122">
        <f>B49&amp;C49</f>
        <v/>
      </c>
      <c r="B49" s="122" t="inlineStr">
        <is>
          <t>Instructions</t>
        </is>
      </c>
      <c r="C49" s="122" t="inlineStr">
        <is>
          <t>A52</t>
        </is>
      </c>
      <c r="D49" s="122" t="inlineStr">
        <is>
          <t>5. Smelter Country (*) – This field will auto-populate when a smelter name is selected in column C. If you selected "Smelter Not Listed" in column C, use the pull down menu to select the country location of the smelter. This field is mandatory.</t>
        </is>
      </c>
      <c r="E49" s="234" t="inlineStr">
        <is>
          <t>5. 冶炼厂所在国家 (*) - 当在 C 列选择了
冶炼厂名称，此字段将自动填充。如果在 C 列选择了“冶炼厂未列出”，则使用下拉菜单选择冶炼厂的国家位置。此栏必须填写。</t>
        </is>
      </c>
      <c r="F49" s="235" t="inlineStr">
        <is>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is>
      </c>
      <c r="G49" s="245" t="inlineStr">
        <is>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is>
      </c>
      <c r="H49" s="270" t="inlineStr">
        <is>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is>
      </c>
      <c r="I49" s="122" t="inlineStr">
        <is>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is>
      </c>
    </row>
    <row r="50" ht="108" customHeight="1">
      <c r="A50" s="122">
        <f>B50&amp;C50</f>
        <v/>
      </c>
      <c r="B50" s="122" t="inlineStr">
        <is>
          <t>Instructions</t>
        </is>
      </c>
      <c r="C50" s="122" t="inlineStr">
        <is>
          <t>A53</t>
        </is>
      </c>
      <c r="D50" s="122" t="inlineStr">
        <is>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is>
      </c>
      <c r="E50" s="234" t="inlineStr">
        <is>
          <t xml:space="preserve">6. 冶炼厂识别 - 依据冶炼厂和
精炼厂识别系统每一冶炼厂或精炼厂均有一独一无二的标识。 相信会有一间冶炼厂或一间
精炼厂存在多个名称的情况出现。因此，唯一的冶炼厂标识能将其它名称和别名进行统一。 </t>
        </is>
      </c>
      <c r="F50" s="235" t="inlineStr">
        <is>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is>
      </c>
      <c r="G50" s="245" t="inlineStr">
        <is>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is>
      </c>
      <c r="H50" s="273" t="inlineStr">
        <is>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is>
      </c>
      <c r="I50" s="122" t="inlineStr">
        <is>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is>
      </c>
    </row>
    <row r="51" ht="67.5" customHeight="1">
      <c r="A51" s="122">
        <f>B51&amp;C51</f>
        <v/>
      </c>
      <c r="B51" s="122" t="inlineStr">
        <is>
          <t>Instructions</t>
        </is>
      </c>
      <c r="C51" s="122" t="inlineStr">
        <is>
          <t>A54</t>
        </is>
      </c>
      <c r="D51" s="122" t="inlineStr">
        <is>
          <t xml:space="preserve">7. Source of Smelter Identification Number - This is the source of the Smelter Identification Number entered in Column F.  If a smelter name was selected in Column C using the dropdown box, this field will auto-populate. </t>
        </is>
      </c>
      <c r="E51" s="234" t="inlineStr">
        <is>
          <t xml:space="preserve">7. 冶炼厂识别号码 -  F 列包括所有的
冶炼厂识别号码。如果在 C 列中选出冶炼厂
名称，此栏会自动填入。 </t>
        </is>
      </c>
      <c r="F51" s="235" t="inlineStr">
        <is>
          <t>7. 製錬業者識別番号の発行元　－　これはF列に入力された製錬業者識別番号の発行元です。ドロップダウンボックスを使ってC列に製錬業者名を選択すると、この欄は自動入力されます。</t>
        </is>
      </c>
      <c r="G51" s="245" t="inlineStr">
        <is>
          <t xml:space="preserve">7. 제련소 식별 번호 츨처 - 이 항목은 F열에 입력된 제련소 식별 번호의 출처입니다. 드롭다운 상자를 이용해 C열에서 제련소 이름을 선택하면 이 항목은 자동으로 채워집니다. </t>
        </is>
      </c>
      <c r="H51" s="270" t="inlineStr">
        <is>
          <t>7. Type de l'identifiant de la fonderie - C'est la source du numéro d'identification de la fonderie identifiée dans la colonne F. Si un nom de fonderie a été sélectionné dans la colonne C en utilisant la liste déroulante, ce champ est automatiquement renseigné.</t>
        </is>
      </c>
      <c r="I51" s="122" t="inlineStr">
        <is>
          <t>7. Quelle der Schmelzhütten Identifikationsnummer - das ist die Quelle der Schmelzhütte, welche  in der Spalte F eingegeben wurde. Wenn eine Schmelzhütte aus der Drop-down Box in Spalte C ausgewählt wurde, dann wird dieses Feld automatisch aufgefüllt werden.</t>
        </is>
      </c>
    </row>
    <row r="52" ht="40.5" customHeight="1">
      <c r="A52" s="122">
        <f>B52&amp;C52</f>
        <v/>
      </c>
      <c r="B52" s="122" t="inlineStr">
        <is>
          <t>Instructions</t>
        </is>
      </c>
      <c r="C52" s="122" t="inlineStr">
        <is>
          <t>A55</t>
        </is>
      </c>
      <c r="D52" s="122" t="inlineStr">
        <is>
          <t>8. Smelter Street -  Provide the street name on which the smelter is located. This field is optional.</t>
        </is>
      </c>
      <c r="E52" s="234" t="inlineStr">
        <is>
          <t>8. 冶炼厂所在街道 - 提供冶炼厂所在街道的名称。</t>
        </is>
      </c>
      <c r="F52" s="235" t="inlineStr">
        <is>
          <t>8. 製錬業者所在地：番地　－　製錬業者の所在する番地を記入してください。</t>
        </is>
      </c>
      <c r="G52" s="245" t="inlineStr">
        <is>
          <t xml:space="preserve">8. 제련소 주소 - 제련소가 위치하고 있는 거리 주소를 기입하십시오. 이 입력은 선택 입력입니다. </t>
        </is>
      </c>
      <c r="H52" s="270" t="inlineStr">
        <is>
          <t>8. Rue de la fonderie – indique le nom de la rue où est située la fonderie. Ce champ est facultatif.</t>
        </is>
      </c>
      <c r="I52" s="122" t="inlineStr">
        <is>
          <t>8. Straße der Schmelzhütte – Geben Sie den Straßennamen des Schmelzhüttenstandortes an. Das Ausfüllen dieses Feldes ist freiwillig.</t>
        </is>
      </c>
    </row>
    <row r="53" ht="40.5" customHeight="1">
      <c r="A53" s="122">
        <f>B53&amp;C53</f>
        <v/>
      </c>
      <c r="B53" s="122" t="inlineStr">
        <is>
          <t>Instructions</t>
        </is>
      </c>
      <c r="C53" s="122" t="inlineStr">
        <is>
          <t>A56</t>
        </is>
      </c>
      <c r="D53" s="122" t="inlineStr">
        <is>
          <t>9. Smelter City – Provide the city name of where the smelter is located. This field is optional.</t>
        </is>
      </c>
      <c r="E53" s="234" t="inlineStr">
        <is>
          <t>9. 冶炼厂所在城市 - 提供冶炼厂所在城市的名称。</t>
        </is>
      </c>
      <c r="F53" s="235" t="inlineStr">
        <is>
          <t>9. 製錬業者所在地：市　－　製錬業者の所在する市を記入してください。</t>
        </is>
      </c>
      <c r="G53" s="122" t="inlineStr">
        <is>
          <t xml:space="preserve">9. 제련소 시 – 제련소가 위치하고 있는 도시를 기입하십시오. </t>
        </is>
      </c>
      <c r="H53" s="270" t="inlineStr">
        <is>
          <t>9. Ville de la fonderie – indique le nom de la ville où est située la fonderie. Ce champ est facultatif.</t>
        </is>
      </c>
      <c r="I53" s="122" t="inlineStr">
        <is>
          <t>9. Ort der Schmelzhütte – Geben Sie den Namen des Ortes an, in dem sich die Schmelzhütte befindet. Das Ausfüllen dieses Feldes ist freiwillig.</t>
        </is>
      </c>
    </row>
    <row r="54" ht="54" customHeight="1">
      <c r="A54" s="122">
        <f>B54&amp;C54</f>
        <v/>
      </c>
      <c r="B54" s="122" t="inlineStr">
        <is>
          <t>Instructions</t>
        </is>
      </c>
      <c r="C54" s="122" t="inlineStr">
        <is>
          <t>A57</t>
        </is>
      </c>
      <c r="D54" s="122" t="inlineStr">
        <is>
          <t>10. Smelter Location: State/Province, if applicable – Provide the state or province where the smelter is located. This field is optional.</t>
        </is>
      </c>
      <c r="E54" s="234" t="inlineStr">
        <is>
          <t>10. 冶炼厂地点： 州/省（如适用）- 提供冶炼厂所在的州/省。</t>
        </is>
      </c>
      <c r="F54" s="235" t="inlineStr">
        <is>
          <t>10. 製錬業者所在地： 州／県／省（該当する場合のみ回答）　－　製錬業者の所在する州又は県を記入してください。</t>
        </is>
      </c>
      <c r="G54" s="246" t="inlineStr">
        <is>
          <t xml:space="preserve">10. 제련소 위치: 도/주, 해당할 경우 – 제련소가 위치하고 있는 도나 주를 기입하십시오. 이 입력은 선택 입력입니다. </t>
        </is>
      </c>
      <c r="H54" s="270" t="inlineStr">
        <is>
          <t>10. Emplacement de la fonderie : État/province, le cas échéant – indique l’État ou la province où est située la fonderie. Ce champ est facultatif.</t>
        </is>
      </c>
      <c r="I54" s="122" t="inlineStr">
        <is>
          <t>10. Standort der Schmelzhütte: Ggf. Bundesland/Region/Provinz – Geben Sie das Bundesland oder die Region/Provinz des Schmelzhüttenstandortes an. Das Ausfüllen dieses Feldes ist freiwillig.</t>
        </is>
      </c>
    </row>
    <row r="55" ht="310.5" customHeight="1">
      <c r="A55" s="122">
        <f>B55&amp;C55</f>
        <v/>
      </c>
      <c r="B55" s="122" t="inlineStr">
        <is>
          <t>Instructions</t>
        </is>
      </c>
      <c r="C55" s="122" t="inlineStr">
        <is>
          <t>A58</t>
        </is>
      </c>
      <c r="D55" s="122" t="inlineStr">
        <is>
          <t>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is>
      </c>
      <c r="E55" s="234" t="inlineStr">
        <is>
          <t>11. 冶炼厂联系人姓名——扩展矿物报告模板 (EMRT)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
如果获得了分享该信息的许可，请填入与贵公司合作的冶炼厂设施联系人姓名。</t>
        </is>
      </c>
      <c r="F55" s="235" t="inlineStr">
        <is>
          <t xml:space="preserve">11. 製錬業者連絡先担当者名　－　 拡張鉱物報告テンプレート（EMR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EMRT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is>
      </c>
      <c r="G55" s="245" t="inlineStr">
        <is>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is>
      </c>
      <c r="H55" s="270" t="inlineStr">
        <is>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is>
      </c>
      <c r="I55" s="122" t="inlineStr">
        <is>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is>
      </c>
    </row>
    <row r="56" ht="81" customHeight="1">
      <c r="A56" s="122">
        <f>B56&amp;C56</f>
        <v/>
      </c>
      <c r="B56" s="122" t="inlineStr">
        <is>
          <t>Instructions</t>
        </is>
      </c>
      <c r="C56" s="122" t="inlineStr">
        <is>
          <t>A59</t>
        </is>
      </c>
      <c r="D56" s="122" t="inlineStr">
        <is>
          <t>12. Smelter Contact Email – Fill in the email address of the Smelter Facility contact person who was identified as the Smelter Contact Name.  Example: John.Smith@SmelterXXX.com.  Please review the instructions for Smelter Contact Name before completing this field.</t>
        </is>
      </c>
      <c r="E56" s="234" t="inlineStr">
        <is>
          <t xml:space="preserve">12. 冶炼厂联系电邮地址 - 填入被确认为冶炼厂联系人的电邮地址作为冶炼厂联系信息。 例如： John.Smith@SmelterXXX.com。         请在填写此栏前阅读冶炼厂联系名称指引。 </t>
        </is>
      </c>
      <c r="F56" s="235" t="inlineStr">
        <is>
          <t>12. 製錬業者連絡先電子メール　－　上記製錬施設連絡先担当者のメールアドレスを記入してください。
例：John.Smith@SmelterXXX.com 　この欄を記入する前に、「製錬業者連絡先担当者名」の説明を確認してください。</t>
        </is>
      </c>
      <c r="G56" s="122" t="inlineStr">
        <is>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is>
      </c>
      <c r="H56" s="270" t="inlineStr">
        <is>
          <t>12. Adresse Email du contact de la fonderie - Indiquez l'adresse email du contact que vous avez identifié pour la fonderie. Exemple: John.Smith@SmelterXXX.com. Merci de lire les instructions sur le nom du contact de la fonderie avant de remplir ce champ.</t>
        </is>
      </c>
      <c r="I56" s="122" t="inlineStr">
        <is>
          <t>12. Schmelzhütten Kontakt-E-Mail - Tragen Sie die E-mail Adresse des Ansprechpartners der Schmelzhütte ein. Zum Beispiel:   John.Smith@SmelterXXX.com. Lesen Sie bitte die Anweisungen für die Eingabe des Ansprechpartners vor der Eingabe des Kontakt Namens.</t>
        </is>
      </c>
    </row>
    <row r="57" ht="162" customHeight="1">
      <c r="A57" s="122">
        <f>B57&amp;C57</f>
        <v/>
      </c>
      <c r="B57" s="122" t="inlineStr">
        <is>
          <t>Instructions</t>
        </is>
      </c>
      <c r="C57" s="122" t="inlineStr">
        <is>
          <t>A60</t>
        </is>
      </c>
      <c r="D57" s="122" t="inlineStr">
        <is>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is>
      </c>
      <c r="E57" s="234" t="inlineStr">
        <is>
          <t>13. 矿场名称——此字段供公司确定冶炼厂
正在使用的实际矿场。如果已知实际矿场的名称，请输入该名称。如果冶炼厂的所有原料均来自回收料或报废料资源，则输入“回收料”或“报废料”以取代矿场名称，并在 P 列回答“是”。</t>
        </is>
      </c>
      <c r="F57" s="235" t="inlineStr">
        <is>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is>
      </c>
      <c r="G57" s="245" t="inlineStr">
        <is>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is>
      </c>
      <c r="H57" s="270" t="inlineStr">
        <is>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is>
      </c>
      <c r="I57" s="122" t="inlineStr">
        <is>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is>
      </c>
    </row>
    <row r="58" ht="189" customHeight="1">
      <c r="A58" s="122">
        <f>B58&amp;C58</f>
        <v/>
      </c>
      <c r="B58" s="122" t="inlineStr">
        <is>
          <t>Instructions</t>
        </is>
      </c>
      <c r="C58" s="122" t="inlineStr">
        <is>
          <t>A61</t>
        </is>
      </c>
      <c r="D58" s="122" t="inlineStr">
        <is>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is>
      </c>
      <c r="E58" s="234" t="inlineStr">
        <is>
          <t>14.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is>
      </c>
      <c r="F58" s="235" t="inlineStr">
        <is>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is>
      </c>
      <c r="G58" s="245" t="inlineStr">
        <is>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is>
      </c>
      <c r="H58" s="270" t="inlineStr">
        <is>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is>
      </c>
      <c r="I58" s="122" t="inlineStr">
        <is>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is>
      </c>
    </row>
    <row r="59" ht="108" customHeight="1">
      <c r="A59" s="122">
        <f>B59&amp;C59</f>
        <v/>
      </c>
      <c r="B59" s="122" t="inlineStr">
        <is>
          <t>Instructions</t>
        </is>
      </c>
      <c r="C59" s="122" t="inlineStr">
        <is>
          <t>A62</t>
        </is>
      </c>
      <c r="D59" s="122" t="inlineStr">
        <is>
          <t>15. Indicates whether the smelter solely obtains inputs for its smelting process(es) from recycled or scrap sources. This question is optional.  Permissible responses to this question are:
- Yes
- No
- Unknown</t>
        </is>
      </c>
      <c r="E59" s="268" t="inlineStr">
        <is>
          <t>15. 表明冶炼厂是否仅从回收料或报废料资源
中获取冶炼过程的来料。此问题自由选择答
复。本问题的允许答复有：
- 是
- 否
- 不知道</t>
        </is>
      </c>
      <c r="F59" s="265" t="inlineStr">
        <is>
          <t>15. 製錬業者がリサイクル又はスクラップ資源からの製錬プロセスの投入量を単独で取得するかどうかを示します。この質問は任意です。回答は、以下の中から選択してください。
- Yes（はい）
- No（いいえ）
- Unknown（不明）</t>
        </is>
      </c>
      <c r="G59" s="245" t="inlineStr">
        <is>
          <t>15. 제련소가 제련 공정에 필요한 물질을 재활용 또는 폐기 자원에서만 조달하는지 표시합니다. 이 질문은 선택 사항입니다. 이 질문에 허용되는 답변은 다음과 같습니다:
- 예
- 아니요
- 모름</t>
        </is>
      </c>
      <c r="H59" s="275" t="inlineStr">
        <is>
          <t>15. Indique si la fonderie utilise uniquement des sources recyclées ou des débris pour ses procédés de fusion. Cette question est facultative. Les réponses possibles à cette question sont :
– Oui
– Non
– Ne sais pas</t>
        </is>
      </c>
      <c r="I59" s="122" t="inlineStr">
        <is>
          <t>15. Zeigt an, ob die Schmelzhütte seine Materialien für seine(n) Schmelzprozess(e) ausschließlich aus Recycling oder Schrott bezieht. Diese Frage ist optional.  Erlaubte Antworten auf diese Frage sind:
- Ja
- Nein
- Unbekannt</t>
        </is>
      </c>
    </row>
    <row r="60" ht="42" customHeight="1">
      <c r="A60" s="122">
        <f>B60&amp;C60</f>
        <v/>
      </c>
      <c r="B60" s="122" t="inlineStr">
        <is>
          <t>Instructions</t>
        </is>
      </c>
      <c r="C60" s="122" t="inlineStr">
        <is>
          <t>A63</t>
        </is>
      </c>
      <c r="D60" s="122" t="inlineStr">
        <is>
          <t>16. Comments – free form text field to enter any comments concerning the smelter.  Example: smelter is being acquired by Company YYY</t>
        </is>
      </c>
      <c r="E60" s="234" t="inlineStr">
        <is>
          <t>16. 注释 - 用自由的格式的文字栏来输入
任何有关冶炼厂的意见。例如：冶炼厂正在被
YYY公司收购</t>
        </is>
      </c>
      <c r="F60" s="235" t="inlineStr">
        <is>
          <t>16. 備考　－　製錬業者に関するコメントがあれば備考欄に記述してください。例：製錬業者はYYY社に買収されている</t>
        </is>
      </c>
      <c r="G60" s="122" t="inlineStr">
        <is>
          <t xml:space="preserve">16. 의견 - 제련소와 관련된 어떠한 의견이라도 입력할 수 있는 자유 양식 텍스트 입력란입니다. 예: 제련소가 회사 YYY에 인수됩니다. </t>
        </is>
      </c>
      <c r="H60" s="270" t="inlineStr">
        <is>
          <t>16. Commentaires - Zone de texte pour indiquer tout commentaire relatif à la fonderie. Exemple: la fonderie a été achetée par l'entreprise YYY.</t>
        </is>
      </c>
      <c r="I60" s="122" t="inlineStr">
        <is>
          <t xml:space="preserve">16. Anmerkungen - geben Sie Ihre Anmerkungen zu den Schmelzhütten in das Textfeld ein. Beispiel: Smelter is being acquired by Company YYY </t>
        </is>
      </c>
    </row>
    <row r="61" ht="27" customHeight="1">
      <c r="A61" s="122">
        <f>B61&amp;C61</f>
        <v/>
      </c>
      <c r="B61" s="122" t="inlineStr">
        <is>
          <t>Instructions</t>
        </is>
      </c>
      <c r="C61" s="122" t="inlineStr">
        <is>
          <t>A65</t>
        </is>
      </c>
      <c r="D61" s="122" t="inlineStr">
        <is>
          <t>Instructions for completing the Mine List Tab.
Provide answers in ENGLISH only</t>
        </is>
      </c>
      <c r="E61" s="234" t="inlineStr">
        <is>
          <t>矿厂列表选项卡的填写说明。请仅以英文作答。</t>
        </is>
      </c>
      <c r="F61" s="235" t="inlineStr">
        <is>
          <t>Mine List（鉱山施設リスト）シートの記入に関する解説
回答は英語（半角）で入力してください。</t>
        </is>
      </c>
      <c r="G61" s="122" t="inlineStr">
        <is>
          <t>광산시설 리스트 답변 안내서. 
답변은 반드시 영어로 기입해야 합니다.</t>
        </is>
      </c>
      <c r="H61" s="270" t="inlineStr">
        <is>
          <t>Instructions pour compléter la liste des installations minières
Merci de répondre en ANGLAIS uniquement</t>
        </is>
      </c>
      <c r="I61" s="122" t="inlineStr">
        <is>
          <t>Anleitung zum Ausfüllen Registerkarte „Minenliste“.  Die Kommentare nur in englischer Sprache.</t>
        </is>
      </c>
    </row>
    <row r="62" ht="67.5" customHeight="1">
      <c r="A62" s="122">
        <f>B62&amp;C62</f>
        <v/>
      </c>
      <c r="B62" s="122" t="inlineStr">
        <is>
          <t>Instructions</t>
        </is>
      </c>
      <c r="C62" s="122" t="inlineStr">
        <is>
          <t>A66</t>
        </is>
      </c>
      <c r="D62" s="122" t="inlineStr">
        <is>
          <t>1. Metal  -   Use the pull down menu to select the metal for which you are entering mine facility information. Metals appear only if Declaration Questions 1 and 2 are answered "Yes" for those metals.</t>
        </is>
      </c>
      <c r="E62" s="234" t="inlineStr">
        <is>
          <t>1. 金属 - 在下拉菜单中，选择正在输入信息的矿厂所提炼的金属。仅当问题 1 和问题 2 中关于指定矿产的回答为“是”时，才会出现金属。</t>
        </is>
      </c>
      <c r="F62" s="235" t="inlineStr">
        <is>
          <t>1. 金属 － ドロップダウンメニューを使用して、鉱山施設情報を入力する該当金属を選択してください。金属は、質問 1 と 2 で対象となる鉱物について「はい」と答えた場合にのみ表示されます。</t>
        </is>
      </c>
      <c r="G62" s="122" t="inlineStr">
        <is>
          <t>1. 금속 - 드랍다운 메뉴를 이용하여 광산시설 정보를 입력하려는 금속을 선택하시오. 질문 1과 2에서 특정 광물의에에 대한 답이 "예"인 경우에만 금속이 나타납니다.</t>
        </is>
      </c>
      <c r="H62" s="270" t="inlineStr">
        <is>
          <t>1. Métal – Utiliser la liste déroulante pour sélectionner le métal pour lequel vous entrez l’information. Les métaux n'apparaissent que si les questions 1 et 2 reçoivent une réponse « Oui » pour le minerai spécifié.</t>
        </is>
      </c>
      <c r="I62" s="122" t="inlineStr">
        <is>
          <t>1. Metall - Verwenden Sie das Pull-down-Menü, um das Metall auszuwählen, für welches Sie Informationen über die Schmelzhütte eingeben. Metalle erscheinen nur, wenn die Fragen 1 und 2 für angegebenen Mineralien mit „Ja“ beantwortet wurden.</t>
        </is>
      </c>
    </row>
    <row r="63" ht="54" customHeight="1">
      <c r="A63" s="122">
        <f>B63&amp;C63</f>
        <v/>
      </c>
      <c r="B63" s="122" t="inlineStr">
        <is>
          <t>Instructions</t>
        </is>
      </c>
      <c r="C63" s="122" t="inlineStr">
        <is>
          <t>A67</t>
        </is>
      </c>
      <c r="D63" s="122" t="inlineStr">
        <is>
          <t>2. Name of Smelter(s) sourcing from this Mine Facility - When possible, fill in the name of the smelter(s) that is sourcing from the listed mine facility.</t>
        </is>
      </c>
      <c r="E63" s="234" t="inlineStr">
        <is>
          <t>2. 从该矿厂采购的冶炼厂的名称 - 请尽可能填写从所列矿厂或矿场采购的冶炼厂的名称。</t>
        </is>
      </c>
      <c r="F63" s="235" t="inlineStr">
        <is>
          <t>2. この鉱山施設を調達元にしている製錬業者の名称 - 可能な場合は、リストアップされた鉱山施設または採掘場を調達元にしている製錬業者の名称を記入する。</t>
        </is>
      </c>
      <c r="G63" s="122" t="inlineStr">
        <is>
          <t>2. 이 광산 시설에서 공급을 받는 제련소(들) 이름 - 가능하다면 나열된 광산 시설이나 광산 현장에서 공급을 받는 제련소(들) 이름을 기재하십시오.</t>
        </is>
      </c>
      <c r="H63" s="270" t="inlineStr">
        <is>
          <t>2. Nom de la ou des fonderie(s) qui s’approvisionnent auprès de cette installation minière : dans la mesure du possible, indiquez le nom de la ou des fonderie(s) qui s’approvisionnent auprès de l’installation minière ou du site minier répertorié.</t>
        </is>
      </c>
      <c r="I63" s="122" t="inlineStr">
        <is>
          <t>2. Name der Schmelzhütte(n), die ihre Rohstoffe aus dieser Bergbauanlage beziehen - Geben Sie nach Möglichkeit den Namen der Schmelzhütte(n) ein, die ihre Rohstoffe aus der aufgeführten Bergbauanlage beziehen.</t>
        </is>
      </c>
    </row>
    <row r="64" ht="40.5" customHeight="1">
      <c r="A64" s="122">
        <f>B64&amp;C64</f>
        <v/>
      </c>
      <c r="B64" s="122" t="inlineStr">
        <is>
          <t>Instructions</t>
        </is>
      </c>
      <c r="C64" s="122" t="inlineStr">
        <is>
          <t>A68</t>
        </is>
      </c>
      <c r="D64" s="122" t="inlineStr">
        <is>
          <t>3. Mine Facility (Site) Name - Fill in the mine facility name as you know it.</t>
        </is>
      </c>
      <c r="E64" s="234" t="inlineStr">
        <is>
          <t>3. 矿厂名称 - 提供矿厂的名称。</t>
        </is>
      </c>
      <c r="F64" s="235" t="inlineStr">
        <is>
          <t>3.  鉱山施設名－鉱山施設名を記入してください。</t>
        </is>
      </c>
      <c r="G64" s="122" t="inlineStr">
        <is>
          <t>3. 광산 시설명 - 광산 시설명을 기입하십시오.</t>
        </is>
      </c>
      <c r="H64" s="270" t="inlineStr">
        <is>
          <t>3. Nom de l’installation minière (site) – indique le nom de l’installation minière tel que vous le connaissez.</t>
        </is>
      </c>
      <c r="I64" s="122" t="inlineStr">
        <is>
          <t>3. Name der Bergbauanlage (Bergbaustandort) - Geben Sie den Name der Bergbauanlage so ein, wie Sie ihn kennen.</t>
        </is>
      </c>
    </row>
    <row r="65" ht="108" customHeight="1">
      <c r="A65" s="122">
        <f>B65&amp;C65</f>
        <v/>
      </c>
      <c r="B65" s="122" t="inlineStr">
        <is>
          <t>Instructions</t>
        </is>
      </c>
      <c r="C65" s="122" t="inlineStr">
        <is>
          <t>A69</t>
        </is>
      </c>
      <c r="D65" s="122" t="inlineStr">
        <is>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is>
      </c>
      <c r="E65" s="234" t="inlineStr">
        <is>
          <t>4. 矿厂识别 - 依据矿厂识别系统每一矿厂均有一独一无二的标识。相信会有一间矿厂存在多个名称的情况出现。 因此，唯一的矿厂标识能将其他名称和别名进行统一。</t>
        </is>
      </c>
      <c r="F65" s="235" t="inlineStr">
        <is>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is>
      </c>
      <c r="G65" s="122" t="inlineStr">
        <is>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is>
      </c>
      <c r="H65" s="270" t="inlineStr">
        <is>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is>
      </c>
      <c r="I65" s="122" t="inlineStr">
        <is>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is>
      </c>
    </row>
    <row r="66" ht="40.5" customHeight="1">
      <c r="A66" s="122">
        <f>B66&amp;C66</f>
        <v/>
      </c>
      <c r="B66" s="122" t="inlineStr">
        <is>
          <t>Instructions</t>
        </is>
      </c>
      <c r="C66" s="122" t="inlineStr">
        <is>
          <t>A70</t>
        </is>
      </c>
      <c r="D66" s="122" t="inlineStr">
        <is>
          <t>5. Source of Mine Identification Number - This is the source of the Mine Identification Number entered in Column D.</t>
        </is>
      </c>
      <c r="E66" s="234" t="inlineStr">
        <is>
          <t>5. 矿厂识别号颁发者 - 这是 D 栏中输入的矿厂识别号的颁发者。</t>
        </is>
      </c>
      <c r="F66" s="235" t="inlineStr">
        <is>
          <t>5.鉱山施設識別番号の発行元　－　これはD列に入力された鉱山施設識別番号の発行元です。</t>
        </is>
      </c>
      <c r="G66" s="122" t="inlineStr">
        <is>
          <t xml:space="preserve">5. 광산시설 식별 번호의 출처 - 이것은 D열에 들어간 광산시설 식별 번호의 출처입니다. </t>
        </is>
      </c>
      <c r="H66" s="270" t="inlineStr">
        <is>
          <t>5. Type de l'identifiant de l'installation minière - C'est la source du numéro d'identification de l'installation minière identifiée dans la colonne D.</t>
        </is>
      </c>
      <c r="I66" s="122" t="inlineStr">
        <is>
          <t>5. Quelle der Bergbauanlage Identifikationsnummer - das ist die Quelle der Bergbauanlage, welche in der Spalte D eingegeben wurde.</t>
        </is>
      </c>
    </row>
    <row r="67" ht="40.5" customHeight="1">
      <c r="A67" s="122">
        <f>B67&amp;C67</f>
        <v/>
      </c>
      <c r="B67" s="122" t="inlineStr">
        <is>
          <t>Instructions</t>
        </is>
      </c>
      <c r="C67" s="122" t="inlineStr">
        <is>
          <t>A71</t>
        </is>
      </c>
      <c r="D67" s="122" t="inlineStr">
        <is>
          <t>6. Mine Facility (Site) Country - Select from dropdown, the country where the mine facility is located.</t>
        </is>
      </c>
      <c r="E67" s="234" t="inlineStr">
        <is>
          <t>6. 矿厂识别号颁发者 - 这是 D 栏中输入的矿厂识别号的颁发者。</t>
        </is>
      </c>
      <c r="F67" s="235" t="inlineStr">
        <is>
          <t>6. 鉱山施設所在地：国　－　ドロップダウンメニューの中から、鉱山施設の所在する国を選択してください。</t>
        </is>
      </c>
      <c r="G67" s="122" t="inlineStr">
        <is>
          <t xml:space="preserve">6. 광산시설 국가 - 광산시설 국가 위치를 풀다운 메뉴에서 선택하십시오. </t>
        </is>
      </c>
      <c r="H67" s="270" t="inlineStr">
        <is>
          <t>6. Pays de l'installation minière - Utilisez le menu déroulant pour sélectionner le pays de l'installation minière.</t>
        </is>
      </c>
      <c r="I67" s="122" t="inlineStr">
        <is>
          <t>6. Bergbauanlage Land -  Benutzen Sie bitte das Pull-down Menü, um das Land der Bergbauanlage auszuwählen.</t>
        </is>
      </c>
    </row>
    <row r="68" ht="40.5" customHeight="1">
      <c r="A68" s="122">
        <f>B68&amp;C68</f>
        <v/>
      </c>
      <c r="B68" s="122" t="inlineStr">
        <is>
          <t>Instructions</t>
        </is>
      </c>
      <c r="C68" s="122" t="inlineStr">
        <is>
          <t>A72</t>
        </is>
      </c>
      <c r="D68" s="122" t="inlineStr">
        <is>
          <t>7. Mine Facility Street -  Provide the street name on which the mine is located. This field is optional.</t>
        </is>
      </c>
      <c r="E68" s="234" t="inlineStr">
        <is>
          <t>7. 矿厂所在街道 - 提供矿厂所在街道的名称。</t>
        </is>
      </c>
      <c r="F68" s="235" t="inlineStr">
        <is>
          <t>7.  鉱山施設所在地：番地　－　鉱山施設の所在する番地を記入してください。</t>
        </is>
      </c>
      <c r="G68" s="122" t="inlineStr">
        <is>
          <t>7. 광산시설 주소 - 광산시설가 위치하고 있는 주소를 기입하십시오.</t>
        </is>
      </c>
      <c r="H68" s="270" t="inlineStr">
        <is>
          <t>7. Rue de l'installation minière – indique le nom de la rue où est située l'installation minière.</t>
        </is>
      </c>
      <c r="I68" s="122" t="inlineStr">
        <is>
          <t>7. Straße der Bergbauanlage – Geben Sie den Straßennamen des Bergbauanlage Standortes an. Das Ausfüllen dieses Feldes ist freiwillig.</t>
        </is>
      </c>
    </row>
    <row r="69" ht="40.5" customHeight="1">
      <c r="A69" s="122">
        <f>B69&amp;C69</f>
        <v/>
      </c>
      <c r="B69" s="122" t="inlineStr">
        <is>
          <t>Instructions</t>
        </is>
      </c>
      <c r="C69" s="122" t="inlineStr">
        <is>
          <t>A73</t>
        </is>
      </c>
      <c r="D69" s="122" t="inlineStr">
        <is>
          <t>8. Mine Facility City – Provide the city name of where the mine facility is located.</t>
        </is>
      </c>
      <c r="E69" s="234" t="inlineStr">
        <is>
          <t>8. 矿厂所在城市 - 提供矿厂所在城市的名称。</t>
        </is>
      </c>
      <c r="F69" s="235" t="inlineStr">
        <is>
          <t>8.  鉱山施設所在地：市　－　鉱山施設の所在する市を記入してください。</t>
        </is>
      </c>
      <c r="G69" s="122" t="inlineStr">
        <is>
          <t>8. 광산시설 시 – 광산시설가 위치하고 있는 도시를 기입하십시오.</t>
        </is>
      </c>
      <c r="H69" s="270" t="inlineStr">
        <is>
          <t>8. Ville de l'installation minière – indique le nom de la ville où est située l'installation minière.</t>
        </is>
      </c>
      <c r="I69" s="122" t="inlineStr">
        <is>
          <t>8. Ort der Bergbauanlage – Geben Sie den Namen des Ortes an, in dem sich die Bergbauanlage befindet. Das Ausfüllen dieses Feldes ist freiwillig.</t>
        </is>
      </c>
    </row>
    <row r="70" ht="54" customHeight="1">
      <c r="A70" s="122">
        <f>B70&amp;C70</f>
        <v/>
      </c>
      <c r="B70" s="122" t="inlineStr">
        <is>
          <t>Instructions</t>
        </is>
      </c>
      <c r="C70" s="122" t="inlineStr">
        <is>
          <t>A74</t>
        </is>
      </c>
      <c r="D70" s="122" t="inlineStr">
        <is>
          <t>9. Mine Facility Location: State/Province, if applicable – Provide the state or province where the mine facility is located.</t>
        </is>
      </c>
      <c r="E70" s="234" t="inlineStr">
        <is>
          <t>9. 矿厂地点：州/省（如适用）- 提供矿厂所在的州/省。</t>
        </is>
      </c>
      <c r="F70" s="235" t="inlineStr">
        <is>
          <t>9.  鉱山施設所在地： 州／県／省（該当する場合のみ回答）　－　鉱山施設の所在する州又は県を記入してください。</t>
        </is>
      </c>
      <c r="G70" s="122" t="inlineStr">
        <is>
          <t>9. 광산시설 위치: 도/주, 해당할 경우 – 광산시설가 위치하고 있는 도나 주를 기입하십시오.</t>
        </is>
      </c>
      <c r="H70" s="270" t="inlineStr">
        <is>
          <t>9. Emplacement de l'installation minière : État/province, le cas échéant – indique l’État ou la province où est située l'installation minière.</t>
        </is>
      </c>
      <c r="I70" s="122" t="inlineStr">
        <is>
          <t>9. Standort der Bergbauanlage: Ggf. Bundesland/Region/Provinz – Geben Sie das Bundesland oder die Region/Provinz des Bergbauanlage Standortes an. Das Ausfüllen dieses Feldes ist freiwillig.</t>
        </is>
      </c>
    </row>
    <row r="71" ht="216" customHeight="1">
      <c r="A71" s="122">
        <f>B71&amp;C71</f>
        <v/>
      </c>
      <c r="B71" s="122" t="inlineStr">
        <is>
          <t>Instructions</t>
        </is>
      </c>
      <c r="C71" s="122" t="inlineStr">
        <is>
          <t>A75</t>
        </is>
      </c>
      <c r="D71" s="122" t="inlineStr">
        <is>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is>
      </c>
      <c r="E71" s="234" t="inlineStr">
        <is>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is>
      </c>
      <c r="F71" s="235" t="inlineStr">
        <is>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is>
      </c>
      <c r="G71" s="122" t="inlineStr">
        <is>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is>
      </c>
      <c r="H71" s="270" t="inlineStr">
        <is>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is>
      </c>
      <c r="I71" s="122" t="inlineStr">
        <is>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is>
      </c>
    </row>
    <row r="72" ht="81" customHeight="1">
      <c r="A72" s="122">
        <f>B72&amp;C72</f>
        <v/>
      </c>
      <c r="B72" s="122" t="inlineStr">
        <is>
          <t>Instructions</t>
        </is>
      </c>
      <c r="C72" s="122" t="inlineStr">
        <is>
          <t>A76</t>
        </is>
      </c>
      <c r="D72" s="122" t="inlineStr">
        <is>
          <t>11. Mine Facility Contact Email – Fill in the email address of the Mine Facility contact person who was identified as the Mine Facility Contact Name.  Example: John.Smith@MineXXX.com.  Please review the instructions for Mine Facility Contact Name before completing this field.</t>
        </is>
      </c>
      <c r="E72" s="234" t="inlineStr">
        <is>
          <t>11. 矿厂联系人电子邮件 - 填写被确定为矿厂联系人的电子邮件。例如： John.Smith@MineXXX.com。填写此字段栏前，请阅读矿厂联系人姓名填写指引。</t>
        </is>
      </c>
      <c r="F72" s="235" t="inlineStr">
        <is>
          <t>11. 鉱山施設連絡先電子メール　－　上記鉱山施設連絡先担当者のメールアドレスを記入してください。
例：John.Smith@MineXXX.com 　この欄を記入する前に、「鉱山施設連絡先担当者名」の説明を確認してください。</t>
        </is>
      </c>
      <c r="G72" s="122" t="inlineStr">
        <is>
          <t>11.  광산시설 담당자 이메일 - 귀사에 공급하는 광산시설 담당자의 이메일 주소를 기입하시오.  예: John.Smith@MineXXX.com.  이 필드를 완료하기 전에 광산시설 담당자 이름에 대한 설명을 읽어보십시요.</t>
        </is>
      </c>
      <c r="H72" s="270" t="inlineStr">
        <is>
          <t>11. Adresse Email du contact de l'installation minière - Indiquez l'adresse email du contact que vous avez identifié pour l'installation minière. Exemple: John.Smith@MineXXX.com. Merci de lire les instructions sur le nom du contact de l'installation minière avant de remplir ce champ.</t>
        </is>
      </c>
      <c r="I72" s="122" t="inlineStr">
        <is>
          <t>11. Bergbauanlage Kontakt-E-Mail - Tragen Sie die E-mail Adresse des Ansprechpartners zur Bergbauanlage ein. Zum Beispiel:   John.Smith@SmelterXXX.com. Lesen Sie bitte die Anweisungen für die Eingabe des Ansprechpartners vor der Eingabe des Kontakt Namens.</t>
        </is>
      </c>
    </row>
    <row r="73" ht="135" customHeight="1">
      <c r="A73" s="122">
        <f>B73&amp;C73</f>
        <v/>
      </c>
      <c r="B73" s="122" t="inlineStr">
        <is>
          <t>Instructions</t>
        </is>
      </c>
      <c r="C73" s="122" t="inlineStr">
        <is>
          <t>A77</t>
        </is>
      </c>
      <c r="D73" s="122" t="inlineStr">
        <is>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is>
      </c>
      <c r="E73" s="234" t="inlineStr">
        <is>
          <t>12. 这是一个评论区，允许公司指定下一步管理矿厂的步骤。 如果该设施未列在负责任矿物审验流程 (RMAP) 合规矿厂列表，您可以对矿厂采取这些措施。 示例：要求通过 RMAP 评估矿厂设施，从首选供应商名单中删除等。</t>
        </is>
      </c>
      <c r="F73" s="235" t="inlineStr">
        <is>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is>
      </c>
      <c r="G73" s="122" t="inlineStr">
        <is>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is>
      </c>
      <c r="H73" s="270" t="inlineStr">
        <is>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is>
      </c>
      <c r="I73" s="122" t="inlineStr">
        <is>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is>
      </c>
    </row>
    <row r="74" ht="42" customHeight="1">
      <c r="A74" s="122">
        <f>B74&amp;C74</f>
        <v/>
      </c>
      <c r="B74" s="122" t="inlineStr">
        <is>
          <t>Instructions</t>
        </is>
      </c>
      <c r="C74" s="122" t="inlineStr">
        <is>
          <t>A78</t>
        </is>
      </c>
      <c r="D74" s="122" t="inlineStr">
        <is>
          <t>13. Comments – free form text field to enter any comments concerning the mine facility.  Example: mine is being acquired by Company YYY</t>
        </is>
      </c>
      <c r="E74" s="234" t="inlineStr">
        <is>
          <t>13. 注释 - 无格式限制的文字栏，可输入有关矿厂的任何意见。例如：矿厂正在被 YYY 公司收购</t>
        </is>
      </c>
      <c r="F74" s="235" t="inlineStr">
        <is>
          <t>13. 備考　－　鉱山施設に関するコメントがあれば備考欄に記述してください。例：鉱山施設はYYY社に買収されている</t>
        </is>
      </c>
      <c r="G74" s="122" t="inlineStr">
        <is>
          <t>13. 추가 내용 - 광산시설에 대한 추가 정보를 기입하시오. (예:  광산시설는 YYY 회사가 구입중 )</t>
        </is>
      </c>
      <c r="H74" s="270" t="inlineStr">
        <is>
          <t>13. Commentaires - Zone de texte pour indiquer tout commentaire relatif à l'installation minière. Exemple: L'installation minière a été achetée par l'entreprise YYY.</t>
        </is>
      </c>
      <c r="I74" s="122" t="inlineStr">
        <is>
          <t xml:space="preserve">13. Anmerkungen - geben Sie Ihre Anmerkungen zu den Bergbauanlagen in das Textfeld ein. Beispiel: Mine is being acquired by Company YYY </t>
        </is>
      </c>
    </row>
    <row r="75" ht="180" customHeight="1">
      <c r="A75" s="122">
        <f>B75&amp;C75</f>
        <v/>
      </c>
      <c r="B75" s="122" t="inlineStr">
        <is>
          <t>Instructions</t>
        </is>
      </c>
      <c r="C75" s="122" t="inlineStr">
        <is>
          <t>A80</t>
        </is>
      </c>
      <c r="D75" s="122" t="inlineStr">
        <is>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is>
      </c>
      <c r="E75" s="234" t="inlineStr">
        <is>
          <t>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C 列中的“备注”并按照
指示操作。贵公司可以使用 D 列中的 URL 以直接访问相关字段进行填写。</t>
        </is>
      </c>
      <c r="F75" s="235" t="inlineStr">
        <is>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is>
      </c>
      <c r="G75" s="122" t="inlineStr">
        <is>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is>
      </c>
      <c r="H75" s="273" t="inlineStr">
        <is>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is>
      </c>
      <c r="I75" s="122" t="inlineStr">
        <is>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is>
      </c>
    </row>
    <row r="76" ht="27.95" customHeight="1">
      <c r="A76" s="122">
        <f>B76&amp;C76</f>
        <v/>
      </c>
      <c r="B76" s="122" t="inlineStr">
        <is>
          <t>Instructions</t>
        </is>
      </c>
      <c r="C76" s="122" t="inlineStr">
        <is>
          <t>A82</t>
        </is>
      </c>
      <c r="D76" s="122" t="inlineStr">
        <is>
          <t>TERMS AND CONDITIONS</t>
        </is>
      </c>
      <c r="E76" s="234" t="inlineStr">
        <is>
          <t>条款和条件
如有异议，以英文版扩展矿产报告模板为准。</t>
        </is>
      </c>
      <c r="F76" s="235" t="inlineStr">
        <is>
          <t>利用規約</t>
        </is>
      </c>
      <c r="G76" s="122" t="inlineStr">
        <is>
          <t>약관</t>
        </is>
      </c>
      <c r="H76" s="273" t="inlineStr">
        <is>
          <t>CONDITIONS GENERALES</t>
        </is>
      </c>
      <c r="I76" s="122" t="inlineStr">
        <is>
          <t>Allgemeine Geschäftsbedingungen (AGB)</t>
        </is>
      </c>
    </row>
    <row r="77" ht="283.5" customHeight="1">
      <c r="A77" s="122">
        <f>B77&amp;C77</f>
        <v/>
      </c>
      <c r="B77" s="122" t="inlineStr">
        <is>
          <t>Instructions</t>
        </is>
      </c>
      <c r="C77" s="122" t="inlineStr">
        <is>
          <t>A83</t>
        </is>
      </c>
      <c r="D77" s="122" t="inlineStr">
        <is>
          <t>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is>
      </c>
      <c r="E77" s="234" t="inlineStr">
        <is>
          <t>责任商业联盟冶炼厂目录（“目录”）及计划模板和工具，包括但不限于扩展矿物报告模板（统称为“工具”），包括但不限于此处所提供的一切信息，仅供参考之用，并以其上载明日期为准。在目录或工具中，如有任何不准确或遗漏的信息，责任商业联盟 (RBA)（特拉华州注册的非股份公司）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is>
      </c>
      <c r="F77" s="235" t="inlineStr">
        <is>
          <t>拡張鉱物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is>
      </c>
      <c r="G77" s="245" t="inlineStr">
        <is>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is>
      </c>
      <c r="H77" s="270" t="inlineStr">
        <is>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is>
      </c>
      <c r="I77" s="122" t="inlineStr">
        <is>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is>
      </c>
    </row>
    <row r="78" ht="148.5" customHeight="1">
      <c r="A78" s="122">
        <f>B78&amp;C78</f>
        <v/>
      </c>
      <c r="B78" s="122" t="inlineStr">
        <is>
          <t>Instructions</t>
        </is>
      </c>
      <c r="C78" s="122" t="inlineStr">
        <is>
          <t>A84</t>
        </is>
      </c>
      <c r="D78" s="122" t="inlineStr">
        <is>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is>
      </c>
      <c r="E78" s="234" t="inlineStr">
        <is>
          <t>RBA 不为目录或任何工具作任何的申述或保证。
目录和工具是依据“原样”和“现有”基础来提供。RBA 特此否认任何性质
（明示、暗示或其他方式）的所有保证，或因业务或惯例产生的所有保证，包括但不限于适销性、非侵权、质量、所有权、针对特定目的的适用性、完整性或准确性的任何暗示保证。</t>
        </is>
      </c>
      <c r="F78" s="235" t="inlineStr">
        <is>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is>
      </c>
      <c r="G78" s="245" t="inlineStr">
        <is>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is>
      </c>
      <c r="H78" s="270" t="inlineStr">
        <is>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is>
      </c>
      <c r="I78" s="122" t="inlineStr">
        <is>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is>
      </c>
    </row>
    <row r="79" ht="148.5" customHeight="1">
      <c r="A79" s="122">
        <f>B79&amp;C79</f>
        <v/>
      </c>
      <c r="B79" s="122" t="inlineStr">
        <is>
          <t>Instructions</t>
        </is>
      </c>
      <c r="C79" s="122" t="inlineStr">
        <is>
          <t>A85</t>
        </is>
      </c>
      <c r="D79" s="122" t="inlineStr">
        <is>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is>
      </c>
      <c r="E79" s="234" t="inlineStr">
        <is>
          <t>在适用法律允许的最大范围内，RBA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is>
      </c>
      <c r="F79" s="235" t="inlineStr">
        <is>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is>
      </c>
      <c r="G79" s="245" t="inlineStr">
        <is>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is>
      </c>
      <c r="H79" s="270" t="inlineStr">
        <is>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is>
      </c>
      <c r="I79" s="122" t="inlineStr">
        <is>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is>
      </c>
    </row>
    <row r="80" ht="297" customHeight="1">
      <c r="A80" s="122">
        <f>B80&amp;C80</f>
        <v/>
      </c>
      <c r="B80" s="122" t="inlineStr">
        <is>
          <t>Instructions</t>
        </is>
      </c>
      <c r="C80" s="122" t="inlineStr">
        <is>
          <t>A86</t>
        </is>
      </c>
      <c r="D80" s="122" t="inlineStr">
        <is>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is>
      </c>
      <c r="E80" s="234" t="inlineStr">
        <is>
          <t>鉴于对目录和/或任何工具的访问和使用，用户在此同意 (a) 因目录或任何工具
或及其使用而导致或产生的用户有过或者可能拥有或声称拥有的对 RBA 及其管理人员、
董事、代理、员工、志愿者、代表、承包商、继承人、指定人的任何及全部索赔、起诉、损失、诉讼、损害赔偿、判决、征费和处决，让 RBA 以及其管理人员、董事、代理、
员工、志愿者、代表、承包商、继承人、指定人解除并永远免除责任；(b) 保护 RBA 及其管理人员、董事、代理、员工、
志愿者、代表、承包商、继承人、指定人，确保他们不承担因用户使用目录或任何工具而导致或产生的任何及全部索赔、起诉、损失、诉讼、损害赔偿、判决、征费和处决。</t>
        </is>
      </c>
      <c r="F80" s="235" t="inlineStr">
        <is>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is>
      </c>
      <c r="G80" s="245" t="inlineStr">
        <is>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is>
      </c>
      <c r="H80" s="270" t="inlineStr">
        <is>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is>
      </c>
      <c r="I80" s="122" t="inlineStr">
        <is>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is>
      </c>
    </row>
    <row r="81" ht="94.5" customHeight="1">
      <c r="A81" s="122">
        <f>B81&amp;C81</f>
        <v/>
      </c>
      <c r="B81" s="122" t="inlineStr">
        <is>
          <t>Instructions</t>
        </is>
      </c>
      <c r="C81" s="122" t="inlineStr">
        <is>
          <t>A87</t>
        </is>
      </c>
      <c r="D81" s="122" t="inlineStr">
        <is>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is>
      </c>
      <c r="E81" s="234" t="inlineStr">
        <is>
          <t>如果本条款和条件的任何部分被适用法律认为无效或不可执行，该部分将仅因此类无效或不可执行性而无效，但不会以任何方式影响所述条款的剩余部分或上述条款和条件的剩余条款的效力。</t>
        </is>
      </c>
      <c r="F81" s="235" t="inlineStr">
        <is>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is>
      </c>
      <c r="G81" s="245" t="inlineStr">
        <is>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is>
      </c>
      <c r="H81" s="270" t="inlineStr">
        <is>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is>
      </c>
      <c r="I81" s="122" t="inlineStr">
        <is>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is>
      </c>
    </row>
    <row r="82" ht="40.5" customHeight="1">
      <c r="A82" s="122">
        <f>B82&amp;C82</f>
        <v/>
      </c>
      <c r="B82" s="122" t="inlineStr">
        <is>
          <t>Instructions</t>
        </is>
      </c>
      <c r="C82" s="122" t="inlineStr">
        <is>
          <t>A88</t>
        </is>
      </c>
      <c r="D82" s="122" t="inlineStr">
        <is>
          <t xml:space="preserve">By accessing and using the List or any Tool, and in consideration thereof, the User agrees to the foregoing. </t>
        </is>
      </c>
      <c r="E82" s="234" t="inlineStr">
        <is>
          <t>访问和使用此目录或任何工具以及考虑此目录和任何工具时，即表示该用户同意上述条款。</t>
        </is>
      </c>
      <c r="F82" s="235" t="inlineStr">
        <is>
          <t>リストもしくはツールへのアクセス、又はその利用によって、またそれを考慮して、使用者は前述の事項に同意するものとします。</t>
        </is>
      </c>
      <c r="G82" s="245" t="inlineStr">
        <is>
          <t xml:space="preserve">목록 또는 모든 도구에 접근하고 사용함으로써 사용자는 앞서 말한 내용에 동의하는 것으로 간주합니다. </t>
        </is>
      </c>
      <c r="H82" s="270" t="inlineStr">
        <is>
          <t>En accédant et en utilisant cette Liste ou l’un des Outils, et en contrepartie de ceux-ci, l’Utilisateur accepte les dispositions précitées.</t>
        </is>
      </c>
      <c r="I82" s="122" t="inlineStr">
        <is>
          <t xml:space="preserve">Beim Bearbeiten und der Benutzung der Liste oder eines jeglichen Werkzeuges und der Beachtung dessen, stimmt der Anwender dem vorhergehenden zu. </t>
        </is>
      </c>
    </row>
    <row r="83">
      <c r="A83" s="122">
        <f>B83&amp;C83</f>
        <v/>
      </c>
      <c r="B83" s="122" t="inlineStr">
        <is>
          <t>Definitions</t>
        </is>
      </c>
      <c r="C83" s="122" t="inlineStr">
        <is>
          <t>B2</t>
        </is>
      </c>
      <c r="D83" s="122" t="inlineStr">
        <is>
          <t>ITEM</t>
        </is>
      </c>
      <c r="E83" s="234" t="inlineStr">
        <is>
          <t>项目</t>
        </is>
      </c>
      <c r="F83" s="235" t="inlineStr">
        <is>
          <t>項目</t>
        </is>
      </c>
      <c r="G83" s="122" t="inlineStr">
        <is>
          <t>항목</t>
        </is>
      </c>
      <c r="H83" s="270" t="inlineStr">
        <is>
          <t>ITEM</t>
        </is>
      </c>
      <c r="I83" s="122" t="inlineStr">
        <is>
          <t>Posten</t>
        </is>
      </c>
    </row>
    <row r="84">
      <c r="A84" s="122">
        <f>B84&amp;C84</f>
        <v/>
      </c>
      <c r="B84" s="122" t="inlineStr">
        <is>
          <t>Definitions</t>
        </is>
      </c>
      <c r="C84" s="122" t="inlineStr">
        <is>
          <t>B3</t>
        </is>
      </c>
      <c r="D84" s="122" t="inlineStr">
        <is>
          <t>Authorizer</t>
        </is>
      </c>
      <c r="E84" s="234" t="inlineStr">
        <is>
          <t>授权人</t>
        </is>
      </c>
      <c r="F84" s="235" t="inlineStr">
        <is>
          <t>回答責任者</t>
        </is>
      </c>
      <c r="G84" s="122" t="inlineStr">
        <is>
          <t>책임자</t>
        </is>
      </c>
      <c r="H84" s="270" t="inlineStr">
        <is>
          <t>Personne responsable</t>
        </is>
      </c>
      <c r="I84" s="183" t="inlineStr">
        <is>
          <t>Bevollmächtigter</t>
        </is>
      </c>
    </row>
    <row r="85" ht="13.5" customHeight="1">
      <c r="A85" s="122">
        <f>B85&amp;C85</f>
        <v/>
      </c>
      <c r="B85" s="122" t="inlineStr">
        <is>
          <t>Definitions</t>
        </is>
      </c>
      <c r="C85" s="122" t="inlineStr">
        <is>
          <t>B4</t>
        </is>
      </c>
      <c r="D85" s="240" t="inlineStr">
        <is>
          <t>Cobalt Refiner</t>
        </is>
      </c>
      <c r="E85" s="240" t="inlineStr">
        <is>
          <t>钴精炼厂</t>
        </is>
      </c>
      <c r="F85" s="247" t="inlineStr">
        <is>
          <t>コバルト精製業者</t>
        </is>
      </c>
      <c r="G85" s="240" t="inlineStr">
        <is>
          <t>코발트 정련소</t>
        </is>
      </c>
      <c r="H85" s="270" t="inlineStr">
        <is>
          <t>Affineur de cobalt</t>
        </is>
      </c>
      <c r="I85" s="183" t="inlineStr">
        <is>
          <t>Cobalt (Co) Raffinerie (Schmelzhutte)</t>
        </is>
      </c>
    </row>
    <row r="86">
      <c r="A86" s="122">
        <f>B86&amp;C86</f>
        <v/>
      </c>
      <c r="B86" s="122" t="inlineStr">
        <is>
          <t>Definitions</t>
        </is>
      </c>
      <c r="C86" s="122" t="inlineStr">
        <is>
          <t>B5</t>
        </is>
      </c>
      <c r="D86" s="122" t="inlineStr">
        <is>
          <t>Conflict-Affected and High-Risk Areas (CAHRA)</t>
        </is>
      </c>
      <c r="E86" s="234" t="inlineStr">
        <is>
          <t>受冲突影响和高风险地区 (CAHRA)</t>
        </is>
      </c>
      <c r="F86" s="235" t="inlineStr">
        <is>
          <t>紛争地域および高リスク地域（CAHRA)</t>
        </is>
      </c>
      <c r="G86" s="122" t="inlineStr">
        <is>
          <t>분쟁 및 고위험 지역(CAHRA)</t>
        </is>
      </c>
      <c r="H86" s="270" t="inlineStr">
        <is>
          <t>Zones touchées par des conflits et à haut risque (CAHRA)</t>
        </is>
      </c>
      <c r="I86" s="183" t="inlineStr">
        <is>
          <t>Konflikt- und Hochrisikogebiete (CAHRA)</t>
        </is>
      </c>
    </row>
    <row r="87" ht="13.5" customHeight="1">
      <c r="A87" s="122">
        <f>B87&amp;C87</f>
        <v/>
      </c>
      <c r="B87" s="122" t="inlineStr">
        <is>
          <t>Definitions</t>
        </is>
      </c>
      <c r="C87" s="122" t="inlineStr">
        <is>
          <t>B6</t>
        </is>
      </c>
      <c r="D87" s="240" t="inlineStr">
        <is>
          <t>Copper Processor*</t>
        </is>
      </c>
      <c r="E87" s="240" t="inlineStr">
        <is>
          <t>铜加工厂*</t>
        </is>
      </c>
      <c r="F87" s="240" t="inlineStr">
        <is>
          <t>銅加工業者*</t>
        </is>
      </c>
      <c r="G87" s="240" t="inlineStr">
        <is>
          <t>구리 처리업체*</t>
        </is>
      </c>
      <c r="H87" s="240" t="inlineStr">
        <is>
          <t>Installation de traitement du cuivre*</t>
        </is>
      </c>
      <c r="I87" s="240" t="inlineStr">
        <is>
          <t>Kupferverarbeiter*</t>
        </is>
      </c>
    </row>
    <row r="88">
      <c r="A88" s="122">
        <f>B88&amp;C88</f>
        <v/>
      </c>
      <c r="B88" s="122" t="inlineStr">
        <is>
          <t>Definitions</t>
        </is>
      </c>
      <c r="C88" s="122" t="inlineStr">
        <is>
          <t>B7</t>
        </is>
      </c>
      <c r="D88" s="122" t="inlineStr">
        <is>
          <t>Declaration of Scope or Class</t>
        </is>
      </c>
      <c r="E88" s="234" t="inlineStr">
        <is>
          <t>申报范围或类别</t>
        </is>
      </c>
      <c r="F88" s="235" t="inlineStr">
        <is>
          <t>申告範囲またはクラス</t>
        </is>
      </c>
      <c r="G88" s="122" t="inlineStr">
        <is>
          <t>선언 범주 또는 등급</t>
        </is>
      </c>
      <c r="H88" s="270" t="inlineStr">
        <is>
          <t>Déclaration de champ d’application ou de classe</t>
        </is>
      </c>
      <c r="I88" s="183" t="inlineStr">
        <is>
          <t>Erklärung Anwendungsbereich oder Klasse</t>
        </is>
      </c>
    </row>
    <row r="89">
      <c r="A89" s="122">
        <f>B89&amp;C89</f>
        <v/>
      </c>
      <c r="B89" s="122" t="inlineStr">
        <is>
          <t>Definitions</t>
        </is>
      </c>
      <c r="C89" s="122" t="inlineStr">
        <is>
          <t>B8</t>
        </is>
      </c>
      <c r="D89" s="122" t="inlineStr">
        <is>
          <t>Due Diligence</t>
        </is>
      </c>
      <c r="E89" s="234" t="inlineStr">
        <is>
          <t>尽职调查</t>
        </is>
      </c>
      <c r="F89" s="235" t="inlineStr">
        <is>
          <t>デュー・ディリジェンス</t>
        </is>
      </c>
      <c r="G89" s="122" t="inlineStr">
        <is>
          <t>실사</t>
        </is>
      </c>
      <c r="H89" s="270" t="inlineStr">
        <is>
          <t>Diligence raisonnable</t>
        </is>
      </c>
      <c r="I89" s="183" t="inlineStr">
        <is>
          <t>Sorgfaltspflicht</t>
        </is>
      </c>
    </row>
    <row r="90" ht="13.5" customHeight="1">
      <c r="A90" s="122">
        <f>B90&amp;C90</f>
        <v/>
      </c>
      <c r="B90" s="122" t="inlineStr">
        <is>
          <t>Definitions</t>
        </is>
      </c>
      <c r="C90" s="122" t="inlineStr">
        <is>
          <t>B9</t>
        </is>
      </c>
      <c r="D90" s="364" t="inlineStr">
        <is>
          <t>Graphite (Natural)*</t>
        </is>
      </c>
      <c r="E90" s="364" t="inlineStr">
        <is>
          <t>天然石墨*</t>
        </is>
      </c>
      <c r="F90" s="364" t="inlineStr">
        <is>
          <t>天然黒鉛*</t>
        </is>
      </c>
      <c r="G90" s="364" t="inlineStr">
        <is>
          <t>천연 흑연*</t>
        </is>
      </c>
      <c r="H90" s="364" t="inlineStr">
        <is>
          <t>Graphite naturel*</t>
        </is>
      </c>
      <c r="I90" s="364" t="inlineStr">
        <is>
          <t>Natürlicher Graphit*</t>
        </is>
      </c>
    </row>
    <row r="91" ht="13.5" customHeight="1">
      <c r="A91" s="122">
        <f>B91&amp;C91</f>
        <v/>
      </c>
      <c r="B91" s="122" t="inlineStr">
        <is>
          <t>Definitions</t>
        </is>
      </c>
      <c r="C91" s="122" t="inlineStr">
        <is>
          <t>B10</t>
        </is>
      </c>
      <c r="D91" s="240" t="inlineStr">
        <is>
          <t>Graphite Processor*</t>
        </is>
      </c>
      <c r="E91" s="240" t="inlineStr">
        <is>
          <t>石墨生产商*</t>
        </is>
      </c>
      <c r="F91" s="240" t="inlineStr">
        <is>
          <t>黒鉛加工業者*</t>
        </is>
      </c>
      <c r="G91" s="240" t="inlineStr">
        <is>
          <t>흑연 생산자*</t>
        </is>
      </c>
      <c r="H91" s="240" t="inlineStr">
        <is>
          <t>Producteur de graphite*</t>
        </is>
      </c>
      <c r="I91" s="240" t="inlineStr">
        <is>
          <t>Hersteller von Graphit*</t>
        </is>
      </c>
    </row>
    <row r="92">
      <c r="A92" s="122">
        <f>B92&amp;C92</f>
        <v/>
      </c>
      <c r="B92" s="122" t="inlineStr">
        <is>
          <t>Definitions</t>
        </is>
      </c>
      <c r="C92" s="122" t="inlineStr">
        <is>
          <t>B11</t>
        </is>
      </c>
      <c r="D92" s="122" t="inlineStr">
        <is>
          <t>Independent Third-Party Audit Firm</t>
        </is>
      </c>
      <c r="E92" s="234" t="inlineStr">
        <is>
          <t>独立的私营审核机构</t>
        </is>
      </c>
      <c r="F92" s="235" t="inlineStr">
        <is>
          <t>独立第三者監査法人</t>
        </is>
      </c>
      <c r="G92" s="122" t="inlineStr">
        <is>
          <t>제3자 독립 감사 회사</t>
        </is>
      </c>
      <c r="H92" s="270" t="inlineStr">
        <is>
          <t>Cabinet d’audit indépendant du secteur privé</t>
        </is>
      </c>
      <c r="I92" s="183" t="inlineStr">
        <is>
          <t>Unabhängige Private Wirtschaftsprüfungsgesellschaft</t>
        </is>
      </c>
    </row>
    <row r="93">
      <c r="A93" s="122">
        <f>B93&amp;C93</f>
        <v/>
      </c>
      <c r="B93" s="122" t="inlineStr">
        <is>
          <t>Definitions</t>
        </is>
      </c>
      <c r="C93" s="122" t="inlineStr">
        <is>
          <t>B12</t>
        </is>
      </c>
      <c r="D93" s="122" t="inlineStr">
        <is>
          <t>Intentionally added</t>
        </is>
      </c>
      <c r="E93" s="234" t="inlineStr">
        <is>
          <t>有目的添加</t>
        </is>
      </c>
      <c r="F93" s="235" t="inlineStr">
        <is>
          <t>意図的な添加</t>
        </is>
      </c>
      <c r="G93" s="122" t="inlineStr">
        <is>
          <t>의도적으로 추가됨</t>
        </is>
      </c>
      <c r="H93" s="270" t="inlineStr">
        <is>
          <t>Ajouté intentionnellement</t>
        </is>
      </c>
      <c r="I93" s="183" t="inlineStr">
        <is>
          <t>Absichtlich hinzugefügt</t>
        </is>
      </c>
    </row>
    <row r="94" ht="13.5" customHeight="1">
      <c r="A94" s="122">
        <f>B94&amp;C94</f>
        <v/>
      </c>
      <c r="B94" s="122" t="inlineStr">
        <is>
          <t>Definitions</t>
        </is>
      </c>
      <c r="C94" s="122" t="inlineStr">
        <is>
          <t>B13</t>
        </is>
      </c>
      <c r="D94" s="240" t="inlineStr">
        <is>
          <t>Lithium Processor*</t>
        </is>
      </c>
      <c r="E94" s="240" t="inlineStr">
        <is>
          <t>锂加工厂*</t>
        </is>
      </c>
      <c r="F94" s="240" t="inlineStr">
        <is>
          <t>リチウム加工業者*</t>
        </is>
      </c>
      <c r="G94" s="240" t="inlineStr">
        <is>
          <t>리튬 처리업체*</t>
        </is>
      </c>
      <c r="H94" s="240" t="inlineStr">
        <is>
          <t>Installation de traitement du lithium*</t>
        </is>
      </c>
      <c r="I94" s="240" t="inlineStr">
        <is>
          <t>Lithiumverarbeiter*</t>
        </is>
      </c>
    </row>
    <row r="95">
      <c r="A95" s="122">
        <f>B95&amp;C95</f>
        <v/>
      </c>
      <c r="B95" s="122" t="inlineStr">
        <is>
          <t>Definitions</t>
        </is>
      </c>
      <c r="C95" s="122" t="inlineStr">
        <is>
          <t>B14</t>
        </is>
      </c>
      <c r="D95" s="122" t="inlineStr">
        <is>
          <t>OECD</t>
        </is>
      </c>
      <c r="E95" s="234" t="inlineStr">
        <is>
          <t>组织经济合作与发展</t>
        </is>
      </c>
      <c r="F95" s="235" t="inlineStr">
        <is>
          <t>経済協力開発機構（OECD）</t>
        </is>
      </c>
      <c r="G95" s="122" t="inlineStr">
        <is>
          <t>OECD</t>
        </is>
      </c>
      <c r="H95" s="270" t="inlineStr">
        <is>
          <t>OCDE</t>
        </is>
      </c>
      <c r="I95" s="183" t="inlineStr">
        <is>
          <t>OECD</t>
        </is>
      </c>
    </row>
    <row r="96" ht="13.5" customHeight="1">
      <c r="A96" s="122">
        <f>B96&amp;C96</f>
        <v/>
      </c>
      <c r="B96" s="122" t="inlineStr">
        <is>
          <t>Definitions</t>
        </is>
      </c>
      <c r="C96" s="122" t="inlineStr">
        <is>
          <t>B15</t>
        </is>
      </c>
      <c r="D96" s="240" t="inlineStr">
        <is>
          <t>Mica (Natural)</t>
        </is>
      </c>
      <c r="E96" s="240" t="inlineStr">
        <is>
          <t>云母（天然）</t>
        </is>
      </c>
      <c r="F96" s="248" t="inlineStr">
        <is>
          <t>マイカ（天然）</t>
        </is>
      </c>
      <c r="G96" s="249" t="inlineStr">
        <is>
          <t>운모(천연)</t>
        </is>
      </c>
      <c r="H96" s="270" t="inlineStr">
        <is>
          <t>Mica (Naturel)</t>
        </is>
      </c>
      <c r="I96" s="183" t="inlineStr">
        <is>
          <t>Natürlicher Glimmer</t>
        </is>
      </c>
    </row>
    <row r="97" ht="13.5" customHeight="1">
      <c r="A97" s="122">
        <f>B97&amp;C97</f>
        <v/>
      </c>
      <c r="B97" s="122" t="inlineStr">
        <is>
          <t>Definitions</t>
        </is>
      </c>
      <c r="C97" s="122" t="inlineStr">
        <is>
          <t>B16</t>
        </is>
      </c>
      <c r="D97" s="240" t="inlineStr">
        <is>
          <t>Mica (Synthetic)</t>
        </is>
      </c>
      <c r="E97" s="240" t="inlineStr">
        <is>
          <t>云母（合成）</t>
        </is>
      </c>
      <c r="F97" s="248" t="inlineStr">
        <is>
          <t>マイカ（合成）</t>
        </is>
      </c>
      <c r="G97" s="250" t="inlineStr">
        <is>
          <t>운모(합성)</t>
        </is>
      </c>
      <c r="H97" s="270" t="inlineStr">
        <is>
          <t>Mica (Synthétique)</t>
        </is>
      </c>
      <c r="I97" s="183" t="inlineStr">
        <is>
          <t>Synthetischer Glimmer (Fluorophlogopite)</t>
        </is>
      </c>
    </row>
    <row r="98" ht="13.5" customHeight="1">
      <c r="A98" s="122">
        <f>B98&amp;C98</f>
        <v/>
      </c>
      <c r="B98" s="122" t="inlineStr">
        <is>
          <t>Definitions</t>
        </is>
      </c>
      <c r="C98" s="122" t="inlineStr">
        <is>
          <t>B17</t>
        </is>
      </c>
      <c r="D98" s="240" t="inlineStr">
        <is>
          <t>Mica Processor</t>
        </is>
      </c>
      <c r="E98" s="240" t="inlineStr">
        <is>
          <t>云母加工厂</t>
        </is>
      </c>
      <c r="F98" s="248" t="inlineStr">
        <is>
          <t>マイカ加工業者</t>
        </is>
      </c>
      <c r="G98" s="250" t="inlineStr">
        <is>
          <t>운모 처리업체</t>
        </is>
      </c>
      <c r="H98" s="274" t="inlineStr">
        <is>
          <t>Processeur de mica</t>
        </is>
      </c>
      <c r="I98" s="240" t="inlineStr">
        <is>
          <t>Glimmerprozessor</t>
        </is>
      </c>
    </row>
    <row r="99" ht="13.5" customHeight="1">
      <c r="A99" s="122">
        <f>B99&amp;C99</f>
        <v/>
      </c>
      <c r="B99" s="122" t="inlineStr">
        <is>
          <t>Definitions</t>
        </is>
      </c>
      <c r="C99" s="122" t="inlineStr">
        <is>
          <t>B18</t>
        </is>
      </c>
      <c r="D99" s="240" t="inlineStr">
        <is>
          <t>Nickel Processor*</t>
        </is>
      </c>
      <c r="E99" s="240" t="inlineStr">
        <is>
          <t>镍加工厂*</t>
        </is>
      </c>
      <c r="F99" s="240" t="inlineStr">
        <is>
          <t>ニッケル加工業者*</t>
        </is>
      </c>
      <c r="G99" s="240" t="inlineStr">
        <is>
          <t>니켈 처리업체*</t>
        </is>
      </c>
      <c r="H99" s="240" t="inlineStr">
        <is>
          <t>Installation de traitement du nickel*</t>
        </is>
      </c>
      <c r="I99" s="240" t="inlineStr">
        <is>
          <t>Nickelverarbeiter*</t>
        </is>
      </c>
    </row>
    <row r="100" ht="13.5" customHeight="1">
      <c r="A100" s="122">
        <f>B100&amp;C100</f>
        <v/>
      </c>
      <c r="B100" s="122" t="inlineStr">
        <is>
          <t>Definitions</t>
        </is>
      </c>
      <c r="C100" s="122" t="inlineStr">
        <is>
          <t>B19</t>
        </is>
      </c>
      <c r="D100" s="240" t="inlineStr">
        <is>
          <t>Processor</t>
        </is>
      </c>
      <c r="E100" s="240" t="inlineStr">
        <is>
          <t>加工商</t>
        </is>
      </c>
      <c r="F100" s="247" t="inlineStr">
        <is>
          <t>加工業者</t>
        </is>
      </c>
      <c r="G100" s="250" t="inlineStr">
        <is>
          <t>가공업체</t>
        </is>
      </c>
      <c r="H100" s="270" t="inlineStr">
        <is>
          <t>Transformateur</t>
        </is>
      </c>
      <c r="I100" s="183" t="inlineStr">
        <is>
          <t>Prozessor</t>
        </is>
      </c>
    </row>
    <row r="101">
      <c r="A101" s="122">
        <f>B101&amp;C101</f>
        <v/>
      </c>
      <c r="B101" s="122" t="inlineStr">
        <is>
          <t>Definitions</t>
        </is>
      </c>
      <c r="C101" s="122" t="inlineStr">
        <is>
          <t>B20</t>
        </is>
      </c>
      <c r="D101" s="122" t="inlineStr">
        <is>
          <t>Product</t>
        </is>
      </c>
      <c r="E101" s="234" t="inlineStr">
        <is>
          <t>产品</t>
        </is>
      </c>
      <c r="F101" s="235" t="inlineStr">
        <is>
          <t>製品</t>
        </is>
      </c>
      <c r="G101" s="122" t="inlineStr">
        <is>
          <t>제품</t>
        </is>
      </c>
      <c r="H101" s="270" t="inlineStr">
        <is>
          <t>Produit</t>
        </is>
      </c>
      <c r="I101" s="183" t="inlineStr">
        <is>
          <t>Produkt</t>
        </is>
      </c>
    </row>
    <row r="102" ht="26.1" customHeight="1">
      <c r="A102" s="122">
        <f>B102&amp;C102</f>
        <v/>
      </c>
      <c r="B102" s="122" t="inlineStr">
        <is>
          <t>Definitions</t>
        </is>
      </c>
      <c r="C102" s="122" t="inlineStr">
        <is>
          <t>B21</t>
        </is>
      </c>
      <c r="D102" s="122" t="inlineStr">
        <is>
          <t>Recycled or Scrap Sources</t>
        </is>
      </c>
      <c r="E102" s="234" t="inlineStr">
        <is>
          <t>回收或废料源</t>
        </is>
      </c>
      <c r="F102" s="235" t="inlineStr">
        <is>
          <t>再生利用品又はスクラップ起源
Recycled and Scrap Sources</t>
        </is>
      </c>
      <c r="G102" s="122" t="inlineStr">
        <is>
          <t>재활용 또는 폐자원</t>
        </is>
      </c>
      <c r="H102" s="270" t="inlineStr">
        <is>
          <t>Sources de produits recyclés ou déchets</t>
        </is>
      </c>
      <c r="I102" s="183" t="inlineStr">
        <is>
          <t>Recycling oder Schrott Quellen</t>
        </is>
      </c>
    </row>
    <row r="103">
      <c r="A103" s="122">
        <f>B103&amp;C103</f>
        <v/>
      </c>
      <c r="B103" s="122" t="inlineStr">
        <is>
          <t>Definitions</t>
        </is>
      </c>
      <c r="C103" s="122" t="inlineStr">
        <is>
          <t>B22</t>
        </is>
      </c>
      <c r="D103" s="122" t="inlineStr">
        <is>
          <t>Responsible Business Alliance (RBA)</t>
        </is>
      </c>
      <c r="E103" s="234" t="inlineStr">
        <is>
          <t>责任商业联盟 (RBA)</t>
        </is>
      </c>
      <c r="F103" s="235" t="inlineStr">
        <is>
          <t>Responsible Business Alliance (RBA)</t>
        </is>
      </c>
      <c r="G103" s="122" t="inlineStr">
        <is>
          <t>Responsible Business Alliance (RBA)</t>
        </is>
      </c>
      <c r="H103" s="270" t="inlineStr">
        <is>
          <t>Responsible Business Alliance (RBA)</t>
        </is>
      </c>
      <c r="I103" s="270" t="inlineStr">
        <is>
          <t>Responsible Business Alliance (RBA)</t>
        </is>
      </c>
    </row>
    <row r="104" ht="26.1" customHeight="1">
      <c r="A104" s="122">
        <f>B104&amp;C104</f>
        <v/>
      </c>
      <c r="B104" s="122" t="inlineStr">
        <is>
          <t>Definitions</t>
        </is>
      </c>
      <c r="C104" s="122" t="inlineStr">
        <is>
          <t>B23</t>
        </is>
      </c>
      <c r="D104" s="122" t="inlineStr">
        <is>
          <t>Responsible Minerals Assurance Process (RMAP)</t>
        </is>
      </c>
      <c r="E104" s="234" t="inlineStr">
        <is>
          <t>不使用冲突矿产冶炼厂计划（RMAP）</t>
        </is>
      </c>
      <c r="F104" s="235" t="inlineStr">
        <is>
          <t>責任ある鉱物保証プロセス (RMAP)　Responsible Minerals Assurance Process(RMAP)</t>
        </is>
      </c>
      <c r="G104" s="122" t="inlineStr">
        <is>
          <t>책임 있는 광물 보증 프로세스(RMAP)</t>
        </is>
      </c>
      <c r="H104" s="270" t="inlineStr">
        <is>
          <t>Processus d’assurance des minéraux responsables (RMAP)</t>
        </is>
      </c>
      <c r="I104" s="183" t="inlineStr">
        <is>
          <t>Responsible Minerals Assurance Process (RMAP)</t>
        </is>
      </c>
    </row>
    <row r="105">
      <c r="A105" s="122">
        <f>B105&amp;C105</f>
        <v/>
      </c>
      <c r="B105" s="122" t="inlineStr">
        <is>
          <t>Definitions</t>
        </is>
      </c>
      <c r="C105" s="122" t="inlineStr">
        <is>
          <t>B24</t>
        </is>
      </c>
      <c r="D105" s="122" t="inlineStr">
        <is>
          <t>Responsible Minerals Initiative (RMI)</t>
        </is>
      </c>
      <c r="E105" s="234" t="inlineStr">
        <is>
          <t>负责任矿物计划 (RMI)</t>
        </is>
      </c>
      <c r="F105" s="235" t="inlineStr">
        <is>
          <t>責任ある鉱物イニシアチブ(RMI) Responsible Minerals Initiative (RMI)</t>
        </is>
      </c>
      <c r="G105" s="122" t="inlineStr">
        <is>
          <t>책임 있는 광물 이니셔티브 (RMI)</t>
        </is>
      </c>
      <c r="H105" s="270" t="inlineStr">
        <is>
          <t>Initiative pour des minerais responsables (RMI)</t>
        </is>
      </c>
      <c r="I105" s="183" t="inlineStr">
        <is>
          <t>Responsible Minerals Initiative</t>
        </is>
      </c>
    </row>
    <row r="106">
      <c r="A106" s="122">
        <f>B106&amp;C106</f>
        <v/>
      </c>
      <c r="B106" s="122" t="inlineStr">
        <is>
          <t>Definitions</t>
        </is>
      </c>
      <c r="C106" s="122" t="inlineStr">
        <is>
          <t>B25</t>
        </is>
      </c>
      <c r="D106" s="122" t="inlineStr">
        <is>
          <t>RMAP Conformant Smelter List</t>
        </is>
      </c>
      <c r="E106" s="234" t="inlineStr">
        <is>
          <t>RMAP 合规冶炼厂目录</t>
        </is>
      </c>
      <c r="F106" s="235" t="inlineStr">
        <is>
          <t>RMAP適合製錬業者リスト</t>
        </is>
      </c>
      <c r="G106" s="122" t="inlineStr">
        <is>
          <t>RMAP 준수 제련소 목록</t>
        </is>
      </c>
      <c r="H106" s="270" t="inlineStr">
        <is>
          <t>Liste de fonderies conformes RMAP</t>
        </is>
      </c>
      <c r="I106" s="183" t="inlineStr">
        <is>
          <t>RMAP Konforme Smelter Liste</t>
        </is>
      </c>
    </row>
    <row r="107">
      <c r="A107" s="122">
        <f>B107&amp;C107</f>
        <v/>
      </c>
      <c r="B107" s="122" t="inlineStr">
        <is>
          <t>Definitions</t>
        </is>
      </c>
      <c r="C107" s="122" t="inlineStr">
        <is>
          <t>B26</t>
        </is>
      </c>
      <c r="D107" s="122" t="inlineStr">
        <is>
          <t>Smelter</t>
        </is>
      </c>
      <c r="E107" s="234" t="inlineStr">
        <is>
          <t>冶炼厂</t>
        </is>
      </c>
      <c r="F107" s="235" t="inlineStr">
        <is>
          <t>製錬業者</t>
        </is>
      </c>
      <c r="G107" s="122" t="inlineStr">
        <is>
          <t>제련소</t>
        </is>
      </c>
      <c r="H107" s="270" t="inlineStr">
        <is>
          <t>Fonderie</t>
        </is>
      </c>
      <c r="I107" s="183" t="inlineStr">
        <is>
          <t>Schmelzhütte</t>
        </is>
      </c>
    </row>
    <row r="108">
      <c r="A108" s="122">
        <f>B108&amp;C108</f>
        <v/>
      </c>
      <c r="B108" s="122" t="inlineStr">
        <is>
          <t>Definitions</t>
        </is>
      </c>
      <c r="C108" s="122" t="inlineStr">
        <is>
          <t>B27</t>
        </is>
      </c>
      <c r="D108" s="122" t="inlineStr">
        <is>
          <t>Smelter Identification Number</t>
        </is>
      </c>
      <c r="E108" s="234" t="inlineStr">
        <is>
          <t>冶炼厂识别序号</t>
        </is>
      </c>
      <c r="F108" s="235" t="inlineStr">
        <is>
          <t>製錬業者識別番号</t>
        </is>
      </c>
      <c r="G108" s="122" t="inlineStr">
        <is>
          <t>제련소 식별 번호</t>
        </is>
      </c>
      <c r="H108" s="270" t="inlineStr">
        <is>
          <t>Numéro d’identification d’une fonderie</t>
        </is>
      </c>
      <c r="I108" s="183" t="inlineStr">
        <is>
          <t>Schmelzhütte Id-Nummer</t>
        </is>
      </c>
    </row>
    <row r="109" ht="40.5" customHeight="1">
      <c r="A109" s="122">
        <f>B109&amp;C109</f>
        <v/>
      </c>
      <c r="B109" s="122" t="inlineStr">
        <is>
          <t>Definitions</t>
        </is>
      </c>
      <c r="C109" s="122" t="inlineStr">
        <is>
          <t>B28</t>
        </is>
      </c>
      <c r="D109" s="122" t="inlineStr">
        <is>
          <t>* Please consult the EMRT Completion Guide for additional details on primary and secondary sources for this mineral.</t>
        </is>
      </c>
      <c r="E109" s="122" t="inlineStr">
        <is>
          <t>* 请查阅 EMRT 填写指南，了解更多关于本矿产主要和次要来源的详情。</t>
        </is>
      </c>
      <c r="F109" s="122" t="inlineStr">
        <is>
          <t>* この鉱物の一次および二次原材料に関する追加情報については、EMRT記入ガイドを参照してください。</t>
        </is>
      </c>
      <c r="G109" s="122" t="inlineStr">
        <is>
          <t>* 이 광물의 1차 및 2차 공급원에 대한 자세한 내용은 EMRT 완료 가이드를 참조하십시오.</t>
        </is>
      </c>
      <c r="H109" s="122" t="inlineStr">
        <is>
          <t>* Pour en savoir plus sur les sources primaires et secondaires de ce minerai, veuillez consulter le guide de finalisation de l’EMRT.</t>
        </is>
      </c>
      <c r="I109" s="122" t="inlineStr">
        <is>
          <t>* Weitere Informationen zu primären und sekundären Quellen für dieses Mineral finden Sie im EMRT-Leitfaden zum Ausfüllen.</t>
        </is>
      </c>
    </row>
    <row r="110">
      <c r="A110" s="122">
        <f>B110&amp;C110</f>
        <v/>
      </c>
      <c r="B110" s="122" t="inlineStr">
        <is>
          <t>Definitions</t>
        </is>
      </c>
      <c r="C110" s="122" t="inlineStr">
        <is>
          <t>C2</t>
        </is>
      </c>
      <c r="D110" s="122" t="inlineStr">
        <is>
          <t>DEFINITION</t>
        </is>
      </c>
      <c r="E110" s="251" t="inlineStr">
        <is>
          <t>定义</t>
        </is>
      </c>
      <c r="F110" s="235" t="inlineStr">
        <is>
          <t>定義</t>
        </is>
      </c>
      <c r="G110" s="122" t="inlineStr">
        <is>
          <t>정의</t>
        </is>
      </c>
      <c r="H110" s="270" t="inlineStr">
        <is>
          <t>DÉFINITION</t>
        </is>
      </c>
      <c r="I110" s="183" t="inlineStr">
        <is>
          <t>Definition</t>
        </is>
      </c>
    </row>
    <row r="111" ht="81" customHeight="1">
      <c r="A111" s="122">
        <f>B111&amp;C111</f>
        <v/>
      </c>
      <c r="B111" s="122" t="inlineStr">
        <is>
          <t>Definitions</t>
        </is>
      </c>
      <c r="C111" s="122" t="inlineStr">
        <is>
          <t>C3</t>
        </is>
      </c>
      <c r="D111" s="122" t="inlineStr">
        <is>
          <t xml:space="preserve">This field identifies the person responsible for the content of the declaration. The authorizer may be a different individual from the contact person. It is not correct to use the words ‘‘same’’ or similar identification to provide the name of the authorizer. </t>
        </is>
      </c>
      <c r="E111" s="234" t="inlineStr">
        <is>
          <t xml:space="preserve">此栏目定义对申报内容负责的责任人.授权人可能与申报内容责任人不一致，故不能填写“相同一样”, 需提供授权人的姓名。 </t>
        </is>
      </c>
      <c r="F111" s="235" t="inlineStr">
        <is>
          <t>この欄は、申告内容の回答責任者を特定します。回答責任者は連絡先と異なる人でもかまいません。「同上」又は同様の表現は避けてください。</t>
        </is>
      </c>
      <c r="G111" s="122" t="inlineStr">
        <is>
          <t xml:space="preserve">이 항목은 선언 내용의 책임자를 뜻합니다. 책임자는 문의 담당자와는 다른 사람일 수 있습니다. 책임자의 이름을 입력할 때 "same(동일)" 또는 이와 유사한 식별 단어를 사용하지 마십시오. </t>
        </is>
      </c>
      <c r="H111" s="270" t="inlineStr">
        <is>
          <t xml:space="preserve">Ce champ indique la personne responsable du contenu de la déclaration. La personne responsable peut être différente du contact. Il n’est pas autorisé d’utiliser le mot « identique » ou équivalent au lieu de fournir le nom de la personne responsable. </t>
        </is>
      </c>
      <c r="I111" s="122" t="inlineStr">
        <is>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is>
      </c>
    </row>
    <row r="112" ht="54" customHeight="1">
      <c r="A112" s="122">
        <f>B112&amp;C112</f>
        <v/>
      </c>
      <c r="B112" s="122" t="inlineStr">
        <is>
          <t>Definitions</t>
        </is>
      </c>
      <c r="C112" s="122" t="inlineStr">
        <is>
          <t>C4</t>
        </is>
      </c>
      <c r="D112" s="122" t="inlineStr">
        <is>
          <t>An entity that processes cobalt concentrates, intermediates or recycled feed and produces a cobalt product for direct use in a downstream manufacturing process.</t>
        </is>
      </c>
      <c r="E112" s="238" t="inlineStr">
        <is>
          <t>处理钴精矿、中间产品或再循环材料并生产直接用于下游制造工艺的钴产品的实体。</t>
        </is>
      </c>
      <c r="F112" s="235" t="inlineStr">
        <is>
          <t>コバルトの濃縮物、中間物、またはリサイクル材を加工し、川下製造プロセスで直接使用するためのコバルト製品を製造する企業。</t>
        </is>
      </c>
      <c r="G112" s="242" t="inlineStr">
        <is>
          <t>코발트 정광, 중간 생산물 또는 재활용 원료를 공정하고 다운스트림 생산 공정에서 직접 사용할 수 있는 코발트 물질을 생산하는 회사입니다.</t>
        </is>
      </c>
      <c r="H112" s="270" t="inlineStr">
        <is>
          <t>Une entité qui traite des concentrés, des produits semi-finis ou recyclés à partir du cobalt et qui fabrique un produit à base de cobalt pour une utilisation directe dans un procédé de fabrication en aval.</t>
        </is>
      </c>
      <c r="I112" s="283" t="inlineStr">
        <is>
          <t>Ein Unternehmen, das Cobaltkonzentrate, Zwischenprodukte oder recycelte Rohstoffe verarbeitet und ein Cobaltprodukt zur direkten Verwendung in einem nachgelagerten Herstellungsprozess herstellt.</t>
        </is>
      </c>
    </row>
    <row r="113" ht="175.5" customHeight="1">
      <c r="A113" s="122">
        <f>B113&amp;C113</f>
        <v/>
      </c>
      <c r="B113" s="122" t="inlineStr">
        <is>
          <t>Definitions</t>
        </is>
      </c>
      <c r="C113" s="122" t="inlineStr">
        <is>
          <t>C5</t>
        </is>
      </c>
      <c r="D113" s="122" t="inlineStr">
        <is>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is>
      </c>
      <c r="E113" s="234" t="inlineStr">
        <is>
          <t>根据《经合组织尽职调查指南》的定义，受冲突影响和高风险地区 (CAHRA)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is>
      </c>
      <c r="F113" s="235" t="inlineStr">
        <is>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is>
      </c>
      <c r="G113" s="122" t="inlineStr">
        <is>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is>
      </c>
      <c r="H113" s="270" t="inlineStr">
        <is>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is>
      </c>
      <c r="I113" s="122" t="inlineStr">
        <is>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is>
      </c>
    </row>
    <row r="114" ht="108" customHeight="1">
      <c r="A114" s="122">
        <f>B114&amp;C114</f>
        <v/>
      </c>
      <c r="B114" s="122" t="inlineStr">
        <is>
          <t>Definitions</t>
        </is>
      </c>
      <c r="C114" s="122" t="inlineStr">
        <is>
          <t>C6</t>
        </is>
      </c>
      <c r="D114" s="122" t="inlineStr">
        <is>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is>
      </c>
      <c r="E114" s="234" t="inlineStr">
        <is>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is>
      </c>
      <c r="F114" s="235" t="inlineStr">
        <is>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is>
      </c>
      <c r="G114" s="122" t="inlineStr">
        <is>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is>
      </c>
      <c r="H114" s="270" t="inlineStr">
        <is>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is>
      </c>
      <c r="I114" s="122" t="inlineStr">
        <is>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is>
      </c>
    </row>
    <row r="115" ht="148.5" customHeight="1">
      <c r="A115" s="122">
        <f>B115&amp;C115</f>
        <v/>
      </c>
      <c r="B115" s="122" t="inlineStr">
        <is>
          <t>Definitions</t>
        </is>
      </c>
      <c r="C115" s="122" t="inlineStr">
        <is>
          <t>C7</t>
        </is>
      </c>
      <c r="D115" s="122" t="inlineStr">
        <is>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is>
      </c>
      <c r="E115" s="234" t="inlineStr">
        <is>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is>
      </c>
      <c r="F115" s="235" t="inlineStr">
        <is>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is>
      </c>
      <c r="G115" s="122" t="inlineStr">
        <is>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is>
      </c>
      <c r="H115" s="270" t="inlineStr">
        <is>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is>
      </c>
      <c r="I115" s="122" t="inlineStr">
        <is>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is>
      </c>
    </row>
    <row r="116" ht="124.5" customHeight="1">
      <c r="A116" s="122">
        <f>B116&amp;C116</f>
        <v/>
      </c>
      <c r="B116" s="122" t="inlineStr">
        <is>
          <t>Definitions</t>
        </is>
      </c>
      <c r="C116" s="122" t="inlineStr">
        <is>
          <t>C8</t>
        </is>
      </c>
      <c r="D116" s="122" t="inlineStr">
        <is>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is>
      </c>
      <c r="E116" s="234" t="inlineStr">
        <is>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t>
        </is>
      </c>
      <c r="F116" s="235" t="inlineStr">
        <is>
          <t>OECD紛争地域および高リスク地域からの鉱物の責任あるサプライチェーンのためのデュー・ディリジェンスガイダンス（OECDガイダンス）はデュー・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is>
      </c>
      <c r="G116" s="122" t="inlineStr">
        <is>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is>
      </c>
      <c r="H116" s="270" t="inlineStr">
        <is>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is>
      </c>
      <c r="I116" s="122" t="inlineStr">
        <is>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is>
      </c>
    </row>
    <row r="117" ht="108" customHeight="1">
      <c r="A117" s="122">
        <f>B117&amp;C117</f>
        <v/>
      </c>
      <c r="B117" s="122" t="inlineStr">
        <is>
          <t>Definitions</t>
        </is>
      </c>
      <c r="C117" s="122" t="inlineStr">
        <is>
          <t>C9</t>
        </is>
      </c>
      <c r="D117" s="339" t="inlineStr">
        <is>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is>
      </c>
      <c r="E117" s="238" t="inlineStr">
        <is>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is>
      </c>
      <c r="F117" s="365" t="inlineStr">
        <is>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is>
      </c>
      <c r="G117" s="366" t="inlineStr">
        <is>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is>
      </c>
      <c r="H117" s="270" t="inlineStr">
        <is>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is>
      </c>
      <c r="I117" s="122" t="inlineStr">
        <is>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is>
      </c>
    </row>
    <row r="118" ht="94.5" customHeight="1">
      <c r="A118" s="122">
        <f>B118&amp;C118</f>
        <v/>
      </c>
      <c r="B118" s="122" t="inlineStr">
        <is>
          <t>Definitions</t>
        </is>
      </c>
      <c r="C118" s="122" t="inlineStr">
        <is>
          <t>C10</t>
        </is>
      </c>
      <c r="D118" s="339" t="inlineStr">
        <is>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is>
      </c>
      <c r="E118" s="339" t="inlineStr">
        <is>
          <t>球形石墨生产商（夹点）指通过将天然或合成石墨精矿加工为球形石墨（也称作球化石墨）来生产锂离子电池阳极用高纯度、细颗粒石墨产品（涂层或无涂层）的工厂。</t>
        </is>
      </c>
      <c r="F118" s="374" t="inlineStr">
        <is>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is>
      </c>
      <c r="G118" s="367" t="inlineStr">
        <is>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is>
      </c>
      <c r="H118" s="339" t="inlineStr">
        <is>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is>
      </c>
      <c r="I118" s="339" t="inlineStr">
        <is>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is>
      </c>
    </row>
    <row r="119" ht="135" customHeight="1">
      <c r="A119" s="122">
        <f>B119&amp;C119</f>
        <v/>
      </c>
      <c r="B119" s="122" t="inlineStr">
        <is>
          <t>Definitions</t>
        </is>
      </c>
      <c r="C119" s="122" t="inlineStr">
        <is>
          <t>C11</t>
        </is>
      </c>
      <c r="D119" s="122" t="inlineStr">
        <is>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is>
      </c>
      <c r="E119" s="234" t="inlineStr">
        <is>
          <t>就冶炼厂审计而言，“独立第三方审计事务
所”是指能够按照制定的标准对冶炼厂或精炼厂的尽职调查体系进行评估的私营机构。为保持中立和公正性，此类机构及其审计团队不得与被审单位存在利益冲突。</t>
        </is>
      </c>
      <c r="F119" s="235" t="inlineStr">
        <is>
          <t>製錬業者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is>
      </c>
      <c r="G119" s="122" t="inlineStr">
        <is>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is>
      </c>
      <c r="H119" s="270" t="inlineStr">
        <is>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is>
      </c>
      <c r="I119" s="122" t="inlineStr">
        <is>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is>
      </c>
    </row>
    <row r="120" ht="54" customHeight="1">
      <c r="A120" s="122">
        <f>B120&amp;C120</f>
        <v/>
      </c>
      <c r="B120" s="122" t="inlineStr">
        <is>
          <t>Definitions</t>
        </is>
      </c>
      <c r="C120" s="122" t="inlineStr">
        <is>
          <t>C12</t>
        </is>
      </c>
      <c r="D120" s="122" t="inlineStr">
        <is>
          <t>Intentionally added refers to a substance used in one or more product life cycle stage(s) intended to give a particular property, reaction or quality.</t>
        </is>
      </c>
      <c r="E120" s="234" t="inlineStr">
        <is>
          <t>“有意添加”通常指故在产品生命周期的一个或多个阶段中使用的旨在赋予特定属性、反应或质量的物质。</t>
        </is>
      </c>
      <c r="F120" s="247" t="inlineStr">
        <is>
          <t>意図的な添加：物質が製品ライフサイクルの１回（以上）の過程で、特別な性質、反応や品質を与えることを目的に使用されること。</t>
        </is>
      </c>
      <c r="G120" s="122" t="inlineStr">
        <is>
          <t>의도적으로 추가하는 것은 특정 특성, 반응 또는 품질을 제공하기 위해 제품 수명주기의 하나 이상의 단계에서 사용되는 물질입니다.</t>
        </is>
      </c>
      <c r="H120" s="270" t="inlineStr">
        <is>
          <t>« Ajouté intentionnellement » est communément admis comme d'une substance dans une ou plusieurs étapes du cycle de vie d'un produit dans le but de lui conférer une propriété, une réaction ou une qualité particulière.</t>
        </is>
      </c>
      <c r="I120" s="122" t="inlineStr">
        <is>
          <t>"Absichtlich hinzugefügt" bezieht sich im Allgemeinen auf Ein Stoff, der in einer oder mehreren Phasen des Produktlebenszyklus verwendet wird, um eine bestimmte Eigenschaft, Reaktion oder Qualität zu erzielen.</t>
        </is>
      </c>
    </row>
    <row r="121" ht="135" customHeight="1">
      <c r="A121" s="122">
        <f>B121&amp;C121</f>
        <v/>
      </c>
      <c r="B121" s="122" t="inlineStr">
        <is>
          <t>Definitions</t>
        </is>
      </c>
      <c r="C121" s="122" t="inlineStr">
        <is>
          <t>C13</t>
        </is>
      </c>
      <c r="D121" s="122" t="inlineStr">
        <is>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is>
      </c>
      <c r="E121" s="234" t="inlineStr">
        <is>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is>
      </c>
      <c r="F121" s="235" t="inlineStr">
        <is>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is>
      </c>
      <c r="G121" s="122" t="inlineStr">
        <is>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is>
      </c>
      <c r="H121" s="270" t="inlineStr">
        <is>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is>
      </c>
      <c r="I121" s="122" t="inlineStr">
        <is>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is>
      </c>
    </row>
    <row r="122" ht="216" customHeight="1">
      <c r="A122" s="122">
        <f>B122&amp;C122</f>
        <v/>
      </c>
      <c r="B122" s="122" t="inlineStr">
        <is>
          <t>Definitions</t>
        </is>
      </c>
      <c r="C122" s="122" t="inlineStr">
        <is>
          <t>C14</t>
        </is>
      </c>
      <c r="D122" s="122" t="inlineStr">
        <is>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is>
      </c>
      <c r="E122" s="234" t="inlineStr">
        <is>
          <t>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(http://mneguidelines.oecd.org/mining.htm)</t>
        </is>
      </c>
      <c r="F122" s="235" t="inlineStr">
        <is>
          <t>経済協力開発機構OECDは、責任あるサプライチェーンのためのOECDデュー・ディリジェンスガイダンスを策定した。OECDデュー・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is>
      </c>
      <c r="G122" s="122" t="inlineStr">
        <is>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is>
      </c>
      <c r="H122" s="270" t="inlineStr">
        <is>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is>
      </c>
      <c r="I122" s="122" t="inlineStr">
        <is>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is>
      </c>
    </row>
    <row r="123" ht="41.45" customHeight="1">
      <c r="A123" s="122">
        <f>B123&amp;C123</f>
        <v/>
      </c>
      <c r="B123" s="122" t="inlineStr">
        <is>
          <t>Definitions</t>
        </is>
      </c>
      <c r="C123" s="122" t="inlineStr">
        <is>
          <t>C15</t>
        </is>
      </c>
      <c r="D123" s="240" t="inlineStr">
        <is>
          <t>Natural mica is a mineral that is mined or naturally occurring, such as muscovite and phlogopite.</t>
        </is>
      </c>
      <c r="E123" s="241" t="inlineStr">
        <is>
          <t>天然云母是开采出或自然形成的矿物，如白云母或金云母。</t>
        </is>
      </c>
      <c r="F123" s="247" t="inlineStr">
        <is>
          <t>天然マイカは、白雲母及び金雲母のように、採掘されるか天然に発生する鉱物です。</t>
        </is>
      </c>
      <c r="G123" s="249" t="inlineStr">
        <is>
          <t>천연 운모는 백운모 및 금운모 같이 채굴하거나 자연적으로 생성되는 광물입니다.</t>
        </is>
      </c>
      <c r="H123" s="276" t="inlineStr">
        <is>
          <t>Le mica naturel est un minerai exploité ou d'origine naturelle comme la muscovite et le phlogopite.</t>
        </is>
      </c>
      <c r="I123" s="122" t="inlineStr">
        <is>
          <t>Natürlicher Glimmer ist ein Mineral, das abgebaut wird oder natürlich vorkommt, wie Muskovite und Phlogopite.</t>
        </is>
      </c>
    </row>
    <row r="124" ht="41.45" customHeight="1">
      <c r="A124" s="122">
        <f>B124&amp;C124</f>
        <v/>
      </c>
      <c r="B124" s="122" t="inlineStr">
        <is>
          <t>Definitions</t>
        </is>
      </c>
      <c r="C124" s="122" t="inlineStr">
        <is>
          <t>C16</t>
        </is>
      </c>
      <c r="D124" s="240" t="inlineStr">
        <is>
          <t xml:space="preserve">Synthetic mica (fluorophlogopite) is a man-made material composed of such materials as magnesium, aluminum and silicon. </t>
        </is>
      </c>
      <c r="E124" s="241" t="inlineStr">
        <is>
          <t>合成云母（氟金云母）是一种人工合成的材料，使用的原料包括镁、铝和硅。</t>
        </is>
      </c>
      <c r="F124" s="247" t="inlineStr">
        <is>
          <t>合成マイカ（フッ素金雲母）は、マグネシウム、アルミニウム及びシリコンのような材料で構成されている人工材料です。</t>
        </is>
      </c>
      <c r="G124" s="250" t="inlineStr">
        <is>
          <t>합성 운모(플루오르플로고파이트)는 마그네슘, 알루미늄 및 실리콘과 같은 물질로 이루어진 인공 물질입니다.</t>
        </is>
      </c>
      <c r="H124" s="270" t="inlineStr">
        <is>
          <t>Le mica synthétique (fluorophlogopite) est un matériau synthétique composé de matériaux tels que le magnésium, l’aluminium et le silicium.</t>
        </is>
      </c>
      <c r="I124" s="122" t="inlineStr">
        <is>
          <t xml:space="preserve">Synthetischer Glimmer (Fluorophlogopite) ist ein von Menschen hergestelltes Material, das aus Materialien wie Magnesium, Aluminium und Silizium besteht. </t>
        </is>
      </c>
    </row>
    <row r="125" ht="135" customHeight="1">
      <c r="A125" s="122">
        <f>B125&amp;C125</f>
        <v/>
      </c>
      <c r="B125" s="122" t="inlineStr">
        <is>
          <t>Definitions</t>
        </is>
      </c>
      <c r="C125" s="122" t="inlineStr">
        <is>
          <t>C17</t>
        </is>
      </c>
      <c r="D125" s="240" t="inlineStr">
        <is>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is>
      </c>
      <c r="E125" s="241" t="inlineStr">
        <is>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is>
      </c>
      <c r="F125" s="247" t="inlineStr">
        <is>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is>
      </c>
      <c r="G125" s="250" t="inlineStr">
        <is>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is>
      </c>
      <c r="H125" s="270" t="inlineStr">
        <is>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is>
      </c>
      <c r="I125" s="122" t="inlineStr">
        <is>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is>
      </c>
    </row>
    <row r="126" ht="121.5" customHeight="1">
      <c r="A126" s="122">
        <f>B126&amp;C126</f>
        <v/>
      </c>
      <c r="B126" s="122" t="inlineStr">
        <is>
          <t>Definitions</t>
        </is>
      </c>
      <c r="C126" s="122" t="inlineStr">
        <is>
          <t>C18</t>
        </is>
      </c>
      <c r="D126" s="339" t="inlineStr">
        <is>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is>
      </c>
      <c r="E126" s="238" t="inlineStr">
        <is>
          <t>镍加工厂是通过火法冶金、湿法冶金或电化学工艺，将含镍材料转化为金属镍、镍合金或中间产品的工厂。加工产品可能包括镍铁、镍生铁 (NPI)、镍锍、混合氢氧化物沉淀 (MHP)、混合硫化物沉淀 (MSP)、硫酸镍或精炼金属镍。</t>
        </is>
      </c>
      <c r="F126" s="365" t="inlineStr">
        <is>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is>
      </c>
      <c r="G126" s="366" t="inlineStr">
        <is>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is>
      </c>
      <c r="H126" s="270" t="inlineStr">
        <is>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is>
      </c>
      <c r="I126" s="122" t="inlineStr">
        <is>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is>
      </c>
    </row>
    <row r="127" ht="189" customHeight="1">
      <c r="A127" s="122">
        <f>B127&amp;C127</f>
        <v/>
      </c>
      <c r="B127" s="122" t="inlineStr">
        <is>
          <t>Definitions</t>
        </is>
      </c>
      <c r="C127" s="122" t="inlineStr">
        <is>
          <t>C19</t>
        </is>
      </c>
      <c r="D127" s="122" t="inlineStr">
        <is>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is>
      </c>
      <c r="E127" s="238" t="inlineStr">
        <is>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is>
      </c>
      <c r="F127" s="365" t="inlineStr">
        <is>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is>
      </c>
      <c r="G127" s="366" t="inlineStr">
        <is>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is>
      </c>
      <c r="H127" s="270" t="inlineStr">
        <is>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is>
      </c>
      <c r="I127" s="122" t="inlineStr">
        <is>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is>
      </c>
    </row>
    <row r="128" ht="67.5" customHeight="1">
      <c r="A128" s="122">
        <f>B128&amp;C128</f>
        <v/>
      </c>
      <c r="B128" s="122" t="inlineStr">
        <is>
          <t>Definitions</t>
        </is>
      </c>
      <c r="C128" s="122" t="inlineStr">
        <is>
          <t>C20</t>
        </is>
      </c>
      <c r="D128" s="122" t="inlineStr">
        <is>
          <t>A company’s Product or Finished good is a material or item which has completed the final stage of manufacturing and/or processing and is available for distribution or sale to customers.</t>
        </is>
      </c>
      <c r="E128" s="234" t="inlineStr">
        <is>
          <t xml:space="preserve">公司的产品或成品是指在制造生产阶段或最后完成阶段的物料或物品，并且已可以交付或销售给客户。 </t>
        </is>
      </c>
      <c r="F128" s="235" t="inlineStr">
        <is>
          <t>企業の製品又は完成品とは、製造や生産の最終段階を終了し、流通又は顧客への販売が可能になっている材料や品目です。</t>
        </is>
      </c>
      <c r="G128" s="122" t="inlineStr">
        <is>
          <t xml:space="preserve">회사의 제품 또는 완제품은 제조 및/또는 가공의 최종 단계를 완료하고 고객에게 유통 또는 판매할 수 있는 물질 또는 품목입니다. </t>
        </is>
      </c>
      <c r="H128" s="270" t="inlineStr">
        <is>
          <t>Le produit fini d’une entreprise est un matériel ou un élément qui est arrivé au stade final de sa fabrication et est disponible pour la distribution ou la vente aux clients.</t>
        </is>
      </c>
      <c r="I128" s="122" t="inlineStr">
        <is>
          <t>Das Produkt einer Firma oder die Fertigware ist ein Material oder ein Element, das die letzte Stufe der Herstellung und / oder Verarbeitung abgeschlossen hat und für den Vertrieb oder den Verkauf an den Kunden bestimmt ist.</t>
        </is>
      </c>
    </row>
    <row r="129" ht="163.5" customHeight="1">
      <c r="A129" s="122">
        <f>B129&amp;C129</f>
        <v/>
      </c>
      <c r="B129" s="122" t="inlineStr">
        <is>
          <t>Definitions</t>
        </is>
      </c>
      <c r="C129" s="122" t="inlineStr">
        <is>
          <t>C21</t>
        </is>
      </c>
      <c r="D129" s="122" t="inlineStr">
        <is>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t>
        </is>
      </c>
      <c r="E129" s="238" t="inlineStr">
        <is>
          <t>回收料或报废料资源是指来自回收的最终用户产品或消费后产品的再生金属，或者在产品制造期间产生的金属加工废料。再生金属包括某些多余的、废弃的、缺陷的和废金属等材料，这些材料含有在生产此类金属时适于回收的已精炼或加工金属。再生金属的定义中不包括部分加工、未加工的矿物或者其他矿石的副产品。
注：至本模版出版之日，目前尚未进行规模化回收用后云母。</t>
        </is>
      </c>
      <c r="F129" s="235" t="inlineStr">
        <is>
          <t>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注：本文書の発行時点で、顕著な使用済みマイカの再生利用はありません。</t>
        </is>
      </c>
      <c r="G129" s="236" t="inlineStr">
        <is>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is>
      </c>
      <c r="H129" s="270" t="inlineStr">
        <is>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is>
      </c>
      <c r="I129" s="122" t="inlineStr">
        <is>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is>
      </c>
    </row>
    <row r="130" ht="67.5" customHeight="1">
      <c r="A130" s="122">
        <f>B130&amp;C130</f>
        <v/>
      </c>
      <c r="B130" s="122" t="inlineStr">
        <is>
          <t>Definitions</t>
        </is>
      </c>
      <c r="C130" s="122" t="inlineStr">
        <is>
          <t>C22</t>
        </is>
      </c>
      <c r="D130" s="122" t="inlineStr">
        <is>
          <t xml:space="preserve">Founded in 2004 the Responsible Business Alliance is the world’s largest industry coalition dedicated to electronics supply chain responsibility. (http://www.responsiblebusiness.org)
</t>
        </is>
      </c>
      <c r="E130" s="234" t="inlineStr">
        <is>
          <t xml:space="preserve">责任商业联盟成立于 2004 年，是全球最大的
致力于在电子行业供应链中倡导企业责任的行业联盟。
(http://www.responsiblebusiness.org)
</t>
        </is>
      </c>
      <c r="F130" s="235" t="inlineStr">
        <is>
          <t>2004年に設立されたResponsible Business Alliance（RBA）は、責任あるエレクトロニクスサプライチェーン専門の世界最大の産業連合です。
(http://www.responsiblebusiness.org)</t>
        </is>
      </c>
      <c r="G130" s="122" t="inlineStr">
        <is>
          <t xml:space="preserve">2004년에 설립된 Responsible Business Alliance는 전자 공급망 책무에 전념하는 세계에서 제일 큰 규모의 산업 연대입니다. (http://www.responsiblebusiness.org)
</t>
        </is>
      </c>
      <c r="H130" s="270" t="inlineStr">
        <is>
          <t>La Responsible Business Alliance, fondée en 2004, est la plus grande coalition industrielle dédiée à la responsabilité de la chaîne d'approvisionnement électronique.
(http://www.responsiblebusiness.org)</t>
        </is>
      </c>
      <c r="I130" s="122" t="inlineStr">
        <is>
          <t>Die Responsible Business Alliance wurde 2004 gegründet und ist die weltweit größte Branchenkoalition, die sich der Verantwortung in der Elektroniklieferkette widmet. (http://www.responsiblebusiness.org)</t>
        </is>
      </c>
    </row>
    <row r="131" ht="94.5" customHeight="1">
      <c r="A131" s="122">
        <f>B131&amp;C131</f>
        <v/>
      </c>
      <c r="B131" s="122" t="inlineStr">
        <is>
          <t>Definitions</t>
        </is>
      </c>
      <c r="C131" s="122" t="inlineStr">
        <is>
          <t>C23</t>
        </is>
      </c>
      <c r="D131" s="122" t="inlineStr">
        <is>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is>
      </c>
      <c r="E131" s="234" t="inlineStr">
        <is>
          <t>负责任矿物审验流程 (RMAP) 是由责任商业联盟 (RBA) 所制定，用于提高公司对金属责任采购进行查证的能力。有关 RMAP 的更多信息，请访问 http://www.responsiblemineralsinitiative.org/responsible-minerals-assurance-process/。</t>
        </is>
      </c>
      <c r="F131" s="235" t="inlineStr">
        <is>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is>
      </c>
      <c r="G131" s="122" t="inlineStr">
        <is>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is>
      </c>
      <c r="H131" s="270" t="inlineStr">
        <is>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is>
      </c>
      <c r="I131" s="122" t="inlineStr">
        <is>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is>
      </c>
    </row>
    <row r="132" ht="256.5" customHeight="1">
      <c r="A132" s="122">
        <f>B132&amp;C132</f>
        <v/>
      </c>
      <c r="B132" s="122" t="inlineStr">
        <is>
          <t>Definitions</t>
        </is>
      </c>
      <c r="C132" s="122" t="inlineStr">
        <is>
          <t>C24</t>
        </is>
      </c>
      <c r="D132" s="122" t="inlineStr">
        <is>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is>
      </c>
      <c r="E132" s="234" t="inlineStr">
        <is>
          <t>负责任矿物计划 (RMI) 是由责任商业联盟和全球电子永续
倡议组织的成员于 2008 发起成立，
已发展成为公司解决其供应链中的冲突矿产问题而最广泛使用和认可的资源之一。今天来自 7 个不同行业的超过 150 家公司加入了 RMI，这些公司贡献了一系列工具和资源，包括负责任矿物审验流程、冲突矿产报告模板、合理原产国查询数据以及各类关于冲突矿产采购的指导文档。RMI 还定期举办关于冲突矿产问题
的研讨会，促进政策制订，并且与主要公民社会组织和政府展开辩论。更多信息请访问 http://www.responsiblemineralsinitiative.org/。</t>
        </is>
      </c>
      <c r="F132" s="235" t="inlineStr">
        <is>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is>
      </c>
      <c r="G132" s="122" t="inlineStr">
        <is>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is>
      </c>
      <c r="H132" s="270" t="inlineStr">
        <is>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is>
      </c>
      <c r="I132" s="122" t="inlineStr">
        <is>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is>
      </c>
    </row>
    <row r="133" ht="229.5" customHeight="1">
      <c r="A133" s="122">
        <f>B133&amp;C133</f>
        <v/>
      </c>
      <c r="B133" s="122" t="inlineStr">
        <is>
          <t>Definitions</t>
        </is>
      </c>
      <c r="C133" s="122" t="inlineStr">
        <is>
          <t>C25</t>
        </is>
      </c>
      <c r="D133" s="122" t="inlineStr">
        <is>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is>
      </c>
      <c r="E133" s="234" t="inlineStr">
        <is>
          <t>负责任矿物审验流程 (RMAP) 中的合规冶炼
厂目录包含了所有被评估并且符合标准的冶炼厂和精炼厂。其中的标准有负责任矿物审验流程 (RMAP)、负责任矿物计划 (RMI) 或其它对等机构计划（如，责任珠宝委员会或伦敦金银市场协会）。如果冶炼厂或精炼厂不在目录内，则表示其未完成 RMAP 评估或不
符合 RMAP 标准要求。
要查看经验证符合 RMAP 的冶炼厂和精炼厂
目录，请访问 www.responsiblemineralsinitiative.
org。</t>
        </is>
      </c>
      <c r="F133" s="235" t="inlineStr">
        <is>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is>
      </c>
      <c r="G133" s="242" t="inlineStr">
        <is>
          <t>책임 있는 광물 보증 프로세스(RMAP) 준수 제련소 목록은 RMAP, Responsible Minerals Initiative(RMI) 또는 업계의 동등한 프로그램(예를 들어 Responsible Jewellery Council 또는 London Bullion Market Association)을 통해 평가를 받고 절차를 준수하는지 평가된 제련소와 정련소의 공개된 목록입니다. 제련소 또는 정련소가 이 목록에 있지 않다면, RMAP 평가를 완료하지 못했거나 RMAP 절차를 준수하지 않고 있다는 것입니다.
RMAP를 준수하는 것으로 확인된 제련소 및 정련소 목록은 www.responsiblemineralsinitiative.org에서 볼 수 있습니다.</t>
        </is>
      </c>
      <c r="H133" s="270" t="inlineStr">
        <is>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is>
      </c>
      <c r="I133" s="122" t="inlineStr">
        <is>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is>
      </c>
    </row>
    <row r="134" ht="135" customHeight="1">
      <c r="A134" s="122">
        <f>B134&amp;C134</f>
        <v/>
      </c>
      <c r="B134" s="122" t="inlineStr">
        <is>
          <t>Definitions</t>
        </is>
      </c>
      <c r="C134" s="122" t="inlineStr">
        <is>
          <t>C26</t>
        </is>
      </c>
      <c r="D134" s="240" t="inlineStr">
        <is>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is>
      </c>
      <c r="E134" s="241" t="inlineStr">
        <is>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is>
      </c>
      <c r="F134" s="248" t="inlineStr">
        <is>
          <t>製錬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is>
      </c>
      <c r="G134" s="249" t="inlineStr">
        <is>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is>
      </c>
      <c r="H134" s="270" t="inlineStr">
        <is>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is>
      </c>
      <c r="I134" s="122" t="inlineStr">
        <is>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is>
      </c>
    </row>
    <row r="135" ht="84" customHeight="1">
      <c r="A135" s="122">
        <f>B135&amp;C135</f>
        <v/>
      </c>
      <c r="B135" s="122" t="inlineStr">
        <is>
          <t>Definitions</t>
        </is>
      </c>
      <c r="C135" s="122" t="inlineStr">
        <is>
          <t>C27</t>
        </is>
      </c>
      <c r="D135" s="122" t="inlineStr">
        <is>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is>
      </c>
      <c r="E135" s="234" t="inlineStr">
        <is>
          <t>RMI 为一些公司指定的唯一识别号，这些公司被供应链中的成员报告为冶炼厂或精炼厂，无论它们是否经过验证符合 RMAP 审计标准或其他适用审计计划所定义的冶炼厂或精炼厂的特征。</t>
        </is>
      </c>
      <c r="F135" s="235" t="inlineStr">
        <is>
          <t>RMIは、サプライチェーンを構成する企業が製錬・精製業者として報告した企業に対し、固有の識別番号を割り当てます。これは、これらの企業がRMAP監査手順の定義する製錬・精製業者の特性を満たしていると検証されているかどうかとは無関係です。</t>
        </is>
      </c>
      <c r="G135" s="122" t="inlineStr">
        <is>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is>
      </c>
      <c r="H135" s="270" t="inlineStr">
        <is>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is>
      </c>
      <c r="I135" s="122" t="inlineStr">
        <is>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is>
      </c>
    </row>
    <row r="136" ht="27" customHeight="1">
      <c r="A136" s="122">
        <f>B136&amp;C136</f>
        <v/>
      </c>
      <c r="B136" s="122" t="inlineStr">
        <is>
          <t>Declaration</t>
        </is>
      </c>
      <c r="C136" s="122" t="inlineStr">
        <is>
          <t>D2</t>
        </is>
      </c>
      <c r="D136" s="240" t="inlineStr">
        <is>
          <t>Extended Minerals Reporting Template (EMRT)</t>
        </is>
      </c>
      <c r="E136" s="240" t="inlineStr">
        <is>
          <t>扩展矿物报告模版 (EMRT)</t>
        </is>
      </c>
      <c r="F136" s="247" t="inlineStr">
        <is>
          <t>拡張鉱物報告テンプレート（EMRT）</t>
        </is>
      </c>
      <c r="G136" s="252" t="inlineStr">
        <is>
          <t>확장 광물 보고 템플릿(EMRT)</t>
        </is>
      </c>
      <c r="H136" s="270" t="inlineStr">
        <is>
          <t>Modèle de rapport sur les minerais élargi (Extended Mineral Reporting Template (EMRT))</t>
        </is>
      </c>
      <c r="I136" s="183" t="inlineStr">
        <is>
          <t>Erweiterte Vorlage für Mineralienberichte (EMRT)</t>
        </is>
      </c>
    </row>
    <row r="137" ht="27" customHeight="1">
      <c r="A137" s="122">
        <f>B137&amp;C137</f>
        <v/>
      </c>
      <c r="B137" s="122" t="inlineStr">
        <is>
          <t>Declaration</t>
        </is>
      </c>
      <c r="C137" s="122" t="inlineStr">
        <is>
          <t>F3</t>
        </is>
      </c>
      <c r="D137" s="122" t="inlineStr">
        <is>
          <t>Click here to check required fields completion</t>
        </is>
      </c>
      <c r="E137" s="234" t="inlineStr">
        <is>
          <t>点击此处检查必填字段填写情况</t>
        </is>
      </c>
      <c r="F137" s="235" t="inlineStr">
        <is>
          <t>必須欄の記入状況を確認するにはこちらをクリック</t>
        </is>
      </c>
      <c r="G137" s="122" t="inlineStr">
        <is>
          <t xml:space="preserve">필수 항목이 모두 작성되었는지 확인하려면 여기를 클릭하십시오. </t>
        </is>
      </c>
      <c r="H137" s="270" t="inlineStr">
        <is>
          <t>Cliquez ici pour vérifier le remplissage des champs obligatoires</t>
        </is>
      </c>
      <c r="I137" s="122" t="inlineStr">
        <is>
          <t>Klicken Sie hier, um die Ausfüllung der Pflichtfelder zu bestätigen</t>
        </is>
      </c>
    </row>
    <row r="138" ht="27" customHeight="1">
      <c r="A138" s="122">
        <f>B138&amp;C138</f>
        <v/>
      </c>
      <c r="B138" s="122" t="inlineStr">
        <is>
          <t>Declaration</t>
        </is>
      </c>
      <c r="C138" s="122" t="inlineStr">
        <is>
          <t>I3</t>
        </is>
      </c>
      <c r="D138" s="122" t="inlineStr">
        <is>
          <t>One (1) or more required fields needs to be populated</t>
        </is>
      </c>
      <c r="E138" s="234" t="inlineStr">
        <is>
          <t>需要填写一个 (1) 或多个必填字段</t>
        </is>
      </c>
      <c r="F138" s="235" t="inlineStr">
        <is>
          <t>1つ以上の必須欄に記入する必要があります</t>
        </is>
      </c>
      <c r="G138" s="122" t="inlineStr">
        <is>
          <t xml:space="preserve">하나(1) 이상의 필수 항목을 작성해야 합니다. </t>
        </is>
      </c>
      <c r="H138" s="270" t="inlineStr">
        <is>
          <t>Un (1) ou plusieurs champs obligatoires doivent être remplis</t>
        </is>
      </c>
      <c r="I138" s="122" t="inlineStr">
        <is>
          <t>Eines (1) oder mehr Pflichtfelder müssen ausgefüllt werden</t>
        </is>
      </c>
    </row>
    <row r="139">
      <c r="A139" s="122">
        <f>B139&amp;C139</f>
        <v/>
      </c>
      <c r="B139" s="122" t="inlineStr">
        <is>
          <t>Declaration</t>
        </is>
      </c>
      <c r="C139" s="122" t="inlineStr">
        <is>
          <t>I4</t>
        </is>
      </c>
      <c r="D139" s="122" t="inlineStr">
        <is>
          <t>Link to Terms &amp; Conditions</t>
        </is>
      </c>
      <c r="E139" s="234" t="inlineStr">
        <is>
          <t>链接至条款和条件</t>
        </is>
      </c>
      <c r="F139" s="235" t="inlineStr">
        <is>
          <t>利用規約へのリンク</t>
        </is>
      </c>
      <c r="G139" s="122" t="inlineStr">
        <is>
          <t>이용 약관으로 연결되는 링크</t>
        </is>
      </c>
      <c r="H139" s="270" t="inlineStr">
        <is>
          <t>Lien vers les Conditions générales</t>
        </is>
      </c>
      <c r="I139" s="122" t="inlineStr">
        <is>
          <t>Link zu den Bedingungen</t>
        </is>
      </c>
    </row>
    <row r="140" ht="43.5" customHeight="1">
      <c r="A140" s="122">
        <f>B140&amp;C140</f>
        <v/>
      </c>
      <c r="B140" s="122" t="inlineStr">
        <is>
          <t>Declaration</t>
        </is>
      </c>
      <c r="C140" s="122" t="inlineStr">
        <is>
          <t>B4</t>
        </is>
      </c>
      <c r="D140" s="122" t="inlineStr">
        <is>
          <t>The purpose of this document is to collect sourcing information on below minerals.</t>
        </is>
      </c>
      <c r="E140" s="234" t="inlineStr">
        <is>
          <t>本文件旨在收集产品中使用的特定原材料（特别是钴或天然云母）的采购信息。</t>
        </is>
      </c>
      <c r="F140" s="235" t="inlineStr">
        <is>
          <t>この文書の目的は、以下の選択した鉱物の調達先情報を収集することです</t>
        </is>
      </c>
      <c r="G140" s="122" t="inlineStr">
        <is>
          <t xml:space="preserve">본 문서의 목적은 코발트 또는 천연운모의 조달 정보를 수집하는 것입니다. </t>
        </is>
      </c>
      <c r="H140" s="270" t="inlineStr">
        <is>
          <t>Le but de ce document est de collecter des informations sur la provenance du cobalt ou du mica naturel.</t>
        </is>
      </c>
      <c r="I140" s="122" t="inlineStr">
        <is>
          <t>Der Zweck dieses Dokuments ist die Erfassung von Beschaffungsinformationen für Cobalt und natürlicher Glimmer, welche in Produkten genutzt werden.</t>
        </is>
      </c>
    </row>
    <row r="141" ht="43.5" customHeight="1">
      <c r="A141" s="122">
        <f>B141&amp;C141</f>
        <v/>
      </c>
      <c r="B141" s="122" t="inlineStr">
        <is>
          <t>Declaration</t>
        </is>
      </c>
      <c r="C141" s="122" t="inlineStr">
        <is>
          <t>B6</t>
        </is>
      </c>
      <c r="D141" s="122" t="inlineStr">
        <is>
          <t>Mandatory fields are noted with an asterisk (*).  Consult the instructions tab for guidance on how to answer each question.</t>
        </is>
      </c>
      <c r="E141" s="253" t="inlineStr">
        <is>
          <t>必填字段标记以星号 (*)。参考说明选项卡，获取关于如何答复每个问题的指南。</t>
        </is>
      </c>
      <c r="F141" s="265" t="inlineStr">
        <is>
          <t>必須項目は（*）で表示。各質問の回答方法については、「説明（Instructions）」タブを参照してください。</t>
        </is>
      </c>
      <c r="G141" s="122" t="inlineStr">
        <is>
          <t xml:space="preserve">필수 기재란은 별표(*)로 표시됩니다. 각 질문에 대한 답변 방법은 지침 탭을 참조하십시오. </t>
        </is>
      </c>
      <c r="H141" s="270" t="inlineStr">
        <is>
          <t>Les champs obligatoires sont indiqués par un astérisque (*). Consultez l’onglet Instructions pour savoir comment répondre à chaque question.</t>
        </is>
      </c>
      <c r="I141" s="284" t="inlineStr">
        <is>
          <t>Pflichtfelder sind mit einem Sternchen (*) gekennzeichnet.  Im Tab „Instruktionen“ finden Sie eine Anleitung zur Beantwortung aller Fragen.</t>
        </is>
      </c>
    </row>
    <row r="142">
      <c r="A142" s="122">
        <f>B142&amp;C142</f>
        <v/>
      </c>
      <c r="B142" s="122" t="inlineStr">
        <is>
          <t>Declaration</t>
        </is>
      </c>
      <c r="C142" s="122" t="inlineStr">
        <is>
          <t>B7</t>
        </is>
      </c>
      <c r="D142" s="122" t="inlineStr">
        <is>
          <t>Company Information</t>
        </is>
      </c>
      <c r="E142" s="234" t="inlineStr">
        <is>
          <t>公司信息</t>
        </is>
      </c>
      <c r="F142" s="235" t="inlineStr">
        <is>
          <t>会社情報</t>
        </is>
      </c>
      <c r="G142" s="122" t="inlineStr">
        <is>
          <t>회사 정보</t>
        </is>
      </c>
      <c r="H142" s="270" t="inlineStr">
        <is>
          <t>Informations sur l’entreprise</t>
        </is>
      </c>
      <c r="I142" s="122" t="inlineStr">
        <is>
          <t>Firmenangaben</t>
        </is>
      </c>
    </row>
    <row r="143" ht="15.6" customHeight="1">
      <c r="A143" s="122">
        <f>B143&amp;C143</f>
        <v/>
      </c>
      <c r="B143" s="122" t="inlineStr">
        <is>
          <t>Declaration</t>
        </is>
      </c>
      <c r="C143" s="122" t="inlineStr">
        <is>
          <t>B8</t>
        </is>
      </c>
      <c r="D143" s="122" t="inlineStr">
        <is>
          <t>Company Name (*):</t>
        </is>
      </c>
      <c r="E143" s="234" t="inlineStr">
        <is>
          <t>公司名称（*）：</t>
        </is>
      </c>
      <c r="F143" s="235" t="inlineStr">
        <is>
          <t>会社名(*):</t>
        </is>
      </c>
      <c r="G143" s="122" t="inlineStr">
        <is>
          <t>회사 이름 (*):</t>
        </is>
      </c>
      <c r="H143" s="270" t="inlineStr">
        <is>
          <t>Nom de l’entreprise (*) :</t>
        </is>
      </c>
      <c r="I143" s="122" t="inlineStr">
        <is>
          <t>Firmenname (*):</t>
        </is>
      </c>
    </row>
    <row r="144" ht="15.6" customHeight="1">
      <c r="A144" s="122">
        <f>B144&amp;C144</f>
        <v/>
      </c>
      <c r="B144" s="122" t="inlineStr">
        <is>
          <t>Declaration</t>
        </is>
      </c>
      <c r="C144" s="122" t="inlineStr">
        <is>
          <t>B9</t>
        </is>
      </c>
      <c r="D144" s="122" t="inlineStr">
        <is>
          <t>Declaration Scope or Class (*):</t>
        </is>
      </c>
      <c r="E144" s="234" t="inlineStr">
        <is>
          <t>申报范围或种类 (*):</t>
        </is>
      </c>
      <c r="F144" s="235" t="inlineStr">
        <is>
          <t>申告範囲又はクラス(*):</t>
        </is>
      </c>
      <c r="G144" s="122" t="inlineStr">
        <is>
          <t>선언 범위 또는 등급 (*):</t>
        </is>
      </c>
      <c r="H144" s="270" t="inlineStr">
        <is>
          <t>Périmètre de la déclaration (*) :</t>
        </is>
      </c>
      <c r="I144" s="122" t="inlineStr">
        <is>
          <t>Geltungsbereich der Erklärung (*):</t>
        </is>
      </c>
    </row>
    <row r="145">
      <c r="A145" s="122">
        <f>B145&amp;C145</f>
        <v/>
      </c>
      <c r="B145" s="122" t="inlineStr">
        <is>
          <t>Declaration</t>
        </is>
      </c>
      <c r="C145" s="122" t="inlineStr">
        <is>
          <t>B10</t>
        </is>
      </c>
      <c r="D145" s="122" t="inlineStr">
        <is>
          <t>Description of Scope:</t>
        </is>
      </c>
      <c r="E145" s="234" t="inlineStr">
        <is>
          <t>范围描述：</t>
        </is>
      </c>
      <c r="F145" s="235" t="inlineStr">
        <is>
          <t>申告範囲の説明:</t>
        </is>
      </c>
      <c r="G145" s="122" t="inlineStr">
        <is>
          <t>선언 범위:</t>
        </is>
      </c>
      <c r="H145" s="270" t="inlineStr">
        <is>
          <t>Description du périmètre :</t>
        </is>
      </c>
      <c r="I145" s="122" t="inlineStr">
        <is>
          <t>Beschreibung des Geltungsbereichs</t>
        </is>
      </c>
    </row>
    <row r="146" ht="27" customHeight="1">
      <c r="A146" s="122">
        <f>B146&amp;C146</f>
        <v/>
      </c>
      <c r="B146" s="122" t="inlineStr">
        <is>
          <t>Declaration</t>
        </is>
      </c>
      <c r="C146" s="122" t="inlineStr">
        <is>
          <t>B10A</t>
        </is>
      </c>
      <c r="D146" s="122" t="inlineStr">
        <is>
          <t>Description of Scope:</t>
        </is>
      </c>
      <c r="E146" s="234" t="inlineStr">
        <is>
          <t>范围描述：</t>
        </is>
      </c>
      <c r="F146" s="235" t="inlineStr">
        <is>
          <t>申告範囲の説明：</t>
        </is>
      </c>
      <c r="G146" s="122" t="inlineStr">
        <is>
          <t>선언 범위:</t>
        </is>
      </c>
      <c r="H146" s="270" t="inlineStr">
        <is>
          <t>Description du périmètre :</t>
        </is>
      </c>
      <c r="I146" s="122" t="inlineStr">
        <is>
          <t>Beschreibung des Geltungsbereichs</t>
        </is>
      </c>
    </row>
    <row r="147" ht="27" customHeight="1">
      <c r="A147" s="122">
        <f>B147&amp;C147</f>
        <v/>
      </c>
      <c r="B147" s="122" t="inlineStr">
        <is>
          <t>Declaration</t>
        </is>
      </c>
      <c r="C147" s="122" t="inlineStr">
        <is>
          <t>B10C</t>
        </is>
      </c>
      <c r="D147" s="122" t="inlineStr">
        <is>
          <t>Description of Scope: (*)</t>
        </is>
      </c>
      <c r="E147" s="234" t="inlineStr">
        <is>
          <t>范围描述：(*)</t>
        </is>
      </c>
      <c r="F147" s="235" t="inlineStr">
        <is>
          <t>申告範囲の説明 (*):</t>
        </is>
      </c>
      <c r="G147" s="122" t="inlineStr">
        <is>
          <t>선언 범위: (*)</t>
        </is>
      </c>
      <c r="H147" s="270" t="inlineStr">
        <is>
          <t>Description du périmètre (*):</t>
        </is>
      </c>
      <c r="I147" s="122" t="inlineStr">
        <is>
          <t>Beschreibung des Geltungsbereichs (*):</t>
        </is>
      </c>
    </row>
    <row r="148" ht="27" customHeight="1">
      <c r="A148" s="122">
        <f>B148&amp;C148</f>
        <v/>
      </c>
      <c r="B148" s="122" t="inlineStr">
        <is>
          <t>Declaration</t>
        </is>
      </c>
      <c r="C148" s="122" t="inlineStr">
        <is>
          <t>B10B</t>
        </is>
      </c>
      <c r="D148" s="122" t="inlineStr">
        <is>
          <t>Go to Product List tab to enter products this declaration applies to</t>
        </is>
      </c>
      <c r="E148" s="234" t="inlineStr">
        <is>
          <t>转到产品目录表输入所需申报的所有产品</t>
        </is>
      </c>
      <c r="F148" s="235" t="inlineStr">
        <is>
          <t>この申告に適用される製品は製品一覧表(Product List)のシートに移動して入力</t>
        </is>
      </c>
      <c r="G148" s="122" t="inlineStr">
        <is>
          <t xml:space="preserve">이 선언이 적용되는 제품을 입력하려면 제품 목록 탭으로 이동하십시오. </t>
        </is>
      </c>
      <c r="H148" s="270" t="inlineStr">
        <is>
          <t>Allez sur l’onglet « Liste des produits » pour saisir les produits auxquels cette déclaration s’applique</t>
        </is>
      </c>
      <c r="I148" s="122" t="inlineStr">
        <is>
          <t>Wechseln Sie zum Reiter „Product List“ und geben dort die Produkte ein, für die diese Erklärung gilt.</t>
        </is>
      </c>
    </row>
    <row r="149" ht="27" customHeight="1">
      <c r="A149" s="122">
        <f>B149&amp;C149</f>
        <v/>
      </c>
      <c r="B149" s="122" t="inlineStr">
        <is>
          <t>Declaration</t>
        </is>
      </c>
      <c r="C149" s="122" t="inlineStr">
        <is>
          <t>D11</t>
        </is>
      </c>
      <c r="D149" s="122" t="inlineStr">
        <is>
          <t>Click here to enter the products this declaration applies to</t>
        </is>
      </c>
      <c r="E149" s="234" t="inlineStr">
        <is>
          <t>点击此处输入此申报所适用的产品</t>
        </is>
      </c>
      <c r="F149" s="235" t="inlineStr">
        <is>
          <t>クリックして、この申告が適用される製品を入力してください</t>
        </is>
      </c>
      <c r="G149" s="122" t="inlineStr">
        <is>
          <t xml:space="preserve">이 선언이 적용되는 제품을 입력하려면 여기를 클릭하십시오. </t>
        </is>
      </c>
      <c r="H149" s="270" t="inlineStr">
        <is>
          <t>Cliquez ici pour saisir les produits auxquels la présente déclaration s’applique</t>
        </is>
      </c>
      <c r="I149" s="122" t="inlineStr">
        <is>
          <t>Klicken Sie hier, um die Produkte einzugeben, auf die diese Erklärung anzuwenden ist</t>
        </is>
      </c>
    </row>
    <row r="150" ht="40.5" customHeight="1">
      <c r="A150" s="122">
        <f>B150&amp;C150</f>
        <v/>
      </c>
      <c r="B150" s="122" t="inlineStr">
        <is>
          <t>Declaration</t>
        </is>
      </c>
      <c r="C150" s="122" t="inlineStr">
        <is>
          <t>B12</t>
        </is>
      </c>
      <c r="D150" s="240" t="inlineStr">
        <is>
          <t>Select Minerals/Metals in Scope (*):</t>
        </is>
      </c>
      <c r="E150" s="241" t="inlineStr">
        <is>
          <t>选择贵公司的矿产申报范围 (*):</t>
        </is>
      </c>
      <c r="F150" s="247" t="inlineStr">
        <is>
          <t>対象となる鉱物／金属を選択 (*):</t>
        </is>
      </c>
      <c r="G150" s="240" t="inlineStr">
        <is>
          <t>귀사의 광물 신고 범위를 선택하다십시오 (*)</t>
        </is>
      </c>
      <c r="H150" s="274" t="inlineStr">
        <is>
          <t>Choisissez le champ d'application de la déclaration des minerais de votre entreprise (*)</t>
        </is>
      </c>
      <c r="I150" s="240" t="inlineStr">
        <is>
          <t>Das antragstellende Unternehmen muss alle Mineralien ausgewählt, die in den Geltungsbereich der Erklärung fallen (*)</t>
        </is>
      </c>
    </row>
    <row r="151" ht="54" customHeight="1">
      <c r="A151" s="122">
        <f>B151&amp;C151</f>
        <v/>
      </c>
      <c r="B151" s="122" t="inlineStr">
        <is>
          <t>Declaration</t>
        </is>
      </c>
      <c r="C151" s="122" t="inlineStr">
        <is>
          <t>B13</t>
        </is>
      </c>
      <c r="D151" s="240" t="inlineStr">
        <is>
          <t>Note:  The minerals selected here are reflected in questions 1-7 and C, and will be sorted in alphabetical order. Please ensure that the answers match the intended minerals.</t>
        </is>
      </c>
      <c r="E151" s="247" t="inlineStr">
        <is>
          <t>注：问题 1 至 7 和 C 会自动填充精选的矿产，将按字母顺序列出。检查你的回复是否与相应的矿物相符。</t>
        </is>
      </c>
      <c r="F151" s="247" t="inlineStr">
        <is>
          <t>注：ここで選択した鉱物が、質問1)～7)および質問Cに反映され、アルファベット順に表記されます。回答と該当する鉱物が一致するかを確認してください。</t>
        </is>
      </c>
      <c r="G151" s="248" t="inlineStr">
        <is>
          <t>참고 : 여기에서 선택한 미네랄은 질문 1) ~ 
7)에 와 C) 알파벳순으로 나열됩니다. 답변과 해당 미네랄이 일치하는지 확인합니다.</t>
        </is>
      </c>
      <c r="H151" s="274" t="inlineStr">
        <is>
          <t>REMARQUE: Les minéraux indiqués ici sont repris dans les questions 1 à 7 et C sont classés par ordre alphabétique. Veuillez vous assurer que les réponses correspondent aux minéraux souhaités.</t>
        </is>
      </c>
      <c r="I151" s="240" t="inlineStr">
        <is>
          <t>HINWEIS: Die hier eingetragenen Mineralien spiegeln sich in den Fragen 1-7 und C wider sind alphabetisch sortiert. Bitte achten Sie darauf, dass die Antworten mit den gewünschten Mineralien übereinstimmen.</t>
        </is>
      </c>
    </row>
    <row r="152">
      <c r="A152" s="122">
        <f>B152&amp;C152</f>
        <v/>
      </c>
      <c r="B152" s="122" t="inlineStr">
        <is>
          <t>Declaration</t>
        </is>
      </c>
      <c r="C152" s="122" t="inlineStr">
        <is>
          <t>B14</t>
        </is>
      </c>
      <c r="H152" s="270" t="n"/>
      <c r="I152" s="122" t="n"/>
    </row>
    <row r="153">
      <c r="A153" s="122">
        <f>B153&amp;C153</f>
        <v/>
      </c>
      <c r="B153" s="122" t="inlineStr">
        <is>
          <t>Declaration</t>
        </is>
      </c>
      <c r="C153" s="122" t="inlineStr">
        <is>
          <t>B16</t>
        </is>
      </c>
      <c r="D153" s="122" t="inlineStr">
        <is>
          <t>Company Unique ID:</t>
        </is>
      </c>
      <c r="E153" s="234" t="inlineStr">
        <is>
          <t xml:space="preserve">公司唯一识别信息： </t>
        </is>
      </c>
      <c r="F153" s="235" t="inlineStr">
        <is>
          <t>会社固有の識別番号:</t>
        </is>
      </c>
      <c r="G153" s="122" t="inlineStr">
        <is>
          <t>회사 고유 ID:</t>
        </is>
      </c>
      <c r="H153" s="270" t="inlineStr">
        <is>
          <t>Identifiant unique de l’entreprise :</t>
        </is>
      </c>
      <c r="I153" s="122" t="inlineStr">
        <is>
          <t>Eindeutige Unternehmenskennung:</t>
        </is>
      </c>
    </row>
    <row r="154">
      <c r="A154" s="122">
        <f>B154&amp;C154</f>
        <v/>
      </c>
      <c r="B154" s="122" t="inlineStr">
        <is>
          <t>Declaration</t>
        </is>
      </c>
      <c r="C154" s="122" t="inlineStr">
        <is>
          <t>B17</t>
        </is>
      </c>
      <c r="D154" s="122" t="inlineStr">
        <is>
          <t>Company Unique ID Authority:</t>
        </is>
      </c>
      <c r="E154" s="234" t="inlineStr">
        <is>
          <t>公司唯一授权识别信息：</t>
        </is>
      </c>
      <c r="F154" s="235" t="inlineStr">
        <is>
          <t>会社固有の識別番号の発行元</t>
        </is>
      </c>
      <c r="G154" s="122" t="inlineStr">
        <is>
          <t>회사 고유 ID 권한:</t>
        </is>
      </c>
      <c r="H154" s="270" t="inlineStr">
        <is>
          <t>Autorité délivrant l’identifiant unique :</t>
        </is>
      </c>
      <c r="I154" s="122" t="inlineStr">
        <is>
          <t>Zuständige Stelle im Unternehmen:</t>
        </is>
      </c>
    </row>
    <row r="155">
      <c r="A155" s="122">
        <f>B155&amp;C155</f>
        <v/>
      </c>
      <c r="B155" s="122" t="inlineStr">
        <is>
          <t>Declaration</t>
        </is>
      </c>
      <c r="C155" s="122" t="inlineStr">
        <is>
          <t>B18</t>
        </is>
      </c>
      <c r="D155" s="122" t="inlineStr">
        <is>
          <t>Address:</t>
        </is>
      </c>
      <c r="E155" s="234" t="inlineStr">
        <is>
          <t>地址：</t>
        </is>
      </c>
      <c r="F155" s="235" t="inlineStr">
        <is>
          <t>住所:</t>
        </is>
      </c>
      <c r="G155" s="122" t="inlineStr">
        <is>
          <t>주소:</t>
        </is>
      </c>
      <c r="H155" s="270" t="inlineStr">
        <is>
          <t>Adresse :</t>
        </is>
      </c>
      <c r="I155" s="122" t="inlineStr">
        <is>
          <t>Adresse:</t>
        </is>
      </c>
    </row>
    <row r="156">
      <c r="A156" s="122">
        <f>B156&amp;C156</f>
        <v/>
      </c>
      <c r="B156" s="122" t="inlineStr">
        <is>
          <t>Declaration</t>
        </is>
      </c>
      <c r="C156" s="122" t="inlineStr">
        <is>
          <t>B19</t>
        </is>
      </c>
      <c r="D156" s="122" t="inlineStr">
        <is>
          <t>Contact Name (*):</t>
        </is>
      </c>
      <c r="E156" s="234" t="inlineStr">
        <is>
          <t>联系人姓名 (*):</t>
        </is>
      </c>
      <c r="F156" s="235" t="inlineStr">
        <is>
          <t>連絡先担当者名(*):</t>
        </is>
      </c>
      <c r="G156" s="122" t="inlineStr">
        <is>
          <t>문의 담당자 이름(*):</t>
        </is>
      </c>
      <c r="H156" s="270" t="inlineStr">
        <is>
          <t>Nom du contact (*) :</t>
        </is>
      </c>
      <c r="I156" s="122" t="inlineStr">
        <is>
          <t>Name des Ansprechpartners (*):</t>
        </is>
      </c>
    </row>
    <row r="157">
      <c r="A157" s="122">
        <f>B157&amp;C157</f>
        <v/>
      </c>
      <c r="B157" s="122" t="inlineStr">
        <is>
          <t>Declaration</t>
        </is>
      </c>
      <c r="C157" s="122" t="inlineStr">
        <is>
          <t>B20</t>
        </is>
      </c>
      <c r="D157" s="122" t="inlineStr">
        <is>
          <t>Email – Contact (*):</t>
        </is>
      </c>
      <c r="E157" s="234" t="inlineStr">
        <is>
          <t>联系人电邮地址 (*):</t>
        </is>
      </c>
      <c r="F157" s="235" t="inlineStr">
        <is>
          <t>連絡先担当者の電子メール(*):</t>
        </is>
      </c>
      <c r="G157" s="122" t="inlineStr">
        <is>
          <t>이메일 - 문의 담당자(*):</t>
        </is>
      </c>
      <c r="H157" s="270" t="inlineStr">
        <is>
          <t>E-mail du contact (*) :</t>
        </is>
      </c>
      <c r="I157" s="122" t="inlineStr">
        <is>
          <t>E-Mail-Adresse des Ansprechpartners (*):</t>
        </is>
      </c>
    </row>
    <row r="158">
      <c r="A158" s="122">
        <f>B158&amp;C158</f>
        <v/>
      </c>
      <c r="B158" s="122" t="inlineStr">
        <is>
          <t>Declaration</t>
        </is>
      </c>
      <c r="C158" s="122" t="inlineStr">
        <is>
          <t>B21</t>
        </is>
      </c>
      <c r="D158" s="122" t="inlineStr">
        <is>
          <t>Phone – Contact (*):</t>
        </is>
      </c>
      <c r="E158" s="234" t="inlineStr">
        <is>
          <t>联系人电话 (*):</t>
        </is>
      </c>
      <c r="F158" s="235" t="inlineStr">
        <is>
          <t>連絡先担当者の電話番号(*):</t>
        </is>
      </c>
      <c r="G158" s="122" t="inlineStr">
        <is>
          <t>전화 - 문의 담당자(*):</t>
        </is>
      </c>
      <c r="H158" s="270" t="inlineStr">
        <is>
          <t>Téléphone du contact (*) :</t>
        </is>
      </c>
      <c r="I158" s="122" t="inlineStr">
        <is>
          <t>Telefonnummer des Ansprechpartners (*):</t>
        </is>
      </c>
    </row>
    <row r="159">
      <c r="A159" s="122">
        <f>B159&amp;C159</f>
        <v/>
      </c>
      <c r="B159" s="122" t="inlineStr">
        <is>
          <t>Declaration</t>
        </is>
      </c>
      <c r="C159" s="122" t="inlineStr">
        <is>
          <t>B22</t>
        </is>
      </c>
      <c r="D159" s="122" t="inlineStr">
        <is>
          <t>Authorizer (*):</t>
        </is>
      </c>
      <c r="E159" s="234" t="inlineStr">
        <is>
          <t>授权人姓名 (*):</t>
        </is>
      </c>
      <c r="F159" s="235" t="inlineStr">
        <is>
          <t>回答責任者名(*):</t>
        </is>
      </c>
      <c r="G159" s="122" t="inlineStr">
        <is>
          <t>책임자(*):</t>
        </is>
      </c>
      <c r="H159" s="270" t="inlineStr">
        <is>
          <t>Nom de la personne responsable de la déclaration (*) :</t>
        </is>
      </c>
      <c r="I159" s="122" t="inlineStr">
        <is>
          <t>Bevollmächtigter (*):</t>
        </is>
      </c>
    </row>
    <row r="160">
      <c r="A160" s="122">
        <f>B160&amp;C160</f>
        <v/>
      </c>
      <c r="B160" s="122" t="inlineStr">
        <is>
          <t>Declaration</t>
        </is>
      </c>
      <c r="C160" s="122" t="inlineStr">
        <is>
          <t>B23</t>
        </is>
      </c>
      <c r="D160" s="122" t="inlineStr">
        <is>
          <t>Title - Authorizer:</t>
        </is>
      </c>
      <c r="E160" s="234" t="inlineStr">
        <is>
          <t>授权人职务:</t>
        </is>
      </c>
      <c r="F160" s="235" t="inlineStr">
        <is>
          <t>回答責任者の役職:</t>
        </is>
      </c>
      <c r="G160" s="122" t="inlineStr">
        <is>
          <t>직책 - 책임자:</t>
        </is>
      </c>
      <c r="H160" s="270" t="inlineStr">
        <is>
          <t>Titre du responsable :</t>
        </is>
      </c>
      <c r="I160" s="122" t="inlineStr">
        <is>
          <t>Titel des Bevollmächtigten:</t>
        </is>
      </c>
    </row>
    <row r="161">
      <c r="A161" s="122">
        <f>B161&amp;C161</f>
        <v/>
      </c>
      <c r="B161" s="122" t="inlineStr">
        <is>
          <t>Declaration</t>
        </is>
      </c>
      <c r="C161" s="122" t="inlineStr">
        <is>
          <t>B24</t>
        </is>
      </c>
      <c r="D161" s="122" t="inlineStr">
        <is>
          <t>Email - Authorizer (*):</t>
        </is>
      </c>
      <c r="E161" s="234" t="inlineStr">
        <is>
          <t>授权人电邮地址 (*):</t>
        </is>
      </c>
      <c r="F161" s="235" t="inlineStr">
        <is>
          <t>回答責任者の電子メール(*):</t>
        </is>
      </c>
      <c r="G161" s="122" t="inlineStr">
        <is>
          <t>이메일 - 책임자(*):</t>
        </is>
      </c>
      <c r="H161" s="270" t="inlineStr">
        <is>
          <t>E-mail du responsable (*) :</t>
        </is>
      </c>
      <c r="I161" s="122" t="inlineStr">
        <is>
          <t>E-Mail-Adresse des Bevollmächtigten (*):</t>
        </is>
      </c>
    </row>
    <row r="162">
      <c r="A162" s="122">
        <f>B162&amp;C162</f>
        <v/>
      </c>
      <c r="B162" s="122" t="inlineStr">
        <is>
          <t>Declaration</t>
        </is>
      </c>
      <c r="C162" s="122" t="inlineStr">
        <is>
          <t>B25</t>
        </is>
      </c>
      <c r="D162" s="122" t="inlineStr">
        <is>
          <t>Phone - Authorizer:</t>
        </is>
      </c>
      <c r="E162" s="234" t="inlineStr">
        <is>
          <t>授权人电话 :</t>
        </is>
      </c>
      <c r="F162" s="235" t="inlineStr">
        <is>
          <t>回答責任者の電話番号:</t>
        </is>
      </c>
      <c r="G162" s="122" t="inlineStr">
        <is>
          <t>전화번호 - 책임자:</t>
        </is>
      </c>
      <c r="H162" s="270" t="inlineStr">
        <is>
          <t>Téléphone du responsable :</t>
        </is>
      </c>
      <c r="I162" s="122" t="inlineStr">
        <is>
          <t>Telefonnummer des Bevollmächtigten:</t>
        </is>
      </c>
    </row>
    <row r="163">
      <c r="A163" s="122">
        <f>B163&amp;C163</f>
        <v/>
      </c>
      <c r="B163" s="122" t="inlineStr">
        <is>
          <t>Declaration</t>
        </is>
      </c>
      <c r="C163" s="122" t="inlineStr">
        <is>
          <t>B26</t>
        </is>
      </c>
      <c r="D163" s="122" t="inlineStr">
        <is>
          <t>Effective Date (*):</t>
        </is>
      </c>
      <c r="E163" s="234" t="inlineStr">
        <is>
          <t>授权日期 (*):</t>
        </is>
      </c>
      <c r="F163" s="235" t="inlineStr">
        <is>
          <t xml:space="preserve"> 記入日(*):</t>
        </is>
      </c>
      <c r="G163" s="122" t="inlineStr">
        <is>
          <t>발효일자(*):</t>
        </is>
      </c>
      <c r="H163" s="270" t="inlineStr">
        <is>
          <t>Date de la déclaration (*) :</t>
        </is>
      </c>
      <c r="I163" s="122" t="inlineStr">
        <is>
          <t>Datum (*):</t>
        </is>
      </c>
    </row>
    <row r="164" ht="27" customHeight="1">
      <c r="A164" s="122">
        <f>B164&amp;C164</f>
        <v/>
      </c>
      <c r="B164" s="122" t="inlineStr">
        <is>
          <t>Declaration</t>
        </is>
      </c>
      <c r="C164" s="122" t="inlineStr">
        <is>
          <t>B28</t>
        </is>
      </c>
      <c r="D164" s="122" t="inlineStr">
        <is>
          <t>Answer the following questions 1 - 7 based on the declaration scope indicated above</t>
        </is>
      </c>
      <c r="E164" s="234" t="inlineStr">
        <is>
          <t>根据上述指明的申报范围回答下列问题 1 - 7</t>
        </is>
      </c>
      <c r="F164" s="235" t="inlineStr">
        <is>
          <t>上記の申告範囲にもとづいて、以下の1～7の質問にお答えください</t>
        </is>
      </c>
      <c r="G164" s="122" t="inlineStr">
        <is>
          <t xml:space="preserve">위에 표시된 선언 범위를 근거로 다음 질문 1 - 7에 답변하십시오. </t>
        </is>
      </c>
      <c r="H164" s="270" t="inlineStr">
        <is>
          <t>Répondre aux questions 1 à 7 suivantes pour le périmètre de la déclaration indiqué ci-dessus</t>
        </is>
      </c>
      <c r="I164" s="122" t="inlineStr">
        <is>
          <t>Beantworten Sie die Fragen 1 - 7 entsprechend dem oben angegebenen Geltungsbereich</t>
        </is>
      </c>
    </row>
    <row r="165" ht="51" customHeight="1">
      <c r="A165" s="122">
        <f>B165&amp;C165</f>
        <v/>
      </c>
      <c r="B165" s="122" t="inlineStr">
        <is>
          <t>Declaration</t>
        </is>
      </c>
      <c r="C165" s="122" t="inlineStr">
        <is>
          <t>B29</t>
        </is>
      </c>
      <c r="D165" s="122" t="inlineStr">
        <is>
          <t>1) Is any of the specified mineral/metal intentionally added or used in the product(s) or in the production process? (*)</t>
        </is>
      </c>
      <c r="E165" s="234" t="inlineStr">
        <is>
          <t>1) 是否在产品或生产流程中有意添加或使用任何指定矿产？ (*)</t>
        </is>
      </c>
      <c r="F165" s="265" t="inlineStr">
        <is>
          <t>1）製品自体や製造過程で、対象となる鉱物が意図的に添加又は使用されていますか？ （*）</t>
        </is>
      </c>
      <c r="G165" s="122" t="inlineStr">
        <is>
          <t xml:space="preserve">1) 특정 광물의에가 제품 또는 생산 공정에서 의도적으로 추가 또는 사용됩니까? (*)
</t>
        </is>
      </c>
      <c r="H165" s="270" t="inlineStr">
        <is>
          <t>1) Du minerai spécifié est-il intentionnellement ajouté ou utilisé dans le(s) produit(s) ou les processus de production ?</t>
        </is>
      </c>
      <c r="I165" s="122" t="inlineStr">
        <is>
          <t>1) Wird absichtlich angegebenen Mineralien im Herstellungsprozess verwendet oder in das bzw. die Produkte aufgenommen? (*)</t>
        </is>
      </c>
    </row>
    <row r="166" ht="27" customHeight="1">
      <c r="A166" s="122">
        <f>B166&amp;C166</f>
        <v/>
      </c>
      <c r="B166" s="122" t="inlineStr">
        <is>
          <t>Declaration</t>
        </is>
      </c>
      <c r="C166" s="122" t="inlineStr">
        <is>
          <t>B41</t>
        </is>
      </c>
      <c r="D166" s="122" t="inlineStr">
        <is>
          <t xml:space="preserve">2) Does any of the specified mineral/metal remain in the product(s)? </t>
        </is>
      </c>
      <c r="E166" s="122" t="inlineStr">
        <is>
          <t>2) 产品中是否还存有任何指定矿产？ (*)</t>
        </is>
      </c>
      <c r="F166" s="265" t="inlineStr">
        <is>
          <t>2）対象となる鉱物は製品に残留していますか？</t>
        </is>
      </c>
      <c r="G166" s="122" t="inlineStr">
        <is>
          <t>2) 제품에 특정 광물의에 잔여물이 있습니까?</t>
        </is>
      </c>
      <c r="H166" s="270" t="inlineStr">
        <is>
          <t>2) Reste-t-il du minerai spécifié dans le(s) produit(s) ? (*)</t>
        </is>
      </c>
      <c r="I166" s="122" t="inlineStr">
        <is>
          <t>2) Verbleibt angegebenen Mineralien in dem bzw. den Produkten? (*)</t>
        </is>
      </c>
    </row>
    <row r="167" ht="67.5" customHeight="1">
      <c r="A167" s="122">
        <f>B167&amp;C167</f>
        <v/>
      </c>
      <c r="B167" s="122" t="inlineStr">
        <is>
          <t>Declaration</t>
        </is>
      </c>
      <c r="C167" s="122" t="inlineStr">
        <is>
          <t>B53</t>
        </is>
      </c>
      <c r="D167" s="122" t="inlineStr">
        <is>
          <t xml:space="preserve">3) Do any of the smelters or processors in your supply chain source the specified mineral/metal from conflict-affected and high-risk areas? (OECD Due Diligence Guidance, see definitions tab) </t>
        </is>
      </c>
      <c r="E167" s="122" t="inlineStr">
        <is>
          <t xml:space="preserve">3) 贵公司供应链中是否有冶炼厂或加工厂从受冲突影响和高风险地区采购指定矿产？ （《经合组织尽职调查指南》，参见定义选项卡） </t>
        </is>
      </c>
      <c r="F167" s="235" t="inlineStr">
        <is>
          <t xml:space="preserve">3）貴社サプライチェーン内の製錬業者又は加工業者のいずれかが、紛争地域および高リスク地域を対象となる鉱物の原産地としていますか？（OECDデュー・ディリジェンスガイダンスの「定義（Definitions）」タブを参照） (*)
</t>
        </is>
      </c>
      <c r="G167" s="122" t="inlineStr">
        <is>
          <t xml:space="preserve">3) 귀사의 공급망에 있는 모든 제련소 또는 가공업체 중에 분쟁 및 고위험 지역에서 특정 광물의에를 조달하는 제련소가 있습니까? (OECD 실사 지침, 정의 탭 참조) </t>
        </is>
      </c>
      <c r="H167" s="270" t="inlineStr">
        <is>
          <t>3) Est-ce que l’une des fonderies ou des transformateurs de votre chaîne d’approvisionnement se fournit en minerai spécifié dans une zone touchée par des conflits et à haut risque ? (Directive de l’OCDE sur la diligence raisonnable, voir l’onglet Définitions)</t>
        </is>
      </c>
      <c r="I167" s="122" t="inlineStr">
        <is>
          <t>3) Bezieht einer der Verhüttungsbetrieb oder das Verarbeitungsunternehmen in Ihrer Lieferkette das angegebenen Mineralien aus Konflikt- und Hochrisikogebieten? (OECD Due Diligence Guidance, siehe Registerkarte Definitionen)</t>
        </is>
      </c>
    </row>
    <row r="168" ht="27.95" customHeight="1">
      <c r="A168" s="122">
        <f>B168&amp;C168</f>
        <v/>
      </c>
      <c r="B168" s="122" t="inlineStr">
        <is>
          <t>Declaration</t>
        </is>
      </c>
      <c r="C168" s="122" t="inlineStr">
        <is>
          <t>B65</t>
        </is>
      </c>
      <c r="D168" s="122" t="inlineStr">
        <is>
          <t>4) Does 100 percent of the specified mineral/metal originate from recycled or scrap sources?</t>
        </is>
      </c>
      <c r="E168" s="234" t="inlineStr">
        <is>
          <t xml:space="preserve">4) 是否 100% 的指定矿产来自回收料或
报废料资源？ </t>
        </is>
      </c>
      <c r="F168" s="235" t="inlineStr">
        <is>
          <t>4）対象となる鉱物は全て、再生利用品又はスクラップ起源から調達していますか？</t>
        </is>
      </c>
      <c r="G168" s="122" t="inlineStr">
        <is>
          <t>4) 특정 광물의에에 대해서 100% 재활용 또는 폐자원에서 조달합니까?</t>
        </is>
      </c>
      <c r="H168" s="270" t="inlineStr">
        <is>
          <t>4) Est-ce que 100 % du minerai spécifié provient de sources recyclées ou de déchets ?</t>
        </is>
      </c>
      <c r="I168" s="122" t="inlineStr">
        <is>
          <t>4) Stammt 100 Prozent des angegebenen Mineralien aus Recycling- oder Schrottquellen?</t>
        </is>
      </c>
    </row>
    <row r="169" ht="27.95" customHeight="1">
      <c r="A169" s="122">
        <f>B169&amp;C169</f>
        <v/>
      </c>
      <c r="B169" s="122" t="inlineStr">
        <is>
          <t>Declaration</t>
        </is>
      </c>
      <c r="C169" s="122" t="inlineStr">
        <is>
          <t>B77</t>
        </is>
      </c>
      <c r="D169" s="122" t="inlineStr">
        <is>
          <t>5) What percentage of relevant suppliers have provided a response to your supply chain survey?</t>
        </is>
      </c>
      <c r="E169" s="234" t="inlineStr">
        <is>
          <t>5) 百分之多少的相关供应商已对贵公司
的供应链调查提供答复？</t>
        </is>
      </c>
      <c r="F169" s="265" t="inlineStr">
        <is>
          <t>5）サプライチェーン調査に回答した関連するサプライヤーは何パーセントですか？</t>
        </is>
      </c>
      <c r="G169" s="122" t="inlineStr">
        <is>
          <t>5) 관련 공급업체가 귀사의 공급망 설문조사에 응답한 비율은 몇 퍼센트입니까?</t>
        </is>
      </c>
      <c r="H169" s="270" t="inlineStr">
        <is>
          <t>5) Combien de fournisseurs concernés (en %) ont répondu à l’enquête sur la chaîne d’approvisionnement ?</t>
        </is>
      </c>
      <c r="I169" s="122" t="inlineStr">
        <is>
          <t>5) Wie hoch ist der Prozentsatz an Lieferanten, die auf Ihre Lieferkettenumfrage geantwortet haben?</t>
        </is>
      </c>
    </row>
    <row r="170" ht="42" customHeight="1">
      <c r="A170" s="122">
        <f>B170&amp;C170</f>
        <v/>
      </c>
      <c r="B170" s="122" t="inlineStr">
        <is>
          <t>Declaration</t>
        </is>
      </c>
      <c r="C170" s="122" t="inlineStr">
        <is>
          <t>B89</t>
        </is>
      </c>
      <c r="D170" s="122" t="inlineStr">
        <is>
          <t>6) Have you identified all of the smelters or processors supplying the specified minerals/metal to your supply chain?</t>
        </is>
      </c>
      <c r="E170" s="238" t="inlineStr">
        <is>
          <t>6) 您是否识别出为贵公司的供应链供应指定矿产的所有冶炼厂或加工厂？</t>
        </is>
      </c>
      <c r="F170" s="235" t="inlineStr">
        <is>
          <t>6）貴社のサプライチェーンに対象となる鉱物を供給する全ての製錬業者又は加工業者を特定しましたか？</t>
        </is>
      </c>
      <c r="G170" s="122" t="inlineStr">
        <is>
          <t>6) 귀사의 공급망에 특정 광물의에를 공급하는 모든 제련소 또는 가공업체를 확인했습니까?</t>
        </is>
      </c>
      <c r="H170" s="270" t="inlineStr">
        <is>
          <t>6) Avez-vous identifié toutes les fonderies et transformateurs qui fournissent le minerai spécifié à votre chaîne d’approvisionnement ?</t>
        </is>
      </c>
      <c r="I170" s="122" t="inlineStr">
        <is>
          <t>6) Kennen Sie alle Verhüttungsbetriebe oder Verarbeitungsunternehmen, die das angegebenen Mineralien für Ihre Lieferkette bereitstellen?</t>
        </is>
      </c>
    </row>
    <row r="171" ht="54" customHeight="1">
      <c r="A171" s="122">
        <f>B171&amp;C171</f>
        <v/>
      </c>
      <c r="B171" s="122" t="inlineStr">
        <is>
          <t>Declaration</t>
        </is>
      </c>
      <c r="C171" s="122" t="inlineStr">
        <is>
          <t>B101</t>
        </is>
      </c>
      <c r="D171" s="122" t="inlineStr">
        <is>
          <t>7) Has all applicable smelter or processor information received by your company been reported in this declaration?</t>
        </is>
      </c>
      <c r="E171" s="238" t="inlineStr">
        <is>
          <t>7) 贵公司收到的所有适用冶炼厂或加工厂信息是否已在此申报中报告？</t>
        </is>
      </c>
      <c r="F171" s="235" t="inlineStr">
        <is>
          <t>7）貴社は受領した該当する全ての製錬業者又は加工業者情報を、この申告で報告していますか？</t>
        </is>
      </c>
      <c r="G171" s="122" t="inlineStr">
        <is>
          <t>7) 귀사에서 받은 해당하는 모든 제련소 또는 가공업체 정보가 이 템플릿에 선언되었습니까?</t>
        </is>
      </c>
      <c r="H171" s="270" t="inlineStr">
        <is>
          <t>7) Est-ce que toutes les informations pertinentes reçues des fonderies et transformateurs par votre société ont été mentionnées dans cette déclaration ?</t>
        </is>
      </c>
      <c r="I171" s="122" t="inlineStr">
        <is>
          <t>7) Sind alle anwendbaren Informationen über Verhüttungsbetriebe oder Verarbeitungsunternehmen, die Ihr Unternehmen erhalten hat, in dieser Erklärung genannt worden?</t>
        </is>
      </c>
    </row>
    <row r="172" ht="27" customHeight="1">
      <c r="A172" s="122">
        <f>B172&amp;C172</f>
        <v/>
      </c>
      <c r="B172" s="122" t="inlineStr">
        <is>
          <t>Declaration</t>
        </is>
      </c>
      <c r="C172" s="122" t="inlineStr">
        <is>
          <t>B113</t>
        </is>
      </c>
      <c r="D172" s="122" t="inlineStr">
        <is>
          <t>Answer the Following Questions at a Company Level</t>
        </is>
      </c>
      <c r="E172" s="234" t="inlineStr">
        <is>
          <t>从公司层面来回答以下问题</t>
        </is>
      </c>
      <c r="F172" s="235" t="inlineStr">
        <is>
          <t>会社レベルで以下の質問にお答えください</t>
        </is>
      </c>
      <c r="G172" s="122" t="inlineStr">
        <is>
          <t xml:space="preserve">회사 차원에서 다음의 질문에 답변하십시오. </t>
        </is>
      </c>
      <c r="H172" s="270" t="inlineStr">
        <is>
          <t>Répondre à la question suivante au niveau de l’entreprise</t>
        </is>
      </c>
      <c r="I172" s="122" t="inlineStr">
        <is>
          <t>Beantworten Sie folgende Fragen auf Firmenebene</t>
        </is>
      </c>
    </row>
    <row r="173" ht="27" customHeight="1">
      <c r="A173" s="122">
        <f>B173&amp;C173</f>
        <v/>
      </c>
      <c r="B173" s="122" t="inlineStr">
        <is>
          <t>Declaration</t>
        </is>
      </c>
      <c r="C173" s="122" t="inlineStr">
        <is>
          <t>B115</t>
        </is>
      </c>
      <c r="D173" s="122" t="inlineStr">
        <is>
          <t>A. Have you established a responsible minerals sourcing policy?</t>
        </is>
      </c>
      <c r="E173" s="234" t="inlineStr">
        <is>
          <t>A. 贵公司是否制定了可公开查阅的矿产采购政策？</t>
        </is>
      </c>
      <c r="F173" s="265" t="inlineStr">
        <is>
          <t>A. 責任ある鉱物調達方針を確定しましたか？</t>
        </is>
      </c>
      <c r="G173" s="122" t="inlineStr">
        <is>
          <t xml:space="preserve">A. 귀사는 공개적인 책임있는 광물 조달 정책을 수립했습니까? </t>
        </is>
      </c>
      <c r="H173" s="270" t="inlineStr">
        <is>
          <t>A. Avez-vous mis en place une politique responsable d’approvisionnement en minerais ?</t>
        </is>
      </c>
      <c r="I173" s="122" t="inlineStr">
        <is>
          <t>A. Haben Sie eine Richtlinie zur verantwortungsvollen Beschaffung von Mineralien aufgestellt?</t>
        </is>
      </c>
    </row>
    <row r="174" ht="54" customHeight="1">
      <c r="A174" s="122">
        <f>B174&amp;C174</f>
        <v/>
      </c>
      <c r="B174" s="122" t="inlineStr">
        <is>
          <t>Declaration</t>
        </is>
      </c>
      <c r="C174" s="122" t="inlineStr">
        <is>
          <t>B117</t>
        </is>
      </c>
      <c r="D174" s="122" t="inlineStr">
        <is>
          <t xml:space="preserve">B. Is your responsible minerals sourcing policy publicly available on your website? (Note – If yes, the user shall specify the URL in the comment field.) </t>
        </is>
      </c>
      <c r="E174" s="234" t="inlineStr">
        <is>
          <t>B. 贵公司的负责任矿产采购政策是否公开发布于贵公司网页上？（备注 - 如果是，请在注释字段中注明 URL。）</t>
        </is>
      </c>
      <c r="F174" s="235" t="inlineStr">
        <is>
          <t>B.その責任ある鉱物調達方針は、貴社のホームページで閲覧できますか？（回答が「はい」の場合、その方針が掲載されているURLをコメント欄に記入する）</t>
        </is>
      </c>
      <c r="G174" s="122" t="inlineStr">
        <is>
          <t>B. 귀사의 책임있는 광물 조달 정책은 귀사 웹사이트에서 공개적으로 구할 수 있습니까? (주목 - "예" 의 답변인 경우, 의견란에 URL 를 기입하여야 합니다.)</t>
        </is>
      </c>
      <c r="H174" s="270" t="inlineStr">
        <is>
          <t>B. Votre politique responsable d’approvisionnement en minerais est-elle disponible sur votre site Web ? (remarque : si oui, l'utilisateur doit spécifier l'URL dans le champ commentaire.)</t>
        </is>
      </c>
      <c r="I174" s="122" t="inlineStr">
        <is>
          <t>B. Ist Ihre Richtlinie zur verantwortungsvollen Beschaffung von Mineralien auf Ihrer Website einsehbar? (Hinweis – Bei „Ja“ hat der Benutzer die URL im Anmerkungsfeld anzugeben.)</t>
        </is>
      </c>
    </row>
    <row r="175" ht="51.95" customHeight="1">
      <c r="A175" s="122">
        <f>B175&amp;C175</f>
        <v/>
      </c>
      <c r="B175" s="122" t="inlineStr">
        <is>
          <t>Declaration</t>
        </is>
      </c>
      <c r="D175" s="122" t="inlineStr">
        <is>
          <t>C. Do you require suppliers to exercise due diligence over the mineral supply chain in accordance with the OECD Due Diligence Guidance?</t>
        </is>
      </c>
      <c r="E175" s="234" t="inlineStr">
        <is>
          <t xml:space="preserve">D. 贵公司是否要求供应商按照《经合组织
尽职调查指南》针对钴供应链实施尽职调查？ </t>
        </is>
      </c>
      <c r="F175" s="254" t="inlineStr">
        <is>
          <t>C. 貴社は、サプライヤーに対して、OECDデューディリジェンスガイダンスに沿って鉱物サプライチェーンのデューディリジェンスを実施することを要求していますか　This question should be deleted.</t>
        </is>
      </c>
      <c r="G175" s="122" t="inlineStr">
        <is>
          <t>D. 귀사는 공급업체에게 OECD 실사 지침에 따라 광물 공급망에 대한 실사를 실시하도록 요구합니까?</t>
        </is>
      </c>
      <c r="H175" s="270" t="inlineStr">
        <is>
          <t>C. Exigez-vous que les fournisseurs fassent preuve de diligence raisonnable sur la chaîne d’approvisionnement en minerai conformément aux Directives de l’OCDE en matière de diligence raisonnable ?</t>
        </is>
      </c>
      <c r="I175" s="122" t="n"/>
    </row>
    <row r="176" ht="67.5" customHeight="1">
      <c r="A176" s="122">
        <f>B176&amp;C176</f>
        <v/>
      </c>
      <c r="B176" s="122" t="inlineStr">
        <is>
          <t>Declaration</t>
        </is>
      </c>
      <c r="C176" s="122" t="inlineStr">
        <is>
          <t>B119</t>
        </is>
      </c>
      <c r="D176" s="122" t="inlineStr">
        <is>
          <t>C. Do you require your direct suppliers to source the specified minerals/metals from smelters whose due diligence practices have been validated by an independent third-party audit program?</t>
        </is>
      </c>
      <c r="E176" s="238" t="inlineStr">
        <is>
          <t>C. 贵公司是否要求贵公司的直接供应商从尽职调查实践经独立第三方审计计划验证过的冶炼厂采购指定矿产？</t>
        </is>
      </c>
      <c r="F176" s="235" t="inlineStr">
        <is>
          <t xml:space="preserve">C.  貴社は直接サプライヤーに対し、独立民間監査会社の監査プログラムによりデュー・デリジェンス業務が認証された製錬業者から対象となる鉱物を調達することを要求していますか？ </t>
        </is>
      </c>
      <c r="G176" s="122" t="inlineStr">
        <is>
          <t>C.  귀사는 1차 협력사에게 독립된 제3자 감사 회사에 의해 실사를 확인받은 제련소로부터만 특정 광물의에를 구매하기를 요구하고 있습니까?</t>
        </is>
      </c>
      <c r="H176" s="270" t="inlineStr">
        <is>
          <t>C. Est-ce que vous imposez à vos fournisseurs directs de s’approvisionner en minerai spécifié auprès de fonderies dont les pratiques de diligence raisonnable ont été validées par un programme d’audit externe indépendant ?</t>
        </is>
      </c>
      <c r="I176" s="122" t="inlineStr">
        <is>
          <t>C. Verlangen Sie von Ihren direkten Lieferanten, das angegebenen Mineralien von Verhüttungsbetrieben, deren Sorgfaltspflichtpraktiken von einem unabhängigen Prüfungsprogramm einer dritten Partei überprüft worden sind?</t>
        </is>
      </c>
    </row>
    <row r="177" ht="27" customHeight="1">
      <c r="A177" s="122">
        <f>B177&amp;C177</f>
        <v/>
      </c>
      <c r="B177" s="122" t="inlineStr">
        <is>
          <t>Declaration</t>
        </is>
      </c>
      <c r="C177" s="122" t="inlineStr">
        <is>
          <t>B131</t>
        </is>
      </c>
      <c r="D177" s="122" t="inlineStr">
        <is>
          <t>D. Have you implemented due diligence measures for responsible sourcing?</t>
        </is>
      </c>
      <c r="E177" s="234" t="inlineStr">
        <is>
          <t>D. 贵公司是否已实施负责任矿产采购的尽职调查措施？</t>
        </is>
      </c>
      <c r="F177" s="235" t="inlineStr">
        <is>
          <t xml:space="preserve">D. 責任ある鉱物調達のためのデュー・ディリジェンス対策を実施していますか？
</t>
        </is>
      </c>
      <c r="G177" s="122" t="inlineStr">
        <is>
          <t>D. 귀사는 책임있는 조달을 위한 실사를 시행하였습니까?</t>
        </is>
      </c>
      <c r="H177" s="276" t="inlineStr">
        <is>
          <t>D. Exigez-vous des pratiques de diligence raisonnable concernant l'approvisionnement responsable ?</t>
        </is>
      </c>
      <c r="I177" s="122" t="inlineStr">
        <is>
          <t>D. Haben Sie Sorgfaltspflichtmaßnahmen für verantwortungsvolle Beschaffung in Kraft gesetzt?</t>
        </is>
      </c>
    </row>
    <row r="178" ht="40.5" customHeight="1">
      <c r="A178" s="122">
        <f>B178&amp;C178</f>
        <v/>
      </c>
      <c r="B178" s="122" t="inlineStr">
        <is>
          <t>Declaration</t>
        </is>
      </c>
      <c r="C178" s="122" t="inlineStr">
        <is>
          <t>B133</t>
        </is>
      </c>
      <c r="D178" s="122" t="inlineStr">
        <is>
          <t>E. Does your company conduct supply chain survey(s) of your relevant supplier(s) on the specified minerals/metals?</t>
        </is>
      </c>
      <c r="E178" s="371" t="inlineStr">
        <is>
          <t>E. 贵公司是否针对相关供应商进行指定矿产供应链调查？</t>
        </is>
      </c>
      <c r="F178" s="265" t="inlineStr">
        <is>
          <t>E.貴社は関連するサプライヤーの対象となる鉱物サプライチェーン調査を行っていますか？</t>
        </is>
      </c>
      <c r="G178" s="122" t="inlineStr">
        <is>
          <t>E. 귀사는 관련 공급업체의 특정 광물의에 공급망 조사를 실시합니까?</t>
        </is>
      </c>
      <c r="H178" s="270" t="inlineStr">
        <is>
          <t>E. Votre société réalise-t-elle des enquêtes sur la chaîne d’approvisionnement en minerai spécifié de votre ou vos fournisseurs concernés ?</t>
        </is>
      </c>
      <c r="I178" s="122" t="inlineStr">
        <is>
          <t>E. Führt Ihr Unternehmen Lieferkettenumfragen bei Ihren relevanten Lieferanten zu angegebenen Mineralien durch?</t>
        </is>
      </c>
    </row>
    <row r="179" ht="42" customHeight="1">
      <c r="A179" s="122">
        <f>B179&amp;C179</f>
        <v/>
      </c>
      <c r="B179" s="122" t="inlineStr">
        <is>
          <t>Declaration</t>
        </is>
      </c>
      <c r="C179" s="122" t="inlineStr">
        <is>
          <t>B135</t>
        </is>
      </c>
      <c r="D179" s="122" t="inlineStr">
        <is>
          <t xml:space="preserve">F. Do you review due diligence information received from your suppliers against your company’s expectations? </t>
        </is>
      </c>
      <c r="E179" s="234" t="inlineStr">
        <is>
          <t>F. 贵公司是否会根据预期审核从供应商处收到的尽职调查信息？</t>
        </is>
      </c>
      <c r="F179" s="235" t="inlineStr">
        <is>
          <t>F.サプライヤーからのデュー・ディリジェンス情報を貴社の期待を基に検証していますか？</t>
        </is>
      </c>
      <c r="G179" s="122" t="inlineStr">
        <is>
          <t>F. 귀사는 공급업체로부터 받은 실사 정보를 귀사의 기대사항과 비교해 검토합니까?</t>
        </is>
      </c>
      <c r="H179" s="270" t="inlineStr">
        <is>
          <t>F. Comparez-vous les informations de diligence raisonnable reçues de vos fournisseurs aux attentes de votre société ?</t>
        </is>
      </c>
      <c r="I179" s="122" t="inlineStr">
        <is>
          <t>F. Prüfen Sie die Sorgfaltspflichtangaben, die Sie von Ihren Lieferanten erhalten, gegen die Erwartungen Ihres Unternehmens?</t>
        </is>
      </c>
    </row>
    <row r="180" ht="27" customHeight="1">
      <c r="A180" s="122">
        <f>B180&amp;C180</f>
        <v/>
      </c>
      <c r="B180" s="122" t="inlineStr">
        <is>
          <t>Declaration</t>
        </is>
      </c>
      <c r="C180" s="122" t="inlineStr">
        <is>
          <t>B137</t>
        </is>
      </c>
      <c r="D180" s="122" t="inlineStr">
        <is>
          <t xml:space="preserve">G. Does your review process include corrective action management? </t>
        </is>
      </c>
      <c r="E180" s="234" t="inlineStr">
        <is>
          <t xml:space="preserve">G. 贵公司的审核流程是否包括纠错行动管理？ 
</t>
        </is>
      </c>
      <c r="F180" s="235" t="inlineStr">
        <is>
          <t>G. 貴社の検証プロセスには是正措置管理が含まれていますか？</t>
        </is>
      </c>
      <c r="G180" s="122" t="inlineStr">
        <is>
          <t>G. 귀사의 검토 프로세스에 시정 조치 관리가 포함되어 있습니까?</t>
        </is>
      </c>
      <c r="H180" s="276" t="inlineStr">
        <is>
          <t>G. Votre processus d’examen comprend-il la gestion des mesures correctives ?</t>
        </is>
      </c>
      <c r="I180" s="122" t="inlineStr">
        <is>
          <t>G. Umfasst Ihr Prüfverfahren die Überwachung von Abhilfemaßnahmen?</t>
        </is>
      </c>
    </row>
    <row r="181">
      <c r="A181" s="122">
        <f>B181&amp;C181</f>
        <v/>
      </c>
      <c r="B181" s="122" t="inlineStr">
        <is>
          <t>Declaration</t>
        </is>
      </c>
      <c r="C181" s="122" t="inlineStr">
        <is>
          <t>D29</t>
        </is>
      </c>
      <c r="D181" s="122" t="inlineStr">
        <is>
          <t>Answer</t>
        </is>
      </c>
      <c r="E181" s="234" t="inlineStr">
        <is>
          <t>回答</t>
        </is>
      </c>
      <c r="F181" s="235" t="inlineStr">
        <is>
          <t>回答</t>
        </is>
      </c>
      <c r="G181" s="122" t="inlineStr">
        <is>
          <t>답변</t>
        </is>
      </c>
      <c r="H181" s="270" t="inlineStr">
        <is>
          <t>Réponse</t>
        </is>
      </c>
      <c r="I181" s="122" t="inlineStr">
        <is>
          <t>Antwort</t>
        </is>
      </c>
    </row>
    <row r="182" ht="27" customHeight="1">
      <c r="A182" s="122">
        <f>B182&amp;C182</f>
        <v/>
      </c>
      <c r="B182" s="122" t="inlineStr">
        <is>
          <t>Declaration</t>
        </is>
      </c>
      <c r="C182" s="122" t="inlineStr">
        <is>
          <t>B114</t>
        </is>
      </c>
      <c r="D182" s="122" t="inlineStr">
        <is>
          <t>Question</t>
        </is>
      </c>
      <c r="E182" s="234" t="inlineStr">
        <is>
          <t>问题</t>
        </is>
      </c>
      <c r="F182" s="235" t="inlineStr">
        <is>
          <t>質問</t>
        </is>
      </c>
      <c r="G182" s="122" t="inlineStr">
        <is>
          <t>질문</t>
        </is>
      </c>
      <c r="H182" s="270" t="inlineStr">
        <is>
          <t>Question</t>
        </is>
      </c>
      <c r="I182" s="122" t="inlineStr">
        <is>
          <t>Frage</t>
        </is>
      </c>
    </row>
    <row r="183">
      <c r="A183" s="122">
        <f>B183&amp;C183</f>
        <v/>
      </c>
      <c r="B183" s="122" t="inlineStr">
        <is>
          <t>Declaration</t>
        </is>
      </c>
      <c r="C183" s="122" t="inlineStr">
        <is>
          <t>G29</t>
        </is>
      </c>
      <c r="D183" s="122" t="inlineStr">
        <is>
          <t>Comments</t>
        </is>
      </c>
      <c r="E183" s="234" t="inlineStr">
        <is>
          <t>注释</t>
        </is>
      </c>
      <c r="F183" s="235" t="inlineStr">
        <is>
          <t>備考</t>
        </is>
      </c>
      <c r="G183" s="122" t="inlineStr">
        <is>
          <t>의견</t>
        </is>
      </c>
      <c r="H183" s="270" t="inlineStr">
        <is>
          <t>Commentaires</t>
        </is>
      </c>
      <c r="I183" s="183" t="inlineStr">
        <is>
          <t>Kommentare</t>
        </is>
      </c>
    </row>
    <row r="184" ht="409.5" customHeight="1">
      <c r="A184" s="122">
        <f>B184&amp;C184</f>
        <v/>
      </c>
      <c r="B184" s="122" t="inlineStr">
        <is>
          <t>Smelter Look-up</t>
        </is>
      </c>
      <c r="C184" s="122" t="inlineStr">
        <is>
          <t>A1</t>
        </is>
      </c>
      <c r="D184" s="122" t="inlineStr">
        <is>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is>
      </c>
      <c r="E184" s="234" t="inlineStr">
        <is>
          <t>以下目录是截至此模板发布时 RBA 的最新冶炼厂名称/别名信息。  此目录会适时更新。  冶炼厂存在于此目录中并不保证它就是独立第三方审计计划内的目前有效或合规的冶炼厂。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is>
      </c>
      <c r="F184" s="265" t="inlineStr">
        <is>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is>
      </c>
      <c r="G184" s="122" t="inlineStr">
        <is>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is>
      </c>
      <c r="H184" s="270" t="inlineStr">
        <is>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is>
      </c>
      <c r="I184" s="122" t="inlineStr">
        <is>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is>
      </c>
    </row>
    <row r="185" ht="27" customHeight="1">
      <c r="A185" s="122">
        <f>B185&amp;C185</f>
        <v/>
      </c>
      <c r="B185" s="122" t="inlineStr">
        <is>
          <t>Smelter Look-up</t>
        </is>
      </c>
      <c r="C185" s="122" t="inlineStr">
        <is>
          <t>A4</t>
        </is>
      </c>
      <c r="D185" s="122" t="inlineStr">
        <is>
          <t>Metal</t>
        </is>
      </c>
      <c r="E185" s="235" t="inlineStr">
        <is>
          <t>金属</t>
        </is>
      </c>
      <c r="F185" s="235" t="inlineStr">
        <is>
          <t>金属</t>
        </is>
      </c>
      <c r="G185" s="122" t="inlineStr">
        <is>
          <t>금속</t>
        </is>
      </c>
      <c r="H185" s="270" t="inlineStr">
        <is>
          <t>Métal</t>
        </is>
      </c>
      <c r="I185" s="183" t="inlineStr">
        <is>
          <t>Metall</t>
        </is>
      </c>
    </row>
    <row r="186" ht="27" customHeight="1">
      <c r="A186" s="122">
        <f>B186&amp;C186</f>
        <v/>
      </c>
      <c r="B186" s="122" t="inlineStr">
        <is>
          <t>Smelter Look-up</t>
        </is>
      </c>
      <c r="C186" s="122" t="inlineStr">
        <is>
          <t>B4</t>
        </is>
      </c>
      <c r="D186" s="122" t="inlineStr">
        <is>
          <t>Smelter Look-up (*)</t>
        </is>
      </c>
      <c r="E186" s="268" t="inlineStr">
        <is>
          <t>冶炼厂查找 (*)</t>
        </is>
      </c>
      <c r="F186" s="265" t="inlineStr">
        <is>
          <t>Smelter Look-Up（製錬業者名検索）（*）</t>
        </is>
      </c>
      <c r="G186" s="122" t="inlineStr">
        <is>
          <t>제련소 찾기(*)</t>
        </is>
      </c>
      <c r="H186" s="270" t="inlineStr">
        <is>
          <t>Recherche de fonderie (*)</t>
        </is>
      </c>
      <c r="I186" s="183" t="inlineStr">
        <is>
          <t>Schmelzhüttensuche (*)</t>
        </is>
      </c>
    </row>
    <row r="187" ht="27" customHeight="1">
      <c r="A187" s="122">
        <f>B187&amp;C187</f>
        <v/>
      </c>
      <c r="B187" s="122" t="inlineStr">
        <is>
          <t>Smelter Look-up</t>
        </is>
      </c>
      <c r="D187" s="122" t="inlineStr">
        <is>
          <t>Known alias</t>
        </is>
      </c>
      <c r="E187" s="372" t="n"/>
      <c r="F187" s="235" t="inlineStr">
        <is>
          <t>既知の別名</t>
        </is>
      </c>
      <c r="G187" s="122" t="inlineStr">
        <is>
          <t>알려진 별칭</t>
        </is>
      </c>
      <c r="H187" s="270" t="inlineStr">
        <is>
          <t>Alias connus</t>
        </is>
      </c>
      <c r="I187" s="183" t="inlineStr">
        <is>
          <t>Bekannt als</t>
        </is>
      </c>
    </row>
    <row r="188" ht="27" customHeight="1">
      <c r="A188" s="122">
        <f>B188&amp;C188</f>
        <v/>
      </c>
      <c r="B188" s="122" t="inlineStr">
        <is>
          <t>Smelter Look-up</t>
        </is>
      </c>
      <c r="C188" s="122" t="inlineStr">
        <is>
          <t>C4</t>
        </is>
      </c>
      <c r="D188" s="122" t="inlineStr">
        <is>
          <t>Standard Smelter Names</t>
        </is>
      </c>
      <c r="E188" s="255" t="inlineStr">
        <is>
          <t>在 B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 C 列下。</t>
        </is>
      </c>
      <c r="F188" s="235" t="inlineStr">
        <is>
          <t>標準製錬業者名</t>
        </is>
      </c>
      <c r="G188" s="122" t="inlineStr">
        <is>
          <t>표준 제련소 명칭</t>
        </is>
      </c>
      <c r="H188" s="270" t="inlineStr">
        <is>
          <t>Noms standard des fonderies</t>
        </is>
      </c>
      <c r="I188" s="183" t="inlineStr">
        <is>
          <t>Standard Schmelzhütten Namen</t>
        </is>
      </c>
    </row>
    <row r="189" ht="27" customHeight="1">
      <c r="A189" s="122">
        <f>B189&amp;C189</f>
        <v/>
      </c>
      <c r="B189" s="122" t="inlineStr">
        <is>
          <t>Smelter Look-up</t>
        </is>
      </c>
      <c r="C189" s="122" t="inlineStr">
        <is>
          <t>D4</t>
        </is>
      </c>
      <c r="D189" s="122" t="inlineStr">
        <is>
          <t>Smelter Facility Location: Country</t>
        </is>
      </c>
      <c r="E189" s="255" t="n"/>
      <c r="F189" s="235" t="inlineStr">
        <is>
          <t>製錬施設所在地：国</t>
        </is>
      </c>
      <c r="G189" s="122" t="inlineStr">
        <is>
          <t>제련소 시설 위치: 국가</t>
        </is>
      </c>
      <c r="H189" s="270" t="inlineStr">
        <is>
          <t xml:space="preserve">Localisation de la fonderie : pays </t>
        </is>
      </c>
      <c r="I189" s="183" t="inlineStr">
        <is>
          <t>Schmelzhütte: Land</t>
        </is>
      </c>
    </row>
    <row r="190" ht="27" customHeight="1">
      <c r="A190" s="122">
        <f>B190&amp;C190</f>
        <v/>
      </c>
      <c r="B190" s="122" t="inlineStr">
        <is>
          <t>Smelter Look-up</t>
        </is>
      </c>
      <c r="C190" s="122" t="inlineStr">
        <is>
          <t>E4</t>
        </is>
      </c>
      <c r="D190" s="122" t="inlineStr">
        <is>
          <t>Smelter ID</t>
        </is>
      </c>
      <c r="E190" s="268" t="inlineStr">
        <is>
          <t>冶炼厂 ID</t>
        </is>
      </c>
      <c r="F190" s="265" t="inlineStr">
        <is>
          <t>製錬業者ID</t>
        </is>
      </c>
      <c r="G190" s="122" t="inlineStr">
        <is>
          <t>제련소 ID</t>
        </is>
      </c>
      <c r="H190" s="270" t="inlineStr">
        <is>
          <t>Identifiant fonderie</t>
        </is>
      </c>
      <c r="I190" s="183" t="inlineStr">
        <is>
          <t>Schmelzhütten-ID</t>
        </is>
      </c>
    </row>
    <row r="191" ht="27" customHeight="1">
      <c r="A191" s="122">
        <f>B191&amp;C191</f>
        <v/>
      </c>
      <c r="B191" s="122" t="inlineStr">
        <is>
          <t>Smelter Look-up</t>
        </is>
      </c>
      <c r="C191" s="122" t="inlineStr">
        <is>
          <t>F4</t>
        </is>
      </c>
      <c r="D191" s="122" t="inlineStr">
        <is>
          <t>Source of Smelter Identification Number</t>
        </is>
      </c>
      <c r="E191" s="234" t="inlineStr">
        <is>
          <t>冶炼厂出处识别号</t>
        </is>
      </c>
      <c r="F191" s="235" t="inlineStr">
        <is>
          <t>製錬業者識別番号の発行元</t>
        </is>
      </c>
      <c r="G191" s="122" t="inlineStr">
        <is>
          <t>제련소 조달 식별 번호</t>
        </is>
      </c>
      <c r="H191" s="270" t="inlineStr">
        <is>
          <t>Source de l’identifiant de la fonderie</t>
        </is>
      </c>
      <c r="I191" s="183" t="inlineStr">
        <is>
          <t>Quelle der Schmelzhütte Id-Nummer</t>
        </is>
      </c>
    </row>
    <row r="192" ht="27" customHeight="1">
      <c r="A192" s="122">
        <f>B192&amp;C192</f>
        <v/>
      </c>
      <c r="B192" s="122" t="inlineStr">
        <is>
          <t>Smelter Look-up</t>
        </is>
      </c>
      <c r="C192" s="122" t="inlineStr">
        <is>
          <t>G4</t>
        </is>
      </c>
      <c r="D192" s="122" t="inlineStr">
        <is>
          <t xml:space="preserve">Smelter Street </t>
        </is>
      </c>
      <c r="E192" s="234" t="inlineStr">
        <is>
          <t>冶炼工厂地址（街道）</t>
        </is>
      </c>
      <c r="F192" s="235" t="inlineStr">
        <is>
          <t>製錬業者所在地：番地</t>
        </is>
      </c>
      <c r="G192" s="122" t="inlineStr">
        <is>
          <t xml:space="preserve">제련소 도로명 </t>
        </is>
      </c>
      <c r="H192" s="270" t="inlineStr">
        <is>
          <t>Localisation de la fonderie : Rue</t>
        </is>
      </c>
      <c r="I192" s="183" t="inlineStr">
        <is>
          <t>Schmelzhütten: Straße</t>
        </is>
      </c>
    </row>
    <row r="193" ht="27" customHeight="1">
      <c r="A193" s="122">
        <f>B193&amp;C193</f>
        <v/>
      </c>
      <c r="B193" s="122" t="inlineStr">
        <is>
          <t>Smelter Look-up</t>
        </is>
      </c>
      <c r="C193" s="122" t="inlineStr">
        <is>
          <t>H4</t>
        </is>
      </c>
      <c r="D193" s="122" t="inlineStr">
        <is>
          <t>Smelter City</t>
        </is>
      </c>
      <c r="E193" s="234" t="inlineStr">
        <is>
          <t>冶炼工厂地址（城市）</t>
        </is>
      </c>
      <c r="F193" s="235" t="inlineStr">
        <is>
          <t>製錬業者所在地：市</t>
        </is>
      </c>
      <c r="G193" s="122" t="inlineStr">
        <is>
          <t>제련소 도시</t>
        </is>
      </c>
      <c r="H193" s="270" t="inlineStr">
        <is>
          <t>Localisation de la fonderie : Ville</t>
        </is>
      </c>
      <c r="I193" s="183" t="inlineStr">
        <is>
          <t>Schmelzhütten: Stadt</t>
        </is>
      </c>
    </row>
    <row r="194" ht="27" customHeight="1">
      <c r="A194" s="122">
        <f>B194&amp;C194</f>
        <v/>
      </c>
      <c r="B194" s="122" t="inlineStr">
        <is>
          <t>Smelter Look-up</t>
        </is>
      </c>
      <c r="C194" s="122" t="inlineStr">
        <is>
          <t>I4</t>
        </is>
      </c>
      <c r="D194" s="122" t="inlineStr">
        <is>
          <t>Smelter Facility Location: State / Province</t>
        </is>
      </c>
      <c r="E194" s="234" t="inlineStr">
        <is>
          <t>冶炼工厂地址（州/省）</t>
        </is>
      </c>
      <c r="F194" s="235" t="inlineStr">
        <is>
          <t>製錬施設所在地：州／県</t>
        </is>
      </c>
      <c r="G194" s="122" t="inlineStr">
        <is>
          <t>제련소 시설 위치: 시/도</t>
        </is>
      </c>
      <c r="H194" s="270" t="inlineStr">
        <is>
          <t>Localisation de la fonderie : État / Province</t>
        </is>
      </c>
      <c r="I194" s="183" t="inlineStr">
        <is>
          <t>Schmelzhütten: Bundesland/Provinz</t>
        </is>
      </c>
    </row>
    <row r="195">
      <c r="A195" s="122">
        <f>B195&amp;C195</f>
        <v/>
      </c>
      <c r="B195" s="122" t="inlineStr">
        <is>
          <t>Smelter List</t>
        </is>
      </c>
      <c r="C195" s="122" t="inlineStr">
        <is>
          <t>A4</t>
        </is>
      </c>
      <c r="D195" s="122" t="inlineStr">
        <is>
          <t>Smelter Identification Number Input Column</t>
        </is>
      </c>
      <c r="E195" s="234" t="inlineStr">
        <is>
          <t>冶炼厂识别号码输入列</t>
        </is>
      </c>
      <c r="F195" s="235" t="inlineStr">
        <is>
          <t>製錬業者識別番号の入力列</t>
        </is>
      </c>
      <c r="G195" s="122" t="inlineStr">
        <is>
          <t>제련소 식별 번호 입력 열</t>
        </is>
      </c>
      <c r="H195" s="270" t="inlineStr">
        <is>
          <t>Colonne de saisie du numéro d’identification de la fonderie</t>
        </is>
      </c>
      <c r="I195" s="183" t="inlineStr">
        <is>
          <t xml:space="preserve">Eingabespalte Schmelzhüttenidentifizierungsnummer </t>
        </is>
      </c>
    </row>
    <row r="196">
      <c r="A196" s="122">
        <f>B196&amp;C196</f>
        <v/>
      </c>
      <c r="B196" s="122" t="inlineStr">
        <is>
          <t>Smelter List</t>
        </is>
      </c>
      <c r="C196" s="122" t="inlineStr">
        <is>
          <t>B4</t>
        </is>
      </c>
      <c r="D196" s="122" t="inlineStr">
        <is>
          <t>Metal (*)</t>
        </is>
      </c>
      <c r="E196" s="234" t="inlineStr">
        <is>
          <t>金属 (*)</t>
        </is>
      </c>
      <c r="F196" s="235" t="inlineStr">
        <is>
          <t>金属 (*)</t>
        </is>
      </c>
      <c r="G196" s="122" t="inlineStr">
        <is>
          <t>금속(*)</t>
        </is>
      </c>
      <c r="H196" s="270" t="inlineStr">
        <is>
          <t>Métal (*)</t>
        </is>
      </c>
      <c r="I196" s="183" t="inlineStr">
        <is>
          <t>Metall (*)</t>
        </is>
      </c>
    </row>
    <row r="197">
      <c r="A197" s="122">
        <f>B197&amp;C197</f>
        <v/>
      </c>
      <c r="B197" s="122" t="inlineStr">
        <is>
          <t>Smelter List</t>
        </is>
      </c>
      <c r="C197" s="122" t="inlineStr">
        <is>
          <t>C4</t>
        </is>
      </c>
      <c r="D197" s="122" t="inlineStr">
        <is>
          <t>Smelter Look-up (*)</t>
        </is>
      </c>
      <c r="E197" s="268" t="inlineStr">
        <is>
          <t>冶炼厂查找 (*)</t>
        </is>
      </c>
      <c r="F197" s="265" t="inlineStr">
        <is>
          <t>Smelter Look-Up（製錬業者名検索）（*）</t>
        </is>
      </c>
      <c r="G197" s="122" t="inlineStr">
        <is>
          <t>제련소 찾기(*)</t>
        </is>
      </c>
      <c r="H197" s="270" t="inlineStr">
        <is>
          <t>Recherche de fonderie (*)</t>
        </is>
      </c>
      <c r="I197" s="183" t="inlineStr">
        <is>
          <t>Schmelzhüttensuche (*)</t>
        </is>
      </c>
    </row>
    <row r="198" ht="26.1" customHeight="1">
      <c r="A198" s="122">
        <f>B198&amp;C198</f>
        <v/>
      </c>
      <c r="B198" s="122" t="inlineStr">
        <is>
          <t>Smelter List</t>
        </is>
      </c>
      <c r="C198" s="122" t="inlineStr">
        <is>
          <t>D4</t>
        </is>
      </c>
      <c r="D198" s="256" t="inlineStr">
        <is>
          <t>Smelter Name (1)</t>
        </is>
      </c>
      <c r="E198" s="268" t="inlineStr">
        <is>
          <t>冶炼厂名称 (1)</t>
        </is>
      </c>
      <c r="F198" s="265" t="inlineStr">
        <is>
          <t xml:space="preserve">製錬業者名(1)
</t>
        </is>
      </c>
      <c r="G198" s="373" t="inlineStr">
        <is>
          <t>제련소 명칭(1)</t>
        </is>
      </c>
      <c r="H198" s="270" t="inlineStr">
        <is>
          <t>Nom de la fonderie (1)</t>
        </is>
      </c>
      <c r="I198" s="183" t="inlineStr">
        <is>
          <t>Schmelzhüttenname (1)</t>
        </is>
      </c>
    </row>
    <row r="199" ht="15.6" customHeight="1">
      <c r="A199" s="122">
        <f>B199&amp;C199</f>
        <v/>
      </c>
      <c r="B199" s="122" t="inlineStr">
        <is>
          <t>Smelter List</t>
        </is>
      </c>
      <c r="C199" s="122" t="inlineStr">
        <is>
          <t>E4</t>
        </is>
      </c>
      <c r="D199" s="122" t="inlineStr">
        <is>
          <t>Smelter Country (*)</t>
        </is>
      </c>
      <c r="E199" s="234" t="inlineStr">
        <is>
          <t>冶炼工厂地址（国家） (*)</t>
        </is>
      </c>
      <c r="F199" s="235" t="inlineStr">
        <is>
          <t>製錬業者所在地：国(*)</t>
        </is>
      </c>
      <c r="G199" s="122" t="inlineStr">
        <is>
          <t>제련소 국가(*)</t>
        </is>
      </c>
      <c r="H199" s="270" t="inlineStr">
        <is>
          <t>Localisation de la fonderie : Pays (*)</t>
        </is>
      </c>
      <c r="I199" s="183" t="inlineStr">
        <is>
          <t>Schmelzhütten: Land (*)</t>
        </is>
      </c>
    </row>
    <row r="200">
      <c r="A200" s="122">
        <f>B200&amp;C200</f>
        <v/>
      </c>
      <c r="B200" s="122" t="inlineStr">
        <is>
          <t>Smelter List</t>
        </is>
      </c>
      <c r="C200" s="122" t="inlineStr">
        <is>
          <t>H4</t>
        </is>
      </c>
      <c r="D200" s="122" t="inlineStr">
        <is>
          <t xml:space="preserve">Smelter Street </t>
        </is>
      </c>
      <c r="E200" s="234" t="inlineStr">
        <is>
          <t>冶炼工厂地址（街道）</t>
        </is>
      </c>
      <c r="F200" s="235" t="inlineStr">
        <is>
          <t>製錬業者所在地：番地</t>
        </is>
      </c>
      <c r="G200" s="122" t="inlineStr">
        <is>
          <t xml:space="preserve">제련소 도로명 </t>
        </is>
      </c>
      <c r="H200" s="270" t="inlineStr">
        <is>
          <t>Localisation de la fonderie : Rue</t>
        </is>
      </c>
      <c r="I200" s="183" t="inlineStr">
        <is>
          <t>Schmelzhütten: Straße</t>
        </is>
      </c>
    </row>
    <row r="201">
      <c r="A201" s="122">
        <f>B201&amp;C201</f>
        <v/>
      </c>
      <c r="B201" s="122" t="inlineStr">
        <is>
          <t>Smelter List</t>
        </is>
      </c>
      <c r="C201" s="122" t="inlineStr">
        <is>
          <t>I4</t>
        </is>
      </c>
      <c r="D201" s="122" t="inlineStr">
        <is>
          <t>Smelter City</t>
        </is>
      </c>
      <c r="E201" s="234" t="inlineStr">
        <is>
          <t>冶炼工厂地址（城市）</t>
        </is>
      </c>
      <c r="F201" s="235" t="inlineStr">
        <is>
          <t>製錬業者所在地：市</t>
        </is>
      </c>
      <c r="G201" s="122" t="inlineStr">
        <is>
          <t>제련소 도시</t>
        </is>
      </c>
      <c r="H201" s="270" t="inlineStr">
        <is>
          <t>Localisation de la fonderie : Ville</t>
        </is>
      </c>
      <c r="I201" s="183" t="inlineStr">
        <is>
          <t>Schmelzhütten: Stadt</t>
        </is>
      </c>
    </row>
    <row r="202">
      <c r="A202" s="122">
        <f>B202&amp;C202</f>
        <v/>
      </c>
      <c r="B202" s="122" t="inlineStr">
        <is>
          <t>Smelter List</t>
        </is>
      </c>
      <c r="C202" s="122" t="inlineStr">
        <is>
          <t>J4</t>
        </is>
      </c>
      <c r="D202" s="122" t="inlineStr">
        <is>
          <t>Smelter Facility Location: State / Province</t>
        </is>
      </c>
      <c r="E202" s="234" t="inlineStr">
        <is>
          <t>冶炼工厂地址（州/省）</t>
        </is>
      </c>
      <c r="F202" s="235" t="inlineStr">
        <is>
          <t>製錬施設所在地：州／県</t>
        </is>
      </c>
      <c r="G202" s="122" t="inlineStr">
        <is>
          <t>제련소 시설 위치: 시/도</t>
        </is>
      </c>
      <c r="H202" s="270" t="inlineStr">
        <is>
          <t>Localisation de la fonderie : État / Province</t>
        </is>
      </c>
      <c r="I202" s="183" t="inlineStr">
        <is>
          <t>Schmelzhütten: Bundesland/Provinz</t>
        </is>
      </c>
    </row>
    <row r="203">
      <c r="A203" s="122">
        <f>B203&amp;C203</f>
        <v/>
      </c>
      <c r="B203" s="122" t="inlineStr">
        <is>
          <t>Smelter List</t>
        </is>
      </c>
      <c r="C203" s="122" t="inlineStr">
        <is>
          <t>K4</t>
        </is>
      </c>
      <c r="D203" s="122" t="inlineStr">
        <is>
          <t>Smelter Contact Name</t>
        </is>
      </c>
      <c r="E203" s="234" t="inlineStr">
        <is>
          <t>冶炼厂联系名称</t>
        </is>
      </c>
      <c r="F203" s="235" t="inlineStr">
        <is>
          <t>製錬業者連絡先担当者名</t>
        </is>
      </c>
      <c r="G203" s="122" t="inlineStr">
        <is>
          <t>제련소 연락 담당자 이름</t>
        </is>
      </c>
      <c r="H203" s="270" t="inlineStr">
        <is>
          <t>Nom du contact de la fonderie</t>
        </is>
      </c>
      <c r="I203" s="183" t="inlineStr">
        <is>
          <t xml:space="preserve">Schmelzhütten-Ansprechpartner: Name </t>
        </is>
      </c>
    </row>
    <row r="204">
      <c r="A204" s="122">
        <f>B204&amp;C204</f>
        <v/>
      </c>
      <c r="B204" s="122" t="inlineStr">
        <is>
          <t>Smelter List</t>
        </is>
      </c>
      <c r="C204" s="122" t="inlineStr">
        <is>
          <t>L4</t>
        </is>
      </c>
      <c r="D204" s="122" t="inlineStr">
        <is>
          <t>Smelter Contact Email</t>
        </is>
      </c>
      <c r="E204" s="234" t="inlineStr">
        <is>
          <t>冶炼厂联系电邮地址</t>
        </is>
      </c>
      <c r="F204" s="235" t="inlineStr">
        <is>
          <t>製錬業者連絡先電子メール</t>
        </is>
      </c>
      <c r="G204" s="122" t="inlineStr">
        <is>
          <t>제련소 연락 담당자 이메일</t>
        </is>
      </c>
      <c r="H204" s="270" t="inlineStr">
        <is>
          <t>E-mail du contact de la fonderie</t>
        </is>
      </c>
      <c r="I204" s="183" t="inlineStr">
        <is>
          <t>Schmelzhütten-Ansprechpartner: E-mail</t>
        </is>
      </c>
    </row>
    <row r="205">
      <c r="A205" s="122">
        <f>B205&amp;C205</f>
        <v/>
      </c>
      <c r="B205" s="122" t="inlineStr">
        <is>
          <t>Smelter List</t>
        </is>
      </c>
      <c r="C205" s="122" t="inlineStr">
        <is>
          <t>M4</t>
        </is>
      </c>
      <c r="D205" s="122" t="inlineStr">
        <is>
          <t>Proposed next steps</t>
        </is>
      </c>
      <c r="E205" s="234" t="inlineStr">
        <is>
          <t>建议的后续步骤</t>
        </is>
      </c>
      <c r="F205" s="235" t="inlineStr">
        <is>
          <t>今後の対策案</t>
        </is>
      </c>
      <c r="G205" s="122" t="inlineStr">
        <is>
          <t>제시된 다음 단계</t>
        </is>
      </c>
      <c r="H205" s="270" t="inlineStr">
        <is>
          <t>Prochaines étapes proposées</t>
        </is>
      </c>
      <c r="I205" s="183" t="inlineStr">
        <is>
          <t>Vorgeschlagenen nächsten Schritte</t>
        </is>
      </c>
    </row>
    <row r="206" ht="27.95" customHeight="1">
      <c r="A206" s="122">
        <f>B206&amp;C206</f>
        <v/>
      </c>
      <c r="B206" s="122" t="inlineStr">
        <is>
          <t>Smelter List</t>
        </is>
      </c>
      <c r="C206" s="122" t="inlineStr">
        <is>
          <t>N4</t>
        </is>
      </c>
      <c r="D206" s="122" t="inlineStr">
        <is>
          <t>Name of Mine(s) or if recycled or scrap sourced, enter "recycled" or "scrap"</t>
        </is>
      </c>
      <c r="E206" s="234" t="inlineStr">
        <is>
          <t>填所有矿井名称，或如所用矿产来自回收料和报废料时请填“回收”或“报废”。</t>
        </is>
      </c>
      <c r="F206" s="235" t="inlineStr">
        <is>
          <t>鉱山名を記入。リサイクル又はスクラップ資源を由来とする場合は「recycled（リサイクル）」 又は「scrap（スクラップ）」と記入</t>
        </is>
      </c>
      <c r="G206" s="122" t="inlineStr">
        <is>
          <t xml:space="preserve">광산 이름, 또는 재활용 또는 폐자원에서 조달된 경우에는 "recycled" 또는 "scrap"을 입력하십시오. </t>
        </is>
      </c>
      <c r="H206" s="270" t="inlineStr">
        <is>
          <t>Nom des Mine(s), ou si provenant de produits recyclés ou déchets, saisir « recyclé » ou « déchets »</t>
        </is>
      </c>
      <c r="I206" s="122" t="inlineStr">
        <is>
          <t>Name der Mine(n) oder falls aus Recycling oder Schrott, tragen Sie "recycled" oder "Schrott" ein</t>
        </is>
      </c>
    </row>
    <row r="207" ht="27.95" customHeight="1">
      <c r="A207" s="122">
        <f>B207&amp;C207</f>
        <v/>
      </c>
      <c r="B207" s="122" t="inlineStr">
        <is>
          <t>Smelter List</t>
        </is>
      </c>
      <c r="C207" s="122" t="inlineStr">
        <is>
          <t>O4</t>
        </is>
      </c>
      <c r="D207" s="122" t="inlineStr">
        <is>
          <t>Location (Country) of Mine(s) or if recycled or scrap sourced, enter "recycled" or "scrap"</t>
        </is>
      </c>
      <c r="E207" s="234" t="inlineStr">
        <is>
          <t>填所有矿井所在的国家名称，或如所用矿产来自回收料和报废料时请填“回收”或“报废”。</t>
        </is>
      </c>
      <c r="F207" s="235" t="inlineStr">
        <is>
          <t>鉱山の所在地（国）を記入。リサイクル又はスクラップ資源を由来とした場合は「recycled（リサイクル）」 又は「scrap（スクラップ）」と記入</t>
        </is>
      </c>
      <c r="G207" s="122" t="inlineStr">
        <is>
          <t xml:space="preserve">광산 위치(국가), 또는 재활용 또는 폐자원에서 조달된 경우에는 "recycled" 또는 "scrap"을 입력하십시오. </t>
        </is>
      </c>
      <c r="H207" s="270" t="inlineStr">
        <is>
          <t>Localisation (Pays) des Mine(s) ou si provenant de produits recyclés ou déchets, saisir « recyclé » ou « déchets »</t>
        </is>
      </c>
      <c r="I207" s="122" t="inlineStr">
        <is>
          <t>Standort (Land) von Minen, falls aus Recycling oder Schrott gekauft, geben Sie "recycled" oder "Schrott" ein</t>
        </is>
      </c>
    </row>
    <row r="208" ht="27" customHeight="1">
      <c r="A208" s="122">
        <f>B208&amp;C208</f>
        <v/>
      </c>
      <c r="B208" s="122" t="inlineStr">
        <is>
          <t>Smelter List</t>
        </is>
      </c>
      <c r="C208" s="122" t="inlineStr">
        <is>
          <t>P4</t>
        </is>
      </c>
      <c r="D208" s="122" t="inlineStr">
        <is>
          <t>Does 100% of the smelter’s feedstock originate from recycled or scrap sources?</t>
        </is>
      </c>
      <c r="E208" s="234" t="inlineStr">
        <is>
          <t>冶炼厂的被冶炼物料100%完全来自回收料或报废料吗？</t>
        </is>
      </c>
      <c r="F208" s="235" t="inlineStr">
        <is>
          <t>製錬業者の原料はすべてリサイクル又はスクラップ資源を由来としていますか？</t>
        </is>
      </c>
      <c r="G208" s="122" t="inlineStr">
        <is>
          <t xml:space="preserve">제련소의 공급 원료의 100%가 재활용 또는 폐자원에서 유래합니까? </t>
        </is>
      </c>
      <c r="H208" s="270" t="inlineStr">
        <is>
          <t>100 % des produits utilisés par la fonderie proviennent-ils de produits recyclés ou de déchets ?</t>
        </is>
      </c>
      <c r="I208" s="122" t="inlineStr">
        <is>
          <t>Stammen 100% der Ausgangsstoffe der Schmelzhütte aus Recycling oder Schrott?</t>
        </is>
      </c>
    </row>
    <row r="209">
      <c r="A209" s="122">
        <f>B209&amp;C209</f>
        <v/>
      </c>
      <c r="B209" s="122" t="inlineStr">
        <is>
          <t>Smelter List</t>
        </is>
      </c>
      <c r="C209" s="122" t="inlineStr">
        <is>
          <t>Q4</t>
        </is>
      </c>
      <c r="D209" s="122" t="inlineStr">
        <is>
          <t>Comments</t>
        </is>
      </c>
      <c r="E209" s="234" t="inlineStr">
        <is>
          <t>注释</t>
        </is>
      </c>
      <c r="F209" s="235" t="inlineStr">
        <is>
          <t>備考</t>
        </is>
      </c>
      <c r="G209" s="122" t="inlineStr">
        <is>
          <t>의견</t>
        </is>
      </c>
      <c r="H209" s="270" t="inlineStr">
        <is>
          <t>Commentaires</t>
        </is>
      </c>
      <c r="I209" s="122" t="inlineStr">
        <is>
          <t>Kommentare</t>
        </is>
      </c>
    </row>
    <row r="210" ht="27" customHeight="1">
      <c r="A210" s="122">
        <f>B210&amp;C210</f>
        <v/>
      </c>
      <c r="B210" s="122" t="inlineStr">
        <is>
          <t>Smelter List</t>
        </is>
      </c>
      <c r="C210" s="122" t="inlineStr">
        <is>
          <t>J2</t>
        </is>
      </c>
      <c r="D210" s="122" t="inlineStr">
        <is>
          <t>Link to "RMAP Conformant Smelter List"</t>
        </is>
      </c>
      <c r="E210" s="234" t="inlineStr">
        <is>
          <t>链接至“RMAP 合规冶炼厂目录”</t>
        </is>
      </c>
      <c r="F210" s="235" t="inlineStr">
        <is>
          <t>「RMAP適合製錬業者リスト」へのリンク</t>
        </is>
      </c>
      <c r="G210" s="122" t="inlineStr">
        <is>
          <t>"RMAP 준수 제련소 목록"의 링크</t>
        </is>
      </c>
      <c r="H210" s="270" t="inlineStr">
        <is>
          <t>Lien vers la liste des fonderies conformes au programme RMAP (« RMAP Conformant Smelter List »)</t>
        </is>
      </c>
      <c r="I210" s="122" t="inlineStr">
        <is>
          <t>Link zur "RMAP Conformant Smelter"- Liste</t>
        </is>
      </c>
    </row>
    <row r="211" ht="26.1" customHeight="1">
      <c r="A211" s="122">
        <f>B211&amp;C211</f>
        <v/>
      </c>
      <c r="B211" s="122" t="inlineStr">
        <is>
          <t>Smelter List</t>
        </is>
      </c>
      <c r="C211" s="122" t="inlineStr">
        <is>
          <t>B2</t>
        </is>
      </c>
      <c r="D211" s="257" t="inlineStr">
        <is>
          <t>TO BEGIN:</t>
        </is>
      </c>
      <c r="E211" s="234" t="inlineStr">
        <is>
          <t>首先：</t>
        </is>
      </c>
      <c r="F211" s="235" t="inlineStr">
        <is>
          <t xml:space="preserve">開始するには
</t>
        </is>
      </c>
      <c r="G211" s="257" t="inlineStr">
        <is>
          <t>시작하려면:</t>
        </is>
      </c>
      <c r="H211" s="270" t="inlineStr">
        <is>
          <t>POUR COMMENCER :</t>
        </is>
      </c>
      <c r="I211" s="122" t="inlineStr">
        <is>
          <t>UM ZU BEGINNEN:</t>
        </is>
      </c>
    </row>
    <row r="212" ht="409.5" customHeight="1">
      <c r="A212" s="122">
        <f>B212&amp;C212</f>
        <v/>
      </c>
      <c r="B212" s="122" t="inlineStr">
        <is>
          <t>Smelter List</t>
        </is>
      </c>
      <c r="C212" s="122" t="inlineStr">
        <is>
          <t>B3</t>
        </is>
      </c>
      <c r="D212" s="257" t="inlineStr">
        <is>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is>
      </c>
      <c r="E212" s="269" t="inlineStr">
        <is>
          <t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t>
        </is>
      </c>
      <c r="F212" s="265" t="inlineStr">
        <is>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is>
      </c>
      <c r="G212" s="258" t="inlineStr">
        <is>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is>
      </c>
      <c r="H212" s="270" t="inlineStr">
        <is>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is>
      </c>
      <c r="I212" s="122" t="inlineStr">
        <is>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is>
      </c>
    </row>
    <row r="213">
      <c r="A213" s="122">
        <f>B213&amp;C213</f>
        <v/>
      </c>
      <c r="B213" s="122" t="inlineStr">
        <is>
          <t>Smelter List</t>
        </is>
      </c>
      <c r="C213" s="122" t="inlineStr">
        <is>
          <t>F4</t>
        </is>
      </c>
      <c r="D213" s="122" t="inlineStr">
        <is>
          <t>Smelter Identification</t>
        </is>
      </c>
      <c r="E213" s="234" t="inlineStr">
        <is>
          <t>冶炼厂识别</t>
        </is>
      </c>
      <c r="F213" s="235" t="inlineStr">
        <is>
          <t>製錬業者識別番号</t>
        </is>
      </c>
      <c r="G213" s="122" t="inlineStr">
        <is>
          <t>제련소 식별</t>
        </is>
      </c>
      <c r="H213" s="270" t="inlineStr">
        <is>
          <t>Identifiant de la fonderie</t>
        </is>
      </c>
      <c r="I213" s="122" t="inlineStr">
        <is>
          <t>Schmelzhütte Identifizierung</t>
        </is>
      </c>
    </row>
    <row r="214">
      <c r="A214" s="122">
        <f>B214&amp;C214</f>
        <v/>
      </c>
      <c r="B214" s="122" t="inlineStr">
        <is>
          <t>Smelter List</t>
        </is>
      </c>
      <c r="C214" s="122" t="inlineStr">
        <is>
          <t>G4</t>
        </is>
      </c>
      <c r="D214" s="122" t="inlineStr">
        <is>
          <t>Source of Smelter Identification Number</t>
        </is>
      </c>
      <c r="E214" s="234" t="inlineStr">
        <is>
          <t>冶炼厂出处识别号</t>
        </is>
      </c>
      <c r="F214" s="235" t="inlineStr">
        <is>
          <t>製錬業者識別番号の発行元</t>
        </is>
      </c>
      <c r="G214" s="122" t="inlineStr">
        <is>
          <t>제련소 식별 번호 출처</t>
        </is>
      </c>
      <c r="H214" s="270" t="inlineStr">
        <is>
          <t>Source de l’identifiant de la fonderie</t>
        </is>
      </c>
      <c r="I214" s="122" t="inlineStr">
        <is>
          <t>Quelle der Schmelzhütte Id-Nummer</t>
        </is>
      </c>
    </row>
    <row r="215">
      <c r="A215" s="122">
        <f>B215&amp;C215</f>
        <v/>
      </c>
      <c r="B215" s="122" t="inlineStr">
        <is>
          <t>Smelter List</t>
        </is>
      </c>
      <c r="C215" s="122" t="inlineStr">
        <is>
          <t>AH5</t>
        </is>
      </c>
      <c r="D215" s="122" t="inlineStr">
        <is>
          <t>Yes</t>
        </is>
      </c>
      <c r="E215" s="234" t="inlineStr">
        <is>
          <t>是</t>
        </is>
      </c>
      <c r="F215" s="235" t="inlineStr">
        <is>
          <t>はい</t>
        </is>
      </c>
      <c r="G215" s="122" t="inlineStr">
        <is>
          <t>예</t>
        </is>
      </c>
      <c r="H215" s="270" t="inlineStr">
        <is>
          <t>Oui</t>
        </is>
      </c>
      <c r="I215" s="122" t="inlineStr">
        <is>
          <t>Ja</t>
        </is>
      </c>
    </row>
    <row r="216">
      <c r="A216" s="122">
        <f>B216&amp;C216</f>
        <v/>
      </c>
      <c r="B216" s="122" t="inlineStr">
        <is>
          <t>Smelter List</t>
        </is>
      </c>
      <c r="C216" s="122" t="inlineStr">
        <is>
          <t>AH6</t>
        </is>
      </c>
      <c r="D216" s="122" t="inlineStr">
        <is>
          <t>No</t>
        </is>
      </c>
      <c r="E216" s="234" t="inlineStr">
        <is>
          <t>否</t>
        </is>
      </c>
      <c r="F216" s="235" t="inlineStr">
        <is>
          <t>いいえ</t>
        </is>
      </c>
      <c r="G216" s="122" t="inlineStr">
        <is>
          <t>아니요</t>
        </is>
      </c>
      <c r="H216" s="270" t="inlineStr">
        <is>
          <t>No</t>
        </is>
      </c>
      <c r="I216" s="122" t="inlineStr">
        <is>
          <t>Nein</t>
        </is>
      </c>
    </row>
    <row r="217">
      <c r="A217" s="122">
        <f>B217&amp;C217</f>
        <v/>
      </c>
      <c r="B217" s="122" t="inlineStr">
        <is>
          <t>Smelter List</t>
        </is>
      </c>
      <c r="C217" s="122" t="inlineStr">
        <is>
          <t>AH7</t>
        </is>
      </c>
      <c r="D217" s="122" t="inlineStr">
        <is>
          <t>Unknown</t>
        </is>
      </c>
      <c r="E217" s="234" t="inlineStr">
        <is>
          <t>不知道</t>
        </is>
      </c>
      <c r="F217" s="235" t="inlineStr">
        <is>
          <t>不明</t>
        </is>
      </c>
      <c r="G217" s="122" t="inlineStr">
        <is>
          <t>모름</t>
        </is>
      </c>
      <c r="H217" s="270" t="inlineStr">
        <is>
          <t>Ne sais pas</t>
        </is>
      </c>
      <c r="I217" s="122" t="inlineStr">
        <is>
          <t>Nicht bekannt</t>
        </is>
      </c>
    </row>
    <row r="218" ht="40.5" customHeight="1">
      <c r="A218" s="122">
        <f>B218&amp;C218</f>
        <v/>
      </c>
      <c r="B218" s="122" t="inlineStr">
        <is>
          <t>Checker</t>
        </is>
      </c>
      <c r="C218" s="122" t="inlineStr">
        <is>
          <t>A1</t>
        </is>
      </c>
      <c r="D218" s="122" t="inlineStr">
        <is>
          <t>To ensure all required fields have been populated before submitting to your customers review form for any line items highlighted in red</t>
        </is>
      </c>
      <c r="E218" s="234" t="inlineStr">
        <is>
          <t>在提交报告给客户检查本报告红色提示内容前， 请确保所有必填栏目已填写完成。</t>
        </is>
      </c>
      <c r="F218" s="235" t="inlineStr">
        <is>
          <t>顧客に回答を提出する前に、赤で表示されている必須項目について、すべて記入されているかを確認してください。</t>
        </is>
      </c>
      <c r="G218" s="122" t="inlineStr">
        <is>
          <t xml:space="preserve">고객에게 제출하기 전에 모든 필수 항목이 입력되었는지 확인하려면 빨간색으로 강조 표시된 모든 줄의 품목에 대해 양식을 검토하십시오. </t>
        </is>
      </c>
      <c r="H218" s="270" t="inlineStr">
        <is>
          <t>Afin de s’assurer que tous les champs obligatoires ont été complétés avant de soumettre le document à vos clients, merci de vérifier tous les champs surlignés en rouge</t>
        </is>
      </c>
      <c r="I218" s="122" t="inlineStr">
        <is>
          <t>Um sicherzustellen, dass alle erforderlichen Felder vor dem Versand an ihren Kunden ausgefüllt sind, alle rot markierten Felder beachten.</t>
        </is>
      </c>
    </row>
    <row r="219">
      <c r="A219" s="122">
        <f>B219&amp;C219</f>
        <v/>
      </c>
      <c r="B219" s="122" t="inlineStr">
        <is>
          <t>Checker</t>
        </is>
      </c>
      <c r="C219" s="122" t="inlineStr">
        <is>
          <t>D1</t>
        </is>
      </c>
      <c r="D219" s="122" t="inlineStr">
        <is>
          <t>Required fields remaining to be completed</t>
        </is>
      </c>
      <c r="E219" s="234" t="inlineStr">
        <is>
          <t>待完成的必填栏目</t>
        </is>
      </c>
      <c r="F219" s="235" t="inlineStr">
        <is>
          <t>未記入の必須項目があります</t>
        </is>
      </c>
      <c r="G219" s="122" t="inlineStr">
        <is>
          <t>남아 있는 완료할 필수 항목</t>
        </is>
      </c>
      <c r="H219" s="270" t="inlineStr">
        <is>
          <t>Champs obligatoires non complétés</t>
        </is>
      </c>
      <c r="I219" s="122" t="inlineStr">
        <is>
          <t>Erforderliche Felder bitte vervollständigen.</t>
        </is>
      </c>
    </row>
    <row r="220">
      <c r="A220" s="122">
        <f>B220&amp;C220</f>
        <v/>
      </c>
      <c r="B220" s="122" t="inlineStr">
        <is>
          <t>Checker</t>
        </is>
      </c>
      <c r="C220" s="122" t="inlineStr">
        <is>
          <t>A3</t>
        </is>
      </c>
      <c r="D220" s="122" t="inlineStr">
        <is>
          <t>Required Fields</t>
        </is>
      </c>
      <c r="E220" s="234" t="inlineStr">
        <is>
          <t>必填栏目</t>
        </is>
      </c>
      <c r="F220" s="235" t="inlineStr">
        <is>
          <t>必須項目</t>
        </is>
      </c>
      <c r="G220" s="122" t="inlineStr">
        <is>
          <t>필수 항목</t>
        </is>
      </c>
      <c r="H220" s="270" t="inlineStr">
        <is>
          <t>Champs obligatoires</t>
        </is>
      </c>
      <c r="I220" s="122" t="inlineStr">
        <is>
          <t>Erforderliche Felder</t>
        </is>
      </c>
    </row>
    <row r="221">
      <c r="A221" s="122">
        <f>B221&amp;C221</f>
        <v/>
      </c>
      <c r="B221" s="122" t="inlineStr">
        <is>
          <t>Checker</t>
        </is>
      </c>
      <c r="C221" s="122" t="inlineStr">
        <is>
          <t>B3</t>
        </is>
      </c>
      <c r="D221" s="122" t="inlineStr">
        <is>
          <t>Answer provided</t>
        </is>
      </c>
      <c r="E221" s="234" t="inlineStr">
        <is>
          <t>已提供的答案</t>
        </is>
      </c>
      <c r="F221" s="235" t="inlineStr">
        <is>
          <t>回答</t>
        </is>
      </c>
      <c r="G221" s="122" t="inlineStr">
        <is>
          <t>답변 작성함</t>
        </is>
      </c>
      <c r="H221" s="270" t="inlineStr">
        <is>
          <t>Réponse fournie</t>
        </is>
      </c>
      <c r="I221" s="122" t="inlineStr">
        <is>
          <t>Antwort ist vorhanden</t>
        </is>
      </c>
    </row>
    <row r="222">
      <c r="A222" s="122">
        <f>B222&amp;C222</f>
        <v/>
      </c>
      <c r="B222" s="122" t="inlineStr">
        <is>
          <t>Checker</t>
        </is>
      </c>
      <c r="C222" s="122" t="inlineStr">
        <is>
          <t>C3</t>
        </is>
      </c>
      <c r="D222" s="122" t="inlineStr">
        <is>
          <t>Notes</t>
        </is>
      </c>
      <c r="E222" s="234" t="inlineStr">
        <is>
          <t>备注</t>
        </is>
      </c>
      <c r="F222" s="235" t="inlineStr">
        <is>
          <t>注</t>
        </is>
      </c>
      <c r="G222" s="122" t="inlineStr">
        <is>
          <t>참고</t>
        </is>
      </c>
      <c r="H222" s="270" t="inlineStr">
        <is>
          <t>Remarques</t>
        </is>
      </c>
      <c r="I222" s="122" t="inlineStr">
        <is>
          <t>Notizen</t>
        </is>
      </c>
    </row>
    <row r="223">
      <c r="A223" s="122">
        <f>B223&amp;C223</f>
        <v/>
      </c>
      <c r="B223" s="122" t="inlineStr">
        <is>
          <t>Checker</t>
        </is>
      </c>
      <c r="C223" s="122" t="inlineStr">
        <is>
          <t>D3</t>
        </is>
      </c>
      <c r="D223" s="122" t="inlineStr">
        <is>
          <t>Hyperlink to source</t>
        </is>
      </c>
      <c r="E223" s="234" t="inlineStr">
        <is>
          <t>信息源链接</t>
        </is>
      </c>
      <c r="F223" s="235" t="inlineStr">
        <is>
          <t>該当箇所へのリンク</t>
        </is>
      </c>
      <c r="G223" s="122" t="inlineStr">
        <is>
          <t>출처에 대한 하이퍼링크</t>
        </is>
      </c>
      <c r="H223" s="270" t="inlineStr">
        <is>
          <t>Lien au document d’origine</t>
        </is>
      </c>
      <c r="I223" s="122" t="inlineStr">
        <is>
          <t>Hyperlink zum Ursprung</t>
        </is>
      </c>
    </row>
    <row r="224" ht="32.25" customHeight="1">
      <c r="A224" s="122">
        <f>B224&amp;C224</f>
        <v/>
      </c>
      <c r="B224" s="122" t="inlineStr">
        <is>
          <t>Checker</t>
        </is>
      </c>
      <c r="C224" s="122" t="inlineStr">
        <is>
          <t>B62</t>
        </is>
      </c>
      <c r="D224" s="122" t="inlineStr">
        <is>
          <t>No smelter names provided on Smelter List tab</t>
        </is>
      </c>
      <c r="E224" s="234" t="inlineStr">
        <is>
          <t>在“冶炼厂目录”选项卡中未提供冶炼厂名称</t>
        </is>
      </c>
      <c r="F224" s="235" t="inlineStr">
        <is>
          <t>製錬業者リスト（Smelter List）タブに製錬業者名が記入されていない</t>
        </is>
      </c>
      <c r="G224" s="122" t="inlineStr">
        <is>
          <t xml:space="preserve">제련소 목록(Smelter List) 탭에 제련소 명칭이 없습니다. </t>
        </is>
      </c>
      <c r="H224" s="270" t="inlineStr">
        <is>
          <t>Aucun nom de fonderie indiqué sur l’onglet Liste de fonderies</t>
        </is>
      </c>
      <c r="I224" s="122" t="inlineStr">
        <is>
          <t>Keine Schmelzhüttemnamen auf dem Reiter „Schmelzhüttenliste“ bereitgestellt</t>
        </is>
      </c>
    </row>
    <row r="225" ht="32.25" customHeight="1">
      <c r="A225" s="122">
        <f>B225&amp;C225</f>
        <v/>
      </c>
      <c r="B225" s="122" t="inlineStr">
        <is>
          <t>Checker</t>
        </is>
      </c>
      <c r="C225" s="122" t="inlineStr">
        <is>
          <t>B63</t>
        </is>
      </c>
      <c r="D225" s="122" t="inlineStr">
        <is>
          <t>No smelter names provided on Smelter List tab</t>
        </is>
      </c>
      <c r="E225" s="234" t="inlineStr">
        <is>
          <t>在“冶炼厂目录”选项卡中未提供冶炼厂名称</t>
        </is>
      </c>
      <c r="F225" s="235" t="inlineStr">
        <is>
          <t>製錬業者リスト（Smelter List）タブに製錬業者名が記入されていない</t>
        </is>
      </c>
      <c r="G225" s="122" t="inlineStr">
        <is>
          <t xml:space="preserve">제련소 목록(Smelter List) 탭에 제련소 명칭이 없습니다. </t>
        </is>
      </c>
      <c r="H225" s="270" t="inlineStr">
        <is>
          <t>Aucun nom de fonderie indiqué sur l’onglet Liste de fonderies</t>
        </is>
      </c>
      <c r="I225" s="122" t="inlineStr">
        <is>
          <t>Keine Schmelzhüttemnamen auf dem Reiter „Schmelzhüttenliste“ bereitgestellt</t>
        </is>
      </c>
    </row>
    <row r="226" ht="32.25" customHeight="1">
      <c r="A226" s="122">
        <f>B226&amp;C226</f>
        <v/>
      </c>
      <c r="B226" s="122" t="inlineStr">
        <is>
          <t>Checker</t>
        </is>
      </c>
      <c r="C226" s="122" t="inlineStr">
        <is>
          <t>B64</t>
        </is>
      </c>
      <c r="D226" s="122" t="inlineStr">
        <is>
          <t>No smelter names provided on Smelter List tab</t>
        </is>
      </c>
      <c r="E226" s="234" t="inlineStr">
        <is>
          <t>在“冶炼厂目录”选项卡中未提供冶炼厂名称</t>
        </is>
      </c>
      <c r="F226" s="235" t="inlineStr">
        <is>
          <t>製錬業者リスト（Smelter List）タブに製錬業者名が記入されていない</t>
        </is>
      </c>
      <c r="G226" s="122" t="inlineStr">
        <is>
          <t xml:space="preserve">제련소 목록(Smelter List) 탭에 제련소 명칭이 없습니다. </t>
        </is>
      </c>
      <c r="H226" s="270" t="inlineStr">
        <is>
          <t>Aucun nom de fonderie indiqué sur l’onglet Liste de fonderies</t>
        </is>
      </c>
      <c r="I226" s="122" t="inlineStr">
        <is>
          <t>Keine Schmelzhüttemnamen auf dem Reiter „Schmelzhüttenliste“ bereitgestellt</t>
        </is>
      </c>
    </row>
    <row r="227" ht="32.25" customHeight="1">
      <c r="A227" s="122">
        <f>B227&amp;C227</f>
        <v/>
      </c>
      <c r="B227" s="122" t="inlineStr">
        <is>
          <t>Checker</t>
        </is>
      </c>
      <c r="C227" s="122" t="inlineStr">
        <is>
          <t>B65</t>
        </is>
      </c>
      <c r="D227" s="122" t="inlineStr">
        <is>
          <t>No smelter names provided on Smelter List tab</t>
        </is>
      </c>
      <c r="E227" s="234" t="inlineStr">
        <is>
          <t>在“冶炼厂目录”选项卡中未提供冶炼厂名称</t>
        </is>
      </c>
      <c r="F227" s="235" t="inlineStr">
        <is>
          <t>製錬業者リスト（Smelter List）タブに製錬業者名が記入されていない</t>
        </is>
      </c>
      <c r="G227" s="122" t="inlineStr">
        <is>
          <t xml:space="preserve">제련소 목록(Smelter List) 탭에 제련소 명칭이 없습니다. </t>
        </is>
      </c>
      <c r="H227" s="270" t="inlineStr">
        <is>
          <t>Aucun nom de fonderie indiqué sur l’onglet Liste de fonderies</t>
        </is>
      </c>
      <c r="I227" s="122" t="inlineStr">
        <is>
          <t>Keine Schmelzhüttemnamen auf dem Reiter „Schmelzhüttenliste“ bereitgestellt</t>
        </is>
      </c>
    </row>
    <row r="228" ht="32.25" customHeight="1">
      <c r="A228" s="122">
        <f>B228&amp;C228</f>
        <v/>
      </c>
      <c r="B228" s="122" t="inlineStr">
        <is>
          <t>Checker</t>
        </is>
      </c>
      <c r="C228" s="122" t="inlineStr">
        <is>
          <t>COMP</t>
        </is>
      </c>
      <c r="D228" s="122" t="inlineStr">
        <is>
          <t>Complete</t>
        </is>
      </c>
      <c r="E228" s="234" t="inlineStr">
        <is>
          <t>填写</t>
        </is>
      </c>
      <c r="F228" s="235" t="inlineStr">
        <is>
          <t>記入済</t>
        </is>
      </c>
      <c r="G228" s="122" t="inlineStr">
        <is>
          <t>완료</t>
        </is>
      </c>
      <c r="H228" s="270" t="inlineStr">
        <is>
          <t>Complétez</t>
        </is>
      </c>
      <c r="I228" s="122" t="inlineStr">
        <is>
          <t>Vollständig</t>
        </is>
      </c>
    </row>
    <row r="229" ht="27" customHeight="1">
      <c r="A229" s="122">
        <f>B229&amp;C229</f>
        <v/>
      </c>
      <c r="B229" s="122" t="inlineStr">
        <is>
          <t>Checker</t>
        </is>
      </c>
      <c r="C229" s="122" t="inlineStr">
        <is>
          <t>J4</t>
        </is>
      </c>
      <c r="D229" s="122" t="inlineStr">
        <is>
          <t>Provide your company name on the Declaration tab cell D8</t>
        </is>
      </c>
      <c r="E229" s="234" t="inlineStr">
        <is>
          <t>在“申报”选项卡 D8 单元格中提供您的公司名称</t>
        </is>
      </c>
      <c r="F229" s="235" t="inlineStr">
        <is>
          <t>「申告（Declaration）」タブのD8セルに貴社名を記入してください</t>
        </is>
      </c>
      <c r="G229" s="122" t="inlineStr">
        <is>
          <t xml:space="preserve">선언(Declaration) 탭의 D8 셀에 회사 명칭을 제공하십시오. </t>
        </is>
      </c>
      <c r="H229" s="270" t="inlineStr">
        <is>
          <t xml:space="preserve">Indiquez le nom de votre entreprise dans la cellule D8 de l’onglet Déclaration </t>
        </is>
      </c>
      <c r="I229" s="122" t="inlineStr">
        <is>
          <t>Geben Sie den Namen Ihres Unternehmens in der Reiterzelle D8 der Erklärung an</t>
        </is>
      </c>
    </row>
    <row r="230" ht="27" customHeight="1">
      <c r="A230" s="122">
        <f>B230&amp;C230</f>
        <v/>
      </c>
      <c r="B230" s="122" t="inlineStr">
        <is>
          <t>Checker</t>
        </is>
      </c>
      <c r="C230" s="122" t="inlineStr">
        <is>
          <t>J5</t>
        </is>
      </c>
      <c r="D230" s="122" t="inlineStr">
        <is>
          <t>Select the scope of declaration on the Declaration tab cell D9</t>
        </is>
      </c>
      <c r="E230" s="234" t="inlineStr">
        <is>
          <t>在“申报”选项卡 D9 单元格中选择申报范围</t>
        </is>
      </c>
      <c r="F230" s="235" t="inlineStr">
        <is>
          <t>「申告（Declaration）」タブのD9セルで申告範囲を選択してください</t>
        </is>
      </c>
      <c r="G230" s="122" t="inlineStr">
        <is>
          <t xml:space="preserve">선언(Declaration) 탭의 D9 셀에서 신고 범위를 선택하십시오. </t>
        </is>
      </c>
      <c r="H230" s="270" t="inlineStr">
        <is>
          <t xml:space="preserve">Sélectionnez le champ d’application de la déclaration dans la cellule D9 de l’onglet Déclaration </t>
        </is>
      </c>
      <c r="I230" s="122" t="inlineStr">
        <is>
          <t>Wählen Sie den Umfang der Erklärung in der Reiterzelle D9 der Erklärung aus</t>
        </is>
      </c>
    </row>
    <row r="231" ht="27" customHeight="1">
      <c r="A231" s="122">
        <f>B231&amp;C231</f>
        <v/>
      </c>
      <c r="B231" s="122" t="inlineStr">
        <is>
          <t>Checker</t>
        </is>
      </c>
      <c r="C231" s="122" t="inlineStr">
        <is>
          <t>J6</t>
        </is>
      </c>
      <c r="D231" s="122" t="inlineStr">
        <is>
          <t>Provide description of scope on Declaration tab cell D10</t>
        </is>
      </c>
      <c r="E231" s="234" t="inlineStr">
        <is>
          <t>在“申报”选项卡 D10 单元格中提供范围说明</t>
        </is>
      </c>
      <c r="F231" s="235" t="inlineStr">
        <is>
          <t>「申告（Declaration）」タブのD10セルに申告範囲の説明を記入してください</t>
        </is>
      </c>
      <c r="G231" s="122" t="inlineStr">
        <is>
          <t xml:space="preserve">선언(Declaration) 탭의 D10 셀에 범위 설명을 제공하십시오. </t>
        </is>
      </c>
      <c r="H231" s="270" t="inlineStr">
        <is>
          <t xml:space="preserve">Saisissez une description du champ d’application dans la cellule D10 de l’onglet Déclaration </t>
        </is>
      </c>
      <c r="I231" s="122" t="inlineStr">
        <is>
          <t>Geben Sie eine Beschreibung des Umfangs in der Reiterzelle D10 der Erklärung an</t>
        </is>
      </c>
    </row>
    <row r="232" ht="27" customHeight="1">
      <c r="A232" s="122">
        <f>B232&amp;C232</f>
        <v/>
      </c>
      <c r="B232" s="122" t="inlineStr">
        <is>
          <t>Checker</t>
        </is>
      </c>
      <c r="C232" s="122" t="inlineStr">
        <is>
          <t>J7</t>
        </is>
      </c>
      <c r="D232" s="122" t="inlineStr">
        <is>
          <t>Provide at least 1 mineral/metal in Declaration tab cells D12 - G13</t>
        </is>
      </c>
      <c r="H232" s="270" t="n"/>
      <c r="I232" s="122" t="n"/>
    </row>
    <row r="233">
      <c r="A233" s="122">
        <f>B233&amp;C233</f>
        <v/>
      </c>
      <c r="B233" s="122" t="inlineStr">
        <is>
          <t>Checker</t>
        </is>
      </c>
      <c r="C233" s="122" t="inlineStr">
        <is>
          <t>J8</t>
        </is>
      </c>
      <c r="H233" s="270" t="n"/>
      <c r="I233" s="122" t="n"/>
    </row>
    <row r="234" ht="27" customHeight="1">
      <c r="A234" s="122">
        <f>B234&amp;C234</f>
        <v/>
      </c>
      <c r="B234" s="122" t="inlineStr">
        <is>
          <t>Checker</t>
        </is>
      </c>
      <c r="C234" s="122" t="inlineStr">
        <is>
          <t>J9</t>
        </is>
      </c>
      <c r="D234" s="122" t="inlineStr">
        <is>
          <t xml:space="preserve">Provide contact name in Declaration tab cell D19 </t>
        </is>
      </c>
      <c r="E234" s="234" t="inlineStr">
        <is>
          <t>在“申报”选项卡 D19 单元格中提供联系人姓名</t>
        </is>
      </c>
      <c r="F234" s="235" t="inlineStr">
        <is>
          <t>「申告（Declaration）」タブのD19セルに連絡先担当者名を記入してください</t>
        </is>
      </c>
      <c r="G234" s="122" t="inlineStr">
        <is>
          <t xml:space="preserve">선언(Declaration) 탭의 D15 셀에 담당자 이름을 제공하십시오. </t>
        </is>
      </c>
      <c r="H234" s="270" t="inlineStr">
        <is>
          <t>Saisissez le nom de contact dans la cellule D15 de l’onglet Déclaration</t>
        </is>
      </c>
      <c r="I234" s="122" t="inlineStr">
        <is>
          <t>Geben Sie einen Kontaktnamen in der Reiterzelle D15 der Erklärung an</t>
        </is>
      </c>
    </row>
    <row r="235" ht="27.95" customHeight="1">
      <c r="A235" s="122">
        <f>B235&amp;C235</f>
        <v/>
      </c>
      <c r="B235" s="122" t="inlineStr">
        <is>
          <t>Checker</t>
        </is>
      </c>
      <c r="C235" s="122" t="inlineStr">
        <is>
          <t>J10</t>
        </is>
      </c>
      <c r="D235" s="122" t="inlineStr">
        <is>
          <t>Provide a valid email for contact in Declaration tab cell D20</t>
        </is>
      </c>
      <c r="E235" s="234" t="inlineStr">
        <is>
          <t>在“申报”选项卡 D20 单元格中提供联系人有效的电子邮件地址</t>
        </is>
      </c>
      <c r="F235" s="235" t="inlineStr">
        <is>
          <t>「申告（Declaration）」タブのD20セルに連絡先担当者の有効な電子メールを記入してください</t>
        </is>
      </c>
      <c r="G235" s="122" t="inlineStr">
        <is>
          <t xml:space="preserve">선언(Declaration) 탭의 D16 셀에 유효한 담당자 이메일을 입력하십시오. </t>
        </is>
      </c>
      <c r="H235" s="270" t="inlineStr">
        <is>
          <t>Saisissez une adresse e-mail de contact valide dans la cellule D16 de l’onglet Déclaration</t>
        </is>
      </c>
      <c r="I235" s="122" t="inlineStr">
        <is>
          <t>Geben Sie eine gültige Kontakt-E-Mail-Adresse in der Reiterzelle D16 der Erklärung an</t>
        </is>
      </c>
    </row>
    <row r="236" ht="27" customHeight="1">
      <c r="A236" s="122">
        <f>B236&amp;C236</f>
        <v/>
      </c>
      <c r="B236" s="122" t="inlineStr">
        <is>
          <t>Checker</t>
        </is>
      </c>
      <c r="C236" s="122" t="inlineStr">
        <is>
          <t>J11</t>
        </is>
      </c>
      <c r="D236" s="122" t="inlineStr">
        <is>
          <t>Provide a phone number for contact in Declaration tab cell D21</t>
        </is>
      </c>
      <c r="E236" s="234" t="inlineStr">
        <is>
          <t>在“申报”选项卡 D21 单元格中提供联系人的电话号码</t>
        </is>
      </c>
      <c r="F236" s="235" t="inlineStr">
        <is>
          <t>「申告（Declaration）」タブのD21セルに連絡先担当者の電話番号を記入してください</t>
        </is>
      </c>
      <c r="G236" s="122" t="inlineStr">
        <is>
          <t xml:space="preserve">선언(Declaration) 탭의 D17 셀에 담당자 전화 번호를 제공하십시오. </t>
        </is>
      </c>
      <c r="H236" s="270" t="inlineStr">
        <is>
          <t>Saisissez un numéro de téléphone de contact dans la cellule D17 de l’onglet Déclaration</t>
        </is>
      </c>
      <c r="I236" s="122" t="inlineStr">
        <is>
          <t>Geben Sie eine Kontakttelefonnummer in der Reiterzelle D17 der Erklärung an</t>
        </is>
      </c>
    </row>
    <row r="237" ht="40.5" customHeight="1">
      <c r="A237" s="122">
        <f>B237&amp;C237</f>
        <v/>
      </c>
      <c r="B237" s="122" t="inlineStr">
        <is>
          <t>Checker</t>
        </is>
      </c>
      <c r="C237" s="122" t="inlineStr">
        <is>
          <t>J12</t>
        </is>
      </c>
      <c r="D237" s="122" t="inlineStr">
        <is>
          <t>Provide authorized company representative contact name in Declaration tab cell D22</t>
        </is>
      </c>
      <c r="E237" s="234" t="inlineStr">
        <is>
          <t>在“申报”选项卡 D22 单元格中提供授权公司代表联系人姓名</t>
        </is>
      </c>
      <c r="F237" s="235" t="inlineStr">
        <is>
          <t>「申告（Declaration）」タブのD22セルに会社から正式に認められた代表者の連絡先担当者名を記入してください</t>
        </is>
      </c>
      <c r="G237" s="245" t="inlineStr">
        <is>
          <t xml:space="preserve">선언(Declaration) 탭의 D18 셀에 회사를 대표하는 책임자 이름을 제공하십시오.  </t>
        </is>
      </c>
      <c r="H237" s="270" t="inlineStr">
        <is>
          <t>Saisissez le nom de contact du représentant agréé de l’entreprise dans la cellule D18 de l’onglet Déclaration</t>
        </is>
      </c>
      <c r="I237" s="122" t="inlineStr">
        <is>
          <t>Geben Sie den Kontaktnamen eines bevollmächtigten Unternehmensvertreters in der Reiterzelle D18 der Erklärung an</t>
        </is>
      </c>
    </row>
    <row r="238" ht="40.5" customHeight="1">
      <c r="A238" s="122">
        <f>B238&amp;C238</f>
        <v/>
      </c>
      <c r="B238" s="122" t="inlineStr">
        <is>
          <t>Checker</t>
        </is>
      </c>
      <c r="C238" s="122" t="inlineStr">
        <is>
          <t>J13</t>
        </is>
      </c>
      <c r="D238" s="122" t="inlineStr">
        <is>
          <t>Provide an email for authorized company representative on Declaration tab cell D24</t>
        </is>
      </c>
      <c r="E238" s="234" t="inlineStr">
        <is>
          <t>在“申报”选项卡 D24 单元格中提供授权公司代表的有效的电子邮件地址</t>
        </is>
      </c>
      <c r="F238" s="235" t="inlineStr">
        <is>
          <t>「申告（Declaration）」タブのD24セルに会社から正式に認められた代表者の有効な電子メールを記入してください</t>
        </is>
      </c>
      <c r="G238" s="245" t="inlineStr">
        <is>
          <t xml:space="preserve">선언(Declaration) 탭의 D20 셀에 회사를 대표하는 책임자 이메일을 제공하십시오.  </t>
        </is>
      </c>
      <c r="H238" s="270" t="inlineStr">
        <is>
          <t>Saisissez une adresse e-mail valide du représentant agréé de la société dans la cellule D20 de l’onglet Déclaration</t>
        </is>
      </c>
      <c r="I238" s="122" t="inlineStr">
        <is>
          <t>Geben Sie eine gültige E-Mail-Adresse eines bevollmächtigten Unternehmensvertreters in der Reiterzelle D20 der Erklärung an</t>
        </is>
      </c>
    </row>
    <row r="239" ht="27" customHeight="1">
      <c r="A239" s="122">
        <f>B239&amp;C239</f>
        <v/>
      </c>
      <c r="B239" s="122" t="inlineStr">
        <is>
          <t>Checker</t>
        </is>
      </c>
      <c r="C239" s="122" t="inlineStr">
        <is>
          <t>J15</t>
        </is>
      </c>
      <c r="D239" s="122" t="inlineStr">
        <is>
          <t>Provide date the form was completed on Declaration tab cell D26</t>
        </is>
      </c>
      <c r="E239" s="234" t="inlineStr">
        <is>
          <t>在“申报”选项卡 D26 单元格中提供表格填写日期</t>
        </is>
      </c>
      <c r="F239" s="235" t="inlineStr">
        <is>
          <t>「申告（Declaration）」タブのD26セルに書式への記入日を記入してください</t>
        </is>
      </c>
      <c r="G239" s="122" t="inlineStr">
        <is>
          <t xml:space="preserve">선언(Declaration) 탭의 D22 셀에 양식이 작성된 날짜를 제공하십시오. </t>
        </is>
      </c>
      <c r="H239" s="270" t="inlineStr">
        <is>
          <t xml:space="preserve">Saisissez la date de remplissage du formulaire dans la cellule D22 de l’onglet Déclaration </t>
        </is>
      </c>
      <c r="I239" s="122" t="inlineStr">
        <is>
          <t>Geben Sie das Datum der Vervollständigung des Formulars in der Reiterzelle D22 der Erklärung an</t>
        </is>
      </c>
    </row>
    <row r="240" ht="40.5" customHeight="1">
      <c r="A240" s="122">
        <f>B240&amp;C240</f>
        <v/>
      </c>
      <c r="B240" s="122" t="inlineStr">
        <is>
          <t>Checker</t>
        </is>
      </c>
      <c r="C240" s="122" t="inlineStr">
        <is>
          <t>J17</t>
        </is>
      </c>
      <c r="D240" s="240" t="inlineStr">
        <is>
          <t>Declare if specified mineral is intentionally added to your products on Declaration tab cell D30</t>
        </is>
      </c>
      <c r="E240" s="241" t="inlineStr">
        <is>
          <t>在“申报”选项卡 D30 单元格中申报是否有意将指定矿产增加到贵公司的产品中</t>
        </is>
      </c>
      <c r="F240" s="247" t="inlineStr">
        <is>
          <t>対象となる鉱物が貴社製品に意図的に付加された場合は「申告（Declaration）」タブのD30セルに申告してください</t>
        </is>
      </c>
      <c r="G240" s="245" t="inlineStr">
        <is>
          <t>선언(Declaration) 탭의 D30 셀에 특정 광물의에가 의도적으로 제품에 첨가되었는지 여부를 신고하십시오.</t>
        </is>
      </c>
      <c r="H240" s="270" t="inlineStr">
        <is>
          <t xml:space="preserve">Déclarez si du le minerai spécifié est intentionnellement ajouté à vos produits dans la cellule D30 de l’onglet Déclaration </t>
        </is>
      </c>
      <c r="I240" s="122" t="inlineStr">
        <is>
          <t>Erklären Sie in der Reiterzelle D30 der Erklärung, ob angegebenen Mineralien Ihren Produkten absichtlich hinzugefügt wird</t>
        </is>
      </c>
    </row>
    <row r="241" ht="40.5" customHeight="1">
      <c r="A241" s="122">
        <f>B241&amp;C241</f>
        <v/>
      </c>
      <c r="B241" s="122" t="inlineStr">
        <is>
          <t>Checker</t>
        </is>
      </c>
      <c r="C241" s="122" t="inlineStr">
        <is>
          <t>J18</t>
        </is>
      </c>
      <c r="D241" s="240" t="inlineStr">
        <is>
          <t>Declare if specified mineral is intentionally added to your products on Declaration tab cell D31</t>
        </is>
      </c>
      <c r="E241" s="241" t="inlineStr">
        <is>
          <t>在“申报”选项卡 D31 单元格中申报是否有意将指定矿产增加到贵公司的产品中</t>
        </is>
      </c>
      <c r="F241" s="247" t="inlineStr">
        <is>
          <t>対象となる鉱物が貴社製品に意図的に付加された場合は「申告（Declaration）」タブのD31セルに申告してください</t>
        </is>
      </c>
      <c r="G241" s="246" t="inlineStr">
        <is>
          <t>선언(Declaration) 탭의 D31 셀에 특정 광물의에가 의도적으로 제품에 첨가되었는지 여부를 신고하십시오.</t>
        </is>
      </c>
      <c r="H241" s="270" t="inlineStr">
        <is>
          <t xml:space="preserve">Déclarez si du le minerai spécifié est intentionnellement ajouté à vos produits dans la cellule D31 de l’onglet Déclaration </t>
        </is>
      </c>
      <c r="I241" s="122" t="inlineStr">
        <is>
          <t>Erklären Sie in der Reiterzelle D31 der Erklärung, ob angegebenen Mineralien Ihren Produkten absichtlich hinzugefügt wird</t>
        </is>
      </c>
    </row>
    <row r="242" ht="40.5" customHeight="1">
      <c r="A242" s="122">
        <f>B242&amp;C242</f>
        <v/>
      </c>
      <c r="B242" s="122" t="inlineStr">
        <is>
          <t>Checker</t>
        </is>
      </c>
      <c r="C242" s="122" t="inlineStr">
        <is>
          <t>J19</t>
        </is>
      </c>
      <c r="D242" s="240" t="inlineStr">
        <is>
          <t>Declare if specified mineral is intentionally added to your products on Declaration tab cell D32</t>
        </is>
      </c>
      <c r="E242" s="241" t="inlineStr">
        <is>
          <t>在“申报”选项卡 D32 单元格中申报是否有意将指定矿产增加到贵公司的产品中</t>
        </is>
      </c>
      <c r="F242" s="247" t="inlineStr">
        <is>
          <t>対象となる鉱物が貴社製品に意図的に付加された場合は「申告（Declaration）」タブのD32セルに申告してください</t>
        </is>
      </c>
      <c r="G242" s="93" t="inlineStr">
        <is>
          <t>선언(Declaration) 탭의 D32 셀에 특정 광물의에가 의도적으로 제품에 첨가되었는지 여부를 신고하십시오.</t>
        </is>
      </c>
      <c r="H242" s="270" t="inlineStr">
        <is>
          <t xml:space="preserve">Déclarez si du le minerai spécifié est intentionnellement ajouté à vos produits dans la cellule D32 de l’onglet Déclaration </t>
        </is>
      </c>
      <c r="I242" s="122" t="inlineStr">
        <is>
          <t>Erklären Sie in der Reiterzelle D32 der Erklärung, ob angegebenen Mineralien Ihren Produkten absichtlich hinzugefügt wird</t>
        </is>
      </c>
    </row>
    <row r="243" ht="40.5" customHeight="1">
      <c r="A243" s="122">
        <f>B243&amp;C243</f>
        <v/>
      </c>
      <c r="B243" s="122" t="inlineStr">
        <is>
          <t>Checker</t>
        </is>
      </c>
      <c r="C243" s="122" t="inlineStr">
        <is>
          <t>J20</t>
        </is>
      </c>
      <c r="D243" s="240" t="inlineStr">
        <is>
          <t>Declare if specified mineral is intentionally added to your products on Declaration tab cell D33</t>
        </is>
      </c>
      <c r="E243" s="241" t="inlineStr">
        <is>
          <t>在“申报”选项卡 D33 单元格中申报是否有意将指定矿产增加到贵公司的产品中</t>
        </is>
      </c>
      <c r="F243" s="247" t="inlineStr">
        <is>
          <t>対象となる鉱物が貴社製品に意図的に付加された場合は「申告（Declaration）」タブのD33セルに申告してください</t>
        </is>
      </c>
      <c r="G243" s="93" t="inlineStr">
        <is>
          <t>선언(Declaration) 탭의 D33 셀에 특정 광물의에가 의도적으로 제품에 첨가되었는지 여부를 신고하십시오.</t>
        </is>
      </c>
      <c r="H243" s="270" t="inlineStr">
        <is>
          <t xml:space="preserve">Déclarez si du le minerai spécifié est intentionnellement ajouté à vos produits dans la cellule D33 de l’onglet Déclaration </t>
        </is>
      </c>
      <c r="I243" s="122" t="inlineStr">
        <is>
          <t>Erklären Sie in der Reiterzelle D33 der Erklärung, ob angegebenen Mineralien Ihren Produkten absichtlich hinzugefügt wird</t>
        </is>
      </c>
    </row>
    <row r="244" ht="40.5" customHeight="1">
      <c r="A244" s="122">
        <f>B244&amp;C244</f>
        <v/>
      </c>
      <c r="B244" s="122" t="inlineStr">
        <is>
          <t>Checker</t>
        </is>
      </c>
      <c r="C244" s="122" t="inlineStr">
        <is>
          <t>J21</t>
        </is>
      </c>
      <c r="D244" s="240" t="inlineStr">
        <is>
          <t>Declare if specified mineral is intentionally added to your products on Declaration tab cell D34</t>
        </is>
      </c>
      <c r="E244" s="241" t="inlineStr">
        <is>
          <t>在“申报”选项卡 D34 单元格中申报是否有意将指定矿产增加到贵公司的产品中</t>
        </is>
      </c>
      <c r="F244" s="247" t="inlineStr">
        <is>
          <t>対象となる鉱物が貴社製品に意図的に付加された場合は「申告（Declaration）」タブのD34セルに申告してください</t>
        </is>
      </c>
      <c r="G244" s="93" t="inlineStr">
        <is>
          <t>선언(Declaration) 탭의 D34 셀에 특정 광물의에가 의도적으로 제품에 첨가되었는지 여부를 신고하십시오.</t>
        </is>
      </c>
      <c r="H244" s="270" t="inlineStr">
        <is>
          <t xml:space="preserve">Déclarez si du le minerai spécifié est intentionnellement ajouté à vos produits dans la cellule D34 de l’onglet Déclaration </t>
        </is>
      </c>
      <c r="I244" s="122" t="inlineStr">
        <is>
          <t>Erklären Sie in der Reiterzelle D34 der Erklärung, ob angegebenen Mineralien Ihren Produkten absichtlich hinzugefügt wird</t>
        </is>
      </c>
    </row>
    <row r="245" ht="40.5" customHeight="1">
      <c r="A245" s="122">
        <f>B245&amp;C245</f>
        <v/>
      </c>
      <c r="B245" s="122" t="inlineStr">
        <is>
          <t>Checker</t>
        </is>
      </c>
      <c r="C245" s="122" t="inlineStr">
        <is>
          <t>J22</t>
        </is>
      </c>
      <c r="D245" s="240" t="inlineStr">
        <is>
          <t>Declare if specified mineral is intentionally added to your products on Declaration tab cell D35</t>
        </is>
      </c>
      <c r="E245" s="241" t="inlineStr">
        <is>
          <t>在“申报”选项卡 D35 单元格中申报是否有意将指定矿产增加到贵公司的产品中</t>
        </is>
      </c>
      <c r="F245" s="247" t="inlineStr">
        <is>
          <t>対象となる鉱物が貴社製品に意図的に付加された場合は「申告（Declaration）」タブのD35セルに申告してください</t>
        </is>
      </c>
      <c r="G245" s="93" t="inlineStr">
        <is>
          <t>선언(Declaration) 탭의 D35 셀에 특정 광물의에가 의도적으로 제품에 첨가되었는지 여부를 신고하십시오.</t>
        </is>
      </c>
      <c r="H245" s="270" t="inlineStr">
        <is>
          <t xml:space="preserve">Déclarez si du le minerai spécifié est intentionnellement ajouté à vos produits dans la cellule D35 de l’onglet Déclaration </t>
        </is>
      </c>
      <c r="I245" s="122" t="inlineStr">
        <is>
          <t>Erklären Sie in der Reiterzelle D35 der Erklärung, ob angegebenen Mineralien Ihren Produkten absichtlich hinzugefügt wird</t>
        </is>
      </c>
    </row>
    <row r="246" ht="13.5" customHeight="1">
      <c r="A246" s="122">
        <f>B246&amp;C246</f>
        <v/>
      </c>
      <c r="B246" s="122" t="inlineStr">
        <is>
          <t>Checker</t>
        </is>
      </c>
      <c r="C246" s="122" t="inlineStr">
        <is>
          <t>J23</t>
        </is>
      </c>
      <c r="E246" s="238" t="n"/>
      <c r="H246" s="270" t="n"/>
      <c r="I246" s="122" t="n"/>
    </row>
    <row r="247" ht="13.5" customHeight="1">
      <c r="A247" s="122">
        <f>B247&amp;C247</f>
        <v/>
      </c>
      <c r="B247" s="122" t="inlineStr">
        <is>
          <t>Checker</t>
        </is>
      </c>
      <c r="C247" s="122" t="inlineStr">
        <is>
          <t>J24</t>
        </is>
      </c>
      <c r="E247" s="238" t="n"/>
      <c r="H247" s="270" t="n"/>
      <c r="I247" s="122" t="n"/>
    </row>
    <row r="248" ht="13.5" customHeight="1">
      <c r="A248" s="122">
        <f>B248&amp;C248</f>
        <v/>
      </c>
      <c r="B248" s="122" t="inlineStr">
        <is>
          <t>Checker</t>
        </is>
      </c>
      <c r="C248" s="122" t="inlineStr">
        <is>
          <t>J25</t>
        </is>
      </c>
      <c r="E248" s="238" t="n"/>
      <c r="H248" s="270" t="n"/>
      <c r="I248" s="122" t="n"/>
    </row>
    <row r="249" ht="13.5" customHeight="1">
      <c r="A249" s="122">
        <f>B249&amp;C249</f>
        <v/>
      </c>
      <c r="B249" s="122" t="inlineStr">
        <is>
          <t>Checker</t>
        </is>
      </c>
      <c r="C249" s="122" t="inlineStr">
        <is>
          <t>J26</t>
        </is>
      </c>
      <c r="E249" s="238" t="n"/>
      <c r="H249" s="270" t="n"/>
      <c r="I249" s="122" t="n"/>
    </row>
    <row r="250" ht="54" customHeight="1">
      <c r="A250" s="122">
        <f>B250&amp;C250</f>
        <v/>
      </c>
      <c r="B250" s="122" t="inlineStr">
        <is>
          <t>Checker</t>
        </is>
      </c>
      <c r="C250" s="122" t="inlineStr">
        <is>
          <t>J28</t>
        </is>
      </c>
      <c r="D250" s="240" t="inlineStr">
        <is>
          <t>Declare if specified mineral is necessary to the production of your products and contained within the finished products declared in Declaration tab cell D42</t>
        </is>
      </c>
      <c r="E250" s="241" t="inlineStr">
        <is>
          <t>在“申报”选项卡 D42 单元格中申报指定矿产是否必须用于贵公司产品的生产中并且包含在申报的成品内</t>
        </is>
      </c>
      <c r="F250" s="247" t="inlineStr">
        <is>
          <t>対象となる鉱物が貴社製品の製造に必要で、申告されている最終製品内に含まれる場合は、「申告（Declaration）」タブのD42セルで申告してください</t>
        </is>
      </c>
      <c r="G250" s="252" t="inlineStr">
        <is>
          <t>선언(Declaration) 탭의 D42 셀에 제품의 생산에 특정 광물의에가 필요하며 신고된 완제품에 포함되어 있는지 여부를 신고하십시오.</t>
        </is>
      </c>
      <c r="H250" s="270" t="inlineStr">
        <is>
          <t>Déclarez si le minerai spécifié est nécessaire à la production de vos produits et s'il est présent dans les produits finis déclarés dans la cellule D42 de l'onglet Déclaration</t>
        </is>
      </c>
      <c r="I250" s="122" t="inlineStr">
        <is>
          <t>Erklären Sie in der Reiterzelle D42 der Erklärung, ob angegebenen Mineralien für die Herstellung Ihrer Produkte erforderlich ist und ob es in den angegebenen Endprodukten enthalten ist</t>
        </is>
      </c>
    </row>
    <row r="251" ht="54" customHeight="1">
      <c r="A251" s="122">
        <f>B251&amp;C251</f>
        <v/>
      </c>
      <c r="B251" s="122" t="inlineStr">
        <is>
          <t>Checker</t>
        </is>
      </c>
      <c r="C251" s="122" t="inlineStr">
        <is>
          <t>J29</t>
        </is>
      </c>
      <c r="D251" s="240" t="inlineStr">
        <is>
          <t>Declare if specified mineral is necessary to the production of your products and contained within the finished products declared in Declaration tab cell D43</t>
        </is>
      </c>
      <c r="E251" s="241" t="inlineStr">
        <is>
          <t>在“申报”选项卡 D43 单元格中申报指定矿产是否必须用于贵公司产品的生产中并且包含在申报的成品内</t>
        </is>
      </c>
      <c r="F251" s="247" t="inlineStr">
        <is>
          <t>対象となる鉱物が貴社製品の製造に必要で、申告されている最終製品内に含まれる場合は、「申告（Declaration）」タブのD43セルで申告してください</t>
        </is>
      </c>
      <c r="G251" s="252" t="inlineStr">
        <is>
          <t>선언(Declaration) 탭의 D43 셀에 제품의 생산에 특정 광물의에가 필요하며 신고된 완제품에 포함되어 있는지 여부를 신고하십시오.</t>
        </is>
      </c>
      <c r="H251" s="270" t="inlineStr">
        <is>
          <t>Déclarez si le minerai spécifié est nécessaire à la production de vos produits et s'il est présent dans les produits finis déclarés dans la cellule D43 de l'onglet Déclaration</t>
        </is>
      </c>
      <c r="I251" s="122" t="inlineStr">
        <is>
          <t>Erklären Sie in der Reiterzelle D43 der Erklärung, ob angegebenen Mineralien für die Herstellung Ihrer Produkte erforderlich ist und ob es in den angegebenen Endprodukten enthalten ist</t>
        </is>
      </c>
    </row>
    <row r="252" ht="54" customHeight="1">
      <c r="A252" s="122">
        <f>B252&amp;C252</f>
        <v/>
      </c>
      <c r="B252" s="122" t="inlineStr">
        <is>
          <t>Checker</t>
        </is>
      </c>
      <c r="C252" s="122" t="inlineStr">
        <is>
          <t>J30</t>
        </is>
      </c>
      <c r="D252" s="240" t="inlineStr">
        <is>
          <t>Declare if specified mineral is necessary to the production of your products and contained within the finished products declared in Declaration tab cell D44</t>
        </is>
      </c>
      <c r="E252" s="241" t="inlineStr">
        <is>
          <t>在“申报”选项卡 D44 单元格中申报指定矿产是否必须用于贵公司产品的生产中并且包含在申报的成品内</t>
        </is>
      </c>
      <c r="F252" s="247" t="inlineStr">
        <is>
          <t>対象となる鉱物が貴社製品の製造に必要で、申告されている最終製品内に含まれる場合は、「申告（Declaration）」タブのD44セルで申告してください</t>
        </is>
      </c>
      <c r="G252" s="252" t="inlineStr">
        <is>
          <t>선언(Declaration) 탭의 D44 셀에 제품의 생산에 특정 광물의에가 필요하며 신고된 완제품에 포함되어 있는지 여부를 신고하십시오.</t>
        </is>
      </c>
      <c r="H252" s="270" t="inlineStr">
        <is>
          <t>Déclarez si le minerai spécifié est nécessaire à la production de vos produits et s'il est présent dans les produits finis déclarés dans la cellule D44 de l'onglet Déclaration</t>
        </is>
      </c>
      <c r="I252" s="122" t="inlineStr">
        <is>
          <t>Erklären Sie in der Reiterzelle D44 der Erklärung, ob angegebenen Mineralien für die Herstellung Ihrer Produkte erforderlich ist und ob es in den angegebenen Endprodukten enthalten ist</t>
        </is>
      </c>
    </row>
    <row r="253" ht="54" customHeight="1">
      <c r="A253" s="122">
        <f>B253&amp;C253</f>
        <v/>
      </c>
      <c r="B253" s="122" t="inlineStr">
        <is>
          <t>Checker</t>
        </is>
      </c>
      <c r="C253" s="122" t="inlineStr">
        <is>
          <t>J31</t>
        </is>
      </c>
      <c r="D253" s="240" t="inlineStr">
        <is>
          <t>Declare if specified mineral is necessary to the production of your products and contained within the finished products declared in Declaration tab cell D45</t>
        </is>
      </c>
      <c r="E253" s="241" t="inlineStr">
        <is>
          <t>在“申报”选项卡 D45 单元格中申报指定矿产是否必须用于贵公司产品的生产中并且包含在申报的成品内</t>
        </is>
      </c>
      <c r="F253" s="247" t="inlineStr">
        <is>
          <t>対象となる鉱物が貴社製品の製造に必要で、申告されている最終製品内に含まれる場合は、「申告（Declaration）」タブのD45セルで申告してください</t>
        </is>
      </c>
      <c r="G253" s="252" t="inlineStr">
        <is>
          <t>선언(Declaration) 탭의 D45 셀에 제품의 생산에 특정 광물의에가 필요하며 신고된 완제품에 포함되어 있는지 여부를 신고하십시오.</t>
        </is>
      </c>
      <c r="H253" s="270" t="inlineStr">
        <is>
          <t>Déclarez si le minerai spécifié est nécessaire à la production de vos produits et s'il est présent dans les produits finis déclarés dans la cellule D45 de l'onglet Déclaration</t>
        </is>
      </c>
      <c r="I253" s="122" t="inlineStr">
        <is>
          <t>Erklären Sie in der Reiterzelle D45 der Erklärung, ob angegebenen Mineralien für die Herstellung Ihrer Produkte erforderlich ist und ob es in den angegebenen Endprodukten enthalten ist</t>
        </is>
      </c>
    </row>
    <row r="254" ht="54" customHeight="1">
      <c r="A254" s="122">
        <f>B254&amp;C254</f>
        <v/>
      </c>
      <c r="B254" s="122" t="inlineStr">
        <is>
          <t>Checker</t>
        </is>
      </c>
      <c r="C254" s="122" t="inlineStr">
        <is>
          <t>J32</t>
        </is>
      </c>
      <c r="D254" s="240" t="inlineStr">
        <is>
          <t>Declare if specified mineral is necessary to the production of your products and contained within the finished products declared in Declaration tab cell D46</t>
        </is>
      </c>
      <c r="E254" s="241" t="inlineStr">
        <is>
          <t>在“申报”选项卡 D46 单元格中申报指定矿产是否必须用于贵公司产品的生产中并且包含在申报的成品内</t>
        </is>
      </c>
      <c r="F254" s="247" t="inlineStr">
        <is>
          <t>対象となる鉱物が貴社製品の製造に必要で、申告されている最終製品内に含まれる場合は、「申告（Declaration）」タブのD46セルで申告してください</t>
        </is>
      </c>
      <c r="G254" s="252" t="inlineStr">
        <is>
          <t>선언(Declaration) 탭의 D46 셀에 제품의 생산에 특정 광물의에가 필요하며 신고된 완제품에 포함되어 있는지 여부를 신고하십시오.</t>
        </is>
      </c>
      <c r="H254" s="270" t="inlineStr">
        <is>
          <t>Déclarez si le minerai spécifié est nécessaire à la production de vos produits et s'il est présent dans les produits finis déclarés dans la cellule D46 de l'onglet Déclaration</t>
        </is>
      </c>
      <c r="I254" s="122" t="inlineStr">
        <is>
          <t>Erklären Sie in der Reiterzelle D46 der Erklärung, ob angegebenen Mineralien für die Herstellung Ihrer Produkte erforderlich ist und ob es in den angegebenen Endprodukten enthalten ist</t>
        </is>
      </c>
    </row>
    <row r="255" ht="54" customHeight="1">
      <c r="A255" s="122">
        <f>B255&amp;C255</f>
        <v/>
      </c>
      <c r="B255" s="122" t="inlineStr">
        <is>
          <t>Checker</t>
        </is>
      </c>
      <c r="C255" s="122" t="inlineStr">
        <is>
          <t>J33</t>
        </is>
      </c>
      <c r="D255" s="240" t="inlineStr">
        <is>
          <t>Declare if specified mineral is necessary to the production of your products and contained within the finished products declared in Declaration tab cell D47</t>
        </is>
      </c>
      <c r="E255" s="241" t="inlineStr">
        <is>
          <t>在“申报”选项卡 D47 单元格中申报指定矿产是否必须用于贵公司产品的生产中并且包含在申报的成品内</t>
        </is>
      </c>
      <c r="F255" s="247" t="inlineStr">
        <is>
          <t>対象となる鉱物が貴社製品の製造に必要で、申告されている最終製品内に含まれる場合は、「申告（Declaration）」タブのD47セルで申告してください</t>
        </is>
      </c>
      <c r="G255" s="252" t="inlineStr">
        <is>
          <t>선언(Declaration) 탭의 D47 셀에 제품의 생산에 특정 광물의에가 필요하며 신고된 완제품에 포함되어 있는지 여부를 신고하십시오.</t>
        </is>
      </c>
      <c r="H255" s="270" t="inlineStr">
        <is>
          <t>Déclarez si le minerai spécifié est nécessaire à la production de vos produits et s'il est présent dans les produits finis déclarés dans la cellule D47 de l'onglet Déclaration</t>
        </is>
      </c>
      <c r="I255" s="122" t="inlineStr">
        <is>
          <t>Erklären Sie in der Reiterzelle D47 der Erklärung, ob angegebenen Mineralien für die Herstellung Ihrer Produkte erforderlich ist und ob es in den angegebenen Endprodukten enthalten ist</t>
        </is>
      </c>
    </row>
    <row r="256">
      <c r="A256" s="122">
        <f>B256&amp;C256</f>
        <v/>
      </c>
      <c r="B256" s="122" t="inlineStr">
        <is>
          <t>Checker</t>
        </is>
      </c>
      <c r="C256" s="122" t="inlineStr">
        <is>
          <t>J34</t>
        </is>
      </c>
      <c r="D256" s="240" t="n"/>
      <c r="E256" s="241" t="n"/>
      <c r="F256" s="248" t="n"/>
      <c r="G256" s="252" t="n"/>
      <c r="H256" s="270" t="n"/>
      <c r="I256" s="122" t="n"/>
    </row>
    <row r="257">
      <c r="A257" s="122">
        <f>B257&amp;C257</f>
        <v/>
      </c>
      <c r="B257" s="122" t="inlineStr">
        <is>
          <t>Checker</t>
        </is>
      </c>
      <c r="C257" s="122" t="inlineStr">
        <is>
          <t>J35</t>
        </is>
      </c>
      <c r="D257" s="240" t="n"/>
      <c r="E257" s="241" t="n"/>
      <c r="F257" s="248" t="n"/>
      <c r="G257" s="252" t="n"/>
      <c r="H257" s="270" t="n"/>
      <c r="I257" s="122" t="n"/>
    </row>
    <row r="258">
      <c r="A258" s="122">
        <f>B258&amp;C258</f>
        <v/>
      </c>
      <c r="B258" s="122" t="inlineStr">
        <is>
          <t>Checker</t>
        </is>
      </c>
      <c r="C258" s="122" t="inlineStr">
        <is>
          <t>J36</t>
        </is>
      </c>
      <c r="D258" s="240" t="n"/>
      <c r="E258" s="241" t="n"/>
      <c r="F258" s="248" t="n"/>
      <c r="G258" s="252" t="n"/>
      <c r="H258" s="270" t="n"/>
      <c r="I258" s="122" t="n"/>
    </row>
    <row r="259">
      <c r="A259" s="122">
        <f>B259&amp;C259</f>
        <v/>
      </c>
      <c r="B259" s="122" t="inlineStr">
        <is>
          <t>Checker</t>
        </is>
      </c>
      <c r="C259" s="122" t="inlineStr">
        <is>
          <t>J37</t>
        </is>
      </c>
      <c r="D259" s="240" t="n"/>
      <c r="E259" s="241" t="n"/>
      <c r="F259" s="248" t="n"/>
      <c r="G259" s="252" t="n"/>
      <c r="H259" s="270" t="n"/>
      <c r="I259" s="122" t="n"/>
    </row>
    <row r="260" ht="54" customHeight="1">
      <c r="A260" s="122">
        <f>B260&amp;C260</f>
        <v/>
      </c>
      <c r="B260" s="122" t="inlineStr">
        <is>
          <t>Checker</t>
        </is>
      </c>
      <c r="C260" s="122" t="inlineStr">
        <is>
          <t>J39</t>
        </is>
      </c>
      <c r="D260" s="240" t="inlineStr">
        <is>
          <t>Declare if specified mineral used within the scope of products declared within this survey response originated from a conflict-affected and high-risk area on the Declaration tab cell D54</t>
        </is>
      </c>
      <c r="E260" s="241" t="inlineStr">
        <is>
          <t>在“申报”选项卡 D54 单元格中申报此调查回答中所申报产品范围内使用的指定矿产的原产地是否为受冲突影响和高风险地区</t>
        </is>
      </c>
      <c r="F260" s="247" t="inlineStr">
        <is>
          <t>本調査回答で申告された製品範囲内で使用される対象となる鉱物が、紛争地域および高リスク地域を原産としている場合、「申告（Declaration）」タブのD54セルで申告してください</t>
        </is>
      </c>
      <c r="G260" s="246" t="inlineStr">
        <is>
          <t>선언(Declaration) 탭의 D54 셀에 이 설문조사의 응답 내용에 신고된 제품에  사용된 특정 광물의에가 분쟁 및 고위험 지역에서 조달된 것인지 여부를 신고하십시오.</t>
        </is>
      </c>
      <c r="H260" s="270" t="inlineStr">
        <is>
          <t>Déclarez si le minerai spécifié utilisé dans le cadre des produits déclarés dans les réponses à cette enquête provient d’une zone touchée par un conflit et à haut risque dans la cellule D54 de l’onglet Déclaration.</t>
        </is>
      </c>
      <c r="I260" s="122" t="inlineStr">
        <is>
          <t>Geben Sie in Zelle D54 der Erklärung, ob innerhalb des Umfangs der in dieser Umfrage angegebenen Produkte verwendetes angegebenen Mineralien aus einem konfliktbetroffenen und risikoreichen Gebiet stammt</t>
        </is>
      </c>
    </row>
    <row r="261" ht="54" customHeight="1">
      <c r="A261" s="122">
        <f>B261&amp;C261</f>
        <v/>
      </c>
      <c r="B261" s="122" t="inlineStr">
        <is>
          <t>Checker</t>
        </is>
      </c>
      <c r="C261" s="122" t="inlineStr">
        <is>
          <t>J40</t>
        </is>
      </c>
      <c r="D261" s="240" t="inlineStr">
        <is>
          <t>Declare if specified mineral used within the scope of products declared within this survey response originated from a conflict-affected and high-risk area on the Declaration tab cell D55</t>
        </is>
      </c>
      <c r="E261" s="241" t="inlineStr">
        <is>
          <t>在“申报”选项卡 D55 单元格中申报此调查回答中所申报产品范围内使用的指定矿产的原产地是否为受冲突影响和高风险地区</t>
        </is>
      </c>
      <c r="F261" s="247" t="inlineStr">
        <is>
          <t>本調査回答で申告された製品範囲内で使用される対象となる鉱物が、紛争地域および高リスク地域を原産としている場合、「申告（Declaration）」タブのD55セルで申告してください</t>
        </is>
      </c>
      <c r="G261" s="245" t="inlineStr">
        <is>
          <t>선언(Declaration) 탭의 D55 셀에 이 설문조사의 응답 내용에 신고된 제품에  사용된 특정 광물의에가 분쟁 및 고위험 지역에서 조달된 것인지 여부를 신고하십시오.</t>
        </is>
      </c>
      <c r="H261" s="270" t="inlineStr">
        <is>
          <t>Déclarez si le minerai spécifié utilisé dans le cadre des produits déclarés dans les réponses à cette enquête provient d’une zone touchée par un conflit et à haut risque dans la cellule D55 de l’onglet Déclaration.</t>
        </is>
      </c>
      <c r="I261" s="122" t="inlineStr">
        <is>
          <t>Geben Sie in Zelle D55 der Erklärung, ob innerhalb des Umfangs der in dieser Umfrage angegebenen Produkte verwendetes angegebenen Mineralien aus einem konfliktbetroffenen und risikoreichen Gebiet stammt</t>
        </is>
      </c>
    </row>
    <row r="262" ht="54" customHeight="1">
      <c r="A262" s="122">
        <f>B262&amp;C262</f>
        <v/>
      </c>
      <c r="B262" s="122" t="inlineStr">
        <is>
          <t>Checker</t>
        </is>
      </c>
      <c r="C262" s="122" t="inlineStr">
        <is>
          <t>J41</t>
        </is>
      </c>
      <c r="D262" s="240" t="inlineStr">
        <is>
          <t>Declare if specified mineral used within the scope of products declared within this survey response originated from a conflict-affected and high-risk area on the Declaration tab cell D56</t>
        </is>
      </c>
      <c r="E262" s="241" t="inlineStr">
        <is>
          <t>在“申报”选项卡 D56 单元格中申报此调查回答中所申报产品范围内使用的指定矿产的原产地是否为受冲突影响和高风险地区</t>
        </is>
      </c>
      <c r="F262" s="247" t="inlineStr">
        <is>
          <t>本調査回答で申告された製品範囲内で使用される対象となる鉱物が、紛争地域および高リスク地域を原産としている場合、「申告（Declaration）」タブのD56セルで申告してください</t>
        </is>
      </c>
      <c r="G262" s="245" t="inlineStr">
        <is>
          <t>선언(Declaration) 탭의 D56 셀에 이 설문조사의 응답 내용에 신고된 제품에  사용된 특정 광물의에가 분쟁 및 고위험 지역에서 조달된 것인지 여부를 신고하십시오.</t>
        </is>
      </c>
      <c r="H262" s="270" t="inlineStr">
        <is>
          <t>Déclarez si le minerai spécifié utilisé dans le cadre des produits déclarés dans les réponses à cette enquête provient d’une zone touchée par un conflit et à haut risque dans la cellule D56 de l’onglet Déclaration.</t>
        </is>
      </c>
      <c r="I262" s="122" t="inlineStr">
        <is>
          <t>Geben Sie in Zelle D56 der Erklärung, ob innerhalb des Umfangs der in dieser Umfrage angegebenen Produkte verwendetes angegebenen Mineralien aus einem konfliktbetroffenen und risikoreichen Gebiet stammt</t>
        </is>
      </c>
    </row>
    <row r="263" ht="54" customHeight="1">
      <c r="A263" s="122">
        <f>B263&amp;C263</f>
        <v/>
      </c>
      <c r="B263" s="122" t="inlineStr">
        <is>
          <t>Checker</t>
        </is>
      </c>
      <c r="C263" s="122" t="inlineStr">
        <is>
          <t>J42</t>
        </is>
      </c>
      <c r="D263" s="240" t="inlineStr">
        <is>
          <t>Declare if specified mineral used within the scope of products declared within this survey response originated from a conflict-affected and high-risk area on the Declaration tab cell D57</t>
        </is>
      </c>
      <c r="E263" s="241" t="inlineStr">
        <is>
          <t>在“申报”选项卡 D57 单元格中申报此调查回答中所申报产品范围内使用的指定矿产的原产地是否为受冲突影响和高风险地区</t>
        </is>
      </c>
      <c r="F263" s="247" t="inlineStr">
        <is>
          <t>本調査回答で申告された製品範囲内で使用される対象となる鉱物が、紛争地域および高リスク地域を原産としている場合、「申告（Declaration）」タブのD57セルで申告してください</t>
        </is>
      </c>
      <c r="G263" s="245" t="inlineStr">
        <is>
          <t>선언(Declaration) 탭의 D57 셀에 이 설문조사의 응답 내용에 신고된 제품에  사용된 특정 광물의에가 분쟁 및 고위험 지역에서 조달된 것인지 여부를 신고하십시오.</t>
        </is>
      </c>
      <c r="H263" s="270" t="inlineStr">
        <is>
          <t>Déclarez si le minerai spécifié utilisé dans le cadre des produits déclarés dans les réponses à cette enquête provient d’une zone touchée par un conflit et à haut risque dans la cellule D57 de l’onglet Déclaration.</t>
        </is>
      </c>
      <c r="I263" s="122" t="inlineStr">
        <is>
          <t>Geben Sie in Zelle D57 der Erklärung, ob innerhalb des Umfangs der in dieser Umfrage angegebenen Produkte verwendetes angegebenen Mineralien aus einem konfliktbetroffenen und risikoreichen Gebiet stammt</t>
        </is>
      </c>
    </row>
    <row r="264" ht="54" customHeight="1">
      <c r="A264" s="122">
        <f>B264&amp;C264</f>
        <v/>
      </c>
      <c r="B264" s="122" t="inlineStr">
        <is>
          <t>Checker</t>
        </is>
      </c>
      <c r="C264" s="122" t="inlineStr">
        <is>
          <t>J43</t>
        </is>
      </c>
      <c r="D264" s="240" t="inlineStr">
        <is>
          <t>Declare if specified mineral used within the scope of products declared within this survey response originated from a conflict-affected and high-risk area on the Declaration tab cell D58</t>
        </is>
      </c>
      <c r="E264" s="241" t="inlineStr">
        <is>
          <t>在“申报”选项卡 D58 单元格中申报此调查回答中所申报产品范围内使用的指定矿产的原产地是否为受冲突影响和高风险地区</t>
        </is>
      </c>
      <c r="F264" s="247" t="inlineStr">
        <is>
          <t>本調査回答で申告された製品範囲内で使用される対象となる鉱物が、紛争地域および高リスク地域を原産としている場合、「申告（Declaration）」タブのD58セルで申告してください</t>
        </is>
      </c>
      <c r="G264" s="245" t="inlineStr">
        <is>
          <t>선언(Declaration) 탭의 D58 셀에 이 설문조사의 응답 내용에 신고된 제품에  사용된 특정 광물의에가 분쟁 및 고위험 지역에서 조달된 것인지 여부를 신고하십시오.</t>
        </is>
      </c>
      <c r="H264" s="270" t="inlineStr">
        <is>
          <t>Déclarez si le minerai spécifié utilisé dans le cadre des produits déclarés dans les réponses à cette enquête provient d’une zone touchée par un conflit et à haut risque dans la cellule D58 de l’onglet Déclaration.</t>
        </is>
      </c>
      <c r="I264" s="122" t="inlineStr">
        <is>
          <t>Geben Sie in Zelle D58 der Erklärung, ob innerhalb des Umfangs der in dieser Umfrage angegebenen Produkte verwendetes angegebenen Mineralien aus einem konfliktbetroffenen und risikoreichen Gebiet stammt</t>
        </is>
      </c>
    </row>
    <row r="265" ht="54" customHeight="1">
      <c r="A265" s="122">
        <f>B265&amp;C265</f>
        <v/>
      </c>
      <c r="B265" s="122" t="inlineStr">
        <is>
          <t>Checker</t>
        </is>
      </c>
      <c r="C265" s="122" t="inlineStr">
        <is>
          <t>J44</t>
        </is>
      </c>
      <c r="D265" s="240" t="inlineStr">
        <is>
          <t>Declare if specified mineral used within the scope of products declared within this survey response originated from a conflict-affected and high-risk area on the Declaration tab cell D59</t>
        </is>
      </c>
      <c r="E265" s="241" t="inlineStr">
        <is>
          <t>在“申报”选项卡 D59 单元格中申报此调查回答中所申报产品范围内使用的指定矿产的原产地是否为受冲突影响和高风险地区</t>
        </is>
      </c>
      <c r="F265" s="247" t="inlineStr">
        <is>
          <t>本調査回答で申告された製品範囲内で使用される対象となる鉱物が、紛争地域および高リスク地域を原産としている場合、「申告（Declaration）」タブのD59セルで申告してください</t>
        </is>
      </c>
      <c r="G265" s="245" t="inlineStr">
        <is>
          <t>선언(Declaration) 탭의 D59 셀에 이 설문조사의 응답 내용에 신고된 제품에  사용된 특정 광물의에가 분쟁 및 고위험 지역에서 조달된 것인지 여부를 신고하십시오.</t>
        </is>
      </c>
      <c r="H265" s="270" t="inlineStr">
        <is>
          <t>Déclarez si le minerai spécifié utilisé dans le cadre des produits déclarés dans les réponses à cette enquête provient d’une zone touchée par un conflit et à haut risque dans la cellule D59 de l’onglet Déclaration.</t>
        </is>
      </c>
      <c r="I265" s="122" t="inlineStr">
        <is>
          <t>Geben Sie in Zelle D59 der Erklärung, ob innerhalb des Umfangs der in dieser Umfrage angegebenen Produkte verwendetes angegebenen Mineralien aus einem konfliktbetroffenen und risikoreichen Gebiet stammt</t>
        </is>
      </c>
    </row>
    <row r="266" ht="14.45" customHeight="1">
      <c r="A266" s="122">
        <f>B266&amp;C266</f>
        <v/>
      </c>
      <c r="B266" s="122" t="inlineStr">
        <is>
          <t>Checker</t>
        </is>
      </c>
      <c r="C266" s="122" t="inlineStr">
        <is>
          <t>J45</t>
        </is>
      </c>
      <c r="D266" s="240" t="n"/>
      <c r="E266" s="241" t="n"/>
      <c r="F266" s="247" t="n"/>
      <c r="G266" s="245" t="n"/>
      <c r="H266" s="270" t="n"/>
      <c r="I266" s="122" t="n"/>
    </row>
    <row r="267" ht="14.45" customHeight="1">
      <c r="A267" s="122">
        <f>B267&amp;C267</f>
        <v/>
      </c>
      <c r="B267" s="122" t="inlineStr">
        <is>
          <t>Checker</t>
        </is>
      </c>
      <c r="C267" s="122" t="inlineStr">
        <is>
          <t>J46</t>
        </is>
      </c>
      <c r="D267" s="240" t="n"/>
      <c r="E267" s="241" t="n"/>
      <c r="F267" s="247" t="n"/>
      <c r="G267" s="245" t="n"/>
      <c r="H267" s="270" t="n"/>
      <c r="I267" s="122" t="n"/>
    </row>
    <row r="268" ht="14.45" customHeight="1">
      <c r="A268" s="122">
        <f>B268&amp;C268</f>
        <v/>
      </c>
      <c r="B268" s="122" t="inlineStr">
        <is>
          <t>Checker</t>
        </is>
      </c>
      <c r="C268" s="122" t="inlineStr">
        <is>
          <t>J47</t>
        </is>
      </c>
      <c r="D268" s="240" t="n"/>
      <c r="E268" s="241" t="n"/>
      <c r="F268" s="247" t="n"/>
      <c r="G268" s="245" t="n"/>
      <c r="H268" s="270" t="n"/>
      <c r="I268" s="122" t="n"/>
    </row>
    <row r="269" ht="14.45" customHeight="1">
      <c r="A269" s="122">
        <f>B269&amp;C269</f>
        <v/>
      </c>
      <c r="B269" s="122" t="inlineStr">
        <is>
          <t>Checker</t>
        </is>
      </c>
      <c r="C269" s="122" t="inlineStr">
        <is>
          <t>J48</t>
        </is>
      </c>
      <c r="D269" s="240" t="n"/>
      <c r="E269" s="241" t="n"/>
      <c r="F269" s="247" t="n"/>
      <c r="G269" s="245" t="n"/>
      <c r="H269" s="270" t="n"/>
      <c r="I269" s="122" t="n"/>
    </row>
    <row r="270" ht="54" customHeight="1">
      <c r="A270" s="122">
        <f>B270&amp;C270</f>
        <v/>
      </c>
      <c r="B270" s="122" t="inlineStr">
        <is>
          <t>Checker</t>
        </is>
      </c>
      <c r="C270" s="122" t="inlineStr">
        <is>
          <t>J50</t>
        </is>
      </c>
      <c r="D270" s="240" t="inlineStr">
        <is>
          <t>Declare if specified mineral used within the scope of products declared within this survey response originated entirely from a recycled or scrap source on the Declaration tab cell D66</t>
        </is>
      </c>
      <c r="E270" s="241" t="inlineStr">
        <is>
          <t>在“申报”选项卡 D66 单元格中申报在此调查回答中所申报产品范围内使用的指定矿产是否完全来自回收料或报废料</t>
        </is>
      </c>
      <c r="F270" s="247" t="inlineStr">
        <is>
          <t>本調査回答で申告された製品範囲内で使用される対象となる鉱物の100%が再生利用品およびスクラップ起源を由来としている場合は、「申告（Declaration）」タブのD66セルに申告してください</t>
        </is>
      </c>
      <c r="G270" s="245" t="inlineStr">
        <is>
          <t xml:space="preserve">선언(Declaration) 탭의 D66 셀에 이 설문조사의 응답 내용에 신고된 제품에 사용된 특정 광물의에가 전적으로 재활용이나 폐자원에서 나온 것인지 여부를 선언하십시오. </t>
        </is>
      </c>
      <c r="H270" s="270" t="inlineStr">
        <is>
          <t>Déclarez si le minerai spécifié utilisé dans le cadre des produits déclarés dans cette réponse à l’enquête provient d’une source entièrement recyclée ou de débris dans la cellule D66 de l’onglet Déclaration</t>
        </is>
      </c>
      <c r="I270" s="122" t="inlineStr">
        <is>
          <t>Erklären Sie in der Reiterzelle D66 der Erklärung, ob innerhalb des Umfangs der in dieser Umfrage angegebenen Produkte verwendetes angegebenen Mineralien vollständig aus Recycling oder Schrott stammt</t>
        </is>
      </c>
    </row>
    <row r="271" ht="54" customHeight="1">
      <c r="A271" s="122">
        <f>B271&amp;C271</f>
        <v/>
      </c>
      <c r="B271" s="122" t="inlineStr">
        <is>
          <t>Checker</t>
        </is>
      </c>
      <c r="C271" s="122" t="inlineStr">
        <is>
          <t>J51</t>
        </is>
      </c>
      <c r="D271" s="240" t="inlineStr">
        <is>
          <t>Declare if specified mineral used within the scope of products declared within this survey response originated entirely from a recycled or scrap source on the Declaration tab cell D67</t>
        </is>
      </c>
      <c r="E271" s="241" t="inlineStr">
        <is>
          <t>在“申报”选项卡 D67 单元格中申报在此调查回答中所申报产品范围内使用的指定矿产是否完全来自回收料或报废料</t>
        </is>
      </c>
      <c r="F271" s="247" t="inlineStr">
        <is>
          <t>本調査回答で申告された製品範囲内で使用される対象となる鉱物の100%が再生利用品およびスクラップ起源を由来としている場合は、「申告（Declaration）」タブのD67セルに申告してください</t>
        </is>
      </c>
      <c r="G271" s="245" t="inlineStr">
        <is>
          <t xml:space="preserve">선언(Declaration) 탭의 D67 셀에 이 설문조사의 응답 내용에 신고된 제품에 사용된 특정 광물의에가 전적으로 재활용이나 폐자원에서 나온 것인지 여부를 선언하십시오. </t>
        </is>
      </c>
      <c r="H271" s="270" t="inlineStr">
        <is>
          <t>Déclarez si le minerai spécifié utilisé dans le cadre des produits déclarés dans cette réponse à l’enquête provient d’une source entièrement recyclée ou de débris dans la cellule D67 de l’onglet Déclaration</t>
        </is>
      </c>
      <c r="I271" s="122" t="inlineStr">
        <is>
          <t>Erklären Sie in der Reiterzelle D67 der Erklärung, ob innerhalb des Umfangs der in dieser Umfrage angegebenen Produkte verwendetes angegebenen Mineralien vollständig aus Recycling oder Schrott stammt</t>
        </is>
      </c>
    </row>
    <row r="272" ht="54" customHeight="1">
      <c r="A272" s="122">
        <f>B272&amp;C272</f>
        <v/>
      </c>
      <c r="B272" s="122" t="inlineStr">
        <is>
          <t>Checker</t>
        </is>
      </c>
      <c r="C272" s="122" t="inlineStr">
        <is>
          <t>J52</t>
        </is>
      </c>
      <c r="D272" s="240" t="inlineStr">
        <is>
          <t>Declare if specified mineral used within the scope of products declared within this survey response originated entirely from a recycled or scrap source on the Declaration tab cell D68</t>
        </is>
      </c>
      <c r="E272" s="241" t="inlineStr">
        <is>
          <t>在“申报”选项卡 D68 单元格中申报在此调查回答中所申报产品范围内使用的指定矿产是否完全来自回收料或报废料</t>
        </is>
      </c>
      <c r="F272" s="247" t="inlineStr">
        <is>
          <t>本調査回答で申告された製品範囲内で使用される対象となる鉱物の100%が再生利用品およびスクラップ起源を由来としている場合は、「申告（Declaration）」タブのD68セルに申告してください</t>
        </is>
      </c>
      <c r="G272" s="245" t="inlineStr">
        <is>
          <t xml:space="preserve">선언(Declaration) 탭의 D68 셀에 이 설문조사의 응답 내용에 신고된 제품에 사용된 특정 광물의에가 전적으로 재활용이나 폐자원에서 나온 것인지 여부를 선언하십시오. </t>
        </is>
      </c>
      <c r="H272" s="270" t="inlineStr">
        <is>
          <t>Déclarez si le minerai spécifié utilisé dans le cadre des produits déclarés dans cette réponse à l’enquête provient d’une source entièrement recyclée ou de débris dans la cellule D68 de l’onglet Déclaration</t>
        </is>
      </c>
      <c r="I272" s="122" t="inlineStr">
        <is>
          <t>Erklären Sie in der Reiterzelle D68 der Erklärung, ob innerhalb des Umfangs der in dieser Umfrage angegebenen Produkte verwendetes angegebenen Mineralien vollständig aus Recycling oder Schrott stammt</t>
        </is>
      </c>
    </row>
    <row r="273" ht="54" customHeight="1">
      <c r="A273" s="122">
        <f>B273&amp;C273</f>
        <v/>
      </c>
      <c r="B273" s="122" t="inlineStr">
        <is>
          <t>Checker</t>
        </is>
      </c>
      <c r="C273" s="122" t="inlineStr">
        <is>
          <t>J53</t>
        </is>
      </c>
      <c r="D273" s="240" t="inlineStr">
        <is>
          <t>Declare if specified mineral used within the scope of products declared within this survey response originated entirely from a recycled or scrap source on the Declaration tab cell D69</t>
        </is>
      </c>
      <c r="E273" s="241" t="inlineStr">
        <is>
          <t>在“申报”选项卡 D69 单元格中申报在此调查回答中所申报产品范围内使用的指定矿产是否完全来自回收料或报废料</t>
        </is>
      </c>
      <c r="F273" s="247" t="inlineStr">
        <is>
          <t>本調査回答で申告された製品範囲内で使用される対象となる鉱物の100%が再生利用品およびスクラップ起源を由来としている場合は、「申告（Declaration）」タブのD69セルに申告してください</t>
        </is>
      </c>
      <c r="G273" s="245" t="inlineStr">
        <is>
          <t xml:space="preserve">선언(Declaration) 탭의 D69 셀에 이 설문조사의 응답 내용에 신고된 제품에 사용된 특정 광물의에가 전적으로 재활용이나 폐자원에서 나온 것인지 여부를 선언하십시오. </t>
        </is>
      </c>
      <c r="H273" s="270" t="inlineStr">
        <is>
          <t>Déclarez si le minerai spécifié utilisé dans le cadre des produits déclarés dans cette réponse à l’enquête provient d’une source entièrement recyclée ou de débris dans la cellule D69 de l’onglet Déclaration</t>
        </is>
      </c>
      <c r="I273" s="122" t="inlineStr">
        <is>
          <t>Erklären Sie in der Reiterzelle D69 der Erklärung, ob innerhalb des Umfangs der in dieser Umfrage angegebenen Produkte verwendetes angegebenen Mineralien vollständig aus Recycling oder Schrott stammt</t>
        </is>
      </c>
    </row>
    <row r="274" ht="54" customHeight="1">
      <c r="A274" s="122">
        <f>B274&amp;C274</f>
        <v/>
      </c>
      <c r="B274" s="122" t="inlineStr">
        <is>
          <t>Checker</t>
        </is>
      </c>
      <c r="C274" s="122" t="inlineStr">
        <is>
          <t>J54</t>
        </is>
      </c>
      <c r="D274" s="240" t="inlineStr">
        <is>
          <t>Declare if specified mineral used within the scope of products declared within this survey response originated entirely from a recycled or scrap source on the Declaration tab cell D70</t>
        </is>
      </c>
      <c r="E274" s="241" t="inlineStr">
        <is>
          <t>在“申报”选项卡 D70 单元格中申报在此调查回答中所申报产品范围内使用的指定矿产是否完全来自回收料或报废料</t>
        </is>
      </c>
      <c r="F274" s="247" t="inlineStr">
        <is>
          <t>本調査回答で申告された製品範囲内で使用される対象となる鉱物の100%が再生利用品およびスクラップ起源を由来としている場合は、「申告（Declaration）」タブのD70セルに申告してください</t>
        </is>
      </c>
      <c r="G274" s="245" t="inlineStr">
        <is>
          <t xml:space="preserve">선언(Declaration) 탭의 D70 셀에 이 설문조사의 응답 내용에 신고된 제품에 사용된 특정 광물의에가 전적으로 재활용이나 폐자원에서 나온 것인지 여부를 선언하십시오. </t>
        </is>
      </c>
      <c r="H274" s="270" t="inlineStr">
        <is>
          <t>Déclarez si le minerai spécifié utilisé dans le cadre des produits déclarés dans cette réponse à l’enquête provient d’une source entièrement recyclée ou de débris dans la cellule D70 de l’onglet Déclaration</t>
        </is>
      </c>
      <c r="I274" s="122" t="inlineStr">
        <is>
          <t>Erklären Sie in der Reiterzelle D70 der Erklärung, ob innerhalb des Umfangs der in dieser Umfrage angegebenen Produkte verwendetes angegebenen Mineralien vollständig aus Recycling oder Schrott stammt</t>
        </is>
      </c>
    </row>
    <row r="275" ht="54" customHeight="1">
      <c r="A275" s="122">
        <f>B275&amp;C275</f>
        <v/>
      </c>
      <c r="B275" s="122" t="inlineStr">
        <is>
          <t>Checker</t>
        </is>
      </c>
      <c r="C275" s="122" t="inlineStr">
        <is>
          <t>J55</t>
        </is>
      </c>
      <c r="D275" s="240" t="inlineStr">
        <is>
          <t>Declare if specified mineral used within the scope of products declared within this survey response originated entirely from a recycled or scrap source on the Declaration tab cell D71</t>
        </is>
      </c>
      <c r="E275" s="241" t="inlineStr">
        <is>
          <t>在“申报”选项卡 D71 单元格中申报在此调查回答中所申报产品范围内使用的指定矿产是否完全来自回收料或报废料</t>
        </is>
      </c>
      <c r="F275" s="247" t="inlineStr">
        <is>
          <t>本調査回答で申告された製品範囲内で使用される対象となる鉱物の100%が再生利用品およびスクラップ起源を由来としている場合は、「申告（Declaration）」タブのD71セルに申告してください</t>
        </is>
      </c>
      <c r="G275" s="245" t="inlineStr">
        <is>
          <t xml:space="preserve">선언(Declaration) 탭의 D71 셀에 이 설문조사의 응답 내용에 신고된 제품에 사용된 특정 광물의에가 전적으로 재활용이나 폐자원에서 나온 것인지 여부를 선언하십시오. </t>
        </is>
      </c>
      <c r="H275" s="270" t="inlineStr">
        <is>
          <t>Déclarez si le minerai spécifié utilisé dans le cadre des produits déclarés dans cette réponse à l’enquête provient d’une source entièrement recyclée ou de débris dans la cellule D71 de l’onglet Déclaration</t>
        </is>
      </c>
      <c r="I275" s="122" t="inlineStr">
        <is>
          <t>Erklären Sie in der Reiterzelle D71 der Erklärung, ob innerhalb des Umfangs der in dieser Umfrage angegebenen Produkte verwendetes angegebenen Mineralien vollständig aus Recycling oder Schrott stammt</t>
        </is>
      </c>
    </row>
    <row r="276" ht="14.45" customHeight="1">
      <c r="A276" s="122">
        <f>B276&amp;C276</f>
        <v/>
      </c>
      <c r="B276" s="122" t="inlineStr">
        <is>
          <t>Checker</t>
        </is>
      </c>
      <c r="C276" s="122" t="inlineStr">
        <is>
          <t>J56</t>
        </is>
      </c>
      <c r="D276" s="240" t="n"/>
      <c r="E276" s="241" t="n"/>
      <c r="F276" s="247" t="n"/>
      <c r="G276" s="245" t="n"/>
      <c r="H276" s="270" t="n"/>
      <c r="I276" s="122" t="n"/>
    </row>
    <row r="277" ht="14.45" customHeight="1">
      <c r="A277" s="122">
        <f>B277&amp;C277</f>
        <v/>
      </c>
      <c r="B277" s="122" t="inlineStr">
        <is>
          <t>Checker</t>
        </is>
      </c>
      <c r="C277" s="122" t="inlineStr">
        <is>
          <t>J57</t>
        </is>
      </c>
      <c r="D277" s="240" t="n"/>
      <c r="E277" s="241" t="n"/>
      <c r="F277" s="247" t="n"/>
      <c r="G277" s="245" t="n"/>
      <c r="H277" s="270" t="n"/>
      <c r="I277" s="122" t="n"/>
    </row>
    <row r="278" ht="14.45" customHeight="1">
      <c r="A278" s="122">
        <f>B278&amp;C278</f>
        <v/>
      </c>
      <c r="B278" s="122" t="inlineStr">
        <is>
          <t>Checker</t>
        </is>
      </c>
      <c r="C278" s="122" t="inlineStr">
        <is>
          <t>J58</t>
        </is>
      </c>
      <c r="D278" s="240" t="n"/>
      <c r="E278" s="241" t="n"/>
      <c r="F278" s="247" t="n"/>
      <c r="G278" s="245" t="n"/>
      <c r="H278" s="270" t="n"/>
      <c r="I278" s="122" t="n"/>
    </row>
    <row r="279" ht="14.45" customHeight="1">
      <c r="A279" s="122">
        <f>B279&amp;C279</f>
        <v/>
      </c>
      <c r="B279" s="122" t="inlineStr">
        <is>
          <t>Checker</t>
        </is>
      </c>
      <c r="C279" s="122" t="inlineStr">
        <is>
          <t>J59</t>
        </is>
      </c>
      <c r="D279" s="240" t="n"/>
      <c r="E279" s="241" t="n"/>
      <c r="F279" s="247" t="n"/>
      <c r="G279" s="245" t="n"/>
      <c r="H279" s="270" t="n"/>
      <c r="I279" s="122" t="n"/>
    </row>
    <row r="280" ht="40.5" customHeight="1">
      <c r="A280" s="122">
        <f>B280&amp;C280</f>
        <v/>
      </c>
      <c r="B280" s="122" t="inlineStr">
        <is>
          <t>Checker</t>
        </is>
      </c>
      <c r="C280" s="122" t="inlineStr">
        <is>
          <t>J61</t>
        </is>
      </c>
      <c r="D280" s="122" t="inlineStr">
        <is>
          <t>Provide % of completeness of supplier's smelter information on Declaration tab cell D78</t>
        </is>
      </c>
      <c r="E280" s="234" t="inlineStr">
        <is>
          <t>在“申报”选项卡 D78 单元格中提供供应商的冶炼厂信息填写百分比</t>
        </is>
      </c>
      <c r="F280" s="235" t="inlineStr">
        <is>
          <t>サプライヤーの製錬業者情報の回答率を割合（%）で「申告（Declaration）」タブのD78セルに記入してください</t>
        </is>
      </c>
      <c r="G280" s="245" t="inlineStr">
        <is>
          <t xml:space="preserve">선언(Declaration) 탭의 D78 셀에 공급업체의 제련소 정보 요청에 대한 응답비율(%)을 제공하십시오. </t>
        </is>
      </c>
      <c r="H280" s="270" t="inlineStr">
        <is>
          <t>Indiquez le pourcentage d'exhaustivité des informations sur la fonderie données par le fournisseur dans la cellule D78 de l'onglet Déclaration</t>
        </is>
      </c>
      <c r="I280" s="122" t="inlineStr">
        <is>
          <t>Geben Sie den Vollständigkeitsgrad der Schmelzhütteninformationen des Anbieters in Prozent in der Reiterzelle D78 der Erklärung an</t>
        </is>
      </c>
    </row>
    <row r="281" ht="40.5" customHeight="1">
      <c r="A281" s="122">
        <f>B281&amp;C281</f>
        <v/>
      </c>
      <c r="B281" s="122" t="inlineStr">
        <is>
          <t>Checker</t>
        </is>
      </c>
      <c r="C281" s="122" t="inlineStr">
        <is>
          <t>J62</t>
        </is>
      </c>
      <c r="D281" s="122" t="inlineStr">
        <is>
          <t>Provide % of completeness of supplier's smelter information on Declaration tab cell D79</t>
        </is>
      </c>
      <c r="E281" s="234" t="inlineStr">
        <is>
          <t>在“申报”选项卡 D79 单元格中提供供应商的冶炼厂信息填写百分比</t>
        </is>
      </c>
      <c r="F281" s="235" t="inlineStr">
        <is>
          <t>サプライヤーの製錬業者情報の回答率を割合（%）で「申告（Declaration）」タブのD79セルに記入してください</t>
        </is>
      </c>
      <c r="G281" s="245" t="inlineStr">
        <is>
          <t xml:space="preserve">선언(Declaration) 탭의 D79 셀에 공급업체의 제련소 정보 요청에 대한 응답비율(%)을 제공하십시오. </t>
        </is>
      </c>
      <c r="H281" s="270" t="inlineStr">
        <is>
          <t>Indiquez le pourcentage d'exhaustivité des informations sur la fonderie données par le fournisseur dans la cellule D79 de l'onglet Déclaration</t>
        </is>
      </c>
      <c r="I281" s="122" t="inlineStr">
        <is>
          <t>Geben Sie den Vollständigkeitsgrad der Schmelzhütteninformationen des Anbieters in Prozent in der Reiterzelle D79 der Erklärung an</t>
        </is>
      </c>
    </row>
    <row r="282" ht="40.5" customHeight="1">
      <c r="A282" s="122">
        <f>B282&amp;C282</f>
        <v/>
      </c>
      <c r="B282" s="122" t="inlineStr">
        <is>
          <t>Checker</t>
        </is>
      </c>
      <c r="C282" s="122" t="inlineStr">
        <is>
          <t>J63</t>
        </is>
      </c>
      <c r="D282" s="122" t="inlineStr">
        <is>
          <t>Provide % of completeness of supplier's smelter information on Declaration tab cell D80</t>
        </is>
      </c>
      <c r="E282" s="234" t="inlineStr">
        <is>
          <t>在“申报”选项卡 D80 单元格中提供供应商的冶炼厂信息填写百分比</t>
        </is>
      </c>
      <c r="F282" s="235" t="inlineStr">
        <is>
          <t>サプライヤーの製錬業者情報の回答率を割合（%）で「申告（Declaration）」タブのD80セルに記入してください</t>
        </is>
      </c>
      <c r="G282" s="245" t="inlineStr">
        <is>
          <t xml:space="preserve">선언(Declaration) 탭의 D80 셀에 공급업체의 제련소 정보 요청에 대한 응답비율(%)을 제공하십시오. </t>
        </is>
      </c>
      <c r="H282" s="270" t="inlineStr">
        <is>
          <t>Indiquez le pourcentage d'exhaustivité des informations sur la fonderie données par le fournisseur dans la cellule D80 de l'onglet Déclaration</t>
        </is>
      </c>
      <c r="I282" s="122" t="inlineStr">
        <is>
          <t>Geben Sie den Vollständigkeitsgrad der Schmelzhütteninformationen des Anbieters in Prozent in der Reiterzelle D80 der Erklärung an</t>
        </is>
      </c>
    </row>
    <row r="283" ht="40.5" customHeight="1">
      <c r="A283" s="122">
        <f>B283&amp;C283</f>
        <v/>
      </c>
      <c r="B283" s="122" t="inlineStr">
        <is>
          <t>Checker</t>
        </is>
      </c>
      <c r="C283" s="122" t="inlineStr">
        <is>
          <t>J64</t>
        </is>
      </c>
      <c r="D283" s="122" t="inlineStr">
        <is>
          <t>Provide % of completeness of supplier's smelter information on Declaration tab cell D81</t>
        </is>
      </c>
      <c r="E283" s="234" t="inlineStr">
        <is>
          <t>在“申报”选项卡 D81 单元格中提供供应商的冶炼厂信息填写百分比</t>
        </is>
      </c>
      <c r="F283" s="235" t="inlineStr">
        <is>
          <t>サプライヤーの製錬業者情報の回答率を割合（%）で「申告（Declaration）」タブのD81セルに記入してください</t>
        </is>
      </c>
      <c r="G283" s="245" t="inlineStr">
        <is>
          <t xml:space="preserve">선언(Declaration) 탭의 D81 셀에 공급업체의 제련소 정보 요청에 대한 응답비율(%)을 제공하십시오. </t>
        </is>
      </c>
      <c r="H283" s="270" t="inlineStr">
        <is>
          <t>Indiquez le pourcentage d'exhaustivité des informations sur la fonderie données par le fournisseur dans la cellule D81 de l'onglet Déclaration</t>
        </is>
      </c>
      <c r="I283" s="122" t="inlineStr">
        <is>
          <t>Geben Sie den Vollständigkeitsgrad der Schmelzhütteninformationen des Anbieters in Prozent in der Reiterzelle D81 der Erklärung an</t>
        </is>
      </c>
    </row>
    <row r="284" ht="40.5" customHeight="1">
      <c r="A284" s="122">
        <f>B284&amp;C284</f>
        <v/>
      </c>
      <c r="B284" s="122" t="inlineStr">
        <is>
          <t>Checker</t>
        </is>
      </c>
      <c r="C284" s="122" t="inlineStr">
        <is>
          <t>J65</t>
        </is>
      </c>
      <c r="D284" s="122" t="inlineStr">
        <is>
          <t>Provide % of completeness of supplier's smelter information on Declaration tab cell D82</t>
        </is>
      </c>
      <c r="E284" s="234" t="inlineStr">
        <is>
          <t>在“申报”选项卡 D82 单元格中提供供应商的冶炼厂信息填写百分比</t>
        </is>
      </c>
      <c r="F284" s="235" t="inlineStr">
        <is>
          <t>サプライヤーの製錬業者情報の回答率を割合（%）で「申告（Declaration）」タブのD82セルに記入してください</t>
        </is>
      </c>
      <c r="G284" s="245" t="inlineStr">
        <is>
          <t xml:space="preserve">선언(Declaration) 탭의 D82 셀에 공급업체의 제련소 정보 요청에 대한 응답비율(%)을 제공하십시오. </t>
        </is>
      </c>
      <c r="H284" s="270" t="inlineStr">
        <is>
          <t>Indiquez le pourcentage d'exhaustivité des informations sur la fonderie données par le fournisseur dans la cellule D82 de l'onglet Déclaration</t>
        </is>
      </c>
      <c r="I284" s="122" t="inlineStr">
        <is>
          <t>Geben Sie den Vollständigkeitsgrad der Schmelzhütteninformationen des Anbieters in Prozent in der Reiterzelle D82 der Erklärung an</t>
        </is>
      </c>
    </row>
    <row r="285" ht="40.5" customHeight="1">
      <c r="A285" s="122">
        <f>B285&amp;C285</f>
        <v/>
      </c>
      <c r="B285" s="122" t="inlineStr">
        <is>
          <t>Checker</t>
        </is>
      </c>
      <c r="C285" s="122" t="inlineStr">
        <is>
          <t>J66</t>
        </is>
      </c>
      <c r="D285" s="122" t="inlineStr">
        <is>
          <t>Provide % of completeness of supplier's smelter information on Declaration tab cell D83</t>
        </is>
      </c>
      <c r="E285" s="234" t="inlineStr">
        <is>
          <t>在“申报”选项卡 D83 单元格中提供供应商的冶炼厂信息填写百分比</t>
        </is>
      </c>
      <c r="F285" s="235" t="inlineStr">
        <is>
          <t>サプライヤーの製錬業者情報の回答率を割合（%）で「申告（Declaration）」タブのD83セルに記入してください</t>
        </is>
      </c>
      <c r="G285" s="245" t="inlineStr">
        <is>
          <t xml:space="preserve">선언(Declaration) 탭의 D83 셀에 공급업체의 제련소 정보 요청에 대한 응답비율(%)을 제공하십시오. </t>
        </is>
      </c>
      <c r="H285" s="270" t="inlineStr">
        <is>
          <t>Indiquez le pourcentage d'exhaustivité des informations sur la fonderie données par le fournisseur dans la cellule D83 de l'onglet Déclaration</t>
        </is>
      </c>
      <c r="I285" s="122" t="inlineStr">
        <is>
          <t>Geben Sie den Vollständigkeitsgrad der Schmelzhütteninformationen des Anbieters in Prozent in der Reiterzelle D83 der Erklärung an</t>
        </is>
      </c>
    </row>
    <row r="286" ht="14.45" customHeight="1">
      <c r="A286" s="122">
        <f>B286&amp;C286</f>
        <v/>
      </c>
      <c r="B286" s="122" t="inlineStr">
        <is>
          <t>Checker</t>
        </is>
      </c>
      <c r="C286" s="122" t="inlineStr">
        <is>
          <t>J67</t>
        </is>
      </c>
      <c r="G286" s="303" t="n"/>
      <c r="H286" s="270" t="n"/>
      <c r="I286" s="122" t="n"/>
    </row>
    <row r="287" ht="14.45" customHeight="1">
      <c r="A287" s="122">
        <f>B287&amp;C287</f>
        <v/>
      </c>
      <c r="B287" s="122" t="inlineStr">
        <is>
          <t>Checker</t>
        </is>
      </c>
      <c r="C287" s="122" t="inlineStr">
        <is>
          <t>J68</t>
        </is>
      </c>
      <c r="G287" s="303" t="n"/>
      <c r="H287" s="270" t="n"/>
      <c r="I287" s="122" t="n"/>
    </row>
    <row r="288">
      <c r="A288" s="122">
        <f>B288&amp;C288</f>
        <v/>
      </c>
      <c r="B288" s="122" t="inlineStr">
        <is>
          <t>Checker</t>
        </is>
      </c>
      <c r="C288" s="122" t="inlineStr">
        <is>
          <t>J69</t>
        </is>
      </c>
      <c r="H288" s="270" t="n"/>
      <c r="I288" s="122" t="n"/>
    </row>
    <row r="289">
      <c r="A289" s="122">
        <f>B289&amp;C289</f>
        <v/>
      </c>
      <c r="B289" s="122" t="inlineStr">
        <is>
          <t>Checker</t>
        </is>
      </c>
      <c r="C289" s="122" t="inlineStr">
        <is>
          <t>J70</t>
        </is>
      </c>
      <c r="H289" s="270" t="n"/>
      <c r="I289" s="122" t="n"/>
    </row>
    <row r="290" ht="54" customHeight="1">
      <c r="A290" s="122">
        <f>B290&amp;C290</f>
        <v/>
      </c>
      <c r="B290" s="122" t="inlineStr">
        <is>
          <t>Checker</t>
        </is>
      </c>
      <c r="C290" s="122" t="inlineStr">
        <is>
          <t>J72</t>
        </is>
      </c>
      <c r="D290" s="122" t="inlineStr">
        <is>
          <t>Declare if all smelter names have been provided in this survey response under the scope of products declared on the Declaration tab cell D90</t>
        </is>
      </c>
      <c r="E290" s="234" t="inlineStr">
        <is>
          <t>在“申报”选项卡 D90 单元格中申报是否在此调查回答内的申报产品范围下面提供了所有冶炼厂名称</t>
        </is>
      </c>
      <c r="F290" s="235" t="inlineStr">
        <is>
          <t>申告範囲内で全ての製錬業者名が本調査回答で提供された場合は、「申告」タブのD90セルに申告してください</t>
        </is>
      </c>
      <c r="G290" s="245" t="inlineStr">
        <is>
          <t xml:space="preserve">선언(Declaration) 탭의 D90 셀에 신고된 제품 범위에 해당하는 모든 제련소 명칭이 본 설문조사 응답내용으로서 제공되었는지 여부를 선언하십시오. </t>
        </is>
      </c>
      <c r="H290" s="270" t="inlineStr">
        <is>
          <t>Déclarez si tous les noms de la fonderie ont été fournis dans cette réponse à l'enquête dans le cadre du champ d'application des produits déclarés dans la cellule D90 de l'onglet Déclaration</t>
        </is>
      </c>
      <c r="I290" s="122" t="inlineStr">
        <is>
          <t xml:space="preserve">Geben Sie in der Reiterzelle D90 der Erklärung an, ob alle Schmelzhüttennamen in der Antwort auf diese Umfrage im Umfang der angegebenen Produkte zur Verfügung gestellt worden sind </t>
        </is>
      </c>
    </row>
    <row r="291" ht="51" customHeight="1">
      <c r="A291" s="122">
        <f>B291&amp;C291</f>
        <v/>
      </c>
      <c r="B291" s="122" t="inlineStr">
        <is>
          <t>Checker</t>
        </is>
      </c>
      <c r="C291" s="122" t="inlineStr">
        <is>
          <t>J73</t>
        </is>
      </c>
      <c r="D291" s="122" t="inlineStr">
        <is>
          <t>Declare if all smelter names have been provided in this survey response under the scope of products declared on the Declaration tab cell D91</t>
        </is>
      </c>
      <c r="E291" s="234" t="inlineStr">
        <is>
          <t>在“申报”选项卡 D91 单元格中申报是否在此调查回答内的申报产品范围下面提供了所有冶炼厂名称</t>
        </is>
      </c>
      <c r="F291" s="235" t="inlineStr">
        <is>
          <t>申告範囲内で全ての製錬業者名が本調査回答で提供された場合は、「申告」タブのD91セルに申告してください</t>
        </is>
      </c>
      <c r="G291" s="245" t="inlineStr">
        <is>
          <t xml:space="preserve">선언(Declaration) 탭의 D91 셀에 신고된 제품 범위에 해당하는 모든 제련소 명칭이 본 설문조사 응답내용으로서 제공되었는지 여부를 선언하십시오. </t>
        </is>
      </c>
      <c r="H291" s="270" t="inlineStr">
        <is>
          <t>Déclarez si tous les noms de la fonderie ont été fournis dans cette réponse à l'enquête dans le cadre du champ d'application des produits déclarés dans la cellule D91 de l'onglet Déclaration</t>
        </is>
      </c>
      <c r="I291" s="122" t="inlineStr">
        <is>
          <t xml:space="preserve">Geben Sie in der Reiterzelle D91 der Erklärung an, ob alle Schmelzhüttennamen in der Antwort auf diese Umfrage im Umfang der angegebenen Produkte zur Verfügung gestellt worden sind </t>
        </is>
      </c>
    </row>
    <row r="292" ht="50.45" customHeight="1">
      <c r="A292" s="122">
        <f>B292&amp;C292</f>
        <v/>
      </c>
      <c r="B292" s="122" t="inlineStr">
        <is>
          <t>Checker</t>
        </is>
      </c>
      <c r="C292" s="122" t="inlineStr">
        <is>
          <t>J74</t>
        </is>
      </c>
      <c r="D292" s="122" t="inlineStr">
        <is>
          <t>Declare if all smelter names have been provided in this survey response under the scope of products declared on the Declaration tab cell D92</t>
        </is>
      </c>
      <c r="E292" s="234" t="inlineStr">
        <is>
          <t>在“申报”选项卡 D92 单元格中申报是否在此调查回答内的申报产品范围下面提供了所有冶炼厂名称</t>
        </is>
      </c>
      <c r="F292" s="235" t="inlineStr">
        <is>
          <t>申告範囲内で全ての製錬業者名が本調査回答で提供された場合は、「申告」タブのD92セルに申告してください</t>
        </is>
      </c>
      <c r="G292" s="302" t="inlineStr">
        <is>
          <t xml:space="preserve">선언(Declaration) 탭의 D92 셀에 신고된 제품 범위에 해당하는 모든 제련소 명칭이 본 설문조사 응답내용으로서 제공되었는지 여부를 선언하십시오. </t>
        </is>
      </c>
      <c r="H292" s="270" t="inlineStr">
        <is>
          <t>Déclarez si tous les noms de la fonderie ont été fournis dans cette réponse à l'enquête dans le cadre du champ d'application des produits déclarés dans la cellule D92 de l'onglet Déclaration</t>
        </is>
      </c>
      <c r="I292" s="122" t="inlineStr">
        <is>
          <t xml:space="preserve">Geben Sie in der Reiterzelle D92 der Erklärung an, ob alle Schmelzhüttennamen in der Antwort auf diese Umfrage im Umfang der angegebenen Produkte zur Verfügung gestellt worden sind </t>
        </is>
      </c>
    </row>
    <row r="293" ht="45.6" customHeight="1">
      <c r="A293" s="122">
        <f>B293&amp;C293</f>
        <v/>
      </c>
      <c r="B293" s="122" t="inlineStr">
        <is>
          <t>Checker</t>
        </is>
      </c>
      <c r="C293" s="122" t="inlineStr">
        <is>
          <t>J75</t>
        </is>
      </c>
      <c r="D293" s="122" t="inlineStr">
        <is>
          <t>Declare if all smelter names have been provided in this survey response under the scope of products declared on the Declaration tab cell D93</t>
        </is>
      </c>
      <c r="E293" s="234" t="inlineStr">
        <is>
          <t>在“申报”选项卡 D93 单元格中申报是否在此调查回答内的申报产品范围下面提供了所有冶炼厂名称</t>
        </is>
      </c>
      <c r="F293" s="235" t="inlineStr">
        <is>
          <t>申告範囲内で全ての製錬業者名が本調査回答で提供された場合は、「申告」タブのD93セルに申告してください</t>
        </is>
      </c>
      <c r="G293" s="302" t="inlineStr">
        <is>
          <t xml:space="preserve">선언(Declaration) 탭의 D93 셀에 신고된 제품 범위에 해당하는 모든 제련소 명칭이 본 설문조사 응답내용으로서 제공되었는지 여부를 선언하십시오. </t>
        </is>
      </c>
      <c r="H293" s="270" t="inlineStr">
        <is>
          <t>Déclarez si tous les noms de la fonderie ont été fournis dans cette réponse à l'enquête dans le cadre du champ d'application des produits déclarés dans la cellule D93 de l'onglet Déclaration</t>
        </is>
      </c>
      <c r="I293" s="122" t="inlineStr">
        <is>
          <t xml:space="preserve">Geben Sie in der Reiterzelle D93 der Erklärung an, ob alle Schmelzhüttennamen in der Antwort auf diese Umfrage im Umfang der angegebenen Produkte zur Verfügung gestellt worden sind </t>
        </is>
      </c>
    </row>
    <row r="294" ht="48.95" customHeight="1">
      <c r="A294" s="122">
        <f>B294&amp;C294</f>
        <v/>
      </c>
      <c r="B294" s="122" t="inlineStr">
        <is>
          <t>Checker</t>
        </is>
      </c>
      <c r="C294" s="122" t="inlineStr">
        <is>
          <t>J76</t>
        </is>
      </c>
      <c r="D294" s="122" t="inlineStr">
        <is>
          <t>Declare if all smelter names have been provided in this survey response under the scope of products declared on the Declaration tab cell D94</t>
        </is>
      </c>
      <c r="E294" s="234" t="inlineStr">
        <is>
          <t>在“申报”选项卡 D94 单元格中申报是否在此调查回答内的申报产品范围下面提供了所有冶炼厂名称</t>
        </is>
      </c>
      <c r="F294" s="235" t="inlineStr">
        <is>
          <t>申告範囲内で全ての製錬業者名が本調査回答で提供された場合は、「申告」タブのD94セルに申告してください</t>
        </is>
      </c>
      <c r="G294" s="302" t="inlineStr">
        <is>
          <t xml:space="preserve">선언(Declaration) 탭의 D94 셀에 신고된 제품 범위에 해당하는 모든 제련소 명칭이 본 설문조사 응답내용으로서 제공되었는지 여부를 선언하십시오. </t>
        </is>
      </c>
      <c r="H294" s="270" t="inlineStr">
        <is>
          <t>Déclarez si tous les noms de la fonderie ont été fournis dans cette réponse à l'enquête dans le cadre du champ d'application des produits déclarés dans la cellule D94 de l'onglet Déclaration</t>
        </is>
      </c>
      <c r="I294" s="122" t="inlineStr">
        <is>
          <t xml:space="preserve">Geben Sie in der Reiterzelle D94 der Erklärung an, ob alle Schmelzhüttennamen in der Antwort auf diese Umfrage im Umfang der angegebenen Produkte zur Verfügung gestellt worden sind </t>
        </is>
      </c>
    </row>
    <row r="295" ht="51.95" customHeight="1">
      <c r="A295" s="122">
        <f>B295&amp;C295</f>
        <v/>
      </c>
      <c r="B295" s="122" t="inlineStr">
        <is>
          <t>Checker</t>
        </is>
      </c>
      <c r="C295" s="122" t="inlineStr">
        <is>
          <t>J77</t>
        </is>
      </c>
      <c r="D295" s="122" t="inlineStr">
        <is>
          <t>Declare if all smelter names have been provided in this survey response under the scope of products declared on the Declaration tab cell D95</t>
        </is>
      </c>
      <c r="E295" s="234" t="inlineStr">
        <is>
          <t>在“申报”选项卡 D95 单元格中申报是否在此调查回答内的申报产品范围下面提供了所有冶炼厂名称</t>
        </is>
      </c>
      <c r="F295" s="235" t="inlineStr">
        <is>
          <t>申告範囲内で全ての製錬業者名が本調査回答で提供された場合は、「申告」タブのD95セルに申告してください</t>
        </is>
      </c>
      <c r="G295" s="97" t="inlineStr">
        <is>
          <t xml:space="preserve">선언(Declaration) 탭의 D95 셀에 신고된 제품 범위에 해당하는 모든 제련소 명칭이 본 설문조사 응답내용으로서 제공되었는지 여부를 선언하십시오. </t>
        </is>
      </c>
      <c r="H295" s="270" t="inlineStr">
        <is>
          <t>Déclarez si tous les noms de la fonderie ont été fournis dans cette réponse à l'enquête dans le cadre du champ d'application des produits déclarés dans la cellule D95 de l'onglet Déclaration</t>
        </is>
      </c>
      <c r="I295" s="122" t="inlineStr">
        <is>
          <t xml:space="preserve">Geben Sie in der Reiterzelle D95 der Erklärung an, ob alle Schmelzhüttennamen in der Antwort auf diese Umfrage im Umfang der angegebenen Produkte zur Verfügung gestellt worden sind </t>
        </is>
      </c>
    </row>
    <row r="296" ht="51.95" customHeight="1">
      <c r="A296" s="122">
        <f>B296&amp;C296</f>
        <v/>
      </c>
      <c r="B296" s="122" t="inlineStr">
        <is>
          <t>Checker</t>
        </is>
      </c>
      <c r="C296" s="122" t="inlineStr">
        <is>
          <t>J78</t>
        </is>
      </c>
      <c r="H296" s="270" t="n"/>
    </row>
    <row r="297" ht="51.95" customHeight="1">
      <c r="A297" s="122">
        <f>B297&amp;C297</f>
        <v/>
      </c>
      <c r="B297" s="122" t="inlineStr">
        <is>
          <t>Checker</t>
        </is>
      </c>
      <c r="C297" s="122" t="inlineStr">
        <is>
          <t>J79</t>
        </is>
      </c>
      <c r="H297" s="270" t="n"/>
    </row>
    <row r="298" ht="51.95" customHeight="1">
      <c r="A298" s="122">
        <f>B298&amp;C298</f>
        <v/>
      </c>
      <c r="B298" s="122" t="inlineStr">
        <is>
          <t>Checker</t>
        </is>
      </c>
      <c r="C298" s="122" t="inlineStr">
        <is>
          <t>J80</t>
        </is>
      </c>
      <c r="H298" s="270" t="n"/>
    </row>
    <row r="299">
      <c r="A299" s="122">
        <f>B299&amp;C299</f>
        <v/>
      </c>
      <c r="B299" s="122" t="inlineStr">
        <is>
          <t>Checker</t>
        </is>
      </c>
      <c r="C299" s="122" t="inlineStr">
        <is>
          <t>J81</t>
        </is>
      </c>
      <c r="H299" s="270" t="n"/>
    </row>
    <row r="300" ht="40.5" customHeight="1">
      <c r="A300" s="122">
        <f>B300&amp;C300</f>
        <v/>
      </c>
      <c r="B300" s="122" t="inlineStr">
        <is>
          <t>Checker</t>
        </is>
      </c>
      <c r="C300" s="122" t="inlineStr">
        <is>
          <t>J83</t>
        </is>
      </c>
      <c r="D300" s="240" t="inlineStr">
        <is>
          <t>Declare if all applicable specified mineral smelter information has been provided on Declaration tab cell D102</t>
        </is>
      </c>
      <c r="E300" s="241" t="inlineStr">
        <is>
          <t>在“申报”选项卡 D102 单元格中申报是否已提供所有适用指定矿产冶炼厂信息</t>
        </is>
      </c>
      <c r="F300" s="247" t="inlineStr">
        <is>
          <t>全ての該当する対象となる鉱物製錬業者情報が提供された場合は、「申告（Declaration）」タブのD102セルに申告してください</t>
        </is>
      </c>
      <c r="G300" s="252" t="inlineStr">
        <is>
          <t xml:space="preserve">선언(Declaration) 탭의 D102 셀에 특정 광물의에 제련소에 대한 모든 해당 정보가 제공되었는지 여부를 신고하십시오. </t>
        </is>
      </c>
      <c r="H300" s="270" t="inlineStr">
        <is>
          <t>Déclarez si toutes les informations applicables sur la fonderie de minerai spécifié ont été fournies dans la cellule D102 de l'onglet Déclaration</t>
        </is>
      </c>
      <c r="I300" s="122" t="inlineStr">
        <is>
          <t>Geben Sie in der Reiterzelle D102 der Erklärung an, ob alle Informationen über Schmelzhütten für angegebenen  Mineralien zur Verfügung gestellt worden sind</t>
        </is>
      </c>
    </row>
    <row r="301" ht="40.5" customHeight="1">
      <c r="A301" s="122">
        <f>B301&amp;C301</f>
        <v/>
      </c>
      <c r="B301" s="122" t="inlineStr">
        <is>
          <t>Checker</t>
        </is>
      </c>
      <c r="C301" s="122" t="inlineStr">
        <is>
          <t>J84</t>
        </is>
      </c>
      <c r="D301" s="240" t="inlineStr">
        <is>
          <t>Declare if all applicable specified mineral smelter information has been provided on Declaration tab cell D103</t>
        </is>
      </c>
      <c r="E301" s="241" t="inlineStr">
        <is>
          <t>在“申报”选项卡 D103 单元格中申报是否已提供所有适用指定矿产冶炼厂信息</t>
        </is>
      </c>
      <c r="F301" s="247" t="inlineStr">
        <is>
          <t>全ての該当する対象となる鉱物製錬業者情報が提供された場合は、「申告（Declaration）」タブのD103セルに申告してください</t>
        </is>
      </c>
      <c r="G301" s="252" t="inlineStr">
        <is>
          <t xml:space="preserve">선언(Declaration) 탭의 D103 셀에 특정 광물의에 제련소에 대한 모든 해당 정보가 제공되었는지 여부를 신고하십시오. </t>
        </is>
      </c>
      <c r="H301" s="270" t="inlineStr">
        <is>
          <t>Déclarez si toutes les informations applicables sur la fonderie de minerai spécifié ont été fournies dans la cellule D103 de l'onglet Déclaration</t>
        </is>
      </c>
      <c r="I301" s="122" t="inlineStr">
        <is>
          <t>Geben Sie in der Reiterzelle D103 der Erklärung an, ob alle Informationen über Schmelzhütten für angegebenen  Mineralien zur Verfügung gestellt worden sind</t>
        </is>
      </c>
    </row>
    <row r="302" ht="40.5" customHeight="1">
      <c r="A302" s="122">
        <f>B302&amp;C302</f>
        <v/>
      </c>
      <c r="B302" s="122" t="inlineStr">
        <is>
          <t>Checker</t>
        </is>
      </c>
      <c r="C302" s="122" t="inlineStr">
        <is>
          <t>J85</t>
        </is>
      </c>
      <c r="D302" s="240" t="inlineStr">
        <is>
          <t>Declare if all applicable specified mineral smelter information has been provided on Declaration tab cell D104</t>
        </is>
      </c>
      <c r="E302" s="241" t="inlineStr">
        <is>
          <t>在“申报”选项卡 D104 单元格中申报是否已提供所有适用指定矿产冶炼厂信息</t>
        </is>
      </c>
      <c r="F302" s="247" t="inlineStr">
        <is>
          <t>全ての該当する対象となる鉱物製錬業者情報が提供された場合は、「申告（Declaration）」タブのD104セルに申告してください</t>
        </is>
      </c>
      <c r="G302" s="252" t="inlineStr">
        <is>
          <t xml:space="preserve">선언(Declaration) 탭의 D104 셀에 특정 광물의에 제련소에 대한 모든 해당 정보가 제공되었는지 여부를 신고하십시오. </t>
        </is>
      </c>
      <c r="H302" s="270" t="inlineStr">
        <is>
          <t>Déclarez si toutes les informations applicables sur la fonderie de minerai spécifié ont été fournies dans la cellule D104 de l'onglet Déclaration</t>
        </is>
      </c>
      <c r="I302" s="122" t="inlineStr">
        <is>
          <t>Geben Sie in der Reiterzelle D104 der Erklärung an, ob alle Informationen über Schmelzhütten für angegebenen  Mineralien zur Verfügung gestellt worden sind</t>
        </is>
      </c>
    </row>
    <row r="303" ht="40.5" customHeight="1">
      <c r="A303" s="122">
        <f>B303&amp;C303</f>
        <v/>
      </c>
      <c r="B303" s="122" t="inlineStr">
        <is>
          <t>Checker</t>
        </is>
      </c>
      <c r="C303" s="122" t="inlineStr">
        <is>
          <t>J86</t>
        </is>
      </c>
      <c r="D303" s="240" t="inlineStr">
        <is>
          <t>Declare if all applicable specified mineral smelter information has been provided on Declaration tab cell D105</t>
        </is>
      </c>
      <c r="E303" s="241" t="inlineStr">
        <is>
          <t>在“申报”选项卡 D105 单元格中申报是否已提供所有适用指定矿产冶炼厂信息</t>
        </is>
      </c>
      <c r="F303" s="247" t="inlineStr">
        <is>
          <t>全ての該当する対象となる鉱物製錬業者情報が提供された場合は、「申告（Declaration）」タブのD105セルに申告してください</t>
        </is>
      </c>
      <c r="G303" s="252" t="inlineStr">
        <is>
          <t xml:space="preserve">선언(Declaration) 탭의 D105 셀에 특정 광물의에 제련소에 대한 모든 해당 정보가 제공되었는지 여부를 신고하십시오. </t>
        </is>
      </c>
      <c r="H303" s="270" t="inlineStr">
        <is>
          <t>Déclarez si toutes les informations applicables sur la fonderie de minerai spécifié ont été fournies dans la cellule D105 de l'onglet Déclaration</t>
        </is>
      </c>
      <c r="I303" s="122" t="inlineStr">
        <is>
          <t>Geben Sie in der Reiterzelle D105 der Erklärung an, ob alle Informationen über Schmelzhütten für angegebenen  Mineralien zur Verfügung gestellt worden sind</t>
        </is>
      </c>
    </row>
    <row r="304" ht="40.5" customHeight="1">
      <c r="A304" s="122">
        <f>B304&amp;C304</f>
        <v/>
      </c>
      <c r="B304" s="122" t="inlineStr">
        <is>
          <t>Checker</t>
        </is>
      </c>
      <c r="C304" s="122" t="inlineStr">
        <is>
          <t>J87</t>
        </is>
      </c>
      <c r="D304" s="240" t="inlineStr">
        <is>
          <t>Declare if all applicable specified mineral smelter information has been provided on Declaration tab cell D106</t>
        </is>
      </c>
      <c r="E304" s="241" t="inlineStr">
        <is>
          <t>在“申报”选项卡 D106 单元格中申报是否已提供所有适用指定矿产冶炼厂信息</t>
        </is>
      </c>
      <c r="F304" s="247" t="inlineStr">
        <is>
          <t>全ての該当する対象となる鉱物製錬業者情報が提供された場合は、「申告（Declaration）」タブのD106セルに申告してください</t>
        </is>
      </c>
      <c r="G304" s="252" t="inlineStr">
        <is>
          <t xml:space="preserve">선언(Declaration) 탭의 D106 셀에 특정 광물의에 제련소에 대한 모든 해당 정보가 제공되었는지 여부를 신고하십시오. </t>
        </is>
      </c>
      <c r="H304" s="270" t="inlineStr">
        <is>
          <t>Déclarez si toutes les informations applicables sur la fonderie de minerai spécifié ont été fournies dans la cellule D106 de l'onglet Déclaration</t>
        </is>
      </c>
      <c r="I304" s="122" t="inlineStr">
        <is>
          <t>Geben Sie in der Reiterzelle D106 der Erklärung an, ob alle Informationen über Schmelzhütten für angegebenen  Mineralien zur Verfügung gestellt worden sind</t>
        </is>
      </c>
    </row>
    <row r="305" ht="40.5" customHeight="1">
      <c r="A305" s="122">
        <f>B305&amp;C305</f>
        <v/>
      </c>
      <c r="B305" s="122" t="inlineStr">
        <is>
          <t>Checker</t>
        </is>
      </c>
      <c r="C305" s="122" t="inlineStr">
        <is>
          <t>J88</t>
        </is>
      </c>
      <c r="D305" s="240" t="inlineStr">
        <is>
          <t>Declare if all applicable specified mineral smelter information has been provided on Declaration tab cell D107</t>
        </is>
      </c>
      <c r="E305" s="241" t="inlineStr">
        <is>
          <t>在“申报”选项卡 D107 单元格中申报是否已提供所有适用指定矿产冶炼厂信息</t>
        </is>
      </c>
      <c r="F305" s="247" t="inlineStr">
        <is>
          <t>全ての該当する対象となる鉱物製錬業者情報が提供された場合は、「申告（Declaration）」タブのD107セルに申告してください</t>
        </is>
      </c>
      <c r="G305" s="252" t="inlineStr">
        <is>
          <t xml:space="preserve">선언(Declaration) 탭의 D107 셀에 특정 광물의에 제련소에 대한 모든 해당 정보가 제공되었는지 여부를 신고하십시오. </t>
        </is>
      </c>
      <c r="H305" s="270" t="inlineStr">
        <is>
          <t>Déclarez si toutes les informations applicables sur la fonderie de minerai spécifié ont été fournies dans la cellule D107 de l'onglet Déclaration</t>
        </is>
      </c>
      <c r="I305" s="122" t="inlineStr">
        <is>
          <t>Geben Sie in der Reiterzelle D107 der Erklärung an, ob alle Informationen über Schmelzhütten für angegebenen  Mineralien zur Verfügung gestellt worden sind</t>
        </is>
      </c>
    </row>
    <row r="306">
      <c r="A306" s="122">
        <f>B306&amp;C306</f>
        <v/>
      </c>
      <c r="B306" s="122" t="inlineStr">
        <is>
          <t>Checker</t>
        </is>
      </c>
      <c r="C306" s="122" t="inlineStr">
        <is>
          <t>J89</t>
        </is>
      </c>
      <c r="D306" s="240" t="n"/>
      <c r="E306" s="241" t="n"/>
      <c r="F306" s="247" t="n"/>
      <c r="G306" s="252" t="n"/>
      <c r="H306" s="270" t="n"/>
      <c r="I306" s="122" t="n"/>
    </row>
    <row r="307">
      <c r="A307" s="122">
        <f>B307&amp;C307</f>
        <v/>
      </c>
      <c r="B307" s="122" t="inlineStr">
        <is>
          <t>Checker</t>
        </is>
      </c>
      <c r="C307" s="122" t="inlineStr">
        <is>
          <t>J90</t>
        </is>
      </c>
      <c r="D307" s="240" t="n"/>
      <c r="E307" s="241" t="n"/>
      <c r="F307" s="247" t="n"/>
      <c r="G307" s="252" t="n"/>
      <c r="H307" s="270" t="n"/>
      <c r="I307" s="122" t="n"/>
    </row>
    <row r="308">
      <c r="A308" s="122">
        <f>B308&amp;C308</f>
        <v/>
      </c>
      <c r="B308" s="122" t="inlineStr">
        <is>
          <t>Checker</t>
        </is>
      </c>
      <c r="C308" s="122" t="inlineStr">
        <is>
          <t>J91</t>
        </is>
      </c>
      <c r="D308" s="240" t="n"/>
      <c r="E308" s="241" t="n"/>
      <c r="F308" s="247" t="n"/>
      <c r="G308" s="252" t="n"/>
      <c r="H308" s="270" t="n"/>
      <c r="I308" s="122" t="n"/>
    </row>
    <row r="309">
      <c r="A309" s="122">
        <f>B309&amp;C309</f>
        <v/>
      </c>
      <c r="B309" s="122" t="inlineStr">
        <is>
          <t>Checker</t>
        </is>
      </c>
      <c r="C309" s="122" t="inlineStr">
        <is>
          <t>J92</t>
        </is>
      </c>
      <c r="D309" s="240" t="n"/>
      <c r="E309" s="241" t="n"/>
      <c r="F309" s="247" t="n"/>
      <c r="G309" s="252" t="n"/>
      <c r="H309" s="270" t="n"/>
      <c r="I309" s="122" t="n"/>
    </row>
    <row r="310" ht="51.6" customHeight="1">
      <c r="A310" s="122">
        <f>B310&amp;C310</f>
        <v/>
      </c>
      <c r="B310" s="122" t="inlineStr">
        <is>
          <t>Checker</t>
        </is>
      </c>
      <c r="C310" s="122" t="inlineStr">
        <is>
          <t>J94</t>
        </is>
      </c>
      <c r="D310" s="122" t="inlineStr">
        <is>
          <t>Answer if your company has a responsible minerals sourcing policy on the Declaration tab cell D115</t>
        </is>
      </c>
      <c r="E310" s="238" t="inlineStr">
        <is>
          <t>在“申报”选项卡 D115 单元格中回答贵公司是否有负责任矿物采购政策</t>
        </is>
      </c>
      <c r="F310" s="235" t="inlineStr">
        <is>
          <t>貴社に、責任ある鉱物調達方針がある場合は、「申告（Declaration）」タブのD115セルに回答してください</t>
        </is>
      </c>
      <c r="G310" s="236" t="inlineStr">
        <is>
          <t xml:space="preserve">선언(Declaration) 탭의 D115 셀에 귀사는 책임있는 광물 조달 정책을 가지고 있는지 여부를 답하십시오. </t>
        </is>
      </c>
      <c r="H310" s="270" t="inlineStr">
        <is>
          <t>Répondez dans la cellule D115 de l'onglet Déclaration si votre entreprise a une politique d'approvisionnement responsable en minerais</t>
        </is>
      </c>
      <c r="I310" s="122" t="inlineStr">
        <is>
          <t>Geben Sie in Zelle D115 der Erklärung an, ob Ihr Unternehmen Ihre Richtlinie zur konfliktfreien Mineralienbeschaffung auf seiner Website öffentlich verfügbar gemacht hat</t>
        </is>
      </c>
    </row>
    <row r="311" ht="44.45" customHeight="1">
      <c r="A311" s="122">
        <f>B311&amp;C311</f>
        <v/>
      </c>
      <c r="B311" s="122" t="inlineStr">
        <is>
          <t>Checker</t>
        </is>
      </c>
      <c r="C311" s="122" t="inlineStr">
        <is>
          <t>J95</t>
        </is>
      </c>
      <c r="D311" s="240" t="inlineStr">
        <is>
          <t>Answer if your company has made your responsible minerals sourcing policy publically available on your website on the Declaration tab cell D117</t>
        </is>
      </c>
      <c r="E311" s="241" t="inlineStr">
        <is>
          <t>在“申报”选项卡 D117 单元格中回答贵公司是否在贵公司的网站上公开发布您的负责任矿物采购政策</t>
        </is>
      </c>
      <c r="F311" s="247" t="inlineStr">
        <is>
          <t>貴社に、貴社のウェブサイトで公に利用可能な貴社の責任ある鉱物調達方針がある場合は、「申告（Declaration）」タブのD117セルに回答してください</t>
        </is>
      </c>
      <c r="G311" s="259" t="inlineStr">
        <is>
          <t>선언(Declaration) 탭 D117 셀에 귀사는 책임있는 광물 조달 정책을 귀사의 웹사이트에 공개하는지 답하십시오.</t>
        </is>
      </c>
      <c r="H311" s="270" t="inlineStr">
        <is>
          <t>Déclarez si votre compagnie a rendu publiquement accessible votre politique d'approvisionnement responsable en minerais sur votre site Web dans la cellule D117 de l'onglet Déclaration</t>
        </is>
      </c>
      <c r="I311" s="122" t="inlineStr">
        <is>
          <t>Geben Sie in Zelle D117 der Erklärung an, ob Ihr Unternehmen Ihre Richtlinie zur konfliktfreien Mineralieneschaffung auf seiner Website öffentlich verfügbar gemacht hat</t>
        </is>
      </c>
    </row>
    <row r="312" ht="54" customHeight="1">
      <c r="A312" s="122">
        <f>B312&amp;C312</f>
        <v/>
      </c>
      <c r="B312" s="122" t="inlineStr">
        <is>
          <t>Checker</t>
        </is>
      </c>
      <c r="C312" s="122" t="inlineStr">
        <is>
          <t>J96</t>
        </is>
      </c>
      <c r="D312" s="238" t="inlineStr">
        <is>
          <t>如果您对问题 B 回答“是”，则在“申报”工作表的 G117 单元格中输入 URL。URL 的格式应为 "www.companyname.com"</t>
        </is>
      </c>
      <c r="E312" s="238" t="inlineStr">
        <is>
          <t>如果您对问题 B 回答“是”，则在“申报”工作表的 G117 单元格中输入 URL。URL 的格式应为 "www.companyname.com"</t>
        </is>
      </c>
      <c r="F312" s="260" t="inlineStr">
        <is>
          <t>質問Bの回答が「Yes」の場合は、申告（Declaration）シートのG117セルにURLを記入してください。URLの形式は「www.companyname.com」にしてください。</t>
        </is>
      </c>
      <c r="G312" s="242" t="inlineStr">
        <is>
          <t xml:space="preserve">질문 B에 "예(Yes)"라고 답할 경우, 선언(Declaration) 워크시트의 G117 셀에 URL을 입력하십시오. URL 형식은 "www.companyname.com"이 되어야 합니다. </t>
        </is>
      </c>
      <c r="H312" s="270" t="inlineStr">
        <is>
          <t>Saisissez l'URL dans la cellule G117 de l'onglet Déclaration si vous répondez par « Oui » à la question B. Le format de l'URL doit être : www.nomdelentreprise.com</t>
        </is>
      </c>
      <c r="I312" s="122" t="inlineStr">
        <is>
          <t xml:space="preserve">Geben Sie in der Arbeitsblattzelle G117 der Erklärung den URL an, falls Sie Frage B mit „Ja“ beantworten. Das Format des URL sollte „www.companyname.com“ entsprechen </t>
        </is>
      </c>
    </row>
    <row r="313" ht="67.5" customHeight="1">
      <c r="A313" s="122">
        <f>B313&amp;C313</f>
        <v/>
      </c>
      <c r="B313" s="122" t="inlineStr">
        <is>
          <t>Checker</t>
        </is>
      </c>
      <c r="C313" s="122" t="inlineStr">
        <is>
          <t>J98</t>
        </is>
      </c>
      <c r="D313" s="240" t="inlineStr">
        <is>
          <t>Answer if you require your direct suppliers to source specified minerals from smelters whose due diligence practices have been validated by an independent third-party audit program, like the Responsible Minerals Assurance Process, on Declaration tab cell D120</t>
        </is>
      </c>
      <c r="E313" s="241" t="inlineStr">
        <is>
          <t>在“申报”选项卡 D120 单元格中回答贵公司是否要求贵公司的直接供应商从尽职调查实践经独立第三方审计计划，如负责任矿物审验流程，验证过的冶炼厂采购指定矿产。</t>
        </is>
      </c>
      <c r="F313" s="247" t="inlineStr">
        <is>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is>
      </c>
      <c r="G313" s="245" t="inlineStr">
        <is>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is>
      </c>
      <c r="H313" s="270" t="inlineStr">
        <is>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is>
      </c>
      <c r="I313" s="122" t="inlineStr">
        <is>
          <t>Geben Sie in Zelle D120 der Erklärung an, ob Sie von Ihren direkten Lieferanten verlangen angegebenen Mineralien, bei Schmelzhütten einzukaufen, deren Due-Diligence-Praktiken von unabhängigen Prüfungsprogramm Dritter überprüft worden sind</t>
        </is>
      </c>
    </row>
    <row r="314" ht="67.5" customHeight="1">
      <c r="A314" s="122">
        <f>B314&amp;C314</f>
        <v/>
      </c>
      <c r="B314" s="122" t="inlineStr">
        <is>
          <t>Checker</t>
        </is>
      </c>
      <c r="C314" s="122" t="inlineStr">
        <is>
          <t>J99</t>
        </is>
      </c>
      <c r="D314" s="240" t="inlineStr">
        <is>
          <t>Answer if you require your direct suppliers to source specified minerals from smelters whose due diligence practices have been validated by an independent third-party audit program, like the Responsible Minerals Assurance Process, on Declaration tab cell D121</t>
        </is>
      </c>
      <c r="E314" s="241" t="inlineStr">
        <is>
          <t>在“申报”选项卡 D121 单元格中回答贵公司是否要求贵公司的直接供应商从尽职调查实践经独立第三方审计计划，如负责任矿物审验流程，验证过的冶炼厂采购指定矿产。</t>
        </is>
      </c>
      <c r="F314" s="247" t="inlineStr">
        <is>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is>
      </c>
      <c r="G314" s="245" t="inlineStr">
        <is>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is>
      </c>
      <c r="H314" s="270" t="inlineStr">
        <is>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is>
      </c>
      <c r="I314" s="122" t="inlineStr">
        <is>
          <t>Geben Sie in Zelle D121 der Erklärung an, ob Sie von Ihren direkten Lieferanten verlangen angegebenen Mineralien, bei Schmelzhütten einzukaufen, deren Due-Diligence-Praktiken von unabhängigen Prüfungsprogramm Dritter überprüft worden sind</t>
        </is>
      </c>
    </row>
    <row r="315" ht="67.5" customHeight="1">
      <c r="A315" s="122">
        <f>B315&amp;C315</f>
        <v/>
      </c>
      <c r="B315" s="122" t="inlineStr">
        <is>
          <t>Checker</t>
        </is>
      </c>
      <c r="C315" s="122" t="inlineStr">
        <is>
          <t>J100</t>
        </is>
      </c>
      <c r="D315" s="240" t="inlineStr">
        <is>
          <t>Answer if you require your direct suppliers to source specified minerals from smelters whose due diligence practices have been validated by an independent third-party audit program, like the Responsible Minerals Assurance Process, on Declaration tab cell D122</t>
        </is>
      </c>
      <c r="E315" s="241" t="inlineStr">
        <is>
          <t>在“申报”选项卡 D122 单元格中回答贵公司是否要求贵公司的直接供应商从尽职调查实践经独立第三方审计计划，如负责任矿物审验流程，验证过的冶炼厂采购指定矿产。</t>
        </is>
      </c>
      <c r="F315" s="247" t="inlineStr">
        <is>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is>
      </c>
      <c r="G315" s="245" t="inlineStr">
        <is>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is>
      </c>
      <c r="H315" s="270" t="inlineStr">
        <is>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is>
      </c>
      <c r="I315" s="122" t="inlineStr">
        <is>
          <t>Geben Sie in Zelle D122 der Erklärung an, ob Sie von Ihren direkten Lieferanten verlangen angegebenen Mineralien, bei Schmelzhütten einzukaufen, deren Due-Diligence-Praktiken von unabhängigen Prüfungsprogramm Dritter überprüft worden sind</t>
        </is>
      </c>
    </row>
    <row r="316" ht="67.5" customHeight="1">
      <c r="A316" s="122">
        <f>B316&amp;C316</f>
        <v/>
      </c>
      <c r="B316" s="122" t="inlineStr">
        <is>
          <t>Checker</t>
        </is>
      </c>
      <c r="C316" s="122" t="inlineStr">
        <is>
          <t>J101</t>
        </is>
      </c>
      <c r="D316" s="240" t="inlineStr">
        <is>
          <t>Answer if you require your direct suppliers to source specified minerals from smelters whose due diligence practices have been validated by an independent third-party audit program, like the Responsible Minerals Assurance Process, on Declaration tab cell D123</t>
        </is>
      </c>
      <c r="E316" s="241" t="inlineStr">
        <is>
          <t>在“申报”选项卡 D123 单元格中回答贵公司是否要求贵公司的直接供应商从尽职调查实践经独立第三方审计计划，如负责任矿物审验流程，验证过的冶炼厂采购指定矿产。</t>
        </is>
      </c>
      <c r="F316" s="247" t="inlineStr">
        <is>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is>
      </c>
      <c r="G316" s="245" t="inlineStr">
        <is>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is>
      </c>
      <c r="H316" s="270" t="inlineStr">
        <is>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is>
      </c>
      <c r="I316" s="122" t="inlineStr">
        <is>
          <t>Geben Sie in Zelle D123 der Erklärung an, ob Sie von Ihren direkten Lieferanten verlangen angegebenen Mineralien, bei Schmelzhütten einzukaufen, deren Due-Diligence-Praktiken von unabhängigen Prüfungsprogramm Dritter überprüft worden sind</t>
        </is>
      </c>
    </row>
    <row r="317" ht="67.5" customHeight="1">
      <c r="A317" s="122">
        <f>B317&amp;C317</f>
        <v/>
      </c>
      <c r="B317" s="122" t="inlineStr">
        <is>
          <t>Checker</t>
        </is>
      </c>
      <c r="C317" s="122" t="inlineStr">
        <is>
          <t>J102</t>
        </is>
      </c>
      <c r="D317" s="240" t="inlineStr">
        <is>
          <t>Answer if you require your direct suppliers to source specified minerals from smelters whose due diligence practices have been validated by an independent third-party audit program, like the Responsible Minerals Assurance Process, on Declaration tab cell D124</t>
        </is>
      </c>
      <c r="E317" s="241" t="inlineStr">
        <is>
          <t>在“申报”选项卡 D124 单元格中回答贵公司是否要求贵公司的直接供应商从尽职调查实践经独立第三方审计计划，如负责任矿物审验流程，验证过的冶炼厂采购指定矿产。</t>
        </is>
      </c>
      <c r="F317" s="247" t="inlineStr">
        <is>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is>
      </c>
      <c r="G317" s="245" t="inlineStr">
        <is>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is>
      </c>
      <c r="H317" s="270" t="inlineStr">
        <is>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is>
      </c>
      <c r="I317" s="122" t="inlineStr">
        <is>
          <t>Geben Sie in Zelle D124 der Erklärung an, ob Sie von Ihren direkten Lieferanten verlangen angegebenen Mineralien, bei Schmelzhütten einzukaufen, deren Due-Diligence-Praktiken von unabhängigen Prüfungsprogramm Dritter überprüft worden sind</t>
        </is>
      </c>
    </row>
    <row r="318" ht="67.5" customHeight="1">
      <c r="A318" s="122">
        <f>B318&amp;C318</f>
        <v/>
      </c>
      <c r="B318" s="122" t="inlineStr">
        <is>
          <t>Checker</t>
        </is>
      </c>
      <c r="C318" s="122" t="inlineStr">
        <is>
          <t>J103</t>
        </is>
      </c>
      <c r="D318" s="240" t="inlineStr">
        <is>
          <t>Answer if you require your direct suppliers to source specified minerals from smelters whose due diligence practices have been validated by an independent third-party audit program, like the Responsible Minerals Assurance Process, on Declaration tab cell D125</t>
        </is>
      </c>
      <c r="E318" s="241" t="inlineStr">
        <is>
          <t>在“申报”选项卡 D125 单元格中回答贵公司是否要求贵公司的直接供应商从尽职调查实践经独立第三方审计计划，如负责任矿物审验流程，验证过的冶炼厂采购指定矿产。</t>
        </is>
      </c>
      <c r="F318" s="247" t="inlineStr">
        <is>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is>
      </c>
      <c r="G318" s="245" t="inlineStr">
        <is>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is>
      </c>
      <c r="H318" s="270" t="inlineStr">
        <is>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is>
      </c>
      <c r="I318" s="122" t="inlineStr">
        <is>
          <t>Geben Sie in Zelle D125 der Erklärung an, ob Sie von Ihren direkten Lieferanten verlangen angegebenen Mineralien, bei Schmelzhütten einzukaufen, deren Due-Diligence-Praktiken von unabhängigen Prüfungsprogramm Dritter überprüft worden sind</t>
        </is>
      </c>
    </row>
    <row r="319" ht="14.45" customHeight="1">
      <c r="A319" s="122">
        <f>B319&amp;C319</f>
        <v/>
      </c>
      <c r="B319" s="122" t="inlineStr">
        <is>
          <t>Checker</t>
        </is>
      </c>
      <c r="C319" s="122" t="inlineStr">
        <is>
          <t>J104</t>
        </is>
      </c>
      <c r="D319" s="240" t="n"/>
      <c r="E319" s="241" t="n"/>
      <c r="F319" s="247" t="n"/>
      <c r="G319" s="302" t="n"/>
      <c r="H319" s="270" t="n"/>
      <c r="I319" s="122" t="n"/>
    </row>
    <row r="320" ht="14.45" customHeight="1">
      <c r="A320" s="122">
        <f>B320&amp;C320</f>
        <v/>
      </c>
      <c r="B320" s="122" t="inlineStr">
        <is>
          <t>Checker</t>
        </is>
      </c>
      <c r="C320" s="122" t="inlineStr">
        <is>
          <t>J105</t>
        </is>
      </c>
      <c r="D320" s="240" t="n"/>
      <c r="E320" s="241" t="n"/>
      <c r="F320" s="247" t="n"/>
      <c r="G320" s="302" t="n"/>
      <c r="H320" s="270" t="n"/>
      <c r="I320" s="122" t="n"/>
    </row>
    <row r="321" ht="14.45" customHeight="1">
      <c r="A321" s="122">
        <f>B321&amp;C321</f>
        <v/>
      </c>
      <c r="B321" s="122" t="inlineStr">
        <is>
          <t>Checker</t>
        </is>
      </c>
      <c r="C321" s="122" t="inlineStr">
        <is>
          <t>J106</t>
        </is>
      </c>
      <c r="D321" s="240" t="n"/>
      <c r="E321" s="241" t="n"/>
      <c r="F321" s="247" t="n"/>
      <c r="G321" s="302" t="n"/>
      <c r="H321" s="270" t="n"/>
      <c r="I321" s="122" t="n"/>
    </row>
    <row r="322" ht="14.45" customHeight="1">
      <c r="A322" s="122">
        <f>B322&amp;C322</f>
        <v/>
      </c>
      <c r="B322" s="122" t="inlineStr">
        <is>
          <t>Checker</t>
        </is>
      </c>
      <c r="C322" s="122" t="inlineStr">
        <is>
          <t>J107</t>
        </is>
      </c>
      <c r="D322" s="240" t="n"/>
      <c r="E322" s="241" t="n"/>
      <c r="F322" s="247" t="n"/>
      <c r="G322" s="302" t="n"/>
      <c r="H322" s="270" t="n"/>
      <c r="I322" s="122" t="n"/>
    </row>
    <row r="323" ht="42.75" customHeight="1">
      <c r="A323" s="122">
        <f>B323&amp;C323</f>
        <v/>
      </c>
      <c r="B323" s="122" t="inlineStr">
        <is>
          <t>Checker</t>
        </is>
      </c>
      <c r="C323" s="122" t="inlineStr">
        <is>
          <t>J108</t>
        </is>
      </c>
      <c r="D323" s="240" t="inlineStr">
        <is>
          <t>Answer if you have implemented due diligence measures for responsible sourcing on Declaration tab cell D131</t>
        </is>
      </c>
      <c r="E323" s="241" t="inlineStr">
        <is>
          <t>在“申报”选项卡 D131 单元格中回答贵公司是否已为负责任矿物采购实施了尽职调查措施</t>
        </is>
      </c>
      <c r="F323" s="247" t="inlineStr">
        <is>
          <t>貴社が責任ある調達のデュー・ディリジェンス対策を実施している場合は、「申告（Declaration）」タブのD131セルに回答してください</t>
        </is>
      </c>
      <c r="G323" s="259" t="inlineStr">
        <is>
          <t xml:space="preserve">선언(Declaration) 탭 D131 셀에 귀사는 책임있는 광물조달을 위한 실사 조치를 시행하고 있는지 답하십시오. </t>
        </is>
      </c>
      <c r="H323" s="270" t="inlineStr">
        <is>
          <t>Répondez dans la cellule D131 de l'onglet Déclaration si vous avez mis en place des mesures d'approvisionnement responsable</t>
        </is>
      </c>
      <c r="I323" s="122" t="inlineStr">
        <is>
          <t>Geben Sie in der Reiterzelle D131 der Erklärung an, ob Sie von Ihren Lieferanten Namen von Schmelzhütten verlangen</t>
        </is>
      </c>
    </row>
    <row r="324" ht="40.5" customHeight="1">
      <c r="A324" s="122">
        <f>B324&amp;C324</f>
        <v/>
      </c>
      <c r="B324" s="122" t="inlineStr">
        <is>
          <t>Checker</t>
        </is>
      </c>
      <c r="C324" s="122" t="inlineStr">
        <is>
          <t>J109</t>
        </is>
      </c>
      <c r="D324" s="122" t="inlineStr">
        <is>
          <t>Answer if you conduct specified mineral(s) supply chain surveys on the declaration tab cell D133</t>
        </is>
      </c>
      <c r="E324" s="238" t="inlineStr">
        <is>
          <t>在“申报”选项卡 D133 单元格中回答贵公司是否实施指定矿产供应链调查</t>
        </is>
      </c>
      <c r="F324" s="235" t="inlineStr">
        <is>
          <t>貴社が対象となる鉱物サプライチェーン調査を実施する場合は、「申告（Declaration）」タブのD133セルに回答してください</t>
        </is>
      </c>
      <c r="G324" s="242" t="inlineStr">
        <is>
          <t xml:space="preserve">귀사가 특정 광물의에 공급망 설문조사를 실시하는지 여부를 선언(Declaration) 탭 셀 D133에 답변하십시오. </t>
        </is>
      </c>
      <c r="H324" s="270" t="inlineStr">
        <is>
          <t>Répondez dans la cellule D133 de l'onglet Déclaration si vous réalisez des enquêtes sur votre chaîne d'approvisionnement en cobalt ou mica naturel</t>
        </is>
      </c>
      <c r="I324" s="122" t="inlineStr">
        <is>
          <t>Geben Sie in der Reiterzelle D133 der Erklärung an, ob Sie Umfragen zur Lieferkette zu Kobalt oder natürlicher Glimmer durchführen</t>
        </is>
      </c>
    </row>
    <row r="325" ht="38.45" customHeight="1">
      <c r="A325" s="122">
        <f>B325&amp;C325</f>
        <v/>
      </c>
      <c r="B325" s="122" t="inlineStr">
        <is>
          <t>Checker</t>
        </is>
      </c>
      <c r="C325" s="122" t="inlineStr">
        <is>
          <t>J110</t>
        </is>
      </c>
      <c r="D325" s="122" t="inlineStr">
        <is>
          <t>Answer if you verify responses from your suppliers against your company's expectations on Declaration tab cell D135</t>
        </is>
      </c>
      <c r="E325" s="234" t="inlineStr">
        <is>
          <t>在“申报”选项卡 D135 单元格中回答贵公司的验证流程是否包括纠正措施管理</t>
        </is>
      </c>
      <c r="F325" s="235" t="inlineStr">
        <is>
          <t>サプライヤーからの回答を貴社の期待と照らして検証する場合は、「申告（Declaration）」タブのD135セルに回答してください</t>
        </is>
      </c>
      <c r="G325" s="122" t="inlineStr">
        <is>
          <t xml:space="preserve">선언(Declaration) 탭의 D135 셀에 귀사의 기대사항에 비추어 귀사의 공급업체 응답내용을 검증하는지 여부를 답변하십시오. </t>
        </is>
      </c>
      <c r="H325" s="270" t="inlineStr">
        <is>
          <t>Répondez dans la cellule D135 de l'onglet Déclaration si vous comparez les réponses de vos fournisseurs aux attentes de votre compagnie</t>
        </is>
      </c>
      <c r="I325" s="122" t="inlineStr">
        <is>
          <t>Geben Sie in der Reiterzelle D135 der Erklärung an, ob Sie Antworten der Lieferanten auf die Anforderungen Ihres Unternehmens überprüfen</t>
        </is>
      </c>
    </row>
    <row r="326" ht="40.5" customHeight="1">
      <c r="A326" s="122">
        <f>B326&amp;C326</f>
        <v/>
      </c>
      <c r="B326" s="122" t="inlineStr">
        <is>
          <t>Checker</t>
        </is>
      </c>
      <c r="C326" s="122" t="inlineStr">
        <is>
          <t>J111</t>
        </is>
      </c>
      <c r="D326" s="122" t="inlineStr">
        <is>
          <t>Answer if your verification process includes corrective action management on Declaration tab cell D137</t>
        </is>
      </c>
      <c r="E326" s="234" t="inlineStr">
        <is>
          <t>在“申报”选项卡 D137 单元格中回答贵公司是否必须遵守 SEC 披露要求</t>
        </is>
      </c>
      <c r="F326" s="235" t="inlineStr">
        <is>
          <t>貴社の検証プロセスに是正措置管理を含む場合は、「申告（Declaration）」タブのD137セルに回答してください</t>
        </is>
      </c>
      <c r="G326" s="122" t="inlineStr">
        <is>
          <t xml:space="preserve">선언(Declaration) 탭의 D137 셀에 귀사의 검증절차에 시정조치 관리사항으로서 포함되어 있는지 여부를 답변하십시오. </t>
        </is>
      </c>
      <c r="H326" s="270" t="inlineStr">
        <is>
          <t>Répondez dans la cellule D137 de l'onglet Déclaration si votre processus de validation comprend des actions correctives de la part de la direction</t>
        </is>
      </c>
      <c r="I326" s="122" t="inlineStr">
        <is>
          <t>Geben Sie in der Reiterzelle D137 der Erklärung an, ob Ihr Prüfungsverfahren ein Abhilfemaßnahmen-Management umfasst</t>
        </is>
      </c>
    </row>
    <row r="327" ht="54" customHeight="1">
      <c r="A327" s="122">
        <f>B327&amp;C327</f>
        <v/>
      </c>
      <c r="B327" s="122" t="inlineStr">
        <is>
          <t>Checker</t>
        </is>
      </c>
      <c r="C327" s="122" t="inlineStr">
        <is>
          <t>J112</t>
        </is>
      </c>
      <c r="D327" s="122" t="inlineStr">
        <is>
          <t>If applicable, provide 1 or more Products or Item Numbers this declaration applies to. From Declaration tab select hyperlink in cell D11 to enter Product List tab</t>
        </is>
      </c>
      <c r="E327" s="261" t="inlineStr">
        <is>
          <t>如果合适，提供此申报所适用的一个或多个产品或项目编号。从“申报”选项卡 D11 单元格中，选择超链接进入“产品列表”选项卡</t>
        </is>
      </c>
      <c r="F327" s="235" t="inlineStr">
        <is>
          <t>この申告に該当する製造者の1つ以上の製品または製品番号を「Product List」タブに記入してください。Declarationタブの11HセルのリンクをクリックするとProduct Listタブにつながります</t>
        </is>
      </c>
      <c r="G327" s="122" t="inlineStr">
        <is>
          <t xml:space="preserve">해당할 경우, 이 선언에 적용되는 1개 이상의 제품이나 품번을 제공하십시오. 선언(Declaration) 탭의 11H 셀에서 하이퍼링크를 선택하여 제품 목록(Product List) 탭으로 갑니다. </t>
        </is>
      </c>
      <c r="H327" s="270" t="inlineStr">
        <is>
          <t>Le cas échéant, fournissez un ou plusieurs numéros de produits ou d'articles auxquels cette déclaration s'applique. Dans l'onglet Déclaration, sélectionnez le lien hypertexte de la cellule 11H pour ouvrir l'onglet Liste de produits.</t>
        </is>
      </c>
      <c r="I327" s="122" t="inlineStr">
        <is>
          <t>Nennen Sie ggf. ein oder mehr Produkte oder Gegenstandsnummern, auf die diese Erklärung anwendbar ist. Wählen Sie im Erklärungsreiter Hyperlink in Zelle 6H1, um den Reiter „Produktliste“ einzugeben</t>
        </is>
      </c>
    </row>
    <row r="328" ht="40.5" customHeight="1">
      <c r="A328" s="122">
        <f>B328&amp;C328</f>
        <v/>
      </c>
      <c r="B328" s="122" t="inlineStr">
        <is>
          <t>Checker</t>
        </is>
      </c>
      <c r="C328" s="122" t="inlineStr">
        <is>
          <t>J114</t>
        </is>
      </c>
      <c r="D328" s="122" t="inlineStr">
        <is>
          <t>Provide list of specified mineral smelters contributing material to supply chain on Smelter List tab</t>
        </is>
      </c>
      <c r="E328" s="340" t="inlineStr">
        <is>
          <t>在“冶炼厂目录”选项卡中，提供向供应链提供材料供此矿产的冶炼厂列表</t>
        </is>
      </c>
      <c r="F328" s="235" t="inlineStr">
        <is>
          <t>サプライチェーンに対象となる鉱物を寄与している精錬業者のリストを、「精錬業者リスト」タブに記入してください</t>
        </is>
      </c>
      <c r="G328" s="122" t="inlineStr">
        <is>
          <t xml:space="preserve">제련소 목록(Smelter List) 탭에서  공급망에  재료를 공급하는   제련소 목록을  제공하십시오 특정 광물이. </t>
        </is>
      </c>
      <c r="H328" s="270" t="inlineStr">
        <is>
          <t>Saisissez la liste des fondeurs qui contribuent de manière importante à la chaîne d'approvisionnement pour le minéral spécifié sur l'onglet Liste de fondeurs.</t>
        </is>
      </c>
      <c r="I328" s="122" t="inlineStr">
        <is>
          <t xml:space="preserve">Geben Sie im Reiter „Smelter List“ eine Liste von Schmelzhütten ein, die angegebenes Mineral für die Lieferkette beitragen  </t>
        </is>
      </c>
    </row>
    <row r="329" ht="40.5" customHeight="1">
      <c r="A329" s="122">
        <f>B329&amp;C329</f>
        <v/>
      </c>
      <c r="B329" s="122" t="inlineStr">
        <is>
          <t>Checker</t>
        </is>
      </c>
      <c r="C329" s="122" t="inlineStr">
        <is>
          <t>J115</t>
        </is>
      </c>
      <c r="D329" s="122" t="inlineStr">
        <is>
          <t>Provide list of specified mineral smelters contributing material to supply chain on Smelter List tab</t>
        </is>
      </c>
      <c r="E329" s="340" t="inlineStr">
        <is>
          <t>在“冶炼厂目录”选项卡中，提供向供应链提供材料供此矿产的冶炼厂列表</t>
        </is>
      </c>
      <c r="F329" s="235" t="inlineStr">
        <is>
          <t>サプライチェーンに対象となる鉱物を寄与している精錬業者のリストを、「精錬業者リスト」タブに記入してください</t>
        </is>
      </c>
      <c r="G329" s="122" t="inlineStr">
        <is>
          <t xml:space="preserve">제련소 목록(Smelter List) 탭에서  공급망에  재료를 공급하는   제련소 목록을  제공하십시오 특정 광물이. </t>
        </is>
      </c>
      <c r="H329" s="270" t="inlineStr">
        <is>
          <t>Saisissez la liste des fondeurs qui contribuent de manière importante à la chaîne d'approvisionnement pour le minéral spécifié sur l'onglet Liste de fondeurs.</t>
        </is>
      </c>
      <c r="I329" s="122" t="inlineStr">
        <is>
          <t xml:space="preserve">Geben Sie im Reiter „Smelter List“ eine Liste von Schmelzhütten ein, die angegebenes Mineral für die Lieferkette beitragen  </t>
        </is>
      </c>
    </row>
    <row r="330" ht="40.5" customHeight="1">
      <c r="A330" s="122">
        <f>B330&amp;C330</f>
        <v/>
      </c>
      <c r="B330" s="122" t="inlineStr">
        <is>
          <t>Checker</t>
        </is>
      </c>
      <c r="C330" s="122" t="inlineStr">
        <is>
          <t>J116</t>
        </is>
      </c>
      <c r="D330" s="122" t="inlineStr">
        <is>
          <t>Provide list of specified mineral smelters contributing material to supply chain on Smelter List tab</t>
        </is>
      </c>
      <c r="E330" s="340" t="inlineStr">
        <is>
          <t>在“冶炼厂目录”选项卡中，提供向供应链提供材料供此矿产的冶炼厂列表</t>
        </is>
      </c>
      <c r="F330" s="235" t="inlineStr">
        <is>
          <t>サプライチェーンに対象となる鉱物を寄与している精錬業者のリストを、「精錬業者リスト」タブに記入してください</t>
        </is>
      </c>
      <c r="G330" s="122" t="inlineStr">
        <is>
          <t xml:space="preserve">제련소 목록(Smelter List) 탭에서  공급망에  재료를 공급하는   제련소 목록을  제공하십시오 특정 광물이. </t>
        </is>
      </c>
      <c r="H330" s="270" t="inlineStr">
        <is>
          <t>Saisissez la liste des fondeurs qui contribuent de manière importante à la chaîne d'approvisionnement pour le minéral spécifié sur l'onglet Liste de fondeurs.</t>
        </is>
      </c>
      <c r="I330" s="122" t="inlineStr">
        <is>
          <t xml:space="preserve">Geben Sie im Reiter „Smelter List“ eine Liste von Schmelzhütten ein, die angegebenes Mineral für die Lieferkette beitragen  </t>
        </is>
      </c>
    </row>
    <row r="331" ht="40.5" customHeight="1">
      <c r="A331" s="122">
        <f>B331&amp;C331</f>
        <v/>
      </c>
      <c r="B331" s="122" t="inlineStr">
        <is>
          <t>Checker</t>
        </is>
      </c>
      <c r="C331" s="122" t="inlineStr">
        <is>
          <t>J117</t>
        </is>
      </c>
      <c r="D331" s="122" t="inlineStr">
        <is>
          <t>Provide list of specified mineral smelters contributing material to supply chain on Smelter List tab</t>
        </is>
      </c>
      <c r="E331" s="340" t="inlineStr">
        <is>
          <t>在“冶炼厂目录”选项卡中，提供向供应链提供材料供此矿产的冶炼厂列表</t>
        </is>
      </c>
      <c r="F331" s="235" t="inlineStr">
        <is>
          <t>サプライチェーンに対象となる鉱物を寄与している精錬業者のリストを、「精錬業者リスト」タブに記入してください</t>
        </is>
      </c>
      <c r="G331" s="122" t="inlineStr">
        <is>
          <t xml:space="preserve">제련소 목록(Smelter List) 탭에서  공급망에  재료를 공급하는   제련소 목록을  제공하십시오 특정 광물이. </t>
        </is>
      </c>
      <c r="H331" s="270" t="inlineStr">
        <is>
          <t>Saisissez la liste des fondeurs qui contribuent de manière importante à la chaîne d'approvisionnement pour le minéral spécifié sur l'onglet Liste de fondeurs.</t>
        </is>
      </c>
      <c r="I331" s="122" t="inlineStr">
        <is>
          <t xml:space="preserve">Geben Sie im Reiter „Smelter List“ eine Liste von Schmelzhütten ein, die angegebenes Mineral für die Lieferkette beitragen  </t>
        </is>
      </c>
    </row>
    <row r="332" ht="40.5" customHeight="1">
      <c r="A332" s="122">
        <f>B332&amp;C332</f>
        <v/>
      </c>
      <c r="B332" s="122" t="inlineStr">
        <is>
          <t>Checker</t>
        </is>
      </c>
      <c r="C332" s="122" t="inlineStr">
        <is>
          <t>J118</t>
        </is>
      </c>
      <c r="D332" s="122" t="inlineStr">
        <is>
          <t>Provide list of specified mineral smelters contributing material to supply chain on Smelter List tab</t>
        </is>
      </c>
      <c r="E332" s="340" t="inlineStr">
        <is>
          <t>在“冶炼厂目录”选项卡中，提供向供应链提供材料供此矿产的冶炼厂列表</t>
        </is>
      </c>
      <c r="F332" s="235" t="inlineStr">
        <is>
          <t>サプライチェーンに対象となる鉱物を寄与している精錬業者のリストを、「精錬業者リスト」タブに記入してください</t>
        </is>
      </c>
      <c r="G332" s="122" t="inlineStr">
        <is>
          <t xml:space="preserve">제련소 목록(Smelter List) 탭에서  공급망에  재료를 공급하는   제련소 목록을  제공하십시오 특정 광물이. </t>
        </is>
      </c>
      <c r="H332" s="270" t="inlineStr">
        <is>
          <t>Saisissez la liste des fondeurs qui contribuent de manière importante à la chaîne d'approvisionnement pour le minéral spécifié sur l'onglet Liste de fondeurs.</t>
        </is>
      </c>
      <c r="I332" s="122" t="inlineStr">
        <is>
          <t xml:space="preserve">Geben Sie im Reiter „Smelter List“ eine Liste von Schmelzhütten ein, die angegebenes Mineral für die Lieferkette beitragen  </t>
        </is>
      </c>
    </row>
    <row r="333" ht="40.5" customHeight="1">
      <c r="A333" s="122">
        <f>B333&amp;C333</f>
        <v/>
      </c>
      <c r="B333" s="122" t="inlineStr">
        <is>
          <t>Checker</t>
        </is>
      </c>
      <c r="C333" s="122" t="inlineStr">
        <is>
          <t>J119</t>
        </is>
      </c>
      <c r="D333" s="122" t="inlineStr">
        <is>
          <t>Provide list of specified mineral smelters contributing material to supply chain on Smelter List tab</t>
        </is>
      </c>
      <c r="E333" s="340" t="inlineStr">
        <is>
          <t>在“冶炼厂目录”选项卡中，提供向供应链提供材料供此矿产的冶炼厂列表</t>
        </is>
      </c>
      <c r="F333" s="235" t="inlineStr">
        <is>
          <t>サプライチェーンに対象となる鉱物を寄与している精錬業者のリストを、「精錬業者リスト」タブに記入してください</t>
        </is>
      </c>
      <c r="G333" s="122" t="inlineStr">
        <is>
          <t xml:space="preserve">제련소 목록(Smelter List) 탭에서  공급망에  재료를 공급하는   제련소 목록을  제공하십시오 특정 광물이. </t>
        </is>
      </c>
      <c r="H333" s="270" t="inlineStr">
        <is>
          <t>Saisissez la liste des fondeurs qui contribuent de manière importante à la chaîne d'approvisionnement pour le minéral spécifié sur l'onglet Liste de fondeurs.</t>
        </is>
      </c>
      <c r="I333" s="122" t="inlineStr">
        <is>
          <t xml:space="preserve">Geben Sie im Reiter „Smelter List“ eine Liste von Schmelzhütten ein, die angegebenes Mineral für die Lieferkette beitragen  </t>
        </is>
      </c>
    </row>
    <row r="334" ht="40.5" customHeight="1">
      <c r="A334" s="122">
        <f>B334&amp;C334</f>
        <v/>
      </c>
      <c r="B334" s="122" t="inlineStr">
        <is>
          <t>Checker</t>
        </is>
      </c>
      <c r="D334" s="122" t="inlineStr">
        <is>
          <t>Provide list of cobalt smelters contributing material to supply chain on Smelter List tab</t>
        </is>
      </c>
      <c r="E334" s="238" t="inlineStr">
        <is>
          <t>在“冶炼厂目录”选项卡中提供向供应链提供材料的钴冶炼厂目录</t>
        </is>
      </c>
      <c r="F334" s="235" t="inlineStr">
        <is>
          <t>サプライチェーンに鉱物を提供しているコバルト製錬業者のリストを、「製錬業者リスト（Smelter List）」タブに記入してください</t>
        </is>
      </c>
      <c r="G334" s="242" t="inlineStr">
        <is>
          <t xml:space="preserve">제련소 목록(Smelter List) 탭에서 공급망에 재료를 공급하는 코발트 제련소 목록을 제공하십시오. </t>
        </is>
      </c>
      <c r="H334" s="270" t="inlineStr">
        <is>
          <t>Saisissez la liste de fondeurs de cobalt qui fournissent des matériaux à la chaîne d'approvisionnement sur l'onglet Liste de fondeurs.</t>
        </is>
      </c>
      <c r="I334" s="122" t="inlineStr">
        <is>
          <t xml:space="preserve">Geben Sie im Reiter „Smelter List“ eine Liste von Cobalt-Schmelzhütten ein, die Material für die Lieferkette beitragen  </t>
        </is>
      </c>
    </row>
    <row r="335">
      <c r="A335" s="122">
        <f>B335&amp;C335</f>
        <v/>
      </c>
      <c r="B335" s="122" t="inlineStr">
        <is>
          <t>Checker</t>
        </is>
      </c>
      <c r="H335" s="270" t="n"/>
      <c r="I335" s="183" t="inlineStr">
        <is>
          <t xml:space="preserve">Geben Sie im Reiter „Smelter List“ eine Liste von Tantalum-Schmelzhütten ein, die Material für die Lieferkette beitragen </t>
        </is>
      </c>
    </row>
    <row r="336">
      <c r="A336" s="122">
        <f>B336&amp;C336</f>
        <v/>
      </c>
      <c r="B336" s="122" t="inlineStr">
        <is>
          <t>Checker</t>
        </is>
      </c>
      <c r="H336" s="270" t="n"/>
    </row>
    <row r="337" ht="60.95" customHeight="1">
      <c r="A337" s="122">
        <f>B337&amp;C337</f>
        <v/>
      </c>
      <c r="B337" s="122" t="inlineStr">
        <is>
          <t>Checker</t>
        </is>
      </c>
      <c r="D337" s="122" t="inlineStr">
        <is>
          <t>Provide list of mica processors contributing material to supply chain on Smelter List tab</t>
        </is>
      </c>
      <c r="E337" s="238" t="inlineStr">
        <is>
          <t>在“冶炼厂目录”选项卡中提供向供应链提供材料的云母加工厂目录</t>
        </is>
      </c>
      <c r="F337" s="235" t="inlineStr">
        <is>
          <t>サプライチェーンに鉱物を提供しているマイカ加工業者のリストを、「製錬業者リスト（Smelter List）」タブに記入してください</t>
        </is>
      </c>
      <c r="G337" s="242" t="inlineStr">
        <is>
          <t xml:space="preserve">제련소 목록(Smelter List) 탭에서 공급망에 재료를 공급하는 운모 가공업체 목록을 제공하십시오. </t>
        </is>
      </c>
      <c r="H337" s="270" t="inlineStr">
        <is>
          <t>Saisissez la liste de transformateurs de mica qui fournissent des matériaux à la chaîne d'approvisionnement sur l'onglet Liste de fondeurs.</t>
        </is>
      </c>
      <c r="I337" s="122" t="inlineStr">
        <is>
          <t xml:space="preserve">Geben Sie im Reiter „Smelter List“ eine Liste von Glimmerverarbeiter ein, die Material für die Lieferkette beitragen  </t>
        </is>
      </c>
    </row>
    <row r="338" ht="42" customHeight="1">
      <c r="A338" s="122">
        <f>B338&amp;C338</f>
        <v/>
      </c>
      <c r="B338" s="122" t="inlineStr">
        <is>
          <t>Product List</t>
        </is>
      </c>
      <c r="C338" s="122" t="inlineStr">
        <is>
          <t>A1</t>
        </is>
      </c>
      <c r="D338" s="139" t="inlineStr">
        <is>
          <t>Completion required only if reporting level "Product (or List of Products)" selected on the 'Declaration' worksheet.</t>
        </is>
      </c>
      <c r="E338" s="262" t="inlineStr">
        <is>
          <t>在“申报“工作表上选择报告等级为“产品（或产品目录）”项时才必须完成此栏。</t>
        </is>
      </c>
      <c r="F338" s="263" t="inlineStr">
        <is>
          <t>「Declaration（申告）」シートの申告範囲で「製品」レベルを選択した場合のみ記入が必須となります</t>
        </is>
      </c>
      <c r="G338" s="264" t="inlineStr">
        <is>
          <t xml:space="preserve">신고(Declaration)' 워크시트에서 선택한 "제품 (또는 제품 목록)" 수준을 보고하는 경우에만 완료가 필요합니다. </t>
        </is>
      </c>
      <c r="H338" s="270" t="inlineStr">
        <is>
          <t>Champ à compléter uniquement si le périmètre « Produit (ou liste de produits) » a été sélectionné dans la feuille "Déclaration"</t>
        </is>
      </c>
      <c r="I338" s="285" t="inlineStr">
        <is>
          <t>Abschluss nur erforderlich, wenn die Ebene "Produkt (oder eine Liste von Produkten)" auf der "Erklärung" Arbeitsblatt ausgewählt wurde</t>
        </is>
      </c>
    </row>
    <row r="339">
      <c r="A339" s="122">
        <f>B339&amp;C339</f>
        <v/>
      </c>
      <c r="B339" s="122" t="inlineStr">
        <is>
          <t>Product List</t>
        </is>
      </c>
      <c r="C339" s="122" t="inlineStr">
        <is>
          <t>B5</t>
        </is>
      </c>
      <c r="D339" s="139" t="inlineStr">
        <is>
          <t>Responder Product Number (*)</t>
        </is>
      </c>
      <c r="E339" s="262" t="inlineStr">
        <is>
          <t>回复方的产品编号 (*)</t>
        </is>
      </c>
      <c r="F339" s="235" t="inlineStr">
        <is>
          <t>回答者製品番号(*)</t>
        </is>
      </c>
      <c r="G339" s="139" t="inlineStr">
        <is>
          <t>응답자의 제품 번호(*)</t>
        </is>
      </c>
      <c r="H339" s="270" t="inlineStr">
        <is>
          <t>Référence du produit du répondant (*)</t>
        </is>
      </c>
      <c r="I339" s="286" t="inlineStr">
        <is>
          <t>Produkt- oder Artikelnummer des Befragten (*)</t>
        </is>
      </c>
    </row>
    <row r="340">
      <c r="A340" s="122">
        <f>B340&amp;C340</f>
        <v/>
      </c>
      <c r="B340" s="122" t="inlineStr">
        <is>
          <t>Product List</t>
        </is>
      </c>
      <c r="C340" s="122" t="inlineStr">
        <is>
          <t>C5</t>
        </is>
      </c>
      <c r="D340" s="139" t="inlineStr">
        <is>
          <t>Responder Product Name</t>
        </is>
      </c>
      <c r="E340" s="262" t="inlineStr">
        <is>
          <t>回复方的产品名称</t>
        </is>
      </c>
      <c r="F340" s="235" t="inlineStr">
        <is>
          <t>回答者の製品名</t>
        </is>
      </c>
      <c r="G340" s="139" t="inlineStr">
        <is>
          <t>응답자의 제품 이름</t>
        </is>
      </c>
      <c r="H340" s="270" t="inlineStr">
        <is>
          <t>Nom du produit du répondant</t>
        </is>
      </c>
      <c r="I340" s="286" t="inlineStr">
        <is>
          <t>Produkt- oder Artikelbeschreibung des Befragten</t>
        </is>
      </c>
    </row>
    <row r="341">
      <c r="A341" s="122">
        <f>B341&amp;C341</f>
        <v/>
      </c>
      <c r="B341" s="122" t="inlineStr">
        <is>
          <t>Product List</t>
        </is>
      </c>
      <c r="C341" s="122" t="inlineStr">
        <is>
          <t>D5</t>
        </is>
      </c>
      <c r="D341" s="183" t="inlineStr">
        <is>
          <t>Requester Product Number</t>
        </is>
      </c>
      <c r="E341" s="262" t="inlineStr">
        <is>
          <t>请求方的产品编号</t>
        </is>
      </c>
      <c r="F341" s="235" t="inlineStr">
        <is>
          <t>要求者製品番号</t>
        </is>
      </c>
      <c r="G341" s="139" t="inlineStr">
        <is>
          <t>요청자의 제품 번호</t>
        </is>
      </c>
      <c r="H341" s="270" t="inlineStr">
        <is>
          <t>Référence du produit du requérant</t>
        </is>
      </c>
      <c r="I341" s="286" t="inlineStr">
        <is>
          <t>Produkt- oder Artikelnummer des Anforderer</t>
        </is>
      </c>
    </row>
    <row r="342">
      <c r="A342" s="122">
        <f>B342&amp;C342</f>
        <v/>
      </c>
      <c r="B342" s="122" t="inlineStr">
        <is>
          <t>Product List</t>
        </is>
      </c>
      <c r="C342" s="122" t="inlineStr">
        <is>
          <t>E5</t>
        </is>
      </c>
      <c r="D342" s="183" t="inlineStr">
        <is>
          <t>Requester Product Name</t>
        </is>
      </c>
      <c r="E342" s="262" t="inlineStr">
        <is>
          <t>请求方的产品名称</t>
        </is>
      </c>
      <c r="F342" s="235" t="inlineStr">
        <is>
          <t>要求者の製品名</t>
        </is>
      </c>
      <c r="G342" s="139" t="inlineStr">
        <is>
          <t>요청자의 제품 이름</t>
        </is>
      </c>
      <c r="H342" s="270" t="inlineStr">
        <is>
          <t>Nom du produit du requérant</t>
        </is>
      </c>
      <c r="I342" s="286" t="inlineStr">
        <is>
          <t>Produkt- oder Artikelbeschreibung des Anforderer</t>
        </is>
      </c>
    </row>
    <row r="343">
      <c r="A343" s="122">
        <f>B343&amp;C343</f>
        <v/>
      </c>
      <c r="B343" s="122" t="inlineStr">
        <is>
          <t>Product List</t>
        </is>
      </c>
      <c r="C343" s="122" t="inlineStr">
        <is>
          <t>F5</t>
        </is>
      </c>
      <c r="D343" s="139" t="inlineStr">
        <is>
          <t>Comments</t>
        </is>
      </c>
      <c r="E343" s="262" t="inlineStr">
        <is>
          <t>备注</t>
        </is>
      </c>
      <c r="F343" s="235" t="inlineStr">
        <is>
          <t>備考</t>
        </is>
      </c>
      <c r="G343" s="139" t="inlineStr">
        <is>
          <t>의견</t>
        </is>
      </c>
      <c r="H343" s="270" t="inlineStr">
        <is>
          <t>Commentaires</t>
        </is>
      </c>
      <c r="I343" s="286" t="inlineStr">
        <is>
          <t>Kommentare</t>
        </is>
      </c>
    </row>
    <row r="344" ht="27" customHeight="1">
      <c r="A344" s="122">
        <f>B344&amp;C344</f>
        <v/>
      </c>
      <c r="B344" s="122" t="inlineStr">
        <is>
          <t>General</t>
        </is>
      </c>
      <c r="C344" s="122" t="inlineStr">
        <is>
          <t>Cpy</t>
        </is>
      </c>
      <c r="D344" s="122" t="inlineStr">
        <is>
          <t>© 2026 Responsible Minerals Initiative. All rights reserved.</t>
        </is>
      </c>
      <c r="E344" s="234" t="inlineStr">
        <is>
          <t>© 2026 负责任矿物计划。保留所有权利。</t>
        </is>
      </c>
      <c r="F344" s="235" t="inlineStr">
        <is>
          <t>© 2026 Responsible Minerals Initiative. 無断転載・再配布禁止。</t>
        </is>
      </c>
      <c r="G344" s="122" t="inlineStr">
        <is>
          <t>© 2026 Responsible Minerals Initiative. 무단 전재 및 재배포 금지.</t>
        </is>
      </c>
      <c r="H344" s="270" t="inlineStr">
        <is>
          <t>© 2026 Responsible Minerals Initiative. Tous droits réservés.</t>
        </is>
      </c>
      <c r="I344" s="122" t="inlineStr">
        <is>
          <t>© 2026 Responsible Minerals Initiative. All rights reserved.</t>
        </is>
      </c>
    </row>
    <row r="345">
      <c r="A345" s="122">
        <f>B345&amp;C345</f>
        <v/>
      </c>
      <c r="B345" s="122" t="inlineStr">
        <is>
          <t>General</t>
        </is>
      </c>
      <c r="H345" s="270" t="n"/>
    </row>
    <row r="346">
      <c r="H346" s="270" t="n"/>
    </row>
    <row r="347" ht="13.5" customFormat="1" customHeight="1" s="342">
      <c r="A347" s="339">
        <f>B347&amp;C347</f>
        <v/>
      </c>
      <c r="B347" s="339" t="inlineStr">
        <is>
          <t>Mine List</t>
        </is>
      </c>
      <c r="C347" s="339" t="inlineStr">
        <is>
          <t>A4</t>
        </is>
      </c>
      <c r="D347" s="339" t="inlineStr">
        <is>
          <t>Metal</t>
        </is>
      </c>
      <c r="E347" s="340" t="inlineStr">
        <is>
          <t>金属</t>
        </is>
      </c>
      <c r="F347" s="339" t="inlineStr">
        <is>
          <t>金属</t>
        </is>
      </c>
      <c r="G347" s="339" t="inlineStr">
        <is>
          <t>금속</t>
        </is>
      </c>
      <c r="H347" s="339" t="inlineStr">
        <is>
          <t>Métal</t>
        </is>
      </c>
      <c r="I347" s="341" t="inlineStr">
        <is>
          <t>Metall</t>
        </is>
      </c>
    </row>
    <row r="348" ht="27" customFormat="1" customHeight="1" s="342">
      <c r="A348" s="339">
        <f>B348&amp;C348</f>
        <v/>
      </c>
      <c r="B348" s="339" t="inlineStr">
        <is>
          <t>Mine List</t>
        </is>
      </c>
      <c r="C348" s="339" t="inlineStr">
        <is>
          <t>B4</t>
        </is>
      </c>
      <c r="D348" s="341" t="inlineStr">
        <is>
          <t>Name of Smelter(s) sourcing from this Mine Facility</t>
        </is>
      </c>
      <c r="E348" s="343" t="inlineStr">
        <is>
          <t>从该矿厂采购的冶炼厂的名称</t>
        </is>
      </c>
      <c r="F348" s="341" t="inlineStr">
        <is>
          <t>この鉱山施設を調達元にしている製錬業者の名称</t>
        </is>
      </c>
      <c r="G348" s="341" t="inlineStr">
        <is>
          <t>이 광산 시설에서 공급을 받는 제련소(들) 이름</t>
        </is>
      </c>
      <c r="H348" s="341" t="inlineStr">
        <is>
          <t>Nom de la ou des fonderie(s) qui s’approvisionnent auprès de cette installation minière</t>
        </is>
      </c>
      <c r="I348" s="341" t="inlineStr">
        <is>
          <t>Name der Schmelzhütte(n), die ihre Rohstoffe aus dieser Bergbauanlage beziehen</t>
        </is>
      </c>
    </row>
    <row r="349" ht="13.5" customFormat="1" customHeight="1" s="342">
      <c r="A349" s="339">
        <f>B349&amp;C349</f>
        <v/>
      </c>
      <c r="B349" s="339" t="inlineStr">
        <is>
          <t>Mine List</t>
        </is>
      </c>
      <c r="C349" s="339" t="inlineStr">
        <is>
          <t>C4</t>
        </is>
      </c>
      <c r="D349" s="341" t="inlineStr">
        <is>
          <t>Mine Facility (Site) Name</t>
        </is>
      </c>
      <c r="E349" s="340" t="inlineStr">
        <is>
          <t>矿厂(矿场)名称</t>
        </is>
      </c>
      <c r="F349" s="339" t="inlineStr">
        <is>
          <t>鉱山施設(採掘場)所名</t>
        </is>
      </c>
      <c r="G349" s="339" t="inlineStr">
        <is>
          <t xml:space="preserve">광산시설 (현장 ) 이름 </t>
        </is>
      </c>
      <c r="H349" s="339" t="inlineStr">
        <is>
          <t>Nom de l'installation minière (un site minier)</t>
        </is>
      </c>
    </row>
    <row r="350" ht="13.5" customFormat="1" customHeight="1" s="342">
      <c r="A350" s="339">
        <f>B350&amp;C350</f>
        <v/>
      </c>
      <c r="B350" s="339" t="inlineStr">
        <is>
          <t>Mine List</t>
        </is>
      </c>
      <c r="C350" s="339" t="inlineStr">
        <is>
          <t>F4</t>
        </is>
      </c>
      <c r="D350" s="339" t="inlineStr">
        <is>
          <t>Mine Facility Country</t>
        </is>
      </c>
      <c r="E350" s="342" t="inlineStr">
        <is>
          <t>矿厂所在国家或地区</t>
        </is>
      </c>
      <c r="F350" s="342" t="inlineStr">
        <is>
          <t>鉱山施設業者所在地：国</t>
        </is>
      </c>
      <c r="G350" s="339" t="inlineStr">
        <is>
          <t xml:space="preserve">광산시설 국가 </t>
        </is>
      </c>
      <c r="H350" s="344" t="inlineStr">
        <is>
          <t>Localisation de l'installation minière : Pays</t>
        </is>
      </c>
      <c r="I350" s="339" t="inlineStr">
        <is>
          <t>Schmelzhütten: Land (*)</t>
        </is>
      </c>
    </row>
    <row r="351" ht="13.5" customFormat="1" customHeight="1" s="342">
      <c r="A351" s="339">
        <f>B351&amp;C351</f>
        <v/>
      </c>
      <c r="B351" s="339" t="inlineStr">
        <is>
          <t>Mine List</t>
        </is>
      </c>
      <c r="C351" s="339" t="inlineStr">
        <is>
          <t>G4</t>
        </is>
      </c>
      <c r="D351" s="339" t="inlineStr">
        <is>
          <t xml:space="preserve">Mine Facility Street </t>
        </is>
      </c>
      <c r="E351" s="340" t="inlineStr">
        <is>
          <t>矿厂所在街道</t>
        </is>
      </c>
      <c r="F351" s="339" t="inlineStr">
        <is>
          <t>鉱山施設業者所在地：番地</t>
        </is>
      </c>
      <c r="G351" s="339" t="inlineStr">
        <is>
          <t>광산시설 주소</t>
        </is>
      </c>
      <c r="H351" s="339" t="inlineStr">
        <is>
          <t>Localisation de l'installation minière : Rue et Numéro</t>
        </is>
      </c>
      <c r="I351" s="339" t="inlineStr">
        <is>
          <t>Schmelzhütten: Straße</t>
        </is>
      </c>
    </row>
    <row r="352" ht="13.5" customFormat="1" customHeight="1" s="342">
      <c r="A352" s="339">
        <f>B352&amp;C352</f>
        <v/>
      </c>
      <c r="B352" s="339" t="inlineStr">
        <is>
          <t>Mine List</t>
        </is>
      </c>
      <c r="C352" s="339" t="inlineStr">
        <is>
          <t>H4</t>
        </is>
      </c>
      <c r="D352" s="339" t="inlineStr">
        <is>
          <t>Mine Facility City</t>
        </is>
      </c>
      <c r="E352" s="340" t="inlineStr">
        <is>
          <t>矿厂所在城市</t>
        </is>
      </c>
      <c r="F352" s="339" t="inlineStr">
        <is>
          <t>鉱山施設業者所在地：市</t>
        </is>
      </c>
      <c r="G352" s="339" t="inlineStr">
        <is>
          <t>광산시설 시</t>
        </is>
      </c>
      <c r="H352" s="339" t="inlineStr">
        <is>
          <t>Localisation de l'installation minière : Ville</t>
        </is>
      </c>
      <c r="I352" s="339" t="inlineStr">
        <is>
          <t>Schmelzhütten: Stadt</t>
        </is>
      </c>
    </row>
    <row r="353" ht="13.5" customFormat="1" customHeight="1" s="342">
      <c r="A353" s="339">
        <f>B353&amp;C353</f>
        <v/>
      </c>
      <c r="B353" s="339" t="inlineStr">
        <is>
          <t>Mine List</t>
        </is>
      </c>
      <c r="C353" s="339" t="inlineStr">
        <is>
          <t>I4</t>
        </is>
      </c>
      <c r="D353" s="339" t="inlineStr">
        <is>
          <t>Mine Facility Location: State / Province</t>
        </is>
      </c>
      <c r="E353" s="340" t="inlineStr">
        <is>
          <t>矿厂地址：州/省</t>
        </is>
      </c>
      <c r="F353" s="339" t="inlineStr">
        <is>
          <t>鉱山施設施設所在地：州／県</t>
        </is>
      </c>
      <c r="G353" s="339" t="inlineStr">
        <is>
          <t>광산시설 위치: 도/주</t>
        </is>
      </c>
      <c r="H353" s="339" t="inlineStr">
        <is>
          <t>Localisation de l'installation minière : Etat / Province</t>
        </is>
      </c>
      <c r="I353" s="339" t="inlineStr">
        <is>
          <t>Schmelzhütten: Bundesland/Provinz</t>
        </is>
      </c>
    </row>
    <row r="354" ht="32.25" customFormat="1" customHeight="1" s="342">
      <c r="A354" s="339">
        <f>B354&amp;C354</f>
        <v/>
      </c>
      <c r="B354" s="339" t="inlineStr">
        <is>
          <t>Mine List</t>
        </is>
      </c>
      <c r="C354" s="339" t="inlineStr">
        <is>
          <t>J4</t>
        </is>
      </c>
      <c r="D354" s="339" t="inlineStr">
        <is>
          <t>Mine Facility Contact Name</t>
        </is>
      </c>
      <c r="E354" s="340" t="inlineStr">
        <is>
          <t>矿厂联系人</t>
        </is>
      </c>
      <c r="F354" s="339" t="inlineStr">
        <is>
          <t>鉱山施設業者連絡先担当者名</t>
        </is>
      </c>
      <c r="G354" s="339" t="inlineStr">
        <is>
          <t>광산시설 연락처 이름</t>
        </is>
      </c>
      <c r="H354" s="339" t="inlineStr">
        <is>
          <t>Nom du contact de l'installation minière</t>
        </is>
      </c>
      <c r="I354" s="339" t="inlineStr">
        <is>
          <t xml:space="preserve">Schmelzhütten-Ansprechpartner: Name </t>
        </is>
      </c>
    </row>
    <row r="355" ht="32.25" customFormat="1" customHeight="1" s="342">
      <c r="A355" s="339">
        <f>B355&amp;C355</f>
        <v/>
      </c>
      <c r="B355" s="339" t="inlineStr">
        <is>
          <t>Mine List</t>
        </is>
      </c>
      <c r="C355" s="339" t="inlineStr">
        <is>
          <t>K4</t>
        </is>
      </c>
      <c r="D355" s="339" t="inlineStr">
        <is>
          <t>Mine Facility Contact Email</t>
        </is>
      </c>
      <c r="E355" s="340" t="inlineStr">
        <is>
          <t>矿厂联系人电子邮件</t>
        </is>
      </c>
      <c r="F355" s="339" t="inlineStr">
        <is>
          <t>鉱山施設業者連絡先電子メール</t>
        </is>
      </c>
      <c r="G355" s="339" t="inlineStr">
        <is>
          <t>광산시설 연락처 이메일</t>
        </is>
      </c>
      <c r="H355" s="339" t="inlineStr">
        <is>
          <t>Email du contact de l'installation minière</t>
        </is>
      </c>
      <c r="I355" s="339" t="inlineStr">
        <is>
          <t>Schmelzhütten-Ansprechpartner: E-mail</t>
        </is>
      </c>
    </row>
    <row r="356" ht="32.25" customFormat="1" customHeight="1" s="342">
      <c r="A356" s="339">
        <f>B356&amp;C356</f>
        <v/>
      </c>
      <c r="B356" s="339" t="inlineStr">
        <is>
          <t>Mine List</t>
        </is>
      </c>
      <c r="C356" s="339" t="inlineStr">
        <is>
          <t>L4</t>
        </is>
      </c>
      <c r="D356" s="339" t="inlineStr">
        <is>
          <t>Proposed next steps</t>
        </is>
      </c>
      <c r="E356" s="340" t="inlineStr">
        <is>
          <t>建议的后续步骤</t>
        </is>
      </c>
      <c r="F356" s="339" t="inlineStr">
        <is>
          <t>今後の対策案</t>
        </is>
      </c>
      <c r="G356" s="339" t="inlineStr">
        <is>
          <t>다음 단계 제안</t>
        </is>
      </c>
      <c r="H356" s="339" t="inlineStr">
        <is>
          <t>Prochaines étapes proposées, si applicable</t>
        </is>
      </c>
      <c r="I356" s="339" t="inlineStr">
        <is>
          <t>Vorgeschlagene nächste Schritte</t>
        </is>
      </c>
    </row>
    <row r="357" ht="32.25" customFormat="1" customHeight="1" s="342">
      <c r="A357" s="339">
        <f>B357&amp;C357</f>
        <v/>
      </c>
      <c r="B357" s="339" t="inlineStr">
        <is>
          <t>Mine List</t>
        </is>
      </c>
      <c r="C357" s="339" t="inlineStr">
        <is>
          <t>M4</t>
        </is>
      </c>
      <c r="D357" s="339" t="inlineStr">
        <is>
          <t>Comments</t>
        </is>
      </c>
      <c r="E357" s="340" t="inlineStr">
        <is>
          <t>注释</t>
        </is>
      </c>
      <c r="F357" s="339" t="inlineStr">
        <is>
          <t>備考</t>
        </is>
      </c>
      <c r="G357" s="339" t="inlineStr">
        <is>
          <t>추가 내용</t>
        </is>
      </c>
      <c r="H357" s="339" t="inlineStr">
        <is>
          <t>Commentaires</t>
        </is>
      </c>
      <c r="I357" s="345" t="inlineStr">
        <is>
          <t>Kommentare</t>
        </is>
      </c>
    </row>
    <row r="358" ht="27" customFormat="1" customHeight="1" s="342">
      <c r="A358" s="339">
        <f>B358&amp;C358</f>
        <v/>
      </c>
      <c r="B358" s="339" t="inlineStr">
        <is>
          <t>Mine List</t>
        </is>
      </c>
      <c r="C358" s="339" t="inlineStr">
        <is>
          <t>B2</t>
        </is>
      </c>
      <c r="D358" s="345" t="inlineStr">
        <is>
          <t>TO BEGIN:</t>
        </is>
      </c>
      <c r="E358" s="339" t="inlineStr">
        <is>
          <t>首先：</t>
        </is>
      </c>
      <c r="F358" s="339" t="inlineStr">
        <is>
          <t xml:space="preserve">開始するには_x000D_
</t>
        </is>
      </c>
      <c r="G358" s="339" t="inlineStr">
        <is>
          <t xml:space="preserve">시작하려면:_x000D_
</t>
        </is>
      </c>
      <c r="H358" s="339" t="inlineStr">
        <is>
          <t>POUR COMMENCER :</t>
        </is>
      </c>
      <c r="I358" s="345" t="inlineStr">
        <is>
          <t>UM ZU BEGINNEN:</t>
        </is>
      </c>
    </row>
    <row r="359" ht="162" customFormat="1" customHeight="1" s="342">
      <c r="A359" s="339">
        <f>B359&amp;C359</f>
        <v/>
      </c>
      <c r="B359" s="339" t="inlineStr">
        <is>
          <t>Mine List</t>
        </is>
      </c>
      <c r="C359" s="339" t="inlineStr">
        <is>
          <t>B3</t>
        </is>
      </c>
      <c r="D359" s="345" t="inlineStr">
        <is>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is>
      </c>
      <c r="E359" s="339" t="inlineStr">
        <is>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is>
      </c>
      <c r="F359" s="341" t="inlineStr">
        <is>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is>
      </c>
      <c r="G359" s="341" t="inlineStr">
        <is>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is>
      </c>
      <c r="H359" s="341" t="inlineStr">
        <is>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is>
      </c>
      <c r="I359" s="345" t="inlineStr">
        <is>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is>
      </c>
    </row>
    <row r="360" ht="27" customFormat="1" customHeight="1" s="342">
      <c r="A360" s="339">
        <f>B360&amp;C360</f>
        <v/>
      </c>
      <c r="B360" s="339" t="inlineStr">
        <is>
          <t>Mine List</t>
        </is>
      </c>
      <c r="C360" s="339" t="n"/>
      <c r="D360" s="345" t="inlineStr">
        <is>
          <t>Mandatory fields are noted with an asterisk (*).  Consult the instructions tab for guidance on completing this form.</t>
        </is>
      </c>
      <c r="E360" s="339" t="inlineStr">
        <is>
          <t>(*) 必填字段以星号表示。</t>
        </is>
      </c>
      <c r="F360" s="341" t="inlineStr">
        <is>
          <t>必須項目は（*）で表示。</t>
        </is>
      </c>
      <c r="G360" s="341" t="inlineStr">
        <is>
          <t>필수 기재란은 별표(*)로 표시됩니다.</t>
        </is>
      </c>
      <c r="H360" s="341" t="inlineStr">
        <is>
          <t>(*) Les champs obligatoires sont indiqués par un astérisque.</t>
        </is>
      </c>
      <c r="I360" s="339" t="inlineStr">
        <is>
          <t>(*) Pflichtfelder sind mit einem Sternchen gekennzeichnet.</t>
        </is>
      </c>
    </row>
    <row r="361" ht="13.5" customFormat="1" customHeight="1" s="342">
      <c r="A361" s="339">
        <f>B361&amp;C361</f>
        <v/>
      </c>
      <c r="B361" s="339" t="inlineStr">
        <is>
          <t>Mine List</t>
        </is>
      </c>
      <c r="C361" s="339" t="inlineStr">
        <is>
          <t>D4</t>
        </is>
      </c>
      <c r="D361" s="339" t="inlineStr">
        <is>
          <t>Mine Identification (e.g. CID)</t>
        </is>
      </c>
      <c r="E361" s="339" t="inlineStr">
        <is>
          <t>矿厂识别（例如《CID》）</t>
        </is>
      </c>
      <c r="F361" s="339" t="inlineStr">
        <is>
          <t>鉱山施設業者識別番号 (例えば: CID)</t>
        </is>
      </c>
      <c r="G361" s="339" t="inlineStr">
        <is>
          <t>광산시설 ID (예: CID)</t>
        </is>
      </c>
      <c r="H361" s="339" t="inlineStr">
        <is>
          <t>Identifiant de l'installation minière (par ex., CID)</t>
        </is>
      </c>
      <c r="I361" s="339" t="inlineStr">
        <is>
          <t>Bergbauanlage Identifikation (z.B. CID)</t>
        </is>
      </c>
    </row>
    <row r="362" ht="13.5" customFormat="1" customHeight="1" s="342">
      <c r="A362" s="339">
        <f>B362&amp;C362</f>
        <v/>
      </c>
      <c r="B362" s="339" t="inlineStr">
        <is>
          <t>Mine List</t>
        </is>
      </c>
      <c r="C362" s="339" t="inlineStr">
        <is>
          <t>E4</t>
        </is>
      </c>
      <c r="D362" s="339" t="inlineStr">
        <is>
          <t>Source of Mine Facility Identification Number</t>
        </is>
      </c>
      <c r="E362" s="339" t="inlineStr">
        <is>
          <t>冶炼厂出处识别号</t>
        </is>
      </c>
      <c r="F362" s="339" t="inlineStr">
        <is>
          <t>鉱山施設業者識別番号の発行元</t>
        </is>
      </c>
      <c r="G362" s="339" t="inlineStr">
        <is>
          <t>광산시설 ID 번호 소스자료</t>
        </is>
      </c>
      <c r="H362" s="339" t="inlineStr">
        <is>
          <t>Type de l'identifiant l'installation minière</t>
        </is>
      </c>
      <c r="I362" s="339" t="inlineStr">
        <is>
          <t>Quelle der Bergbauanlage Identifikationsnummer</t>
        </is>
      </c>
    </row>
    <row r="363"/>
    <row r="364" ht="81" customHeight="1">
      <c r="A364" s="122" t="inlineStr">
        <is>
          <t>Comments</t>
        </is>
      </c>
      <c r="D364" s="122" t="inlineStr">
        <is>
          <t xml:space="preserve">Select your company's Declaration Scope.  The options for scope are:
A.  Company
B.  Product-level 
C.  User-Defined
</t>
        </is>
      </c>
      <c r="E364" s="234" t="inlineStr">
        <is>
          <t xml:space="preserve">选择贵公司的申报范围。范围的选项为：
A. 公司
B. 产品级别
C. 自定义
</t>
        </is>
      </c>
      <c r="F364" s="235" t="inlineStr">
        <is>
          <t>貴社の申告範囲を選択してください。申告範囲の選択肢は以下のとおりです。
A. Company（会社）
B. Product-level（製品レベル）
C. User-Defined（ユーザー定義）</t>
        </is>
      </c>
      <c r="G364" s="122" t="inlineStr">
        <is>
          <t>귀사의 선언 범위를 선택하십시오. 선언 범위의 선택사항은 다음과 같습니다:
A.  회사
B.  제품 수준 
C.  사용자 정의</t>
        </is>
      </c>
      <c r="H364" s="138" t="inlineStr">
        <is>
          <t>Sélectionnez la portée de la déclaration de votre société. Les options de portée sont les suivantes :
A. Société
B. Produit (ou liste de produits)
C. Définie par l’utilisateur</t>
        </is>
      </c>
    </row>
    <row r="365">
      <c r="A365" s="122" t="inlineStr">
        <is>
          <t>Comments</t>
        </is>
      </c>
      <c r="D365" s="122" t="inlineStr">
        <is>
          <t>Enter a valid email address for contact person here</t>
        </is>
      </c>
      <c r="E365" s="234" t="inlineStr">
        <is>
          <t>在这里输入公司代表的有效电邮地址。</t>
        </is>
      </c>
      <c r="F365" s="235" t="inlineStr">
        <is>
          <t>連絡先担当者の有効な電子メールアドレスを入力してください</t>
        </is>
      </c>
      <c r="G365" s="123" t="inlineStr">
        <is>
          <t>문의담당자 이메일 주소를 기입하시오.</t>
        </is>
      </c>
      <c r="H365" s="270" t="inlineStr">
        <is>
          <t>Indiquez l'adresse email valide du contact</t>
        </is>
      </c>
    </row>
    <row r="366">
      <c r="A366" s="122" t="inlineStr">
        <is>
          <t>Comments</t>
        </is>
      </c>
      <c r="D366" s="122" t="inlineStr">
        <is>
          <t>Enter a valid email address for authorizing person here</t>
        </is>
      </c>
      <c r="E366" s="234" t="inlineStr">
        <is>
          <t>在这里输入一个公司授权代表的有效电邮地址。</t>
        </is>
      </c>
      <c r="F366" s="235" t="inlineStr">
        <is>
          <t>回答責任者の有効な電子メールアドレスを入力してください</t>
        </is>
      </c>
      <c r="G366" s="123" t="inlineStr">
        <is>
          <t>정보책임 담당자 이메일 주소를 기입하시오.</t>
        </is>
      </c>
      <c r="H366" s="270" t="inlineStr">
        <is>
          <t>Indiquez l'adresse email valide de la personne responsable</t>
        </is>
      </c>
    </row>
    <row r="367" ht="67.5" customHeight="1">
      <c r="A367" s="122" t="inlineStr">
        <is>
          <t>Comments</t>
        </is>
      </c>
      <c r="D367" s="122" t="inlineStr">
        <is>
          <t xml:space="preserve">Please note the date this form was completed by your company
Date must be displayed in international format DD-MMM-YYYY
</t>
        </is>
      </c>
      <c r="E367" s="234" t="inlineStr">
        <is>
          <t xml:space="preserve">请注意贵公司完成此模板的日期。
日期必须是以日-月-年国际格式来显示。
</t>
        </is>
      </c>
      <c r="F367" s="235" t="inlineStr">
        <is>
          <t xml:space="preserve">この書類が作成された日付を記入してください
日付はDD-MMM-YYYYという形式で記述します（例: 01-JAN-2012)
</t>
        </is>
      </c>
      <c r="G367" s="123" t="inlineStr">
        <is>
          <t>문서 작성 완료 날짜를 기입하시오.  날짜는 DD-MMM-YYYY (예: 12-Jul-2012)로 표기하시오.</t>
        </is>
      </c>
      <c r="H367" s="270" t="inlineStr">
        <is>
          <t>Merci d'indiquer la date à laquelle ce formulaire a été complété par votre entreprise. La date doit être indiquée au format international : JJ-MM-AAAA.</t>
        </is>
      </c>
    </row>
    <row r="368">
      <c r="A368" s="122" t="inlineStr">
        <is>
          <t>Comments</t>
        </is>
      </c>
      <c r="D368" s="122" t="inlineStr">
        <is>
          <t>From the dropdown choose a response of "Yes" or "No"</t>
        </is>
      </c>
      <c r="E368" s="234" t="inlineStr">
        <is>
          <t>从下拉列表中选择“是” 或 “不是”</t>
        </is>
      </c>
      <c r="F368" s="235" t="inlineStr">
        <is>
          <t>ドロップダウンメニューから「Yes（はい）」又は「No（いいえ）」を選択してください</t>
        </is>
      </c>
      <c r="G368" s="123" t="inlineStr">
        <is>
          <t>Yes = 예, No = 아니오</t>
        </is>
      </c>
      <c r="H368" s="270" t="inlineStr">
        <is>
          <t>Sélectionnez « Oui » ou « Non » dans la liste déroulante</t>
        </is>
      </c>
    </row>
    <row r="369" ht="27.95" customHeight="1">
      <c r="A369" s="122" t="inlineStr">
        <is>
          <t>Comments</t>
        </is>
      </c>
      <c r="D369" s="122" t="inlineStr">
        <is>
          <t>From the dropdown choose a response of "Yes", "No", or "Unknown"</t>
        </is>
      </c>
      <c r="E369" s="234" t="inlineStr">
        <is>
          <t>从下拉菜单中选一个回应: “是“，“不是“， 或“不详“</t>
        </is>
      </c>
      <c r="F369" s="235" t="inlineStr">
        <is>
          <t>ドロップダウンメニューから、「Yes（はい）」、「No（いいえ）」又は「Unknown（不明）」を選択してください</t>
        </is>
      </c>
      <c r="G369" s="123" t="inlineStr">
        <is>
          <t>Yes=예, No=아니오, Unknown= 파악되지 않음</t>
        </is>
      </c>
      <c r="H369" s="270" t="inlineStr">
        <is>
          <t>Sélectionnez « Oui », « Non » ou « ne sais pas » dans la liste déroulante</t>
        </is>
      </c>
    </row>
    <row r="370" ht="54" customHeight="1">
      <c r="A370" s="122" t="inlineStr">
        <is>
          <t>Comments</t>
        </is>
      </c>
      <c r="D370" s="122" t="inlineStr">
        <is>
          <t>From the dropdown choose a response of: “Yes, 100%”; “No, but greater than 75%”; “No, but greater than 50%”; “No, but greater than 25%”; “ No, but greater than 25%”; or “No, but less than 25%”; or “None”</t>
        </is>
      </c>
      <c r="E370" s="234" t="inlineStr">
        <is>
          <t>从下拉菜单中选择一个回应: 是； 不是，但大于75%； 不是，但大于50%；不是，但大于25%；不是，但小于25%； 或 不是，完全没有。</t>
        </is>
      </c>
      <c r="F370" s="235" t="inlineStr">
        <is>
          <t>ドロップダウンメニューから、「100%」、「Greater than 90%（90%超）」、「Greater than 75%（75%超）」、「Greater than 50%（50%超）」、「50% or less（50%以下）」又は「None（ゼロ）」を選択してください</t>
        </is>
      </c>
      <c r="G370" s="123" t="inlineStr">
        <is>
          <t>드랍다운 메뉴에서 하나를 선택하시오: 예 100%; 아니오 하지만 75% 이상;  아니오 하지만 50% 이상; 아니오 하지만 25% 이상; 아니오 하지만 25% 미만; None = 없음</t>
        </is>
      </c>
      <c r="H370" s="270" t="inlineStr">
        <is>
          <t>Dans le menu déroulant, choisir la réponse : « Oui, 100 % » ; « Non mais supérieur à 75 % » ; « Non mais supérieur à 50 % » ; « Non mais supérieur à 25 % » ; « Non mais inférieur 25 % » ou « Aucune »</t>
        </is>
      </c>
    </row>
  </sheetData>
  <autoFilter ref="B1:N1"/>
  <pageMargins left="0.75" right="0.75" top="1" bottom="1" header="0.3" footer="0.3"/>
  <pageSetup orientation="portrait" paperSize="9"/>
  <headerFooter>
    <oddHeader>&amp;R&amp;"Calibri"&amp;1 &amp;KFF0000 L2: Internal use only#_x000d_</oddHeader>
    <oddFooter/>
    <evenHeader/>
    <evenFooter/>
    <firstHeader/>
    <firstFooter/>
  </headerFooter>
  <legacyDrawing xmlns:r="http://schemas.openxmlformats.org/officeDocument/2006/relationships" r:id="anysvml"/>
</worksheet>
</file>

<file path=xl/worksheets/sheet11.xml><?xml version="1.0" encoding="utf-8"?>
<worksheet xmlns="http://schemas.openxmlformats.org/spreadsheetml/2006/main">
  <sheetPr codeName="Sheet9">
    <outlinePr summaryBelow="1" summaryRight="1"/>
    <pageSetUpPr/>
  </sheetPr>
  <dimension ref="A1:B250"/>
  <sheetViews>
    <sheetView workbookViewId="0">
      <selection activeCell="A2" sqref="A2"/>
    </sheetView>
  </sheetViews>
  <sheetFormatPr baseColWidth="8" defaultColWidth="8.75" defaultRowHeight="13.5"/>
  <cols>
    <col width="20.5" customWidth="1" style="56" min="1" max="1"/>
    <col width="57" customWidth="1" style="56" min="2" max="2"/>
    <col width="8.75" customWidth="1" style="56" min="3" max="16384"/>
  </cols>
  <sheetData>
    <row r="1">
      <c r="A1" s="55" t="inlineStr">
        <is>
          <t>COUNTRY CODE LIST</t>
        </is>
      </c>
      <c r="B1" s="55" t="inlineStr">
        <is>
          <t>FULL NAME</t>
        </is>
      </c>
    </row>
    <row r="2">
      <c r="A2" s="56" t="inlineStr">
        <is>
          <t>AF</t>
        </is>
      </c>
      <c r="B2" s="56" t="inlineStr">
        <is>
          <t>AFGHANISTAN</t>
        </is>
      </c>
    </row>
    <row r="3">
      <c r="A3" s="56" t="inlineStr">
        <is>
          <t>AX</t>
        </is>
      </c>
      <c r="B3" s="56" t="inlineStr">
        <is>
          <t>ÅLAND ISLANDS</t>
        </is>
      </c>
    </row>
    <row r="4">
      <c r="A4" s="56" t="inlineStr">
        <is>
          <t>AL</t>
        </is>
      </c>
      <c r="B4" s="56" t="inlineStr">
        <is>
          <t>ALBANIA</t>
        </is>
      </c>
    </row>
    <row r="5">
      <c r="A5" s="56" t="inlineStr">
        <is>
          <t>DZ</t>
        </is>
      </c>
      <c r="B5" s="56" t="inlineStr">
        <is>
          <t>ALGERIA</t>
        </is>
      </c>
    </row>
    <row r="6">
      <c r="A6" s="56" t="inlineStr">
        <is>
          <t>AS</t>
        </is>
      </c>
      <c r="B6" s="56" t="inlineStr">
        <is>
          <t>AMERICAN SAMOA</t>
        </is>
      </c>
    </row>
    <row r="7">
      <c r="A7" s="56" t="inlineStr">
        <is>
          <t>AD</t>
        </is>
      </c>
      <c r="B7" s="56" t="inlineStr">
        <is>
          <t>ANDORRA</t>
        </is>
      </c>
    </row>
    <row r="8">
      <c r="A8" s="56" t="inlineStr">
        <is>
          <t>AO</t>
        </is>
      </c>
      <c r="B8" s="56" t="inlineStr">
        <is>
          <t>ANGOLA</t>
        </is>
      </c>
    </row>
    <row r="9">
      <c r="A9" s="56" t="inlineStr">
        <is>
          <t>AI</t>
        </is>
      </c>
      <c r="B9" s="56" t="inlineStr">
        <is>
          <t>ANGUILLA</t>
        </is>
      </c>
    </row>
    <row r="10">
      <c r="A10" s="56" t="inlineStr">
        <is>
          <t>AQ</t>
        </is>
      </c>
      <c r="B10" s="56" t="inlineStr">
        <is>
          <t>ANTARCTICA</t>
        </is>
      </c>
    </row>
    <row r="11">
      <c r="A11" s="56" t="inlineStr">
        <is>
          <t>AG</t>
        </is>
      </c>
      <c r="B11" s="56" t="inlineStr">
        <is>
          <t>ANTIGUA AND BARBUDA</t>
        </is>
      </c>
    </row>
    <row r="12">
      <c r="A12" s="56" t="inlineStr">
        <is>
          <t>AR</t>
        </is>
      </c>
      <c r="B12" s="56" t="inlineStr">
        <is>
          <t>ARGENTINA</t>
        </is>
      </c>
    </row>
    <row r="13">
      <c r="A13" s="56" t="inlineStr">
        <is>
          <t>AM</t>
        </is>
      </c>
      <c r="B13" s="56" t="inlineStr">
        <is>
          <t>ARMENIA</t>
        </is>
      </c>
    </row>
    <row r="14">
      <c r="A14" s="56" t="inlineStr">
        <is>
          <t>AW</t>
        </is>
      </c>
      <c r="B14" s="56" t="inlineStr">
        <is>
          <t>ARUBA</t>
        </is>
      </c>
    </row>
    <row r="15">
      <c r="A15" s="56" t="inlineStr">
        <is>
          <t>AU</t>
        </is>
      </c>
      <c r="B15" s="56" t="inlineStr">
        <is>
          <t>AUSTRALIA</t>
        </is>
      </c>
    </row>
    <row r="16">
      <c r="A16" s="56" t="inlineStr">
        <is>
          <t>AT</t>
        </is>
      </c>
      <c r="B16" s="56" t="inlineStr">
        <is>
          <t>AUSTRIA</t>
        </is>
      </c>
    </row>
    <row r="17">
      <c r="A17" s="56" t="inlineStr">
        <is>
          <t>AZ</t>
        </is>
      </c>
      <c r="B17" s="56" t="inlineStr">
        <is>
          <t>AZERBAIJAN</t>
        </is>
      </c>
    </row>
    <row r="18">
      <c r="A18" s="56" t="inlineStr">
        <is>
          <t>BS</t>
        </is>
      </c>
      <c r="B18" s="56" t="inlineStr">
        <is>
          <t>BAHAMAS</t>
        </is>
      </c>
    </row>
    <row r="19">
      <c r="A19" s="56" t="inlineStr">
        <is>
          <t>BH</t>
        </is>
      </c>
      <c r="B19" s="56" t="inlineStr">
        <is>
          <t>BAHRAIN</t>
        </is>
      </c>
    </row>
    <row r="20">
      <c r="A20" s="56" t="inlineStr">
        <is>
          <t>BD</t>
        </is>
      </c>
      <c r="B20" s="56" t="inlineStr">
        <is>
          <t>BANGLADESH</t>
        </is>
      </c>
    </row>
    <row r="21">
      <c r="A21" s="56" t="inlineStr">
        <is>
          <t>BB</t>
        </is>
      </c>
      <c r="B21" s="56" t="inlineStr">
        <is>
          <t>BARBADOS</t>
        </is>
      </c>
    </row>
    <row r="22">
      <c r="A22" s="56" t="inlineStr">
        <is>
          <t>BY</t>
        </is>
      </c>
      <c r="B22" s="56" t="inlineStr">
        <is>
          <t>BELARUS</t>
        </is>
      </c>
    </row>
    <row r="23">
      <c r="A23" s="56" t="inlineStr">
        <is>
          <t>BE</t>
        </is>
      </c>
      <c r="B23" s="56" t="inlineStr">
        <is>
          <t>BELGIUM</t>
        </is>
      </c>
    </row>
    <row r="24">
      <c r="A24" s="56" t="inlineStr">
        <is>
          <t>BZ</t>
        </is>
      </c>
      <c r="B24" s="56" t="inlineStr">
        <is>
          <t>BELIZE</t>
        </is>
      </c>
    </row>
    <row r="25">
      <c r="A25" s="56" t="inlineStr">
        <is>
          <t>BJ</t>
        </is>
      </c>
      <c r="B25" s="56" t="inlineStr">
        <is>
          <t>BENIN</t>
        </is>
      </c>
    </row>
    <row r="26">
      <c r="A26" s="56" t="inlineStr">
        <is>
          <t>BM</t>
        </is>
      </c>
      <c r="B26" s="56" t="inlineStr">
        <is>
          <t>BERMUDA</t>
        </is>
      </c>
    </row>
    <row r="27">
      <c r="A27" s="56" t="inlineStr">
        <is>
          <t>BT</t>
        </is>
      </c>
      <c r="B27" s="56" t="inlineStr">
        <is>
          <t>BHUTAN</t>
        </is>
      </c>
    </row>
    <row r="28">
      <c r="A28" s="56" t="inlineStr">
        <is>
          <t>BO</t>
        </is>
      </c>
      <c r="B28" s="56" t="inlineStr">
        <is>
          <t>BOLIVIA, PLURINATIONAL STATE OF</t>
        </is>
      </c>
    </row>
    <row r="29">
      <c r="A29" s="56" t="inlineStr">
        <is>
          <t>BQ</t>
        </is>
      </c>
      <c r="B29" s="56" t="inlineStr">
        <is>
          <t>BONAIRE, SINT EUSTATIUS AND SABA</t>
        </is>
      </c>
    </row>
    <row r="30">
      <c r="A30" s="56" t="inlineStr">
        <is>
          <t>BA</t>
        </is>
      </c>
      <c r="B30" s="56" t="inlineStr">
        <is>
          <t>BOSNIA AND HERZEGOVINA</t>
        </is>
      </c>
    </row>
    <row r="31">
      <c r="A31" s="56" t="inlineStr">
        <is>
          <t>BW</t>
        </is>
      </c>
      <c r="B31" s="56" t="inlineStr">
        <is>
          <t>BOTSWANA</t>
        </is>
      </c>
    </row>
    <row r="32">
      <c r="A32" s="56" t="inlineStr">
        <is>
          <t>BV</t>
        </is>
      </c>
      <c r="B32" s="56" t="inlineStr">
        <is>
          <t>BOUVET ISLAND</t>
        </is>
      </c>
    </row>
    <row r="33">
      <c r="A33" s="56" t="inlineStr">
        <is>
          <t>BR</t>
        </is>
      </c>
      <c r="B33" s="56" t="inlineStr">
        <is>
          <t>BRAZIL</t>
        </is>
      </c>
    </row>
    <row r="34">
      <c r="A34" s="56" t="inlineStr">
        <is>
          <t>IO</t>
        </is>
      </c>
      <c r="B34" s="56" t="inlineStr">
        <is>
          <t>BRITISH INDIAN OCEAN TERRITORY</t>
        </is>
      </c>
    </row>
    <row r="35">
      <c r="A35" s="56" t="inlineStr">
        <is>
          <t>BN</t>
        </is>
      </c>
      <c r="B35" s="56" t="inlineStr">
        <is>
          <t>BRUNEI DARUSSALAM</t>
        </is>
      </c>
    </row>
    <row r="36">
      <c r="A36" s="56" t="inlineStr">
        <is>
          <t>BG</t>
        </is>
      </c>
      <c r="B36" s="56" t="inlineStr">
        <is>
          <t>BULGARIA</t>
        </is>
      </c>
    </row>
    <row r="37">
      <c r="A37" s="56" t="inlineStr">
        <is>
          <t>BF</t>
        </is>
      </c>
      <c r="B37" s="56" t="inlineStr">
        <is>
          <t>BURKINA FASO</t>
        </is>
      </c>
    </row>
    <row r="38">
      <c r="A38" s="56" t="inlineStr">
        <is>
          <t>BI</t>
        </is>
      </c>
      <c r="B38" s="56" t="inlineStr">
        <is>
          <t>BURUNDI</t>
        </is>
      </c>
    </row>
    <row r="39">
      <c r="A39" s="56" t="inlineStr">
        <is>
          <t>CV</t>
        </is>
      </c>
      <c r="B39" s="56" t="inlineStr">
        <is>
          <t>CABO VERDE</t>
        </is>
      </c>
    </row>
    <row r="40">
      <c r="A40" s="56" t="inlineStr">
        <is>
          <t>KH</t>
        </is>
      </c>
      <c r="B40" s="56" t="inlineStr">
        <is>
          <t>CAMBODIA</t>
        </is>
      </c>
    </row>
    <row r="41">
      <c r="A41" s="56" t="inlineStr">
        <is>
          <t>CM</t>
        </is>
      </c>
      <c r="B41" s="56" t="inlineStr">
        <is>
          <t>CAMEROON</t>
        </is>
      </c>
    </row>
    <row r="42">
      <c r="A42" s="56" t="inlineStr">
        <is>
          <t>CA</t>
        </is>
      </c>
      <c r="B42" s="56" t="inlineStr">
        <is>
          <t>CANADA</t>
        </is>
      </c>
    </row>
    <row r="43">
      <c r="A43" s="56" t="inlineStr">
        <is>
          <t>KY</t>
        </is>
      </c>
      <c r="B43" s="56" t="inlineStr">
        <is>
          <t>CAYMAN ISLANDS</t>
        </is>
      </c>
    </row>
    <row r="44">
      <c r="A44" s="56" t="inlineStr">
        <is>
          <t>CF</t>
        </is>
      </c>
      <c r="B44" s="56" t="inlineStr">
        <is>
          <t>CENTRAL AFRICAN REPUBLIC</t>
        </is>
      </c>
    </row>
    <row r="45">
      <c r="A45" s="56" t="inlineStr">
        <is>
          <t>TD</t>
        </is>
      </c>
      <c r="B45" s="56" t="inlineStr">
        <is>
          <t>CHAD</t>
        </is>
      </c>
    </row>
    <row r="46">
      <c r="A46" s="56" t="inlineStr">
        <is>
          <t>CL</t>
        </is>
      </c>
      <c r="B46" s="56" t="inlineStr">
        <is>
          <t>CHILE</t>
        </is>
      </c>
    </row>
    <row r="47">
      <c r="A47" s="56" t="inlineStr">
        <is>
          <t>CN</t>
        </is>
      </c>
      <c r="B47" s="56" t="inlineStr">
        <is>
          <t>CHINA</t>
        </is>
      </c>
    </row>
    <row r="48">
      <c r="A48" s="56" t="inlineStr">
        <is>
          <t>CX</t>
        </is>
      </c>
      <c r="B48" s="56" t="inlineStr">
        <is>
          <t>CHRISTMAS ISLAND</t>
        </is>
      </c>
    </row>
    <row r="49">
      <c r="A49" s="56" t="inlineStr">
        <is>
          <t>CC</t>
        </is>
      </c>
      <c r="B49" s="56" t="inlineStr">
        <is>
          <t>COCOS (KEELING) ISLANDS</t>
        </is>
      </c>
    </row>
    <row r="50">
      <c r="A50" s="56" t="inlineStr">
        <is>
          <t>CO</t>
        </is>
      </c>
      <c r="B50" s="56" t="inlineStr">
        <is>
          <t>COLOMBIA</t>
        </is>
      </c>
    </row>
    <row r="51">
      <c r="A51" s="56" t="inlineStr">
        <is>
          <t>KM</t>
        </is>
      </c>
      <c r="B51" s="56" t="inlineStr">
        <is>
          <t>COMOROS</t>
        </is>
      </c>
    </row>
    <row r="52">
      <c r="A52" s="56" t="inlineStr">
        <is>
          <t>CG</t>
        </is>
      </c>
      <c r="B52" s="56" t="inlineStr">
        <is>
          <t>CONGO</t>
        </is>
      </c>
    </row>
    <row r="53">
      <c r="A53" s="56" t="inlineStr">
        <is>
          <t>CD</t>
        </is>
      </c>
      <c r="B53" s="56" t="inlineStr">
        <is>
          <t>CONGO, DEMOCRATIC REPUBLIC OF THE</t>
        </is>
      </c>
    </row>
    <row r="54">
      <c r="A54" s="56" t="inlineStr">
        <is>
          <t>CK</t>
        </is>
      </c>
      <c r="B54" s="56" t="inlineStr">
        <is>
          <t>COOK ISLANDS</t>
        </is>
      </c>
    </row>
    <row r="55">
      <c r="A55" s="56" t="inlineStr">
        <is>
          <t>CR</t>
        </is>
      </c>
      <c r="B55" s="56" t="inlineStr">
        <is>
          <t>COSTA RICA</t>
        </is>
      </c>
    </row>
    <row r="56">
      <c r="A56" s="56" t="inlineStr">
        <is>
          <t>CI</t>
        </is>
      </c>
      <c r="B56" s="56" t="inlineStr">
        <is>
          <t>CÔTE D'IVOIRE</t>
        </is>
      </c>
    </row>
    <row r="57">
      <c r="A57" s="56" t="inlineStr">
        <is>
          <t>HR</t>
        </is>
      </c>
      <c r="B57" s="56" t="inlineStr">
        <is>
          <t>CROATIA</t>
        </is>
      </c>
    </row>
    <row r="58">
      <c r="A58" s="56" t="inlineStr">
        <is>
          <t>CU</t>
        </is>
      </c>
      <c r="B58" s="56" t="inlineStr">
        <is>
          <t>CUBA</t>
        </is>
      </c>
    </row>
    <row r="59">
      <c r="A59" s="56" t="inlineStr">
        <is>
          <t>CW</t>
        </is>
      </c>
      <c r="B59" s="56" t="inlineStr">
        <is>
          <t>CURAÇAO</t>
        </is>
      </c>
    </row>
    <row r="60">
      <c r="A60" s="56" t="inlineStr">
        <is>
          <t>CY</t>
        </is>
      </c>
      <c r="B60" s="56" t="inlineStr">
        <is>
          <t>CYPRUS</t>
        </is>
      </c>
    </row>
    <row r="61">
      <c r="A61" s="56" t="inlineStr">
        <is>
          <t>CZ</t>
        </is>
      </c>
      <c r="B61" s="56" t="inlineStr">
        <is>
          <t>CZECHIA</t>
        </is>
      </c>
    </row>
    <row r="62">
      <c r="A62" s="56" t="inlineStr">
        <is>
          <t>DK</t>
        </is>
      </c>
      <c r="B62" s="56" t="inlineStr">
        <is>
          <t>DENMARK</t>
        </is>
      </c>
    </row>
    <row r="63">
      <c r="A63" s="56" t="inlineStr">
        <is>
          <t>DJ</t>
        </is>
      </c>
      <c r="B63" s="56" t="inlineStr">
        <is>
          <t>DJIBOUTI</t>
        </is>
      </c>
    </row>
    <row r="64">
      <c r="A64" s="56" t="inlineStr">
        <is>
          <t>DM</t>
        </is>
      </c>
      <c r="B64" s="56" t="inlineStr">
        <is>
          <t>DOMINICA</t>
        </is>
      </c>
    </row>
    <row r="65">
      <c r="A65" s="56" t="inlineStr">
        <is>
          <t>DO</t>
        </is>
      </c>
      <c r="B65" s="56" t="inlineStr">
        <is>
          <t>DOMINICAN REPUBLIC</t>
        </is>
      </c>
    </row>
    <row r="66">
      <c r="A66" s="56" t="inlineStr">
        <is>
          <t>EC</t>
        </is>
      </c>
      <c r="B66" s="56" t="inlineStr">
        <is>
          <t>ECUADOR</t>
        </is>
      </c>
    </row>
    <row r="67">
      <c r="A67" s="56" t="inlineStr">
        <is>
          <t>EG</t>
        </is>
      </c>
      <c r="B67" s="56" t="inlineStr">
        <is>
          <t>EGYPT</t>
        </is>
      </c>
    </row>
    <row r="68">
      <c r="A68" s="56" t="inlineStr">
        <is>
          <t>SV</t>
        </is>
      </c>
      <c r="B68" s="56" t="inlineStr">
        <is>
          <t>EL SALVADOR</t>
        </is>
      </c>
    </row>
    <row r="69">
      <c r="A69" s="56" t="inlineStr">
        <is>
          <t>GQ</t>
        </is>
      </c>
      <c r="B69" s="56" t="inlineStr">
        <is>
          <t>EQUATORIAL GUINEA</t>
        </is>
      </c>
    </row>
    <row r="70">
      <c r="A70" s="56" t="inlineStr">
        <is>
          <t>ER</t>
        </is>
      </c>
      <c r="B70" s="56" t="inlineStr">
        <is>
          <t>ERITREA</t>
        </is>
      </c>
    </row>
    <row r="71">
      <c r="A71" s="56" t="inlineStr">
        <is>
          <t>EE</t>
        </is>
      </c>
      <c r="B71" s="56" t="inlineStr">
        <is>
          <t>ESTONIA</t>
        </is>
      </c>
    </row>
    <row r="72">
      <c r="A72" s="56" t="inlineStr">
        <is>
          <t>SZ</t>
        </is>
      </c>
      <c r="B72" s="56" t="inlineStr">
        <is>
          <t>ESWATINI</t>
        </is>
      </c>
    </row>
    <row r="73">
      <c r="A73" s="56" t="inlineStr">
        <is>
          <t>ET</t>
        </is>
      </c>
      <c r="B73" s="56" t="inlineStr">
        <is>
          <t>ETHIOPIA</t>
        </is>
      </c>
    </row>
    <row r="74">
      <c r="A74" s="56" t="inlineStr">
        <is>
          <t>FK</t>
        </is>
      </c>
      <c r="B74" s="56" t="inlineStr">
        <is>
          <t>FALKLAND ISLANDS (MALVINAS)</t>
        </is>
      </c>
    </row>
    <row r="75">
      <c r="A75" s="56" t="inlineStr">
        <is>
          <t>FO</t>
        </is>
      </c>
      <c r="B75" s="56" t="inlineStr">
        <is>
          <t>FAROE ISLANDS</t>
        </is>
      </c>
    </row>
    <row r="76">
      <c r="A76" s="56" t="inlineStr">
        <is>
          <t>FJ</t>
        </is>
      </c>
      <c r="B76" s="56" t="inlineStr">
        <is>
          <t>FIJI</t>
        </is>
      </c>
    </row>
    <row r="77">
      <c r="A77" s="56" t="inlineStr">
        <is>
          <t>FI</t>
        </is>
      </c>
      <c r="B77" s="56" t="inlineStr">
        <is>
          <t>FINLAND</t>
        </is>
      </c>
    </row>
    <row r="78">
      <c r="A78" s="56" t="inlineStr">
        <is>
          <t>FR</t>
        </is>
      </c>
      <c r="B78" s="56" t="inlineStr">
        <is>
          <t>FRANCE</t>
        </is>
      </c>
    </row>
    <row r="79">
      <c r="A79" s="56" t="inlineStr">
        <is>
          <t>GF</t>
        </is>
      </c>
      <c r="B79" s="56" t="inlineStr">
        <is>
          <t>FRENCH GUIANA</t>
        </is>
      </c>
    </row>
    <row r="80">
      <c r="A80" s="56" t="inlineStr">
        <is>
          <t>PF</t>
        </is>
      </c>
      <c r="B80" s="56" t="inlineStr">
        <is>
          <t>FRENCH POLYNESIA</t>
        </is>
      </c>
    </row>
    <row r="81">
      <c r="A81" s="56" t="inlineStr">
        <is>
          <t>TF</t>
        </is>
      </c>
      <c r="B81" s="56" t="inlineStr">
        <is>
          <t>FRENCH SOUTHERN TERRITORIES</t>
        </is>
      </c>
    </row>
    <row r="82">
      <c r="A82" s="56" t="inlineStr">
        <is>
          <t>GA</t>
        </is>
      </c>
      <c r="B82" s="56" t="inlineStr">
        <is>
          <t>GABON</t>
        </is>
      </c>
    </row>
    <row r="83">
      <c r="A83" s="56" t="inlineStr">
        <is>
          <t>GM</t>
        </is>
      </c>
      <c r="B83" s="56" t="inlineStr">
        <is>
          <t>GAMBIA</t>
        </is>
      </c>
    </row>
    <row r="84">
      <c r="A84" s="56" t="inlineStr">
        <is>
          <t>GE</t>
        </is>
      </c>
      <c r="B84" s="56" t="inlineStr">
        <is>
          <t>GEORGIA</t>
        </is>
      </c>
    </row>
    <row r="85">
      <c r="A85" s="56" t="inlineStr">
        <is>
          <t>DE</t>
        </is>
      </c>
      <c r="B85" s="56" t="inlineStr">
        <is>
          <t>GERMANY</t>
        </is>
      </c>
    </row>
    <row r="86">
      <c r="A86" s="56" t="inlineStr">
        <is>
          <t>GH</t>
        </is>
      </c>
      <c r="B86" s="56" t="inlineStr">
        <is>
          <t>GHANA</t>
        </is>
      </c>
    </row>
    <row r="87">
      <c r="A87" s="56" t="inlineStr">
        <is>
          <t>GI</t>
        </is>
      </c>
      <c r="B87" s="56" t="inlineStr">
        <is>
          <t>GIBRALTAR</t>
        </is>
      </c>
    </row>
    <row r="88">
      <c r="A88" s="56" t="inlineStr">
        <is>
          <t>GR</t>
        </is>
      </c>
      <c r="B88" s="56" t="inlineStr">
        <is>
          <t>GREECE</t>
        </is>
      </c>
    </row>
    <row r="89">
      <c r="A89" s="56" t="inlineStr">
        <is>
          <t>GL</t>
        </is>
      </c>
      <c r="B89" s="56" t="inlineStr">
        <is>
          <t>GREENLAND</t>
        </is>
      </c>
    </row>
    <row r="90">
      <c r="A90" s="56" t="inlineStr">
        <is>
          <t>GD</t>
        </is>
      </c>
      <c r="B90" s="56" t="inlineStr">
        <is>
          <t>GRENADA</t>
        </is>
      </c>
    </row>
    <row r="91">
      <c r="A91" s="56" t="inlineStr">
        <is>
          <t>GP</t>
        </is>
      </c>
      <c r="B91" s="56" t="inlineStr">
        <is>
          <t>GUADELOUPE</t>
        </is>
      </c>
    </row>
    <row r="92">
      <c r="A92" s="56" t="inlineStr">
        <is>
          <t>GU</t>
        </is>
      </c>
      <c r="B92" s="56" t="inlineStr">
        <is>
          <t>GUAM</t>
        </is>
      </c>
    </row>
    <row r="93">
      <c r="A93" s="56" t="inlineStr">
        <is>
          <t>GT</t>
        </is>
      </c>
      <c r="B93" s="56" t="inlineStr">
        <is>
          <t>GUATEMALA</t>
        </is>
      </c>
    </row>
    <row r="94">
      <c r="A94" s="56" t="inlineStr">
        <is>
          <t>GG</t>
        </is>
      </c>
      <c r="B94" s="56" t="inlineStr">
        <is>
          <t>GUERNSEY</t>
        </is>
      </c>
    </row>
    <row r="95">
      <c r="A95" s="56" t="inlineStr">
        <is>
          <t>GN</t>
        </is>
      </c>
      <c r="B95" s="56" t="inlineStr">
        <is>
          <t>GUINEA</t>
        </is>
      </c>
    </row>
    <row r="96">
      <c r="A96" s="56" t="inlineStr">
        <is>
          <t>GW</t>
        </is>
      </c>
      <c r="B96" s="56" t="inlineStr">
        <is>
          <t>GUINEA-BISSAU</t>
        </is>
      </c>
    </row>
    <row r="97">
      <c r="A97" s="56" t="inlineStr">
        <is>
          <t>GY</t>
        </is>
      </c>
      <c r="B97" s="56" t="inlineStr">
        <is>
          <t>GUYANA</t>
        </is>
      </c>
    </row>
    <row r="98">
      <c r="A98" s="56" t="inlineStr">
        <is>
          <t>HT</t>
        </is>
      </c>
      <c r="B98" s="56" t="inlineStr">
        <is>
          <t>HAITI</t>
        </is>
      </c>
    </row>
    <row r="99">
      <c r="A99" s="56" t="inlineStr">
        <is>
          <t>HM</t>
        </is>
      </c>
      <c r="B99" s="56" t="inlineStr">
        <is>
          <t>HEARD ISLAND AND MCDONALD ISLANDS</t>
        </is>
      </c>
    </row>
    <row r="100">
      <c r="A100" s="56" t="inlineStr">
        <is>
          <t>VA</t>
        </is>
      </c>
      <c r="B100" s="56" t="inlineStr">
        <is>
          <t>HOLY SEE</t>
        </is>
      </c>
    </row>
    <row r="101">
      <c r="A101" s="56" t="inlineStr">
        <is>
          <t>HN</t>
        </is>
      </c>
      <c r="B101" s="56" t="inlineStr">
        <is>
          <t>HONDURAS</t>
        </is>
      </c>
    </row>
    <row r="102">
      <c r="A102" s="56" t="inlineStr">
        <is>
          <t>HK</t>
        </is>
      </c>
      <c r="B102" s="56" t="inlineStr">
        <is>
          <t>HONG KONG</t>
        </is>
      </c>
    </row>
    <row r="103">
      <c r="A103" s="56" t="inlineStr">
        <is>
          <t>HU</t>
        </is>
      </c>
      <c r="B103" s="56" t="inlineStr">
        <is>
          <t>HUNGARY</t>
        </is>
      </c>
    </row>
    <row r="104">
      <c r="A104" s="56" t="inlineStr">
        <is>
          <t>IS</t>
        </is>
      </c>
      <c r="B104" s="56" t="inlineStr">
        <is>
          <t>ICELAND</t>
        </is>
      </c>
    </row>
    <row r="105">
      <c r="A105" s="56" t="inlineStr">
        <is>
          <t>IN</t>
        </is>
      </c>
      <c r="B105" s="56" t="inlineStr">
        <is>
          <t>INDIA</t>
        </is>
      </c>
    </row>
    <row r="106">
      <c r="A106" s="56" t="inlineStr">
        <is>
          <t>ID</t>
        </is>
      </c>
      <c r="B106" s="56" t="inlineStr">
        <is>
          <t>INDONESIA</t>
        </is>
      </c>
    </row>
    <row r="107">
      <c r="A107" s="56" t="inlineStr">
        <is>
          <t>IR</t>
        </is>
      </c>
      <c r="B107" s="56" t="inlineStr">
        <is>
          <t>IRAN, ISLAMIC REPUBLIC OF</t>
        </is>
      </c>
    </row>
    <row r="108">
      <c r="A108" s="56" t="inlineStr">
        <is>
          <t>IQ</t>
        </is>
      </c>
      <c r="B108" s="56" t="inlineStr">
        <is>
          <t>IRAQ</t>
        </is>
      </c>
    </row>
    <row r="109">
      <c r="A109" s="56" t="inlineStr">
        <is>
          <t>IE</t>
        </is>
      </c>
      <c r="B109" s="56" t="inlineStr">
        <is>
          <t>IRELAND</t>
        </is>
      </c>
    </row>
    <row r="110">
      <c r="A110" s="56" t="inlineStr">
        <is>
          <t>IM</t>
        </is>
      </c>
      <c r="B110" s="56" t="inlineStr">
        <is>
          <t>ISLE OF MAN</t>
        </is>
      </c>
    </row>
    <row r="111">
      <c r="A111" s="56" t="inlineStr">
        <is>
          <t>IL</t>
        </is>
      </c>
      <c r="B111" s="56" t="inlineStr">
        <is>
          <t>ISRAEL</t>
        </is>
      </c>
    </row>
    <row r="112">
      <c r="A112" s="56" t="inlineStr">
        <is>
          <t>IT</t>
        </is>
      </c>
      <c r="B112" s="56" t="inlineStr">
        <is>
          <t>ITALY</t>
        </is>
      </c>
    </row>
    <row r="113">
      <c r="A113" s="56" t="inlineStr">
        <is>
          <t>JM</t>
        </is>
      </c>
      <c r="B113" s="56" t="inlineStr">
        <is>
          <t>JAMAICA</t>
        </is>
      </c>
    </row>
    <row r="114">
      <c r="A114" s="56" t="inlineStr">
        <is>
          <t>JP</t>
        </is>
      </c>
      <c r="B114" s="56" t="inlineStr">
        <is>
          <t>JAPAN</t>
        </is>
      </c>
    </row>
    <row r="115">
      <c r="A115" s="56" t="inlineStr">
        <is>
          <t>JE</t>
        </is>
      </c>
      <c r="B115" s="56" t="inlineStr">
        <is>
          <t>JERSEY</t>
        </is>
      </c>
    </row>
    <row r="116">
      <c r="A116" s="56" t="inlineStr">
        <is>
          <t>JO</t>
        </is>
      </c>
      <c r="B116" s="56" t="inlineStr">
        <is>
          <t>JORDAN</t>
        </is>
      </c>
    </row>
    <row r="117">
      <c r="A117" s="56" t="inlineStr">
        <is>
          <t>KZ</t>
        </is>
      </c>
      <c r="B117" s="56" t="inlineStr">
        <is>
          <t>KAZAKHSTAN</t>
        </is>
      </c>
    </row>
    <row r="118">
      <c r="A118" s="56" t="inlineStr">
        <is>
          <t>KE</t>
        </is>
      </c>
      <c r="B118" s="56" t="inlineStr">
        <is>
          <t>KENYA</t>
        </is>
      </c>
    </row>
    <row r="119">
      <c r="A119" s="56" t="inlineStr">
        <is>
          <t>KI</t>
        </is>
      </c>
      <c r="B119" s="56" t="inlineStr">
        <is>
          <t>KIRIBATI</t>
        </is>
      </c>
    </row>
    <row r="120">
      <c r="A120" s="56" t="inlineStr">
        <is>
          <t>KP</t>
        </is>
      </c>
      <c r="B120" s="56" t="inlineStr">
        <is>
          <t>KOREA, DEMOCRATIC PEOPLE'S REPUBLIC OF</t>
        </is>
      </c>
    </row>
    <row r="121">
      <c r="A121" s="56" t="inlineStr">
        <is>
          <t>KR</t>
        </is>
      </c>
      <c r="B121" s="56" t="inlineStr">
        <is>
          <t>KOREA, REPUBLIC OF</t>
        </is>
      </c>
    </row>
    <row r="122">
      <c r="A122" s="56" t="inlineStr">
        <is>
          <t>KW</t>
        </is>
      </c>
      <c r="B122" s="56" t="inlineStr">
        <is>
          <t>KUWAIT</t>
        </is>
      </c>
    </row>
    <row r="123">
      <c r="A123" s="56" t="inlineStr">
        <is>
          <t>KG</t>
        </is>
      </c>
      <c r="B123" s="56" t="inlineStr">
        <is>
          <t>KYRGYZSTAN</t>
        </is>
      </c>
    </row>
    <row r="124">
      <c r="A124" s="56" t="inlineStr">
        <is>
          <t>LA</t>
        </is>
      </c>
      <c r="B124" s="56" t="inlineStr">
        <is>
          <t>LAO PEOPLE'S DEMOCRATIC REPUBLIC</t>
        </is>
      </c>
    </row>
    <row r="125">
      <c r="A125" s="56" t="inlineStr">
        <is>
          <t>LV</t>
        </is>
      </c>
      <c r="B125" s="56" t="inlineStr">
        <is>
          <t>LATVIA</t>
        </is>
      </c>
    </row>
    <row r="126">
      <c r="A126" s="56" t="inlineStr">
        <is>
          <t>LB</t>
        </is>
      </c>
      <c r="B126" s="56" t="inlineStr">
        <is>
          <t>LEBANON</t>
        </is>
      </c>
    </row>
    <row r="127">
      <c r="A127" s="56" t="inlineStr">
        <is>
          <t>LS</t>
        </is>
      </c>
      <c r="B127" s="56" t="inlineStr">
        <is>
          <t>LESOTHO</t>
        </is>
      </c>
    </row>
    <row r="128">
      <c r="A128" s="56" t="inlineStr">
        <is>
          <t>LR</t>
        </is>
      </c>
      <c r="B128" s="56" t="inlineStr">
        <is>
          <t>LIBERIA</t>
        </is>
      </c>
    </row>
    <row r="129">
      <c r="A129" s="56" t="inlineStr">
        <is>
          <t>LY</t>
        </is>
      </c>
      <c r="B129" s="56" t="inlineStr">
        <is>
          <t>LIBYA</t>
        </is>
      </c>
    </row>
    <row r="130">
      <c r="A130" s="56" t="inlineStr">
        <is>
          <t>LI</t>
        </is>
      </c>
      <c r="B130" s="56" t="inlineStr">
        <is>
          <t>LIECHTENSTEIN</t>
        </is>
      </c>
    </row>
    <row r="131">
      <c r="A131" s="56" t="inlineStr">
        <is>
          <t>LT</t>
        </is>
      </c>
      <c r="B131" s="56" t="inlineStr">
        <is>
          <t>LITHUANIA</t>
        </is>
      </c>
    </row>
    <row r="132">
      <c r="A132" s="56" t="inlineStr">
        <is>
          <t>LU</t>
        </is>
      </c>
      <c r="B132" s="56" t="inlineStr">
        <is>
          <t>LUXEMBOURG</t>
        </is>
      </c>
    </row>
    <row r="133">
      <c r="A133" s="56" t="inlineStr">
        <is>
          <t>MO</t>
        </is>
      </c>
      <c r="B133" s="56" t="inlineStr">
        <is>
          <t>MACAO</t>
        </is>
      </c>
    </row>
    <row r="134">
      <c r="A134" s="56" t="inlineStr">
        <is>
          <t>MG</t>
        </is>
      </c>
      <c r="B134" s="56" t="inlineStr">
        <is>
          <t>MADAGASCAR</t>
        </is>
      </c>
    </row>
    <row r="135">
      <c r="A135" s="56" t="inlineStr">
        <is>
          <t>MW</t>
        </is>
      </c>
      <c r="B135" s="56" t="inlineStr">
        <is>
          <t>MALAWI</t>
        </is>
      </c>
    </row>
    <row r="136">
      <c r="A136" s="56" t="inlineStr">
        <is>
          <t>MY</t>
        </is>
      </c>
      <c r="B136" s="56" t="inlineStr">
        <is>
          <t>MALAYSIA</t>
        </is>
      </c>
    </row>
    <row r="137">
      <c r="A137" s="56" t="inlineStr">
        <is>
          <t>MV</t>
        </is>
      </c>
      <c r="B137" s="56" t="inlineStr">
        <is>
          <t>MALDIVES</t>
        </is>
      </c>
    </row>
    <row r="138">
      <c r="A138" s="56" t="inlineStr">
        <is>
          <t>ML</t>
        </is>
      </c>
      <c r="B138" s="56" t="inlineStr">
        <is>
          <t>MALI</t>
        </is>
      </c>
    </row>
    <row r="139">
      <c r="A139" s="56" t="inlineStr">
        <is>
          <t>MT</t>
        </is>
      </c>
      <c r="B139" s="56" t="inlineStr">
        <is>
          <t>MALTA</t>
        </is>
      </c>
    </row>
    <row r="140">
      <c r="A140" s="56" t="inlineStr">
        <is>
          <t>MH</t>
        </is>
      </c>
      <c r="B140" s="56" t="inlineStr">
        <is>
          <t>MARSHALL ISLANDS</t>
        </is>
      </c>
    </row>
    <row r="141">
      <c r="A141" s="56" t="inlineStr">
        <is>
          <t>MQ</t>
        </is>
      </c>
      <c r="B141" s="56" t="inlineStr">
        <is>
          <t>MARTINIQUE</t>
        </is>
      </c>
    </row>
    <row r="142">
      <c r="A142" s="56" t="inlineStr">
        <is>
          <t>MR</t>
        </is>
      </c>
      <c r="B142" s="56" t="inlineStr">
        <is>
          <t>MAURITANIA</t>
        </is>
      </c>
    </row>
    <row r="143">
      <c r="A143" s="56" t="inlineStr">
        <is>
          <t>MU</t>
        </is>
      </c>
      <c r="B143" s="56" t="inlineStr">
        <is>
          <t>MAURITIUS</t>
        </is>
      </c>
    </row>
    <row r="144">
      <c r="A144" s="56" t="inlineStr">
        <is>
          <t>YT</t>
        </is>
      </c>
      <c r="B144" s="56" t="inlineStr">
        <is>
          <t>MAYOTTE</t>
        </is>
      </c>
    </row>
    <row r="145">
      <c r="A145" s="56" t="inlineStr">
        <is>
          <t>MX</t>
        </is>
      </c>
      <c r="B145" s="56" t="inlineStr">
        <is>
          <t>MEXICO</t>
        </is>
      </c>
    </row>
    <row r="146">
      <c r="A146" s="56" t="inlineStr">
        <is>
          <t>FM</t>
        </is>
      </c>
      <c r="B146" s="56" t="inlineStr">
        <is>
          <t>MICRONESIA, FEDERATED STATES OF</t>
        </is>
      </c>
    </row>
    <row r="147">
      <c r="A147" s="56" t="inlineStr">
        <is>
          <t>MD</t>
        </is>
      </c>
      <c r="B147" s="56" t="inlineStr">
        <is>
          <t>MOLDOVA, REPUBLIC OF</t>
        </is>
      </c>
    </row>
    <row r="148">
      <c r="A148" s="56" t="inlineStr">
        <is>
          <t>MC</t>
        </is>
      </c>
      <c r="B148" s="56" t="inlineStr">
        <is>
          <t>MONACO</t>
        </is>
      </c>
    </row>
    <row r="149">
      <c r="A149" s="56" t="inlineStr">
        <is>
          <t>MN</t>
        </is>
      </c>
      <c r="B149" s="56" t="inlineStr">
        <is>
          <t>MONGOLIA</t>
        </is>
      </c>
    </row>
    <row r="150">
      <c r="A150" s="56" t="inlineStr">
        <is>
          <t>ME</t>
        </is>
      </c>
      <c r="B150" s="56" t="inlineStr">
        <is>
          <t>MONTENEGRO</t>
        </is>
      </c>
    </row>
    <row r="151">
      <c r="A151" s="56" t="inlineStr">
        <is>
          <t>MS</t>
        </is>
      </c>
      <c r="B151" s="56" t="inlineStr">
        <is>
          <t>MONTSERRAT</t>
        </is>
      </c>
    </row>
    <row r="152">
      <c r="A152" s="56" t="inlineStr">
        <is>
          <t>MA</t>
        </is>
      </c>
      <c r="B152" s="56" t="inlineStr">
        <is>
          <t>MOROCCO</t>
        </is>
      </c>
    </row>
    <row r="153">
      <c r="A153" s="56" t="inlineStr">
        <is>
          <t>MZ</t>
        </is>
      </c>
      <c r="B153" s="56" t="inlineStr">
        <is>
          <t>MOZAMBIQUE</t>
        </is>
      </c>
    </row>
    <row r="154">
      <c r="A154" s="56" t="inlineStr">
        <is>
          <t>MM</t>
        </is>
      </c>
      <c r="B154" s="56" t="inlineStr">
        <is>
          <t>MYANMAR</t>
        </is>
      </c>
    </row>
    <row r="155">
      <c r="A155" s="56" t="inlineStr">
        <is>
          <t>NA</t>
        </is>
      </c>
      <c r="B155" s="56" t="inlineStr">
        <is>
          <t>NAMIBIA</t>
        </is>
      </c>
    </row>
    <row r="156">
      <c r="A156" s="56" t="inlineStr">
        <is>
          <t>NR</t>
        </is>
      </c>
      <c r="B156" s="56" t="inlineStr">
        <is>
          <t>NAURU</t>
        </is>
      </c>
    </row>
    <row r="157">
      <c r="A157" s="56" t="inlineStr">
        <is>
          <t>NP</t>
        </is>
      </c>
      <c r="B157" s="56" t="inlineStr">
        <is>
          <t>NEPAL</t>
        </is>
      </c>
    </row>
    <row r="158">
      <c r="A158" s="56" t="inlineStr">
        <is>
          <t>NL</t>
        </is>
      </c>
      <c r="B158" s="56" t="inlineStr">
        <is>
          <t>NETHERLANDS, KINGDOM OF THE</t>
        </is>
      </c>
    </row>
    <row r="159">
      <c r="A159" s="56" t="inlineStr">
        <is>
          <t>NC</t>
        </is>
      </c>
      <c r="B159" s="56" t="inlineStr">
        <is>
          <t>NEW CALEDONIA</t>
        </is>
      </c>
    </row>
    <row r="160">
      <c r="A160" s="56" t="inlineStr">
        <is>
          <t>NZ</t>
        </is>
      </c>
      <c r="B160" s="56" t="inlineStr">
        <is>
          <t>NEW ZEALAND</t>
        </is>
      </c>
    </row>
    <row r="161">
      <c r="A161" s="56" t="inlineStr">
        <is>
          <t>NI</t>
        </is>
      </c>
      <c r="B161" s="56" t="inlineStr">
        <is>
          <t>NICARAGUA</t>
        </is>
      </c>
    </row>
    <row r="162">
      <c r="A162" s="56" t="inlineStr">
        <is>
          <t>NE</t>
        </is>
      </c>
      <c r="B162" s="56" t="inlineStr">
        <is>
          <t>NIGER</t>
        </is>
      </c>
    </row>
    <row r="163">
      <c r="A163" s="56" t="inlineStr">
        <is>
          <t>NG</t>
        </is>
      </c>
      <c r="B163" s="56" t="inlineStr">
        <is>
          <t>NIGERIA</t>
        </is>
      </c>
    </row>
    <row r="164">
      <c r="A164" s="56" t="inlineStr">
        <is>
          <t>NU</t>
        </is>
      </c>
      <c r="B164" s="56" t="inlineStr">
        <is>
          <t>NIUE</t>
        </is>
      </c>
    </row>
    <row r="165">
      <c r="A165" s="56" t="inlineStr">
        <is>
          <t>NF</t>
        </is>
      </c>
      <c r="B165" s="56" t="inlineStr">
        <is>
          <t>NORFOLK ISLAND</t>
        </is>
      </c>
    </row>
    <row r="166">
      <c r="A166" s="56" t="inlineStr">
        <is>
          <t>MK</t>
        </is>
      </c>
      <c r="B166" s="56" t="inlineStr">
        <is>
          <t>NORTH MACEDONIA</t>
        </is>
      </c>
    </row>
    <row r="167">
      <c r="A167" s="56" t="inlineStr">
        <is>
          <t>MP</t>
        </is>
      </c>
      <c r="B167" s="56" t="inlineStr">
        <is>
          <t>NORTHERN MARIANA ISLANDS</t>
        </is>
      </c>
    </row>
    <row r="168">
      <c r="A168" s="56" t="inlineStr">
        <is>
          <t>NO</t>
        </is>
      </c>
      <c r="B168" s="56" t="inlineStr">
        <is>
          <t>NORWAY</t>
        </is>
      </c>
    </row>
    <row r="169">
      <c r="A169" s="56" t="inlineStr">
        <is>
          <t>OM</t>
        </is>
      </c>
      <c r="B169" s="56" t="inlineStr">
        <is>
          <t>OMAN</t>
        </is>
      </c>
    </row>
    <row r="170">
      <c r="A170" s="56" t="inlineStr">
        <is>
          <t>PK</t>
        </is>
      </c>
      <c r="B170" s="56" t="inlineStr">
        <is>
          <t>PAKISTAN</t>
        </is>
      </c>
    </row>
    <row r="171">
      <c r="A171" s="56" t="inlineStr">
        <is>
          <t>PW</t>
        </is>
      </c>
      <c r="B171" s="56" t="inlineStr">
        <is>
          <t>PALAU</t>
        </is>
      </c>
    </row>
    <row r="172">
      <c r="A172" s="56" t="inlineStr">
        <is>
          <t>PS</t>
        </is>
      </c>
      <c r="B172" s="56" t="inlineStr">
        <is>
          <t>PALESTINE, STATE OF</t>
        </is>
      </c>
    </row>
    <row r="173">
      <c r="A173" s="56" t="inlineStr">
        <is>
          <t>PA</t>
        </is>
      </c>
      <c r="B173" s="56" t="inlineStr">
        <is>
          <t>PANAMA</t>
        </is>
      </c>
    </row>
    <row r="174">
      <c r="A174" s="56" t="inlineStr">
        <is>
          <t>PG</t>
        </is>
      </c>
      <c r="B174" s="56" t="inlineStr">
        <is>
          <t>PAPUA NEW GUINEA</t>
        </is>
      </c>
    </row>
    <row r="175">
      <c r="A175" s="56" t="inlineStr">
        <is>
          <t>PY</t>
        </is>
      </c>
      <c r="B175" s="56" t="inlineStr">
        <is>
          <t>PARAGUAY</t>
        </is>
      </c>
    </row>
    <row r="176">
      <c r="A176" s="56" t="inlineStr">
        <is>
          <t>PE</t>
        </is>
      </c>
      <c r="B176" s="56" t="inlineStr">
        <is>
          <t>PERU</t>
        </is>
      </c>
    </row>
    <row r="177">
      <c r="A177" s="56" t="inlineStr">
        <is>
          <t>PH</t>
        </is>
      </c>
      <c r="B177" s="56" t="inlineStr">
        <is>
          <t>PHILIPPINES</t>
        </is>
      </c>
    </row>
    <row r="178">
      <c r="A178" s="56" t="inlineStr">
        <is>
          <t>PN</t>
        </is>
      </c>
      <c r="B178" s="56" t="inlineStr">
        <is>
          <t>PITCAIRN</t>
        </is>
      </c>
    </row>
    <row r="179">
      <c r="A179" s="56" t="inlineStr">
        <is>
          <t>PL</t>
        </is>
      </c>
      <c r="B179" s="56" t="inlineStr">
        <is>
          <t>POLAND</t>
        </is>
      </c>
    </row>
    <row r="180">
      <c r="A180" s="56" t="inlineStr">
        <is>
          <t>PT</t>
        </is>
      </c>
      <c r="B180" s="56" t="inlineStr">
        <is>
          <t>PORTUGAL</t>
        </is>
      </c>
    </row>
    <row r="181">
      <c r="A181" s="56" t="inlineStr">
        <is>
          <t>PR</t>
        </is>
      </c>
      <c r="B181" s="56" t="inlineStr">
        <is>
          <t>PUERTO RICO</t>
        </is>
      </c>
    </row>
    <row r="182">
      <c r="A182" s="56" t="inlineStr">
        <is>
          <t>QA</t>
        </is>
      </c>
      <c r="B182" s="56" t="inlineStr">
        <is>
          <t>QATAR</t>
        </is>
      </c>
    </row>
    <row r="183">
      <c r="A183" s="56" t="inlineStr">
        <is>
          <t>RE</t>
        </is>
      </c>
      <c r="B183" s="56" t="inlineStr">
        <is>
          <t>RÉUNION</t>
        </is>
      </c>
    </row>
    <row r="184">
      <c r="A184" s="56" t="inlineStr">
        <is>
          <t>RO</t>
        </is>
      </c>
      <c r="B184" s="56" t="inlineStr">
        <is>
          <t>ROMANIA</t>
        </is>
      </c>
    </row>
    <row r="185">
      <c r="A185" s="56" t="inlineStr">
        <is>
          <t>RU</t>
        </is>
      </c>
      <c r="B185" s="56" t="inlineStr">
        <is>
          <t>RUSSIAN FEDERATION</t>
        </is>
      </c>
    </row>
    <row r="186">
      <c r="A186" s="56" t="inlineStr">
        <is>
          <t>RW</t>
        </is>
      </c>
      <c r="B186" s="56" t="inlineStr">
        <is>
          <t>RWANDA</t>
        </is>
      </c>
    </row>
    <row r="187">
      <c r="A187" s="56" t="inlineStr">
        <is>
          <t>BL</t>
        </is>
      </c>
      <c r="B187" s="56" t="inlineStr">
        <is>
          <t>SAINT BARTHÉLEMY</t>
        </is>
      </c>
    </row>
    <row r="188">
      <c r="A188" s="56" t="inlineStr">
        <is>
          <t>SH</t>
        </is>
      </c>
      <c r="B188" s="56" t="inlineStr">
        <is>
          <t>SAINT HELENA, ASCENSION AND TRISTAN DA CUNHA</t>
        </is>
      </c>
    </row>
    <row r="189">
      <c r="A189" s="56" t="inlineStr">
        <is>
          <t>KN</t>
        </is>
      </c>
      <c r="B189" s="56" t="inlineStr">
        <is>
          <t>SAINT KITTS AND NEVIS</t>
        </is>
      </c>
    </row>
    <row r="190">
      <c r="A190" s="56" t="inlineStr">
        <is>
          <t>LC</t>
        </is>
      </c>
      <c r="B190" s="56" t="inlineStr">
        <is>
          <t>SAINT LUCIA</t>
        </is>
      </c>
    </row>
    <row r="191">
      <c r="A191" s="56" t="inlineStr">
        <is>
          <t>MF</t>
        </is>
      </c>
      <c r="B191" s="56" t="inlineStr">
        <is>
          <t>SAINT MARTIN (FRENCH PART)</t>
        </is>
      </c>
    </row>
    <row r="192">
      <c r="A192" s="56" t="inlineStr">
        <is>
          <t>PM</t>
        </is>
      </c>
      <c r="B192" s="56" t="inlineStr">
        <is>
          <t>SAINT PIERRE AND MIQUELON</t>
        </is>
      </c>
    </row>
    <row r="193">
      <c r="A193" s="56" t="inlineStr">
        <is>
          <t>VC</t>
        </is>
      </c>
      <c r="B193" s="56" t="inlineStr">
        <is>
          <t>SAINT VINCENT AND THE GRENADINES</t>
        </is>
      </c>
    </row>
    <row r="194">
      <c r="A194" s="56" t="inlineStr">
        <is>
          <t>WS</t>
        </is>
      </c>
      <c r="B194" s="56" t="inlineStr">
        <is>
          <t>SAMOA</t>
        </is>
      </c>
    </row>
    <row r="195">
      <c r="A195" s="56" t="inlineStr">
        <is>
          <t>SM</t>
        </is>
      </c>
      <c r="B195" s="56" t="inlineStr">
        <is>
          <t>SAN MARINO</t>
        </is>
      </c>
    </row>
    <row r="196">
      <c r="A196" s="56" t="inlineStr">
        <is>
          <t>ST</t>
        </is>
      </c>
      <c r="B196" s="56" t="inlineStr">
        <is>
          <t>SAO TOME AND PRINCIPE</t>
        </is>
      </c>
    </row>
    <row r="197">
      <c r="A197" s="56" t="inlineStr">
        <is>
          <t>SA</t>
        </is>
      </c>
      <c r="B197" s="56" t="inlineStr">
        <is>
          <t>SAUDI ARABIA</t>
        </is>
      </c>
    </row>
    <row r="198">
      <c r="A198" s="56" t="inlineStr">
        <is>
          <t>SN</t>
        </is>
      </c>
      <c r="B198" s="56" t="inlineStr">
        <is>
          <t>SENEGAL</t>
        </is>
      </c>
    </row>
    <row r="199">
      <c r="A199" s="56" t="inlineStr">
        <is>
          <t>RS</t>
        </is>
      </c>
      <c r="B199" s="56" t="inlineStr">
        <is>
          <t>SERBIA</t>
        </is>
      </c>
    </row>
    <row r="200">
      <c r="A200" s="56" t="inlineStr">
        <is>
          <t>SC</t>
        </is>
      </c>
      <c r="B200" s="56" t="inlineStr">
        <is>
          <t>SEYCHELLES</t>
        </is>
      </c>
    </row>
    <row r="201">
      <c r="A201" s="56" t="inlineStr">
        <is>
          <t>SL</t>
        </is>
      </c>
      <c r="B201" s="56" t="inlineStr">
        <is>
          <t>SIERRA LEONE</t>
        </is>
      </c>
    </row>
    <row r="202">
      <c r="A202" s="56" t="inlineStr">
        <is>
          <t>SG</t>
        </is>
      </c>
      <c r="B202" s="56" t="inlineStr">
        <is>
          <t>SINGAPORE</t>
        </is>
      </c>
    </row>
    <row r="203">
      <c r="A203" s="56" t="inlineStr">
        <is>
          <t>SX</t>
        </is>
      </c>
      <c r="B203" s="56" t="inlineStr">
        <is>
          <t>SINT MAARTEN (DUTCH PART)</t>
        </is>
      </c>
    </row>
    <row r="204">
      <c r="A204" s="56" t="inlineStr">
        <is>
          <t>SK</t>
        </is>
      </c>
      <c r="B204" s="56" t="inlineStr">
        <is>
          <t>SLOVAKIA</t>
        </is>
      </c>
    </row>
    <row r="205">
      <c r="A205" s="56" t="inlineStr">
        <is>
          <t>SI</t>
        </is>
      </c>
      <c r="B205" s="56" t="inlineStr">
        <is>
          <t>SLOVENIA</t>
        </is>
      </c>
    </row>
    <row r="206">
      <c r="A206" s="56" t="inlineStr">
        <is>
          <t>SB</t>
        </is>
      </c>
      <c r="B206" s="56" t="inlineStr">
        <is>
          <t>SOLOMON ISLANDS</t>
        </is>
      </c>
    </row>
    <row r="207">
      <c r="A207" s="56" t="inlineStr">
        <is>
          <t>SO</t>
        </is>
      </c>
      <c r="B207" s="56" t="inlineStr">
        <is>
          <t>SOMALIA</t>
        </is>
      </c>
    </row>
    <row r="208">
      <c r="A208" s="56" t="inlineStr">
        <is>
          <t>ZA</t>
        </is>
      </c>
      <c r="B208" s="56" t="inlineStr">
        <is>
          <t>SOUTH AFRICA</t>
        </is>
      </c>
    </row>
    <row r="209">
      <c r="A209" s="56" t="inlineStr">
        <is>
          <t>GS</t>
        </is>
      </c>
      <c r="B209" s="56" t="inlineStr">
        <is>
          <t>SOUTH GEORGIA AND THE SOUTH SANDWICH ISLANDS</t>
        </is>
      </c>
    </row>
    <row r="210">
      <c r="A210" s="56" t="inlineStr">
        <is>
          <t>SS</t>
        </is>
      </c>
      <c r="B210" s="56" t="inlineStr">
        <is>
          <t>SOUTH SUDAN</t>
        </is>
      </c>
    </row>
    <row r="211">
      <c r="A211" s="56" t="inlineStr">
        <is>
          <t>ES</t>
        </is>
      </c>
      <c r="B211" s="56" t="inlineStr">
        <is>
          <t>SPAIN</t>
        </is>
      </c>
    </row>
    <row r="212">
      <c r="A212" s="56" t="inlineStr">
        <is>
          <t>LK</t>
        </is>
      </c>
      <c r="B212" s="56" t="inlineStr">
        <is>
          <t>SRI LANKA</t>
        </is>
      </c>
    </row>
    <row r="213">
      <c r="A213" s="56" t="inlineStr">
        <is>
          <t>SD</t>
        </is>
      </c>
      <c r="B213" s="56" t="inlineStr">
        <is>
          <t>SUDAN</t>
        </is>
      </c>
    </row>
    <row r="214">
      <c r="A214" s="56" t="inlineStr">
        <is>
          <t>SR</t>
        </is>
      </c>
      <c r="B214" s="56" t="inlineStr">
        <is>
          <t>SURINAME</t>
        </is>
      </c>
    </row>
    <row r="215">
      <c r="A215" s="56" t="inlineStr">
        <is>
          <t>SJ</t>
        </is>
      </c>
      <c r="B215" s="56" t="inlineStr">
        <is>
          <t>SVALBARD AND JAN MAYEN</t>
        </is>
      </c>
    </row>
    <row r="216">
      <c r="A216" s="56" t="inlineStr">
        <is>
          <t>SE</t>
        </is>
      </c>
      <c r="B216" s="56" t="inlineStr">
        <is>
          <t>SWEDEN</t>
        </is>
      </c>
    </row>
    <row r="217">
      <c r="A217" s="56" t="inlineStr">
        <is>
          <t>CH</t>
        </is>
      </c>
      <c r="B217" s="56" t="inlineStr">
        <is>
          <t>SWITZERLAND</t>
        </is>
      </c>
    </row>
    <row r="218">
      <c r="A218" s="56" t="inlineStr">
        <is>
          <t>SY</t>
        </is>
      </c>
      <c r="B218" s="56" t="inlineStr">
        <is>
          <t>SYRIAN ARAB REPUBLIC</t>
        </is>
      </c>
    </row>
    <row r="219">
      <c r="A219" s="56" t="inlineStr">
        <is>
          <t>TW</t>
        </is>
      </c>
      <c r="B219" s="56" t="inlineStr">
        <is>
          <t>TAIWAN, PROVINCE OF CHINA</t>
        </is>
      </c>
    </row>
    <row r="220">
      <c r="A220" s="56" t="inlineStr">
        <is>
          <t>TJ</t>
        </is>
      </c>
      <c r="B220" s="56" t="inlineStr">
        <is>
          <t>TAJIKISTAN</t>
        </is>
      </c>
    </row>
    <row r="221">
      <c r="A221" s="56" t="inlineStr">
        <is>
          <t>TZ</t>
        </is>
      </c>
      <c r="B221" s="56" t="inlineStr">
        <is>
          <t>TANZANIA, UNITED REPUBLIC OF</t>
        </is>
      </c>
    </row>
    <row r="222">
      <c r="A222" s="56" t="inlineStr">
        <is>
          <t>TH</t>
        </is>
      </c>
      <c r="B222" s="56" t="inlineStr">
        <is>
          <t>THAILAND</t>
        </is>
      </c>
    </row>
    <row r="223">
      <c r="A223" s="56" t="inlineStr">
        <is>
          <t>TL</t>
        </is>
      </c>
      <c r="B223" s="56" t="inlineStr">
        <is>
          <t>TIMOR-LESTE</t>
        </is>
      </c>
    </row>
    <row r="224">
      <c r="A224" s="56" t="inlineStr">
        <is>
          <t>TG</t>
        </is>
      </c>
      <c r="B224" s="56" t="inlineStr">
        <is>
          <t>TOGO</t>
        </is>
      </c>
    </row>
    <row r="225">
      <c r="A225" s="56" t="inlineStr">
        <is>
          <t>TK</t>
        </is>
      </c>
      <c r="B225" s="56" t="inlineStr">
        <is>
          <t>TOKELAU</t>
        </is>
      </c>
    </row>
    <row r="226">
      <c r="A226" s="56" t="inlineStr">
        <is>
          <t>TO</t>
        </is>
      </c>
      <c r="B226" s="56" t="inlineStr">
        <is>
          <t>TONGA</t>
        </is>
      </c>
    </row>
    <row r="227">
      <c r="A227" s="56" t="inlineStr">
        <is>
          <t>TT</t>
        </is>
      </c>
      <c r="B227" s="56" t="inlineStr">
        <is>
          <t>TRINIDAD AND TOBAGO</t>
        </is>
      </c>
    </row>
    <row r="228">
      <c r="A228" s="56" t="inlineStr">
        <is>
          <t>TN</t>
        </is>
      </c>
      <c r="B228" s="56" t="inlineStr">
        <is>
          <t>TUNISIA</t>
        </is>
      </c>
    </row>
    <row r="229">
      <c r="A229" s="56" t="inlineStr">
        <is>
          <t>TR</t>
        </is>
      </c>
      <c r="B229" s="56" t="inlineStr">
        <is>
          <t>TÜRKİYE</t>
        </is>
      </c>
    </row>
    <row r="230">
      <c r="A230" s="56" t="inlineStr">
        <is>
          <t>TM</t>
        </is>
      </c>
      <c r="B230" s="56" t="inlineStr">
        <is>
          <t>TURKMENISTAN</t>
        </is>
      </c>
    </row>
    <row r="231">
      <c r="A231" s="56" t="inlineStr">
        <is>
          <t>TC</t>
        </is>
      </c>
      <c r="B231" s="56" t="inlineStr">
        <is>
          <t>TURKS AND CAICOS ISLANDS</t>
        </is>
      </c>
    </row>
    <row r="232">
      <c r="A232" s="56" t="inlineStr">
        <is>
          <t>TV</t>
        </is>
      </c>
      <c r="B232" s="56" t="inlineStr">
        <is>
          <t>TUVALU</t>
        </is>
      </c>
    </row>
    <row r="233">
      <c r="A233" s="56" t="inlineStr">
        <is>
          <t>UG</t>
        </is>
      </c>
      <c r="B233" s="56" t="inlineStr">
        <is>
          <t>UGANDA</t>
        </is>
      </c>
    </row>
    <row r="234">
      <c r="A234" s="56" t="inlineStr">
        <is>
          <t>UA</t>
        </is>
      </c>
      <c r="B234" s="56" t="inlineStr">
        <is>
          <t>UKRAINE</t>
        </is>
      </c>
    </row>
    <row r="235">
      <c r="A235" s="56" t="inlineStr">
        <is>
          <t>AE</t>
        </is>
      </c>
      <c r="B235" s="56" t="inlineStr">
        <is>
          <t>UNITED ARAB EMIRATES</t>
        </is>
      </c>
    </row>
    <row r="236">
      <c r="A236" s="56" t="inlineStr">
        <is>
          <t>GB</t>
        </is>
      </c>
      <c r="B236" s="56" t="inlineStr">
        <is>
          <t>UNITED KINGDOM OF GREAT BRITAIN AND NORTHERN IRELAND</t>
        </is>
      </c>
    </row>
    <row r="237">
      <c r="A237" s="56" t="inlineStr">
        <is>
          <t>UM</t>
        </is>
      </c>
      <c r="B237" s="56" t="inlineStr">
        <is>
          <t>UNITED STATES MINOR OUTLYING ISLANDS</t>
        </is>
      </c>
    </row>
    <row r="238">
      <c r="A238" s="56" t="inlineStr">
        <is>
          <t>US</t>
        </is>
      </c>
      <c r="B238" s="56" t="inlineStr">
        <is>
          <t>UNITED STATES OF AMERICA</t>
        </is>
      </c>
    </row>
    <row r="239">
      <c r="A239" s="56" t="inlineStr">
        <is>
          <t>UY</t>
        </is>
      </c>
      <c r="B239" s="56" t="inlineStr">
        <is>
          <t>URUGUAY</t>
        </is>
      </c>
    </row>
    <row r="240">
      <c r="A240" s="56" t="inlineStr">
        <is>
          <t>UZ</t>
        </is>
      </c>
      <c r="B240" s="56" t="inlineStr">
        <is>
          <t>UZBEKISTAN</t>
        </is>
      </c>
    </row>
    <row r="241">
      <c r="A241" s="56" t="inlineStr">
        <is>
          <t>VU</t>
        </is>
      </c>
      <c r="B241" s="56" t="inlineStr">
        <is>
          <t>VANUATU</t>
        </is>
      </c>
    </row>
    <row r="242">
      <c r="A242" s="56" t="inlineStr">
        <is>
          <t>VE</t>
        </is>
      </c>
      <c r="B242" s="56" t="inlineStr">
        <is>
          <t>VENEZUELA, BOLIVARIAN REPUBLIC OF</t>
        </is>
      </c>
    </row>
    <row r="243">
      <c r="A243" s="56" t="inlineStr">
        <is>
          <t>VN</t>
        </is>
      </c>
      <c r="B243" s="56" t="inlineStr">
        <is>
          <t>VIET NAM</t>
        </is>
      </c>
    </row>
    <row r="244">
      <c r="A244" s="56" t="inlineStr">
        <is>
          <t>VG</t>
        </is>
      </c>
      <c r="B244" s="56" t="inlineStr">
        <is>
          <t>VIRGIN ISLANDS (BRITISH)</t>
        </is>
      </c>
    </row>
    <row r="245">
      <c r="A245" s="56" t="inlineStr">
        <is>
          <t>VI</t>
        </is>
      </c>
      <c r="B245" s="56" t="inlineStr">
        <is>
          <t>VIRGIN ISLANDS (U.S.)</t>
        </is>
      </c>
    </row>
    <row r="246">
      <c r="A246" s="56" t="inlineStr">
        <is>
          <t>WF</t>
        </is>
      </c>
      <c r="B246" s="56" t="inlineStr">
        <is>
          <t>WALLIS AND FUTUNA</t>
        </is>
      </c>
    </row>
    <row r="247">
      <c r="A247" s="56" t="inlineStr">
        <is>
          <t>EH</t>
        </is>
      </c>
      <c r="B247" s="56" t="inlineStr">
        <is>
          <t>WESTERN SAHARA *</t>
        </is>
      </c>
    </row>
    <row r="248">
      <c r="A248" s="56" t="inlineStr">
        <is>
          <t>YE</t>
        </is>
      </c>
      <c r="B248" s="56" t="inlineStr">
        <is>
          <t>YEMEN</t>
        </is>
      </c>
    </row>
    <row r="249">
      <c r="A249" s="56" t="inlineStr">
        <is>
          <t>ZM</t>
        </is>
      </c>
      <c r="B249" s="56" t="inlineStr">
        <is>
          <t>ZAMBIA</t>
        </is>
      </c>
    </row>
    <row r="250">
      <c r="A250" s="56" t="inlineStr">
        <is>
          <t>ZW</t>
        </is>
      </c>
      <c r="B250" s="56" t="inlineStr">
        <is>
          <t>ZIMBABWE</t>
        </is>
      </c>
    </row>
  </sheetData>
  <pageMargins left="0.75" right="0.75" top="1" bottom="1" header="0.3" footer="0.3"/>
  <pageSetup orientation="portrait" paperSize="9"/>
  <headerFooter>
    <oddHeader>&amp;R&amp;"Calibri"&amp;1 &amp;KFF0000 L2: Internal use only#_x000d_</oddHeader>
    <oddFooter/>
    <evenHeader/>
    <evenFooter/>
    <firstHeader/>
    <firstFooter/>
  </headerFooter>
</worksheet>
</file>

<file path=xl/worksheets/sheet12.xml><?xml version="1.0" encoding="utf-8"?>
<worksheet xmlns="http://schemas.openxmlformats.org/spreadsheetml/2006/main">
  <sheetPr codeName="Sheet1">
    <outlinePr summaryBelow="1" summaryRight="1"/>
    <pageSetUpPr/>
  </sheetPr>
  <dimension ref="A1:C6261"/>
  <sheetViews>
    <sheetView workbookViewId="0">
      <selection activeCell="A2" sqref="A2"/>
    </sheetView>
  </sheetViews>
  <sheetFormatPr baseColWidth="8" defaultColWidth="8.875" defaultRowHeight="13.5"/>
  <cols>
    <col width="27.25" customWidth="1" min="2" max="2"/>
    <col width="15.25" customWidth="1" min="3" max="3"/>
  </cols>
  <sheetData>
    <row r="1">
      <c r="A1" s="149" t="inlineStr">
        <is>
          <t>Code</t>
        </is>
      </c>
      <c r="B1" s="149" t="inlineStr">
        <is>
          <t>State / Province Name</t>
        </is>
      </c>
      <c r="C1" s="149" t="inlineStr">
        <is>
          <t>Matching Key</t>
        </is>
      </c>
    </row>
    <row r="2">
      <c r="A2" t="inlineStr">
        <is>
          <t>AD-02</t>
        </is>
      </c>
      <c r="B2" t="inlineStr">
        <is>
          <t>Canillo</t>
        </is>
      </c>
      <c r="C2" t="inlineStr">
        <is>
          <t>ADCanillo</t>
        </is>
      </c>
    </row>
    <row r="3">
      <c r="A3" t="inlineStr">
        <is>
          <t>AD-03</t>
        </is>
      </c>
      <c r="B3" t="inlineStr">
        <is>
          <t>Encamp</t>
        </is>
      </c>
      <c r="C3" t="inlineStr">
        <is>
          <t>ADEncamp</t>
        </is>
      </c>
    </row>
    <row r="4">
      <c r="A4" t="inlineStr">
        <is>
          <t>AD-04</t>
        </is>
      </c>
      <c r="B4" t="inlineStr">
        <is>
          <t>La Massana</t>
        </is>
      </c>
      <c r="C4" t="inlineStr">
        <is>
          <t>ADLa Massana</t>
        </is>
      </c>
    </row>
    <row r="5">
      <c r="A5" t="inlineStr">
        <is>
          <t>AD-05</t>
        </is>
      </c>
      <c r="B5" t="inlineStr">
        <is>
          <t>Ordino</t>
        </is>
      </c>
      <c r="C5" t="inlineStr">
        <is>
          <t>ADOrdino</t>
        </is>
      </c>
    </row>
    <row r="6">
      <c r="A6" t="inlineStr">
        <is>
          <t>AD-06</t>
        </is>
      </c>
      <c r="B6" t="inlineStr">
        <is>
          <t>Sant Julià de Lòria</t>
        </is>
      </c>
      <c r="C6" t="inlineStr">
        <is>
          <t>ADSant Julià de Lòria</t>
        </is>
      </c>
    </row>
    <row r="7">
      <c r="A7" t="inlineStr">
        <is>
          <t>AD-07</t>
        </is>
      </c>
      <c r="B7" t="inlineStr">
        <is>
          <t>Andorra la Vella</t>
        </is>
      </c>
      <c r="C7" t="inlineStr">
        <is>
          <t>ADAndorra la Vella</t>
        </is>
      </c>
    </row>
    <row r="8">
      <c r="A8" t="inlineStr">
        <is>
          <t>AD-08</t>
        </is>
      </c>
      <c r="B8" t="inlineStr">
        <is>
          <t>Escaldes-Engordany</t>
        </is>
      </c>
      <c r="C8" t="inlineStr">
        <is>
          <t>ADEscaldes-Engordany</t>
        </is>
      </c>
    </row>
    <row r="9">
      <c r="A9" t="inlineStr">
        <is>
          <t>AE-AJ</t>
        </is>
      </c>
      <c r="B9" t="inlineStr">
        <is>
          <t>‘Ajmān</t>
        </is>
      </c>
      <c r="C9" t="inlineStr">
        <is>
          <t>AE‘Ajmān</t>
        </is>
      </c>
    </row>
    <row r="10">
      <c r="A10" t="inlineStr">
        <is>
          <t>AE-AZ</t>
        </is>
      </c>
      <c r="B10" t="inlineStr">
        <is>
          <t>Abū Z̧aby</t>
        </is>
      </c>
      <c r="C10" t="inlineStr">
        <is>
          <t>AEAbū Z̧aby</t>
        </is>
      </c>
    </row>
    <row r="11">
      <c r="A11" t="inlineStr">
        <is>
          <t>AE-DU</t>
        </is>
      </c>
      <c r="B11" t="inlineStr">
        <is>
          <t>Dubayy</t>
        </is>
      </c>
      <c r="C11" t="inlineStr">
        <is>
          <t>AEDubayy</t>
        </is>
      </c>
    </row>
    <row r="12">
      <c r="A12" t="inlineStr">
        <is>
          <t>AE-FU</t>
        </is>
      </c>
      <c r="B12" t="inlineStr">
        <is>
          <t>Al Fujayrah</t>
        </is>
      </c>
      <c r="C12" t="inlineStr">
        <is>
          <t>AEAl Fujayrah</t>
        </is>
      </c>
    </row>
    <row r="13">
      <c r="A13" t="inlineStr">
        <is>
          <t>AE-RK</t>
        </is>
      </c>
      <c r="B13" t="inlineStr">
        <is>
          <t>Ra’s al Khaymah</t>
        </is>
      </c>
      <c r="C13" t="inlineStr">
        <is>
          <t>AERa’s al Khaymah</t>
        </is>
      </c>
    </row>
    <row r="14">
      <c r="A14" t="inlineStr">
        <is>
          <t>AE-SH</t>
        </is>
      </c>
      <c r="B14" t="inlineStr">
        <is>
          <t>Ash Shāriqah</t>
        </is>
      </c>
      <c r="C14" t="inlineStr">
        <is>
          <t>AEAsh Shāriqah</t>
        </is>
      </c>
    </row>
    <row r="15">
      <c r="A15" t="inlineStr">
        <is>
          <t>AE-UQ</t>
        </is>
      </c>
      <c r="B15" t="inlineStr">
        <is>
          <t>Umm al Qaywayn</t>
        </is>
      </c>
      <c r="C15" t="inlineStr">
        <is>
          <t>AEUmm al Qaywayn</t>
        </is>
      </c>
    </row>
    <row r="16">
      <c r="A16" t="inlineStr">
        <is>
          <t>AF-BAL</t>
        </is>
      </c>
      <c r="B16" t="inlineStr">
        <is>
          <t>Balkh</t>
        </is>
      </c>
      <c r="C16" t="inlineStr">
        <is>
          <t>AFBalkh</t>
        </is>
      </c>
    </row>
    <row r="17">
      <c r="A17" t="inlineStr">
        <is>
          <t>AF-BAL</t>
        </is>
      </c>
      <c r="B17" t="inlineStr">
        <is>
          <t>Balkh</t>
        </is>
      </c>
      <c r="C17" t="inlineStr">
        <is>
          <t>AFBalkh</t>
        </is>
      </c>
    </row>
    <row r="18">
      <c r="A18" t="inlineStr">
        <is>
          <t>AF-BAM</t>
        </is>
      </c>
      <c r="B18" t="inlineStr">
        <is>
          <t>Bāmyān</t>
        </is>
      </c>
      <c r="C18" t="inlineStr">
        <is>
          <t>AFBāmyān</t>
        </is>
      </c>
    </row>
    <row r="19">
      <c r="A19" t="inlineStr">
        <is>
          <t>AF-BAM</t>
        </is>
      </c>
      <c r="B19" t="inlineStr">
        <is>
          <t>Bāmyān</t>
        </is>
      </c>
      <c r="C19" t="inlineStr">
        <is>
          <t>AFBāmyān</t>
        </is>
      </c>
    </row>
    <row r="20">
      <c r="A20" t="inlineStr">
        <is>
          <t>AF-BDG</t>
        </is>
      </c>
      <c r="B20" t="inlineStr">
        <is>
          <t>Bādghīs</t>
        </is>
      </c>
      <c r="C20" t="inlineStr">
        <is>
          <t>AFBādghīs</t>
        </is>
      </c>
    </row>
    <row r="21">
      <c r="A21" t="inlineStr">
        <is>
          <t>AF-BDG</t>
        </is>
      </c>
      <c r="B21" t="inlineStr">
        <is>
          <t>Bādghīs</t>
        </is>
      </c>
      <c r="C21" t="inlineStr">
        <is>
          <t>AFBādghīs</t>
        </is>
      </c>
    </row>
    <row r="22">
      <c r="A22" t="inlineStr">
        <is>
          <t>AF-BDS</t>
        </is>
      </c>
      <c r="B22" t="inlineStr">
        <is>
          <t>Badakhshān</t>
        </is>
      </c>
      <c r="C22" t="inlineStr">
        <is>
          <t>AFBadakhshān</t>
        </is>
      </c>
    </row>
    <row r="23">
      <c r="A23" t="inlineStr">
        <is>
          <t>AF-BDS</t>
        </is>
      </c>
      <c r="B23" t="inlineStr">
        <is>
          <t>Badakhshān</t>
        </is>
      </c>
      <c r="C23" t="inlineStr">
        <is>
          <t>AFBadakhshān</t>
        </is>
      </c>
    </row>
    <row r="24">
      <c r="A24" t="inlineStr">
        <is>
          <t>AF-BGL</t>
        </is>
      </c>
      <c r="B24" t="inlineStr">
        <is>
          <t>Baghlān</t>
        </is>
      </c>
      <c r="C24" t="inlineStr">
        <is>
          <t>AFBaghlān</t>
        </is>
      </c>
    </row>
    <row r="25">
      <c r="A25" t="inlineStr">
        <is>
          <t>AF-BGL</t>
        </is>
      </c>
      <c r="B25" t="inlineStr">
        <is>
          <t>Baghlān</t>
        </is>
      </c>
      <c r="C25" t="inlineStr">
        <is>
          <t>AFBaghlān</t>
        </is>
      </c>
    </row>
    <row r="26">
      <c r="A26" t="inlineStr">
        <is>
          <t>AF-DAY</t>
        </is>
      </c>
      <c r="B26" t="inlineStr">
        <is>
          <t>Dāykundī</t>
        </is>
      </c>
      <c r="C26" t="inlineStr">
        <is>
          <t>AFDāykundī</t>
        </is>
      </c>
    </row>
    <row r="27">
      <c r="A27" t="inlineStr">
        <is>
          <t>AF-DAY</t>
        </is>
      </c>
      <c r="B27" t="inlineStr">
        <is>
          <t>Dāykundī</t>
        </is>
      </c>
      <c r="C27" t="inlineStr">
        <is>
          <t>AFDāykundī</t>
        </is>
      </c>
    </row>
    <row r="28">
      <c r="A28" t="inlineStr">
        <is>
          <t>AF-FRA</t>
        </is>
      </c>
      <c r="B28" t="inlineStr">
        <is>
          <t>Farāh</t>
        </is>
      </c>
      <c r="C28" t="inlineStr">
        <is>
          <t>AFFarāh</t>
        </is>
      </c>
    </row>
    <row r="29">
      <c r="A29" t="inlineStr">
        <is>
          <t>AF-FRA</t>
        </is>
      </c>
      <c r="B29" t="inlineStr">
        <is>
          <t>Farāh</t>
        </is>
      </c>
      <c r="C29" t="inlineStr">
        <is>
          <t>AFFarāh</t>
        </is>
      </c>
    </row>
    <row r="30">
      <c r="A30" t="inlineStr">
        <is>
          <t>AF-FYB</t>
        </is>
      </c>
      <c r="B30" t="inlineStr">
        <is>
          <t>Fāryāb</t>
        </is>
      </c>
      <c r="C30" t="inlineStr">
        <is>
          <t>AFFāryāb</t>
        </is>
      </c>
    </row>
    <row r="31">
      <c r="A31" t="inlineStr">
        <is>
          <t>AF-FYB</t>
        </is>
      </c>
      <c r="B31" t="inlineStr">
        <is>
          <t>Fāryāb</t>
        </is>
      </c>
      <c r="C31" t="inlineStr">
        <is>
          <t>AFFāryāb</t>
        </is>
      </c>
    </row>
    <row r="32">
      <c r="A32" t="inlineStr">
        <is>
          <t>AF-GHA</t>
        </is>
      </c>
      <c r="B32" t="inlineStr">
        <is>
          <t>Ghaznī</t>
        </is>
      </c>
      <c r="C32" t="inlineStr">
        <is>
          <t>AFGhaznī</t>
        </is>
      </c>
    </row>
    <row r="33">
      <c r="A33" t="inlineStr">
        <is>
          <t>AF-GHA</t>
        </is>
      </c>
      <c r="B33" t="inlineStr">
        <is>
          <t>Ghaznī</t>
        </is>
      </c>
      <c r="C33" t="inlineStr">
        <is>
          <t>AFGhaznī</t>
        </is>
      </c>
    </row>
    <row r="34">
      <c r="A34" t="inlineStr">
        <is>
          <t>AF-GHO</t>
        </is>
      </c>
      <c r="B34" t="inlineStr">
        <is>
          <t>Ghōr</t>
        </is>
      </c>
      <c r="C34" t="inlineStr">
        <is>
          <t>AFGhōr</t>
        </is>
      </c>
    </row>
    <row r="35">
      <c r="A35" t="inlineStr">
        <is>
          <t>AF-GHO</t>
        </is>
      </c>
      <c r="B35" t="inlineStr">
        <is>
          <t>Ghōr</t>
        </is>
      </c>
      <c r="C35" t="inlineStr">
        <is>
          <t>AFGhōr</t>
        </is>
      </c>
    </row>
    <row r="36">
      <c r="A36" t="inlineStr">
        <is>
          <t>AF-HEL</t>
        </is>
      </c>
      <c r="B36" t="inlineStr">
        <is>
          <t>Helmand</t>
        </is>
      </c>
      <c r="C36" t="inlineStr">
        <is>
          <t>AFHelmand</t>
        </is>
      </c>
    </row>
    <row r="37">
      <c r="A37" t="inlineStr">
        <is>
          <t>AF-HEL</t>
        </is>
      </c>
      <c r="B37" t="inlineStr">
        <is>
          <t>Helmand</t>
        </is>
      </c>
      <c r="C37" t="inlineStr">
        <is>
          <t>AFHelmand</t>
        </is>
      </c>
    </row>
    <row r="38">
      <c r="A38" t="inlineStr">
        <is>
          <t>AF-HER</t>
        </is>
      </c>
      <c r="B38" t="inlineStr">
        <is>
          <t>Herāt</t>
        </is>
      </c>
      <c r="C38" t="inlineStr">
        <is>
          <t>AFHerāt</t>
        </is>
      </c>
    </row>
    <row r="39">
      <c r="A39" t="inlineStr">
        <is>
          <t>AF-HER</t>
        </is>
      </c>
      <c r="B39" t="inlineStr">
        <is>
          <t>Herāt</t>
        </is>
      </c>
      <c r="C39" t="inlineStr">
        <is>
          <t>AFHerāt</t>
        </is>
      </c>
    </row>
    <row r="40">
      <c r="A40" t="inlineStr">
        <is>
          <t>AF-JOW</t>
        </is>
      </c>
      <c r="B40" t="inlineStr">
        <is>
          <t>Jowzjān</t>
        </is>
      </c>
      <c r="C40" t="inlineStr">
        <is>
          <t>AFJowzjān</t>
        </is>
      </c>
    </row>
    <row r="41">
      <c r="A41" t="inlineStr">
        <is>
          <t>AF-JOW</t>
        </is>
      </c>
      <c r="B41" t="inlineStr">
        <is>
          <t>Jowzjān</t>
        </is>
      </c>
      <c r="C41" t="inlineStr">
        <is>
          <t>AFJowzjān</t>
        </is>
      </c>
    </row>
    <row r="42">
      <c r="A42" t="inlineStr">
        <is>
          <t>AF-KAB</t>
        </is>
      </c>
      <c r="B42" t="inlineStr">
        <is>
          <t>Kābul</t>
        </is>
      </c>
      <c r="C42" t="inlineStr">
        <is>
          <t>AFKābul</t>
        </is>
      </c>
    </row>
    <row r="43">
      <c r="A43" t="inlineStr">
        <is>
          <t>AF-KAB</t>
        </is>
      </c>
      <c r="B43" t="inlineStr">
        <is>
          <t>Kābul</t>
        </is>
      </c>
      <c r="C43" t="inlineStr">
        <is>
          <t>AFKābul</t>
        </is>
      </c>
    </row>
    <row r="44">
      <c r="A44" t="inlineStr">
        <is>
          <t>AF-KAN</t>
        </is>
      </c>
      <c r="B44" t="inlineStr">
        <is>
          <t>Kandahār</t>
        </is>
      </c>
      <c r="C44" t="inlineStr">
        <is>
          <t>AFKandahār</t>
        </is>
      </c>
    </row>
    <row r="45">
      <c r="A45" t="inlineStr">
        <is>
          <t>AF-KAN</t>
        </is>
      </c>
      <c r="B45" t="inlineStr">
        <is>
          <t>Kandahār</t>
        </is>
      </c>
      <c r="C45" t="inlineStr">
        <is>
          <t>AFKandahār</t>
        </is>
      </c>
    </row>
    <row r="46">
      <c r="A46" t="inlineStr">
        <is>
          <t>AF-KAP</t>
        </is>
      </c>
      <c r="B46" t="inlineStr">
        <is>
          <t>Kāpīsā</t>
        </is>
      </c>
      <c r="C46" t="inlineStr">
        <is>
          <t>AFKāpīsā</t>
        </is>
      </c>
    </row>
    <row r="47">
      <c r="A47" t="inlineStr">
        <is>
          <t>AF-KAP</t>
        </is>
      </c>
      <c r="B47" t="inlineStr">
        <is>
          <t>Kāpīsā</t>
        </is>
      </c>
      <c r="C47" t="inlineStr">
        <is>
          <t>AFKāpīsā</t>
        </is>
      </c>
    </row>
    <row r="48">
      <c r="A48" t="inlineStr">
        <is>
          <t>AF-KDZ</t>
        </is>
      </c>
      <c r="B48" t="inlineStr">
        <is>
          <t>Kunduz</t>
        </is>
      </c>
      <c r="C48" t="inlineStr">
        <is>
          <t>AFKunduz</t>
        </is>
      </c>
    </row>
    <row r="49">
      <c r="A49" t="inlineStr">
        <is>
          <t>AF-KDZ</t>
        </is>
      </c>
      <c r="B49" t="inlineStr">
        <is>
          <t>Kunduz</t>
        </is>
      </c>
      <c r="C49" t="inlineStr">
        <is>
          <t>AFKunduz</t>
        </is>
      </c>
    </row>
    <row r="50">
      <c r="A50" t="inlineStr">
        <is>
          <t>AF-KHO</t>
        </is>
      </c>
      <c r="B50" t="inlineStr">
        <is>
          <t>Khōst</t>
        </is>
      </c>
      <c r="C50" t="inlineStr">
        <is>
          <t>AFKhōst</t>
        </is>
      </c>
    </row>
    <row r="51">
      <c r="A51" t="inlineStr">
        <is>
          <t>AF-KHO</t>
        </is>
      </c>
      <c r="B51" t="inlineStr">
        <is>
          <t>Khōst</t>
        </is>
      </c>
      <c r="C51" t="inlineStr">
        <is>
          <t>AFKhōst</t>
        </is>
      </c>
    </row>
    <row r="52">
      <c r="A52" t="inlineStr">
        <is>
          <t>AF-KNR</t>
        </is>
      </c>
      <c r="B52" t="inlineStr">
        <is>
          <t>Kunaṟ</t>
        </is>
      </c>
      <c r="C52" t="inlineStr">
        <is>
          <t>AFKunaṟ</t>
        </is>
      </c>
    </row>
    <row r="53">
      <c r="A53" t="inlineStr">
        <is>
          <t>AF-KNR</t>
        </is>
      </c>
      <c r="B53" t="inlineStr">
        <is>
          <t>Kunaṟ</t>
        </is>
      </c>
      <c r="C53" t="inlineStr">
        <is>
          <t>AFKunaṟ</t>
        </is>
      </c>
    </row>
    <row r="54">
      <c r="A54" t="inlineStr">
        <is>
          <t>AF-LAG</t>
        </is>
      </c>
      <c r="B54" t="inlineStr">
        <is>
          <t>Laghmān</t>
        </is>
      </c>
      <c r="C54" t="inlineStr">
        <is>
          <t>AFLaghmān</t>
        </is>
      </c>
    </row>
    <row r="55">
      <c r="A55" t="inlineStr">
        <is>
          <t>AF-LAG</t>
        </is>
      </c>
      <c r="B55" t="inlineStr">
        <is>
          <t>Laghmān</t>
        </is>
      </c>
      <c r="C55" t="inlineStr">
        <is>
          <t>AFLaghmān</t>
        </is>
      </c>
    </row>
    <row r="56">
      <c r="A56" t="inlineStr">
        <is>
          <t>AF-LOG</t>
        </is>
      </c>
      <c r="B56" t="inlineStr">
        <is>
          <t>Lōgar</t>
        </is>
      </c>
      <c r="C56" t="inlineStr">
        <is>
          <t>AFLōgar</t>
        </is>
      </c>
    </row>
    <row r="57">
      <c r="A57" t="inlineStr">
        <is>
          <t>AF-LOG</t>
        </is>
      </c>
      <c r="B57" t="inlineStr">
        <is>
          <t>Lōgar</t>
        </is>
      </c>
      <c r="C57" t="inlineStr">
        <is>
          <t>AFLōgar</t>
        </is>
      </c>
    </row>
    <row r="58">
      <c r="A58" t="inlineStr">
        <is>
          <t>AF-NAN</t>
        </is>
      </c>
      <c r="B58" t="inlineStr">
        <is>
          <t>Nangarhār</t>
        </is>
      </c>
      <c r="C58" t="inlineStr">
        <is>
          <t>AFNangarhār</t>
        </is>
      </c>
    </row>
    <row r="59">
      <c r="A59" t="inlineStr">
        <is>
          <t>AF-NAN</t>
        </is>
      </c>
      <c r="B59" t="inlineStr">
        <is>
          <t>Nangarhār</t>
        </is>
      </c>
      <c r="C59" t="inlineStr">
        <is>
          <t>AFNangarhār</t>
        </is>
      </c>
    </row>
    <row r="60">
      <c r="A60" t="inlineStr">
        <is>
          <t>AF-NIM</t>
        </is>
      </c>
      <c r="B60" t="inlineStr">
        <is>
          <t>Nīmrōz</t>
        </is>
      </c>
      <c r="C60" t="inlineStr">
        <is>
          <t>AFNīmrōz</t>
        </is>
      </c>
    </row>
    <row r="61">
      <c r="A61" t="inlineStr">
        <is>
          <t>AF-NIM</t>
        </is>
      </c>
      <c r="B61" t="inlineStr">
        <is>
          <t>Nīmrōz</t>
        </is>
      </c>
      <c r="C61" t="inlineStr">
        <is>
          <t>AFNīmrōz</t>
        </is>
      </c>
    </row>
    <row r="62">
      <c r="A62" t="inlineStr">
        <is>
          <t>AF-NUR</t>
        </is>
      </c>
      <c r="B62" t="inlineStr">
        <is>
          <t>Nūristān</t>
        </is>
      </c>
      <c r="C62" t="inlineStr">
        <is>
          <t>AFNūristān</t>
        </is>
      </c>
    </row>
    <row r="63">
      <c r="A63" t="inlineStr">
        <is>
          <t>AF-NUR</t>
        </is>
      </c>
      <c r="B63" t="inlineStr">
        <is>
          <t>Nūristān</t>
        </is>
      </c>
      <c r="C63" t="inlineStr">
        <is>
          <t>AFNūristān</t>
        </is>
      </c>
    </row>
    <row r="64">
      <c r="A64" t="inlineStr">
        <is>
          <t>AF-PAN</t>
        </is>
      </c>
      <c r="B64" t="inlineStr">
        <is>
          <t>Panjshayr</t>
        </is>
      </c>
      <c r="C64" t="inlineStr">
        <is>
          <t>AFPanjshayr</t>
        </is>
      </c>
    </row>
    <row r="65">
      <c r="A65" t="inlineStr">
        <is>
          <t>AF-PAN</t>
        </is>
      </c>
      <c r="B65" t="inlineStr">
        <is>
          <t>Panjshayr</t>
        </is>
      </c>
      <c r="C65" t="inlineStr">
        <is>
          <t>AFPanjshayr</t>
        </is>
      </c>
    </row>
    <row r="66">
      <c r="A66" t="inlineStr">
        <is>
          <t>AF-PAR</t>
        </is>
      </c>
      <c r="B66" t="inlineStr">
        <is>
          <t>Parwān</t>
        </is>
      </c>
      <c r="C66" t="inlineStr">
        <is>
          <t>AFParwān</t>
        </is>
      </c>
    </row>
    <row r="67">
      <c r="A67" t="inlineStr">
        <is>
          <t>AF-PAR</t>
        </is>
      </c>
      <c r="B67" t="inlineStr">
        <is>
          <t>Parwān</t>
        </is>
      </c>
      <c r="C67" t="inlineStr">
        <is>
          <t>AFParwān</t>
        </is>
      </c>
    </row>
    <row r="68">
      <c r="A68" t="inlineStr">
        <is>
          <t>AF-PIA</t>
        </is>
      </c>
      <c r="B68" t="inlineStr">
        <is>
          <t>Paktiyā</t>
        </is>
      </c>
      <c r="C68" t="inlineStr">
        <is>
          <t>AFPaktiyā</t>
        </is>
      </c>
    </row>
    <row r="69">
      <c r="A69" t="inlineStr">
        <is>
          <t>AF-PIA</t>
        </is>
      </c>
      <c r="B69" t="inlineStr">
        <is>
          <t>Paktiyā</t>
        </is>
      </c>
      <c r="C69" t="inlineStr">
        <is>
          <t>AFPaktiyā</t>
        </is>
      </c>
    </row>
    <row r="70">
      <c r="A70" t="inlineStr">
        <is>
          <t>AF-PKA</t>
        </is>
      </c>
      <c r="B70" t="inlineStr">
        <is>
          <t>Paktīkā</t>
        </is>
      </c>
      <c r="C70" t="inlineStr">
        <is>
          <t>AFPaktīkā</t>
        </is>
      </c>
    </row>
    <row r="71">
      <c r="A71" t="inlineStr">
        <is>
          <t>AF-PKA</t>
        </is>
      </c>
      <c r="B71" t="inlineStr">
        <is>
          <t>Paktīkā</t>
        </is>
      </c>
      <c r="C71" t="inlineStr">
        <is>
          <t>AFPaktīkā</t>
        </is>
      </c>
    </row>
    <row r="72">
      <c r="A72" t="inlineStr">
        <is>
          <t>AF-SAM</t>
        </is>
      </c>
      <c r="B72" t="inlineStr">
        <is>
          <t>Samangān</t>
        </is>
      </c>
      <c r="C72" t="inlineStr">
        <is>
          <t>AFSamangān</t>
        </is>
      </c>
    </row>
    <row r="73">
      <c r="A73" t="inlineStr">
        <is>
          <t>AF-SAM</t>
        </is>
      </c>
      <c r="B73" t="inlineStr">
        <is>
          <t>Samangān</t>
        </is>
      </c>
      <c r="C73" t="inlineStr">
        <is>
          <t>AFSamangān</t>
        </is>
      </c>
    </row>
    <row r="74">
      <c r="A74" t="inlineStr">
        <is>
          <t>AF-SAR</t>
        </is>
      </c>
      <c r="B74" t="inlineStr">
        <is>
          <t>Sar-e Pul</t>
        </is>
      </c>
      <c r="C74" t="inlineStr">
        <is>
          <t>AFSar-e Pul</t>
        </is>
      </c>
    </row>
    <row r="75">
      <c r="A75" t="inlineStr">
        <is>
          <t>AF-SAR</t>
        </is>
      </c>
      <c r="B75" t="inlineStr">
        <is>
          <t>Sar-e Pul</t>
        </is>
      </c>
      <c r="C75" t="inlineStr">
        <is>
          <t>AFSar-e Pul</t>
        </is>
      </c>
    </row>
    <row r="76">
      <c r="A76" t="inlineStr">
        <is>
          <t>AF-TAK</t>
        </is>
      </c>
      <c r="B76" t="inlineStr">
        <is>
          <t>Takhār</t>
        </is>
      </c>
      <c r="C76" t="inlineStr">
        <is>
          <t>AFTakhār</t>
        </is>
      </c>
    </row>
    <row r="77">
      <c r="A77" t="inlineStr">
        <is>
          <t>AF-TAK</t>
        </is>
      </c>
      <c r="B77" t="inlineStr">
        <is>
          <t>Takhār</t>
        </is>
      </c>
      <c r="C77" t="inlineStr">
        <is>
          <t>AFTakhār</t>
        </is>
      </c>
    </row>
    <row r="78">
      <c r="A78" t="inlineStr">
        <is>
          <t>AF-URU</t>
        </is>
      </c>
      <c r="B78" t="inlineStr">
        <is>
          <t>Uruzgān</t>
        </is>
      </c>
      <c r="C78" t="inlineStr">
        <is>
          <t>AFUruzgān</t>
        </is>
      </c>
    </row>
    <row r="79">
      <c r="A79" t="inlineStr">
        <is>
          <t>AF-URU</t>
        </is>
      </c>
      <c r="B79" t="inlineStr">
        <is>
          <t>Uruzgān</t>
        </is>
      </c>
      <c r="C79" t="inlineStr">
        <is>
          <t>AFUruzgān</t>
        </is>
      </c>
    </row>
    <row r="80">
      <c r="A80" t="inlineStr">
        <is>
          <t>AF-WAR</t>
        </is>
      </c>
      <c r="B80" t="inlineStr">
        <is>
          <t>Wardak</t>
        </is>
      </c>
      <c r="C80" t="inlineStr">
        <is>
          <t>AFWardak</t>
        </is>
      </c>
    </row>
    <row r="81">
      <c r="A81" t="inlineStr">
        <is>
          <t>AF-WAR</t>
        </is>
      </c>
      <c r="B81" t="inlineStr">
        <is>
          <t>Wardak</t>
        </is>
      </c>
      <c r="C81" t="inlineStr">
        <is>
          <t>AFWardak</t>
        </is>
      </c>
    </row>
    <row r="82">
      <c r="A82" t="inlineStr">
        <is>
          <t>AF-ZAB</t>
        </is>
      </c>
      <c r="B82" t="inlineStr">
        <is>
          <t>Zābul</t>
        </is>
      </c>
      <c r="C82" t="inlineStr">
        <is>
          <t>AFZābul</t>
        </is>
      </c>
    </row>
    <row r="83">
      <c r="A83" t="inlineStr">
        <is>
          <t>AF-ZAB</t>
        </is>
      </c>
      <c r="B83" t="inlineStr">
        <is>
          <t>Zābul</t>
        </is>
      </c>
      <c r="C83" t="inlineStr">
        <is>
          <t>AFZābul</t>
        </is>
      </c>
    </row>
    <row r="84">
      <c r="A84" t="inlineStr">
        <is>
          <t>AG-10</t>
        </is>
      </c>
      <c r="B84" t="inlineStr">
        <is>
          <t>Barbuda</t>
        </is>
      </c>
      <c r="C84" t="inlineStr">
        <is>
          <t>AGBarbuda</t>
        </is>
      </c>
    </row>
    <row r="85">
      <c r="A85" t="inlineStr">
        <is>
          <t>AG-11</t>
        </is>
      </c>
      <c r="B85" t="inlineStr">
        <is>
          <t>Redonda</t>
        </is>
      </c>
      <c r="C85" t="inlineStr">
        <is>
          <t>AGRedonda</t>
        </is>
      </c>
    </row>
    <row r="86">
      <c r="A86" t="inlineStr">
        <is>
          <t>AG-03</t>
        </is>
      </c>
      <c r="B86" t="inlineStr">
        <is>
          <t>Saint George</t>
        </is>
      </c>
      <c r="C86" t="inlineStr">
        <is>
          <t>AGSaint George</t>
        </is>
      </c>
    </row>
    <row r="87">
      <c r="A87" t="inlineStr">
        <is>
          <t>AG-04</t>
        </is>
      </c>
      <c r="B87" t="inlineStr">
        <is>
          <t>Saint John</t>
        </is>
      </c>
      <c r="C87" t="inlineStr">
        <is>
          <t>AGSaint John</t>
        </is>
      </c>
    </row>
    <row r="88">
      <c r="A88" t="inlineStr">
        <is>
          <t>AG-05</t>
        </is>
      </c>
      <c r="B88" t="inlineStr">
        <is>
          <t>Saint Mary</t>
        </is>
      </c>
      <c r="C88" t="inlineStr">
        <is>
          <t>AGSaint Mary</t>
        </is>
      </c>
    </row>
    <row r="89">
      <c r="A89" t="inlineStr">
        <is>
          <t>AG-06</t>
        </is>
      </c>
      <c r="B89" t="inlineStr">
        <is>
          <t>Saint Paul</t>
        </is>
      </c>
      <c r="C89" t="inlineStr">
        <is>
          <t>AGSaint Paul</t>
        </is>
      </c>
    </row>
    <row r="90">
      <c r="A90" t="inlineStr">
        <is>
          <t>AG-07</t>
        </is>
      </c>
      <c r="B90" t="inlineStr">
        <is>
          <t>Saint Peter</t>
        </is>
      </c>
      <c r="C90" t="inlineStr">
        <is>
          <t>AGSaint Peter</t>
        </is>
      </c>
    </row>
    <row r="91">
      <c r="A91" t="inlineStr">
        <is>
          <t>AG-08</t>
        </is>
      </c>
      <c r="B91" t="inlineStr">
        <is>
          <t>Saint Philip</t>
        </is>
      </c>
      <c r="C91" t="inlineStr">
        <is>
          <t>AGSaint Philip</t>
        </is>
      </c>
    </row>
    <row r="92">
      <c r="A92" t="inlineStr">
        <is>
          <t>AL-01</t>
        </is>
      </c>
      <c r="B92" t="inlineStr">
        <is>
          <t>Berat</t>
        </is>
      </c>
      <c r="C92" t="inlineStr">
        <is>
          <t>ALBerat</t>
        </is>
      </c>
    </row>
    <row r="93">
      <c r="A93" t="inlineStr">
        <is>
          <t>AL-02</t>
        </is>
      </c>
      <c r="B93" t="inlineStr">
        <is>
          <t>Durrës</t>
        </is>
      </c>
      <c r="C93" t="inlineStr">
        <is>
          <t>ALDurrës</t>
        </is>
      </c>
    </row>
    <row r="94">
      <c r="A94" t="inlineStr">
        <is>
          <t>AL-03</t>
        </is>
      </c>
      <c r="B94" t="inlineStr">
        <is>
          <t>Elbasan</t>
        </is>
      </c>
      <c r="C94" t="inlineStr">
        <is>
          <t>ALElbasan</t>
        </is>
      </c>
    </row>
    <row r="95">
      <c r="A95" t="inlineStr">
        <is>
          <t>AL-04</t>
        </is>
      </c>
      <c r="B95" t="inlineStr">
        <is>
          <t>Fier</t>
        </is>
      </c>
      <c r="C95" t="inlineStr">
        <is>
          <t>ALFier</t>
        </is>
      </c>
    </row>
    <row r="96">
      <c r="A96" t="inlineStr">
        <is>
          <t>AL-05</t>
        </is>
      </c>
      <c r="B96" t="inlineStr">
        <is>
          <t>Gjirokastër</t>
        </is>
      </c>
      <c r="C96" t="inlineStr">
        <is>
          <t>ALGjirokastër</t>
        </is>
      </c>
    </row>
    <row r="97">
      <c r="A97" t="inlineStr">
        <is>
          <t>AL-06</t>
        </is>
      </c>
      <c r="B97" t="inlineStr">
        <is>
          <t>Korçë</t>
        </is>
      </c>
      <c r="C97" t="inlineStr">
        <is>
          <t>ALKorçë</t>
        </is>
      </c>
    </row>
    <row r="98">
      <c r="A98" t="inlineStr">
        <is>
          <t>AL-07</t>
        </is>
      </c>
      <c r="B98" t="inlineStr">
        <is>
          <t>Kukës</t>
        </is>
      </c>
      <c r="C98" t="inlineStr">
        <is>
          <t>ALKukës</t>
        </is>
      </c>
    </row>
    <row r="99">
      <c r="A99" t="inlineStr">
        <is>
          <t>AL-08</t>
        </is>
      </c>
      <c r="B99" t="inlineStr">
        <is>
          <t>Lezhë</t>
        </is>
      </c>
      <c r="C99" t="inlineStr">
        <is>
          <t>ALLezhë</t>
        </is>
      </c>
    </row>
    <row r="100">
      <c r="A100" t="inlineStr">
        <is>
          <t>AL-09</t>
        </is>
      </c>
      <c r="B100" t="inlineStr">
        <is>
          <t>Dibër</t>
        </is>
      </c>
      <c r="C100" t="inlineStr">
        <is>
          <t>ALDibër</t>
        </is>
      </c>
    </row>
    <row r="101">
      <c r="A101" t="inlineStr">
        <is>
          <t>AL-10</t>
        </is>
      </c>
      <c r="B101" t="inlineStr">
        <is>
          <t>Shkodër</t>
        </is>
      </c>
      <c r="C101" t="inlineStr">
        <is>
          <t>ALShkodër</t>
        </is>
      </c>
    </row>
    <row r="102">
      <c r="A102" t="inlineStr">
        <is>
          <t>AL-11</t>
        </is>
      </c>
      <c r="B102" t="inlineStr">
        <is>
          <t>Tiranë</t>
        </is>
      </c>
      <c r="C102" t="inlineStr">
        <is>
          <t>ALTiranë</t>
        </is>
      </c>
    </row>
    <row r="103">
      <c r="A103" t="inlineStr">
        <is>
          <t>AL-12</t>
        </is>
      </c>
      <c r="B103" t="inlineStr">
        <is>
          <t>Vlorë</t>
        </is>
      </c>
      <c r="C103" t="inlineStr">
        <is>
          <t>ALVlorë</t>
        </is>
      </c>
    </row>
    <row r="104">
      <c r="A104" t="inlineStr">
        <is>
          <t>AM-AG</t>
        </is>
      </c>
      <c r="B104" t="inlineStr">
        <is>
          <t>Aragac̣otn</t>
        </is>
      </c>
      <c r="C104" t="inlineStr">
        <is>
          <t>AMAragac̣otn</t>
        </is>
      </c>
    </row>
    <row r="105">
      <c r="A105" t="inlineStr">
        <is>
          <t>AM-AR</t>
        </is>
      </c>
      <c r="B105" t="inlineStr">
        <is>
          <t>Ararat</t>
        </is>
      </c>
      <c r="C105" t="inlineStr">
        <is>
          <t>AMArarat</t>
        </is>
      </c>
    </row>
    <row r="106">
      <c r="A106" t="inlineStr">
        <is>
          <t>AM-AV</t>
        </is>
      </c>
      <c r="B106" t="inlineStr">
        <is>
          <t>Armavir</t>
        </is>
      </c>
      <c r="C106" t="inlineStr">
        <is>
          <t>AMArmavir</t>
        </is>
      </c>
    </row>
    <row r="107">
      <c r="A107" t="inlineStr">
        <is>
          <t>AM-GR</t>
        </is>
      </c>
      <c r="B107" t="inlineStr">
        <is>
          <t>Geġark'unik'</t>
        </is>
      </c>
      <c r="C107" t="inlineStr">
        <is>
          <t>AMGeġark'unik'</t>
        </is>
      </c>
    </row>
    <row r="108">
      <c r="A108" t="inlineStr">
        <is>
          <t>AM-KT</t>
        </is>
      </c>
      <c r="B108" t="inlineStr">
        <is>
          <t>Kotayk'</t>
        </is>
      </c>
      <c r="C108" t="inlineStr">
        <is>
          <t>AMKotayk'</t>
        </is>
      </c>
    </row>
    <row r="109">
      <c r="A109" t="inlineStr">
        <is>
          <t>AM-LO</t>
        </is>
      </c>
      <c r="B109" t="inlineStr">
        <is>
          <t>Loṙi</t>
        </is>
      </c>
      <c r="C109" t="inlineStr">
        <is>
          <t>AMLoṙi</t>
        </is>
      </c>
    </row>
    <row r="110">
      <c r="A110" t="inlineStr">
        <is>
          <t>AM-SH</t>
        </is>
      </c>
      <c r="B110" t="inlineStr">
        <is>
          <t>Širak</t>
        </is>
      </c>
      <c r="C110" t="inlineStr">
        <is>
          <t>AMŠirak</t>
        </is>
      </c>
    </row>
    <row r="111">
      <c r="A111" t="inlineStr">
        <is>
          <t>AM-SU</t>
        </is>
      </c>
      <c r="B111" t="inlineStr">
        <is>
          <t>Syunik'</t>
        </is>
      </c>
      <c r="C111" t="inlineStr">
        <is>
          <t>AMSyunik'</t>
        </is>
      </c>
    </row>
    <row r="112">
      <c r="A112" t="inlineStr">
        <is>
          <t>AM-TV</t>
        </is>
      </c>
      <c r="B112" t="inlineStr">
        <is>
          <t>Tavuš</t>
        </is>
      </c>
      <c r="C112" t="inlineStr">
        <is>
          <t>AMTavuš</t>
        </is>
      </c>
    </row>
    <row r="113">
      <c r="A113" t="inlineStr">
        <is>
          <t>AM-VD</t>
        </is>
      </c>
      <c r="B113" t="inlineStr">
        <is>
          <t>Vayoć Jor</t>
        </is>
      </c>
      <c r="C113" t="inlineStr">
        <is>
          <t>AMVayoć Jor</t>
        </is>
      </c>
    </row>
    <row r="114">
      <c r="A114" t="inlineStr">
        <is>
          <t>AM-ER</t>
        </is>
      </c>
      <c r="B114" t="inlineStr">
        <is>
          <t>Erevan</t>
        </is>
      </c>
      <c r="C114" t="inlineStr">
        <is>
          <t>AMErevan</t>
        </is>
      </c>
    </row>
    <row r="115">
      <c r="A115" t="inlineStr">
        <is>
          <t>AO-BGO</t>
        </is>
      </c>
      <c r="B115" t="inlineStr">
        <is>
          <t>Bengo</t>
        </is>
      </c>
      <c r="C115" t="inlineStr">
        <is>
          <t>AOBengo</t>
        </is>
      </c>
    </row>
    <row r="116">
      <c r="A116" t="inlineStr">
        <is>
          <t>AO-BGU</t>
        </is>
      </c>
      <c r="B116" t="inlineStr">
        <is>
          <t>Benguela</t>
        </is>
      </c>
      <c r="C116" t="inlineStr">
        <is>
          <t>AOBenguela</t>
        </is>
      </c>
    </row>
    <row r="117">
      <c r="A117" t="inlineStr">
        <is>
          <t>AO-BIE</t>
        </is>
      </c>
      <c r="B117" t="inlineStr">
        <is>
          <t>Bié</t>
        </is>
      </c>
      <c r="C117" t="inlineStr">
        <is>
          <t>AOBié</t>
        </is>
      </c>
    </row>
    <row r="118">
      <c r="A118" t="inlineStr">
        <is>
          <t>AO-CAB</t>
        </is>
      </c>
      <c r="B118" t="inlineStr">
        <is>
          <t>Cabinda</t>
        </is>
      </c>
      <c r="C118" t="inlineStr">
        <is>
          <t>AOCabinda</t>
        </is>
      </c>
    </row>
    <row r="119">
      <c r="A119" t="inlineStr">
        <is>
          <t>AO-CCU</t>
        </is>
      </c>
      <c r="B119" t="inlineStr">
        <is>
          <t>Cuando Cubango</t>
        </is>
      </c>
      <c r="C119" t="inlineStr">
        <is>
          <t>AOCuando Cubango</t>
        </is>
      </c>
    </row>
    <row r="120">
      <c r="A120" t="inlineStr">
        <is>
          <t>AO-CNN</t>
        </is>
      </c>
      <c r="B120" t="inlineStr">
        <is>
          <t>Cunene</t>
        </is>
      </c>
      <c r="C120" t="inlineStr">
        <is>
          <t>AOCunene</t>
        </is>
      </c>
    </row>
    <row r="121">
      <c r="A121" t="inlineStr">
        <is>
          <t>AO-CNO</t>
        </is>
      </c>
      <c r="B121" t="inlineStr">
        <is>
          <t>Cuanza-Norte</t>
        </is>
      </c>
      <c r="C121" t="inlineStr">
        <is>
          <t>AOCuanza-Norte</t>
        </is>
      </c>
    </row>
    <row r="122">
      <c r="A122" t="inlineStr">
        <is>
          <t>AO-CUS</t>
        </is>
      </c>
      <c r="B122" t="inlineStr">
        <is>
          <t>Cuanza-Sul</t>
        </is>
      </c>
      <c r="C122" t="inlineStr">
        <is>
          <t>AOCuanza-Sul</t>
        </is>
      </c>
    </row>
    <row r="123">
      <c r="A123" t="inlineStr">
        <is>
          <t>AO-HUA</t>
        </is>
      </c>
      <c r="B123" t="inlineStr">
        <is>
          <t>Huambo</t>
        </is>
      </c>
      <c r="C123" t="inlineStr">
        <is>
          <t>AOHuambo</t>
        </is>
      </c>
    </row>
    <row r="124">
      <c r="A124" t="inlineStr">
        <is>
          <t>AO-HUI</t>
        </is>
      </c>
      <c r="B124" t="inlineStr">
        <is>
          <t>Huíla</t>
        </is>
      </c>
      <c r="C124" t="inlineStr">
        <is>
          <t>AOHuíla</t>
        </is>
      </c>
    </row>
    <row r="125">
      <c r="A125" t="inlineStr">
        <is>
          <t>AO-LNO</t>
        </is>
      </c>
      <c r="B125" t="inlineStr">
        <is>
          <t>Lunda-Norte</t>
        </is>
      </c>
      <c r="C125" t="inlineStr">
        <is>
          <t>AOLunda-Norte</t>
        </is>
      </c>
    </row>
    <row r="126">
      <c r="A126" t="inlineStr">
        <is>
          <t>AO-LSU</t>
        </is>
      </c>
      <c r="B126" t="inlineStr">
        <is>
          <t>Lunda-Sul</t>
        </is>
      </c>
      <c r="C126" t="inlineStr">
        <is>
          <t>AOLunda-Sul</t>
        </is>
      </c>
    </row>
    <row r="127">
      <c r="A127" t="inlineStr">
        <is>
          <t>AO-LUA</t>
        </is>
      </c>
      <c r="B127" t="inlineStr">
        <is>
          <t>Luanda</t>
        </is>
      </c>
      <c r="C127" t="inlineStr">
        <is>
          <t>AOLuanda</t>
        </is>
      </c>
    </row>
    <row r="128">
      <c r="A128" t="inlineStr">
        <is>
          <t>AO-MAL</t>
        </is>
      </c>
      <c r="B128" t="inlineStr">
        <is>
          <t>Malange</t>
        </is>
      </c>
      <c r="C128" t="inlineStr">
        <is>
          <t>AOMalange</t>
        </is>
      </c>
    </row>
    <row r="129">
      <c r="A129" t="inlineStr">
        <is>
          <t>AO-MOX</t>
        </is>
      </c>
      <c r="B129" t="inlineStr">
        <is>
          <t>Moxico</t>
        </is>
      </c>
      <c r="C129" t="inlineStr">
        <is>
          <t>AOMoxico</t>
        </is>
      </c>
    </row>
    <row r="130">
      <c r="A130" t="inlineStr">
        <is>
          <t>AO-NAM</t>
        </is>
      </c>
      <c r="B130" t="inlineStr">
        <is>
          <t>Namibe</t>
        </is>
      </c>
      <c r="C130" t="inlineStr">
        <is>
          <t>AONamibe</t>
        </is>
      </c>
    </row>
    <row r="131">
      <c r="A131" t="inlineStr">
        <is>
          <t>AO-UIG</t>
        </is>
      </c>
      <c r="B131" t="inlineStr">
        <is>
          <t>Uíge</t>
        </is>
      </c>
      <c r="C131" t="inlineStr">
        <is>
          <t>AOUíge</t>
        </is>
      </c>
    </row>
    <row r="132">
      <c r="A132" t="inlineStr">
        <is>
          <t>AO-ZAI</t>
        </is>
      </c>
      <c r="B132" t="inlineStr">
        <is>
          <t>Zaire</t>
        </is>
      </c>
      <c r="C132" t="inlineStr">
        <is>
          <t>AOZaire</t>
        </is>
      </c>
    </row>
    <row r="133">
      <c r="A133" t="inlineStr">
        <is>
          <t>AR-A</t>
        </is>
      </c>
      <c r="B133" t="inlineStr">
        <is>
          <t>Salta</t>
        </is>
      </c>
      <c r="C133" t="inlineStr">
        <is>
          <t>ARSalta</t>
        </is>
      </c>
    </row>
    <row r="134">
      <c r="A134" t="inlineStr">
        <is>
          <t>AR-B</t>
        </is>
      </c>
      <c r="B134" t="inlineStr">
        <is>
          <t>Buenos Aires</t>
        </is>
      </c>
      <c r="C134" t="inlineStr">
        <is>
          <t>ARBuenos Aires</t>
        </is>
      </c>
    </row>
    <row r="135">
      <c r="A135" t="inlineStr">
        <is>
          <t>AR-D</t>
        </is>
      </c>
      <c r="B135" t="inlineStr">
        <is>
          <t>San Luis</t>
        </is>
      </c>
      <c r="C135" t="inlineStr">
        <is>
          <t>ARSan Luis</t>
        </is>
      </c>
    </row>
    <row r="136">
      <c r="A136" t="inlineStr">
        <is>
          <t>AR-E</t>
        </is>
      </c>
      <c r="B136" t="inlineStr">
        <is>
          <t>Entre Ríos</t>
        </is>
      </c>
      <c r="C136" t="inlineStr">
        <is>
          <t>AREntre Ríos</t>
        </is>
      </c>
    </row>
    <row r="137">
      <c r="A137" t="inlineStr">
        <is>
          <t>AR-F</t>
        </is>
      </c>
      <c r="B137" t="inlineStr">
        <is>
          <t>La Rioja</t>
        </is>
      </c>
      <c r="C137" t="inlineStr">
        <is>
          <t>ARLa Rioja</t>
        </is>
      </c>
    </row>
    <row r="138">
      <c r="A138" t="inlineStr">
        <is>
          <t>AR-G</t>
        </is>
      </c>
      <c r="B138" t="inlineStr">
        <is>
          <t>Santiago del Estero</t>
        </is>
      </c>
      <c r="C138" t="inlineStr">
        <is>
          <t>ARSantiago del Estero</t>
        </is>
      </c>
    </row>
    <row r="139">
      <c r="A139" t="inlineStr">
        <is>
          <t>AR-H</t>
        </is>
      </c>
      <c r="B139" t="inlineStr">
        <is>
          <t>Chaco</t>
        </is>
      </c>
      <c r="C139" t="inlineStr">
        <is>
          <t>ARChaco</t>
        </is>
      </c>
    </row>
    <row r="140">
      <c r="A140" t="inlineStr">
        <is>
          <t>AR-J</t>
        </is>
      </c>
      <c r="B140" t="inlineStr">
        <is>
          <t>San Juan</t>
        </is>
      </c>
      <c r="C140" t="inlineStr">
        <is>
          <t>ARSan Juan</t>
        </is>
      </c>
    </row>
    <row r="141">
      <c r="A141" t="inlineStr">
        <is>
          <t>AR-K</t>
        </is>
      </c>
      <c r="B141" t="inlineStr">
        <is>
          <t>Catamarca</t>
        </is>
      </c>
      <c r="C141" t="inlineStr">
        <is>
          <t>ARCatamarca</t>
        </is>
      </c>
    </row>
    <row r="142">
      <c r="A142" t="inlineStr">
        <is>
          <t>AR-L</t>
        </is>
      </c>
      <c r="B142" t="inlineStr">
        <is>
          <t>La Pampa</t>
        </is>
      </c>
      <c r="C142" t="inlineStr">
        <is>
          <t>ARLa Pampa</t>
        </is>
      </c>
    </row>
    <row r="143">
      <c r="A143" t="inlineStr">
        <is>
          <t>AR-M</t>
        </is>
      </c>
      <c r="B143" t="inlineStr">
        <is>
          <t>Mendoza</t>
        </is>
      </c>
      <c r="C143" t="inlineStr">
        <is>
          <t>ARMendoza</t>
        </is>
      </c>
    </row>
    <row r="144">
      <c r="A144" t="inlineStr">
        <is>
          <t>AR-N</t>
        </is>
      </c>
      <c r="B144" t="inlineStr">
        <is>
          <t>Misiones</t>
        </is>
      </c>
      <c r="C144" t="inlineStr">
        <is>
          <t>ARMisiones</t>
        </is>
      </c>
    </row>
    <row r="145">
      <c r="A145" t="inlineStr">
        <is>
          <t>AR-P</t>
        </is>
      </c>
      <c r="B145" t="inlineStr">
        <is>
          <t>Formosa</t>
        </is>
      </c>
      <c r="C145" t="inlineStr">
        <is>
          <t>ARFormosa</t>
        </is>
      </c>
    </row>
    <row r="146">
      <c r="A146" t="inlineStr">
        <is>
          <t>AR-Q</t>
        </is>
      </c>
      <c r="B146" t="inlineStr">
        <is>
          <t>Neuquén</t>
        </is>
      </c>
      <c r="C146" t="inlineStr">
        <is>
          <t>ARNeuquén</t>
        </is>
      </c>
    </row>
    <row r="147">
      <c r="A147" t="inlineStr">
        <is>
          <t>AR-R</t>
        </is>
      </c>
      <c r="B147" t="inlineStr">
        <is>
          <t>Río Negro</t>
        </is>
      </c>
      <c r="C147" t="inlineStr">
        <is>
          <t>ARRío Negro</t>
        </is>
      </c>
    </row>
    <row r="148">
      <c r="A148" t="inlineStr">
        <is>
          <t>AR-S</t>
        </is>
      </c>
      <c r="B148" t="inlineStr">
        <is>
          <t>Santa Fe</t>
        </is>
      </c>
      <c r="C148" t="inlineStr">
        <is>
          <t>ARSanta Fe</t>
        </is>
      </c>
    </row>
    <row r="149">
      <c r="A149" t="inlineStr">
        <is>
          <t>AR-T</t>
        </is>
      </c>
      <c r="B149" t="inlineStr">
        <is>
          <t>Tucumán</t>
        </is>
      </c>
      <c r="C149" t="inlineStr">
        <is>
          <t>ARTucumán</t>
        </is>
      </c>
    </row>
    <row r="150">
      <c r="A150" t="inlineStr">
        <is>
          <t>AR-U</t>
        </is>
      </c>
      <c r="B150" t="inlineStr">
        <is>
          <t>Chubut</t>
        </is>
      </c>
      <c r="C150" t="inlineStr">
        <is>
          <t>ARChubut</t>
        </is>
      </c>
    </row>
    <row r="151">
      <c r="A151" t="inlineStr">
        <is>
          <t>AR-V</t>
        </is>
      </c>
      <c r="B151" t="inlineStr">
        <is>
          <t>Tierra del Fuego</t>
        </is>
      </c>
      <c r="C151" t="inlineStr">
        <is>
          <t>ARTierra del Fuego</t>
        </is>
      </c>
    </row>
    <row r="152">
      <c r="A152" t="inlineStr">
        <is>
          <t>AR-W</t>
        </is>
      </c>
      <c r="B152" t="inlineStr">
        <is>
          <t>Corrientes</t>
        </is>
      </c>
      <c r="C152" t="inlineStr">
        <is>
          <t>ARCorrientes</t>
        </is>
      </c>
    </row>
    <row r="153">
      <c r="A153" t="inlineStr">
        <is>
          <t>AR-X</t>
        </is>
      </c>
      <c r="B153" t="inlineStr">
        <is>
          <t>Córdoba</t>
        </is>
      </c>
      <c r="C153" t="inlineStr">
        <is>
          <t>ARCórdoba</t>
        </is>
      </c>
    </row>
    <row r="154">
      <c r="A154" t="inlineStr">
        <is>
          <t>AR-Y</t>
        </is>
      </c>
      <c r="B154" t="inlineStr">
        <is>
          <t>Jujuy</t>
        </is>
      </c>
      <c r="C154" t="inlineStr">
        <is>
          <t>ARJujuy</t>
        </is>
      </c>
    </row>
    <row r="155">
      <c r="A155" t="inlineStr">
        <is>
          <t>AR-Z</t>
        </is>
      </c>
      <c r="B155" t="inlineStr">
        <is>
          <t>Santa Cruz</t>
        </is>
      </c>
      <c r="C155" t="inlineStr">
        <is>
          <t>ARSanta Cruz</t>
        </is>
      </c>
    </row>
    <row r="156">
      <c r="A156" t="inlineStr">
        <is>
          <t>AR-C</t>
        </is>
      </c>
      <c r="B156" t="inlineStr">
        <is>
          <t>Ciudad Autónoma de Buenos Aires</t>
        </is>
      </c>
      <c r="C156" t="inlineStr">
        <is>
          <t>ARCiudad Autónoma de Buenos Aires</t>
        </is>
      </c>
    </row>
    <row r="157">
      <c r="A157" t="inlineStr">
        <is>
          <t>AT-1</t>
        </is>
      </c>
      <c r="B157" t="inlineStr">
        <is>
          <t>Burgenland</t>
        </is>
      </c>
      <c r="C157" t="inlineStr">
        <is>
          <t>ATBurgenland</t>
        </is>
      </c>
    </row>
    <row r="158">
      <c r="A158" t="inlineStr">
        <is>
          <t>AT-2</t>
        </is>
      </c>
      <c r="B158" t="inlineStr">
        <is>
          <t>Kärnten</t>
        </is>
      </c>
      <c r="C158" t="inlineStr">
        <is>
          <t>ATKärnten</t>
        </is>
      </c>
    </row>
    <row r="159">
      <c r="A159" t="inlineStr">
        <is>
          <t>AT-3</t>
        </is>
      </c>
      <c r="B159" t="inlineStr">
        <is>
          <t>Niederösterreich</t>
        </is>
      </c>
      <c r="C159" t="inlineStr">
        <is>
          <t>ATNiederösterreich</t>
        </is>
      </c>
    </row>
    <row r="160">
      <c r="A160" t="inlineStr">
        <is>
          <t>AT-4</t>
        </is>
      </c>
      <c r="B160" t="inlineStr">
        <is>
          <t>Oberösterreich</t>
        </is>
      </c>
      <c r="C160" t="inlineStr">
        <is>
          <t>ATOberösterreich</t>
        </is>
      </c>
    </row>
    <row r="161">
      <c r="A161" t="inlineStr">
        <is>
          <t>AT-5</t>
        </is>
      </c>
      <c r="B161" t="inlineStr">
        <is>
          <t>Salzburg</t>
        </is>
      </c>
      <c r="C161" t="inlineStr">
        <is>
          <t>ATSalzburg</t>
        </is>
      </c>
    </row>
    <row r="162">
      <c r="A162" t="inlineStr">
        <is>
          <t>AT-6</t>
        </is>
      </c>
      <c r="B162" t="inlineStr">
        <is>
          <t>Steiermark</t>
        </is>
      </c>
      <c r="C162" t="inlineStr">
        <is>
          <t>ATSteiermark</t>
        </is>
      </c>
    </row>
    <row r="163">
      <c r="A163" t="inlineStr">
        <is>
          <t>AT-7</t>
        </is>
      </c>
      <c r="B163" t="inlineStr">
        <is>
          <t>Tirol</t>
        </is>
      </c>
      <c r="C163" t="inlineStr">
        <is>
          <t>ATTirol</t>
        </is>
      </c>
    </row>
    <row r="164">
      <c r="A164" t="inlineStr">
        <is>
          <t>AT-8</t>
        </is>
      </c>
      <c r="B164" t="inlineStr">
        <is>
          <t>Vorarlberg</t>
        </is>
      </c>
      <c r="C164" t="inlineStr">
        <is>
          <t>ATVorarlberg</t>
        </is>
      </c>
    </row>
    <row r="165">
      <c r="A165" t="inlineStr">
        <is>
          <t>AT-9</t>
        </is>
      </c>
      <c r="B165" t="inlineStr">
        <is>
          <t>Wien</t>
        </is>
      </c>
      <c r="C165" t="inlineStr">
        <is>
          <t>ATWien</t>
        </is>
      </c>
    </row>
    <row r="166">
      <c r="A166" t="inlineStr">
        <is>
          <t>AU-ACT</t>
        </is>
      </c>
      <c r="B166" t="inlineStr">
        <is>
          <t>Australian Capital Territory</t>
        </is>
      </c>
      <c r="C166" t="inlineStr">
        <is>
          <t>AUAustralian Capital Territory</t>
        </is>
      </c>
    </row>
    <row r="167">
      <c r="A167" t="inlineStr">
        <is>
          <t>AU-NT</t>
        </is>
      </c>
      <c r="B167" t="inlineStr">
        <is>
          <t>Northern Territory</t>
        </is>
      </c>
      <c r="C167" t="inlineStr">
        <is>
          <t>AUNorthern Territory</t>
        </is>
      </c>
    </row>
    <row r="168">
      <c r="A168" t="inlineStr">
        <is>
          <t>AU-NSW</t>
        </is>
      </c>
      <c r="B168" t="inlineStr">
        <is>
          <t>New South Wales</t>
        </is>
      </c>
      <c r="C168" t="inlineStr">
        <is>
          <t>AUNew South Wales</t>
        </is>
      </c>
    </row>
    <row r="169">
      <c r="A169" t="inlineStr">
        <is>
          <t>AU-QLD</t>
        </is>
      </c>
      <c r="B169" t="inlineStr">
        <is>
          <t>Queensland</t>
        </is>
      </c>
      <c r="C169" t="inlineStr">
        <is>
          <t>AUQueensland</t>
        </is>
      </c>
    </row>
    <row r="170">
      <c r="A170" t="inlineStr">
        <is>
          <t>AU-SA</t>
        </is>
      </c>
      <c r="B170" t="inlineStr">
        <is>
          <t>South Australia</t>
        </is>
      </c>
      <c r="C170" t="inlineStr">
        <is>
          <t>AUSouth Australia</t>
        </is>
      </c>
    </row>
    <row r="171">
      <c r="A171" t="inlineStr">
        <is>
          <t>AU-TAS</t>
        </is>
      </c>
      <c r="B171" t="inlineStr">
        <is>
          <t>Tasmania</t>
        </is>
      </c>
      <c r="C171" t="inlineStr">
        <is>
          <t>AUTasmania</t>
        </is>
      </c>
    </row>
    <row r="172">
      <c r="A172" t="inlineStr">
        <is>
          <t>AU-VIC</t>
        </is>
      </c>
      <c r="B172" t="inlineStr">
        <is>
          <t>Victoria</t>
        </is>
      </c>
      <c r="C172" t="inlineStr">
        <is>
          <t>AUVictoria</t>
        </is>
      </c>
    </row>
    <row r="173">
      <c r="A173" t="inlineStr">
        <is>
          <t>AU-WA</t>
        </is>
      </c>
      <c r="B173" t="inlineStr">
        <is>
          <t>Western Australia</t>
        </is>
      </c>
      <c r="C173" t="inlineStr">
        <is>
          <t>AUWestern Australia</t>
        </is>
      </c>
    </row>
    <row r="174">
      <c r="A174" t="inlineStr">
        <is>
          <t>AZ-BA</t>
        </is>
      </c>
      <c r="B174" t="inlineStr">
        <is>
          <t>Bakı</t>
        </is>
      </c>
      <c r="C174" t="inlineStr">
        <is>
          <t>AZBakı</t>
        </is>
      </c>
    </row>
    <row r="175">
      <c r="A175" t="inlineStr">
        <is>
          <t>AZ-GA</t>
        </is>
      </c>
      <c r="B175" t="inlineStr">
        <is>
          <t>Gəncə</t>
        </is>
      </c>
      <c r="C175" t="inlineStr">
        <is>
          <t>AZGəncə</t>
        </is>
      </c>
    </row>
    <row r="176">
      <c r="A176" t="inlineStr">
        <is>
          <t>AZ-LA</t>
        </is>
      </c>
      <c r="B176" t="inlineStr">
        <is>
          <t>Lənkəran</t>
        </is>
      </c>
      <c r="C176" t="inlineStr">
        <is>
          <t>AZLənkəran</t>
        </is>
      </c>
    </row>
    <row r="177">
      <c r="A177" t="inlineStr">
        <is>
          <t>AZ-MI</t>
        </is>
      </c>
      <c r="B177" t="inlineStr">
        <is>
          <t>Mingəçevir</t>
        </is>
      </c>
      <c r="C177" t="inlineStr">
        <is>
          <t>AZMingəçevir</t>
        </is>
      </c>
    </row>
    <row r="178">
      <c r="A178" t="inlineStr">
        <is>
          <t>AZ-NA</t>
        </is>
      </c>
      <c r="B178" t="inlineStr">
        <is>
          <t>Naftalan</t>
        </is>
      </c>
      <c r="C178" t="inlineStr">
        <is>
          <t>AZNaftalan</t>
        </is>
      </c>
    </row>
    <row r="179">
      <c r="A179" t="inlineStr">
        <is>
          <t>AZ-SA</t>
        </is>
      </c>
      <c r="B179" t="inlineStr">
        <is>
          <t>Şəki</t>
        </is>
      </c>
      <c r="C179" t="inlineStr">
        <is>
          <t>AZŞəki</t>
        </is>
      </c>
    </row>
    <row r="180">
      <c r="A180" t="inlineStr">
        <is>
          <t>AZ-SM</t>
        </is>
      </c>
      <c r="B180" t="inlineStr">
        <is>
          <t>Sumqayıt</t>
        </is>
      </c>
      <c r="C180" t="inlineStr">
        <is>
          <t>AZSumqayıt</t>
        </is>
      </c>
    </row>
    <row r="181">
      <c r="A181" t="inlineStr">
        <is>
          <t>AZ-SR</t>
        </is>
      </c>
      <c r="B181" t="inlineStr">
        <is>
          <t>Şirvan</t>
        </is>
      </c>
      <c r="C181" t="inlineStr">
        <is>
          <t>AZŞirvan</t>
        </is>
      </c>
    </row>
    <row r="182">
      <c r="A182" t="inlineStr">
        <is>
          <t>AZ-XA</t>
        </is>
      </c>
      <c r="B182" t="inlineStr">
        <is>
          <t>Xankəndi</t>
        </is>
      </c>
      <c r="C182" t="inlineStr">
        <is>
          <t>AZXankəndi</t>
        </is>
      </c>
    </row>
    <row r="183">
      <c r="A183" t="inlineStr">
        <is>
          <t>AZ-YE</t>
        </is>
      </c>
      <c r="B183" t="inlineStr">
        <is>
          <t>Yevlax</t>
        </is>
      </c>
      <c r="C183" t="inlineStr">
        <is>
          <t>AZYevlax</t>
        </is>
      </c>
    </row>
    <row r="184">
      <c r="A184" t="inlineStr">
        <is>
          <t>AZ-ABS</t>
        </is>
      </c>
      <c r="B184" t="inlineStr">
        <is>
          <t>Abşeron</t>
        </is>
      </c>
      <c r="C184" t="inlineStr">
        <is>
          <t>AZAbşeron</t>
        </is>
      </c>
    </row>
    <row r="185">
      <c r="A185" t="inlineStr">
        <is>
          <t>AZ-AGA</t>
        </is>
      </c>
      <c r="B185" t="inlineStr">
        <is>
          <t>Ağstafa</t>
        </is>
      </c>
      <c r="C185" t="inlineStr">
        <is>
          <t>AZAğstafa</t>
        </is>
      </c>
    </row>
    <row r="186">
      <c r="A186" t="inlineStr">
        <is>
          <t>AZ-AGC</t>
        </is>
      </c>
      <c r="B186" t="inlineStr">
        <is>
          <t>Ağcabədi</t>
        </is>
      </c>
      <c r="C186" t="inlineStr">
        <is>
          <t>AZAğcabədi</t>
        </is>
      </c>
    </row>
    <row r="187">
      <c r="A187" t="inlineStr">
        <is>
          <t>AZ-AGM</t>
        </is>
      </c>
      <c r="B187" t="inlineStr">
        <is>
          <t>Ağdam</t>
        </is>
      </c>
      <c r="C187" t="inlineStr">
        <is>
          <t>AZAğdam</t>
        </is>
      </c>
    </row>
    <row r="188">
      <c r="A188" t="inlineStr">
        <is>
          <t>AZ-AGS</t>
        </is>
      </c>
      <c r="B188" t="inlineStr">
        <is>
          <t>Ağdaş</t>
        </is>
      </c>
      <c r="C188" t="inlineStr">
        <is>
          <t>AZAğdaş</t>
        </is>
      </c>
    </row>
    <row r="189">
      <c r="A189" t="inlineStr">
        <is>
          <t>AZ-AGU</t>
        </is>
      </c>
      <c r="B189" t="inlineStr">
        <is>
          <t>Ağsu</t>
        </is>
      </c>
      <c r="C189" t="inlineStr">
        <is>
          <t>AZAğsu</t>
        </is>
      </c>
    </row>
    <row r="190">
      <c r="A190" t="inlineStr">
        <is>
          <t>AZ-AST</t>
        </is>
      </c>
      <c r="B190" t="inlineStr">
        <is>
          <t>Astara</t>
        </is>
      </c>
      <c r="C190" t="inlineStr">
        <is>
          <t>AZAstara</t>
        </is>
      </c>
    </row>
    <row r="191">
      <c r="A191" t="inlineStr">
        <is>
          <t>AZ-BAL</t>
        </is>
      </c>
      <c r="B191" t="inlineStr">
        <is>
          <t>Balakən</t>
        </is>
      </c>
      <c r="C191" t="inlineStr">
        <is>
          <t>AZBalakən</t>
        </is>
      </c>
    </row>
    <row r="192">
      <c r="A192" t="inlineStr">
        <is>
          <t>AZ-BAR</t>
        </is>
      </c>
      <c r="B192" t="inlineStr">
        <is>
          <t>Bərdə</t>
        </is>
      </c>
      <c r="C192" t="inlineStr">
        <is>
          <t>AZBərdə</t>
        </is>
      </c>
    </row>
    <row r="193">
      <c r="A193" t="inlineStr">
        <is>
          <t>AZ-BEY</t>
        </is>
      </c>
      <c r="B193" t="inlineStr">
        <is>
          <t>Beyləqan</t>
        </is>
      </c>
      <c r="C193" t="inlineStr">
        <is>
          <t>AZBeyləqan</t>
        </is>
      </c>
    </row>
    <row r="194">
      <c r="A194" t="inlineStr">
        <is>
          <t>AZ-BIL</t>
        </is>
      </c>
      <c r="B194" t="inlineStr">
        <is>
          <t>Biləsuvar</t>
        </is>
      </c>
      <c r="C194" t="inlineStr">
        <is>
          <t>AZBiləsuvar</t>
        </is>
      </c>
    </row>
    <row r="195">
      <c r="A195" t="inlineStr">
        <is>
          <t>AZ-CAB</t>
        </is>
      </c>
      <c r="B195" t="inlineStr">
        <is>
          <t>Cəbrayıl</t>
        </is>
      </c>
      <c r="C195" t="inlineStr">
        <is>
          <t>AZCəbrayıl</t>
        </is>
      </c>
    </row>
    <row r="196">
      <c r="A196" t="inlineStr">
        <is>
          <t>AZ-CAL</t>
        </is>
      </c>
      <c r="B196" t="inlineStr">
        <is>
          <t>Cəlilabad</t>
        </is>
      </c>
      <c r="C196" t="inlineStr">
        <is>
          <t>AZCəlilabad</t>
        </is>
      </c>
    </row>
    <row r="197">
      <c r="A197" t="inlineStr">
        <is>
          <t>AZ-DAS</t>
        </is>
      </c>
      <c r="B197" t="inlineStr">
        <is>
          <t>Daşkəsən</t>
        </is>
      </c>
      <c r="C197" t="inlineStr">
        <is>
          <t>AZDaşkəsən</t>
        </is>
      </c>
    </row>
    <row r="198">
      <c r="A198" t="inlineStr">
        <is>
          <t>AZ-FUZ</t>
        </is>
      </c>
      <c r="B198" t="inlineStr">
        <is>
          <t>Füzuli</t>
        </is>
      </c>
      <c r="C198" t="inlineStr">
        <is>
          <t>AZFüzuli</t>
        </is>
      </c>
    </row>
    <row r="199">
      <c r="A199" t="inlineStr">
        <is>
          <t>AZ-GAD</t>
        </is>
      </c>
      <c r="B199" t="inlineStr">
        <is>
          <t>Gədəbəy</t>
        </is>
      </c>
      <c r="C199" t="inlineStr">
        <is>
          <t>AZGədəbəy</t>
        </is>
      </c>
    </row>
    <row r="200">
      <c r="A200" t="inlineStr">
        <is>
          <t>AZ-GOR</t>
        </is>
      </c>
      <c r="B200" t="inlineStr">
        <is>
          <t>Goranboy</t>
        </is>
      </c>
      <c r="C200" t="inlineStr">
        <is>
          <t>AZGoranboy</t>
        </is>
      </c>
    </row>
    <row r="201">
      <c r="A201" t="inlineStr">
        <is>
          <t>AZ-GOY</t>
        </is>
      </c>
      <c r="B201" t="inlineStr">
        <is>
          <t>Göyçay</t>
        </is>
      </c>
      <c r="C201" t="inlineStr">
        <is>
          <t>AZGöyçay</t>
        </is>
      </c>
    </row>
    <row r="202">
      <c r="A202" t="inlineStr">
        <is>
          <t>AZ-GYG</t>
        </is>
      </c>
      <c r="B202" t="inlineStr">
        <is>
          <t>Göygöl</t>
        </is>
      </c>
      <c r="C202" t="inlineStr">
        <is>
          <t>AZGöygöl</t>
        </is>
      </c>
    </row>
    <row r="203">
      <c r="A203" t="inlineStr">
        <is>
          <t>AZ-HAC</t>
        </is>
      </c>
      <c r="B203" t="inlineStr">
        <is>
          <t>Hacıqabul</t>
        </is>
      </c>
      <c r="C203" t="inlineStr">
        <is>
          <t>AZHacıqabul</t>
        </is>
      </c>
    </row>
    <row r="204">
      <c r="A204" t="inlineStr">
        <is>
          <t>AZ-IMI</t>
        </is>
      </c>
      <c r="B204" t="inlineStr">
        <is>
          <t>İmişli</t>
        </is>
      </c>
      <c r="C204" t="inlineStr">
        <is>
          <t>AZİmişli</t>
        </is>
      </c>
    </row>
    <row r="205">
      <c r="A205" t="inlineStr">
        <is>
          <t>AZ-ISM</t>
        </is>
      </c>
      <c r="B205" t="inlineStr">
        <is>
          <t>İsmayıllı</t>
        </is>
      </c>
      <c r="C205" t="inlineStr">
        <is>
          <t>AZİsmayıllı</t>
        </is>
      </c>
    </row>
    <row r="206">
      <c r="A206" t="inlineStr">
        <is>
          <t>AZ-KAL</t>
        </is>
      </c>
      <c r="B206" t="inlineStr">
        <is>
          <t>Kəlbəcər</t>
        </is>
      </c>
      <c r="C206" t="inlineStr">
        <is>
          <t>AZKəlbəcər</t>
        </is>
      </c>
    </row>
    <row r="207">
      <c r="A207" t="inlineStr">
        <is>
          <t>AZ-KUR</t>
        </is>
      </c>
      <c r="B207" t="inlineStr">
        <is>
          <t>Kürdəmir</t>
        </is>
      </c>
      <c r="C207" t="inlineStr">
        <is>
          <t>AZKürdəmir</t>
        </is>
      </c>
    </row>
    <row r="208">
      <c r="A208" t="inlineStr">
        <is>
          <t>AZ-LAC</t>
        </is>
      </c>
      <c r="B208" t="inlineStr">
        <is>
          <t>Laçın</t>
        </is>
      </c>
      <c r="C208" t="inlineStr">
        <is>
          <t>AZLaçın</t>
        </is>
      </c>
    </row>
    <row r="209">
      <c r="A209" t="inlineStr">
        <is>
          <t>AZ-LAN</t>
        </is>
      </c>
      <c r="B209" t="inlineStr">
        <is>
          <t>Lənkəran</t>
        </is>
      </c>
      <c r="C209" t="inlineStr">
        <is>
          <t>AZLənkəran</t>
        </is>
      </c>
    </row>
    <row r="210">
      <c r="A210" t="inlineStr">
        <is>
          <t>AZ-LER</t>
        </is>
      </c>
      <c r="B210" t="inlineStr">
        <is>
          <t>Lerik</t>
        </is>
      </c>
      <c r="C210" t="inlineStr">
        <is>
          <t>AZLerik</t>
        </is>
      </c>
    </row>
    <row r="211">
      <c r="A211" t="inlineStr">
        <is>
          <t>AZ-MAS</t>
        </is>
      </c>
      <c r="B211" t="inlineStr">
        <is>
          <t>Masallı</t>
        </is>
      </c>
      <c r="C211" t="inlineStr">
        <is>
          <t>AZMasallı</t>
        </is>
      </c>
    </row>
    <row r="212">
      <c r="A212" t="inlineStr">
        <is>
          <t>AZ-NEF</t>
        </is>
      </c>
      <c r="B212" t="inlineStr">
        <is>
          <t>Neftçala</t>
        </is>
      </c>
      <c r="C212" t="inlineStr">
        <is>
          <t>AZNeftçala</t>
        </is>
      </c>
    </row>
    <row r="213">
      <c r="A213" t="inlineStr">
        <is>
          <t>AZ-OGU</t>
        </is>
      </c>
      <c r="B213" t="inlineStr">
        <is>
          <t>Oğuz</t>
        </is>
      </c>
      <c r="C213" t="inlineStr">
        <is>
          <t>AZOğuz</t>
        </is>
      </c>
    </row>
    <row r="214">
      <c r="A214" t="inlineStr">
        <is>
          <t>AZ-QAB</t>
        </is>
      </c>
      <c r="B214" t="inlineStr">
        <is>
          <t>Qəbələ</t>
        </is>
      </c>
      <c r="C214" t="inlineStr">
        <is>
          <t>AZQəbələ</t>
        </is>
      </c>
    </row>
    <row r="215">
      <c r="A215" t="inlineStr">
        <is>
          <t>AZ-QAX</t>
        </is>
      </c>
      <c r="B215" t="inlineStr">
        <is>
          <t>Qax</t>
        </is>
      </c>
      <c r="C215" t="inlineStr">
        <is>
          <t>AZQax</t>
        </is>
      </c>
    </row>
    <row r="216">
      <c r="A216" t="inlineStr">
        <is>
          <t>AZ-QAZ</t>
        </is>
      </c>
      <c r="B216" t="inlineStr">
        <is>
          <t>Qazax</t>
        </is>
      </c>
      <c r="C216" t="inlineStr">
        <is>
          <t>AZQazax</t>
        </is>
      </c>
    </row>
    <row r="217">
      <c r="A217" t="inlineStr">
        <is>
          <t>AZ-QBA</t>
        </is>
      </c>
      <c r="B217" t="inlineStr">
        <is>
          <t>Quba</t>
        </is>
      </c>
      <c r="C217" t="inlineStr">
        <is>
          <t>AZQuba</t>
        </is>
      </c>
    </row>
    <row r="218">
      <c r="A218" t="inlineStr">
        <is>
          <t>AZ-QBI</t>
        </is>
      </c>
      <c r="B218" t="inlineStr">
        <is>
          <t>Qubadlı</t>
        </is>
      </c>
      <c r="C218" t="inlineStr">
        <is>
          <t>AZQubadlı</t>
        </is>
      </c>
    </row>
    <row r="219">
      <c r="A219" t="inlineStr">
        <is>
          <t>AZ-QOB</t>
        </is>
      </c>
      <c r="B219" t="inlineStr">
        <is>
          <t>Qobustan</t>
        </is>
      </c>
      <c r="C219" t="inlineStr">
        <is>
          <t>AZQobustan</t>
        </is>
      </c>
    </row>
    <row r="220">
      <c r="A220" t="inlineStr">
        <is>
          <t>AZ-QUS</t>
        </is>
      </c>
      <c r="B220" t="inlineStr">
        <is>
          <t>Qusar</t>
        </is>
      </c>
      <c r="C220" t="inlineStr">
        <is>
          <t>AZQusar</t>
        </is>
      </c>
    </row>
    <row r="221">
      <c r="A221" t="inlineStr">
        <is>
          <t>AZ-SAB</t>
        </is>
      </c>
      <c r="B221" t="inlineStr">
        <is>
          <t>Sabirabad</t>
        </is>
      </c>
      <c r="C221" t="inlineStr">
        <is>
          <t>AZSabirabad</t>
        </is>
      </c>
    </row>
    <row r="222">
      <c r="A222" t="inlineStr">
        <is>
          <t>AZ-SAK</t>
        </is>
      </c>
      <c r="B222" t="inlineStr">
        <is>
          <t>Şəki</t>
        </is>
      </c>
      <c r="C222" t="inlineStr">
        <is>
          <t>AZŞəki</t>
        </is>
      </c>
    </row>
    <row r="223">
      <c r="A223" t="inlineStr">
        <is>
          <t>AZ-SAL</t>
        </is>
      </c>
      <c r="B223" t="inlineStr">
        <is>
          <t>Salyan</t>
        </is>
      </c>
      <c r="C223" t="inlineStr">
        <is>
          <t>AZSalyan</t>
        </is>
      </c>
    </row>
    <row r="224">
      <c r="A224" t="inlineStr">
        <is>
          <t>AZ-SAT</t>
        </is>
      </c>
      <c r="B224" t="inlineStr">
        <is>
          <t>Saatlı</t>
        </is>
      </c>
      <c r="C224" t="inlineStr">
        <is>
          <t>AZSaatlı</t>
        </is>
      </c>
    </row>
    <row r="225">
      <c r="A225" t="inlineStr">
        <is>
          <t>AZ-SBN</t>
        </is>
      </c>
      <c r="B225" t="inlineStr">
        <is>
          <t>Şabran</t>
        </is>
      </c>
      <c r="C225" t="inlineStr">
        <is>
          <t>AZŞabran</t>
        </is>
      </c>
    </row>
    <row r="226">
      <c r="A226" t="inlineStr">
        <is>
          <t>AZ-SIY</t>
        </is>
      </c>
      <c r="B226" t="inlineStr">
        <is>
          <t>Siyəzən</t>
        </is>
      </c>
      <c r="C226" t="inlineStr">
        <is>
          <t>AZSiyəzən</t>
        </is>
      </c>
    </row>
    <row r="227">
      <c r="A227" t="inlineStr">
        <is>
          <t>AZ-SKR</t>
        </is>
      </c>
      <c r="B227" t="inlineStr">
        <is>
          <t>Şəmkir</t>
        </is>
      </c>
      <c r="C227" t="inlineStr">
        <is>
          <t>AZŞəmkir</t>
        </is>
      </c>
    </row>
    <row r="228">
      <c r="A228" t="inlineStr">
        <is>
          <t>AZ-SMI</t>
        </is>
      </c>
      <c r="B228" t="inlineStr">
        <is>
          <t>Şamaxı</t>
        </is>
      </c>
      <c r="C228" t="inlineStr">
        <is>
          <t>AZŞamaxı</t>
        </is>
      </c>
    </row>
    <row r="229">
      <c r="A229" t="inlineStr">
        <is>
          <t>AZ-SMX</t>
        </is>
      </c>
      <c r="B229" t="inlineStr">
        <is>
          <t>Samux</t>
        </is>
      </c>
      <c r="C229" t="inlineStr">
        <is>
          <t>AZSamux</t>
        </is>
      </c>
    </row>
    <row r="230">
      <c r="A230" t="inlineStr">
        <is>
          <t>AZ-SUS</t>
        </is>
      </c>
      <c r="B230" t="inlineStr">
        <is>
          <t>Şuşa</t>
        </is>
      </c>
      <c r="C230" t="inlineStr">
        <is>
          <t>AZŞuşa</t>
        </is>
      </c>
    </row>
    <row r="231">
      <c r="A231" t="inlineStr">
        <is>
          <t>AZ-TAR</t>
        </is>
      </c>
      <c r="B231" t="inlineStr">
        <is>
          <t>Tərtər</t>
        </is>
      </c>
      <c r="C231" t="inlineStr">
        <is>
          <t>AZTərtər</t>
        </is>
      </c>
    </row>
    <row r="232">
      <c r="A232" t="inlineStr">
        <is>
          <t>AZ-TOV</t>
        </is>
      </c>
      <c r="B232" t="inlineStr">
        <is>
          <t>Tovuz</t>
        </is>
      </c>
      <c r="C232" t="inlineStr">
        <is>
          <t>AZTovuz</t>
        </is>
      </c>
    </row>
    <row r="233">
      <c r="A233" t="inlineStr">
        <is>
          <t>AZ-UCA</t>
        </is>
      </c>
      <c r="B233" t="inlineStr">
        <is>
          <t>Ucar</t>
        </is>
      </c>
      <c r="C233" t="inlineStr">
        <is>
          <t>AZUcar</t>
        </is>
      </c>
    </row>
    <row r="234">
      <c r="A234" t="inlineStr">
        <is>
          <t>AZ-XAC</t>
        </is>
      </c>
      <c r="B234" t="inlineStr">
        <is>
          <t>Xaçmaz</t>
        </is>
      </c>
      <c r="C234" t="inlineStr">
        <is>
          <t>AZXaçmaz</t>
        </is>
      </c>
    </row>
    <row r="235">
      <c r="A235" t="inlineStr">
        <is>
          <t>AZ-XCI</t>
        </is>
      </c>
      <c r="B235" t="inlineStr">
        <is>
          <t>Xocalı</t>
        </is>
      </c>
      <c r="C235" t="inlineStr">
        <is>
          <t>AZXocalı</t>
        </is>
      </c>
    </row>
    <row r="236">
      <c r="A236" t="inlineStr">
        <is>
          <t>AZ-XIZ</t>
        </is>
      </c>
      <c r="B236" t="inlineStr">
        <is>
          <t>Xızı</t>
        </is>
      </c>
      <c r="C236" t="inlineStr">
        <is>
          <t>AZXızı</t>
        </is>
      </c>
    </row>
    <row r="237">
      <c r="A237" t="inlineStr">
        <is>
          <t>AZ-XVD</t>
        </is>
      </c>
      <c r="B237" t="inlineStr">
        <is>
          <t>Xocavənd</t>
        </is>
      </c>
      <c r="C237" t="inlineStr">
        <is>
          <t>AZXocavənd</t>
        </is>
      </c>
    </row>
    <row r="238">
      <c r="A238" t="inlineStr">
        <is>
          <t>AZ-YAR</t>
        </is>
      </c>
      <c r="B238" t="inlineStr">
        <is>
          <t>Yardımlı</t>
        </is>
      </c>
      <c r="C238" t="inlineStr">
        <is>
          <t>AZYardımlı</t>
        </is>
      </c>
    </row>
    <row r="239">
      <c r="A239" t="inlineStr">
        <is>
          <t>AZ-YEV</t>
        </is>
      </c>
      <c r="B239" t="inlineStr">
        <is>
          <t>Yevlax</t>
        </is>
      </c>
      <c r="C239" t="inlineStr">
        <is>
          <t>AZYevlax</t>
        </is>
      </c>
    </row>
    <row r="240">
      <c r="A240" t="inlineStr">
        <is>
          <t>AZ-ZAN</t>
        </is>
      </c>
      <c r="B240" t="inlineStr">
        <is>
          <t>Zəngilan</t>
        </is>
      </c>
      <c r="C240" t="inlineStr">
        <is>
          <t>AZZəngilan</t>
        </is>
      </c>
    </row>
    <row r="241">
      <c r="A241" t="inlineStr">
        <is>
          <t>AZ-ZAQ</t>
        </is>
      </c>
      <c r="B241" t="inlineStr">
        <is>
          <t>Zaqatala</t>
        </is>
      </c>
      <c r="C241" t="inlineStr">
        <is>
          <t>AZZaqatala</t>
        </is>
      </c>
    </row>
    <row r="242">
      <c r="A242" t="inlineStr">
        <is>
          <t>AZ-ZAR</t>
        </is>
      </c>
      <c r="B242" t="inlineStr">
        <is>
          <t>Zərdab</t>
        </is>
      </c>
      <c r="C242" t="inlineStr">
        <is>
          <t>AZZərdab</t>
        </is>
      </c>
    </row>
    <row r="243">
      <c r="A243" t="inlineStr">
        <is>
          <t>AZ-NX</t>
        </is>
      </c>
      <c r="B243" t="inlineStr">
        <is>
          <t>Naxçıvan</t>
        </is>
      </c>
      <c r="C243" t="inlineStr">
        <is>
          <t>AZNaxçıvan</t>
        </is>
      </c>
    </row>
    <row r="244">
      <c r="A244" t="inlineStr">
        <is>
          <t>AZ-NV</t>
        </is>
      </c>
      <c r="B244" t="inlineStr">
        <is>
          <t>Naxçıvan</t>
        </is>
      </c>
      <c r="C244" t="inlineStr">
        <is>
          <t>AZNaxçıvan</t>
        </is>
      </c>
    </row>
    <row r="245">
      <c r="A245" t="inlineStr">
        <is>
          <t>AZ-BAB</t>
        </is>
      </c>
      <c r="B245" t="inlineStr">
        <is>
          <t>Babək</t>
        </is>
      </c>
      <c r="C245" t="inlineStr">
        <is>
          <t>AZBabək</t>
        </is>
      </c>
    </row>
    <row r="246">
      <c r="A246" t="inlineStr">
        <is>
          <t>AZ-CUL</t>
        </is>
      </c>
      <c r="B246" t="inlineStr">
        <is>
          <t>Culfa</t>
        </is>
      </c>
      <c r="C246" t="inlineStr">
        <is>
          <t>AZCulfa</t>
        </is>
      </c>
    </row>
    <row r="247">
      <c r="A247" t="inlineStr">
        <is>
          <t>AZ-KAN</t>
        </is>
      </c>
      <c r="B247" t="inlineStr">
        <is>
          <t>Kǝngǝrli</t>
        </is>
      </c>
      <c r="C247" t="inlineStr">
        <is>
          <t>AZKǝngǝrli</t>
        </is>
      </c>
    </row>
    <row r="248">
      <c r="A248" t="inlineStr">
        <is>
          <t>AZ-ORD</t>
        </is>
      </c>
      <c r="B248" t="inlineStr">
        <is>
          <t>Ordubad</t>
        </is>
      </c>
      <c r="C248" t="inlineStr">
        <is>
          <t>AZOrdubad</t>
        </is>
      </c>
    </row>
    <row r="249">
      <c r="A249" t="inlineStr">
        <is>
          <t>AZ-SAD</t>
        </is>
      </c>
      <c r="B249" t="inlineStr">
        <is>
          <t>Sədərək</t>
        </is>
      </c>
      <c r="C249" t="inlineStr">
        <is>
          <t>AZSədərək</t>
        </is>
      </c>
    </row>
    <row r="250">
      <c r="A250" t="inlineStr">
        <is>
          <t>AZ-SAH</t>
        </is>
      </c>
      <c r="B250" t="inlineStr">
        <is>
          <t>Şahbuz</t>
        </is>
      </c>
      <c r="C250" t="inlineStr">
        <is>
          <t>AZŞahbuz</t>
        </is>
      </c>
    </row>
    <row r="251">
      <c r="A251" t="inlineStr">
        <is>
          <t>AZ-SAR</t>
        </is>
      </c>
      <c r="B251" t="inlineStr">
        <is>
          <t>Şərur</t>
        </is>
      </c>
      <c r="C251" t="inlineStr">
        <is>
          <t>AZŞərur</t>
        </is>
      </c>
    </row>
    <row r="252">
      <c r="A252" t="inlineStr">
        <is>
          <t>BA-BIH</t>
        </is>
      </c>
      <c r="B252" t="inlineStr">
        <is>
          <t>Federacija Bosne i Hercegovine</t>
        </is>
      </c>
      <c r="C252" t="inlineStr">
        <is>
          <t>BAFederacija Bosne i Hercegovine</t>
        </is>
      </c>
    </row>
    <row r="253">
      <c r="A253" t="inlineStr">
        <is>
          <t>BA-BIH</t>
        </is>
      </c>
      <c r="B253" t="inlineStr">
        <is>
          <t>Federacija Bosne i Hercegovine</t>
        </is>
      </c>
      <c r="C253" t="inlineStr">
        <is>
          <t>BAFederacija Bosne i Hercegovine</t>
        </is>
      </c>
    </row>
    <row r="254">
      <c r="A254" t="inlineStr">
        <is>
          <t>BA-BIH</t>
        </is>
      </c>
      <c r="B254" t="inlineStr">
        <is>
          <t>Federacija Bosne i Hercegovine</t>
        </is>
      </c>
      <c r="C254" t="inlineStr">
        <is>
          <t>BAFederacija Bosne i Hercegovine</t>
        </is>
      </c>
    </row>
    <row r="255">
      <c r="A255" t="inlineStr">
        <is>
          <t>BA-SRP</t>
        </is>
      </c>
      <c r="B255" t="inlineStr">
        <is>
          <t>Republika Srpska</t>
        </is>
      </c>
      <c r="C255" t="inlineStr">
        <is>
          <t>BARepublika Srpska</t>
        </is>
      </c>
    </row>
    <row r="256">
      <c r="A256" t="inlineStr">
        <is>
          <t>BA-SRP</t>
        </is>
      </c>
      <c r="B256" t="inlineStr">
        <is>
          <t>Republika Srpska</t>
        </is>
      </c>
      <c r="C256" t="inlineStr">
        <is>
          <t>BARepublika Srpska</t>
        </is>
      </c>
    </row>
    <row r="257">
      <c r="A257" t="inlineStr">
        <is>
          <t>BA-SRP</t>
        </is>
      </c>
      <c r="B257" t="inlineStr">
        <is>
          <t>Republika Srpska</t>
        </is>
      </c>
      <c r="C257" t="inlineStr">
        <is>
          <t>BARepublika Srpska</t>
        </is>
      </c>
    </row>
    <row r="258">
      <c r="A258" t="inlineStr">
        <is>
          <t>BA-BRC</t>
        </is>
      </c>
      <c r="B258" t="inlineStr">
        <is>
          <t>Brčko distrikt</t>
        </is>
      </c>
      <c r="C258" t="inlineStr">
        <is>
          <t>BABrčko distrikt</t>
        </is>
      </c>
    </row>
    <row r="259">
      <c r="A259" t="inlineStr">
        <is>
          <t>BA-BRC</t>
        </is>
      </c>
      <c r="B259" t="inlineStr">
        <is>
          <t>Brčko distrikt</t>
        </is>
      </c>
      <c r="C259" t="inlineStr">
        <is>
          <t>BABrčko distrikt</t>
        </is>
      </c>
    </row>
    <row r="260">
      <c r="A260" t="inlineStr">
        <is>
          <t>BA-BRC</t>
        </is>
      </c>
      <c r="B260" t="inlineStr">
        <is>
          <t>Brčko distrikt</t>
        </is>
      </c>
      <c r="C260" t="inlineStr">
        <is>
          <t>BABrčko distrikt</t>
        </is>
      </c>
    </row>
    <row r="261">
      <c r="A261" t="inlineStr">
        <is>
          <t>BB-01</t>
        </is>
      </c>
      <c r="B261" t="inlineStr">
        <is>
          <t>Christ Church</t>
        </is>
      </c>
      <c r="C261" t="inlineStr">
        <is>
          <t>BBChrist Church</t>
        </is>
      </c>
    </row>
    <row r="262">
      <c r="A262" t="inlineStr">
        <is>
          <t>BB-02</t>
        </is>
      </c>
      <c r="B262" t="inlineStr">
        <is>
          <t>Saint Andrew</t>
        </is>
      </c>
      <c r="C262" t="inlineStr">
        <is>
          <t>BBSaint Andrew</t>
        </is>
      </c>
    </row>
    <row r="263">
      <c r="A263" t="inlineStr">
        <is>
          <t>BB-03</t>
        </is>
      </c>
      <c r="B263" t="inlineStr">
        <is>
          <t>Saint George</t>
        </is>
      </c>
      <c r="C263" t="inlineStr">
        <is>
          <t>BBSaint George</t>
        </is>
      </c>
    </row>
    <row r="264">
      <c r="A264" t="inlineStr">
        <is>
          <t>BB-04</t>
        </is>
      </c>
      <c r="B264" t="inlineStr">
        <is>
          <t>Saint James</t>
        </is>
      </c>
      <c r="C264" t="inlineStr">
        <is>
          <t>BBSaint James</t>
        </is>
      </c>
    </row>
    <row r="265">
      <c r="A265" t="inlineStr">
        <is>
          <t>BB-05</t>
        </is>
      </c>
      <c r="B265" t="inlineStr">
        <is>
          <t>Saint John</t>
        </is>
      </c>
      <c r="C265" t="inlineStr">
        <is>
          <t>BBSaint John</t>
        </is>
      </c>
    </row>
    <row r="266">
      <c r="A266" t="inlineStr">
        <is>
          <t>BB-06</t>
        </is>
      </c>
      <c r="B266" t="inlineStr">
        <is>
          <t>Saint Joseph</t>
        </is>
      </c>
      <c r="C266" t="inlineStr">
        <is>
          <t>BBSaint Joseph</t>
        </is>
      </c>
    </row>
    <row r="267">
      <c r="A267" t="inlineStr">
        <is>
          <t>BB-07</t>
        </is>
      </c>
      <c r="B267" t="inlineStr">
        <is>
          <t>Saint Lucy</t>
        </is>
      </c>
      <c r="C267" t="inlineStr">
        <is>
          <t>BBSaint Lucy</t>
        </is>
      </c>
    </row>
    <row r="268">
      <c r="A268" t="inlineStr">
        <is>
          <t>BB-08</t>
        </is>
      </c>
      <c r="B268" t="inlineStr">
        <is>
          <t>Saint Michael</t>
        </is>
      </c>
      <c r="C268" t="inlineStr">
        <is>
          <t>BBSaint Michael</t>
        </is>
      </c>
    </row>
    <row r="269">
      <c r="A269" t="inlineStr">
        <is>
          <t>BB-09</t>
        </is>
      </c>
      <c r="B269" t="inlineStr">
        <is>
          <t>Saint Peter</t>
        </is>
      </c>
      <c r="C269" t="inlineStr">
        <is>
          <t>BBSaint Peter</t>
        </is>
      </c>
    </row>
    <row r="270">
      <c r="A270" t="inlineStr">
        <is>
          <t>BB-10</t>
        </is>
      </c>
      <c r="B270" t="inlineStr">
        <is>
          <t>Saint Philip</t>
        </is>
      </c>
      <c r="C270" t="inlineStr">
        <is>
          <t>BBSaint Philip</t>
        </is>
      </c>
    </row>
    <row r="271">
      <c r="A271" t="inlineStr">
        <is>
          <t>BB-11</t>
        </is>
      </c>
      <c r="B271" t="inlineStr">
        <is>
          <t>Saint Thomas</t>
        </is>
      </c>
      <c r="C271" t="inlineStr">
        <is>
          <t>BBSaint Thomas</t>
        </is>
      </c>
    </row>
    <row r="272">
      <c r="A272" t="inlineStr">
        <is>
          <t>BD-A</t>
        </is>
      </c>
      <c r="B272" t="inlineStr">
        <is>
          <t>Barishal</t>
        </is>
      </c>
      <c r="C272" t="inlineStr">
        <is>
          <t>BDBarishal</t>
        </is>
      </c>
    </row>
    <row r="273">
      <c r="A273" t="inlineStr">
        <is>
          <t>BD-02</t>
        </is>
      </c>
      <c r="B273" t="inlineStr">
        <is>
          <t>Barguna</t>
        </is>
      </c>
      <c r="C273" t="inlineStr">
        <is>
          <t>BDBarguna</t>
        </is>
      </c>
    </row>
    <row r="274">
      <c r="A274" t="inlineStr">
        <is>
          <t>BD-06</t>
        </is>
      </c>
      <c r="B274" t="inlineStr">
        <is>
          <t>Barishal</t>
        </is>
      </c>
      <c r="C274" t="inlineStr">
        <is>
          <t>BDBarishal</t>
        </is>
      </c>
    </row>
    <row r="275">
      <c r="A275" t="inlineStr">
        <is>
          <t>BD-07</t>
        </is>
      </c>
      <c r="B275" t="inlineStr">
        <is>
          <t>Bhola</t>
        </is>
      </c>
      <c r="C275" t="inlineStr">
        <is>
          <t>BDBhola</t>
        </is>
      </c>
    </row>
    <row r="276">
      <c r="A276" t="inlineStr">
        <is>
          <t>BD-25</t>
        </is>
      </c>
      <c r="B276" t="inlineStr">
        <is>
          <t>Jhalakathi</t>
        </is>
      </c>
      <c r="C276" t="inlineStr">
        <is>
          <t>BDJhalakathi</t>
        </is>
      </c>
    </row>
    <row r="277">
      <c r="A277" t="inlineStr">
        <is>
          <t>BD-50</t>
        </is>
      </c>
      <c r="B277" t="inlineStr">
        <is>
          <t>Pirojpur</t>
        </is>
      </c>
      <c r="C277" t="inlineStr">
        <is>
          <t>BDPirojpur</t>
        </is>
      </c>
    </row>
    <row r="278">
      <c r="A278" t="inlineStr">
        <is>
          <t>BD-51</t>
        </is>
      </c>
      <c r="B278" t="inlineStr">
        <is>
          <t>Patuakhali</t>
        </is>
      </c>
      <c r="C278" t="inlineStr">
        <is>
          <t>BDPatuakhali</t>
        </is>
      </c>
    </row>
    <row r="279">
      <c r="A279" t="inlineStr">
        <is>
          <t>BD-B</t>
        </is>
      </c>
      <c r="B279" t="inlineStr">
        <is>
          <t>Chattogram</t>
        </is>
      </c>
      <c r="C279" t="inlineStr">
        <is>
          <t>BDChattogram</t>
        </is>
      </c>
    </row>
    <row r="280">
      <c r="A280" t="inlineStr">
        <is>
          <t>BD-01</t>
        </is>
      </c>
      <c r="B280" t="inlineStr">
        <is>
          <t>Bandarban</t>
        </is>
      </c>
      <c r="C280" t="inlineStr">
        <is>
          <t>BDBandarban</t>
        </is>
      </c>
    </row>
    <row r="281">
      <c r="A281" t="inlineStr">
        <is>
          <t>BD-04</t>
        </is>
      </c>
      <c r="B281" t="inlineStr">
        <is>
          <t>Brahmanbaria</t>
        </is>
      </c>
      <c r="C281" t="inlineStr">
        <is>
          <t>BDBrahmanbaria</t>
        </is>
      </c>
    </row>
    <row r="282">
      <c r="A282" t="inlineStr">
        <is>
          <t>BD-08</t>
        </is>
      </c>
      <c r="B282" t="inlineStr">
        <is>
          <t>Cumilla</t>
        </is>
      </c>
      <c r="C282" t="inlineStr">
        <is>
          <t>BDCumilla</t>
        </is>
      </c>
    </row>
    <row r="283">
      <c r="A283" t="inlineStr">
        <is>
          <t>BD-09</t>
        </is>
      </c>
      <c r="B283" t="inlineStr">
        <is>
          <t>Chandpur</t>
        </is>
      </c>
      <c r="C283" t="inlineStr">
        <is>
          <t>BDChandpur</t>
        </is>
      </c>
    </row>
    <row r="284">
      <c r="A284" t="inlineStr">
        <is>
          <t>BD-10</t>
        </is>
      </c>
      <c r="B284" t="inlineStr">
        <is>
          <t>Chattogram</t>
        </is>
      </c>
      <c r="C284" t="inlineStr">
        <is>
          <t>BDChattogram</t>
        </is>
      </c>
    </row>
    <row r="285">
      <c r="A285" t="inlineStr">
        <is>
          <t>BD-11</t>
        </is>
      </c>
      <c r="B285" t="inlineStr">
        <is>
          <t>Cox's Bazar</t>
        </is>
      </c>
      <c r="C285" t="inlineStr">
        <is>
          <t>BDCox's Bazar</t>
        </is>
      </c>
    </row>
    <row r="286">
      <c r="A286" t="inlineStr">
        <is>
          <t>BD-16</t>
        </is>
      </c>
      <c r="B286" t="inlineStr">
        <is>
          <t>Feni</t>
        </is>
      </c>
      <c r="C286" t="inlineStr">
        <is>
          <t>BDFeni</t>
        </is>
      </c>
    </row>
    <row r="287">
      <c r="A287" t="inlineStr">
        <is>
          <t>BD-29</t>
        </is>
      </c>
      <c r="B287" t="inlineStr">
        <is>
          <t>Khagrachhari</t>
        </is>
      </c>
      <c r="C287" t="inlineStr">
        <is>
          <t>BDKhagrachhari</t>
        </is>
      </c>
    </row>
    <row r="288">
      <c r="A288" t="inlineStr">
        <is>
          <t>BD-31</t>
        </is>
      </c>
      <c r="B288" t="inlineStr">
        <is>
          <t>Lakshmipur</t>
        </is>
      </c>
      <c r="C288" t="inlineStr">
        <is>
          <t>BDLakshmipur</t>
        </is>
      </c>
    </row>
    <row r="289">
      <c r="A289" t="inlineStr">
        <is>
          <t>BD-47</t>
        </is>
      </c>
      <c r="B289" t="inlineStr">
        <is>
          <t>Noakhali</t>
        </is>
      </c>
      <c r="C289" t="inlineStr">
        <is>
          <t>BDNoakhali</t>
        </is>
      </c>
    </row>
    <row r="290">
      <c r="A290" t="inlineStr">
        <is>
          <t>BD-56</t>
        </is>
      </c>
      <c r="B290" t="inlineStr">
        <is>
          <t>Rangamati</t>
        </is>
      </c>
      <c r="C290" t="inlineStr">
        <is>
          <t>BDRangamati</t>
        </is>
      </c>
    </row>
    <row r="291">
      <c r="A291" t="inlineStr">
        <is>
          <t>BD-C</t>
        </is>
      </c>
      <c r="B291" t="inlineStr">
        <is>
          <t>Dhaka</t>
        </is>
      </c>
      <c r="C291" t="inlineStr">
        <is>
          <t>BDDhaka</t>
        </is>
      </c>
    </row>
    <row r="292">
      <c r="A292" t="inlineStr">
        <is>
          <t>BD-13</t>
        </is>
      </c>
      <c r="B292" t="inlineStr">
        <is>
          <t>Dhaka</t>
        </is>
      </c>
      <c r="C292" t="inlineStr">
        <is>
          <t>BDDhaka</t>
        </is>
      </c>
    </row>
    <row r="293">
      <c r="A293" t="inlineStr">
        <is>
          <t>BD-15</t>
        </is>
      </c>
      <c r="B293" t="inlineStr">
        <is>
          <t>Faridpur</t>
        </is>
      </c>
      <c r="C293" t="inlineStr">
        <is>
          <t>BDFaridpur</t>
        </is>
      </c>
    </row>
    <row r="294">
      <c r="A294" t="inlineStr">
        <is>
          <t>BD-17</t>
        </is>
      </c>
      <c r="B294" t="inlineStr">
        <is>
          <t>Gopalganj</t>
        </is>
      </c>
      <c r="C294" t="inlineStr">
        <is>
          <t>BDGopalganj</t>
        </is>
      </c>
    </row>
    <row r="295">
      <c r="A295" t="inlineStr">
        <is>
          <t>BD-18</t>
        </is>
      </c>
      <c r="B295" t="inlineStr">
        <is>
          <t>Gazipur</t>
        </is>
      </c>
      <c r="C295" t="inlineStr">
        <is>
          <t>BDGazipur</t>
        </is>
      </c>
    </row>
    <row r="296">
      <c r="A296" t="inlineStr">
        <is>
          <t>BD-26</t>
        </is>
      </c>
      <c r="B296" t="inlineStr">
        <is>
          <t>Kishoreganj</t>
        </is>
      </c>
      <c r="C296" t="inlineStr">
        <is>
          <t>BDKishoreganj</t>
        </is>
      </c>
    </row>
    <row r="297">
      <c r="A297" t="inlineStr">
        <is>
          <t>BD-33</t>
        </is>
      </c>
      <c r="B297" t="inlineStr">
        <is>
          <t>Manikganj</t>
        </is>
      </c>
      <c r="C297" t="inlineStr">
        <is>
          <t>BDManikganj</t>
        </is>
      </c>
    </row>
    <row r="298">
      <c r="A298" t="inlineStr">
        <is>
          <t>BD-35</t>
        </is>
      </c>
      <c r="B298" t="inlineStr">
        <is>
          <t>Munshiganj</t>
        </is>
      </c>
      <c r="C298" t="inlineStr">
        <is>
          <t>BDMunshiganj</t>
        </is>
      </c>
    </row>
    <row r="299">
      <c r="A299" t="inlineStr">
        <is>
          <t>BD-36</t>
        </is>
      </c>
      <c r="B299" t="inlineStr">
        <is>
          <t>Madaripur</t>
        </is>
      </c>
      <c r="C299" t="inlineStr">
        <is>
          <t>BDMadaripur</t>
        </is>
      </c>
    </row>
    <row r="300">
      <c r="A300" t="inlineStr">
        <is>
          <t>BD-40</t>
        </is>
      </c>
      <c r="B300" t="inlineStr">
        <is>
          <t>Narayanganj</t>
        </is>
      </c>
      <c r="C300" t="inlineStr">
        <is>
          <t>BDNarayanganj</t>
        </is>
      </c>
    </row>
    <row r="301">
      <c r="A301" t="inlineStr">
        <is>
          <t>BD-42</t>
        </is>
      </c>
      <c r="B301" t="inlineStr">
        <is>
          <t>Narsingdi</t>
        </is>
      </c>
      <c r="C301" t="inlineStr">
        <is>
          <t>BDNarsingdi</t>
        </is>
      </c>
    </row>
    <row r="302">
      <c r="A302" t="inlineStr">
        <is>
          <t>BD-53</t>
        </is>
      </c>
      <c r="B302" t="inlineStr">
        <is>
          <t>Rajbari</t>
        </is>
      </c>
      <c r="C302" t="inlineStr">
        <is>
          <t>BDRajbari</t>
        </is>
      </c>
    </row>
    <row r="303">
      <c r="A303" t="inlineStr">
        <is>
          <t>BD-62</t>
        </is>
      </c>
      <c r="B303" t="inlineStr">
        <is>
          <t>Shariatpur</t>
        </is>
      </c>
      <c r="C303" t="inlineStr">
        <is>
          <t>BDShariatpur</t>
        </is>
      </c>
    </row>
    <row r="304">
      <c r="A304" t="inlineStr">
        <is>
          <t>BD-63</t>
        </is>
      </c>
      <c r="B304" t="inlineStr">
        <is>
          <t>Tangail</t>
        </is>
      </c>
      <c r="C304" t="inlineStr">
        <is>
          <t>BDTangail</t>
        </is>
      </c>
    </row>
    <row r="305">
      <c r="A305" t="inlineStr">
        <is>
          <t>BD-D</t>
        </is>
      </c>
      <c r="B305" t="inlineStr">
        <is>
          <t>Khulna</t>
        </is>
      </c>
      <c r="C305" t="inlineStr">
        <is>
          <t>BDKhulna</t>
        </is>
      </c>
    </row>
    <row r="306">
      <c r="A306" t="inlineStr">
        <is>
          <t>BD-05</t>
        </is>
      </c>
      <c r="B306" t="inlineStr">
        <is>
          <t>Bagerhat</t>
        </is>
      </c>
      <c r="C306" t="inlineStr">
        <is>
          <t>BDBagerhat</t>
        </is>
      </c>
    </row>
    <row r="307">
      <c r="A307" t="inlineStr">
        <is>
          <t>BD-12</t>
        </is>
      </c>
      <c r="B307" t="inlineStr">
        <is>
          <t>Chuadanga</t>
        </is>
      </c>
      <c r="C307" t="inlineStr">
        <is>
          <t>BDChuadanga</t>
        </is>
      </c>
    </row>
    <row r="308">
      <c r="A308" t="inlineStr">
        <is>
          <t>BD-22</t>
        </is>
      </c>
      <c r="B308" t="inlineStr">
        <is>
          <t>Jashore</t>
        </is>
      </c>
      <c r="C308" t="inlineStr">
        <is>
          <t>BDJashore</t>
        </is>
      </c>
    </row>
    <row r="309">
      <c r="A309" t="inlineStr">
        <is>
          <t>BD-23</t>
        </is>
      </c>
      <c r="B309" t="inlineStr">
        <is>
          <t>Jhenaidah</t>
        </is>
      </c>
      <c r="C309" t="inlineStr">
        <is>
          <t>BDJhenaidah</t>
        </is>
      </c>
    </row>
    <row r="310">
      <c r="A310" t="inlineStr">
        <is>
          <t>BD-27</t>
        </is>
      </c>
      <c r="B310" t="inlineStr">
        <is>
          <t>Khulna</t>
        </is>
      </c>
      <c r="C310" t="inlineStr">
        <is>
          <t>BDKhulna</t>
        </is>
      </c>
    </row>
    <row r="311">
      <c r="A311" t="inlineStr">
        <is>
          <t>BD-30</t>
        </is>
      </c>
      <c r="B311" t="inlineStr">
        <is>
          <t>Kushtia</t>
        </is>
      </c>
      <c r="C311" t="inlineStr">
        <is>
          <t>BDKushtia</t>
        </is>
      </c>
    </row>
    <row r="312">
      <c r="A312" t="inlineStr">
        <is>
          <t>BD-37</t>
        </is>
      </c>
      <c r="B312" t="inlineStr">
        <is>
          <t>Magura</t>
        </is>
      </c>
      <c r="C312" t="inlineStr">
        <is>
          <t>BDMagura</t>
        </is>
      </c>
    </row>
    <row r="313">
      <c r="A313" t="inlineStr">
        <is>
          <t>BD-39</t>
        </is>
      </c>
      <c r="B313" t="inlineStr">
        <is>
          <t>Meherpur</t>
        </is>
      </c>
      <c r="C313" t="inlineStr">
        <is>
          <t>BDMeherpur</t>
        </is>
      </c>
    </row>
    <row r="314">
      <c r="A314" t="inlineStr">
        <is>
          <t>BD-43</t>
        </is>
      </c>
      <c r="B314" t="inlineStr">
        <is>
          <t>Narail</t>
        </is>
      </c>
      <c r="C314" t="inlineStr">
        <is>
          <t>BDNarail</t>
        </is>
      </c>
    </row>
    <row r="315">
      <c r="A315" t="inlineStr">
        <is>
          <t>BD-58</t>
        </is>
      </c>
      <c r="B315" t="inlineStr">
        <is>
          <t>Satkhira</t>
        </is>
      </c>
      <c r="C315" t="inlineStr">
        <is>
          <t>BDSatkhira</t>
        </is>
      </c>
    </row>
    <row r="316">
      <c r="A316" t="inlineStr">
        <is>
          <t>BD-E</t>
        </is>
      </c>
      <c r="B316" t="inlineStr">
        <is>
          <t>Rajshahi</t>
        </is>
      </c>
      <c r="C316" t="inlineStr">
        <is>
          <t>BDRajshahi</t>
        </is>
      </c>
    </row>
    <row r="317">
      <c r="A317" t="inlineStr">
        <is>
          <t>BD-03</t>
        </is>
      </c>
      <c r="B317" t="inlineStr">
        <is>
          <t>Bogura</t>
        </is>
      </c>
      <c r="C317" t="inlineStr">
        <is>
          <t>BDBogura</t>
        </is>
      </c>
    </row>
    <row r="318">
      <c r="A318" t="inlineStr">
        <is>
          <t>BD-24</t>
        </is>
      </c>
      <c r="B318" t="inlineStr">
        <is>
          <t>Joypurhat</t>
        </is>
      </c>
      <c r="C318" t="inlineStr">
        <is>
          <t>BDJoypurhat</t>
        </is>
      </c>
    </row>
    <row r="319">
      <c r="A319" t="inlineStr">
        <is>
          <t>BD-44</t>
        </is>
      </c>
      <c r="B319" t="inlineStr">
        <is>
          <t>Natore</t>
        </is>
      </c>
      <c r="C319" t="inlineStr">
        <is>
          <t>BDNatore</t>
        </is>
      </c>
    </row>
    <row r="320">
      <c r="A320" t="inlineStr">
        <is>
          <t>BD-45</t>
        </is>
      </c>
      <c r="B320" t="inlineStr">
        <is>
          <t>Chapai Nawabganj</t>
        </is>
      </c>
      <c r="C320" t="inlineStr">
        <is>
          <t>BDChapai Nawabganj</t>
        </is>
      </c>
    </row>
    <row r="321">
      <c r="A321" t="inlineStr">
        <is>
          <t>BD-48</t>
        </is>
      </c>
      <c r="B321" t="inlineStr">
        <is>
          <t>Naogaon</t>
        </is>
      </c>
      <c r="C321" t="inlineStr">
        <is>
          <t>BDNaogaon</t>
        </is>
      </c>
    </row>
    <row r="322">
      <c r="A322" t="inlineStr">
        <is>
          <t>BD-49</t>
        </is>
      </c>
      <c r="B322" t="inlineStr">
        <is>
          <t>Pabna</t>
        </is>
      </c>
      <c r="C322" t="inlineStr">
        <is>
          <t>BDPabna</t>
        </is>
      </c>
    </row>
    <row r="323">
      <c r="A323" t="inlineStr">
        <is>
          <t>BD-54</t>
        </is>
      </c>
      <c r="B323" t="inlineStr">
        <is>
          <t>Rajshahi</t>
        </is>
      </c>
      <c r="C323" t="inlineStr">
        <is>
          <t>BDRajshahi</t>
        </is>
      </c>
    </row>
    <row r="324">
      <c r="A324" t="inlineStr">
        <is>
          <t>BD-59</t>
        </is>
      </c>
      <c r="B324" t="inlineStr">
        <is>
          <t>Sirajganj</t>
        </is>
      </c>
      <c r="C324" t="inlineStr">
        <is>
          <t>BDSirajganj</t>
        </is>
      </c>
    </row>
    <row r="325">
      <c r="A325" t="inlineStr">
        <is>
          <t>BD-F</t>
        </is>
      </c>
      <c r="B325" t="inlineStr">
        <is>
          <t>Rangpur</t>
        </is>
      </c>
      <c r="C325" t="inlineStr">
        <is>
          <t>BDRangpur</t>
        </is>
      </c>
    </row>
    <row r="326">
      <c r="A326" t="inlineStr">
        <is>
          <t>BD-14</t>
        </is>
      </c>
      <c r="B326" t="inlineStr">
        <is>
          <t>Dinajpur</t>
        </is>
      </c>
      <c r="C326" t="inlineStr">
        <is>
          <t>BDDinajpur</t>
        </is>
      </c>
    </row>
    <row r="327">
      <c r="A327" t="inlineStr">
        <is>
          <t>BD-19</t>
        </is>
      </c>
      <c r="B327" t="inlineStr">
        <is>
          <t>Gaibandha</t>
        </is>
      </c>
      <c r="C327" t="inlineStr">
        <is>
          <t>BDGaibandha</t>
        </is>
      </c>
    </row>
    <row r="328">
      <c r="A328" t="inlineStr">
        <is>
          <t>BD-28</t>
        </is>
      </c>
      <c r="B328" t="inlineStr">
        <is>
          <t>Kurigram</t>
        </is>
      </c>
      <c r="C328" t="inlineStr">
        <is>
          <t>BDKurigram</t>
        </is>
      </c>
    </row>
    <row r="329">
      <c r="A329" t="inlineStr">
        <is>
          <t>BD-32</t>
        </is>
      </c>
      <c r="B329" t="inlineStr">
        <is>
          <t>Lalmonirhat</t>
        </is>
      </c>
      <c r="C329" t="inlineStr">
        <is>
          <t>BDLalmonirhat</t>
        </is>
      </c>
    </row>
    <row r="330">
      <c r="A330" t="inlineStr">
        <is>
          <t>BD-46</t>
        </is>
      </c>
      <c r="B330" t="inlineStr">
        <is>
          <t>Nilphamari</t>
        </is>
      </c>
      <c r="C330" t="inlineStr">
        <is>
          <t>BDNilphamari</t>
        </is>
      </c>
    </row>
    <row r="331">
      <c r="A331" t="inlineStr">
        <is>
          <t>BD-52</t>
        </is>
      </c>
      <c r="B331" t="inlineStr">
        <is>
          <t>Panchagarh</t>
        </is>
      </c>
      <c r="C331" t="inlineStr">
        <is>
          <t>BDPanchagarh</t>
        </is>
      </c>
    </row>
    <row r="332">
      <c r="A332" t="inlineStr">
        <is>
          <t>BD-55</t>
        </is>
      </c>
      <c r="B332" t="inlineStr">
        <is>
          <t>Rangpur</t>
        </is>
      </c>
      <c r="C332" t="inlineStr">
        <is>
          <t>BDRangpur</t>
        </is>
      </c>
    </row>
    <row r="333">
      <c r="A333" t="inlineStr">
        <is>
          <t>BD-64</t>
        </is>
      </c>
      <c r="B333" t="inlineStr">
        <is>
          <t>Thakurgaon</t>
        </is>
      </c>
      <c r="C333" t="inlineStr">
        <is>
          <t>BDThakurgaon</t>
        </is>
      </c>
    </row>
    <row r="334">
      <c r="A334" t="inlineStr">
        <is>
          <t>BD-G</t>
        </is>
      </c>
      <c r="B334" t="inlineStr">
        <is>
          <t>Sylhet</t>
        </is>
      </c>
      <c r="C334" t="inlineStr">
        <is>
          <t>BDSylhet</t>
        </is>
      </c>
    </row>
    <row r="335">
      <c r="A335" t="inlineStr">
        <is>
          <t>BD-20</t>
        </is>
      </c>
      <c r="B335" t="inlineStr">
        <is>
          <t>Habiganj</t>
        </is>
      </c>
      <c r="C335" t="inlineStr">
        <is>
          <t>BDHabiganj</t>
        </is>
      </c>
    </row>
    <row r="336">
      <c r="A336" t="inlineStr">
        <is>
          <t>BD-38</t>
        </is>
      </c>
      <c r="B336" t="inlineStr">
        <is>
          <t>Moulvibazar</t>
        </is>
      </c>
      <c r="C336" t="inlineStr">
        <is>
          <t>BDMoulvibazar</t>
        </is>
      </c>
    </row>
    <row r="337">
      <c r="A337" t="inlineStr">
        <is>
          <t>BD-60</t>
        </is>
      </c>
      <c r="B337" t="inlineStr">
        <is>
          <t>Sylhet</t>
        </is>
      </c>
      <c r="C337" t="inlineStr">
        <is>
          <t>BDSylhet</t>
        </is>
      </c>
    </row>
    <row r="338">
      <c r="A338" t="inlineStr">
        <is>
          <t>BD-61</t>
        </is>
      </c>
      <c r="B338" t="inlineStr">
        <is>
          <t>Sunamganj</t>
        </is>
      </c>
      <c r="C338" t="inlineStr">
        <is>
          <t>BDSunamganj</t>
        </is>
      </c>
    </row>
    <row r="339">
      <c r="A339" t="inlineStr">
        <is>
          <t>BD-H</t>
        </is>
      </c>
      <c r="B339" t="inlineStr">
        <is>
          <t>Mymensingh</t>
        </is>
      </c>
      <c r="C339" t="inlineStr">
        <is>
          <t>BDMymensingh</t>
        </is>
      </c>
    </row>
    <row r="340">
      <c r="A340" t="inlineStr">
        <is>
          <t>BD-21</t>
        </is>
      </c>
      <c r="B340" t="inlineStr">
        <is>
          <t>Jamalpur</t>
        </is>
      </c>
      <c r="C340" t="inlineStr">
        <is>
          <t>BDJamalpur</t>
        </is>
      </c>
    </row>
    <row r="341">
      <c r="A341" t="inlineStr">
        <is>
          <t>BD-34</t>
        </is>
      </c>
      <c r="B341" t="inlineStr">
        <is>
          <t>Mymensingh</t>
        </is>
      </c>
      <c r="C341" t="inlineStr">
        <is>
          <t>BDMymensingh</t>
        </is>
      </c>
    </row>
    <row r="342">
      <c r="A342" t="inlineStr">
        <is>
          <t>BD-41</t>
        </is>
      </c>
      <c r="B342" t="inlineStr">
        <is>
          <t>Netrakona</t>
        </is>
      </c>
      <c r="C342" t="inlineStr">
        <is>
          <t>BDNetrakona</t>
        </is>
      </c>
    </row>
    <row r="343">
      <c r="A343" t="inlineStr">
        <is>
          <t>BD-57</t>
        </is>
      </c>
      <c r="B343" t="inlineStr">
        <is>
          <t>Sherpur</t>
        </is>
      </c>
      <c r="C343" t="inlineStr">
        <is>
          <t>BDSherpur</t>
        </is>
      </c>
    </row>
    <row r="344">
      <c r="A344" t="inlineStr">
        <is>
          <t>BE-BRU</t>
        </is>
      </c>
      <c r="B344" t="inlineStr">
        <is>
          <t>Bruxelles-Capitale, Région de</t>
        </is>
      </c>
      <c r="C344" t="inlineStr">
        <is>
          <t>BEBruxelles-Capitale, Région de</t>
        </is>
      </c>
    </row>
    <row r="345">
      <c r="A345" t="inlineStr">
        <is>
          <t>BE-BRU</t>
        </is>
      </c>
      <c r="B345" t="inlineStr">
        <is>
          <t>Brussels Hoofdstedelijk Gewest</t>
        </is>
      </c>
      <c r="C345" t="inlineStr">
        <is>
          <t>BEBrussels Hoofdstedelijk Gewest</t>
        </is>
      </c>
    </row>
    <row r="346">
      <c r="A346" t="inlineStr">
        <is>
          <t>BE-VLG</t>
        </is>
      </c>
      <c r="B346" t="inlineStr">
        <is>
          <t>Vlaams Gewest</t>
        </is>
      </c>
      <c r="C346" t="inlineStr">
        <is>
          <t>BEVlaams Gewest</t>
        </is>
      </c>
    </row>
    <row r="347">
      <c r="A347" t="inlineStr">
        <is>
          <t>BE-VAN</t>
        </is>
      </c>
      <c r="B347" t="inlineStr">
        <is>
          <t>Antwerpen</t>
        </is>
      </c>
      <c r="C347" t="inlineStr">
        <is>
          <t>BEAntwerpen</t>
        </is>
      </c>
    </row>
    <row r="348">
      <c r="A348" t="inlineStr">
        <is>
          <t>BE-VBR</t>
        </is>
      </c>
      <c r="B348" t="inlineStr">
        <is>
          <t>Vlaams-Brabant</t>
        </is>
      </c>
      <c r="C348" t="inlineStr">
        <is>
          <t>BEVlaams-Brabant</t>
        </is>
      </c>
    </row>
    <row r="349">
      <c r="A349" t="inlineStr">
        <is>
          <t>BE-VLI</t>
        </is>
      </c>
      <c r="B349" t="inlineStr">
        <is>
          <t>Limburg</t>
        </is>
      </c>
      <c r="C349" t="inlineStr">
        <is>
          <t>BELimburg</t>
        </is>
      </c>
    </row>
    <row r="350">
      <c r="A350" t="inlineStr">
        <is>
          <t>BE-VOV</t>
        </is>
      </c>
      <c r="B350" t="inlineStr">
        <is>
          <t>Oost-Vlaanderen</t>
        </is>
      </c>
      <c r="C350" t="inlineStr">
        <is>
          <t>BEOost-Vlaanderen</t>
        </is>
      </c>
    </row>
    <row r="351">
      <c r="A351" t="inlineStr">
        <is>
          <t>BE-VWV</t>
        </is>
      </c>
      <c r="B351" t="inlineStr">
        <is>
          <t>West-Vlaanderen</t>
        </is>
      </c>
      <c r="C351" t="inlineStr">
        <is>
          <t>BEWest-Vlaanderen</t>
        </is>
      </c>
    </row>
    <row r="352">
      <c r="A352" t="inlineStr">
        <is>
          <t>BE-WAL</t>
        </is>
      </c>
      <c r="B352" t="inlineStr">
        <is>
          <t>wallonne, Région</t>
        </is>
      </c>
      <c r="C352" t="inlineStr">
        <is>
          <t>BEwallonne, Région</t>
        </is>
      </c>
    </row>
    <row r="353">
      <c r="A353" t="inlineStr">
        <is>
          <t>BE-WBR</t>
        </is>
      </c>
      <c r="B353" t="inlineStr">
        <is>
          <t>Brabant wallon</t>
        </is>
      </c>
      <c r="C353" t="inlineStr">
        <is>
          <t>BEBrabant wallon</t>
        </is>
      </c>
    </row>
    <row r="354">
      <c r="A354" t="inlineStr">
        <is>
          <t>BE-WHT</t>
        </is>
      </c>
      <c r="B354" t="inlineStr">
        <is>
          <t>Hainaut</t>
        </is>
      </c>
      <c r="C354" t="inlineStr">
        <is>
          <t>BEHainaut</t>
        </is>
      </c>
    </row>
    <row r="355">
      <c r="A355" t="inlineStr">
        <is>
          <t>BE-WLG</t>
        </is>
      </c>
      <c r="B355" t="inlineStr">
        <is>
          <t>Liège</t>
        </is>
      </c>
      <c r="C355" t="inlineStr">
        <is>
          <t>BELiège</t>
        </is>
      </c>
    </row>
    <row r="356">
      <c r="A356" t="inlineStr">
        <is>
          <t>BE-WLX</t>
        </is>
      </c>
      <c r="B356" t="inlineStr">
        <is>
          <t>Luxembourg</t>
        </is>
      </c>
      <c r="C356" t="inlineStr">
        <is>
          <t>BELuxembourg</t>
        </is>
      </c>
    </row>
    <row r="357">
      <c r="A357" t="inlineStr">
        <is>
          <t>BE-WNA</t>
        </is>
      </c>
      <c r="B357" t="inlineStr">
        <is>
          <t>Namur</t>
        </is>
      </c>
      <c r="C357" t="inlineStr">
        <is>
          <t>BENamur</t>
        </is>
      </c>
    </row>
    <row r="358">
      <c r="A358" t="inlineStr">
        <is>
          <t>BF-01</t>
        </is>
      </c>
      <c r="B358" t="inlineStr">
        <is>
          <t>Boucle du Mouhoun</t>
        </is>
      </c>
      <c r="C358" t="inlineStr">
        <is>
          <t>BFBoucle du Mouhoun</t>
        </is>
      </c>
    </row>
    <row r="359">
      <c r="A359" t="inlineStr">
        <is>
          <t>BF-BAL</t>
        </is>
      </c>
      <c r="B359" t="inlineStr">
        <is>
          <t>Balé</t>
        </is>
      </c>
      <c r="C359" t="inlineStr">
        <is>
          <t>BFBalé</t>
        </is>
      </c>
    </row>
    <row r="360">
      <c r="A360" t="inlineStr">
        <is>
          <t>BF-BAN</t>
        </is>
      </c>
      <c r="B360" t="inlineStr">
        <is>
          <t>Banwa</t>
        </is>
      </c>
      <c r="C360" t="inlineStr">
        <is>
          <t>BFBanwa</t>
        </is>
      </c>
    </row>
    <row r="361">
      <c r="A361" t="inlineStr">
        <is>
          <t>BF-KOS</t>
        </is>
      </c>
      <c r="B361" t="inlineStr">
        <is>
          <t>Kossi</t>
        </is>
      </c>
      <c r="C361" t="inlineStr">
        <is>
          <t>BFKossi</t>
        </is>
      </c>
    </row>
    <row r="362">
      <c r="A362" t="inlineStr">
        <is>
          <t>BF-MOU</t>
        </is>
      </c>
      <c r="B362" t="inlineStr">
        <is>
          <t>Mouhoun</t>
        </is>
      </c>
      <c r="C362" t="inlineStr">
        <is>
          <t>BFMouhoun</t>
        </is>
      </c>
    </row>
    <row r="363">
      <c r="A363" t="inlineStr">
        <is>
          <t>BF-NAY</t>
        </is>
      </c>
      <c r="B363" t="inlineStr">
        <is>
          <t>Nayala</t>
        </is>
      </c>
      <c r="C363" t="inlineStr">
        <is>
          <t>BFNayala</t>
        </is>
      </c>
    </row>
    <row r="364">
      <c r="A364" t="inlineStr">
        <is>
          <t>BF-SOR</t>
        </is>
      </c>
      <c r="B364" t="inlineStr">
        <is>
          <t>Sourou</t>
        </is>
      </c>
      <c r="C364" t="inlineStr">
        <is>
          <t>BFSourou</t>
        </is>
      </c>
    </row>
    <row r="365">
      <c r="A365" t="inlineStr">
        <is>
          <t>BF-02</t>
        </is>
      </c>
      <c r="B365" t="inlineStr">
        <is>
          <t>Cascades</t>
        </is>
      </c>
      <c r="C365" t="inlineStr">
        <is>
          <t>BFCascades</t>
        </is>
      </c>
    </row>
    <row r="366">
      <c r="A366" t="inlineStr">
        <is>
          <t>BF-COM</t>
        </is>
      </c>
      <c r="B366" t="inlineStr">
        <is>
          <t>Comoé</t>
        </is>
      </c>
      <c r="C366" t="inlineStr">
        <is>
          <t>BFComoé</t>
        </is>
      </c>
    </row>
    <row r="367">
      <c r="A367" t="inlineStr">
        <is>
          <t>BF-LER</t>
        </is>
      </c>
      <c r="B367" t="inlineStr">
        <is>
          <t>Léraba</t>
        </is>
      </c>
      <c r="C367" t="inlineStr">
        <is>
          <t>BFLéraba</t>
        </is>
      </c>
    </row>
    <row r="368">
      <c r="A368" t="inlineStr">
        <is>
          <t>BF-03</t>
        </is>
      </c>
      <c r="B368" t="inlineStr">
        <is>
          <t>Centre</t>
        </is>
      </c>
      <c r="C368" t="inlineStr">
        <is>
          <t>BFCentre</t>
        </is>
      </c>
    </row>
    <row r="369">
      <c r="A369" t="inlineStr">
        <is>
          <t>BF-KAD</t>
        </is>
      </c>
      <c r="B369" t="inlineStr">
        <is>
          <t>Kadiogo</t>
        </is>
      </c>
      <c r="C369" t="inlineStr">
        <is>
          <t>BFKadiogo</t>
        </is>
      </c>
    </row>
    <row r="370">
      <c r="A370" t="inlineStr">
        <is>
          <t>BF-04</t>
        </is>
      </c>
      <c r="B370" t="inlineStr">
        <is>
          <t>Centre-Est</t>
        </is>
      </c>
      <c r="C370" t="inlineStr">
        <is>
          <t>BFCentre-Est</t>
        </is>
      </c>
    </row>
    <row r="371">
      <c r="A371" t="inlineStr">
        <is>
          <t>BF-BLG</t>
        </is>
      </c>
      <c r="B371" t="inlineStr">
        <is>
          <t>Boulgou</t>
        </is>
      </c>
      <c r="C371" t="inlineStr">
        <is>
          <t>BFBoulgou</t>
        </is>
      </c>
    </row>
    <row r="372">
      <c r="A372" t="inlineStr">
        <is>
          <t>BF-KOP</t>
        </is>
      </c>
      <c r="B372" t="inlineStr">
        <is>
          <t>Koulpélogo</t>
        </is>
      </c>
      <c r="C372" t="inlineStr">
        <is>
          <t>BFKoulpélogo</t>
        </is>
      </c>
    </row>
    <row r="373">
      <c r="A373" t="inlineStr">
        <is>
          <t>BF-KOT</t>
        </is>
      </c>
      <c r="B373" t="inlineStr">
        <is>
          <t>Kouritenga</t>
        </is>
      </c>
      <c r="C373" t="inlineStr">
        <is>
          <t>BFKouritenga</t>
        </is>
      </c>
    </row>
    <row r="374">
      <c r="A374" t="inlineStr">
        <is>
          <t>BF-05</t>
        </is>
      </c>
      <c r="B374" t="inlineStr">
        <is>
          <t>Centre-Nord</t>
        </is>
      </c>
      <c r="C374" t="inlineStr">
        <is>
          <t>BFCentre-Nord</t>
        </is>
      </c>
    </row>
    <row r="375">
      <c r="A375" t="inlineStr">
        <is>
          <t>BF-BAM</t>
        </is>
      </c>
      <c r="B375" t="inlineStr">
        <is>
          <t>Bam</t>
        </is>
      </c>
      <c r="C375" t="inlineStr">
        <is>
          <t>BFBam</t>
        </is>
      </c>
    </row>
    <row r="376">
      <c r="A376" t="inlineStr">
        <is>
          <t>BF-NAM</t>
        </is>
      </c>
      <c r="B376" t="inlineStr">
        <is>
          <t>Namentenga</t>
        </is>
      </c>
      <c r="C376" t="inlineStr">
        <is>
          <t>BFNamentenga</t>
        </is>
      </c>
    </row>
    <row r="377">
      <c r="A377" t="inlineStr">
        <is>
          <t>BF-SMT</t>
        </is>
      </c>
      <c r="B377" t="inlineStr">
        <is>
          <t>Sanmatenga</t>
        </is>
      </c>
      <c r="C377" t="inlineStr">
        <is>
          <t>BFSanmatenga</t>
        </is>
      </c>
    </row>
    <row r="378">
      <c r="A378" t="inlineStr">
        <is>
          <t>BF-06</t>
        </is>
      </c>
      <c r="B378" t="inlineStr">
        <is>
          <t>Centre-Ouest</t>
        </is>
      </c>
      <c r="C378" t="inlineStr">
        <is>
          <t>BFCentre-Ouest</t>
        </is>
      </c>
    </row>
    <row r="379">
      <c r="A379" t="inlineStr">
        <is>
          <t>BF-BLK</t>
        </is>
      </c>
      <c r="B379" t="inlineStr">
        <is>
          <t>Boulkiemdé</t>
        </is>
      </c>
      <c r="C379" t="inlineStr">
        <is>
          <t>BFBoulkiemdé</t>
        </is>
      </c>
    </row>
    <row r="380">
      <c r="A380" t="inlineStr">
        <is>
          <t>BF-SIS</t>
        </is>
      </c>
      <c r="B380" t="inlineStr">
        <is>
          <t>Sissili</t>
        </is>
      </c>
      <c r="C380" t="inlineStr">
        <is>
          <t>BFSissili</t>
        </is>
      </c>
    </row>
    <row r="381">
      <c r="A381" t="inlineStr">
        <is>
          <t>BF-SNG</t>
        </is>
      </c>
      <c r="B381" t="inlineStr">
        <is>
          <t>Sanguié</t>
        </is>
      </c>
      <c r="C381" t="inlineStr">
        <is>
          <t>BFSanguié</t>
        </is>
      </c>
    </row>
    <row r="382">
      <c r="A382" t="inlineStr">
        <is>
          <t>BF-ZIR</t>
        </is>
      </c>
      <c r="B382" t="inlineStr">
        <is>
          <t>Ziro</t>
        </is>
      </c>
      <c r="C382" t="inlineStr">
        <is>
          <t>BFZiro</t>
        </is>
      </c>
    </row>
    <row r="383">
      <c r="A383" t="inlineStr">
        <is>
          <t>BF-07</t>
        </is>
      </c>
      <c r="B383" t="inlineStr">
        <is>
          <t>Centre-Sud</t>
        </is>
      </c>
      <c r="C383" t="inlineStr">
        <is>
          <t>BFCentre-Sud</t>
        </is>
      </c>
    </row>
    <row r="384">
      <c r="A384" t="inlineStr">
        <is>
          <t>BF-BAZ</t>
        </is>
      </c>
      <c r="B384" t="inlineStr">
        <is>
          <t>Bazèga</t>
        </is>
      </c>
      <c r="C384" t="inlineStr">
        <is>
          <t>BFBazèga</t>
        </is>
      </c>
    </row>
    <row r="385">
      <c r="A385" t="inlineStr">
        <is>
          <t>BF-NAO</t>
        </is>
      </c>
      <c r="B385" t="inlineStr">
        <is>
          <t>Nahouri</t>
        </is>
      </c>
      <c r="C385" t="inlineStr">
        <is>
          <t>BFNahouri</t>
        </is>
      </c>
    </row>
    <row r="386">
      <c r="A386" t="inlineStr">
        <is>
          <t>BF-ZOU</t>
        </is>
      </c>
      <c r="B386" t="inlineStr">
        <is>
          <t>Zoundwéogo</t>
        </is>
      </c>
      <c r="C386" t="inlineStr">
        <is>
          <t>BFZoundwéogo</t>
        </is>
      </c>
    </row>
    <row r="387">
      <c r="A387" t="inlineStr">
        <is>
          <t>BF-08</t>
        </is>
      </c>
      <c r="B387" t="inlineStr">
        <is>
          <t>Est</t>
        </is>
      </c>
      <c r="C387" t="inlineStr">
        <is>
          <t>BFEst</t>
        </is>
      </c>
    </row>
    <row r="388">
      <c r="A388" t="inlineStr">
        <is>
          <t>BF-GNA</t>
        </is>
      </c>
      <c r="B388" t="inlineStr">
        <is>
          <t>Gnagna</t>
        </is>
      </c>
      <c r="C388" t="inlineStr">
        <is>
          <t>BFGnagna</t>
        </is>
      </c>
    </row>
    <row r="389">
      <c r="A389" t="inlineStr">
        <is>
          <t>BF-GOU</t>
        </is>
      </c>
      <c r="B389" t="inlineStr">
        <is>
          <t>Gourma</t>
        </is>
      </c>
      <c r="C389" t="inlineStr">
        <is>
          <t>BFGourma</t>
        </is>
      </c>
    </row>
    <row r="390">
      <c r="A390" t="inlineStr">
        <is>
          <t>BF-KMD</t>
        </is>
      </c>
      <c r="B390" t="inlineStr">
        <is>
          <t>Komondjari</t>
        </is>
      </c>
      <c r="C390" t="inlineStr">
        <is>
          <t>BFKomondjari</t>
        </is>
      </c>
    </row>
    <row r="391">
      <c r="A391" t="inlineStr">
        <is>
          <t>BF-KMP</t>
        </is>
      </c>
      <c r="B391" t="inlineStr">
        <is>
          <t>Kompienga</t>
        </is>
      </c>
      <c r="C391" t="inlineStr">
        <is>
          <t>BFKompienga</t>
        </is>
      </c>
    </row>
    <row r="392">
      <c r="A392" t="inlineStr">
        <is>
          <t>BF-TAP</t>
        </is>
      </c>
      <c r="B392" t="inlineStr">
        <is>
          <t>Tapoa</t>
        </is>
      </c>
      <c r="C392" t="inlineStr">
        <is>
          <t>BFTapoa</t>
        </is>
      </c>
    </row>
    <row r="393">
      <c r="A393" t="inlineStr">
        <is>
          <t>BF-09</t>
        </is>
      </c>
      <c r="B393" t="inlineStr">
        <is>
          <t>Hauts-Bassins</t>
        </is>
      </c>
      <c r="C393" t="inlineStr">
        <is>
          <t>BFHauts-Bassins</t>
        </is>
      </c>
    </row>
    <row r="394">
      <c r="A394" t="inlineStr">
        <is>
          <t>BF-HOU</t>
        </is>
      </c>
      <c r="B394" t="inlineStr">
        <is>
          <t>Houet</t>
        </is>
      </c>
      <c r="C394" t="inlineStr">
        <is>
          <t>BFHouet</t>
        </is>
      </c>
    </row>
    <row r="395">
      <c r="A395" t="inlineStr">
        <is>
          <t>BF-KEN</t>
        </is>
      </c>
      <c r="B395" t="inlineStr">
        <is>
          <t>Kénédougou</t>
        </is>
      </c>
      <c r="C395" t="inlineStr">
        <is>
          <t>BFKénédougou</t>
        </is>
      </c>
    </row>
    <row r="396">
      <c r="A396" t="inlineStr">
        <is>
          <t>BF-TUI</t>
        </is>
      </c>
      <c r="B396" t="inlineStr">
        <is>
          <t>Tuy</t>
        </is>
      </c>
      <c r="C396" t="inlineStr">
        <is>
          <t>BFTuy</t>
        </is>
      </c>
    </row>
    <row r="397">
      <c r="A397" t="inlineStr">
        <is>
          <t>BF-10</t>
        </is>
      </c>
      <c r="B397" t="inlineStr">
        <is>
          <t>Nord</t>
        </is>
      </c>
      <c r="C397" t="inlineStr">
        <is>
          <t>BFNord</t>
        </is>
      </c>
    </row>
    <row r="398">
      <c r="A398" t="inlineStr">
        <is>
          <t>BF-LOR</t>
        </is>
      </c>
      <c r="B398" t="inlineStr">
        <is>
          <t>Loroum</t>
        </is>
      </c>
      <c r="C398" t="inlineStr">
        <is>
          <t>BFLoroum</t>
        </is>
      </c>
    </row>
    <row r="399">
      <c r="A399" t="inlineStr">
        <is>
          <t>BF-PAS</t>
        </is>
      </c>
      <c r="B399" t="inlineStr">
        <is>
          <t>Passoré</t>
        </is>
      </c>
      <c r="C399" t="inlineStr">
        <is>
          <t>BFPassoré</t>
        </is>
      </c>
    </row>
    <row r="400">
      <c r="A400" t="inlineStr">
        <is>
          <t>BF-YAT</t>
        </is>
      </c>
      <c r="B400" t="inlineStr">
        <is>
          <t>Yatenga</t>
        </is>
      </c>
      <c r="C400" t="inlineStr">
        <is>
          <t>BFYatenga</t>
        </is>
      </c>
    </row>
    <row r="401">
      <c r="A401" t="inlineStr">
        <is>
          <t>BF-ZON</t>
        </is>
      </c>
      <c r="B401" t="inlineStr">
        <is>
          <t>Zondoma</t>
        </is>
      </c>
      <c r="C401" t="inlineStr">
        <is>
          <t>BFZondoma</t>
        </is>
      </c>
    </row>
    <row r="402">
      <c r="A402" t="inlineStr">
        <is>
          <t>BF-11</t>
        </is>
      </c>
      <c r="B402" t="inlineStr">
        <is>
          <t>Plateau-Central</t>
        </is>
      </c>
      <c r="C402" t="inlineStr">
        <is>
          <t>BFPlateau-Central</t>
        </is>
      </c>
    </row>
    <row r="403">
      <c r="A403" t="inlineStr">
        <is>
          <t>BF-GAN</t>
        </is>
      </c>
      <c r="B403" t="inlineStr">
        <is>
          <t>Ganzourgou</t>
        </is>
      </c>
      <c r="C403" t="inlineStr">
        <is>
          <t>BFGanzourgou</t>
        </is>
      </c>
    </row>
    <row r="404">
      <c r="A404" t="inlineStr">
        <is>
          <t>BF-KOW</t>
        </is>
      </c>
      <c r="B404" t="inlineStr">
        <is>
          <t>Kourwéogo</t>
        </is>
      </c>
      <c r="C404" t="inlineStr">
        <is>
          <t>BFKourwéogo</t>
        </is>
      </c>
    </row>
    <row r="405">
      <c r="A405" t="inlineStr">
        <is>
          <t>BF-OUB</t>
        </is>
      </c>
      <c r="B405" t="inlineStr">
        <is>
          <t>Oubritenga</t>
        </is>
      </c>
      <c r="C405" t="inlineStr">
        <is>
          <t>BFOubritenga</t>
        </is>
      </c>
    </row>
    <row r="406">
      <c r="A406" t="inlineStr">
        <is>
          <t>BF-12</t>
        </is>
      </c>
      <c r="B406" t="inlineStr">
        <is>
          <t>Sahel</t>
        </is>
      </c>
      <c r="C406" t="inlineStr">
        <is>
          <t>BFSahel</t>
        </is>
      </c>
    </row>
    <row r="407">
      <c r="A407" t="inlineStr">
        <is>
          <t>BF-OUD</t>
        </is>
      </c>
      <c r="B407" t="inlineStr">
        <is>
          <t>Oudalan</t>
        </is>
      </c>
      <c r="C407" t="inlineStr">
        <is>
          <t>BFOudalan</t>
        </is>
      </c>
    </row>
    <row r="408">
      <c r="A408" t="inlineStr">
        <is>
          <t>BF-SEN</t>
        </is>
      </c>
      <c r="B408" t="inlineStr">
        <is>
          <t>Séno</t>
        </is>
      </c>
      <c r="C408" t="inlineStr">
        <is>
          <t>BFSéno</t>
        </is>
      </c>
    </row>
    <row r="409">
      <c r="A409" t="inlineStr">
        <is>
          <t>BF-SOM</t>
        </is>
      </c>
      <c r="B409" t="inlineStr">
        <is>
          <t>Soum</t>
        </is>
      </c>
      <c r="C409" t="inlineStr">
        <is>
          <t>BFSoum</t>
        </is>
      </c>
    </row>
    <row r="410">
      <c r="A410" t="inlineStr">
        <is>
          <t>BF-YAG</t>
        </is>
      </c>
      <c r="B410" t="inlineStr">
        <is>
          <t>Yagha</t>
        </is>
      </c>
      <c r="C410" t="inlineStr">
        <is>
          <t>BFYagha</t>
        </is>
      </c>
    </row>
    <row r="411">
      <c r="A411" t="inlineStr">
        <is>
          <t>BF-13</t>
        </is>
      </c>
      <c r="B411" t="inlineStr">
        <is>
          <t>Sud-Ouest</t>
        </is>
      </c>
      <c r="C411" t="inlineStr">
        <is>
          <t>BFSud-Ouest</t>
        </is>
      </c>
    </row>
    <row r="412">
      <c r="A412" t="inlineStr">
        <is>
          <t>BF-BGR</t>
        </is>
      </c>
      <c r="B412" t="inlineStr">
        <is>
          <t>Bougouriba</t>
        </is>
      </c>
      <c r="C412" t="inlineStr">
        <is>
          <t>BFBougouriba</t>
        </is>
      </c>
    </row>
    <row r="413">
      <c r="A413" t="inlineStr">
        <is>
          <t>BF-IOB</t>
        </is>
      </c>
      <c r="B413" t="inlineStr">
        <is>
          <t>Ioba</t>
        </is>
      </c>
      <c r="C413" t="inlineStr">
        <is>
          <t>BFIoba</t>
        </is>
      </c>
    </row>
    <row r="414">
      <c r="A414" t="inlineStr">
        <is>
          <t>BF-NOU</t>
        </is>
      </c>
      <c r="B414" t="inlineStr">
        <is>
          <t>Noumbiel</t>
        </is>
      </c>
      <c r="C414" t="inlineStr">
        <is>
          <t>BFNoumbiel</t>
        </is>
      </c>
    </row>
    <row r="415">
      <c r="A415" t="inlineStr">
        <is>
          <t>BF-PON</t>
        </is>
      </c>
      <c r="B415" t="inlineStr">
        <is>
          <t>Poni</t>
        </is>
      </c>
      <c r="C415" t="inlineStr">
        <is>
          <t>BFPoni</t>
        </is>
      </c>
    </row>
    <row r="416">
      <c r="A416" t="inlineStr">
        <is>
          <t>BG-01</t>
        </is>
      </c>
      <c r="B416" t="inlineStr">
        <is>
          <t>Blagoevgrad</t>
        </is>
      </c>
      <c r="C416" t="inlineStr">
        <is>
          <t>BGBlagoevgrad</t>
        </is>
      </c>
    </row>
    <row r="417">
      <c r="A417" t="inlineStr">
        <is>
          <t>BG-02</t>
        </is>
      </c>
      <c r="B417" t="inlineStr">
        <is>
          <t>Burgas</t>
        </is>
      </c>
      <c r="C417" t="inlineStr">
        <is>
          <t>BGBurgas</t>
        </is>
      </c>
    </row>
    <row r="418">
      <c r="A418" t="inlineStr">
        <is>
          <t>BG-03</t>
        </is>
      </c>
      <c r="B418" t="inlineStr">
        <is>
          <t>Varna</t>
        </is>
      </c>
      <c r="C418" t="inlineStr">
        <is>
          <t>BGVarna</t>
        </is>
      </c>
    </row>
    <row r="419">
      <c r="A419" t="inlineStr">
        <is>
          <t>BG-04</t>
        </is>
      </c>
      <c r="B419" t="inlineStr">
        <is>
          <t>Veliko Tarnovo</t>
        </is>
      </c>
      <c r="C419" t="inlineStr">
        <is>
          <t>BGVeliko Tarnovo</t>
        </is>
      </c>
    </row>
    <row r="420">
      <c r="A420" t="inlineStr">
        <is>
          <t>BG-05</t>
        </is>
      </c>
      <c r="B420" t="inlineStr">
        <is>
          <t>Vidin</t>
        </is>
      </c>
      <c r="C420" t="inlineStr">
        <is>
          <t>BGVidin</t>
        </is>
      </c>
    </row>
    <row r="421">
      <c r="A421" t="inlineStr">
        <is>
          <t>BG-06</t>
        </is>
      </c>
      <c r="B421" t="inlineStr">
        <is>
          <t>Vratsa</t>
        </is>
      </c>
      <c r="C421" t="inlineStr">
        <is>
          <t>BGVratsa</t>
        </is>
      </c>
    </row>
    <row r="422">
      <c r="A422" t="inlineStr">
        <is>
          <t>BG-07</t>
        </is>
      </c>
      <c r="B422" t="inlineStr">
        <is>
          <t>Gabrovo</t>
        </is>
      </c>
      <c r="C422" t="inlineStr">
        <is>
          <t>BGGabrovo</t>
        </is>
      </c>
    </row>
    <row r="423">
      <c r="A423" t="inlineStr">
        <is>
          <t>BG-08</t>
        </is>
      </c>
      <c r="B423" t="inlineStr">
        <is>
          <t>Dobrich</t>
        </is>
      </c>
      <c r="C423" t="inlineStr">
        <is>
          <t>BGDobrich</t>
        </is>
      </c>
    </row>
    <row r="424">
      <c r="A424" t="inlineStr">
        <is>
          <t>BG-09</t>
        </is>
      </c>
      <c r="B424" t="inlineStr">
        <is>
          <t>Kardzhali</t>
        </is>
      </c>
      <c r="C424" t="inlineStr">
        <is>
          <t>BGKardzhali</t>
        </is>
      </c>
    </row>
    <row r="425">
      <c r="A425" t="inlineStr">
        <is>
          <t>BG-10</t>
        </is>
      </c>
      <c r="B425" t="inlineStr">
        <is>
          <t>Kyustendil</t>
        </is>
      </c>
      <c r="C425" t="inlineStr">
        <is>
          <t>BGKyustendil</t>
        </is>
      </c>
    </row>
    <row r="426">
      <c r="A426" t="inlineStr">
        <is>
          <t>BG-11</t>
        </is>
      </c>
      <c r="B426" t="inlineStr">
        <is>
          <t>Lovech</t>
        </is>
      </c>
      <c r="C426" t="inlineStr">
        <is>
          <t>BGLovech</t>
        </is>
      </c>
    </row>
    <row r="427">
      <c r="A427" t="inlineStr">
        <is>
          <t>BG-12</t>
        </is>
      </c>
      <c r="B427" t="inlineStr">
        <is>
          <t>Montana</t>
        </is>
      </c>
      <c r="C427" t="inlineStr">
        <is>
          <t>BGMontana</t>
        </is>
      </c>
    </row>
    <row r="428">
      <c r="A428" t="inlineStr">
        <is>
          <t>BG-13</t>
        </is>
      </c>
      <c r="B428" t="inlineStr">
        <is>
          <t>Pazardzhik</t>
        </is>
      </c>
      <c r="C428" t="inlineStr">
        <is>
          <t>BGPazardzhik</t>
        </is>
      </c>
    </row>
    <row r="429">
      <c r="A429" t="inlineStr">
        <is>
          <t>BG-14</t>
        </is>
      </c>
      <c r="B429" t="inlineStr">
        <is>
          <t>Pernik</t>
        </is>
      </c>
      <c r="C429" t="inlineStr">
        <is>
          <t>BGPernik</t>
        </is>
      </c>
    </row>
    <row r="430">
      <c r="A430" t="inlineStr">
        <is>
          <t>BG-15</t>
        </is>
      </c>
      <c r="B430" t="inlineStr">
        <is>
          <t>Pleven</t>
        </is>
      </c>
      <c r="C430" t="inlineStr">
        <is>
          <t>BGPleven</t>
        </is>
      </c>
    </row>
    <row r="431">
      <c r="A431" t="inlineStr">
        <is>
          <t>BG-16</t>
        </is>
      </c>
      <c r="B431" t="inlineStr">
        <is>
          <t>Plovdiv</t>
        </is>
      </c>
      <c r="C431" t="inlineStr">
        <is>
          <t>BGPlovdiv</t>
        </is>
      </c>
    </row>
    <row r="432">
      <c r="A432" t="inlineStr">
        <is>
          <t>BG-17</t>
        </is>
      </c>
      <c r="B432" t="inlineStr">
        <is>
          <t>Razgrad</t>
        </is>
      </c>
      <c r="C432" t="inlineStr">
        <is>
          <t>BGRazgrad</t>
        </is>
      </c>
    </row>
    <row r="433">
      <c r="A433" t="inlineStr">
        <is>
          <t>BG-18</t>
        </is>
      </c>
      <c r="B433" t="inlineStr">
        <is>
          <t>Ruse</t>
        </is>
      </c>
      <c r="C433" t="inlineStr">
        <is>
          <t>BGRuse</t>
        </is>
      </c>
    </row>
    <row r="434">
      <c r="A434" t="inlineStr">
        <is>
          <t>BG-19</t>
        </is>
      </c>
      <c r="B434" t="inlineStr">
        <is>
          <t>Silistra</t>
        </is>
      </c>
      <c r="C434" t="inlineStr">
        <is>
          <t>BGSilistra</t>
        </is>
      </c>
    </row>
    <row r="435">
      <c r="A435" t="inlineStr">
        <is>
          <t>BG-20</t>
        </is>
      </c>
      <c r="B435" t="inlineStr">
        <is>
          <t>Sliven</t>
        </is>
      </c>
      <c r="C435" t="inlineStr">
        <is>
          <t>BGSliven</t>
        </is>
      </c>
    </row>
    <row r="436">
      <c r="A436" t="inlineStr">
        <is>
          <t>BG-21</t>
        </is>
      </c>
      <c r="B436" t="inlineStr">
        <is>
          <t>Smolyan</t>
        </is>
      </c>
      <c r="C436" t="inlineStr">
        <is>
          <t>BGSmolyan</t>
        </is>
      </c>
    </row>
    <row r="437">
      <c r="A437" t="inlineStr">
        <is>
          <t>BG-22</t>
        </is>
      </c>
      <c r="B437" t="inlineStr">
        <is>
          <t>Sofia (stolitsa)</t>
        </is>
      </c>
      <c r="C437" t="inlineStr">
        <is>
          <t>BGSofia (stolitsa)</t>
        </is>
      </c>
    </row>
    <row r="438">
      <c r="A438" t="inlineStr">
        <is>
          <t>BG-23</t>
        </is>
      </c>
      <c r="B438" t="inlineStr">
        <is>
          <t>Sofia</t>
        </is>
      </c>
      <c r="C438" t="inlineStr">
        <is>
          <t>BGSofia</t>
        </is>
      </c>
    </row>
    <row r="439">
      <c r="A439" t="inlineStr">
        <is>
          <t>BG-24</t>
        </is>
      </c>
      <c r="B439" t="inlineStr">
        <is>
          <t>Stara Zagora</t>
        </is>
      </c>
      <c r="C439" t="inlineStr">
        <is>
          <t>BGStara Zagora</t>
        </is>
      </c>
    </row>
    <row r="440">
      <c r="A440" t="inlineStr">
        <is>
          <t>BG-25</t>
        </is>
      </c>
      <c r="B440" t="inlineStr">
        <is>
          <t>Targovishte</t>
        </is>
      </c>
      <c r="C440" t="inlineStr">
        <is>
          <t>BGTargovishte</t>
        </is>
      </c>
    </row>
    <row r="441">
      <c r="A441" t="inlineStr">
        <is>
          <t>BG-26</t>
        </is>
      </c>
      <c r="B441" t="inlineStr">
        <is>
          <t>Haskovo</t>
        </is>
      </c>
      <c r="C441" t="inlineStr">
        <is>
          <t>BGHaskovo</t>
        </is>
      </c>
    </row>
    <row r="442">
      <c r="A442" t="inlineStr">
        <is>
          <t>BG-27</t>
        </is>
      </c>
      <c r="B442" t="inlineStr">
        <is>
          <t>Shumen</t>
        </is>
      </c>
      <c r="C442" t="inlineStr">
        <is>
          <t>BGShumen</t>
        </is>
      </c>
    </row>
    <row r="443">
      <c r="A443" t="inlineStr">
        <is>
          <t>BG-28</t>
        </is>
      </c>
      <c r="B443" t="inlineStr">
        <is>
          <t>Yambol</t>
        </is>
      </c>
      <c r="C443" t="inlineStr">
        <is>
          <t>BGYambol</t>
        </is>
      </c>
    </row>
    <row r="444">
      <c r="A444" t="inlineStr">
        <is>
          <t>BH-13</t>
        </is>
      </c>
      <c r="B444" t="inlineStr">
        <is>
          <t>Al ‘Āşimah</t>
        </is>
      </c>
      <c r="C444" t="inlineStr">
        <is>
          <t>BHAl ‘Āşimah</t>
        </is>
      </c>
    </row>
    <row r="445">
      <c r="A445" t="inlineStr">
        <is>
          <t>BH-14</t>
        </is>
      </c>
      <c r="B445" t="inlineStr">
        <is>
          <t>Al Janūbīyah</t>
        </is>
      </c>
      <c r="C445" t="inlineStr">
        <is>
          <t>BHAl Janūbīyah</t>
        </is>
      </c>
    </row>
    <row r="446">
      <c r="A446" t="inlineStr">
        <is>
          <t>BH-15</t>
        </is>
      </c>
      <c r="B446" t="inlineStr">
        <is>
          <t>Al Muḩarraq</t>
        </is>
      </c>
      <c r="C446" t="inlineStr">
        <is>
          <t>BHAl Muḩarraq</t>
        </is>
      </c>
    </row>
    <row r="447">
      <c r="A447" t="inlineStr">
        <is>
          <t>BH-17</t>
        </is>
      </c>
      <c r="B447" t="inlineStr">
        <is>
          <t>Ash Shamālīyah</t>
        </is>
      </c>
      <c r="C447" t="inlineStr">
        <is>
          <t>BHAsh Shamālīyah</t>
        </is>
      </c>
    </row>
    <row r="448">
      <c r="A448" t="inlineStr">
        <is>
          <t>BI-BB</t>
        </is>
      </c>
      <c r="B448" t="inlineStr">
        <is>
          <t>Bubanza</t>
        </is>
      </c>
      <c r="C448" t="inlineStr">
        <is>
          <t>BIBubanza</t>
        </is>
      </c>
    </row>
    <row r="449">
      <c r="A449" t="inlineStr">
        <is>
          <t>BI-BB</t>
        </is>
      </c>
      <c r="B449" t="inlineStr">
        <is>
          <t>Bubanza</t>
        </is>
      </c>
      <c r="C449" t="inlineStr">
        <is>
          <t>BIBubanza</t>
        </is>
      </c>
    </row>
    <row r="450">
      <c r="A450" t="inlineStr">
        <is>
          <t>BI-BL</t>
        </is>
      </c>
      <c r="B450" t="inlineStr">
        <is>
          <t>Bujumbura Rural</t>
        </is>
      </c>
      <c r="C450" t="inlineStr">
        <is>
          <t>BIBujumbura Rural</t>
        </is>
      </c>
    </row>
    <row r="451">
      <c r="A451" t="inlineStr">
        <is>
          <t>BI-BL</t>
        </is>
      </c>
      <c r="B451" t="inlineStr">
        <is>
          <t>Bujumbura Rural</t>
        </is>
      </c>
      <c r="C451" t="inlineStr">
        <is>
          <t>BIBujumbura Rural</t>
        </is>
      </c>
    </row>
    <row r="452">
      <c r="A452" t="inlineStr">
        <is>
          <t>BI-BM</t>
        </is>
      </c>
      <c r="B452" t="inlineStr">
        <is>
          <t>Bujumbura Mairie</t>
        </is>
      </c>
      <c r="C452" t="inlineStr">
        <is>
          <t>BIBujumbura Mairie</t>
        </is>
      </c>
    </row>
    <row r="453">
      <c r="A453" t="inlineStr">
        <is>
          <t>BI-BM</t>
        </is>
      </c>
      <c r="B453" t="inlineStr">
        <is>
          <t>Bujumbura Mairie</t>
        </is>
      </c>
      <c r="C453" t="inlineStr">
        <is>
          <t>BIBujumbura Mairie</t>
        </is>
      </c>
    </row>
    <row r="454">
      <c r="A454" t="inlineStr">
        <is>
          <t>BI-BR</t>
        </is>
      </c>
      <c r="B454" t="inlineStr">
        <is>
          <t>Bururi</t>
        </is>
      </c>
      <c r="C454" t="inlineStr">
        <is>
          <t>BIBururi</t>
        </is>
      </c>
    </row>
    <row r="455">
      <c r="A455" t="inlineStr">
        <is>
          <t>BI-BR</t>
        </is>
      </c>
      <c r="B455" t="inlineStr">
        <is>
          <t>Bururi</t>
        </is>
      </c>
      <c r="C455" t="inlineStr">
        <is>
          <t>BIBururi</t>
        </is>
      </c>
    </row>
    <row r="456">
      <c r="A456" t="inlineStr">
        <is>
          <t>BI-CA</t>
        </is>
      </c>
      <c r="B456" t="inlineStr">
        <is>
          <t>Cankuzo</t>
        </is>
      </c>
      <c r="C456" t="inlineStr">
        <is>
          <t>BICankuzo</t>
        </is>
      </c>
    </row>
    <row r="457">
      <c r="A457" t="inlineStr">
        <is>
          <t>BI-CA</t>
        </is>
      </c>
      <c r="B457" t="inlineStr">
        <is>
          <t>Cankuzo</t>
        </is>
      </c>
      <c r="C457" t="inlineStr">
        <is>
          <t>BICankuzo</t>
        </is>
      </c>
    </row>
    <row r="458">
      <c r="A458" t="inlineStr">
        <is>
          <t>BI-CI</t>
        </is>
      </c>
      <c r="B458" t="inlineStr">
        <is>
          <t>Cibitoke</t>
        </is>
      </c>
      <c r="C458" t="inlineStr">
        <is>
          <t>BICibitoke</t>
        </is>
      </c>
    </row>
    <row r="459">
      <c r="A459" t="inlineStr">
        <is>
          <t>BI-CI</t>
        </is>
      </c>
      <c r="B459" t="inlineStr">
        <is>
          <t>Cibitoke</t>
        </is>
      </c>
      <c r="C459" t="inlineStr">
        <is>
          <t>BICibitoke</t>
        </is>
      </c>
    </row>
    <row r="460">
      <c r="A460" t="inlineStr">
        <is>
          <t>BI-GI</t>
        </is>
      </c>
      <c r="B460" t="inlineStr">
        <is>
          <t>Gitega</t>
        </is>
      </c>
      <c r="C460" t="inlineStr">
        <is>
          <t>BIGitega</t>
        </is>
      </c>
    </row>
    <row r="461">
      <c r="A461" t="inlineStr">
        <is>
          <t>BI-GI</t>
        </is>
      </c>
      <c r="B461" t="inlineStr">
        <is>
          <t>Gitega</t>
        </is>
      </c>
      <c r="C461" t="inlineStr">
        <is>
          <t>BIGitega</t>
        </is>
      </c>
    </row>
    <row r="462">
      <c r="A462" t="inlineStr">
        <is>
          <t>BI-KI</t>
        </is>
      </c>
      <c r="B462" t="inlineStr">
        <is>
          <t>Kirundo</t>
        </is>
      </c>
      <c r="C462" t="inlineStr">
        <is>
          <t>BIKirundo</t>
        </is>
      </c>
    </row>
    <row r="463">
      <c r="A463" t="inlineStr">
        <is>
          <t>BI-KI</t>
        </is>
      </c>
      <c r="B463" t="inlineStr">
        <is>
          <t>Kirundo</t>
        </is>
      </c>
      <c r="C463" t="inlineStr">
        <is>
          <t>BIKirundo</t>
        </is>
      </c>
    </row>
    <row r="464">
      <c r="A464" t="inlineStr">
        <is>
          <t>BI-KR</t>
        </is>
      </c>
      <c r="B464" t="inlineStr">
        <is>
          <t>Karuzi</t>
        </is>
      </c>
      <c r="C464" t="inlineStr">
        <is>
          <t>BIKaruzi</t>
        </is>
      </c>
    </row>
    <row r="465">
      <c r="A465" t="inlineStr">
        <is>
          <t>BI-KR</t>
        </is>
      </c>
      <c r="B465" t="inlineStr">
        <is>
          <t>Karuzi</t>
        </is>
      </c>
      <c r="C465" t="inlineStr">
        <is>
          <t>BIKaruzi</t>
        </is>
      </c>
    </row>
    <row r="466">
      <c r="A466" t="inlineStr">
        <is>
          <t>BI-KY</t>
        </is>
      </c>
      <c r="B466" t="inlineStr">
        <is>
          <t>Kayanza</t>
        </is>
      </c>
      <c r="C466" t="inlineStr">
        <is>
          <t>BIKayanza</t>
        </is>
      </c>
    </row>
    <row r="467">
      <c r="A467" t="inlineStr">
        <is>
          <t>BI-KY</t>
        </is>
      </c>
      <c r="B467" t="inlineStr">
        <is>
          <t>Kayanza</t>
        </is>
      </c>
      <c r="C467" t="inlineStr">
        <is>
          <t>BIKayanza</t>
        </is>
      </c>
    </row>
    <row r="468">
      <c r="A468" t="inlineStr">
        <is>
          <t>BI-MA</t>
        </is>
      </c>
      <c r="B468" t="inlineStr">
        <is>
          <t>Makamba</t>
        </is>
      </c>
      <c r="C468" t="inlineStr">
        <is>
          <t>BIMakamba</t>
        </is>
      </c>
    </row>
    <row r="469">
      <c r="A469" t="inlineStr">
        <is>
          <t>BI-MA</t>
        </is>
      </c>
      <c r="B469" t="inlineStr">
        <is>
          <t>Makamba</t>
        </is>
      </c>
      <c r="C469" t="inlineStr">
        <is>
          <t>BIMakamba</t>
        </is>
      </c>
    </row>
    <row r="470">
      <c r="A470" t="inlineStr">
        <is>
          <t>BI-MU</t>
        </is>
      </c>
      <c r="B470" t="inlineStr">
        <is>
          <t>Muramvya</t>
        </is>
      </c>
      <c r="C470" t="inlineStr">
        <is>
          <t>BIMuramvya</t>
        </is>
      </c>
    </row>
    <row r="471">
      <c r="A471" t="inlineStr">
        <is>
          <t>BI-MU</t>
        </is>
      </c>
      <c r="B471" t="inlineStr">
        <is>
          <t>Muramvya</t>
        </is>
      </c>
      <c r="C471" t="inlineStr">
        <is>
          <t>BIMuramvya</t>
        </is>
      </c>
    </row>
    <row r="472">
      <c r="A472" t="inlineStr">
        <is>
          <t>BI-MW</t>
        </is>
      </c>
      <c r="B472" t="inlineStr">
        <is>
          <t>Mwaro</t>
        </is>
      </c>
      <c r="C472" t="inlineStr">
        <is>
          <t>BIMwaro</t>
        </is>
      </c>
    </row>
    <row r="473">
      <c r="A473" t="inlineStr">
        <is>
          <t>BI-MW</t>
        </is>
      </c>
      <c r="B473" t="inlineStr">
        <is>
          <t>Mwaro</t>
        </is>
      </c>
      <c r="C473" t="inlineStr">
        <is>
          <t>BIMwaro</t>
        </is>
      </c>
    </row>
    <row r="474">
      <c r="A474" t="inlineStr">
        <is>
          <t>BI-MY</t>
        </is>
      </c>
      <c r="B474" t="inlineStr">
        <is>
          <t>Muyinga</t>
        </is>
      </c>
      <c r="C474" t="inlineStr">
        <is>
          <t>BIMuyinga</t>
        </is>
      </c>
    </row>
    <row r="475">
      <c r="A475" t="inlineStr">
        <is>
          <t>BI-MY</t>
        </is>
      </c>
      <c r="B475" t="inlineStr">
        <is>
          <t>Muyinga</t>
        </is>
      </c>
      <c r="C475" t="inlineStr">
        <is>
          <t>BIMuyinga</t>
        </is>
      </c>
    </row>
    <row r="476">
      <c r="A476" t="inlineStr">
        <is>
          <t>BI-NG</t>
        </is>
      </c>
      <c r="B476" t="inlineStr">
        <is>
          <t>Ngozi</t>
        </is>
      </c>
      <c r="C476" t="inlineStr">
        <is>
          <t>BINgozi</t>
        </is>
      </c>
    </row>
    <row r="477">
      <c r="A477" t="inlineStr">
        <is>
          <t>BI-NG</t>
        </is>
      </c>
      <c r="B477" t="inlineStr">
        <is>
          <t>Ngozi</t>
        </is>
      </c>
      <c r="C477" t="inlineStr">
        <is>
          <t>BINgozi</t>
        </is>
      </c>
    </row>
    <row r="478">
      <c r="A478" t="inlineStr">
        <is>
          <t>BI-RM</t>
        </is>
      </c>
      <c r="B478" t="inlineStr">
        <is>
          <t>Rumonge</t>
        </is>
      </c>
      <c r="C478" t="inlineStr">
        <is>
          <t>BIRumonge</t>
        </is>
      </c>
    </row>
    <row r="479">
      <c r="A479" t="inlineStr">
        <is>
          <t>BI-RM</t>
        </is>
      </c>
      <c r="B479" t="inlineStr">
        <is>
          <t>Rumonge</t>
        </is>
      </c>
      <c r="C479" t="inlineStr">
        <is>
          <t>BIRumonge</t>
        </is>
      </c>
    </row>
    <row r="480">
      <c r="A480" t="inlineStr">
        <is>
          <t>BI-RT</t>
        </is>
      </c>
      <c r="B480" t="inlineStr">
        <is>
          <t>Rutana</t>
        </is>
      </c>
      <c r="C480" t="inlineStr">
        <is>
          <t>BIRutana</t>
        </is>
      </c>
    </row>
    <row r="481">
      <c r="A481" t="inlineStr">
        <is>
          <t>BI-RT</t>
        </is>
      </c>
      <c r="B481" t="inlineStr">
        <is>
          <t>Rutana</t>
        </is>
      </c>
      <c r="C481" t="inlineStr">
        <is>
          <t>BIRutana</t>
        </is>
      </c>
    </row>
    <row r="482">
      <c r="A482" t="inlineStr">
        <is>
          <t>BI-RY</t>
        </is>
      </c>
      <c r="B482" t="inlineStr">
        <is>
          <t>Ruyigi</t>
        </is>
      </c>
      <c r="C482" t="inlineStr">
        <is>
          <t>BIRuyigi</t>
        </is>
      </c>
    </row>
    <row r="483">
      <c r="A483" t="inlineStr">
        <is>
          <t>BI-RY</t>
        </is>
      </c>
      <c r="B483" t="inlineStr">
        <is>
          <t>Ruyigi</t>
        </is>
      </c>
      <c r="C483" t="inlineStr">
        <is>
          <t>BIRuyigi</t>
        </is>
      </c>
    </row>
    <row r="484">
      <c r="A484" t="inlineStr">
        <is>
          <t>BJ-AK</t>
        </is>
      </c>
      <c r="B484" t="inlineStr">
        <is>
          <t>Atacora</t>
        </is>
      </c>
      <c r="C484" t="inlineStr">
        <is>
          <t>BJAtacora</t>
        </is>
      </c>
    </row>
    <row r="485">
      <c r="A485" t="inlineStr">
        <is>
          <t>BJ-AL</t>
        </is>
      </c>
      <c r="B485" t="inlineStr">
        <is>
          <t>Alibori</t>
        </is>
      </c>
      <c r="C485" t="inlineStr">
        <is>
          <t>BJAlibori</t>
        </is>
      </c>
    </row>
    <row r="486">
      <c r="A486" t="inlineStr">
        <is>
          <t>BJ-AQ</t>
        </is>
      </c>
      <c r="B486" t="inlineStr">
        <is>
          <t>Atlantique</t>
        </is>
      </c>
      <c r="C486" t="inlineStr">
        <is>
          <t>BJAtlantique</t>
        </is>
      </c>
    </row>
    <row r="487">
      <c r="A487" t="inlineStr">
        <is>
          <t>BJ-BO</t>
        </is>
      </c>
      <c r="B487" t="inlineStr">
        <is>
          <t>Borgou</t>
        </is>
      </c>
      <c r="C487" t="inlineStr">
        <is>
          <t>BJBorgou</t>
        </is>
      </c>
    </row>
    <row r="488">
      <c r="A488" t="inlineStr">
        <is>
          <t>BJ-CO</t>
        </is>
      </c>
      <c r="B488" t="inlineStr">
        <is>
          <t>Collines</t>
        </is>
      </c>
      <c r="C488" t="inlineStr">
        <is>
          <t>BJCollines</t>
        </is>
      </c>
    </row>
    <row r="489">
      <c r="A489" t="inlineStr">
        <is>
          <t>BJ-DO</t>
        </is>
      </c>
      <c r="B489" t="inlineStr">
        <is>
          <t>Donga</t>
        </is>
      </c>
      <c r="C489" t="inlineStr">
        <is>
          <t>BJDonga</t>
        </is>
      </c>
    </row>
    <row r="490">
      <c r="A490" t="inlineStr">
        <is>
          <t>BJ-KO</t>
        </is>
      </c>
      <c r="B490" t="inlineStr">
        <is>
          <t>Couffo</t>
        </is>
      </c>
      <c r="C490" t="inlineStr">
        <is>
          <t>BJCouffo</t>
        </is>
      </c>
    </row>
    <row r="491">
      <c r="A491" t="inlineStr">
        <is>
          <t>BJ-LI</t>
        </is>
      </c>
      <c r="B491" t="inlineStr">
        <is>
          <t>Littoral</t>
        </is>
      </c>
      <c r="C491" t="inlineStr">
        <is>
          <t>BJLittoral</t>
        </is>
      </c>
    </row>
    <row r="492">
      <c r="A492" t="inlineStr">
        <is>
          <t>BJ-MO</t>
        </is>
      </c>
      <c r="B492" t="inlineStr">
        <is>
          <t>Mono</t>
        </is>
      </c>
      <c r="C492" t="inlineStr">
        <is>
          <t>BJMono</t>
        </is>
      </c>
    </row>
    <row r="493">
      <c r="A493" t="inlineStr">
        <is>
          <t>BJ-OU</t>
        </is>
      </c>
      <c r="B493" t="inlineStr">
        <is>
          <t>Ouémé</t>
        </is>
      </c>
      <c r="C493" t="inlineStr">
        <is>
          <t>BJOuémé</t>
        </is>
      </c>
    </row>
    <row r="494">
      <c r="A494" t="inlineStr">
        <is>
          <t>BJ-PL</t>
        </is>
      </c>
      <c r="B494" t="inlineStr">
        <is>
          <t>Plateau</t>
        </is>
      </c>
      <c r="C494" t="inlineStr">
        <is>
          <t>BJPlateau</t>
        </is>
      </c>
    </row>
    <row r="495">
      <c r="A495" t="inlineStr">
        <is>
          <t>BJ-ZO</t>
        </is>
      </c>
      <c r="B495" t="inlineStr">
        <is>
          <t>Zou</t>
        </is>
      </c>
      <c r="C495" t="inlineStr">
        <is>
          <t>BJZou</t>
        </is>
      </c>
    </row>
    <row r="496">
      <c r="A496" t="inlineStr">
        <is>
          <t>BN-BE</t>
        </is>
      </c>
      <c r="B496" t="inlineStr">
        <is>
          <t>Belait</t>
        </is>
      </c>
      <c r="C496" t="inlineStr">
        <is>
          <t>BNBelait</t>
        </is>
      </c>
    </row>
    <row r="497">
      <c r="A497" t="inlineStr">
        <is>
          <t>BN-BE</t>
        </is>
      </c>
      <c r="B497" t="inlineStr">
        <is>
          <t>Belait</t>
        </is>
      </c>
      <c r="C497" t="inlineStr">
        <is>
          <t>BNBelait</t>
        </is>
      </c>
    </row>
    <row r="498">
      <c r="A498" t="inlineStr">
        <is>
          <t>BN-BM</t>
        </is>
      </c>
      <c r="B498" t="inlineStr">
        <is>
          <t>Brunei-Muara</t>
        </is>
      </c>
      <c r="C498" t="inlineStr">
        <is>
          <t>BNBrunei-Muara</t>
        </is>
      </c>
    </row>
    <row r="499">
      <c r="A499" t="inlineStr">
        <is>
          <t>BN-BM</t>
        </is>
      </c>
      <c r="B499" t="inlineStr">
        <is>
          <t>Brunei dan Muara</t>
        </is>
      </c>
      <c r="C499" t="inlineStr">
        <is>
          <t>BNBrunei dan Muara</t>
        </is>
      </c>
    </row>
    <row r="500">
      <c r="A500" t="inlineStr">
        <is>
          <t>BN-TE</t>
        </is>
      </c>
      <c r="B500" t="inlineStr">
        <is>
          <t>Temburong</t>
        </is>
      </c>
      <c r="C500" t="inlineStr">
        <is>
          <t>BNTemburong</t>
        </is>
      </c>
    </row>
    <row r="501">
      <c r="A501" t="inlineStr">
        <is>
          <t>BN-TE</t>
        </is>
      </c>
      <c r="B501" t="inlineStr">
        <is>
          <t>Temburong</t>
        </is>
      </c>
      <c r="C501" t="inlineStr">
        <is>
          <t>BNTemburong</t>
        </is>
      </c>
    </row>
    <row r="502">
      <c r="A502" t="inlineStr">
        <is>
          <t>BN-TU</t>
        </is>
      </c>
      <c r="B502" t="inlineStr">
        <is>
          <t>Tutong</t>
        </is>
      </c>
      <c r="C502" t="inlineStr">
        <is>
          <t>BNTutong</t>
        </is>
      </c>
    </row>
    <row r="503">
      <c r="A503" t="inlineStr">
        <is>
          <t>BN-TU</t>
        </is>
      </c>
      <c r="B503" t="inlineStr">
        <is>
          <t>Tutong</t>
        </is>
      </c>
      <c r="C503" t="inlineStr">
        <is>
          <t>BNTutong</t>
        </is>
      </c>
    </row>
    <row r="504">
      <c r="A504" t="inlineStr">
        <is>
          <t>BO-B</t>
        </is>
      </c>
      <c r="B504" t="inlineStr">
        <is>
          <t>El Beni</t>
        </is>
      </c>
      <c r="C504" t="inlineStr">
        <is>
          <t>BOEl Beni</t>
        </is>
      </c>
    </row>
    <row r="505">
      <c r="A505" t="inlineStr">
        <is>
          <t>BO-C</t>
        </is>
      </c>
      <c r="B505" t="inlineStr">
        <is>
          <t>Cochabamba</t>
        </is>
      </c>
      <c r="C505" t="inlineStr">
        <is>
          <t>BOCochabamba</t>
        </is>
      </c>
    </row>
    <row r="506">
      <c r="A506" t="inlineStr">
        <is>
          <t>BO-H</t>
        </is>
      </c>
      <c r="B506" t="inlineStr">
        <is>
          <t>Chuquisaca</t>
        </is>
      </c>
      <c r="C506" t="inlineStr">
        <is>
          <t>BOChuquisaca</t>
        </is>
      </c>
    </row>
    <row r="507">
      <c r="A507" t="inlineStr">
        <is>
          <t>BO-L</t>
        </is>
      </c>
      <c r="B507" t="inlineStr">
        <is>
          <t>La Paz</t>
        </is>
      </c>
      <c r="C507" t="inlineStr">
        <is>
          <t>BOLa Paz</t>
        </is>
      </c>
    </row>
    <row r="508">
      <c r="A508" t="inlineStr">
        <is>
          <t>BO-N</t>
        </is>
      </c>
      <c r="B508" t="inlineStr">
        <is>
          <t>Pando</t>
        </is>
      </c>
      <c r="C508" t="inlineStr">
        <is>
          <t>BOPando</t>
        </is>
      </c>
    </row>
    <row r="509">
      <c r="A509" t="inlineStr">
        <is>
          <t>BO-O</t>
        </is>
      </c>
      <c r="B509" t="inlineStr">
        <is>
          <t>Oruro</t>
        </is>
      </c>
      <c r="C509" t="inlineStr">
        <is>
          <t>BOOruro</t>
        </is>
      </c>
    </row>
    <row r="510">
      <c r="A510" t="inlineStr">
        <is>
          <t>BO-P</t>
        </is>
      </c>
      <c r="B510" t="inlineStr">
        <is>
          <t>Potosí</t>
        </is>
      </c>
      <c r="C510" t="inlineStr">
        <is>
          <t>BOPotosí</t>
        </is>
      </c>
    </row>
    <row r="511">
      <c r="A511" t="inlineStr">
        <is>
          <t>BO-S</t>
        </is>
      </c>
      <c r="B511" t="inlineStr">
        <is>
          <t>Santa Cruz</t>
        </is>
      </c>
      <c r="C511" t="inlineStr">
        <is>
          <t>BOSanta Cruz</t>
        </is>
      </c>
    </row>
    <row r="512">
      <c r="A512" t="inlineStr">
        <is>
          <t>BO-T</t>
        </is>
      </c>
      <c r="B512" t="inlineStr">
        <is>
          <t>Tarija</t>
        </is>
      </c>
      <c r="C512" t="inlineStr">
        <is>
          <t>BOTarija</t>
        </is>
      </c>
    </row>
    <row r="513">
      <c r="A513" t="inlineStr">
        <is>
          <t>BQ-BO</t>
        </is>
      </c>
      <c r="B513" t="inlineStr">
        <is>
          <t>Bonaire</t>
        </is>
      </c>
      <c r="C513" t="inlineStr">
        <is>
          <t>BQBonaire</t>
        </is>
      </c>
    </row>
    <row r="514">
      <c r="A514" t="inlineStr">
        <is>
          <t>BQ-BO</t>
        </is>
      </c>
      <c r="B514" t="inlineStr">
        <is>
          <t>Bonaire</t>
        </is>
      </c>
      <c r="C514" t="inlineStr">
        <is>
          <t>BQBonaire</t>
        </is>
      </c>
    </row>
    <row r="515">
      <c r="A515" t="inlineStr">
        <is>
          <t>BQ-BO</t>
        </is>
      </c>
      <c r="B515" t="inlineStr">
        <is>
          <t>Boneiru</t>
        </is>
      </c>
      <c r="C515" t="inlineStr">
        <is>
          <t>BQBoneiru</t>
        </is>
      </c>
    </row>
    <row r="516">
      <c r="A516" t="inlineStr">
        <is>
          <t>BQ-SA</t>
        </is>
      </c>
      <c r="B516" t="inlineStr">
        <is>
          <t>Saba</t>
        </is>
      </c>
      <c r="C516" t="inlineStr">
        <is>
          <t>BQSaba</t>
        </is>
      </c>
    </row>
    <row r="517">
      <c r="A517" t="inlineStr">
        <is>
          <t>BQ-SA</t>
        </is>
      </c>
      <c r="B517" t="inlineStr">
        <is>
          <t>Saba</t>
        </is>
      </c>
      <c r="C517" t="inlineStr">
        <is>
          <t>BQSaba</t>
        </is>
      </c>
    </row>
    <row r="518">
      <c r="A518" t="inlineStr">
        <is>
          <t>BQ-SA</t>
        </is>
      </c>
      <c r="B518" t="inlineStr">
        <is>
          <t>Saba</t>
        </is>
      </c>
      <c r="C518" t="inlineStr">
        <is>
          <t>BQSaba</t>
        </is>
      </c>
    </row>
    <row r="519">
      <c r="A519" t="inlineStr">
        <is>
          <t>BQ-SE</t>
        </is>
      </c>
      <c r="B519" t="inlineStr">
        <is>
          <t>Sint Eustatius</t>
        </is>
      </c>
      <c r="C519" t="inlineStr">
        <is>
          <t>BQSint Eustatius</t>
        </is>
      </c>
    </row>
    <row r="520">
      <c r="A520" t="inlineStr">
        <is>
          <t>BQ-SE</t>
        </is>
      </c>
      <c r="B520" t="inlineStr">
        <is>
          <t>Sint Eustatius</t>
        </is>
      </c>
      <c r="C520" t="inlineStr">
        <is>
          <t>BQSint Eustatius</t>
        </is>
      </c>
    </row>
    <row r="521">
      <c r="A521" t="inlineStr">
        <is>
          <t>BQ-SE</t>
        </is>
      </c>
      <c r="B521" t="inlineStr">
        <is>
          <t>Sint Eustatius</t>
        </is>
      </c>
      <c r="C521" t="inlineStr">
        <is>
          <t>BQSint Eustatius</t>
        </is>
      </c>
    </row>
    <row r="522">
      <c r="A522" t="inlineStr">
        <is>
          <t>BR-AC</t>
        </is>
      </c>
      <c r="B522" t="inlineStr">
        <is>
          <t>Acre</t>
        </is>
      </c>
      <c r="C522" t="inlineStr">
        <is>
          <t>BRAcre</t>
        </is>
      </c>
    </row>
    <row r="523">
      <c r="A523" t="inlineStr">
        <is>
          <t>BR-AL</t>
        </is>
      </c>
      <c r="B523" t="inlineStr">
        <is>
          <t>Alagoas</t>
        </is>
      </c>
      <c r="C523" t="inlineStr">
        <is>
          <t>BRAlagoas</t>
        </is>
      </c>
    </row>
    <row r="524">
      <c r="A524" t="inlineStr">
        <is>
          <t>BR-AM</t>
        </is>
      </c>
      <c r="B524" t="inlineStr">
        <is>
          <t>Amazonas</t>
        </is>
      </c>
      <c r="C524" t="inlineStr">
        <is>
          <t>BRAmazonas</t>
        </is>
      </c>
    </row>
    <row r="525">
      <c r="A525" t="inlineStr">
        <is>
          <t>BR-AP</t>
        </is>
      </c>
      <c r="B525" t="inlineStr">
        <is>
          <t>Amapá</t>
        </is>
      </c>
      <c r="C525" t="inlineStr">
        <is>
          <t>BRAmapá</t>
        </is>
      </c>
    </row>
    <row r="526">
      <c r="A526" t="inlineStr">
        <is>
          <t>BR-BA</t>
        </is>
      </c>
      <c r="B526" t="inlineStr">
        <is>
          <t>Bahia</t>
        </is>
      </c>
      <c r="C526" t="inlineStr">
        <is>
          <t>BRBahia</t>
        </is>
      </c>
    </row>
    <row r="527">
      <c r="A527" t="inlineStr">
        <is>
          <t>BR-CE</t>
        </is>
      </c>
      <c r="B527" t="inlineStr">
        <is>
          <t>Ceará</t>
        </is>
      </c>
      <c r="C527" t="inlineStr">
        <is>
          <t>BRCeará</t>
        </is>
      </c>
    </row>
    <row r="528">
      <c r="A528" t="inlineStr">
        <is>
          <t>BR-ES</t>
        </is>
      </c>
      <c r="B528" t="inlineStr">
        <is>
          <t>Espírito Santo</t>
        </is>
      </c>
      <c r="C528" t="inlineStr">
        <is>
          <t>BREspírito Santo</t>
        </is>
      </c>
    </row>
    <row r="529">
      <c r="A529" t="inlineStr">
        <is>
          <t>BR-GO</t>
        </is>
      </c>
      <c r="B529" t="inlineStr">
        <is>
          <t>Goiás</t>
        </is>
      </c>
      <c r="C529" t="inlineStr">
        <is>
          <t>BRGoiás</t>
        </is>
      </c>
    </row>
    <row r="530">
      <c r="A530" t="inlineStr">
        <is>
          <t>BR-MA</t>
        </is>
      </c>
      <c r="B530" t="inlineStr">
        <is>
          <t>Maranhão</t>
        </is>
      </c>
      <c r="C530" t="inlineStr">
        <is>
          <t>BRMaranhão</t>
        </is>
      </c>
    </row>
    <row r="531">
      <c r="A531" t="inlineStr">
        <is>
          <t>BR-MG</t>
        </is>
      </c>
      <c r="B531" t="inlineStr">
        <is>
          <t>Minas Gerais</t>
        </is>
      </c>
      <c r="C531" t="inlineStr">
        <is>
          <t>BRMinas Gerais</t>
        </is>
      </c>
    </row>
    <row r="532">
      <c r="A532" t="inlineStr">
        <is>
          <t>BR-MS</t>
        </is>
      </c>
      <c r="B532" t="inlineStr">
        <is>
          <t>Mato Grosso do Sul</t>
        </is>
      </c>
      <c r="C532" t="inlineStr">
        <is>
          <t>BRMato Grosso do Sul</t>
        </is>
      </c>
    </row>
    <row r="533">
      <c r="A533" t="inlineStr">
        <is>
          <t>BR-MT</t>
        </is>
      </c>
      <c r="B533" t="inlineStr">
        <is>
          <t>Mato Grosso</t>
        </is>
      </c>
      <c r="C533" t="inlineStr">
        <is>
          <t>BRMato Grosso</t>
        </is>
      </c>
    </row>
    <row r="534">
      <c r="A534" t="inlineStr">
        <is>
          <t>BR-PA</t>
        </is>
      </c>
      <c r="B534" t="inlineStr">
        <is>
          <t>Pará</t>
        </is>
      </c>
      <c r="C534" t="inlineStr">
        <is>
          <t>BRPará</t>
        </is>
      </c>
    </row>
    <row r="535">
      <c r="A535" t="inlineStr">
        <is>
          <t>BR-PB</t>
        </is>
      </c>
      <c r="B535" t="inlineStr">
        <is>
          <t>Paraíba</t>
        </is>
      </c>
      <c r="C535" t="inlineStr">
        <is>
          <t>BRParaíba</t>
        </is>
      </c>
    </row>
    <row r="536">
      <c r="A536" t="inlineStr">
        <is>
          <t>BR-PE</t>
        </is>
      </c>
      <c r="B536" t="inlineStr">
        <is>
          <t>Pernambuco</t>
        </is>
      </c>
      <c r="C536" t="inlineStr">
        <is>
          <t>BRPernambuco</t>
        </is>
      </c>
    </row>
    <row r="537">
      <c r="A537" t="inlineStr">
        <is>
          <t>BR-PI</t>
        </is>
      </c>
      <c r="B537" t="inlineStr">
        <is>
          <t>Piauí</t>
        </is>
      </c>
      <c r="C537" t="inlineStr">
        <is>
          <t>BRPiauí</t>
        </is>
      </c>
    </row>
    <row r="538">
      <c r="A538" t="inlineStr">
        <is>
          <t>BR-PR</t>
        </is>
      </c>
      <c r="B538" t="inlineStr">
        <is>
          <t>Paraná</t>
        </is>
      </c>
      <c r="C538" t="inlineStr">
        <is>
          <t>BRParaná</t>
        </is>
      </c>
    </row>
    <row r="539">
      <c r="A539" t="inlineStr">
        <is>
          <t>BR-RJ</t>
        </is>
      </c>
      <c r="B539" t="inlineStr">
        <is>
          <t>Rio de Janeiro</t>
        </is>
      </c>
      <c r="C539" t="inlineStr">
        <is>
          <t>BRRio de Janeiro</t>
        </is>
      </c>
    </row>
    <row r="540">
      <c r="A540" t="inlineStr">
        <is>
          <t>BR-RN</t>
        </is>
      </c>
      <c r="B540" t="inlineStr">
        <is>
          <t>Rio Grande do Norte</t>
        </is>
      </c>
      <c r="C540" t="inlineStr">
        <is>
          <t>BRRio Grande do Norte</t>
        </is>
      </c>
    </row>
    <row r="541">
      <c r="A541" t="inlineStr">
        <is>
          <t>BR-RO</t>
        </is>
      </c>
      <c r="B541" t="inlineStr">
        <is>
          <t>Rondônia</t>
        </is>
      </c>
      <c r="C541" t="inlineStr">
        <is>
          <t>BRRondônia</t>
        </is>
      </c>
    </row>
    <row r="542">
      <c r="A542" t="inlineStr">
        <is>
          <t>BR-RR</t>
        </is>
      </c>
      <c r="B542" t="inlineStr">
        <is>
          <t>Roraima</t>
        </is>
      </c>
      <c r="C542" t="inlineStr">
        <is>
          <t>BRRoraima</t>
        </is>
      </c>
    </row>
    <row r="543">
      <c r="A543" t="inlineStr">
        <is>
          <t>BR-RS</t>
        </is>
      </c>
      <c r="B543" t="inlineStr">
        <is>
          <t>Rio Grande do Sul</t>
        </is>
      </c>
      <c r="C543" t="inlineStr">
        <is>
          <t>BRRio Grande do Sul</t>
        </is>
      </c>
    </row>
    <row r="544">
      <c r="A544" t="inlineStr">
        <is>
          <t>BR-SC</t>
        </is>
      </c>
      <c r="B544" t="inlineStr">
        <is>
          <t>Santa Catarina</t>
        </is>
      </c>
      <c r="C544" t="inlineStr">
        <is>
          <t>BRSanta Catarina</t>
        </is>
      </c>
    </row>
    <row r="545">
      <c r="A545" t="inlineStr">
        <is>
          <t>BR-SE</t>
        </is>
      </c>
      <c r="B545" t="inlineStr">
        <is>
          <t>Sergipe</t>
        </is>
      </c>
      <c r="C545" t="inlineStr">
        <is>
          <t>BRSergipe</t>
        </is>
      </c>
    </row>
    <row r="546">
      <c r="A546" t="inlineStr">
        <is>
          <t>BR-SP</t>
        </is>
      </c>
      <c r="B546" t="inlineStr">
        <is>
          <t>São Paulo</t>
        </is>
      </c>
      <c r="C546" t="inlineStr">
        <is>
          <t>BRSão Paulo</t>
        </is>
      </c>
    </row>
    <row r="547">
      <c r="A547" t="inlineStr">
        <is>
          <t>BR-TO</t>
        </is>
      </c>
      <c r="B547" t="inlineStr">
        <is>
          <t>Tocantins</t>
        </is>
      </c>
      <c r="C547" t="inlineStr">
        <is>
          <t>BRTocantins</t>
        </is>
      </c>
    </row>
    <row r="548">
      <c r="A548" t="inlineStr">
        <is>
          <t>BR-DF</t>
        </is>
      </c>
      <c r="B548" t="inlineStr">
        <is>
          <t>Distrito Federal</t>
        </is>
      </c>
      <c r="C548" t="inlineStr">
        <is>
          <t>BRDistrito Federal</t>
        </is>
      </c>
    </row>
    <row r="549">
      <c r="A549" t="inlineStr">
        <is>
          <t>BS-AK</t>
        </is>
      </c>
      <c r="B549" t="inlineStr">
        <is>
          <t>Acklins</t>
        </is>
      </c>
      <c r="C549" t="inlineStr">
        <is>
          <t>BSAcklins</t>
        </is>
      </c>
    </row>
    <row r="550">
      <c r="A550" t="inlineStr">
        <is>
          <t>BS-BI</t>
        </is>
      </c>
      <c r="B550" t="inlineStr">
        <is>
          <t>Bimini</t>
        </is>
      </c>
      <c r="C550" t="inlineStr">
        <is>
          <t>BSBimini</t>
        </is>
      </c>
    </row>
    <row r="551">
      <c r="A551" t="inlineStr">
        <is>
          <t>BS-BP</t>
        </is>
      </c>
      <c r="B551" t="inlineStr">
        <is>
          <t>Black Point</t>
        </is>
      </c>
      <c r="C551" t="inlineStr">
        <is>
          <t>BSBlack Point</t>
        </is>
      </c>
    </row>
    <row r="552">
      <c r="A552" t="inlineStr">
        <is>
          <t>BS-BY</t>
        </is>
      </c>
      <c r="B552" t="inlineStr">
        <is>
          <t>Berry Islands</t>
        </is>
      </c>
      <c r="C552" t="inlineStr">
        <is>
          <t>BSBerry Islands</t>
        </is>
      </c>
    </row>
    <row r="553">
      <c r="A553" t="inlineStr">
        <is>
          <t>BS-CE</t>
        </is>
      </c>
      <c r="B553" t="inlineStr">
        <is>
          <t>Central Eleuthera</t>
        </is>
      </c>
      <c r="C553" t="inlineStr">
        <is>
          <t>BSCentral Eleuthera</t>
        </is>
      </c>
    </row>
    <row r="554">
      <c r="A554" t="inlineStr">
        <is>
          <t>BS-CI</t>
        </is>
      </c>
      <c r="B554" t="inlineStr">
        <is>
          <t>Cat Island</t>
        </is>
      </c>
      <c r="C554" t="inlineStr">
        <is>
          <t>BSCat Island</t>
        </is>
      </c>
    </row>
    <row r="555">
      <c r="A555" t="inlineStr">
        <is>
          <t>BS-CK</t>
        </is>
      </c>
      <c r="B555" t="inlineStr">
        <is>
          <t>Crooked Island and Long Cay</t>
        </is>
      </c>
      <c r="C555" t="inlineStr">
        <is>
          <t>BSCrooked Island and Long Cay</t>
        </is>
      </c>
    </row>
    <row r="556">
      <c r="A556" t="inlineStr">
        <is>
          <t>BS-CO</t>
        </is>
      </c>
      <c r="B556" t="inlineStr">
        <is>
          <t>Central Abaco</t>
        </is>
      </c>
      <c r="C556" t="inlineStr">
        <is>
          <t>BSCentral Abaco</t>
        </is>
      </c>
    </row>
    <row r="557">
      <c r="A557" t="inlineStr">
        <is>
          <t>BS-CS</t>
        </is>
      </c>
      <c r="B557" t="inlineStr">
        <is>
          <t>Central Andros</t>
        </is>
      </c>
      <c r="C557" t="inlineStr">
        <is>
          <t>BSCentral Andros</t>
        </is>
      </c>
    </row>
    <row r="558">
      <c r="A558" t="inlineStr">
        <is>
          <t>BS-EG</t>
        </is>
      </c>
      <c r="B558" t="inlineStr">
        <is>
          <t>East Grand Bahama</t>
        </is>
      </c>
      <c r="C558" t="inlineStr">
        <is>
          <t>BSEast Grand Bahama</t>
        </is>
      </c>
    </row>
    <row r="559">
      <c r="A559" t="inlineStr">
        <is>
          <t>BS-EX</t>
        </is>
      </c>
      <c r="B559" t="inlineStr">
        <is>
          <t>Exuma</t>
        </is>
      </c>
      <c r="C559" t="inlineStr">
        <is>
          <t>BSExuma</t>
        </is>
      </c>
    </row>
    <row r="560">
      <c r="A560" t="inlineStr">
        <is>
          <t>BS-FP</t>
        </is>
      </c>
      <c r="B560" t="inlineStr">
        <is>
          <t>City of Freeport</t>
        </is>
      </c>
      <c r="C560" t="inlineStr">
        <is>
          <t>BSCity of Freeport</t>
        </is>
      </c>
    </row>
    <row r="561">
      <c r="A561" t="inlineStr">
        <is>
          <t>BS-GC</t>
        </is>
      </c>
      <c r="B561" t="inlineStr">
        <is>
          <t>Grand Cay</t>
        </is>
      </c>
      <c r="C561" t="inlineStr">
        <is>
          <t>BSGrand Cay</t>
        </is>
      </c>
    </row>
    <row r="562">
      <c r="A562" t="inlineStr">
        <is>
          <t>BS-HI</t>
        </is>
      </c>
      <c r="B562" t="inlineStr">
        <is>
          <t>Harbour Island</t>
        </is>
      </c>
      <c r="C562" t="inlineStr">
        <is>
          <t>BSHarbour Island</t>
        </is>
      </c>
    </row>
    <row r="563">
      <c r="A563" t="inlineStr">
        <is>
          <t>BS-HT</t>
        </is>
      </c>
      <c r="B563" t="inlineStr">
        <is>
          <t>Hope Town</t>
        </is>
      </c>
      <c r="C563" t="inlineStr">
        <is>
          <t>BSHope Town</t>
        </is>
      </c>
    </row>
    <row r="564">
      <c r="A564" t="inlineStr">
        <is>
          <t>BS-IN</t>
        </is>
      </c>
      <c r="B564" t="inlineStr">
        <is>
          <t>Inagua</t>
        </is>
      </c>
      <c r="C564" t="inlineStr">
        <is>
          <t>BSInagua</t>
        </is>
      </c>
    </row>
    <row r="565">
      <c r="A565" t="inlineStr">
        <is>
          <t>BS-LI</t>
        </is>
      </c>
      <c r="B565" t="inlineStr">
        <is>
          <t>Long Island</t>
        </is>
      </c>
      <c r="C565" t="inlineStr">
        <is>
          <t>BSLong Island</t>
        </is>
      </c>
    </row>
    <row r="566">
      <c r="A566" t="inlineStr">
        <is>
          <t>BS-MC</t>
        </is>
      </c>
      <c r="B566" t="inlineStr">
        <is>
          <t>Mangrove Cay</t>
        </is>
      </c>
      <c r="C566" t="inlineStr">
        <is>
          <t>BSMangrove Cay</t>
        </is>
      </c>
    </row>
    <row r="567">
      <c r="A567" t="inlineStr">
        <is>
          <t>BS-MG</t>
        </is>
      </c>
      <c r="B567" t="inlineStr">
        <is>
          <t>Mayaguana</t>
        </is>
      </c>
      <c r="C567" t="inlineStr">
        <is>
          <t>BSMayaguana</t>
        </is>
      </c>
    </row>
    <row r="568">
      <c r="A568" t="inlineStr">
        <is>
          <t>BS-MI</t>
        </is>
      </c>
      <c r="B568" t="inlineStr">
        <is>
          <t>Moore's Island</t>
        </is>
      </c>
      <c r="C568" t="inlineStr">
        <is>
          <t>BSMoore's Island</t>
        </is>
      </c>
    </row>
    <row r="569">
      <c r="A569" t="inlineStr">
        <is>
          <t>BS-NE</t>
        </is>
      </c>
      <c r="B569" t="inlineStr">
        <is>
          <t>North Eleuthera</t>
        </is>
      </c>
      <c r="C569" t="inlineStr">
        <is>
          <t>BSNorth Eleuthera</t>
        </is>
      </c>
    </row>
    <row r="570">
      <c r="A570" t="inlineStr">
        <is>
          <t>BS-NO</t>
        </is>
      </c>
      <c r="B570" t="inlineStr">
        <is>
          <t>North Abaco</t>
        </is>
      </c>
      <c r="C570" t="inlineStr">
        <is>
          <t>BSNorth Abaco</t>
        </is>
      </c>
    </row>
    <row r="571">
      <c r="A571" t="inlineStr">
        <is>
          <t>BS-NS</t>
        </is>
      </c>
      <c r="B571" t="inlineStr">
        <is>
          <t>North Andros</t>
        </is>
      </c>
      <c r="C571" t="inlineStr">
        <is>
          <t>BSNorth Andros</t>
        </is>
      </c>
    </row>
    <row r="572">
      <c r="A572" t="inlineStr">
        <is>
          <t>BS-RC</t>
        </is>
      </c>
      <c r="B572" t="inlineStr">
        <is>
          <t>Rum Cay</t>
        </is>
      </c>
      <c r="C572" t="inlineStr">
        <is>
          <t>BSRum Cay</t>
        </is>
      </c>
    </row>
    <row r="573">
      <c r="A573" t="inlineStr">
        <is>
          <t>BS-RI</t>
        </is>
      </c>
      <c r="B573" t="inlineStr">
        <is>
          <t>Ragged Island</t>
        </is>
      </c>
      <c r="C573" t="inlineStr">
        <is>
          <t>BSRagged Island</t>
        </is>
      </c>
    </row>
    <row r="574">
      <c r="A574" t="inlineStr">
        <is>
          <t>BS-SA</t>
        </is>
      </c>
      <c r="B574" t="inlineStr">
        <is>
          <t>South Andros</t>
        </is>
      </c>
      <c r="C574" t="inlineStr">
        <is>
          <t>BSSouth Andros</t>
        </is>
      </c>
    </row>
    <row r="575">
      <c r="A575" t="inlineStr">
        <is>
          <t>BS-SE</t>
        </is>
      </c>
      <c r="B575" t="inlineStr">
        <is>
          <t>South Eleuthera</t>
        </is>
      </c>
      <c r="C575" t="inlineStr">
        <is>
          <t>BSSouth Eleuthera</t>
        </is>
      </c>
    </row>
    <row r="576">
      <c r="A576" t="inlineStr">
        <is>
          <t>BS-SO</t>
        </is>
      </c>
      <c r="B576" t="inlineStr">
        <is>
          <t>South Abaco</t>
        </is>
      </c>
      <c r="C576" t="inlineStr">
        <is>
          <t>BSSouth Abaco</t>
        </is>
      </c>
    </row>
    <row r="577">
      <c r="A577" t="inlineStr">
        <is>
          <t>BS-SS</t>
        </is>
      </c>
      <c r="B577" t="inlineStr">
        <is>
          <t>San Salvador</t>
        </is>
      </c>
      <c r="C577" t="inlineStr">
        <is>
          <t>BSSan Salvador</t>
        </is>
      </c>
    </row>
    <row r="578">
      <c r="A578" t="inlineStr">
        <is>
          <t>BS-SW</t>
        </is>
      </c>
      <c r="B578" t="inlineStr">
        <is>
          <t>Spanish Wells</t>
        </is>
      </c>
      <c r="C578" t="inlineStr">
        <is>
          <t>BSSpanish Wells</t>
        </is>
      </c>
    </row>
    <row r="579">
      <c r="A579" t="inlineStr">
        <is>
          <t>BS-WG</t>
        </is>
      </c>
      <c r="B579" t="inlineStr">
        <is>
          <t>West Grand Bahama</t>
        </is>
      </c>
      <c r="C579" t="inlineStr">
        <is>
          <t>BSWest Grand Bahama</t>
        </is>
      </c>
    </row>
    <row r="580">
      <c r="A580" t="inlineStr">
        <is>
          <t>BS-NP</t>
        </is>
      </c>
      <c r="B580" t="inlineStr">
        <is>
          <t>New Providence</t>
        </is>
      </c>
      <c r="C580" t="inlineStr">
        <is>
          <t>BSNew Providence</t>
        </is>
      </c>
    </row>
    <row r="581">
      <c r="A581" t="inlineStr">
        <is>
          <t>BT-11</t>
        </is>
      </c>
      <c r="B581" t="inlineStr">
        <is>
          <t>Paro</t>
        </is>
      </c>
      <c r="C581" t="inlineStr">
        <is>
          <t>BTParo</t>
        </is>
      </c>
    </row>
    <row r="582">
      <c r="A582" t="inlineStr">
        <is>
          <t>BT-12</t>
        </is>
      </c>
      <c r="B582" t="inlineStr">
        <is>
          <t>Chhukha</t>
        </is>
      </c>
      <c r="C582" t="inlineStr">
        <is>
          <t>BTChhukha</t>
        </is>
      </c>
    </row>
    <row r="583">
      <c r="A583" t="inlineStr">
        <is>
          <t>BT-13</t>
        </is>
      </c>
      <c r="B583" t="inlineStr">
        <is>
          <t>Haa</t>
        </is>
      </c>
      <c r="C583" t="inlineStr">
        <is>
          <t>BTHaa</t>
        </is>
      </c>
    </row>
    <row r="584">
      <c r="A584" t="inlineStr">
        <is>
          <t>BT-14</t>
        </is>
      </c>
      <c r="B584" t="inlineStr">
        <is>
          <t>Samtse</t>
        </is>
      </c>
      <c r="C584" t="inlineStr">
        <is>
          <t>BTSamtse</t>
        </is>
      </c>
    </row>
    <row r="585">
      <c r="A585" t="inlineStr">
        <is>
          <t>BT-15</t>
        </is>
      </c>
      <c r="B585" t="inlineStr">
        <is>
          <t>Thimphu</t>
        </is>
      </c>
      <c r="C585" t="inlineStr">
        <is>
          <t>BTThimphu</t>
        </is>
      </c>
    </row>
    <row r="586">
      <c r="A586" t="inlineStr">
        <is>
          <t>BT-21</t>
        </is>
      </c>
      <c r="B586" t="inlineStr">
        <is>
          <t>Tsirang</t>
        </is>
      </c>
      <c r="C586" t="inlineStr">
        <is>
          <t>BTTsirang</t>
        </is>
      </c>
    </row>
    <row r="587">
      <c r="A587" t="inlineStr">
        <is>
          <t>BT-22</t>
        </is>
      </c>
      <c r="B587" t="inlineStr">
        <is>
          <t>Dagana</t>
        </is>
      </c>
      <c r="C587" t="inlineStr">
        <is>
          <t>BTDagana</t>
        </is>
      </c>
    </row>
    <row r="588">
      <c r="A588" t="inlineStr">
        <is>
          <t>BT-23</t>
        </is>
      </c>
      <c r="B588" t="inlineStr">
        <is>
          <t>Punakha</t>
        </is>
      </c>
      <c r="C588" t="inlineStr">
        <is>
          <t>BTPunakha</t>
        </is>
      </c>
    </row>
    <row r="589">
      <c r="A589" t="inlineStr">
        <is>
          <t>BT-24</t>
        </is>
      </c>
      <c r="B589" t="inlineStr">
        <is>
          <t>Wangdue Phodrang</t>
        </is>
      </c>
      <c r="C589" t="inlineStr">
        <is>
          <t>BTWangdue Phodrang</t>
        </is>
      </c>
    </row>
    <row r="590">
      <c r="A590" t="inlineStr">
        <is>
          <t>BT-31</t>
        </is>
      </c>
      <c r="B590" t="inlineStr">
        <is>
          <t>Sarpang</t>
        </is>
      </c>
      <c r="C590" t="inlineStr">
        <is>
          <t>BTSarpang</t>
        </is>
      </c>
    </row>
    <row r="591">
      <c r="A591" t="inlineStr">
        <is>
          <t>BT-32</t>
        </is>
      </c>
      <c r="B591" t="inlineStr">
        <is>
          <t>Trongsa</t>
        </is>
      </c>
      <c r="C591" t="inlineStr">
        <is>
          <t>BTTrongsa</t>
        </is>
      </c>
    </row>
    <row r="592">
      <c r="A592" t="inlineStr">
        <is>
          <t>BT-33</t>
        </is>
      </c>
      <c r="B592" t="inlineStr">
        <is>
          <t>Bumthang</t>
        </is>
      </c>
      <c r="C592" t="inlineStr">
        <is>
          <t>BTBumthang</t>
        </is>
      </c>
    </row>
    <row r="593">
      <c r="A593" t="inlineStr">
        <is>
          <t>BT-34</t>
        </is>
      </c>
      <c r="B593" t="inlineStr">
        <is>
          <t>Zhemgang</t>
        </is>
      </c>
      <c r="C593" t="inlineStr">
        <is>
          <t>BTZhemgang</t>
        </is>
      </c>
    </row>
    <row r="594">
      <c r="A594" t="inlineStr">
        <is>
          <t>BT-41</t>
        </is>
      </c>
      <c r="B594" t="inlineStr">
        <is>
          <t>Trashigang</t>
        </is>
      </c>
      <c r="C594" t="inlineStr">
        <is>
          <t>BTTrashigang</t>
        </is>
      </c>
    </row>
    <row r="595">
      <c r="A595" t="inlineStr">
        <is>
          <t>BT-42</t>
        </is>
      </c>
      <c r="B595" t="inlineStr">
        <is>
          <t>Monggar</t>
        </is>
      </c>
      <c r="C595" t="inlineStr">
        <is>
          <t>BTMonggar</t>
        </is>
      </c>
    </row>
    <row r="596">
      <c r="A596" t="inlineStr">
        <is>
          <t>BT-43</t>
        </is>
      </c>
      <c r="B596" t="inlineStr">
        <is>
          <t>Pema Gatshel</t>
        </is>
      </c>
      <c r="C596" t="inlineStr">
        <is>
          <t>BTPema Gatshel</t>
        </is>
      </c>
    </row>
    <row r="597">
      <c r="A597" t="inlineStr">
        <is>
          <t>BT-44</t>
        </is>
      </c>
      <c r="B597" t="inlineStr">
        <is>
          <t>Lhuentse</t>
        </is>
      </c>
      <c r="C597" t="inlineStr">
        <is>
          <t>BTLhuentse</t>
        </is>
      </c>
    </row>
    <row r="598">
      <c r="A598" t="inlineStr">
        <is>
          <t>BT-45</t>
        </is>
      </c>
      <c r="B598" t="inlineStr">
        <is>
          <t>Samdrup Jongkhar</t>
        </is>
      </c>
      <c r="C598" t="inlineStr">
        <is>
          <t>BTSamdrup Jongkhar</t>
        </is>
      </c>
    </row>
    <row r="599">
      <c r="A599" t="inlineStr">
        <is>
          <t>BT-GA</t>
        </is>
      </c>
      <c r="B599" t="inlineStr">
        <is>
          <t>Gasa</t>
        </is>
      </c>
      <c r="C599" t="inlineStr">
        <is>
          <t>BTGasa</t>
        </is>
      </c>
    </row>
    <row r="600">
      <c r="A600" t="inlineStr">
        <is>
          <t>BT-TY</t>
        </is>
      </c>
      <c r="B600" t="inlineStr">
        <is>
          <t>Trashi Yangtse</t>
        </is>
      </c>
      <c r="C600" t="inlineStr">
        <is>
          <t>BTTrashi Yangtse</t>
        </is>
      </c>
    </row>
    <row r="601">
      <c r="A601" t="inlineStr">
        <is>
          <t>BW-CE</t>
        </is>
      </c>
      <c r="B601" t="inlineStr">
        <is>
          <t>Central</t>
        </is>
      </c>
      <c r="C601" t="inlineStr">
        <is>
          <t>BWCentral</t>
        </is>
      </c>
    </row>
    <row r="602">
      <c r="A602" t="inlineStr">
        <is>
          <t>BW-CH</t>
        </is>
      </c>
      <c r="B602" t="inlineStr">
        <is>
          <t>Chobe</t>
        </is>
      </c>
      <c r="C602" t="inlineStr">
        <is>
          <t>BWChobe</t>
        </is>
      </c>
    </row>
    <row r="603">
      <c r="A603" t="inlineStr">
        <is>
          <t>BW-GH</t>
        </is>
      </c>
      <c r="B603" t="inlineStr">
        <is>
          <t>Ghanzi</t>
        </is>
      </c>
      <c r="C603" t="inlineStr">
        <is>
          <t>BWGhanzi</t>
        </is>
      </c>
    </row>
    <row r="604">
      <c r="A604" t="inlineStr">
        <is>
          <t>BW-KG</t>
        </is>
      </c>
      <c r="B604" t="inlineStr">
        <is>
          <t>Kgalagadi</t>
        </is>
      </c>
      <c r="C604" t="inlineStr">
        <is>
          <t>BWKgalagadi</t>
        </is>
      </c>
    </row>
    <row r="605">
      <c r="A605" t="inlineStr">
        <is>
          <t>BW-KL</t>
        </is>
      </c>
      <c r="B605" t="inlineStr">
        <is>
          <t>Kgatleng</t>
        </is>
      </c>
      <c r="C605" t="inlineStr">
        <is>
          <t>BWKgatleng</t>
        </is>
      </c>
    </row>
    <row r="606">
      <c r="A606" t="inlineStr">
        <is>
          <t>BW-KW</t>
        </is>
      </c>
      <c r="B606" t="inlineStr">
        <is>
          <t>Kweneng</t>
        </is>
      </c>
      <c r="C606" t="inlineStr">
        <is>
          <t>BWKweneng</t>
        </is>
      </c>
    </row>
    <row r="607">
      <c r="A607" t="inlineStr">
        <is>
          <t>BW-NE</t>
        </is>
      </c>
      <c r="B607" t="inlineStr">
        <is>
          <t>North East</t>
        </is>
      </c>
      <c r="C607" t="inlineStr">
        <is>
          <t>BWNorth East</t>
        </is>
      </c>
    </row>
    <row r="608">
      <c r="A608" t="inlineStr">
        <is>
          <t>BW-NW</t>
        </is>
      </c>
      <c r="B608" t="inlineStr">
        <is>
          <t>North West</t>
        </is>
      </c>
      <c r="C608" t="inlineStr">
        <is>
          <t>BWNorth West</t>
        </is>
      </c>
    </row>
    <row r="609">
      <c r="A609" t="inlineStr">
        <is>
          <t>BW-SE</t>
        </is>
      </c>
      <c r="B609" t="inlineStr">
        <is>
          <t>South East</t>
        </is>
      </c>
      <c r="C609" t="inlineStr">
        <is>
          <t>BWSouth East</t>
        </is>
      </c>
    </row>
    <row r="610">
      <c r="A610" t="inlineStr">
        <is>
          <t>BW-SO</t>
        </is>
      </c>
      <c r="B610" t="inlineStr">
        <is>
          <t>Southern</t>
        </is>
      </c>
      <c r="C610" t="inlineStr">
        <is>
          <t>BWSouthern</t>
        </is>
      </c>
    </row>
    <row r="611">
      <c r="A611" t="inlineStr">
        <is>
          <t>BW-JW</t>
        </is>
      </c>
      <c r="B611" t="inlineStr">
        <is>
          <t>Jwaneng</t>
        </is>
      </c>
      <c r="C611" t="inlineStr">
        <is>
          <t>BWJwaneng</t>
        </is>
      </c>
    </row>
    <row r="612">
      <c r="A612" t="inlineStr">
        <is>
          <t>BW-LO</t>
        </is>
      </c>
      <c r="B612" t="inlineStr">
        <is>
          <t>Lobatse</t>
        </is>
      </c>
      <c r="C612" t="inlineStr">
        <is>
          <t>BWLobatse</t>
        </is>
      </c>
    </row>
    <row r="613">
      <c r="A613" t="inlineStr">
        <is>
          <t>BW-SP</t>
        </is>
      </c>
      <c r="B613" t="inlineStr">
        <is>
          <t>Selibe Phikwe</t>
        </is>
      </c>
      <c r="C613" t="inlineStr">
        <is>
          <t>BWSelibe Phikwe</t>
        </is>
      </c>
    </row>
    <row r="614">
      <c r="A614" t="inlineStr">
        <is>
          <t>BW-ST</t>
        </is>
      </c>
      <c r="B614" t="inlineStr">
        <is>
          <t>Sowa Town</t>
        </is>
      </c>
      <c r="C614" t="inlineStr">
        <is>
          <t>BWSowa Town</t>
        </is>
      </c>
    </row>
    <row r="615">
      <c r="A615" t="inlineStr">
        <is>
          <t>BW-FR</t>
        </is>
      </c>
      <c r="B615" t="inlineStr">
        <is>
          <t>Francistown</t>
        </is>
      </c>
      <c r="C615" t="inlineStr">
        <is>
          <t>BWFrancistown</t>
        </is>
      </c>
    </row>
    <row r="616">
      <c r="A616" t="inlineStr">
        <is>
          <t>BW-GA</t>
        </is>
      </c>
      <c r="B616" t="inlineStr">
        <is>
          <t>Gaborone</t>
        </is>
      </c>
      <c r="C616" t="inlineStr">
        <is>
          <t>BWGaborone</t>
        </is>
      </c>
    </row>
    <row r="617">
      <c r="A617" t="inlineStr">
        <is>
          <t>BY-HM</t>
        </is>
      </c>
      <c r="B617" t="inlineStr">
        <is>
          <t>Horad Minsk</t>
        </is>
      </c>
      <c r="C617" t="inlineStr">
        <is>
          <t>BYHorad Minsk</t>
        </is>
      </c>
    </row>
    <row r="618">
      <c r="A618" t="inlineStr">
        <is>
          <t>BY-HM</t>
        </is>
      </c>
      <c r="B618" t="inlineStr">
        <is>
          <t>Horad Minsk</t>
        </is>
      </c>
      <c r="C618" t="inlineStr">
        <is>
          <t>BYHorad Minsk</t>
        </is>
      </c>
    </row>
    <row r="619">
      <c r="A619" t="inlineStr">
        <is>
          <t>BY-HM</t>
        </is>
      </c>
      <c r="B619" t="inlineStr">
        <is>
          <t>Gorod Minsk</t>
        </is>
      </c>
      <c r="C619" t="inlineStr">
        <is>
          <t>BYGorod Minsk</t>
        </is>
      </c>
    </row>
    <row r="620">
      <c r="A620" t="inlineStr">
        <is>
          <t>BY-HM</t>
        </is>
      </c>
      <c r="B620" t="inlineStr">
        <is>
          <t>Gorod Minsk</t>
        </is>
      </c>
      <c r="C620" t="inlineStr">
        <is>
          <t>BYGorod Minsk</t>
        </is>
      </c>
    </row>
    <row r="621">
      <c r="A621" t="inlineStr">
        <is>
          <t>BY-BR</t>
        </is>
      </c>
      <c r="B621" t="inlineStr">
        <is>
          <t>Bresckaja voblasć</t>
        </is>
      </c>
      <c r="C621" t="inlineStr">
        <is>
          <t>BYBresckaja voblasć</t>
        </is>
      </c>
    </row>
    <row r="622">
      <c r="A622" t="inlineStr">
        <is>
          <t>BY-BR</t>
        </is>
      </c>
      <c r="B622" t="inlineStr">
        <is>
          <t>Brestskaya voblasts'</t>
        </is>
      </c>
      <c r="C622" t="inlineStr">
        <is>
          <t>BYBrestskaya voblasts'</t>
        </is>
      </c>
    </row>
    <row r="623">
      <c r="A623" t="inlineStr">
        <is>
          <t>BY-BR</t>
        </is>
      </c>
      <c r="B623" t="inlineStr">
        <is>
          <t>Brestskaya oblast'</t>
        </is>
      </c>
      <c r="C623" t="inlineStr">
        <is>
          <t>BYBrestskaya oblast'</t>
        </is>
      </c>
    </row>
    <row r="624">
      <c r="A624" t="inlineStr">
        <is>
          <t>BY-BR</t>
        </is>
      </c>
      <c r="B624" t="inlineStr">
        <is>
          <t>Brestskaja oblast'</t>
        </is>
      </c>
      <c r="C624" t="inlineStr">
        <is>
          <t>BYBrestskaja oblast'</t>
        </is>
      </c>
    </row>
    <row r="625">
      <c r="A625" t="inlineStr">
        <is>
          <t>BY-HO</t>
        </is>
      </c>
      <c r="B625" t="inlineStr">
        <is>
          <t>Homieĺskaja voblasć</t>
        </is>
      </c>
      <c r="C625" t="inlineStr">
        <is>
          <t>BYHomieĺskaja voblasć</t>
        </is>
      </c>
    </row>
    <row r="626">
      <c r="A626" t="inlineStr">
        <is>
          <t>BY-HO</t>
        </is>
      </c>
      <c r="B626" t="inlineStr">
        <is>
          <t>Homyel'skaya voblasts'</t>
        </is>
      </c>
      <c r="C626" t="inlineStr">
        <is>
          <t>BYHomyel'skaya voblasts'</t>
        </is>
      </c>
    </row>
    <row r="627">
      <c r="A627" t="inlineStr">
        <is>
          <t>BY-HO</t>
        </is>
      </c>
      <c r="B627" t="inlineStr">
        <is>
          <t>Gomel'skaja oblast'</t>
        </is>
      </c>
      <c r="C627" t="inlineStr">
        <is>
          <t>BYGomel'skaja oblast'</t>
        </is>
      </c>
    </row>
    <row r="628">
      <c r="A628" t="inlineStr">
        <is>
          <t>BY-HO</t>
        </is>
      </c>
      <c r="B628" t="inlineStr">
        <is>
          <t>Gomel'skaya oblast'</t>
        </is>
      </c>
      <c r="C628" t="inlineStr">
        <is>
          <t>BYGomel'skaya oblast'</t>
        </is>
      </c>
    </row>
    <row r="629">
      <c r="A629" t="inlineStr">
        <is>
          <t>BY-HR</t>
        </is>
      </c>
      <c r="B629" t="inlineStr">
        <is>
          <t>Hrodzyenskaya voblasts'</t>
        </is>
      </c>
      <c r="C629" t="inlineStr">
        <is>
          <t>BYHrodzyenskaya voblasts'</t>
        </is>
      </c>
    </row>
    <row r="630">
      <c r="A630" t="inlineStr">
        <is>
          <t>BY-HR</t>
        </is>
      </c>
      <c r="B630" t="inlineStr">
        <is>
          <t>Hrodzienskaja voblasć</t>
        </is>
      </c>
      <c r="C630" t="inlineStr">
        <is>
          <t>BYHrodzienskaja voblasć</t>
        </is>
      </c>
    </row>
    <row r="631">
      <c r="A631" t="inlineStr">
        <is>
          <t>BY-HR</t>
        </is>
      </c>
      <c r="B631" t="inlineStr">
        <is>
          <t>Grodnenskaja oblast'</t>
        </is>
      </c>
      <c r="C631" t="inlineStr">
        <is>
          <t>BYGrodnenskaja oblast'</t>
        </is>
      </c>
    </row>
    <row r="632">
      <c r="A632" t="inlineStr">
        <is>
          <t>BY-HR</t>
        </is>
      </c>
      <c r="B632" t="inlineStr">
        <is>
          <t>Grodnenskaya oblast'</t>
        </is>
      </c>
      <c r="C632" t="inlineStr">
        <is>
          <t>BYGrodnenskaya oblast'</t>
        </is>
      </c>
    </row>
    <row r="633">
      <c r="A633" t="inlineStr">
        <is>
          <t>BY-MA</t>
        </is>
      </c>
      <c r="B633" t="inlineStr">
        <is>
          <t>Mahilioŭskaja voblasć</t>
        </is>
      </c>
      <c r="C633" t="inlineStr">
        <is>
          <t>BYMahilioŭskaja voblasć</t>
        </is>
      </c>
    </row>
    <row r="634">
      <c r="A634" t="inlineStr">
        <is>
          <t>BY-MA</t>
        </is>
      </c>
      <c r="B634" t="inlineStr">
        <is>
          <t>Mahilyowskaya voblasts'</t>
        </is>
      </c>
      <c r="C634" t="inlineStr">
        <is>
          <t>BYMahilyowskaya voblasts'</t>
        </is>
      </c>
    </row>
    <row r="635">
      <c r="A635" t="inlineStr">
        <is>
          <t>BY-MA</t>
        </is>
      </c>
      <c r="B635" t="inlineStr">
        <is>
          <t>Mogilevskaja oblast'</t>
        </is>
      </c>
      <c r="C635" t="inlineStr">
        <is>
          <t>BYMogilevskaja oblast'</t>
        </is>
      </c>
    </row>
    <row r="636">
      <c r="A636" t="inlineStr">
        <is>
          <t>BY-MA</t>
        </is>
      </c>
      <c r="B636" t="inlineStr">
        <is>
          <t>Mogilevskaya oblast'</t>
        </is>
      </c>
      <c r="C636" t="inlineStr">
        <is>
          <t>BYMogilevskaya oblast'</t>
        </is>
      </c>
    </row>
    <row r="637">
      <c r="A637" t="inlineStr">
        <is>
          <t>BY-MI</t>
        </is>
      </c>
      <c r="B637" t="inlineStr">
        <is>
          <t>Minskaja voblasć</t>
        </is>
      </c>
      <c r="C637" t="inlineStr">
        <is>
          <t>BYMinskaja voblasć</t>
        </is>
      </c>
    </row>
    <row r="638">
      <c r="A638" t="inlineStr">
        <is>
          <t>BY-MI</t>
        </is>
      </c>
      <c r="B638" t="inlineStr">
        <is>
          <t>Minskaya voblasts'</t>
        </is>
      </c>
      <c r="C638" t="inlineStr">
        <is>
          <t>BYMinskaya voblasts'</t>
        </is>
      </c>
    </row>
    <row r="639">
      <c r="A639" t="inlineStr">
        <is>
          <t>BY-MI</t>
        </is>
      </c>
      <c r="B639" t="inlineStr">
        <is>
          <t>Minskaya oblast'</t>
        </is>
      </c>
      <c r="C639" t="inlineStr">
        <is>
          <t>BYMinskaya oblast'</t>
        </is>
      </c>
    </row>
    <row r="640">
      <c r="A640" t="inlineStr">
        <is>
          <t>BY-MI</t>
        </is>
      </c>
      <c r="B640" t="inlineStr">
        <is>
          <t>Minskaja oblast'</t>
        </is>
      </c>
      <c r="C640" t="inlineStr">
        <is>
          <t>BYMinskaja oblast'</t>
        </is>
      </c>
    </row>
    <row r="641">
      <c r="A641" t="inlineStr">
        <is>
          <t>BY-VI</t>
        </is>
      </c>
      <c r="B641" t="inlineStr">
        <is>
          <t>Viciebskaja voblasć</t>
        </is>
      </c>
      <c r="C641" t="inlineStr">
        <is>
          <t>BYViciebskaja voblasć</t>
        </is>
      </c>
    </row>
    <row r="642">
      <c r="A642" t="inlineStr">
        <is>
          <t>BY-VI</t>
        </is>
      </c>
      <c r="B642" t="inlineStr">
        <is>
          <t>Vitsyebskaya voblasts'</t>
        </is>
      </c>
      <c r="C642" t="inlineStr">
        <is>
          <t>BYVitsyebskaya voblasts'</t>
        </is>
      </c>
    </row>
    <row r="643">
      <c r="A643" t="inlineStr">
        <is>
          <t>BY-VI</t>
        </is>
      </c>
      <c r="B643" t="inlineStr">
        <is>
          <t>Vitebskaja oblast'</t>
        </is>
      </c>
      <c r="C643" t="inlineStr">
        <is>
          <t>BYVitebskaja oblast'</t>
        </is>
      </c>
    </row>
    <row r="644">
      <c r="A644" t="inlineStr">
        <is>
          <t>BY-VI</t>
        </is>
      </c>
      <c r="B644" t="inlineStr">
        <is>
          <t>Vitebskaya oblast'</t>
        </is>
      </c>
      <c r="C644" t="inlineStr">
        <is>
          <t>BYVitebskaya oblast'</t>
        </is>
      </c>
    </row>
    <row r="645">
      <c r="A645" t="inlineStr">
        <is>
          <t>BZ-BZ</t>
        </is>
      </c>
      <c r="B645" t="inlineStr">
        <is>
          <t>Belize</t>
        </is>
      </c>
      <c r="C645" t="inlineStr">
        <is>
          <t>BZBelize</t>
        </is>
      </c>
    </row>
    <row r="646">
      <c r="A646" t="inlineStr">
        <is>
          <t>BZ-CY</t>
        </is>
      </c>
      <c r="B646" t="inlineStr">
        <is>
          <t>Cayo</t>
        </is>
      </c>
      <c r="C646" t="inlineStr">
        <is>
          <t>BZCayo</t>
        </is>
      </c>
    </row>
    <row r="647">
      <c r="A647" t="inlineStr">
        <is>
          <t>BZ-CZL</t>
        </is>
      </c>
      <c r="B647" t="inlineStr">
        <is>
          <t>Corozal</t>
        </is>
      </c>
      <c r="C647" t="inlineStr">
        <is>
          <t>BZCorozal</t>
        </is>
      </c>
    </row>
    <row r="648">
      <c r="A648" t="inlineStr">
        <is>
          <t>BZ-OW</t>
        </is>
      </c>
      <c r="B648" t="inlineStr">
        <is>
          <t>Orange Walk</t>
        </is>
      </c>
      <c r="C648" t="inlineStr">
        <is>
          <t>BZOrange Walk</t>
        </is>
      </c>
    </row>
    <row r="649">
      <c r="A649" t="inlineStr">
        <is>
          <t>BZ-SC</t>
        </is>
      </c>
      <c r="B649" t="inlineStr">
        <is>
          <t>Stann Creek</t>
        </is>
      </c>
      <c r="C649" t="inlineStr">
        <is>
          <t>BZStann Creek</t>
        </is>
      </c>
    </row>
    <row r="650">
      <c r="A650" t="inlineStr">
        <is>
          <t>BZ-TOL</t>
        </is>
      </c>
      <c r="B650" t="inlineStr">
        <is>
          <t>Toledo</t>
        </is>
      </c>
      <c r="C650" t="inlineStr">
        <is>
          <t>BZToledo</t>
        </is>
      </c>
    </row>
    <row r="651">
      <c r="A651" t="inlineStr">
        <is>
          <t>CA-NT</t>
        </is>
      </c>
      <c r="B651" t="inlineStr">
        <is>
          <t>Northwest Territories</t>
        </is>
      </c>
      <c r="C651" t="inlineStr">
        <is>
          <t>CANorthwest Territories</t>
        </is>
      </c>
    </row>
    <row r="652">
      <c r="A652" t="inlineStr">
        <is>
          <t>CA-NT</t>
        </is>
      </c>
      <c r="B652" t="inlineStr">
        <is>
          <t>Territoires du Nord-Ouest</t>
        </is>
      </c>
      <c r="C652" t="inlineStr">
        <is>
          <t>CATerritoires du Nord-Ouest</t>
        </is>
      </c>
    </row>
    <row r="653">
      <c r="A653" t="inlineStr">
        <is>
          <t>CA-NU</t>
        </is>
      </c>
      <c r="B653" t="inlineStr">
        <is>
          <t>Nunavut</t>
        </is>
      </c>
      <c r="C653" t="inlineStr">
        <is>
          <t>CANunavut</t>
        </is>
      </c>
    </row>
    <row r="654">
      <c r="A654" t="inlineStr">
        <is>
          <t>CA-NU</t>
        </is>
      </c>
      <c r="B654" t="inlineStr">
        <is>
          <t>Nunavut</t>
        </is>
      </c>
      <c r="C654" t="inlineStr">
        <is>
          <t>CANunavut</t>
        </is>
      </c>
    </row>
    <row r="655">
      <c r="A655" t="inlineStr">
        <is>
          <t>CA-YT</t>
        </is>
      </c>
      <c r="B655" t="inlineStr">
        <is>
          <t>Yukon</t>
        </is>
      </c>
      <c r="C655" t="inlineStr">
        <is>
          <t>CAYukon</t>
        </is>
      </c>
    </row>
    <row r="656">
      <c r="A656" t="inlineStr">
        <is>
          <t>CA-YT</t>
        </is>
      </c>
      <c r="B656" t="inlineStr">
        <is>
          <t>Yukon</t>
        </is>
      </c>
      <c r="C656" t="inlineStr">
        <is>
          <t>CAYukon</t>
        </is>
      </c>
    </row>
    <row r="657">
      <c r="A657" t="inlineStr">
        <is>
          <t>CA-AB</t>
        </is>
      </c>
      <c r="B657" t="inlineStr">
        <is>
          <t>Alberta</t>
        </is>
      </c>
      <c r="C657" t="inlineStr">
        <is>
          <t>CAAlberta</t>
        </is>
      </c>
    </row>
    <row r="658">
      <c r="A658" t="inlineStr">
        <is>
          <t>CA-AB</t>
        </is>
      </c>
      <c r="B658" t="inlineStr">
        <is>
          <t>Alberta</t>
        </is>
      </c>
      <c r="C658" t="inlineStr">
        <is>
          <t>CAAlberta</t>
        </is>
      </c>
    </row>
    <row r="659">
      <c r="A659" t="inlineStr">
        <is>
          <t>CA-BC</t>
        </is>
      </c>
      <c r="B659" t="inlineStr">
        <is>
          <t>British Columbia</t>
        </is>
      </c>
      <c r="C659" t="inlineStr">
        <is>
          <t>CABritish Columbia</t>
        </is>
      </c>
    </row>
    <row r="660">
      <c r="A660" t="inlineStr">
        <is>
          <t>CA-BC</t>
        </is>
      </c>
      <c r="B660" t="inlineStr">
        <is>
          <t>Colombie-Britannique</t>
        </is>
      </c>
      <c r="C660" t="inlineStr">
        <is>
          <t>CAColombie-Britannique</t>
        </is>
      </c>
    </row>
    <row r="661">
      <c r="A661" t="inlineStr">
        <is>
          <t>CA-MB</t>
        </is>
      </c>
      <c r="B661" t="inlineStr">
        <is>
          <t>Manitoba</t>
        </is>
      </c>
      <c r="C661" t="inlineStr">
        <is>
          <t>CAManitoba</t>
        </is>
      </c>
    </row>
    <row r="662">
      <c r="A662" t="inlineStr">
        <is>
          <t>CA-MB</t>
        </is>
      </c>
      <c r="B662" t="inlineStr">
        <is>
          <t>Manitoba</t>
        </is>
      </c>
      <c r="C662" t="inlineStr">
        <is>
          <t>CAManitoba</t>
        </is>
      </c>
    </row>
    <row r="663">
      <c r="A663" t="inlineStr">
        <is>
          <t>CA-NB</t>
        </is>
      </c>
      <c r="B663" t="inlineStr">
        <is>
          <t>New Brunswick</t>
        </is>
      </c>
      <c r="C663" t="inlineStr">
        <is>
          <t>CANew Brunswick</t>
        </is>
      </c>
    </row>
    <row r="664">
      <c r="A664" t="inlineStr">
        <is>
          <t>CA-NB</t>
        </is>
      </c>
      <c r="B664" t="inlineStr">
        <is>
          <t>Nouveau-Brunswick</t>
        </is>
      </c>
      <c r="C664" t="inlineStr">
        <is>
          <t>CANouveau-Brunswick</t>
        </is>
      </c>
    </row>
    <row r="665">
      <c r="A665" t="inlineStr">
        <is>
          <t>CA-NL</t>
        </is>
      </c>
      <c r="B665" t="inlineStr">
        <is>
          <t>Newfoundland and Labrador</t>
        </is>
      </c>
      <c r="C665" t="inlineStr">
        <is>
          <t>CANewfoundland and Labrador</t>
        </is>
      </c>
    </row>
    <row r="666">
      <c r="A666" t="inlineStr">
        <is>
          <t>CA-NL</t>
        </is>
      </c>
      <c r="B666" t="inlineStr">
        <is>
          <t>Terre-Neuve-et-Labrador</t>
        </is>
      </c>
      <c r="C666" t="inlineStr">
        <is>
          <t>CATerre-Neuve-et-Labrador</t>
        </is>
      </c>
    </row>
    <row r="667">
      <c r="A667" t="inlineStr">
        <is>
          <t>CA-NS</t>
        </is>
      </c>
      <c r="B667" t="inlineStr">
        <is>
          <t>Nova Scotia</t>
        </is>
      </c>
      <c r="C667" t="inlineStr">
        <is>
          <t>CANova Scotia</t>
        </is>
      </c>
    </row>
    <row r="668">
      <c r="A668" t="inlineStr">
        <is>
          <t>CA-NS</t>
        </is>
      </c>
      <c r="B668" t="inlineStr">
        <is>
          <t>Nouvelle-Écosse</t>
        </is>
      </c>
      <c r="C668" t="inlineStr">
        <is>
          <t>CANouvelle-Écosse</t>
        </is>
      </c>
    </row>
    <row r="669">
      <c r="A669" t="inlineStr">
        <is>
          <t>CA-ON</t>
        </is>
      </c>
      <c r="B669" t="inlineStr">
        <is>
          <t>Ontario</t>
        </is>
      </c>
      <c r="C669" t="inlineStr">
        <is>
          <t>CAOntario</t>
        </is>
      </c>
    </row>
    <row r="670">
      <c r="A670" t="inlineStr">
        <is>
          <t>CA-ON</t>
        </is>
      </c>
      <c r="B670" t="inlineStr">
        <is>
          <t>Ontario</t>
        </is>
      </c>
      <c r="C670" t="inlineStr">
        <is>
          <t>CAOntario</t>
        </is>
      </c>
    </row>
    <row r="671">
      <c r="A671" t="inlineStr">
        <is>
          <t>CA-PE</t>
        </is>
      </c>
      <c r="B671" t="inlineStr">
        <is>
          <t>Prince Edward Island</t>
        </is>
      </c>
      <c r="C671" t="inlineStr">
        <is>
          <t>CAPrince Edward Island</t>
        </is>
      </c>
    </row>
    <row r="672">
      <c r="A672" t="inlineStr">
        <is>
          <t>CA-PE</t>
        </is>
      </c>
      <c r="B672" t="inlineStr">
        <is>
          <t>Île-du-Prince-Édouard</t>
        </is>
      </c>
      <c r="C672" t="inlineStr">
        <is>
          <t>CAÎle-du-Prince-Édouard</t>
        </is>
      </c>
    </row>
    <row r="673">
      <c r="A673" t="inlineStr">
        <is>
          <t>CA-QC</t>
        </is>
      </c>
      <c r="B673" t="inlineStr">
        <is>
          <t>Quebec</t>
        </is>
      </c>
      <c r="C673" t="inlineStr">
        <is>
          <t>CAQuebec</t>
        </is>
      </c>
    </row>
    <row r="674">
      <c r="A674" t="inlineStr">
        <is>
          <t>CA-QC</t>
        </is>
      </c>
      <c r="B674" t="inlineStr">
        <is>
          <t>Québec</t>
        </is>
      </c>
      <c r="C674" t="inlineStr">
        <is>
          <t>CAQuébec</t>
        </is>
      </c>
    </row>
    <row r="675">
      <c r="A675" t="inlineStr">
        <is>
          <t>CA-SK</t>
        </is>
      </c>
      <c r="B675" t="inlineStr">
        <is>
          <t>Saskatchewan</t>
        </is>
      </c>
      <c r="C675" t="inlineStr">
        <is>
          <t>CASaskatchewan</t>
        </is>
      </c>
    </row>
    <row r="676">
      <c r="A676" t="inlineStr">
        <is>
          <t>CA-SK</t>
        </is>
      </c>
      <c r="B676" t="inlineStr">
        <is>
          <t>Saskatchewan</t>
        </is>
      </c>
      <c r="C676" t="inlineStr">
        <is>
          <t>CASaskatchewan</t>
        </is>
      </c>
    </row>
    <row r="677">
      <c r="A677" t="inlineStr">
        <is>
          <t>CD-BC</t>
        </is>
      </c>
      <c r="B677" t="inlineStr">
        <is>
          <t>Kongo Central</t>
        </is>
      </c>
      <c r="C677" t="inlineStr">
        <is>
          <t>CDKongo Central</t>
        </is>
      </c>
    </row>
    <row r="678">
      <c r="A678" t="inlineStr">
        <is>
          <t>CD-BU</t>
        </is>
      </c>
      <c r="B678" t="inlineStr">
        <is>
          <t>Bas-Uélé</t>
        </is>
      </c>
      <c r="C678" t="inlineStr">
        <is>
          <t>CDBas-Uélé</t>
        </is>
      </c>
    </row>
    <row r="679">
      <c r="A679" t="inlineStr">
        <is>
          <t>CD-EQ</t>
        </is>
      </c>
      <c r="B679" t="inlineStr">
        <is>
          <t>Équateur</t>
        </is>
      </c>
      <c r="C679" t="inlineStr">
        <is>
          <t>CDÉquateur</t>
        </is>
      </c>
    </row>
    <row r="680">
      <c r="A680" t="inlineStr">
        <is>
          <t>CD-HK</t>
        </is>
      </c>
      <c r="B680" t="inlineStr">
        <is>
          <t>Haut-Katanga</t>
        </is>
      </c>
      <c r="C680" t="inlineStr">
        <is>
          <t>CDHaut-Katanga</t>
        </is>
      </c>
    </row>
    <row r="681">
      <c r="A681" t="inlineStr">
        <is>
          <t>CD-HL</t>
        </is>
      </c>
      <c r="B681" t="inlineStr">
        <is>
          <t>Haut-Lomami</t>
        </is>
      </c>
      <c r="C681" t="inlineStr">
        <is>
          <t>CDHaut-Lomami</t>
        </is>
      </c>
    </row>
    <row r="682">
      <c r="A682" t="inlineStr">
        <is>
          <t>CD-HU</t>
        </is>
      </c>
      <c r="B682" t="inlineStr">
        <is>
          <t>Haut-Uélé</t>
        </is>
      </c>
      <c r="C682" t="inlineStr">
        <is>
          <t>CDHaut-Uélé</t>
        </is>
      </c>
    </row>
    <row r="683">
      <c r="A683" t="inlineStr">
        <is>
          <t>CD-IT</t>
        </is>
      </c>
      <c r="B683" t="inlineStr">
        <is>
          <t>Ituri</t>
        </is>
      </c>
      <c r="C683" t="inlineStr">
        <is>
          <t>CDIturi</t>
        </is>
      </c>
    </row>
    <row r="684">
      <c r="A684" t="inlineStr">
        <is>
          <t>CD-KC</t>
        </is>
      </c>
      <c r="B684" t="inlineStr">
        <is>
          <t>Kasaï Central</t>
        </is>
      </c>
      <c r="C684" t="inlineStr">
        <is>
          <t>CDKasaï Central</t>
        </is>
      </c>
    </row>
    <row r="685">
      <c r="A685" t="inlineStr">
        <is>
          <t>CD-KE</t>
        </is>
      </c>
      <c r="B685" t="inlineStr">
        <is>
          <t>Kasaï Oriental</t>
        </is>
      </c>
      <c r="C685" t="inlineStr">
        <is>
          <t>CDKasaï Oriental</t>
        </is>
      </c>
    </row>
    <row r="686">
      <c r="A686" t="inlineStr">
        <is>
          <t>CD-KG</t>
        </is>
      </c>
      <c r="B686" t="inlineStr">
        <is>
          <t>Kwango</t>
        </is>
      </c>
      <c r="C686" t="inlineStr">
        <is>
          <t>CDKwango</t>
        </is>
      </c>
    </row>
    <row r="687">
      <c r="A687" t="inlineStr">
        <is>
          <t>CD-KL</t>
        </is>
      </c>
      <c r="B687" t="inlineStr">
        <is>
          <t>Kwilu</t>
        </is>
      </c>
      <c r="C687" t="inlineStr">
        <is>
          <t>CDKwilu</t>
        </is>
      </c>
    </row>
    <row r="688">
      <c r="A688" t="inlineStr">
        <is>
          <t>CD-KS</t>
        </is>
      </c>
      <c r="B688" t="inlineStr">
        <is>
          <t>Kasaï</t>
        </is>
      </c>
      <c r="C688" t="inlineStr">
        <is>
          <t>CDKasaï</t>
        </is>
      </c>
    </row>
    <row r="689">
      <c r="A689" t="inlineStr">
        <is>
          <t>CD-LO</t>
        </is>
      </c>
      <c r="B689" t="inlineStr">
        <is>
          <t>Lomami</t>
        </is>
      </c>
      <c r="C689" t="inlineStr">
        <is>
          <t>CDLomami</t>
        </is>
      </c>
    </row>
    <row r="690">
      <c r="A690" t="inlineStr">
        <is>
          <t>CD-LU</t>
        </is>
      </c>
      <c r="B690" t="inlineStr">
        <is>
          <t>Lualaba</t>
        </is>
      </c>
      <c r="C690" t="inlineStr">
        <is>
          <t>CDLualaba</t>
        </is>
      </c>
    </row>
    <row r="691">
      <c r="A691" t="inlineStr">
        <is>
          <t>CD-MA</t>
        </is>
      </c>
      <c r="B691" t="inlineStr">
        <is>
          <t>Maniema</t>
        </is>
      </c>
      <c r="C691" t="inlineStr">
        <is>
          <t>CDManiema</t>
        </is>
      </c>
    </row>
    <row r="692">
      <c r="A692" t="inlineStr">
        <is>
          <t>CD-MN</t>
        </is>
      </c>
      <c r="B692" t="inlineStr">
        <is>
          <t>Mai-Ndombe</t>
        </is>
      </c>
      <c r="C692" t="inlineStr">
        <is>
          <t>CDMai-Ndombe</t>
        </is>
      </c>
    </row>
    <row r="693">
      <c r="A693" t="inlineStr">
        <is>
          <t>CD-MO</t>
        </is>
      </c>
      <c r="B693" t="inlineStr">
        <is>
          <t>Mongala</t>
        </is>
      </c>
      <c r="C693" t="inlineStr">
        <is>
          <t>CDMongala</t>
        </is>
      </c>
    </row>
    <row r="694">
      <c r="A694" t="inlineStr">
        <is>
          <t>CD-NK</t>
        </is>
      </c>
      <c r="B694" t="inlineStr">
        <is>
          <t>Nord-Kivu</t>
        </is>
      </c>
      <c r="C694" t="inlineStr">
        <is>
          <t>CDNord-Kivu</t>
        </is>
      </c>
    </row>
    <row r="695">
      <c r="A695" t="inlineStr">
        <is>
          <t>CD-NU</t>
        </is>
      </c>
      <c r="B695" t="inlineStr">
        <is>
          <t>Nord-Ubangi</t>
        </is>
      </c>
      <c r="C695" t="inlineStr">
        <is>
          <t>CDNord-Ubangi</t>
        </is>
      </c>
    </row>
    <row r="696">
      <c r="A696" t="inlineStr">
        <is>
          <t>CD-SA</t>
        </is>
      </c>
      <c r="B696" t="inlineStr">
        <is>
          <t>Sankuru</t>
        </is>
      </c>
      <c r="C696" t="inlineStr">
        <is>
          <t>CDSankuru</t>
        </is>
      </c>
    </row>
    <row r="697">
      <c r="A697" t="inlineStr">
        <is>
          <t>CD-SK</t>
        </is>
      </c>
      <c r="B697" t="inlineStr">
        <is>
          <t>Sud-Kivu</t>
        </is>
      </c>
      <c r="C697" t="inlineStr">
        <is>
          <t>CDSud-Kivu</t>
        </is>
      </c>
    </row>
    <row r="698">
      <c r="A698" t="inlineStr">
        <is>
          <t>CD-SU</t>
        </is>
      </c>
      <c r="B698" t="inlineStr">
        <is>
          <t>Sud-Ubangi</t>
        </is>
      </c>
      <c r="C698" t="inlineStr">
        <is>
          <t>CDSud-Ubangi</t>
        </is>
      </c>
    </row>
    <row r="699">
      <c r="A699" t="inlineStr">
        <is>
          <t>CD-TA</t>
        </is>
      </c>
      <c r="B699" t="inlineStr">
        <is>
          <t>Tanganyika</t>
        </is>
      </c>
      <c r="C699" t="inlineStr">
        <is>
          <t>CDTanganyika</t>
        </is>
      </c>
    </row>
    <row r="700">
      <c r="A700" t="inlineStr">
        <is>
          <t>CD-TO</t>
        </is>
      </c>
      <c r="B700" t="inlineStr">
        <is>
          <t>Tshopo</t>
        </is>
      </c>
      <c r="C700" t="inlineStr">
        <is>
          <t>CDTshopo</t>
        </is>
      </c>
    </row>
    <row r="701">
      <c r="A701" t="inlineStr">
        <is>
          <t>CD-TU</t>
        </is>
      </c>
      <c r="B701" t="inlineStr">
        <is>
          <t>Tshuapa</t>
        </is>
      </c>
      <c r="C701" t="inlineStr">
        <is>
          <t>CDTshuapa</t>
        </is>
      </c>
    </row>
    <row r="702">
      <c r="A702" t="inlineStr">
        <is>
          <t>CD-KN</t>
        </is>
      </c>
      <c r="B702" t="inlineStr">
        <is>
          <t>Kinshasa</t>
        </is>
      </c>
      <c r="C702" t="inlineStr">
        <is>
          <t>CDKinshasa</t>
        </is>
      </c>
    </row>
    <row r="703">
      <c r="A703" t="inlineStr">
        <is>
          <t>CF-KB</t>
        </is>
      </c>
      <c r="B703" t="inlineStr">
        <is>
          <t>Gribingui</t>
        </is>
      </c>
      <c r="C703" t="inlineStr">
        <is>
          <t>CFGribingui</t>
        </is>
      </c>
    </row>
    <row r="704">
      <c r="A704" t="inlineStr">
        <is>
          <t>CF-KB</t>
        </is>
      </c>
      <c r="B704" t="inlineStr">
        <is>
          <t>Gïrïbïngï</t>
        </is>
      </c>
      <c r="C704" t="inlineStr">
        <is>
          <t>CFGïrïbïngï</t>
        </is>
      </c>
    </row>
    <row r="705">
      <c r="A705" t="inlineStr">
        <is>
          <t>CF-SE</t>
        </is>
      </c>
      <c r="B705" t="inlineStr">
        <is>
          <t>Sangha</t>
        </is>
      </c>
      <c r="C705" t="inlineStr">
        <is>
          <t>CFSangha</t>
        </is>
      </c>
    </row>
    <row r="706">
      <c r="A706" t="inlineStr">
        <is>
          <t>CF-SE</t>
        </is>
      </c>
      <c r="B706" t="inlineStr">
        <is>
          <t>Sangä</t>
        </is>
      </c>
      <c r="C706" t="inlineStr">
        <is>
          <t>CFSangä</t>
        </is>
      </c>
    </row>
    <row r="707">
      <c r="A707" t="inlineStr">
        <is>
          <t>CF-AC</t>
        </is>
      </c>
      <c r="B707" t="inlineStr">
        <is>
          <t>Ouham</t>
        </is>
      </c>
      <c r="C707" t="inlineStr">
        <is>
          <t>CFOuham</t>
        </is>
      </c>
    </row>
    <row r="708">
      <c r="A708" t="inlineStr">
        <is>
          <t>CF-AC</t>
        </is>
      </c>
      <c r="B708" t="inlineStr">
        <is>
          <t>Wâmo</t>
        </is>
      </c>
      <c r="C708" t="inlineStr">
        <is>
          <t>CFWâmo</t>
        </is>
      </c>
    </row>
    <row r="709">
      <c r="A709" t="inlineStr">
        <is>
          <t>CF-BB</t>
        </is>
      </c>
      <c r="B709" t="inlineStr">
        <is>
          <t>Bamingui-Bangoran</t>
        </is>
      </c>
      <c r="C709" t="inlineStr">
        <is>
          <t>CFBamingui-Bangoran</t>
        </is>
      </c>
    </row>
    <row r="710">
      <c r="A710" t="inlineStr">
        <is>
          <t>CF-BB</t>
        </is>
      </c>
      <c r="B710" t="inlineStr">
        <is>
          <t>Bamïngï-Bangoran</t>
        </is>
      </c>
      <c r="C710" t="inlineStr">
        <is>
          <t>CFBamïngï-Bangoran</t>
        </is>
      </c>
    </row>
    <row r="711">
      <c r="A711" t="inlineStr">
        <is>
          <t>CF-BK</t>
        </is>
      </c>
      <c r="B711" t="inlineStr">
        <is>
          <t>Basse-Kotto</t>
        </is>
      </c>
      <c r="C711" t="inlineStr">
        <is>
          <t>CFBasse-Kotto</t>
        </is>
      </c>
    </row>
    <row r="712">
      <c r="A712" t="inlineStr">
        <is>
          <t>CF-BK</t>
        </is>
      </c>
      <c r="B712" t="inlineStr">
        <is>
          <t>Do-Kötö</t>
        </is>
      </c>
      <c r="C712" t="inlineStr">
        <is>
          <t>CFDo-Kötö</t>
        </is>
      </c>
    </row>
    <row r="713">
      <c r="A713" t="inlineStr">
        <is>
          <t>CF-HK</t>
        </is>
      </c>
      <c r="B713" t="inlineStr">
        <is>
          <t>Haute-Kotto</t>
        </is>
      </c>
      <c r="C713" t="inlineStr">
        <is>
          <t>CFHaute-Kotto</t>
        </is>
      </c>
    </row>
    <row r="714">
      <c r="A714" t="inlineStr">
        <is>
          <t>CF-HK</t>
        </is>
      </c>
      <c r="B714" t="inlineStr">
        <is>
          <t>Tö-Kötö</t>
        </is>
      </c>
      <c r="C714" t="inlineStr">
        <is>
          <t>CFTö-Kötö</t>
        </is>
      </c>
    </row>
    <row r="715">
      <c r="A715" t="inlineStr">
        <is>
          <t>CF-HM</t>
        </is>
      </c>
      <c r="B715" t="inlineStr">
        <is>
          <t>Haut-Mbomou</t>
        </is>
      </c>
      <c r="C715" t="inlineStr">
        <is>
          <t>CFHaut-Mbomou</t>
        </is>
      </c>
    </row>
    <row r="716">
      <c r="A716" t="inlineStr">
        <is>
          <t>CF-HM</t>
        </is>
      </c>
      <c r="B716" t="inlineStr">
        <is>
          <t>Tö-Mbömü</t>
        </is>
      </c>
      <c r="C716" t="inlineStr">
        <is>
          <t>CFTö-Mbömü</t>
        </is>
      </c>
    </row>
    <row r="717">
      <c r="A717" t="inlineStr">
        <is>
          <t>CF-HS</t>
        </is>
      </c>
      <c r="B717" t="inlineStr">
        <is>
          <t>Haute-Sangha / Mambéré-Kadéï</t>
        </is>
      </c>
      <c r="C717" t="inlineStr">
        <is>
          <t>CFHaute-Sangha / Mambéré-Kadéï</t>
        </is>
      </c>
    </row>
    <row r="718">
      <c r="A718" t="inlineStr">
        <is>
          <t>CF-HS</t>
        </is>
      </c>
      <c r="B718" t="inlineStr">
        <is>
          <t>Tö-Sangä / Mbaere-Kadeï</t>
        </is>
      </c>
      <c r="C718" t="inlineStr">
        <is>
          <t>CFTö-Sangä / Mbaere-Kadeï</t>
        </is>
      </c>
    </row>
    <row r="719">
      <c r="A719" t="inlineStr">
        <is>
          <t>CF-KG</t>
        </is>
      </c>
      <c r="B719" t="inlineStr">
        <is>
          <t>Kémo-Gribingui</t>
        </is>
      </c>
      <c r="C719" t="inlineStr">
        <is>
          <t>CFKémo-Gribingui</t>
        </is>
      </c>
    </row>
    <row r="720">
      <c r="A720" t="inlineStr">
        <is>
          <t>CF-KG</t>
        </is>
      </c>
      <c r="B720" t="inlineStr">
        <is>
          <t>Kemö-Gïrïbïngï</t>
        </is>
      </c>
      <c r="C720" t="inlineStr">
        <is>
          <t>CFKemö-Gïrïbïngï</t>
        </is>
      </c>
    </row>
    <row r="721">
      <c r="A721" t="inlineStr">
        <is>
          <t>CF-LB</t>
        </is>
      </c>
      <c r="B721" t="inlineStr">
        <is>
          <t>Lobaye</t>
        </is>
      </c>
      <c r="C721" t="inlineStr">
        <is>
          <t>CFLobaye</t>
        </is>
      </c>
    </row>
    <row r="722">
      <c r="A722" t="inlineStr">
        <is>
          <t>CF-LB</t>
        </is>
      </c>
      <c r="B722" t="inlineStr">
        <is>
          <t>Lobâye</t>
        </is>
      </c>
      <c r="C722" t="inlineStr">
        <is>
          <t>CFLobâye</t>
        </is>
      </c>
    </row>
    <row r="723">
      <c r="A723" t="inlineStr">
        <is>
          <t>CF-MB</t>
        </is>
      </c>
      <c r="B723" t="inlineStr">
        <is>
          <t>Mbomou</t>
        </is>
      </c>
      <c r="C723" t="inlineStr">
        <is>
          <t>CFMbomou</t>
        </is>
      </c>
    </row>
    <row r="724">
      <c r="A724" t="inlineStr">
        <is>
          <t>CF-MB</t>
        </is>
      </c>
      <c r="B724" t="inlineStr">
        <is>
          <t>Mbömü</t>
        </is>
      </c>
      <c r="C724" t="inlineStr">
        <is>
          <t>CFMbömü</t>
        </is>
      </c>
    </row>
    <row r="725">
      <c r="A725" t="inlineStr">
        <is>
          <t>CF-MP</t>
        </is>
      </c>
      <c r="B725" t="inlineStr">
        <is>
          <t>Ombella-Mpoko</t>
        </is>
      </c>
      <c r="C725" t="inlineStr">
        <is>
          <t>CFOmbella-Mpoko</t>
        </is>
      </c>
    </row>
    <row r="726">
      <c r="A726" t="inlineStr">
        <is>
          <t>CF-MP</t>
        </is>
      </c>
      <c r="B726" t="inlineStr">
        <is>
          <t>Ömbëlä-Pökö</t>
        </is>
      </c>
      <c r="C726" t="inlineStr">
        <is>
          <t>CFÖmbëlä-Pökö</t>
        </is>
      </c>
    </row>
    <row r="727">
      <c r="A727" t="inlineStr">
        <is>
          <t>CF-NM</t>
        </is>
      </c>
      <c r="B727" t="inlineStr">
        <is>
          <t>Nana-Mambéré</t>
        </is>
      </c>
      <c r="C727" t="inlineStr">
        <is>
          <t>CFNana-Mambéré</t>
        </is>
      </c>
    </row>
    <row r="728">
      <c r="A728" t="inlineStr">
        <is>
          <t>CF-NM</t>
        </is>
      </c>
      <c r="B728" t="inlineStr">
        <is>
          <t>Nanä-Mbaere</t>
        </is>
      </c>
      <c r="C728" t="inlineStr">
        <is>
          <t>CFNanä-Mbaere</t>
        </is>
      </c>
    </row>
    <row r="729">
      <c r="A729" t="inlineStr">
        <is>
          <t>CF-OP</t>
        </is>
      </c>
      <c r="B729" t="inlineStr">
        <is>
          <t>Ouham-Pendé</t>
        </is>
      </c>
      <c r="C729" t="inlineStr">
        <is>
          <t>CFOuham-Pendé</t>
        </is>
      </c>
    </row>
    <row r="730">
      <c r="A730" t="inlineStr">
        <is>
          <t>CF-OP</t>
        </is>
      </c>
      <c r="B730" t="inlineStr">
        <is>
          <t>Wâmo-Pendë</t>
        </is>
      </c>
      <c r="C730" t="inlineStr">
        <is>
          <t>CFWâmo-Pendë</t>
        </is>
      </c>
    </row>
    <row r="731">
      <c r="A731" t="inlineStr">
        <is>
          <t>CF-UK</t>
        </is>
      </c>
      <c r="B731" t="inlineStr">
        <is>
          <t>Ouaka</t>
        </is>
      </c>
      <c r="C731" t="inlineStr">
        <is>
          <t>CFOuaka</t>
        </is>
      </c>
    </row>
    <row r="732">
      <c r="A732" t="inlineStr">
        <is>
          <t>CF-UK</t>
        </is>
      </c>
      <c r="B732" t="inlineStr">
        <is>
          <t>Wäkä</t>
        </is>
      </c>
      <c r="C732" t="inlineStr">
        <is>
          <t>CFWäkä</t>
        </is>
      </c>
    </row>
    <row r="733">
      <c r="A733" t="inlineStr">
        <is>
          <t>CF-VK</t>
        </is>
      </c>
      <c r="B733" t="inlineStr">
        <is>
          <t>Vakaga</t>
        </is>
      </c>
      <c r="C733" t="inlineStr">
        <is>
          <t>CFVakaga</t>
        </is>
      </c>
    </row>
    <row r="734">
      <c r="A734" t="inlineStr">
        <is>
          <t>CF-VK</t>
        </is>
      </c>
      <c r="B734" t="inlineStr">
        <is>
          <t>Vakaga</t>
        </is>
      </c>
      <c r="C734" t="inlineStr">
        <is>
          <t>CFVakaga</t>
        </is>
      </c>
    </row>
    <row r="735">
      <c r="A735" t="inlineStr">
        <is>
          <t>CF-BGF</t>
        </is>
      </c>
      <c r="B735" t="inlineStr">
        <is>
          <t>Bangui</t>
        </is>
      </c>
      <c r="C735" t="inlineStr">
        <is>
          <t>CFBangui</t>
        </is>
      </c>
    </row>
    <row r="736">
      <c r="A736" t="inlineStr">
        <is>
          <t>CF-BGF</t>
        </is>
      </c>
      <c r="B736" t="inlineStr">
        <is>
          <t>Bangî</t>
        </is>
      </c>
      <c r="C736" t="inlineStr">
        <is>
          <t>CFBangî</t>
        </is>
      </c>
    </row>
    <row r="737">
      <c r="A737" t="inlineStr">
        <is>
          <t>CG-11</t>
        </is>
      </c>
      <c r="B737" t="inlineStr">
        <is>
          <t>Bouenza</t>
        </is>
      </c>
      <c r="C737" t="inlineStr">
        <is>
          <t>CGBouenza</t>
        </is>
      </c>
    </row>
    <row r="738">
      <c r="A738" t="inlineStr">
        <is>
          <t>CG-12</t>
        </is>
      </c>
      <c r="B738" t="inlineStr">
        <is>
          <t>Pool</t>
        </is>
      </c>
      <c r="C738" t="inlineStr">
        <is>
          <t>CGPool</t>
        </is>
      </c>
    </row>
    <row r="739">
      <c r="A739" t="inlineStr">
        <is>
          <t>CG-13</t>
        </is>
      </c>
      <c r="B739" t="inlineStr">
        <is>
          <t>Sangha</t>
        </is>
      </c>
      <c r="C739" t="inlineStr">
        <is>
          <t>CGSangha</t>
        </is>
      </c>
    </row>
    <row r="740">
      <c r="A740" t="inlineStr">
        <is>
          <t>CG-14</t>
        </is>
      </c>
      <c r="B740" t="inlineStr">
        <is>
          <t>Plateaux</t>
        </is>
      </c>
      <c r="C740" t="inlineStr">
        <is>
          <t>CGPlateaux</t>
        </is>
      </c>
    </row>
    <row r="741">
      <c r="A741" t="inlineStr">
        <is>
          <t>CG-15</t>
        </is>
      </c>
      <c r="B741" t="inlineStr">
        <is>
          <t>Cuvette-Ouest</t>
        </is>
      </c>
      <c r="C741" t="inlineStr">
        <is>
          <t>CGCuvette-Ouest</t>
        </is>
      </c>
    </row>
    <row r="742">
      <c r="A742" t="inlineStr">
        <is>
          <t>CG-16</t>
        </is>
      </c>
      <c r="B742" t="inlineStr">
        <is>
          <t>Pointe-Noire</t>
        </is>
      </c>
      <c r="C742" t="inlineStr">
        <is>
          <t>CGPointe-Noire</t>
        </is>
      </c>
    </row>
    <row r="743">
      <c r="A743" t="inlineStr">
        <is>
          <t>CG-2</t>
        </is>
      </c>
      <c r="B743" t="inlineStr">
        <is>
          <t>Lékoumou</t>
        </is>
      </c>
      <c r="C743" t="inlineStr">
        <is>
          <t>CGLékoumou</t>
        </is>
      </c>
    </row>
    <row r="744">
      <c r="A744" t="inlineStr">
        <is>
          <t>CG-5</t>
        </is>
      </c>
      <c r="B744" t="inlineStr">
        <is>
          <t>Kouilou</t>
        </is>
      </c>
      <c r="C744" t="inlineStr">
        <is>
          <t>CGKouilou</t>
        </is>
      </c>
    </row>
    <row r="745">
      <c r="A745" t="inlineStr">
        <is>
          <t>CG-7</t>
        </is>
      </c>
      <c r="B745" t="inlineStr">
        <is>
          <t>Likouala</t>
        </is>
      </c>
      <c r="C745" t="inlineStr">
        <is>
          <t>CGLikouala</t>
        </is>
      </c>
    </row>
    <row r="746">
      <c r="A746" t="inlineStr">
        <is>
          <t>CG-8</t>
        </is>
      </c>
      <c r="B746" t="inlineStr">
        <is>
          <t>Cuvette</t>
        </is>
      </c>
      <c r="C746" t="inlineStr">
        <is>
          <t>CGCuvette</t>
        </is>
      </c>
    </row>
    <row r="747">
      <c r="A747" t="inlineStr">
        <is>
          <t>CG-9</t>
        </is>
      </c>
      <c r="B747" t="inlineStr">
        <is>
          <t>Niari</t>
        </is>
      </c>
      <c r="C747" t="inlineStr">
        <is>
          <t>CGNiari</t>
        </is>
      </c>
    </row>
    <row r="748">
      <c r="A748" t="inlineStr">
        <is>
          <t>CG-BZV</t>
        </is>
      </c>
      <c r="B748" t="inlineStr">
        <is>
          <t>Brazzaville</t>
        </is>
      </c>
      <c r="C748" t="inlineStr">
        <is>
          <t>CGBrazzaville</t>
        </is>
      </c>
    </row>
    <row r="749">
      <c r="A749" t="inlineStr">
        <is>
          <t>CH-AG</t>
        </is>
      </c>
      <c r="B749" t="inlineStr">
        <is>
          <t>Aargau</t>
        </is>
      </c>
      <c r="C749" t="inlineStr">
        <is>
          <t>CHAargau</t>
        </is>
      </c>
    </row>
    <row r="750">
      <c r="A750" t="inlineStr">
        <is>
          <t>CH-AI</t>
        </is>
      </c>
      <c r="B750" t="inlineStr">
        <is>
          <t>Appenzell Innerrhoden</t>
        </is>
      </c>
      <c r="C750" t="inlineStr">
        <is>
          <t>CHAppenzell Innerrhoden</t>
        </is>
      </c>
    </row>
    <row r="751">
      <c r="A751" t="inlineStr">
        <is>
          <t>CH-AR</t>
        </is>
      </c>
      <c r="B751" t="inlineStr">
        <is>
          <t>Appenzell Ausserrhoden</t>
        </is>
      </c>
      <c r="C751" t="inlineStr">
        <is>
          <t>CHAppenzell Ausserrhoden</t>
        </is>
      </c>
    </row>
    <row r="752">
      <c r="A752" t="inlineStr">
        <is>
          <t>CH-BE</t>
        </is>
      </c>
      <c r="B752" t="inlineStr">
        <is>
          <t>Bern</t>
        </is>
      </c>
      <c r="C752" t="inlineStr">
        <is>
          <t>CHBern</t>
        </is>
      </c>
    </row>
    <row r="753">
      <c r="A753" t="inlineStr">
        <is>
          <t>CH-BE</t>
        </is>
      </c>
      <c r="B753" t="inlineStr">
        <is>
          <t>Berne</t>
        </is>
      </c>
      <c r="C753" t="inlineStr">
        <is>
          <t>CHBerne</t>
        </is>
      </c>
    </row>
    <row r="754">
      <c r="A754" t="inlineStr">
        <is>
          <t>CH-BL</t>
        </is>
      </c>
      <c r="B754" t="inlineStr">
        <is>
          <t>Basel-Landschaft</t>
        </is>
      </c>
      <c r="C754" t="inlineStr">
        <is>
          <t>CHBasel-Landschaft</t>
        </is>
      </c>
    </row>
    <row r="755">
      <c r="A755" t="inlineStr">
        <is>
          <t>CH-BS</t>
        </is>
      </c>
      <c r="B755" t="inlineStr">
        <is>
          <t>Basel-Stadt</t>
        </is>
      </c>
      <c r="C755" t="inlineStr">
        <is>
          <t>CHBasel-Stadt</t>
        </is>
      </c>
    </row>
    <row r="756">
      <c r="A756" t="inlineStr">
        <is>
          <t>CH-FR</t>
        </is>
      </c>
      <c r="B756" t="inlineStr">
        <is>
          <t>Freiburg</t>
        </is>
      </c>
      <c r="C756" t="inlineStr">
        <is>
          <t>CHFreiburg</t>
        </is>
      </c>
    </row>
    <row r="757">
      <c r="A757" t="inlineStr">
        <is>
          <t>CH-FR</t>
        </is>
      </c>
      <c r="B757" t="inlineStr">
        <is>
          <t>Fribourg</t>
        </is>
      </c>
      <c r="C757" t="inlineStr">
        <is>
          <t>CHFribourg</t>
        </is>
      </c>
    </row>
    <row r="758">
      <c r="A758" t="inlineStr">
        <is>
          <t>CH-GE</t>
        </is>
      </c>
      <c r="B758" t="inlineStr">
        <is>
          <t>Genève</t>
        </is>
      </c>
      <c r="C758" t="inlineStr">
        <is>
          <t>CHGenève</t>
        </is>
      </c>
    </row>
    <row r="759">
      <c r="A759" t="inlineStr">
        <is>
          <t>CH-GL</t>
        </is>
      </c>
      <c r="B759" t="inlineStr">
        <is>
          <t>Glarus</t>
        </is>
      </c>
      <c r="C759" t="inlineStr">
        <is>
          <t>CHGlarus</t>
        </is>
      </c>
    </row>
    <row r="760">
      <c r="A760" t="inlineStr">
        <is>
          <t>CH-GR</t>
        </is>
      </c>
      <c r="B760" t="inlineStr">
        <is>
          <t>Graubünden</t>
        </is>
      </c>
      <c r="C760" t="inlineStr">
        <is>
          <t>CHGraubünden</t>
        </is>
      </c>
    </row>
    <row r="761">
      <c r="A761" t="inlineStr">
        <is>
          <t>CH-GR</t>
        </is>
      </c>
      <c r="B761" t="inlineStr">
        <is>
          <t>Grigioni</t>
        </is>
      </c>
      <c r="C761" t="inlineStr">
        <is>
          <t>CHGrigioni</t>
        </is>
      </c>
    </row>
    <row r="762">
      <c r="A762" t="inlineStr">
        <is>
          <t>CH-GR</t>
        </is>
      </c>
      <c r="B762" t="inlineStr">
        <is>
          <t>Grischun</t>
        </is>
      </c>
      <c r="C762" t="inlineStr">
        <is>
          <t>CHGrischun</t>
        </is>
      </c>
    </row>
    <row r="763">
      <c r="A763" t="inlineStr">
        <is>
          <t>CH-JU</t>
        </is>
      </c>
      <c r="B763" t="inlineStr">
        <is>
          <t>Jura</t>
        </is>
      </c>
      <c r="C763" t="inlineStr">
        <is>
          <t>CHJura</t>
        </is>
      </c>
    </row>
    <row r="764">
      <c r="A764" t="inlineStr">
        <is>
          <t>CH-LU</t>
        </is>
      </c>
      <c r="B764" t="inlineStr">
        <is>
          <t>Luzern</t>
        </is>
      </c>
      <c r="C764" t="inlineStr">
        <is>
          <t>CHLuzern</t>
        </is>
      </c>
    </row>
    <row r="765">
      <c r="A765" t="inlineStr">
        <is>
          <t>CH-NE</t>
        </is>
      </c>
      <c r="B765" t="inlineStr">
        <is>
          <t>Neuchâtel</t>
        </is>
      </c>
      <c r="C765" t="inlineStr">
        <is>
          <t>CHNeuchâtel</t>
        </is>
      </c>
    </row>
    <row r="766">
      <c r="A766" t="inlineStr">
        <is>
          <t>CH-NW</t>
        </is>
      </c>
      <c r="B766" t="inlineStr">
        <is>
          <t>Nidwalden</t>
        </is>
      </c>
      <c r="C766" t="inlineStr">
        <is>
          <t>CHNidwalden</t>
        </is>
      </c>
    </row>
    <row r="767">
      <c r="A767" t="inlineStr">
        <is>
          <t>CH-OW</t>
        </is>
      </c>
      <c r="B767" t="inlineStr">
        <is>
          <t>Obwalden</t>
        </is>
      </c>
      <c r="C767" t="inlineStr">
        <is>
          <t>CHObwalden</t>
        </is>
      </c>
    </row>
    <row r="768">
      <c r="A768" t="inlineStr">
        <is>
          <t>CH-SG</t>
        </is>
      </c>
      <c r="B768" t="inlineStr">
        <is>
          <t>Sankt Gallen</t>
        </is>
      </c>
      <c r="C768" t="inlineStr">
        <is>
          <t>CHSankt Gallen</t>
        </is>
      </c>
    </row>
    <row r="769">
      <c r="A769" t="inlineStr">
        <is>
          <t>CH-SH</t>
        </is>
      </c>
      <c r="B769" t="inlineStr">
        <is>
          <t>Schaffhausen</t>
        </is>
      </c>
      <c r="C769" t="inlineStr">
        <is>
          <t>CHSchaffhausen</t>
        </is>
      </c>
    </row>
    <row r="770">
      <c r="A770" t="inlineStr">
        <is>
          <t>CH-SO</t>
        </is>
      </c>
      <c r="B770" t="inlineStr">
        <is>
          <t>Solothurn</t>
        </is>
      </c>
      <c r="C770" t="inlineStr">
        <is>
          <t>CHSolothurn</t>
        </is>
      </c>
    </row>
    <row r="771">
      <c r="A771" t="inlineStr">
        <is>
          <t>CH-SZ</t>
        </is>
      </c>
      <c r="B771" t="inlineStr">
        <is>
          <t>Schwyz</t>
        </is>
      </c>
      <c r="C771" t="inlineStr">
        <is>
          <t>CHSchwyz</t>
        </is>
      </c>
    </row>
    <row r="772">
      <c r="A772" t="inlineStr">
        <is>
          <t>CH-TG</t>
        </is>
      </c>
      <c r="B772" t="inlineStr">
        <is>
          <t>Thurgau</t>
        </is>
      </c>
      <c r="C772" t="inlineStr">
        <is>
          <t>CHThurgau</t>
        </is>
      </c>
    </row>
    <row r="773">
      <c r="A773" t="inlineStr">
        <is>
          <t>CH-TI</t>
        </is>
      </c>
      <c r="B773" t="inlineStr">
        <is>
          <t>Ticino</t>
        </is>
      </c>
      <c r="C773" t="inlineStr">
        <is>
          <t>CHTicino</t>
        </is>
      </c>
    </row>
    <row r="774">
      <c r="A774" t="inlineStr">
        <is>
          <t>CH-UR</t>
        </is>
      </c>
      <c r="B774" t="inlineStr">
        <is>
          <t>Uri</t>
        </is>
      </c>
      <c r="C774" t="inlineStr">
        <is>
          <t>CHUri</t>
        </is>
      </c>
    </row>
    <row r="775">
      <c r="A775" t="inlineStr">
        <is>
          <t>CH-VD</t>
        </is>
      </c>
      <c r="B775" t="inlineStr">
        <is>
          <t>Vaud</t>
        </is>
      </c>
      <c r="C775" t="inlineStr">
        <is>
          <t>CHVaud</t>
        </is>
      </c>
    </row>
    <row r="776">
      <c r="A776" t="inlineStr">
        <is>
          <t>CH-VS</t>
        </is>
      </c>
      <c r="B776" t="inlineStr">
        <is>
          <t>Wallis</t>
        </is>
      </c>
      <c r="C776" t="inlineStr">
        <is>
          <t>CHWallis</t>
        </is>
      </c>
    </row>
    <row r="777">
      <c r="A777" t="inlineStr">
        <is>
          <t>CH-VS</t>
        </is>
      </c>
      <c r="B777" t="inlineStr">
        <is>
          <t>Valais</t>
        </is>
      </c>
      <c r="C777" t="inlineStr">
        <is>
          <t>CHValais</t>
        </is>
      </c>
    </row>
    <row r="778">
      <c r="A778" t="inlineStr">
        <is>
          <t>CH-ZG</t>
        </is>
      </c>
      <c r="B778" t="inlineStr">
        <is>
          <t>Zug</t>
        </is>
      </c>
      <c r="C778" t="inlineStr">
        <is>
          <t>CHZug</t>
        </is>
      </c>
    </row>
    <row r="779">
      <c r="A779" t="inlineStr">
        <is>
          <t>CH-ZH</t>
        </is>
      </c>
      <c r="B779" t="inlineStr">
        <is>
          <t>Zürich</t>
        </is>
      </c>
      <c r="C779" t="inlineStr">
        <is>
          <t>CHZürich</t>
        </is>
      </c>
    </row>
    <row r="780">
      <c r="A780" t="inlineStr">
        <is>
          <t>CI-AB</t>
        </is>
      </c>
      <c r="B780" t="inlineStr">
        <is>
          <t>Abidjan</t>
        </is>
      </c>
      <c r="C780" t="inlineStr">
        <is>
          <t>CIAbidjan</t>
        </is>
      </c>
    </row>
    <row r="781">
      <c r="A781" t="inlineStr">
        <is>
          <t>CI-YM</t>
        </is>
      </c>
      <c r="B781" t="inlineStr">
        <is>
          <t>Yamoussoukro</t>
        </is>
      </c>
      <c r="C781" t="inlineStr">
        <is>
          <t>CIYamoussoukro</t>
        </is>
      </c>
    </row>
    <row r="782">
      <c r="A782" t="inlineStr">
        <is>
          <t>CI-BS</t>
        </is>
      </c>
      <c r="B782" t="inlineStr">
        <is>
          <t>Bas-Sassandra</t>
        </is>
      </c>
      <c r="C782" t="inlineStr">
        <is>
          <t>CIBas-Sassandra</t>
        </is>
      </c>
    </row>
    <row r="783">
      <c r="A783" t="inlineStr">
        <is>
          <t>CI-CM</t>
        </is>
      </c>
      <c r="B783" t="inlineStr">
        <is>
          <t>Comoé</t>
        </is>
      </c>
      <c r="C783" t="inlineStr">
        <is>
          <t>CIComoé</t>
        </is>
      </c>
    </row>
    <row r="784">
      <c r="A784" t="inlineStr">
        <is>
          <t>CI-DN</t>
        </is>
      </c>
      <c r="B784" t="inlineStr">
        <is>
          <t>Denguélé</t>
        </is>
      </c>
      <c r="C784" t="inlineStr">
        <is>
          <t>CIDenguélé</t>
        </is>
      </c>
    </row>
    <row r="785">
      <c r="A785" t="inlineStr">
        <is>
          <t>CI-GD</t>
        </is>
      </c>
      <c r="B785" t="inlineStr">
        <is>
          <t>Gôh-Djiboua</t>
        </is>
      </c>
      <c r="C785" t="inlineStr">
        <is>
          <t>CIGôh-Djiboua</t>
        </is>
      </c>
    </row>
    <row r="786">
      <c r="A786" t="inlineStr">
        <is>
          <t>CI-LC</t>
        </is>
      </c>
      <c r="B786" t="inlineStr">
        <is>
          <t>Lacs</t>
        </is>
      </c>
      <c r="C786" t="inlineStr">
        <is>
          <t>CILacs</t>
        </is>
      </c>
    </row>
    <row r="787">
      <c r="A787" t="inlineStr">
        <is>
          <t>CI-LG</t>
        </is>
      </c>
      <c r="B787" t="inlineStr">
        <is>
          <t>Lagunes</t>
        </is>
      </c>
      <c r="C787" t="inlineStr">
        <is>
          <t>CILagunes</t>
        </is>
      </c>
    </row>
    <row r="788">
      <c r="A788" t="inlineStr">
        <is>
          <t>CI-MG</t>
        </is>
      </c>
      <c r="B788" t="inlineStr">
        <is>
          <t>Montagnes</t>
        </is>
      </c>
      <c r="C788" t="inlineStr">
        <is>
          <t>CIMontagnes</t>
        </is>
      </c>
    </row>
    <row r="789">
      <c r="A789" t="inlineStr">
        <is>
          <t>CI-SM</t>
        </is>
      </c>
      <c r="B789" t="inlineStr">
        <is>
          <t>Sassandra-Marahoué</t>
        </is>
      </c>
      <c r="C789" t="inlineStr">
        <is>
          <t>CISassandra-Marahoué</t>
        </is>
      </c>
    </row>
    <row r="790">
      <c r="A790" t="inlineStr">
        <is>
          <t>CI-SV</t>
        </is>
      </c>
      <c r="B790" t="inlineStr">
        <is>
          <t>Savanes</t>
        </is>
      </c>
      <c r="C790" t="inlineStr">
        <is>
          <t>CISavanes</t>
        </is>
      </c>
    </row>
    <row r="791">
      <c r="A791" t="inlineStr">
        <is>
          <t>CI-VB</t>
        </is>
      </c>
      <c r="B791" t="inlineStr">
        <is>
          <t>Vallée du Bandama</t>
        </is>
      </c>
      <c r="C791" t="inlineStr">
        <is>
          <t>CIVallée du Bandama</t>
        </is>
      </c>
    </row>
    <row r="792">
      <c r="A792" t="inlineStr">
        <is>
          <t>CI-WR</t>
        </is>
      </c>
      <c r="B792" t="inlineStr">
        <is>
          <t>Woroba</t>
        </is>
      </c>
      <c r="C792" t="inlineStr">
        <is>
          <t>CIWoroba</t>
        </is>
      </c>
    </row>
    <row r="793">
      <c r="A793" t="inlineStr">
        <is>
          <t>CI-ZZ</t>
        </is>
      </c>
      <c r="B793" t="inlineStr">
        <is>
          <t>Zanzan</t>
        </is>
      </c>
      <c r="C793" t="inlineStr">
        <is>
          <t>CIZanzan</t>
        </is>
      </c>
    </row>
    <row r="794">
      <c r="A794" t="inlineStr">
        <is>
          <t>CL-AI</t>
        </is>
      </c>
      <c r="B794" t="inlineStr">
        <is>
          <t>Aisén del General Carlos Ibañez del Campo</t>
        </is>
      </c>
      <c r="C794" t="inlineStr">
        <is>
          <t>CLAisén del General Carlos Ibañez del Campo</t>
        </is>
      </c>
    </row>
    <row r="795">
      <c r="A795" t="inlineStr">
        <is>
          <t>CL-AN</t>
        </is>
      </c>
      <c r="B795" t="inlineStr">
        <is>
          <t>Antofagasta</t>
        </is>
      </c>
      <c r="C795" t="inlineStr">
        <is>
          <t>CLAntofagasta</t>
        </is>
      </c>
    </row>
    <row r="796">
      <c r="A796" t="inlineStr">
        <is>
          <t>CL-AP</t>
        </is>
      </c>
      <c r="B796" t="inlineStr">
        <is>
          <t>Arica y Parinacota</t>
        </is>
      </c>
      <c r="C796" t="inlineStr">
        <is>
          <t>CLArica y Parinacota</t>
        </is>
      </c>
    </row>
    <row r="797">
      <c r="A797" t="inlineStr">
        <is>
          <t>CL-AR</t>
        </is>
      </c>
      <c r="B797" t="inlineStr">
        <is>
          <t>La Araucanía</t>
        </is>
      </c>
      <c r="C797" t="inlineStr">
        <is>
          <t>CLLa Araucanía</t>
        </is>
      </c>
    </row>
    <row r="798">
      <c r="A798" t="inlineStr">
        <is>
          <t>CL-AT</t>
        </is>
      </c>
      <c r="B798" t="inlineStr">
        <is>
          <t>Atacama</t>
        </is>
      </c>
      <c r="C798" t="inlineStr">
        <is>
          <t>CLAtacama</t>
        </is>
      </c>
    </row>
    <row r="799">
      <c r="A799" t="inlineStr">
        <is>
          <t>CL-BI</t>
        </is>
      </c>
      <c r="B799" t="inlineStr">
        <is>
          <t>Biobío</t>
        </is>
      </c>
      <c r="C799" t="inlineStr">
        <is>
          <t>CLBiobío</t>
        </is>
      </c>
    </row>
    <row r="800">
      <c r="A800" t="inlineStr">
        <is>
          <t>CL-CO</t>
        </is>
      </c>
      <c r="B800" t="inlineStr">
        <is>
          <t>Coquimbo</t>
        </is>
      </c>
      <c r="C800" t="inlineStr">
        <is>
          <t>CLCoquimbo</t>
        </is>
      </c>
    </row>
    <row r="801">
      <c r="A801" t="inlineStr">
        <is>
          <t>CL-LI</t>
        </is>
      </c>
      <c r="B801" t="inlineStr">
        <is>
          <t>Libertador General Bernardo O'Higgins</t>
        </is>
      </c>
      <c r="C801" t="inlineStr">
        <is>
          <t>CLLibertador General Bernardo O'Higgins</t>
        </is>
      </c>
    </row>
    <row r="802">
      <c r="A802" t="inlineStr">
        <is>
          <t>CL-LL</t>
        </is>
      </c>
      <c r="B802" t="inlineStr">
        <is>
          <t>Los Lagos</t>
        </is>
      </c>
      <c r="C802" t="inlineStr">
        <is>
          <t>CLLos Lagos</t>
        </is>
      </c>
    </row>
    <row r="803">
      <c r="A803" t="inlineStr">
        <is>
          <t>CL-LR</t>
        </is>
      </c>
      <c r="B803" t="inlineStr">
        <is>
          <t>Los Ríos</t>
        </is>
      </c>
      <c r="C803" t="inlineStr">
        <is>
          <t>CLLos Ríos</t>
        </is>
      </c>
    </row>
    <row r="804">
      <c r="A804" t="inlineStr">
        <is>
          <t>CL-MA</t>
        </is>
      </c>
      <c r="B804" t="inlineStr">
        <is>
          <t>Magallanes</t>
        </is>
      </c>
      <c r="C804" t="inlineStr">
        <is>
          <t>CLMagallanes</t>
        </is>
      </c>
    </row>
    <row r="805">
      <c r="A805" t="inlineStr">
        <is>
          <t>CL-ML</t>
        </is>
      </c>
      <c r="B805" t="inlineStr">
        <is>
          <t>Maule</t>
        </is>
      </c>
      <c r="C805" t="inlineStr">
        <is>
          <t>CLMaule</t>
        </is>
      </c>
    </row>
    <row r="806">
      <c r="A806" t="inlineStr">
        <is>
          <t>CL-NB</t>
        </is>
      </c>
      <c r="B806" t="inlineStr">
        <is>
          <t>Ñuble</t>
        </is>
      </c>
      <c r="C806" t="inlineStr">
        <is>
          <t>CLÑuble</t>
        </is>
      </c>
    </row>
    <row r="807">
      <c r="A807" t="inlineStr">
        <is>
          <t>CL-RM</t>
        </is>
      </c>
      <c r="B807" t="inlineStr">
        <is>
          <t>Región Metropolitana de Santiago</t>
        </is>
      </c>
      <c r="C807" t="inlineStr">
        <is>
          <t>CLRegión Metropolitana de Santiago</t>
        </is>
      </c>
    </row>
    <row r="808">
      <c r="A808" t="inlineStr">
        <is>
          <t>CL-TA</t>
        </is>
      </c>
      <c r="B808" t="inlineStr">
        <is>
          <t>Tarapacá</t>
        </is>
      </c>
      <c r="C808" t="inlineStr">
        <is>
          <t>CLTarapacá</t>
        </is>
      </c>
    </row>
    <row r="809">
      <c r="A809" t="inlineStr">
        <is>
          <t>CL-VS</t>
        </is>
      </c>
      <c r="B809" t="inlineStr">
        <is>
          <t>Valparaíso</t>
        </is>
      </c>
      <c r="C809" t="inlineStr">
        <is>
          <t>CLValparaíso</t>
        </is>
      </c>
    </row>
    <row r="810">
      <c r="A810" t="inlineStr">
        <is>
          <t>CM-AD</t>
        </is>
      </c>
      <c r="B810" t="inlineStr">
        <is>
          <t>Adamaoua</t>
        </is>
      </c>
      <c r="C810" t="inlineStr">
        <is>
          <t>CMAdamaoua</t>
        </is>
      </c>
    </row>
    <row r="811">
      <c r="A811" t="inlineStr">
        <is>
          <t>CM-AD</t>
        </is>
      </c>
      <c r="B811" t="inlineStr">
        <is>
          <t>Adamaoua</t>
        </is>
      </c>
      <c r="C811" t="inlineStr">
        <is>
          <t>CMAdamaoua</t>
        </is>
      </c>
    </row>
    <row r="812">
      <c r="A812" t="inlineStr">
        <is>
          <t>CM-CE</t>
        </is>
      </c>
      <c r="B812" t="inlineStr">
        <is>
          <t>Centre</t>
        </is>
      </c>
      <c r="C812" t="inlineStr">
        <is>
          <t>CMCentre</t>
        </is>
      </c>
    </row>
    <row r="813">
      <c r="A813" t="inlineStr">
        <is>
          <t>CM-CE</t>
        </is>
      </c>
      <c r="B813" t="inlineStr">
        <is>
          <t>Centre</t>
        </is>
      </c>
      <c r="C813" t="inlineStr">
        <is>
          <t>CMCentre</t>
        </is>
      </c>
    </row>
    <row r="814">
      <c r="A814" t="inlineStr">
        <is>
          <t>CM-EN</t>
        </is>
      </c>
      <c r="B814" t="inlineStr">
        <is>
          <t>Far North</t>
        </is>
      </c>
      <c r="C814" t="inlineStr">
        <is>
          <t>CMFar North</t>
        </is>
      </c>
    </row>
    <row r="815">
      <c r="A815" t="inlineStr">
        <is>
          <t>CM-EN</t>
        </is>
      </c>
      <c r="B815" t="inlineStr">
        <is>
          <t>Extrême-Nord</t>
        </is>
      </c>
      <c r="C815" t="inlineStr">
        <is>
          <t>CMExtrême-Nord</t>
        </is>
      </c>
    </row>
    <row r="816">
      <c r="A816" t="inlineStr">
        <is>
          <t>CM-ES</t>
        </is>
      </c>
      <c r="B816" t="inlineStr">
        <is>
          <t>East</t>
        </is>
      </c>
      <c r="C816" t="inlineStr">
        <is>
          <t>CMEast</t>
        </is>
      </c>
    </row>
    <row r="817">
      <c r="A817" t="inlineStr">
        <is>
          <t>CM-ES</t>
        </is>
      </c>
      <c r="B817" t="inlineStr">
        <is>
          <t>Est</t>
        </is>
      </c>
      <c r="C817" t="inlineStr">
        <is>
          <t>CMEst</t>
        </is>
      </c>
    </row>
    <row r="818">
      <c r="A818" t="inlineStr">
        <is>
          <t>CM-LT</t>
        </is>
      </c>
      <c r="B818" t="inlineStr">
        <is>
          <t>Littoral</t>
        </is>
      </c>
      <c r="C818" t="inlineStr">
        <is>
          <t>CMLittoral</t>
        </is>
      </c>
    </row>
    <row r="819">
      <c r="A819" t="inlineStr">
        <is>
          <t>CM-LT</t>
        </is>
      </c>
      <c r="B819" t="inlineStr">
        <is>
          <t>Littoral</t>
        </is>
      </c>
      <c r="C819" t="inlineStr">
        <is>
          <t>CMLittoral</t>
        </is>
      </c>
    </row>
    <row r="820">
      <c r="A820" t="inlineStr">
        <is>
          <t>CM-NO</t>
        </is>
      </c>
      <c r="B820" t="inlineStr">
        <is>
          <t>North</t>
        </is>
      </c>
      <c r="C820" t="inlineStr">
        <is>
          <t>CMNorth</t>
        </is>
      </c>
    </row>
    <row r="821">
      <c r="A821" t="inlineStr">
        <is>
          <t>CM-NO</t>
        </is>
      </c>
      <c r="B821" t="inlineStr">
        <is>
          <t>Nord</t>
        </is>
      </c>
      <c r="C821" t="inlineStr">
        <is>
          <t>CMNord</t>
        </is>
      </c>
    </row>
    <row r="822">
      <c r="A822" t="inlineStr">
        <is>
          <t>CM-NW</t>
        </is>
      </c>
      <c r="B822" t="inlineStr">
        <is>
          <t>North-West</t>
        </is>
      </c>
      <c r="C822" t="inlineStr">
        <is>
          <t>CMNorth-West</t>
        </is>
      </c>
    </row>
    <row r="823">
      <c r="A823" t="inlineStr">
        <is>
          <t>CM-NW</t>
        </is>
      </c>
      <c r="B823" t="inlineStr">
        <is>
          <t>Nord-Ouest</t>
        </is>
      </c>
      <c r="C823" t="inlineStr">
        <is>
          <t>CMNord-Ouest</t>
        </is>
      </c>
    </row>
    <row r="824">
      <c r="A824" t="inlineStr">
        <is>
          <t>CM-OU</t>
        </is>
      </c>
      <c r="B824" t="inlineStr">
        <is>
          <t>West</t>
        </is>
      </c>
      <c r="C824" t="inlineStr">
        <is>
          <t>CMWest</t>
        </is>
      </c>
    </row>
    <row r="825">
      <c r="A825" t="inlineStr">
        <is>
          <t>CM-OU</t>
        </is>
      </c>
      <c r="B825" t="inlineStr">
        <is>
          <t>Ouest</t>
        </is>
      </c>
      <c r="C825" t="inlineStr">
        <is>
          <t>CMOuest</t>
        </is>
      </c>
    </row>
    <row r="826">
      <c r="A826" t="inlineStr">
        <is>
          <t>CM-SU</t>
        </is>
      </c>
      <c r="B826" t="inlineStr">
        <is>
          <t>South</t>
        </is>
      </c>
      <c r="C826" t="inlineStr">
        <is>
          <t>CMSouth</t>
        </is>
      </c>
    </row>
    <row r="827">
      <c r="A827" t="inlineStr">
        <is>
          <t>CM-SU</t>
        </is>
      </c>
      <c r="B827" t="inlineStr">
        <is>
          <t>Sud</t>
        </is>
      </c>
      <c r="C827" t="inlineStr">
        <is>
          <t>CMSud</t>
        </is>
      </c>
    </row>
    <row r="828">
      <c r="A828" t="inlineStr">
        <is>
          <t>CM-SW</t>
        </is>
      </c>
      <c r="B828" t="inlineStr">
        <is>
          <t>South-West</t>
        </is>
      </c>
      <c r="C828" t="inlineStr">
        <is>
          <t>CMSouth-West</t>
        </is>
      </c>
    </row>
    <row r="829">
      <c r="A829" t="inlineStr">
        <is>
          <t>CM-SW</t>
        </is>
      </c>
      <c r="B829" t="inlineStr">
        <is>
          <t>Sud-Ouest</t>
        </is>
      </c>
      <c r="C829" t="inlineStr">
        <is>
          <t>CMSud-Ouest</t>
        </is>
      </c>
    </row>
    <row r="830">
      <c r="A830" t="inlineStr">
        <is>
          <t>CN-AH</t>
        </is>
      </c>
      <c r="B830" t="inlineStr">
        <is>
          <t>Anhui Sheng</t>
        </is>
      </c>
      <c r="C830" t="inlineStr">
        <is>
          <t>CNAnhui Sheng</t>
        </is>
      </c>
    </row>
    <row r="831">
      <c r="A831" t="inlineStr">
        <is>
          <t>CN-FJ</t>
        </is>
      </c>
      <c r="B831" t="inlineStr">
        <is>
          <t>Fujian Sheng</t>
        </is>
      </c>
      <c r="C831" t="inlineStr">
        <is>
          <t>CNFujian Sheng</t>
        </is>
      </c>
    </row>
    <row r="832">
      <c r="A832" t="inlineStr">
        <is>
          <t>CN-GD</t>
        </is>
      </c>
      <c r="B832" t="inlineStr">
        <is>
          <t>Guangdong Sheng</t>
        </is>
      </c>
      <c r="C832" t="inlineStr">
        <is>
          <t>CNGuangdong Sheng</t>
        </is>
      </c>
    </row>
    <row r="833">
      <c r="A833" t="inlineStr">
        <is>
          <t>CN-GS</t>
        </is>
      </c>
      <c r="B833" t="inlineStr">
        <is>
          <t>Gansu Sheng</t>
        </is>
      </c>
      <c r="C833" t="inlineStr">
        <is>
          <t>CNGansu Sheng</t>
        </is>
      </c>
    </row>
    <row r="834">
      <c r="A834" t="inlineStr">
        <is>
          <t>CN-GZ</t>
        </is>
      </c>
      <c r="B834" t="inlineStr">
        <is>
          <t>Guizhou Sheng</t>
        </is>
      </c>
      <c r="C834" t="inlineStr">
        <is>
          <t>CNGuizhou Sheng</t>
        </is>
      </c>
    </row>
    <row r="835">
      <c r="A835" t="inlineStr">
        <is>
          <t>CN-HA</t>
        </is>
      </c>
      <c r="B835" t="inlineStr">
        <is>
          <t>Henan Sheng</t>
        </is>
      </c>
      <c r="C835" t="inlineStr">
        <is>
          <t>CNHenan Sheng</t>
        </is>
      </c>
    </row>
    <row r="836">
      <c r="A836" t="inlineStr">
        <is>
          <t>CN-HB</t>
        </is>
      </c>
      <c r="B836" t="inlineStr">
        <is>
          <t>Hubei Sheng</t>
        </is>
      </c>
      <c r="C836" t="inlineStr">
        <is>
          <t>CNHubei Sheng</t>
        </is>
      </c>
    </row>
    <row r="837">
      <c r="A837" t="inlineStr">
        <is>
          <t>CN-HE</t>
        </is>
      </c>
      <c r="B837" t="inlineStr">
        <is>
          <t>Hebei Sheng</t>
        </is>
      </c>
      <c r="C837" t="inlineStr">
        <is>
          <t>CNHebei Sheng</t>
        </is>
      </c>
    </row>
    <row r="838">
      <c r="A838" t="inlineStr">
        <is>
          <t>CN-HI</t>
        </is>
      </c>
      <c r="B838" t="inlineStr">
        <is>
          <t>Hainan Sheng</t>
        </is>
      </c>
      <c r="C838" t="inlineStr">
        <is>
          <t>CNHainan Sheng</t>
        </is>
      </c>
    </row>
    <row r="839">
      <c r="A839" t="inlineStr">
        <is>
          <t>CN-HL</t>
        </is>
      </c>
      <c r="B839" t="inlineStr">
        <is>
          <t>Heilongjiang Sheng</t>
        </is>
      </c>
      <c r="C839" t="inlineStr">
        <is>
          <t>CNHeilongjiang Sheng</t>
        </is>
      </c>
    </row>
    <row r="840">
      <c r="A840" t="inlineStr">
        <is>
          <t>CN-HN</t>
        </is>
      </c>
      <c r="B840" t="inlineStr">
        <is>
          <t>Hunan Sheng</t>
        </is>
      </c>
      <c r="C840" t="inlineStr">
        <is>
          <t>CNHunan Sheng</t>
        </is>
      </c>
    </row>
    <row r="841">
      <c r="A841" t="inlineStr">
        <is>
          <t>CN-JL</t>
        </is>
      </c>
      <c r="B841" t="inlineStr">
        <is>
          <t>Jilin Sheng</t>
        </is>
      </c>
      <c r="C841" t="inlineStr">
        <is>
          <t>CNJilin Sheng</t>
        </is>
      </c>
    </row>
    <row r="842">
      <c r="A842" t="inlineStr">
        <is>
          <t>CN-JS</t>
        </is>
      </c>
      <c r="B842" t="inlineStr">
        <is>
          <t>Jiangsu Sheng</t>
        </is>
      </c>
      <c r="C842" t="inlineStr">
        <is>
          <t>CNJiangsu Sheng</t>
        </is>
      </c>
    </row>
    <row r="843">
      <c r="A843" t="inlineStr">
        <is>
          <t>CN-JX</t>
        </is>
      </c>
      <c r="B843" t="inlineStr">
        <is>
          <t>Jiangxi Sheng</t>
        </is>
      </c>
      <c r="C843" t="inlineStr">
        <is>
          <t>CNJiangxi Sheng</t>
        </is>
      </c>
    </row>
    <row r="844">
      <c r="A844" t="inlineStr">
        <is>
          <t>CN-LN</t>
        </is>
      </c>
      <c r="B844" t="inlineStr">
        <is>
          <t>Liaoning Sheng</t>
        </is>
      </c>
      <c r="C844" t="inlineStr">
        <is>
          <t>CNLiaoning Sheng</t>
        </is>
      </c>
    </row>
    <row r="845">
      <c r="A845" t="inlineStr">
        <is>
          <t>CN-QH</t>
        </is>
      </c>
      <c r="B845" t="inlineStr">
        <is>
          <t>Qinghai Sheng</t>
        </is>
      </c>
      <c r="C845" t="inlineStr">
        <is>
          <t>CNQinghai Sheng</t>
        </is>
      </c>
    </row>
    <row r="846">
      <c r="A846" t="inlineStr">
        <is>
          <t>CN-SC</t>
        </is>
      </c>
      <c r="B846" t="inlineStr">
        <is>
          <t>Sichuan Sheng</t>
        </is>
      </c>
      <c r="C846" t="inlineStr">
        <is>
          <t>CNSichuan Sheng</t>
        </is>
      </c>
    </row>
    <row r="847">
      <c r="A847" t="inlineStr">
        <is>
          <t>CN-SD</t>
        </is>
      </c>
      <c r="B847" t="inlineStr">
        <is>
          <t>Shandong Sheng</t>
        </is>
      </c>
      <c r="C847" t="inlineStr">
        <is>
          <t>CNShandong Sheng</t>
        </is>
      </c>
    </row>
    <row r="848">
      <c r="A848" t="inlineStr">
        <is>
          <t>CN-SN</t>
        </is>
      </c>
      <c r="B848" t="inlineStr">
        <is>
          <t>Shaanxi Sheng</t>
        </is>
      </c>
      <c r="C848" t="inlineStr">
        <is>
          <t>CNShaanxi Sheng</t>
        </is>
      </c>
    </row>
    <row r="849">
      <c r="A849" t="inlineStr">
        <is>
          <t>CN-SX</t>
        </is>
      </c>
      <c r="B849" t="inlineStr">
        <is>
          <t>Shanxi Sheng</t>
        </is>
      </c>
      <c r="C849" t="inlineStr">
        <is>
          <t>CNShanxi Sheng</t>
        </is>
      </c>
    </row>
    <row r="850">
      <c r="A850" t="inlineStr">
        <is>
          <t>CN-TW</t>
        </is>
      </c>
      <c r="B850" t="inlineStr">
        <is>
          <t>Taiwan Sheng (see also separate country code entry under TW)</t>
        </is>
      </c>
      <c r="C850" t="inlineStr">
        <is>
          <t>CNTaiwan Sheng (see also separate country code entry under TW)</t>
        </is>
      </c>
    </row>
    <row r="851">
      <c r="A851" t="inlineStr">
        <is>
          <t>CN-YN</t>
        </is>
      </c>
      <c r="B851" t="inlineStr">
        <is>
          <t>Yunnan Sheng</t>
        </is>
      </c>
      <c r="C851" t="inlineStr">
        <is>
          <t>CNYunnan Sheng</t>
        </is>
      </c>
    </row>
    <row r="852">
      <c r="A852" t="inlineStr">
        <is>
          <t>CN-ZJ</t>
        </is>
      </c>
      <c r="B852" t="inlineStr">
        <is>
          <t>Zhejiang Sheng</t>
        </is>
      </c>
      <c r="C852" t="inlineStr">
        <is>
          <t>CNZhejiang Sheng</t>
        </is>
      </c>
    </row>
    <row r="853">
      <c r="A853" t="inlineStr">
        <is>
          <t>CN-GX</t>
        </is>
      </c>
      <c r="B853" t="inlineStr">
        <is>
          <t>Guangxi Zhuangzu Zizhiqu</t>
        </is>
      </c>
      <c r="C853" t="inlineStr">
        <is>
          <t>CNGuangxi Zhuangzu Zizhiqu</t>
        </is>
      </c>
    </row>
    <row r="854">
      <c r="A854" t="inlineStr">
        <is>
          <t>CN-NM</t>
        </is>
      </c>
      <c r="B854" t="inlineStr">
        <is>
          <t>Nei Mongol Zizhiqu</t>
        </is>
      </c>
      <c r="C854" t="inlineStr">
        <is>
          <t>CNNei Mongol Zizhiqu</t>
        </is>
      </c>
    </row>
    <row r="855">
      <c r="A855" t="inlineStr">
        <is>
          <t>CN-NX</t>
        </is>
      </c>
      <c r="B855" t="inlineStr">
        <is>
          <t>Ningxia Huizu Zizhiqu</t>
        </is>
      </c>
      <c r="C855" t="inlineStr">
        <is>
          <t>CNNingxia Huizu Zizhiqu</t>
        </is>
      </c>
    </row>
    <row r="856">
      <c r="A856" t="inlineStr">
        <is>
          <t>CN-XJ</t>
        </is>
      </c>
      <c r="B856" t="inlineStr">
        <is>
          <t>Xinjiang Uygur Zizhiqu</t>
        </is>
      </c>
      <c r="C856" t="inlineStr">
        <is>
          <t>CNXinjiang Uygur Zizhiqu</t>
        </is>
      </c>
    </row>
    <row r="857">
      <c r="A857" t="inlineStr">
        <is>
          <t>CN-XZ</t>
        </is>
      </c>
      <c r="B857" t="inlineStr">
        <is>
          <t>Xizang Zizhiqu</t>
        </is>
      </c>
      <c r="C857" t="inlineStr">
        <is>
          <t>CNXizang Zizhiqu</t>
        </is>
      </c>
    </row>
    <row r="858">
      <c r="A858" t="inlineStr">
        <is>
          <t>CN-HK</t>
        </is>
      </c>
      <c r="B858" t="inlineStr">
        <is>
          <t>Hong Kong SAR (see also separate country code entry under HK)</t>
        </is>
      </c>
      <c r="C858" t="inlineStr">
        <is>
          <t>CNHong Kong SAR (see also separate country code entry under HK)</t>
        </is>
      </c>
    </row>
    <row r="859">
      <c r="A859" t="inlineStr">
        <is>
          <t>CN-HK</t>
        </is>
      </c>
      <c r="B859" t="inlineStr">
        <is>
          <t>Xianggang Tebiexingzhengqu (see also separate country code entry under HK)</t>
        </is>
      </c>
      <c r="C859" t="inlineStr">
        <is>
          <t>CNXianggang Tebiexingzhengqu (see also separate country code entry under HK)</t>
        </is>
      </c>
    </row>
    <row r="860">
      <c r="A860" t="inlineStr">
        <is>
          <t>CN-MO</t>
        </is>
      </c>
      <c r="B860" t="inlineStr">
        <is>
          <t>Macao SAR (see also separate country code entry under MO)</t>
        </is>
      </c>
      <c r="C860" t="inlineStr">
        <is>
          <t>CNMacao SAR (see also separate country code entry under MO)</t>
        </is>
      </c>
    </row>
    <row r="861">
      <c r="A861" t="inlineStr">
        <is>
          <t>CN-MO</t>
        </is>
      </c>
      <c r="B861" t="inlineStr">
        <is>
          <t>Macau SAR (see also separate country code entry under MO)</t>
        </is>
      </c>
      <c r="C861" t="inlineStr">
        <is>
          <t>CNMacau SAR (see also separate country code entry under MO)</t>
        </is>
      </c>
    </row>
    <row r="862">
      <c r="A862" t="inlineStr">
        <is>
          <t>CN-MO</t>
        </is>
      </c>
      <c r="B862" t="inlineStr">
        <is>
          <t>Aomen Tebiexingzhengqu (see also separate country code entry under MO)</t>
        </is>
      </c>
      <c r="C862" t="inlineStr">
        <is>
          <t>CNAomen Tebiexingzhengqu (see also separate country code entry under MO)</t>
        </is>
      </c>
    </row>
    <row r="863">
      <c r="A863" t="inlineStr">
        <is>
          <t>CN-BJ</t>
        </is>
      </c>
      <c r="B863" t="inlineStr">
        <is>
          <t>Beijing Shi</t>
        </is>
      </c>
      <c r="C863" t="inlineStr">
        <is>
          <t>CNBeijing Shi</t>
        </is>
      </c>
    </row>
    <row r="864">
      <c r="A864" t="inlineStr">
        <is>
          <t>CN-CQ</t>
        </is>
      </c>
      <c r="B864" t="inlineStr">
        <is>
          <t>Chongqing Shi</t>
        </is>
      </c>
      <c r="C864" t="inlineStr">
        <is>
          <t>CNChongqing Shi</t>
        </is>
      </c>
    </row>
    <row r="865">
      <c r="A865" t="inlineStr">
        <is>
          <t>CN-SH</t>
        </is>
      </c>
      <c r="B865" t="inlineStr">
        <is>
          <t>Shanghai Shi</t>
        </is>
      </c>
      <c r="C865" t="inlineStr">
        <is>
          <t>CNShanghai Shi</t>
        </is>
      </c>
    </row>
    <row r="866">
      <c r="A866" t="inlineStr">
        <is>
          <t>CN-TJ</t>
        </is>
      </c>
      <c r="B866" t="inlineStr">
        <is>
          <t>Tianjin Shi</t>
        </is>
      </c>
      <c r="C866" t="inlineStr">
        <is>
          <t>CNTianjin Shi</t>
        </is>
      </c>
    </row>
    <row r="867">
      <c r="A867" t="inlineStr">
        <is>
          <t>CO-AMA</t>
        </is>
      </c>
      <c r="B867" t="inlineStr">
        <is>
          <t>Amazonas</t>
        </is>
      </c>
      <c r="C867" t="inlineStr">
        <is>
          <t>COAmazonas</t>
        </is>
      </c>
    </row>
    <row r="868">
      <c r="A868" t="inlineStr">
        <is>
          <t>CO-ANT</t>
        </is>
      </c>
      <c r="B868" t="inlineStr">
        <is>
          <t>Antioquia</t>
        </is>
      </c>
      <c r="C868" t="inlineStr">
        <is>
          <t>COAntioquia</t>
        </is>
      </c>
    </row>
    <row r="869">
      <c r="A869" t="inlineStr">
        <is>
          <t>CO-ARA</t>
        </is>
      </c>
      <c r="B869" t="inlineStr">
        <is>
          <t>Arauca</t>
        </is>
      </c>
      <c r="C869" t="inlineStr">
        <is>
          <t>COArauca</t>
        </is>
      </c>
    </row>
    <row r="870">
      <c r="A870" t="inlineStr">
        <is>
          <t>CO-ATL</t>
        </is>
      </c>
      <c r="B870" t="inlineStr">
        <is>
          <t>Atlántico</t>
        </is>
      </c>
      <c r="C870" t="inlineStr">
        <is>
          <t>COAtlántico</t>
        </is>
      </c>
    </row>
    <row r="871">
      <c r="A871" t="inlineStr">
        <is>
          <t>CO-BOL</t>
        </is>
      </c>
      <c r="B871" t="inlineStr">
        <is>
          <t>Bolívar</t>
        </is>
      </c>
      <c r="C871" t="inlineStr">
        <is>
          <t>COBolívar</t>
        </is>
      </c>
    </row>
    <row r="872">
      <c r="A872" t="inlineStr">
        <is>
          <t>CO-BOY</t>
        </is>
      </c>
      <c r="B872" t="inlineStr">
        <is>
          <t>Boyacá</t>
        </is>
      </c>
      <c r="C872" t="inlineStr">
        <is>
          <t>COBoyacá</t>
        </is>
      </c>
    </row>
    <row r="873">
      <c r="A873" t="inlineStr">
        <is>
          <t>CO-CAL</t>
        </is>
      </c>
      <c r="B873" t="inlineStr">
        <is>
          <t>Caldas</t>
        </is>
      </c>
      <c r="C873" t="inlineStr">
        <is>
          <t>COCaldas</t>
        </is>
      </c>
    </row>
    <row r="874">
      <c r="A874" t="inlineStr">
        <is>
          <t>CO-CAQ</t>
        </is>
      </c>
      <c r="B874" t="inlineStr">
        <is>
          <t>Caquetá</t>
        </is>
      </c>
      <c r="C874" t="inlineStr">
        <is>
          <t>COCaquetá</t>
        </is>
      </c>
    </row>
    <row r="875">
      <c r="A875" t="inlineStr">
        <is>
          <t>CO-CAS</t>
        </is>
      </c>
      <c r="B875" t="inlineStr">
        <is>
          <t>Casanare</t>
        </is>
      </c>
      <c r="C875" t="inlineStr">
        <is>
          <t>COCasanare</t>
        </is>
      </c>
    </row>
    <row r="876">
      <c r="A876" t="inlineStr">
        <is>
          <t>CO-CAU</t>
        </is>
      </c>
      <c r="B876" t="inlineStr">
        <is>
          <t>Cauca</t>
        </is>
      </c>
      <c r="C876" t="inlineStr">
        <is>
          <t>COCauca</t>
        </is>
      </c>
    </row>
    <row r="877">
      <c r="A877" t="inlineStr">
        <is>
          <t>CO-CES</t>
        </is>
      </c>
      <c r="B877" t="inlineStr">
        <is>
          <t>Cesar</t>
        </is>
      </c>
      <c r="C877" t="inlineStr">
        <is>
          <t>COCesar</t>
        </is>
      </c>
    </row>
    <row r="878">
      <c r="A878" t="inlineStr">
        <is>
          <t>CO-CHO</t>
        </is>
      </c>
      <c r="B878" t="inlineStr">
        <is>
          <t>Chocó</t>
        </is>
      </c>
      <c r="C878" t="inlineStr">
        <is>
          <t>COChocó</t>
        </is>
      </c>
    </row>
    <row r="879">
      <c r="A879" t="inlineStr">
        <is>
          <t>CO-COR</t>
        </is>
      </c>
      <c r="B879" t="inlineStr">
        <is>
          <t>Córdoba</t>
        </is>
      </c>
      <c r="C879" t="inlineStr">
        <is>
          <t>COCórdoba</t>
        </is>
      </c>
    </row>
    <row r="880">
      <c r="A880" t="inlineStr">
        <is>
          <t>CO-CUN</t>
        </is>
      </c>
      <c r="B880" t="inlineStr">
        <is>
          <t>Cundinamarca</t>
        </is>
      </c>
      <c r="C880" t="inlineStr">
        <is>
          <t>COCundinamarca</t>
        </is>
      </c>
    </row>
    <row r="881">
      <c r="A881" t="inlineStr">
        <is>
          <t>CO-GUA</t>
        </is>
      </c>
      <c r="B881" t="inlineStr">
        <is>
          <t>Guainía</t>
        </is>
      </c>
      <c r="C881" t="inlineStr">
        <is>
          <t>COGuainía</t>
        </is>
      </c>
    </row>
    <row r="882">
      <c r="A882" t="inlineStr">
        <is>
          <t>CO-GUV</t>
        </is>
      </c>
      <c r="B882" t="inlineStr">
        <is>
          <t>Guaviare</t>
        </is>
      </c>
      <c r="C882" t="inlineStr">
        <is>
          <t>COGuaviare</t>
        </is>
      </c>
    </row>
    <row r="883">
      <c r="A883" t="inlineStr">
        <is>
          <t>CO-HUI</t>
        </is>
      </c>
      <c r="B883" t="inlineStr">
        <is>
          <t>Huila</t>
        </is>
      </c>
      <c r="C883" t="inlineStr">
        <is>
          <t>COHuila</t>
        </is>
      </c>
    </row>
    <row r="884">
      <c r="A884" t="inlineStr">
        <is>
          <t>CO-LAG</t>
        </is>
      </c>
      <c r="B884" t="inlineStr">
        <is>
          <t>La Guajira</t>
        </is>
      </c>
      <c r="C884" t="inlineStr">
        <is>
          <t>COLa Guajira</t>
        </is>
      </c>
    </row>
    <row r="885">
      <c r="A885" t="inlineStr">
        <is>
          <t>CO-MAG</t>
        </is>
      </c>
      <c r="B885" t="inlineStr">
        <is>
          <t>Magdalena</t>
        </is>
      </c>
      <c r="C885" t="inlineStr">
        <is>
          <t>COMagdalena</t>
        </is>
      </c>
    </row>
    <row r="886">
      <c r="A886" t="inlineStr">
        <is>
          <t>CO-MET</t>
        </is>
      </c>
      <c r="B886" t="inlineStr">
        <is>
          <t>Meta</t>
        </is>
      </c>
      <c r="C886" t="inlineStr">
        <is>
          <t>COMeta</t>
        </is>
      </c>
    </row>
    <row r="887">
      <c r="A887" t="inlineStr">
        <is>
          <t>CO-NAR</t>
        </is>
      </c>
      <c r="B887" t="inlineStr">
        <is>
          <t>Nariño</t>
        </is>
      </c>
      <c r="C887" t="inlineStr">
        <is>
          <t>CONariño</t>
        </is>
      </c>
    </row>
    <row r="888">
      <c r="A888" t="inlineStr">
        <is>
          <t>CO-NSA</t>
        </is>
      </c>
      <c r="B888" t="inlineStr">
        <is>
          <t>Norte de Santander</t>
        </is>
      </c>
      <c r="C888" t="inlineStr">
        <is>
          <t>CONorte de Santander</t>
        </is>
      </c>
    </row>
    <row r="889">
      <c r="A889" t="inlineStr">
        <is>
          <t>CO-PUT</t>
        </is>
      </c>
      <c r="B889" t="inlineStr">
        <is>
          <t>Putumayo</t>
        </is>
      </c>
      <c r="C889" t="inlineStr">
        <is>
          <t>COPutumayo</t>
        </is>
      </c>
    </row>
    <row r="890">
      <c r="A890" t="inlineStr">
        <is>
          <t>CO-QUI</t>
        </is>
      </c>
      <c r="B890" t="inlineStr">
        <is>
          <t>Quindío</t>
        </is>
      </c>
      <c r="C890" t="inlineStr">
        <is>
          <t>COQuindío</t>
        </is>
      </c>
    </row>
    <row r="891">
      <c r="A891" t="inlineStr">
        <is>
          <t>CO-RIS</t>
        </is>
      </c>
      <c r="B891" t="inlineStr">
        <is>
          <t>Risaralda</t>
        </is>
      </c>
      <c r="C891" t="inlineStr">
        <is>
          <t>CORisaralda</t>
        </is>
      </c>
    </row>
    <row r="892">
      <c r="A892" t="inlineStr">
        <is>
          <t>CO-SAN</t>
        </is>
      </c>
      <c r="B892" t="inlineStr">
        <is>
          <t>Santander</t>
        </is>
      </c>
      <c r="C892" t="inlineStr">
        <is>
          <t>COSantander</t>
        </is>
      </c>
    </row>
    <row r="893">
      <c r="A893" t="inlineStr">
        <is>
          <t>CO-SAP</t>
        </is>
      </c>
      <c r="B893" t="inlineStr">
        <is>
          <t>San Andrés, Providencia y Santa Catalina</t>
        </is>
      </c>
      <c r="C893" t="inlineStr">
        <is>
          <t>COSan Andrés, Providencia y Santa Catalina</t>
        </is>
      </c>
    </row>
    <row r="894">
      <c r="A894" t="inlineStr">
        <is>
          <t>CO-SUC</t>
        </is>
      </c>
      <c r="B894" t="inlineStr">
        <is>
          <t>Sucre</t>
        </is>
      </c>
      <c r="C894" t="inlineStr">
        <is>
          <t>COSucre</t>
        </is>
      </c>
    </row>
    <row r="895">
      <c r="A895" t="inlineStr">
        <is>
          <t>CO-TOL</t>
        </is>
      </c>
      <c r="B895" t="inlineStr">
        <is>
          <t>Tolima</t>
        </is>
      </c>
      <c r="C895" t="inlineStr">
        <is>
          <t>COTolima</t>
        </is>
      </c>
    </row>
    <row r="896">
      <c r="A896" t="inlineStr">
        <is>
          <t>CO-VAC</t>
        </is>
      </c>
      <c r="B896" t="inlineStr">
        <is>
          <t>Valle del Cauca</t>
        </is>
      </c>
      <c r="C896" t="inlineStr">
        <is>
          <t>COValle del Cauca</t>
        </is>
      </c>
    </row>
    <row r="897">
      <c r="A897" t="inlineStr">
        <is>
          <t>CO-VAU</t>
        </is>
      </c>
      <c r="B897" t="inlineStr">
        <is>
          <t>Vaupés</t>
        </is>
      </c>
      <c r="C897" t="inlineStr">
        <is>
          <t>COVaupés</t>
        </is>
      </c>
    </row>
    <row r="898">
      <c r="A898" t="inlineStr">
        <is>
          <t>CO-VID</t>
        </is>
      </c>
      <c r="B898" t="inlineStr">
        <is>
          <t>Vichada</t>
        </is>
      </c>
      <c r="C898" t="inlineStr">
        <is>
          <t>COVichada</t>
        </is>
      </c>
    </row>
    <row r="899">
      <c r="A899" t="inlineStr">
        <is>
          <t>CO-DC</t>
        </is>
      </c>
      <c r="B899" t="inlineStr">
        <is>
          <t>Distrito Capital de Bogotá</t>
        </is>
      </c>
      <c r="C899" t="inlineStr">
        <is>
          <t>CODistrito Capital de Bogotá</t>
        </is>
      </c>
    </row>
    <row r="900">
      <c r="A900" t="inlineStr">
        <is>
          <t>CR-A</t>
        </is>
      </c>
      <c r="B900" t="inlineStr">
        <is>
          <t>Alajuela</t>
        </is>
      </c>
      <c r="C900" t="inlineStr">
        <is>
          <t>CRAlajuela</t>
        </is>
      </c>
    </row>
    <row r="901">
      <c r="A901" t="inlineStr">
        <is>
          <t>CR-C</t>
        </is>
      </c>
      <c r="B901" t="inlineStr">
        <is>
          <t>Cartago</t>
        </is>
      </c>
      <c r="C901" t="inlineStr">
        <is>
          <t>CRCartago</t>
        </is>
      </c>
    </row>
    <row r="902">
      <c r="A902" t="inlineStr">
        <is>
          <t>CR-G</t>
        </is>
      </c>
      <c r="B902" t="inlineStr">
        <is>
          <t>Guanacaste</t>
        </is>
      </c>
      <c r="C902" t="inlineStr">
        <is>
          <t>CRGuanacaste</t>
        </is>
      </c>
    </row>
    <row r="903">
      <c r="A903" t="inlineStr">
        <is>
          <t>CR-H</t>
        </is>
      </c>
      <c r="B903" t="inlineStr">
        <is>
          <t>Heredia</t>
        </is>
      </c>
      <c r="C903" t="inlineStr">
        <is>
          <t>CRHeredia</t>
        </is>
      </c>
    </row>
    <row r="904">
      <c r="A904" t="inlineStr">
        <is>
          <t>CR-L</t>
        </is>
      </c>
      <c r="B904" t="inlineStr">
        <is>
          <t>Limón</t>
        </is>
      </c>
      <c r="C904" t="inlineStr">
        <is>
          <t>CRLimón</t>
        </is>
      </c>
    </row>
    <row r="905">
      <c r="A905" t="inlineStr">
        <is>
          <t>CR-P</t>
        </is>
      </c>
      <c r="B905" t="inlineStr">
        <is>
          <t>Puntarenas</t>
        </is>
      </c>
      <c r="C905" t="inlineStr">
        <is>
          <t>CRPuntarenas</t>
        </is>
      </c>
    </row>
    <row r="906">
      <c r="A906" t="inlineStr">
        <is>
          <t>CR-SJ</t>
        </is>
      </c>
      <c r="B906" t="inlineStr">
        <is>
          <t>San José</t>
        </is>
      </c>
      <c r="C906" t="inlineStr">
        <is>
          <t>CRSan José</t>
        </is>
      </c>
    </row>
    <row r="907">
      <c r="A907" t="inlineStr">
        <is>
          <t>CU-01</t>
        </is>
      </c>
      <c r="B907" t="inlineStr">
        <is>
          <t>Pinar del Río</t>
        </is>
      </c>
      <c r="C907" t="inlineStr">
        <is>
          <t>CUPinar del Río</t>
        </is>
      </c>
    </row>
    <row r="908">
      <c r="A908" t="inlineStr">
        <is>
          <t>CU-03</t>
        </is>
      </c>
      <c r="B908" t="inlineStr">
        <is>
          <t>La Habana</t>
        </is>
      </c>
      <c r="C908" t="inlineStr">
        <is>
          <t>CULa Habana</t>
        </is>
      </c>
    </row>
    <row r="909">
      <c r="A909" t="inlineStr">
        <is>
          <t>CU-04</t>
        </is>
      </c>
      <c r="B909" t="inlineStr">
        <is>
          <t>Matanzas</t>
        </is>
      </c>
      <c r="C909" t="inlineStr">
        <is>
          <t>CUMatanzas</t>
        </is>
      </c>
    </row>
    <row r="910">
      <c r="A910" t="inlineStr">
        <is>
          <t>CU-05</t>
        </is>
      </c>
      <c r="B910" t="inlineStr">
        <is>
          <t>Villa Clara</t>
        </is>
      </c>
      <c r="C910" t="inlineStr">
        <is>
          <t>CUVilla Clara</t>
        </is>
      </c>
    </row>
    <row r="911">
      <c r="A911" t="inlineStr">
        <is>
          <t>CU-06</t>
        </is>
      </c>
      <c r="B911" t="inlineStr">
        <is>
          <t>Cienfuegos</t>
        </is>
      </c>
      <c r="C911" t="inlineStr">
        <is>
          <t>CUCienfuegos</t>
        </is>
      </c>
    </row>
    <row r="912">
      <c r="A912" t="inlineStr">
        <is>
          <t>CU-07</t>
        </is>
      </c>
      <c r="B912" t="inlineStr">
        <is>
          <t>Sancti Spíritus</t>
        </is>
      </c>
      <c r="C912" t="inlineStr">
        <is>
          <t>CUSancti Spíritus</t>
        </is>
      </c>
    </row>
    <row r="913">
      <c r="A913" t="inlineStr">
        <is>
          <t>CU-08</t>
        </is>
      </c>
      <c r="B913" t="inlineStr">
        <is>
          <t>Ciego de Ávila</t>
        </is>
      </c>
      <c r="C913" t="inlineStr">
        <is>
          <t>CUCiego de Ávila</t>
        </is>
      </c>
    </row>
    <row r="914">
      <c r="A914" t="inlineStr">
        <is>
          <t>CU-09</t>
        </is>
      </c>
      <c r="B914" t="inlineStr">
        <is>
          <t>Camagüey</t>
        </is>
      </c>
      <c r="C914" t="inlineStr">
        <is>
          <t>CUCamagüey</t>
        </is>
      </c>
    </row>
    <row r="915">
      <c r="A915" t="inlineStr">
        <is>
          <t>CU-10</t>
        </is>
      </c>
      <c r="B915" t="inlineStr">
        <is>
          <t>Las Tunas</t>
        </is>
      </c>
      <c r="C915" t="inlineStr">
        <is>
          <t>CULas Tunas</t>
        </is>
      </c>
    </row>
    <row r="916">
      <c r="A916" t="inlineStr">
        <is>
          <t>CU-11</t>
        </is>
      </c>
      <c r="B916" t="inlineStr">
        <is>
          <t>Holguín</t>
        </is>
      </c>
      <c r="C916" t="inlineStr">
        <is>
          <t>CUHolguín</t>
        </is>
      </c>
    </row>
    <row r="917">
      <c r="A917" t="inlineStr">
        <is>
          <t>CU-12</t>
        </is>
      </c>
      <c r="B917" t="inlineStr">
        <is>
          <t>Granma</t>
        </is>
      </c>
      <c r="C917" t="inlineStr">
        <is>
          <t>CUGranma</t>
        </is>
      </c>
    </row>
    <row r="918">
      <c r="A918" t="inlineStr">
        <is>
          <t>CU-13</t>
        </is>
      </c>
      <c r="B918" t="inlineStr">
        <is>
          <t>Santiago de Cuba</t>
        </is>
      </c>
      <c r="C918" t="inlineStr">
        <is>
          <t>CUSantiago de Cuba</t>
        </is>
      </c>
    </row>
    <row r="919">
      <c r="A919" t="inlineStr">
        <is>
          <t>CU-14</t>
        </is>
      </c>
      <c r="B919" t="inlineStr">
        <is>
          <t>Guantánamo</t>
        </is>
      </c>
      <c r="C919" t="inlineStr">
        <is>
          <t>CUGuantánamo</t>
        </is>
      </c>
    </row>
    <row r="920">
      <c r="A920" t="inlineStr">
        <is>
          <t>CU-15</t>
        </is>
      </c>
      <c r="B920" t="inlineStr">
        <is>
          <t>Artemisa</t>
        </is>
      </c>
      <c r="C920" t="inlineStr">
        <is>
          <t>CUArtemisa</t>
        </is>
      </c>
    </row>
    <row r="921">
      <c r="A921" t="inlineStr">
        <is>
          <t>CU-16</t>
        </is>
      </c>
      <c r="B921" t="inlineStr">
        <is>
          <t>Mayabeque</t>
        </is>
      </c>
      <c r="C921" t="inlineStr">
        <is>
          <t>CUMayabeque</t>
        </is>
      </c>
    </row>
    <row r="922">
      <c r="A922" t="inlineStr">
        <is>
          <t>CU-99</t>
        </is>
      </c>
      <c r="B922" t="inlineStr">
        <is>
          <t>Isla de la Juventud</t>
        </is>
      </c>
      <c r="C922" t="inlineStr">
        <is>
          <t>CUIsla de la Juventud</t>
        </is>
      </c>
    </row>
    <row r="923">
      <c r="A923" t="inlineStr">
        <is>
          <t>CV-B</t>
        </is>
      </c>
      <c r="B923" t="inlineStr">
        <is>
          <t>Ilhas de Barlavento</t>
        </is>
      </c>
      <c r="C923" t="inlineStr">
        <is>
          <t>CVIlhas de Barlavento</t>
        </is>
      </c>
    </row>
    <row r="924">
      <c r="A924" t="inlineStr">
        <is>
          <t>CV-BV</t>
        </is>
      </c>
      <c r="B924" t="inlineStr">
        <is>
          <t>Boa Vista</t>
        </is>
      </c>
      <c r="C924" t="inlineStr">
        <is>
          <t>CVBoa Vista</t>
        </is>
      </c>
    </row>
    <row r="925">
      <c r="A925" t="inlineStr">
        <is>
          <t>CV-PA</t>
        </is>
      </c>
      <c r="B925" t="inlineStr">
        <is>
          <t>Paul</t>
        </is>
      </c>
      <c r="C925" t="inlineStr">
        <is>
          <t>CVPaul</t>
        </is>
      </c>
    </row>
    <row r="926">
      <c r="A926" t="inlineStr">
        <is>
          <t>CV-PN</t>
        </is>
      </c>
      <c r="B926" t="inlineStr">
        <is>
          <t>Porto Novo</t>
        </is>
      </c>
      <c r="C926" t="inlineStr">
        <is>
          <t>CVPorto Novo</t>
        </is>
      </c>
    </row>
    <row r="927">
      <c r="A927" t="inlineStr">
        <is>
          <t>CV-RB</t>
        </is>
      </c>
      <c r="B927" t="inlineStr">
        <is>
          <t>Ribeira Brava</t>
        </is>
      </c>
      <c r="C927" t="inlineStr">
        <is>
          <t>CVRibeira Brava</t>
        </is>
      </c>
    </row>
    <row r="928">
      <c r="A928" t="inlineStr">
        <is>
          <t>CV-RG</t>
        </is>
      </c>
      <c r="B928" t="inlineStr">
        <is>
          <t>Ribeira Grande</t>
        </is>
      </c>
      <c r="C928" t="inlineStr">
        <is>
          <t>CVRibeira Grande</t>
        </is>
      </c>
    </row>
    <row r="929">
      <c r="A929" t="inlineStr">
        <is>
          <t>CV-SL</t>
        </is>
      </c>
      <c r="B929" t="inlineStr">
        <is>
          <t>Sal</t>
        </is>
      </c>
      <c r="C929" t="inlineStr">
        <is>
          <t>CVSal</t>
        </is>
      </c>
    </row>
    <row r="930">
      <c r="A930" t="inlineStr">
        <is>
          <t>CV-SV</t>
        </is>
      </c>
      <c r="B930" t="inlineStr">
        <is>
          <t>São Vicente</t>
        </is>
      </c>
      <c r="C930" t="inlineStr">
        <is>
          <t>CVSão Vicente</t>
        </is>
      </c>
    </row>
    <row r="931">
      <c r="A931" t="inlineStr">
        <is>
          <t>CV-TS</t>
        </is>
      </c>
      <c r="B931" t="inlineStr">
        <is>
          <t>Tarrafal de São Nicolau</t>
        </is>
      </c>
      <c r="C931" t="inlineStr">
        <is>
          <t>CVTarrafal de São Nicolau</t>
        </is>
      </c>
    </row>
    <row r="932">
      <c r="A932" t="inlineStr">
        <is>
          <t>CV-S</t>
        </is>
      </c>
      <c r="B932" t="inlineStr">
        <is>
          <t>Ilhas de Sotavento</t>
        </is>
      </c>
      <c r="C932" t="inlineStr">
        <is>
          <t>CVIlhas de Sotavento</t>
        </is>
      </c>
    </row>
    <row r="933">
      <c r="A933" t="inlineStr">
        <is>
          <t>CV-BR</t>
        </is>
      </c>
      <c r="B933" t="inlineStr">
        <is>
          <t>Brava</t>
        </is>
      </c>
      <c r="C933" t="inlineStr">
        <is>
          <t>CVBrava</t>
        </is>
      </c>
    </row>
    <row r="934">
      <c r="A934" t="inlineStr">
        <is>
          <t>CV-CA</t>
        </is>
      </c>
      <c r="B934" t="inlineStr">
        <is>
          <t>Santa Catarina</t>
        </is>
      </c>
      <c r="C934" t="inlineStr">
        <is>
          <t>CVSanta Catarina</t>
        </is>
      </c>
    </row>
    <row r="935">
      <c r="A935" t="inlineStr">
        <is>
          <t>CV-CF</t>
        </is>
      </c>
      <c r="B935" t="inlineStr">
        <is>
          <t>Santa Catarina do Fogo</t>
        </is>
      </c>
      <c r="C935" t="inlineStr">
        <is>
          <t>CVSanta Catarina do Fogo</t>
        </is>
      </c>
    </row>
    <row r="936">
      <c r="A936" t="inlineStr">
        <is>
          <t>CV-CR</t>
        </is>
      </c>
      <c r="B936" t="inlineStr">
        <is>
          <t>Santa Cruz</t>
        </is>
      </c>
      <c r="C936" t="inlineStr">
        <is>
          <t>CVSanta Cruz</t>
        </is>
      </c>
    </row>
    <row r="937">
      <c r="A937" t="inlineStr">
        <is>
          <t>CV-MA</t>
        </is>
      </c>
      <c r="B937" t="inlineStr">
        <is>
          <t>Maio</t>
        </is>
      </c>
      <c r="C937" t="inlineStr">
        <is>
          <t>CVMaio</t>
        </is>
      </c>
    </row>
    <row r="938">
      <c r="A938" t="inlineStr">
        <is>
          <t>CV-MO</t>
        </is>
      </c>
      <c r="B938" t="inlineStr">
        <is>
          <t>Mosteiros</t>
        </is>
      </c>
      <c r="C938" t="inlineStr">
        <is>
          <t>CVMosteiros</t>
        </is>
      </c>
    </row>
    <row r="939">
      <c r="A939" t="inlineStr">
        <is>
          <t>CV-PR</t>
        </is>
      </c>
      <c r="B939" t="inlineStr">
        <is>
          <t>Praia</t>
        </is>
      </c>
      <c r="C939" t="inlineStr">
        <is>
          <t>CVPraia</t>
        </is>
      </c>
    </row>
    <row r="940">
      <c r="A940" t="inlineStr">
        <is>
          <t>CV-RS</t>
        </is>
      </c>
      <c r="B940" t="inlineStr">
        <is>
          <t>Ribeira Grande de Santiago</t>
        </is>
      </c>
      <c r="C940" t="inlineStr">
        <is>
          <t>CVRibeira Grande de Santiago</t>
        </is>
      </c>
    </row>
    <row r="941">
      <c r="A941" t="inlineStr">
        <is>
          <t>CV-SD</t>
        </is>
      </c>
      <c r="B941" t="inlineStr">
        <is>
          <t>São Domingos</t>
        </is>
      </c>
      <c r="C941" t="inlineStr">
        <is>
          <t>CVSão Domingos</t>
        </is>
      </c>
    </row>
    <row r="942">
      <c r="A942" t="inlineStr">
        <is>
          <t>CV-SF</t>
        </is>
      </c>
      <c r="B942" t="inlineStr">
        <is>
          <t>São Filipe</t>
        </is>
      </c>
      <c r="C942" t="inlineStr">
        <is>
          <t>CVSão Filipe</t>
        </is>
      </c>
    </row>
    <row r="943">
      <c r="A943" t="inlineStr">
        <is>
          <t>CV-SM</t>
        </is>
      </c>
      <c r="B943" t="inlineStr">
        <is>
          <t>São Miguel</t>
        </is>
      </c>
      <c r="C943" t="inlineStr">
        <is>
          <t>CVSão Miguel</t>
        </is>
      </c>
    </row>
    <row r="944">
      <c r="A944" t="inlineStr">
        <is>
          <t>CV-SO</t>
        </is>
      </c>
      <c r="B944" t="inlineStr">
        <is>
          <t>São Lourenço dos Órgãos</t>
        </is>
      </c>
      <c r="C944" t="inlineStr">
        <is>
          <t>CVSão Lourenço dos Órgãos</t>
        </is>
      </c>
    </row>
    <row r="945">
      <c r="A945" t="inlineStr">
        <is>
          <t>CV-SS</t>
        </is>
      </c>
      <c r="B945" t="inlineStr">
        <is>
          <t>São Salvador do Mundo</t>
        </is>
      </c>
      <c r="C945" t="inlineStr">
        <is>
          <t>CVSão Salvador do Mundo</t>
        </is>
      </c>
    </row>
    <row r="946">
      <c r="A946" t="inlineStr">
        <is>
          <t>CV-TA</t>
        </is>
      </c>
      <c r="B946" t="inlineStr">
        <is>
          <t>Tarrafal</t>
        </is>
      </c>
      <c r="C946" t="inlineStr">
        <is>
          <t>CVTarrafal</t>
        </is>
      </c>
    </row>
    <row r="947">
      <c r="A947" t="inlineStr">
        <is>
          <t>CY-01</t>
        </is>
      </c>
      <c r="B947" t="inlineStr">
        <is>
          <t>Lefkosia</t>
        </is>
      </c>
      <c r="C947" t="inlineStr">
        <is>
          <t>CYLefkosia</t>
        </is>
      </c>
    </row>
    <row r="948">
      <c r="A948" t="inlineStr">
        <is>
          <t>CY-01</t>
        </is>
      </c>
      <c r="B948" t="inlineStr">
        <is>
          <t>Lefkoşa</t>
        </is>
      </c>
      <c r="C948" t="inlineStr">
        <is>
          <t>CYLefkoşa</t>
        </is>
      </c>
    </row>
    <row r="949">
      <c r="A949" t="inlineStr">
        <is>
          <t>CY-02</t>
        </is>
      </c>
      <c r="B949" t="inlineStr">
        <is>
          <t>Lemesos</t>
        </is>
      </c>
      <c r="C949" t="inlineStr">
        <is>
          <t>CYLemesos</t>
        </is>
      </c>
    </row>
    <row r="950">
      <c r="A950" t="inlineStr">
        <is>
          <t>CY-02</t>
        </is>
      </c>
      <c r="B950" t="inlineStr">
        <is>
          <t>Leymasun</t>
        </is>
      </c>
      <c r="C950" t="inlineStr">
        <is>
          <t>CYLeymasun</t>
        </is>
      </c>
    </row>
    <row r="951">
      <c r="A951" t="inlineStr">
        <is>
          <t>CY-03</t>
        </is>
      </c>
      <c r="B951" t="inlineStr">
        <is>
          <t>Larnaka</t>
        </is>
      </c>
      <c r="C951" t="inlineStr">
        <is>
          <t>CYLarnaka</t>
        </is>
      </c>
    </row>
    <row r="952">
      <c r="A952" t="inlineStr">
        <is>
          <t>CY-03</t>
        </is>
      </c>
      <c r="B952" t="inlineStr">
        <is>
          <t>Larnaka</t>
        </is>
      </c>
      <c r="C952" t="inlineStr">
        <is>
          <t>CYLarnaka</t>
        </is>
      </c>
    </row>
    <row r="953">
      <c r="A953" t="inlineStr">
        <is>
          <t>CY-04</t>
        </is>
      </c>
      <c r="B953" t="inlineStr">
        <is>
          <t>Ammochostos</t>
        </is>
      </c>
      <c r="C953" t="inlineStr">
        <is>
          <t>CYAmmochostos</t>
        </is>
      </c>
    </row>
    <row r="954">
      <c r="A954" t="inlineStr">
        <is>
          <t>CY-04</t>
        </is>
      </c>
      <c r="B954" t="inlineStr">
        <is>
          <t>Mağusa</t>
        </is>
      </c>
      <c r="C954" t="inlineStr">
        <is>
          <t>CYMağusa</t>
        </is>
      </c>
    </row>
    <row r="955">
      <c r="A955" t="inlineStr">
        <is>
          <t>CY-05</t>
        </is>
      </c>
      <c r="B955" t="inlineStr">
        <is>
          <t>Pafos</t>
        </is>
      </c>
      <c r="C955" t="inlineStr">
        <is>
          <t>CYPafos</t>
        </is>
      </c>
    </row>
    <row r="956">
      <c r="A956" t="inlineStr">
        <is>
          <t>CY-05</t>
        </is>
      </c>
      <c r="B956" t="inlineStr">
        <is>
          <t>Baf</t>
        </is>
      </c>
      <c r="C956" t="inlineStr">
        <is>
          <t>CYBaf</t>
        </is>
      </c>
    </row>
    <row r="957">
      <c r="A957" t="inlineStr">
        <is>
          <t>CY-06</t>
        </is>
      </c>
      <c r="B957" t="inlineStr">
        <is>
          <t>Keryneia</t>
        </is>
      </c>
      <c r="C957" t="inlineStr">
        <is>
          <t>CYKeryneia</t>
        </is>
      </c>
    </row>
    <row r="958">
      <c r="A958" t="inlineStr">
        <is>
          <t>CY-06</t>
        </is>
      </c>
      <c r="B958" t="inlineStr">
        <is>
          <t>Girne</t>
        </is>
      </c>
      <c r="C958" t="inlineStr">
        <is>
          <t>CYGirne</t>
        </is>
      </c>
    </row>
    <row r="959">
      <c r="A959" t="inlineStr">
        <is>
          <t>CZ-20</t>
        </is>
      </c>
      <c r="B959" t="inlineStr">
        <is>
          <t>Středočeský kraj</t>
        </is>
      </c>
      <c r="C959" t="inlineStr">
        <is>
          <t>CZStředočeský kraj</t>
        </is>
      </c>
    </row>
    <row r="960">
      <c r="A960" t="inlineStr">
        <is>
          <t>CZ-201</t>
        </is>
      </c>
      <c r="B960" t="inlineStr">
        <is>
          <t>Benešov</t>
        </is>
      </c>
      <c r="C960" t="inlineStr">
        <is>
          <t>CZBenešov</t>
        </is>
      </c>
    </row>
    <row r="961">
      <c r="A961" t="inlineStr">
        <is>
          <t>CZ-202</t>
        </is>
      </c>
      <c r="B961" t="inlineStr">
        <is>
          <t>Beroun</t>
        </is>
      </c>
      <c r="C961" t="inlineStr">
        <is>
          <t>CZBeroun</t>
        </is>
      </c>
    </row>
    <row r="962">
      <c r="A962" t="inlineStr">
        <is>
          <t>CZ-203</t>
        </is>
      </c>
      <c r="B962" t="inlineStr">
        <is>
          <t>Kladno</t>
        </is>
      </c>
      <c r="C962" t="inlineStr">
        <is>
          <t>CZKladno</t>
        </is>
      </c>
    </row>
    <row r="963">
      <c r="A963" t="inlineStr">
        <is>
          <t>CZ-204</t>
        </is>
      </c>
      <c r="B963" t="inlineStr">
        <is>
          <t>Kolín</t>
        </is>
      </c>
      <c r="C963" t="inlineStr">
        <is>
          <t>CZKolín</t>
        </is>
      </c>
    </row>
    <row r="964">
      <c r="A964" t="inlineStr">
        <is>
          <t>CZ-205</t>
        </is>
      </c>
      <c r="B964" t="inlineStr">
        <is>
          <t>Kutná Hora</t>
        </is>
      </c>
      <c r="C964" t="inlineStr">
        <is>
          <t>CZKutná Hora</t>
        </is>
      </c>
    </row>
    <row r="965">
      <c r="A965" t="inlineStr">
        <is>
          <t>CZ-206</t>
        </is>
      </c>
      <c r="B965" t="inlineStr">
        <is>
          <t>Mělník</t>
        </is>
      </c>
      <c r="C965" t="inlineStr">
        <is>
          <t>CZMělník</t>
        </is>
      </c>
    </row>
    <row r="966">
      <c r="A966" t="inlineStr">
        <is>
          <t>CZ-207</t>
        </is>
      </c>
      <c r="B966" t="inlineStr">
        <is>
          <t>Mladá Boleslav</t>
        </is>
      </c>
      <c r="C966" t="inlineStr">
        <is>
          <t>CZMladá Boleslav</t>
        </is>
      </c>
    </row>
    <row r="967">
      <c r="A967" t="inlineStr">
        <is>
          <t>CZ-208</t>
        </is>
      </c>
      <c r="B967" t="inlineStr">
        <is>
          <t>Nymburk</t>
        </is>
      </c>
      <c r="C967" t="inlineStr">
        <is>
          <t>CZNymburk</t>
        </is>
      </c>
    </row>
    <row r="968">
      <c r="A968" t="inlineStr">
        <is>
          <t>CZ-209</t>
        </is>
      </c>
      <c r="B968" t="inlineStr">
        <is>
          <t>Praha-východ</t>
        </is>
      </c>
      <c r="C968" t="inlineStr">
        <is>
          <t>CZPraha-východ</t>
        </is>
      </c>
    </row>
    <row r="969">
      <c r="A969" t="inlineStr">
        <is>
          <t>CZ-20A</t>
        </is>
      </c>
      <c r="B969" t="inlineStr">
        <is>
          <t>Praha-západ</t>
        </is>
      </c>
      <c r="C969" t="inlineStr">
        <is>
          <t>CZPraha-západ</t>
        </is>
      </c>
    </row>
    <row r="970">
      <c r="A970" t="inlineStr">
        <is>
          <t>CZ-20B</t>
        </is>
      </c>
      <c r="B970" t="inlineStr">
        <is>
          <t>Příbram</t>
        </is>
      </c>
      <c r="C970" t="inlineStr">
        <is>
          <t>CZPříbram</t>
        </is>
      </c>
    </row>
    <row r="971">
      <c r="A971" t="inlineStr">
        <is>
          <t>CZ-20C</t>
        </is>
      </c>
      <c r="B971" t="inlineStr">
        <is>
          <t>Rakovník</t>
        </is>
      </c>
      <c r="C971" t="inlineStr">
        <is>
          <t>CZRakovník</t>
        </is>
      </c>
    </row>
    <row r="972">
      <c r="A972" t="inlineStr">
        <is>
          <t>CZ-31</t>
        </is>
      </c>
      <c r="B972" t="inlineStr">
        <is>
          <t>Jihočeský kraj</t>
        </is>
      </c>
      <c r="C972" t="inlineStr">
        <is>
          <t>CZJihočeský kraj</t>
        </is>
      </c>
    </row>
    <row r="973">
      <c r="A973" t="inlineStr">
        <is>
          <t>CZ-311</t>
        </is>
      </c>
      <c r="B973" t="inlineStr">
        <is>
          <t>České Budějovice</t>
        </is>
      </c>
      <c r="C973" t="inlineStr">
        <is>
          <t>CZČeské Budějovice</t>
        </is>
      </c>
    </row>
    <row r="974">
      <c r="A974" t="inlineStr">
        <is>
          <t>CZ-312</t>
        </is>
      </c>
      <c r="B974" t="inlineStr">
        <is>
          <t>Český Krumlov</t>
        </is>
      </c>
      <c r="C974" t="inlineStr">
        <is>
          <t>CZČeský Krumlov</t>
        </is>
      </c>
    </row>
    <row r="975">
      <c r="A975" t="inlineStr">
        <is>
          <t>CZ-313</t>
        </is>
      </c>
      <c r="B975" t="inlineStr">
        <is>
          <t>Jindřichův Hradec</t>
        </is>
      </c>
      <c r="C975" t="inlineStr">
        <is>
          <t>CZJindřichův Hradec</t>
        </is>
      </c>
    </row>
    <row r="976">
      <c r="A976" t="inlineStr">
        <is>
          <t>CZ-314</t>
        </is>
      </c>
      <c r="B976" t="inlineStr">
        <is>
          <t>Písek</t>
        </is>
      </c>
      <c r="C976" t="inlineStr">
        <is>
          <t>CZPísek</t>
        </is>
      </c>
    </row>
    <row r="977">
      <c r="A977" t="inlineStr">
        <is>
          <t>CZ-315</t>
        </is>
      </c>
      <c r="B977" t="inlineStr">
        <is>
          <t>Prachatice</t>
        </is>
      </c>
      <c r="C977" t="inlineStr">
        <is>
          <t>CZPrachatice</t>
        </is>
      </c>
    </row>
    <row r="978">
      <c r="A978" t="inlineStr">
        <is>
          <t>CZ-316</t>
        </is>
      </c>
      <c r="B978" t="inlineStr">
        <is>
          <t>Strakonice</t>
        </is>
      </c>
      <c r="C978" t="inlineStr">
        <is>
          <t>CZStrakonice</t>
        </is>
      </c>
    </row>
    <row r="979">
      <c r="A979" t="inlineStr">
        <is>
          <t>CZ-317</t>
        </is>
      </c>
      <c r="B979" t="inlineStr">
        <is>
          <t>Tábor</t>
        </is>
      </c>
      <c r="C979" t="inlineStr">
        <is>
          <t>CZTábor</t>
        </is>
      </c>
    </row>
    <row r="980">
      <c r="A980" t="inlineStr">
        <is>
          <t>CZ-32</t>
        </is>
      </c>
      <c r="B980" t="inlineStr">
        <is>
          <t>Plzeňský kraj</t>
        </is>
      </c>
      <c r="C980" t="inlineStr">
        <is>
          <t>CZPlzeňský kraj</t>
        </is>
      </c>
    </row>
    <row r="981">
      <c r="A981" t="inlineStr">
        <is>
          <t>CZ-321</t>
        </is>
      </c>
      <c r="B981" t="inlineStr">
        <is>
          <t>Domažlice</t>
        </is>
      </c>
      <c r="C981" t="inlineStr">
        <is>
          <t>CZDomažlice</t>
        </is>
      </c>
    </row>
    <row r="982">
      <c r="A982" t="inlineStr">
        <is>
          <t>CZ-322</t>
        </is>
      </c>
      <c r="B982" t="inlineStr">
        <is>
          <t>Klatovy</t>
        </is>
      </c>
      <c r="C982" t="inlineStr">
        <is>
          <t>CZKlatovy</t>
        </is>
      </c>
    </row>
    <row r="983">
      <c r="A983" t="inlineStr">
        <is>
          <t>CZ-323</t>
        </is>
      </c>
      <c r="B983" t="inlineStr">
        <is>
          <t>Plzeň-město</t>
        </is>
      </c>
      <c r="C983" t="inlineStr">
        <is>
          <t>CZPlzeň-město</t>
        </is>
      </c>
    </row>
    <row r="984">
      <c r="A984" t="inlineStr">
        <is>
          <t>CZ-324</t>
        </is>
      </c>
      <c r="B984" t="inlineStr">
        <is>
          <t>Plzeň-jih</t>
        </is>
      </c>
      <c r="C984" t="inlineStr">
        <is>
          <t>CZPlzeň-jih</t>
        </is>
      </c>
    </row>
    <row r="985">
      <c r="A985" t="inlineStr">
        <is>
          <t>CZ-325</t>
        </is>
      </c>
      <c r="B985" t="inlineStr">
        <is>
          <t>Plzeň-sever</t>
        </is>
      </c>
      <c r="C985" t="inlineStr">
        <is>
          <t>CZPlzeň-sever</t>
        </is>
      </c>
    </row>
    <row r="986">
      <c r="A986" t="inlineStr">
        <is>
          <t>CZ-326</t>
        </is>
      </c>
      <c r="B986" t="inlineStr">
        <is>
          <t>Rokycany</t>
        </is>
      </c>
      <c r="C986" t="inlineStr">
        <is>
          <t>CZRokycany</t>
        </is>
      </c>
    </row>
    <row r="987">
      <c r="A987" t="inlineStr">
        <is>
          <t>CZ-327</t>
        </is>
      </c>
      <c r="B987" t="inlineStr">
        <is>
          <t>Tachov</t>
        </is>
      </c>
      <c r="C987" t="inlineStr">
        <is>
          <t>CZTachov</t>
        </is>
      </c>
    </row>
    <row r="988">
      <c r="A988" t="inlineStr">
        <is>
          <t>CZ-41</t>
        </is>
      </c>
      <c r="B988" t="inlineStr">
        <is>
          <t>Karlovarský kraj</t>
        </is>
      </c>
      <c r="C988" t="inlineStr">
        <is>
          <t>CZKarlovarský kraj</t>
        </is>
      </c>
    </row>
    <row r="989">
      <c r="A989" t="inlineStr">
        <is>
          <t>CZ-411</t>
        </is>
      </c>
      <c r="B989" t="inlineStr">
        <is>
          <t>Cheb</t>
        </is>
      </c>
      <c r="C989" t="inlineStr">
        <is>
          <t>CZCheb</t>
        </is>
      </c>
    </row>
    <row r="990">
      <c r="A990" t="inlineStr">
        <is>
          <t>CZ-412</t>
        </is>
      </c>
      <c r="B990" t="inlineStr">
        <is>
          <t>Karlovy Vary</t>
        </is>
      </c>
      <c r="C990" t="inlineStr">
        <is>
          <t>CZKarlovy Vary</t>
        </is>
      </c>
    </row>
    <row r="991">
      <c r="A991" t="inlineStr">
        <is>
          <t>CZ-413</t>
        </is>
      </c>
      <c r="B991" t="inlineStr">
        <is>
          <t>Sokolov</t>
        </is>
      </c>
      <c r="C991" t="inlineStr">
        <is>
          <t>CZSokolov</t>
        </is>
      </c>
    </row>
    <row r="992">
      <c r="A992" t="inlineStr">
        <is>
          <t>CZ-42</t>
        </is>
      </c>
      <c r="B992" t="inlineStr">
        <is>
          <t>Ústecký kraj</t>
        </is>
      </c>
      <c r="C992" t="inlineStr">
        <is>
          <t>CZÚstecký kraj</t>
        </is>
      </c>
    </row>
    <row r="993">
      <c r="A993" t="inlineStr">
        <is>
          <t>CZ-421</t>
        </is>
      </c>
      <c r="B993" t="inlineStr">
        <is>
          <t>Děčín</t>
        </is>
      </c>
      <c r="C993" t="inlineStr">
        <is>
          <t>CZDěčín</t>
        </is>
      </c>
    </row>
    <row r="994">
      <c r="A994" t="inlineStr">
        <is>
          <t>CZ-422</t>
        </is>
      </c>
      <c r="B994" t="inlineStr">
        <is>
          <t>Chomutov</t>
        </is>
      </c>
      <c r="C994" t="inlineStr">
        <is>
          <t>CZChomutov</t>
        </is>
      </c>
    </row>
    <row r="995">
      <c r="A995" t="inlineStr">
        <is>
          <t>CZ-423</t>
        </is>
      </c>
      <c r="B995" t="inlineStr">
        <is>
          <t>Litoměřice</t>
        </is>
      </c>
      <c r="C995" t="inlineStr">
        <is>
          <t>CZLitoměřice</t>
        </is>
      </c>
    </row>
    <row r="996">
      <c r="A996" t="inlineStr">
        <is>
          <t>CZ-424</t>
        </is>
      </c>
      <c r="B996" t="inlineStr">
        <is>
          <t>Louny</t>
        </is>
      </c>
      <c r="C996" t="inlineStr">
        <is>
          <t>CZLouny</t>
        </is>
      </c>
    </row>
    <row r="997">
      <c r="A997" t="inlineStr">
        <is>
          <t>CZ-425</t>
        </is>
      </c>
      <c r="B997" t="inlineStr">
        <is>
          <t>Most</t>
        </is>
      </c>
      <c r="C997" t="inlineStr">
        <is>
          <t>CZMost</t>
        </is>
      </c>
    </row>
    <row r="998">
      <c r="A998" t="inlineStr">
        <is>
          <t>CZ-426</t>
        </is>
      </c>
      <c r="B998" t="inlineStr">
        <is>
          <t>Teplice</t>
        </is>
      </c>
      <c r="C998" t="inlineStr">
        <is>
          <t>CZTeplice</t>
        </is>
      </c>
    </row>
    <row r="999">
      <c r="A999" t="inlineStr">
        <is>
          <t>CZ-427</t>
        </is>
      </c>
      <c r="B999" t="inlineStr">
        <is>
          <t>Ústí nad Labem</t>
        </is>
      </c>
      <c r="C999" t="inlineStr">
        <is>
          <t>CZÚstí nad Labem</t>
        </is>
      </c>
    </row>
    <row r="1000">
      <c r="A1000" t="inlineStr">
        <is>
          <t>CZ-51</t>
        </is>
      </c>
      <c r="B1000" t="inlineStr">
        <is>
          <t>Liberecký kraj</t>
        </is>
      </c>
      <c r="C1000" t="inlineStr">
        <is>
          <t>CZLiberecký kraj</t>
        </is>
      </c>
    </row>
    <row r="1001">
      <c r="A1001" t="inlineStr">
        <is>
          <t>CZ-511</t>
        </is>
      </c>
      <c r="B1001" t="inlineStr">
        <is>
          <t>Česká Lípa</t>
        </is>
      </c>
      <c r="C1001" t="inlineStr">
        <is>
          <t>CZČeská Lípa</t>
        </is>
      </c>
    </row>
    <row r="1002">
      <c r="A1002" t="inlineStr">
        <is>
          <t>CZ-512</t>
        </is>
      </c>
      <c r="B1002" t="inlineStr">
        <is>
          <t>Jablonec nad Nisou</t>
        </is>
      </c>
      <c r="C1002" t="inlineStr">
        <is>
          <t>CZJablonec nad Nisou</t>
        </is>
      </c>
    </row>
    <row r="1003">
      <c r="A1003" t="inlineStr">
        <is>
          <t>CZ-513</t>
        </is>
      </c>
      <c r="B1003" t="inlineStr">
        <is>
          <t>Liberec</t>
        </is>
      </c>
      <c r="C1003" t="inlineStr">
        <is>
          <t>CZLiberec</t>
        </is>
      </c>
    </row>
    <row r="1004">
      <c r="A1004" t="inlineStr">
        <is>
          <t>CZ-514</t>
        </is>
      </c>
      <c r="B1004" t="inlineStr">
        <is>
          <t>Semily</t>
        </is>
      </c>
      <c r="C1004" t="inlineStr">
        <is>
          <t>CZSemily</t>
        </is>
      </c>
    </row>
    <row r="1005">
      <c r="A1005" t="inlineStr">
        <is>
          <t>CZ-52</t>
        </is>
      </c>
      <c r="B1005" t="inlineStr">
        <is>
          <t>Královéhradecký kraj</t>
        </is>
      </c>
      <c r="C1005" t="inlineStr">
        <is>
          <t>CZKrálovéhradecký kraj</t>
        </is>
      </c>
    </row>
    <row r="1006">
      <c r="A1006" t="inlineStr">
        <is>
          <t>CZ-521</t>
        </is>
      </c>
      <c r="B1006" t="inlineStr">
        <is>
          <t>Hradec Králové</t>
        </is>
      </c>
      <c r="C1006" t="inlineStr">
        <is>
          <t>CZHradec Králové</t>
        </is>
      </c>
    </row>
    <row r="1007">
      <c r="A1007" t="inlineStr">
        <is>
          <t>CZ-522</t>
        </is>
      </c>
      <c r="B1007" t="inlineStr">
        <is>
          <t>Jičín</t>
        </is>
      </c>
      <c r="C1007" t="inlineStr">
        <is>
          <t>CZJičín</t>
        </is>
      </c>
    </row>
    <row r="1008">
      <c r="A1008" t="inlineStr">
        <is>
          <t>CZ-523</t>
        </is>
      </c>
      <c r="B1008" t="inlineStr">
        <is>
          <t>Náchod</t>
        </is>
      </c>
      <c r="C1008" t="inlineStr">
        <is>
          <t>CZNáchod</t>
        </is>
      </c>
    </row>
    <row r="1009">
      <c r="A1009" t="inlineStr">
        <is>
          <t>CZ-524</t>
        </is>
      </c>
      <c r="B1009" t="inlineStr">
        <is>
          <t>Rychnov nad Kněžnou</t>
        </is>
      </c>
      <c r="C1009" t="inlineStr">
        <is>
          <t>CZRychnov nad Kněžnou</t>
        </is>
      </c>
    </row>
    <row r="1010">
      <c r="A1010" t="inlineStr">
        <is>
          <t>CZ-525</t>
        </is>
      </c>
      <c r="B1010" t="inlineStr">
        <is>
          <t>Trutnov</t>
        </is>
      </c>
      <c r="C1010" t="inlineStr">
        <is>
          <t>CZTrutnov</t>
        </is>
      </c>
    </row>
    <row r="1011">
      <c r="A1011" t="inlineStr">
        <is>
          <t>CZ-53</t>
        </is>
      </c>
      <c r="B1011" t="inlineStr">
        <is>
          <t>Pardubický kraj</t>
        </is>
      </c>
      <c r="C1011" t="inlineStr">
        <is>
          <t>CZPardubický kraj</t>
        </is>
      </c>
    </row>
    <row r="1012">
      <c r="A1012" t="inlineStr">
        <is>
          <t>CZ-531</t>
        </is>
      </c>
      <c r="B1012" t="inlineStr">
        <is>
          <t>Chrudim</t>
        </is>
      </c>
      <c r="C1012" t="inlineStr">
        <is>
          <t>CZChrudim</t>
        </is>
      </c>
    </row>
    <row r="1013">
      <c r="A1013" t="inlineStr">
        <is>
          <t>CZ-532</t>
        </is>
      </c>
      <c r="B1013" t="inlineStr">
        <is>
          <t>Pardubice</t>
        </is>
      </c>
      <c r="C1013" t="inlineStr">
        <is>
          <t>CZPardubice</t>
        </is>
      </c>
    </row>
    <row r="1014">
      <c r="A1014" t="inlineStr">
        <is>
          <t>CZ-533</t>
        </is>
      </c>
      <c r="B1014" t="inlineStr">
        <is>
          <t>Svitavy</t>
        </is>
      </c>
      <c r="C1014" t="inlineStr">
        <is>
          <t>CZSvitavy</t>
        </is>
      </c>
    </row>
    <row r="1015">
      <c r="A1015" t="inlineStr">
        <is>
          <t>CZ-534</t>
        </is>
      </c>
      <c r="B1015" t="inlineStr">
        <is>
          <t>Ústí nad Orlicí</t>
        </is>
      </c>
      <c r="C1015" t="inlineStr">
        <is>
          <t>CZÚstí nad Orlicí</t>
        </is>
      </c>
    </row>
    <row r="1016">
      <c r="A1016" t="inlineStr">
        <is>
          <t>CZ-63</t>
        </is>
      </c>
      <c r="B1016" t="inlineStr">
        <is>
          <t>Kraj Vysočina</t>
        </is>
      </c>
      <c r="C1016" t="inlineStr">
        <is>
          <t>CZKraj Vysočina</t>
        </is>
      </c>
    </row>
    <row r="1017">
      <c r="A1017" t="inlineStr">
        <is>
          <t>CZ-631</t>
        </is>
      </c>
      <c r="B1017" t="inlineStr">
        <is>
          <t>Havlíčkův Brod</t>
        </is>
      </c>
      <c r="C1017" t="inlineStr">
        <is>
          <t>CZHavlíčkův Brod</t>
        </is>
      </c>
    </row>
    <row r="1018">
      <c r="A1018" t="inlineStr">
        <is>
          <t>CZ-632</t>
        </is>
      </c>
      <c r="B1018" t="inlineStr">
        <is>
          <t>Jihlava</t>
        </is>
      </c>
      <c r="C1018" t="inlineStr">
        <is>
          <t>CZJihlava</t>
        </is>
      </c>
    </row>
    <row r="1019">
      <c r="A1019" t="inlineStr">
        <is>
          <t>CZ-633</t>
        </is>
      </c>
      <c r="B1019" t="inlineStr">
        <is>
          <t>Pelhřimov</t>
        </is>
      </c>
      <c r="C1019" t="inlineStr">
        <is>
          <t>CZPelhřimov</t>
        </is>
      </c>
    </row>
    <row r="1020">
      <c r="A1020" t="inlineStr">
        <is>
          <t>CZ-634</t>
        </is>
      </c>
      <c r="B1020" t="inlineStr">
        <is>
          <t>Třebíč</t>
        </is>
      </c>
      <c r="C1020" t="inlineStr">
        <is>
          <t>CZTřebíč</t>
        </is>
      </c>
    </row>
    <row r="1021">
      <c r="A1021" t="inlineStr">
        <is>
          <t>CZ-635</t>
        </is>
      </c>
      <c r="B1021" t="inlineStr">
        <is>
          <t>Žďár nad Sázavou</t>
        </is>
      </c>
      <c r="C1021" t="inlineStr">
        <is>
          <t>CZŽďár nad Sázavou</t>
        </is>
      </c>
    </row>
    <row r="1022">
      <c r="A1022" t="inlineStr">
        <is>
          <t>CZ-64</t>
        </is>
      </c>
      <c r="B1022" t="inlineStr">
        <is>
          <t>Jihomoravský kraj</t>
        </is>
      </c>
      <c r="C1022" t="inlineStr">
        <is>
          <t>CZJihomoravský kraj</t>
        </is>
      </c>
    </row>
    <row r="1023">
      <c r="A1023" t="inlineStr">
        <is>
          <t>CZ-641</t>
        </is>
      </c>
      <c r="B1023" t="inlineStr">
        <is>
          <t>Blansko</t>
        </is>
      </c>
      <c r="C1023" t="inlineStr">
        <is>
          <t>CZBlansko</t>
        </is>
      </c>
    </row>
    <row r="1024">
      <c r="A1024" t="inlineStr">
        <is>
          <t>CZ-642</t>
        </is>
      </c>
      <c r="B1024" t="inlineStr">
        <is>
          <t>Brno-město</t>
        </is>
      </c>
      <c r="C1024" t="inlineStr">
        <is>
          <t>CZBrno-město</t>
        </is>
      </c>
    </row>
    <row r="1025">
      <c r="A1025" t="inlineStr">
        <is>
          <t>CZ-643</t>
        </is>
      </c>
      <c r="B1025" t="inlineStr">
        <is>
          <t>Brno-venkov</t>
        </is>
      </c>
      <c r="C1025" t="inlineStr">
        <is>
          <t>CZBrno-venkov</t>
        </is>
      </c>
    </row>
    <row r="1026">
      <c r="A1026" t="inlineStr">
        <is>
          <t>CZ-644</t>
        </is>
      </c>
      <c r="B1026" t="inlineStr">
        <is>
          <t>Břeclav</t>
        </is>
      </c>
      <c r="C1026" t="inlineStr">
        <is>
          <t>CZBřeclav</t>
        </is>
      </c>
    </row>
    <row r="1027">
      <c r="A1027" t="inlineStr">
        <is>
          <t>CZ-645</t>
        </is>
      </c>
      <c r="B1027" t="inlineStr">
        <is>
          <t>Hodonín</t>
        </is>
      </c>
      <c r="C1027" t="inlineStr">
        <is>
          <t>CZHodonín</t>
        </is>
      </c>
    </row>
    <row r="1028">
      <c r="A1028" t="inlineStr">
        <is>
          <t>CZ-646</t>
        </is>
      </c>
      <c r="B1028" t="inlineStr">
        <is>
          <t>Vyškov</t>
        </is>
      </c>
      <c r="C1028" t="inlineStr">
        <is>
          <t>CZVyškov</t>
        </is>
      </c>
    </row>
    <row r="1029">
      <c r="A1029" t="inlineStr">
        <is>
          <t>CZ-647</t>
        </is>
      </c>
      <c r="B1029" t="inlineStr">
        <is>
          <t>Znojmo</t>
        </is>
      </c>
      <c r="C1029" t="inlineStr">
        <is>
          <t>CZZnojmo</t>
        </is>
      </c>
    </row>
    <row r="1030">
      <c r="A1030" t="inlineStr">
        <is>
          <t>CZ-71</t>
        </is>
      </c>
      <c r="B1030" t="inlineStr">
        <is>
          <t>Olomoucký kraj</t>
        </is>
      </c>
      <c r="C1030" t="inlineStr">
        <is>
          <t>CZOlomoucký kraj</t>
        </is>
      </c>
    </row>
    <row r="1031">
      <c r="A1031" t="inlineStr">
        <is>
          <t>CZ-711</t>
        </is>
      </c>
      <c r="B1031" t="inlineStr">
        <is>
          <t>Jeseník</t>
        </is>
      </c>
      <c r="C1031" t="inlineStr">
        <is>
          <t>CZJeseník</t>
        </is>
      </c>
    </row>
    <row r="1032">
      <c r="A1032" t="inlineStr">
        <is>
          <t>CZ-712</t>
        </is>
      </c>
      <c r="B1032" t="inlineStr">
        <is>
          <t>Olomouc</t>
        </is>
      </c>
      <c r="C1032" t="inlineStr">
        <is>
          <t>CZOlomouc</t>
        </is>
      </c>
    </row>
    <row r="1033">
      <c r="A1033" t="inlineStr">
        <is>
          <t>CZ-713</t>
        </is>
      </c>
      <c r="B1033" t="inlineStr">
        <is>
          <t>Prostějov</t>
        </is>
      </c>
      <c r="C1033" t="inlineStr">
        <is>
          <t>CZProstějov</t>
        </is>
      </c>
    </row>
    <row r="1034">
      <c r="A1034" t="inlineStr">
        <is>
          <t>CZ-714</t>
        </is>
      </c>
      <c r="B1034" t="inlineStr">
        <is>
          <t>Přerov</t>
        </is>
      </c>
      <c r="C1034" t="inlineStr">
        <is>
          <t>CZPřerov</t>
        </is>
      </c>
    </row>
    <row r="1035">
      <c r="A1035" t="inlineStr">
        <is>
          <t>CZ-715</t>
        </is>
      </c>
      <c r="B1035" t="inlineStr">
        <is>
          <t>Šumperk</t>
        </is>
      </c>
      <c r="C1035" t="inlineStr">
        <is>
          <t>CZŠumperk</t>
        </is>
      </c>
    </row>
    <row r="1036">
      <c r="A1036" t="inlineStr">
        <is>
          <t>CZ-72</t>
        </is>
      </c>
      <c r="B1036" t="inlineStr">
        <is>
          <t>Zlínský kraj</t>
        </is>
      </c>
      <c r="C1036" t="inlineStr">
        <is>
          <t>CZZlínský kraj</t>
        </is>
      </c>
    </row>
    <row r="1037">
      <c r="A1037" t="inlineStr">
        <is>
          <t>CZ-721</t>
        </is>
      </c>
      <c r="B1037" t="inlineStr">
        <is>
          <t>Kroměříž</t>
        </is>
      </c>
      <c r="C1037" t="inlineStr">
        <is>
          <t>CZKroměříž</t>
        </is>
      </c>
    </row>
    <row r="1038">
      <c r="A1038" t="inlineStr">
        <is>
          <t>CZ-722</t>
        </is>
      </c>
      <c r="B1038" t="inlineStr">
        <is>
          <t>Uherské Hradiště</t>
        </is>
      </c>
      <c r="C1038" t="inlineStr">
        <is>
          <t>CZUherské Hradiště</t>
        </is>
      </c>
    </row>
    <row r="1039">
      <c r="A1039" t="inlineStr">
        <is>
          <t>CZ-723</t>
        </is>
      </c>
      <c r="B1039" t="inlineStr">
        <is>
          <t>Vsetín</t>
        </is>
      </c>
      <c r="C1039" t="inlineStr">
        <is>
          <t>CZVsetín</t>
        </is>
      </c>
    </row>
    <row r="1040">
      <c r="A1040" t="inlineStr">
        <is>
          <t>CZ-724</t>
        </is>
      </c>
      <c r="B1040" t="inlineStr">
        <is>
          <t>Zlín</t>
        </is>
      </c>
      <c r="C1040" t="inlineStr">
        <is>
          <t>CZZlín</t>
        </is>
      </c>
    </row>
    <row r="1041">
      <c r="A1041" t="inlineStr">
        <is>
          <t>CZ-80</t>
        </is>
      </c>
      <c r="B1041" t="inlineStr">
        <is>
          <t>Moravskoslezský kraj</t>
        </is>
      </c>
      <c r="C1041" t="inlineStr">
        <is>
          <t>CZMoravskoslezský kraj</t>
        </is>
      </c>
    </row>
    <row r="1042">
      <c r="A1042" t="inlineStr">
        <is>
          <t>CZ-801</t>
        </is>
      </c>
      <c r="B1042" t="inlineStr">
        <is>
          <t>Bruntál</t>
        </is>
      </c>
      <c r="C1042" t="inlineStr">
        <is>
          <t>CZBruntál</t>
        </is>
      </c>
    </row>
    <row r="1043">
      <c r="A1043" t="inlineStr">
        <is>
          <t>CZ-802</t>
        </is>
      </c>
      <c r="B1043" t="inlineStr">
        <is>
          <t>Frýdek-Místek</t>
        </is>
      </c>
      <c r="C1043" t="inlineStr">
        <is>
          <t>CZFrýdek-Místek</t>
        </is>
      </c>
    </row>
    <row r="1044">
      <c r="A1044" t="inlineStr">
        <is>
          <t>CZ-803</t>
        </is>
      </c>
      <c r="B1044" t="inlineStr">
        <is>
          <t>Karviná</t>
        </is>
      </c>
      <c r="C1044" t="inlineStr">
        <is>
          <t>CZKarviná</t>
        </is>
      </c>
    </row>
    <row r="1045">
      <c r="A1045" t="inlineStr">
        <is>
          <t>CZ-804</t>
        </is>
      </c>
      <c r="B1045" t="inlineStr">
        <is>
          <t>Nový Jičín</t>
        </is>
      </c>
      <c r="C1045" t="inlineStr">
        <is>
          <t>CZNový Jičín</t>
        </is>
      </c>
    </row>
    <row r="1046">
      <c r="A1046" t="inlineStr">
        <is>
          <t>CZ-805</t>
        </is>
      </c>
      <c r="B1046" t="inlineStr">
        <is>
          <t>Opava</t>
        </is>
      </c>
      <c r="C1046" t="inlineStr">
        <is>
          <t>CZOpava</t>
        </is>
      </c>
    </row>
    <row r="1047">
      <c r="A1047" t="inlineStr">
        <is>
          <t>CZ-806</t>
        </is>
      </c>
      <c r="B1047" t="inlineStr">
        <is>
          <t>Ostrava-město</t>
        </is>
      </c>
      <c r="C1047" t="inlineStr">
        <is>
          <t>CZOstrava-město</t>
        </is>
      </c>
    </row>
    <row r="1048">
      <c r="A1048" t="inlineStr">
        <is>
          <t>CZ-10</t>
        </is>
      </c>
      <c r="B1048" t="inlineStr">
        <is>
          <t>Praha, Hlavní město</t>
        </is>
      </c>
      <c r="C1048" t="inlineStr">
        <is>
          <t>CZPraha, Hlavní město</t>
        </is>
      </c>
    </row>
    <row r="1049">
      <c r="A1049" t="inlineStr">
        <is>
          <t>DE-BB</t>
        </is>
      </c>
      <c r="B1049" t="inlineStr">
        <is>
          <t>Brandenburg</t>
        </is>
      </c>
      <c r="C1049" t="inlineStr">
        <is>
          <t>DEBrandenburg</t>
        </is>
      </c>
    </row>
    <row r="1050">
      <c r="A1050" t="inlineStr">
        <is>
          <t>DE-BE</t>
        </is>
      </c>
      <c r="B1050" t="inlineStr">
        <is>
          <t>Berlin</t>
        </is>
      </c>
      <c r="C1050" t="inlineStr">
        <is>
          <t>DEBerlin</t>
        </is>
      </c>
    </row>
    <row r="1051">
      <c r="A1051" t="inlineStr">
        <is>
          <t>DE-BW</t>
        </is>
      </c>
      <c r="B1051" t="inlineStr">
        <is>
          <t>Baden-Württemberg</t>
        </is>
      </c>
      <c r="C1051" t="inlineStr">
        <is>
          <t>DEBaden-Württemberg</t>
        </is>
      </c>
    </row>
    <row r="1052">
      <c r="A1052" t="inlineStr">
        <is>
          <t>DE-BY</t>
        </is>
      </c>
      <c r="B1052" t="inlineStr">
        <is>
          <t>Bayern</t>
        </is>
      </c>
      <c r="C1052" t="inlineStr">
        <is>
          <t>DEBayern</t>
        </is>
      </c>
    </row>
    <row r="1053">
      <c r="A1053" t="inlineStr">
        <is>
          <t>DE-HB</t>
        </is>
      </c>
      <c r="B1053" t="inlineStr">
        <is>
          <t>Bremen</t>
        </is>
      </c>
      <c r="C1053" t="inlineStr">
        <is>
          <t>DEBremen</t>
        </is>
      </c>
    </row>
    <row r="1054">
      <c r="A1054" t="inlineStr">
        <is>
          <t>DE-HE</t>
        </is>
      </c>
      <c r="B1054" t="inlineStr">
        <is>
          <t>Hessen</t>
        </is>
      </c>
      <c r="C1054" t="inlineStr">
        <is>
          <t>DEHessen</t>
        </is>
      </c>
    </row>
    <row r="1055">
      <c r="A1055" t="inlineStr">
        <is>
          <t>DE-HH</t>
        </is>
      </c>
      <c r="B1055" t="inlineStr">
        <is>
          <t>Hamburg</t>
        </is>
      </c>
      <c r="C1055" t="inlineStr">
        <is>
          <t>DEHamburg</t>
        </is>
      </c>
    </row>
    <row r="1056">
      <c r="A1056" t="inlineStr">
        <is>
          <t>DE-MV</t>
        </is>
      </c>
      <c r="B1056" t="inlineStr">
        <is>
          <t>Mecklenburg-Vorpommern</t>
        </is>
      </c>
      <c r="C1056" t="inlineStr">
        <is>
          <t>DEMecklenburg-Vorpommern</t>
        </is>
      </c>
    </row>
    <row r="1057">
      <c r="A1057" t="inlineStr">
        <is>
          <t>DE-NI</t>
        </is>
      </c>
      <c r="B1057" t="inlineStr">
        <is>
          <t>Niedersachsen</t>
        </is>
      </c>
      <c r="C1057" t="inlineStr">
        <is>
          <t>DENiedersachsen</t>
        </is>
      </c>
    </row>
    <row r="1058">
      <c r="A1058" t="inlineStr">
        <is>
          <t>DE-NW</t>
        </is>
      </c>
      <c r="B1058" t="inlineStr">
        <is>
          <t>Nordrhein-Westfalen</t>
        </is>
      </c>
      <c r="C1058" t="inlineStr">
        <is>
          <t>DENordrhein-Westfalen</t>
        </is>
      </c>
    </row>
    <row r="1059">
      <c r="A1059" t="inlineStr">
        <is>
          <t>DE-RP</t>
        </is>
      </c>
      <c r="B1059" t="inlineStr">
        <is>
          <t>Rheinland-Pfalz</t>
        </is>
      </c>
      <c r="C1059" t="inlineStr">
        <is>
          <t>DERheinland-Pfalz</t>
        </is>
      </c>
    </row>
    <row r="1060">
      <c r="A1060" t="inlineStr">
        <is>
          <t>DE-SH</t>
        </is>
      </c>
      <c r="B1060" t="inlineStr">
        <is>
          <t>Schleswig-Holstein</t>
        </is>
      </c>
      <c r="C1060" t="inlineStr">
        <is>
          <t>DESchleswig-Holstein</t>
        </is>
      </c>
    </row>
    <row r="1061">
      <c r="A1061" t="inlineStr">
        <is>
          <t>DE-SL</t>
        </is>
      </c>
      <c r="B1061" t="inlineStr">
        <is>
          <t>Saarland</t>
        </is>
      </c>
      <c r="C1061" t="inlineStr">
        <is>
          <t>DESaarland</t>
        </is>
      </c>
    </row>
    <row r="1062">
      <c r="A1062" t="inlineStr">
        <is>
          <t>DE-SN</t>
        </is>
      </c>
      <c r="B1062" t="inlineStr">
        <is>
          <t>Sachsen</t>
        </is>
      </c>
      <c r="C1062" t="inlineStr">
        <is>
          <t>DESachsen</t>
        </is>
      </c>
    </row>
    <row r="1063">
      <c r="A1063" t="inlineStr">
        <is>
          <t>DE-ST</t>
        </is>
      </c>
      <c r="B1063" t="inlineStr">
        <is>
          <t>Sachsen-Anhalt</t>
        </is>
      </c>
      <c r="C1063" t="inlineStr">
        <is>
          <t>DESachsen-Anhalt</t>
        </is>
      </c>
    </row>
    <row r="1064">
      <c r="A1064" t="inlineStr">
        <is>
          <t>DE-TH</t>
        </is>
      </c>
      <c r="B1064" t="inlineStr">
        <is>
          <t>Thüringen</t>
        </is>
      </c>
      <c r="C1064" t="inlineStr">
        <is>
          <t>DEThüringen</t>
        </is>
      </c>
    </row>
    <row r="1065">
      <c r="A1065" t="inlineStr">
        <is>
          <t>DJ-AR</t>
        </is>
      </c>
      <c r="B1065" t="inlineStr">
        <is>
          <t>‘Artā</t>
        </is>
      </c>
      <c r="C1065" t="inlineStr">
        <is>
          <t>DJ‘Artā</t>
        </is>
      </c>
    </row>
    <row r="1066">
      <c r="A1066" t="inlineStr">
        <is>
          <t>DJ-AR</t>
        </is>
      </c>
      <c r="B1066" t="inlineStr">
        <is>
          <t>Arta</t>
        </is>
      </c>
      <c r="C1066" t="inlineStr">
        <is>
          <t>DJArta</t>
        </is>
      </c>
    </row>
    <row r="1067">
      <c r="A1067" t="inlineStr">
        <is>
          <t>DJ-AS</t>
        </is>
      </c>
      <c r="B1067" t="inlineStr">
        <is>
          <t>‘Alī Şabīḩ</t>
        </is>
      </c>
      <c r="C1067" t="inlineStr">
        <is>
          <t>DJ‘Alī Şabīḩ</t>
        </is>
      </c>
    </row>
    <row r="1068">
      <c r="A1068" t="inlineStr">
        <is>
          <t>DJ-AS</t>
        </is>
      </c>
      <c r="B1068" t="inlineStr">
        <is>
          <t>Ali Sabieh</t>
        </is>
      </c>
      <c r="C1068" t="inlineStr">
        <is>
          <t>DJAli Sabieh</t>
        </is>
      </c>
    </row>
    <row r="1069">
      <c r="A1069" t="inlineStr">
        <is>
          <t>DJ-DI</t>
        </is>
      </c>
      <c r="B1069" t="inlineStr">
        <is>
          <t>Dikhīl</t>
        </is>
      </c>
      <c r="C1069" t="inlineStr">
        <is>
          <t>DJDikhīl</t>
        </is>
      </c>
    </row>
    <row r="1070">
      <c r="A1070" t="inlineStr">
        <is>
          <t>DJ-DI</t>
        </is>
      </c>
      <c r="B1070" t="inlineStr">
        <is>
          <t>Dikhil</t>
        </is>
      </c>
      <c r="C1070" t="inlineStr">
        <is>
          <t>DJDikhil</t>
        </is>
      </c>
    </row>
    <row r="1071">
      <c r="A1071" t="inlineStr">
        <is>
          <t>DJ-OB</t>
        </is>
      </c>
      <c r="B1071" t="inlineStr">
        <is>
          <t>Awbūk</t>
        </is>
      </c>
      <c r="C1071" t="inlineStr">
        <is>
          <t>DJAwbūk</t>
        </is>
      </c>
    </row>
    <row r="1072">
      <c r="A1072" t="inlineStr">
        <is>
          <t>DJ-OB</t>
        </is>
      </c>
      <c r="B1072" t="inlineStr">
        <is>
          <t>Obock</t>
        </is>
      </c>
      <c r="C1072" t="inlineStr">
        <is>
          <t>DJObock</t>
        </is>
      </c>
    </row>
    <row r="1073">
      <c r="A1073" t="inlineStr">
        <is>
          <t>DJ-TA</t>
        </is>
      </c>
      <c r="B1073" t="inlineStr">
        <is>
          <t>Tājūrah</t>
        </is>
      </c>
      <c r="C1073" t="inlineStr">
        <is>
          <t>DJTājūrah</t>
        </is>
      </c>
    </row>
    <row r="1074">
      <c r="A1074" t="inlineStr">
        <is>
          <t>DJ-TA</t>
        </is>
      </c>
      <c r="B1074" t="inlineStr">
        <is>
          <t>Tadjourah</t>
        </is>
      </c>
      <c r="C1074" t="inlineStr">
        <is>
          <t>DJTadjourah</t>
        </is>
      </c>
    </row>
    <row r="1075">
      <c r="A1075" t="inlineStr">
        <is>
          <t>DJ-DJ</t>
        </is>
      </c>
      <c r="B1075" t="inlineStr">
        <is>
          <t>Jībūtī</t>
        </is>
      </c>
      <c r="C1075" t="inlineStr">
        <is>
          <t>DJJībūtī</t>
        </is>
      </c>
    </row>
    <row r="1076">
      <c r="A1076" t="inlineStr">
        <is>
          <t>DJ-DJ</t>
        </is>
      </c>
      <c r="B1076" t="inlineStr">
        <is>
          <t>Djibouti</t>
        </is>
      </c>
      <c r="C1076" t="inlineStr">
        <is>
          <t>DJDjibouti</t>
        </is>
      </c>
    </row>
    <row r="1077">
      <c r="A1077" t="inlineStr">
        <is>
          <t>DK-81</t>
        </is>
      </c>
      <c r="B1077" t="inlineStr">
        <is>
          <t>Nordjylland</t>
        </is>
      </c>
      <c r="C1077" t="inlineStr">
        <is>
          <t>DKNordjylland</t>
        </is>
      </c>
    </row>
    <row r="1078">
      <c r="A1078" t="inlineStr">
        <is>
          <t>DK-82</t>
        </is>
      </c>
      <c r="B1078" t="inlineStr">
        <is>
          <t>Midtjylland</t>
        </is>
      </c>
      <c r="C1078" t="inlineStr">
        <is>
          <t>DKMidtjylland</t>
        </is>
      </c>
    </row>
    <row r="1079">
      <c r="A1079" t="inlineStr">
        <is>
          <t>DK-83</t>
        </is>
      </c>
      <c r="B1079" t="inlineStr">
        <is>
          <t>Syddanmark</t>
        </is>
      </c>
      <c r="C1079" t="inlineStr">
        <is>
          <t>DKSyddanmark</t>
        </is>
      </c>
    </row>
    <row r="1080">
      <c r="A1080" t="inlineStr">
        <is>
          <t>DK-84</t>
        </is>
      </c>
      <c r="B1080" t="inlineStr">
        <is>
          <t>Hovedstaden</t>
        </is>
      </c>
      <c r="C1080" t="inlineStr">
        <is>
          <t>DKHovedstaden</t>
        </is>
      </c>
    </row>
    <row r="1081">
      <c r="A1081" t="inlineStr">
        <is>
          <t>DK-85</t>
        </is>
      </c>
      <c r="B1081" t="inlineStr">
        <is>
          <t>Sjælland</t>
        </is>
      </c>
      <c r="C1081" t="inlineStr">
        <is>
          <t>DKSjælland</t>
        </is>
      </c>
    </row>
    <row r="1082">
      <c r="A1082" t="inlineStr">
        <is>
          <t>DM-02</t>
        </is>
      </c>
      <c r="B1082" t="inlineStr">
        <is>
          <t>Saint Andrew</t>
        </is>
      </c>
      <c r="C1082" t="inlineStr">
        <is>
          <t>DMSaint Andrew</t>
        </is>
      </c>
    </row>
    <row r="1083">
      <c r="A1083" t="inlineStr">
        <is>
          <t>DM-03</t>
        </is>
      </c>
      <c r="B1083" t="inlineStr">
        <is>
          <t>Saint David</t>
        </is>
      </c>
      <c r="C1083" t="inlineStr">
        <is>
          <t>DMSaint David</t>
        </is>
      </c>
    </row>
    <row r="1084">
      <c r="A1084" t="inlineStr">
        <is>
          <t>DM-04</t>
        </is>
      </c>
      <c r="B1084" t="inlineStr">
        <is>
          <t>Saint George</t>
        </is>
      </c>
      <c r="C1084" t="inlineStr">
        <is>
          <t>DMSaint George</t>
        </is>
      </c>
    </row>
    <row r="1085">
      <c r="A1085" t="inlineStr">
        <is>
          <t>DM-05</t>
        </is>
      </c>
      <c r="B1085" t="inlineStr">
        <is>
          <t>Saint John</t>
        </is>
      </c>
      <c r="C1085" t="inlineStr">
        <is>
          <t>DMSaint John</t>
        </is>
      </c>
    </row>
    <row r="1086">
      <c r="A1086" t="inlineStr">
        <is>
          <t>DM-06</t>
        </is>
      </c>
      <c r="B1086" t="inlineStr">
        <is>
          <t>Saint Joseph</t>
        </is>
      </c>
      <c r="C1086" t="inlineStr">
        <is>
          <t>DMSaint Joseph</t>
        </is>
      </c>
    </row>
    <row r="1087">
      <c r="A1087" t="inlineStr">
        <is>
          <t>DM-07</t>
        </is>
      </c>
      <c r="B1087" t="inlineStr">
        <is>
          <t>Saint Luke</t>
        </is>
      </c>
      <c r="C1087" t="inlineStr">
        <is>
          <t>DMSaint Luke</t>
        </is>
      </c>
    </row>
    <row r="1088">
      <c r="A1088" t="inlineStr">
        <is>
          <t>DM-08</t>
        </is>
      </c>
      <c r="B1088" t="inlineStr">
        <is>
          <t>Saint Mark</t>
        </is>
      </c>
      <c r="C1088" t="inlineStr">
        <is>
          <t>DMSaint Mark</t>
        </is>
      </c>
    </row>
    <row r="1089">
      <c r="A1089" t="inlineStr">
        <is>
          <t>DM-09</t>
        </is>
      </c>
      <c r="B1089" t="inlineStr">
        <is>
          <t>Saint Patrick</t>
        </is>
      </c>
      <c r="C1089" t="inlineStr">
        <is>
          <t>DMSaint Patrick</t>
        </is>
      </c>
    </row>
    <row r="1090">
      <c r="A1090" t="inlineStr">
        <is>
          <t>DM-10</t>
        </is>
      </c>
      <c r="B1090" t="inlineStr">
        <is>
          <t>Saint Paul</t>
        </is>
      </c>
      <c r="C1090" t="inlineStr">
        <is>
          <t>DMSaint Paul</t>
        </is>
      </c>
    </row>
    <row r="1091">
      <c r="A1091" t="inlineStr">
        <is>
          <t>DM-11</t>
        </is>
      </c>
      <c r="B1091" t="inlineStr">
        <is>
          <t>Saint Peter</t>
        </is>
      </c>
      <c r="C1091" t="inlineStr">
        <is>
          <t>DMSaint Peter</t>
        </is>
      </c>
    </row>
    <row r="1092">
      <c r="A1092" t="inlineStr">
        <is>
          <t>DO-33</t>
        </is>
      </c>
      <c r="B1092" t="inlineStr">
        <is>
          <t>Cibao Nordeste</t>
        </is>
      </c>
      <c r="C1092" t="inlineStr">
        <is>
          <t>DOCibao Nordeste</t>
        </is>
      </c>
    </row>
    <row r="1093">
      <c r="A1093" t="inlineStr">
        <is>
          <t>DO-06</t>
        </is>
      </c>
      <c r="B1093" t="inlineStr">
        <is>
          <t>Duarte</t>
        </is>
      </c>
      <c r="C1093" t="inlineStr">
        <is>
          <t>DODuarte</t>
        </is>
      </c>
    </row>
    <row r="1094">
      <c r="A1094" t="inlineStr">
        <is>
          <t>DO-14</t>
        </is>
      </c>
      <c r="B1094" t="inlineStr">
        <is>
          <t>María Trinidad Sánchez</t>
        </is>
      </c>
      <c r="C1094" t="inlineStr">
        <is>
          <t>DOMaría Trinidad Sánchez</t>
        </is>
      </c>
    </row>
    <row r="1095">
      <c r="A1095" t="inlineStr">
        <is>
          <t>DO-19</t>
        </is>
      </c>
      <c r="B1095" t="inlineStr">
        <is>
          <t>Hermanas Mirabal</t>
        </is>
      </c>
      <c r="C1095" t="inlineStr">
        <is>
          <t>DOHermanas Mirabal</t>
        </is>
      </c>
    </row>
    <row r="1096">
      <c r="A1096" t="inlineStr">
        <is>
          <t>DO-20</t>
        </is>
      </c>
      <c r="B1096" t="inlineStr">
        <is>
          <t>Samaná</t>
        </is>
      </c>
      <c r="C1096" t="inlineStr">
        <is>
          <t>DOSamaná</t>
        </is>
      </c>
    </row>
    <row r="1097">
      <c r="A1097" t="inlineStr">
        <is>
          <t>DO-34</t>
        </is>
      </c>
      <c r="B1097" t="inlineStr">
        <is>
          <t>Cibao Noroeste</t>
        </is>
      </c>
      <c r="C1097" t="inlineStr">
        <is>
          <t>DOCibao Noroeste</t>
        </is>
      </c>
    </row>
    <row r="1098">
      <c r="A1098" t="inlineStr">
        <is>
          <t>DO-05</t>
        </is>
      </c>
      <c r="B1098" t="inlineStr">
        <is>
          <t>Dajabón</t>
        </is>
      </c>
      <c r="C1098" t="inlineStr">
        <is>
          <t>DODajabón</t>
        </is>
      </c>
    </row>
    <row r="1099">
      <c r="A1099" t="inlineStr">
        <is>
          <t>DO-15</t>
        </is>
      </c>
      <c r="B1099" t="inlineStr">
        <is>
          <t>Monte Cristi</t>
        </is>
      </c>
      <c r="C1099" t="inlineStr">
        <is>
          <t>DOMonte Cristi</t>
        </is>
      </c>
    </row>
    <row r="1100">
      <c r="A1100" t="inlineStr">
        <is>
          <t>DO-26</t>
        </is>
      </c>
      <c r="B1100" t="inlineStr">
        <is>
          <t>Santiago Rodríguez</t>
        </is>
      </c>
      <c r="C1100" t="inlineStr">
        <is>
          <t>DOSantiago Rodríguez</t>
        </is>
      </c>
    </row>
    <row r="1101">
      <c r="A1101" t="inlineStr">
        <is>
          <t>DO-27</t>
        </is>
      </c>
      <c r="B1101" t="inlineStr">
        <is>
          <t>Valverde</t>
        </is>
      </c>
      <c r="C1101" t="inlineStr">
        <is>
          <t>DOValverde</t>
        </is>
      </c>
    </row>
    <row r="1102">
      <c r="A1102" t="inlineStr">
        <is>
          <t>DO-35</t>
        </is>
      </c>
      <c r="B1102" t="inlineStr">
        <is>
          <t>Cibao Norte</t>
        </is>
      </c>
      <c r="C1102" t="inlineStr">
        <is>
          <t>DOCibao Norte</t>
        </is>
      </c>
    </row>
    <row r="1103">
      <c r="A1103" t="inlineStr">
        <is>
          <t>DO-09</t>
        </is>
      </c>
      <c r="B1103" t="inlineStr">
        <is>
          <t>Espaillat</t>
        </is>
      </c>
      <c r="C1103" t="inlineStr">
        <is>
          <t>DOEspaillat</t>
        </is>
      </c>
    </row>
    <row r="1104">
      <c r="A1104" t="inlineStr">
        <is>
          <t>DO-18</t>
        </is>
      </c>
      <c r="B1104" t="inlineStr">
        <is>
          <t>Puerto Plata</t>
        </is>
      </c>
      <c r="C1104" t="inlineStr">
        <is>
          <t>DOPuerto Plata</t>
        </is>
      </c>
    </row>
    <row r="1105">
      <c r="A1105" t="inlineStr">
        <is>
          <t>DO-25</t>
        </is>
      </c>
      <c r="B1105" t="inlineStr">
        <is>
          <t>Santiago</t>
        </is>
      </c>
      <c r="C1105" t="inlineStr">
        <is>
          <t>DOSantiago</t>
        </is>
      </c>
    </row>
    <row r="1106">
      <c r="A1106" t="inlineStr">
        <is>
          <t>DO-36</t>
        </is>
      </c>
      <c r="B1106" t="inlineStr">
        <is>
          <t>Cibao Sur</t>
        </is>
      </c>
      <c r="C1106" t="inlineStr">
        <is>
          <t>DOCibao Sur</t>
        </is>
      </c>
    </row>
    <row r="1107">
      <c r="A1107" t="inlineStr">
        <is>
          <t>DO-13</t>
        </is>
      </c>
      <c r="B1107" t="inlineStr">
        <is>
          <t>La Vega</t>
        </is>
      </c>
      <c r="C1107" t="inlineStr">
        <is>
          <t>DOLa Vega</t>
        </is>
      </c>
    </row>
    <row r="1108">
      <c r="A1108" t="inlineStr">
        <is>
          <t>DO-24</t>
        </is>
      </c>
      <c r="B1108" t="inlineStr">
        <is>
          <t>Sánchez Ramírez</t>
        </is>
      </c>
      <c r="C1108" t="inlineStr">
        <is>
          <t>DOSánchez Ramírez</t>
        </is>
      </c>
    </row>
    <row r="1109">
      <c r="A1109" t="inlineStr">
        <is>
          <t>DO-28</t>
        </is>
      </c>
      <c r="B1109" t="inlineStr">
        <is>
          <t>Monseñor Nouel</t>
        </is>
      </c>
      <c r="C1109" t="inlineStr">
        <is>
          <t>DOMonseñor Nouel</t>
        </is>
      </c>
    </row>
    <row r="1110">
      <c r="A1110" t="inlineStr">
        <is>
          <t>DO-37</t>
        </is>
      </c>
      <c r="B1110" t="inlineStr">
        <is>
          <t>El Valle</t>
        </is>
      </c>
      <c r="C1110" t="inlineStr">
        <is>
          <t>DOEl Valle</t>
        </is>
      </c>
    </row>
    <row r="1111">
      <c r="A1111" t="inlineStr">
        <is>
          <t>DO-07</t>
        </is>
      </c>
      <c r="B1111" t="inlineStr">
        <is>
          <t>Elías Piña</t>
        </is>
      </c>
      <c r="C1111" t="inlineStr">
        <is>
          <t>DOElías Piña</t>
        </is>
      </c>
    </row>
    <row r="1112">
      <c r="A1112" t="inlineStr">
        <is>
          <t>DO-22</t>
        </is>
      </c>
      <c r="B1112" t="inlineStr">
        <is>
          <t>San Juan</t>
        </is>
      </c>
      <c r="C1112" t="inlineStr">
        <is>
          <t>DOSan Juan</t>
        </is>
      </c>
    </row>
    <row r="1113">
      <c r="A1113" t="inlineStr">
        <is>
          <t>DO-38</t>
        </is>
      </c>
      <c r="B1113" t="inlineStr">
        <is>
          <t>Enriquillo</t>
        </is>
      </c>
      <c r="C1113" t="inlineStr">
        <is>
          <t>DOEnriquillo</t>
        </is>
      </c>
    </row>
    <row r="1114">
      <c r="A1114" t="inlineStr">
        <is>
          <t>DO-03</t>
        </is>
      </c>
      <c r="B1114" t="inlineStr">
        <is>
          <t>Baoruco</t>
        </is>
      </c>
      <c r="C1114" t="inlineStr">
        <is>
          <t>DOBaoruco</t>
        </is>
      </c>
    </row>
    <row r="1115">
      <c r="A1115" t="inlineStr">
        <is>
          <t>DO-04</t>
        </is>
      </c>
      <c r="B1115" t="inlineStr">
        <is>
          <t>Barahona</t>
        </is>
      </c>
      <c r="C1115" t="inlineStr">
        <is>
          <t>DOBarahona</t>
        </is>
      </c>
    </row>
    <row r="1116">
      <c r="A1116" t="inlineStr">
        <is>
          <t>DO-10</t>
        </is>
      </c>
      <c r="B1116" t="inlineStr">
        <is>
          <t>Independencia</t>
        </is>
      </c>
      <c r="C1116" t="inlineStr">
        <is>
          <t>DOIndependencia</t>
        </is>
      </c>
    </row>
    <row r="1117">
      <c r="A1117" t="inlineStr">
        <is>
          <t>DO-16</t>
        </is>
      </c>
      <c r="B1117" t="inlineStr">
        <is>
          <t>Pedernales</t>
        </is>
      </c>
      <c r="C1117" t="inlineStr">
        <is>
          <t>DOPedernales</t>
        </is>
      </c>
    </row>
    <row r="1118">
      <c r="A1118" t="inlineStr">
        <is>
          <t>DO-39</t>
        </is>
      </c>
      <c r="B1118" t="inlineStr">
        <is>
          <t>Higuamo</t>
        </is>
      </c>
      <c r="C1118" t="inlineStr">
        <is>
          <t>DOHiguamo</t>
        </is>
      </c>
    </row>
    <row r="1119">
      <c r="A1119" t="inlineStr">
        <is>
          <t>DO-23</t>
        </is>
      </c>
      <c r="B1119" t="inlineStr">
        <is>
          <t>San Pedro de Macorís</t>
        </is>
      </c>
      <c r="C1119" t="inlineStr">
        <is>
          <t>DOSan Pedro de Macorís</t>
        </is>
      </c>
    </row>
    <row r="1120">
      <c r="A1120" t="inlineStr">
        <is>
          <t>DO-29</t>
        </is>
      </c>
      <c r="B1120" t="inlineStr">
        <is>
          <t>Monte Plata</t>
        </is>
      </c>
      <c r="C1120" t="inlineStr">
        <is>
          <t>DOMonte Plata</t>
        </is>
      </c>
    </row>
    <row r="1121">
      <c r="A1121" t="inlineStr">
        <is>
          <t>DO-30</t>
        </is>
      </c>
      <c r="B1121" t="inlineStr">
        <is>
          <t>Hato Mayor</t>
        </is>
      </c>
      <c r="C1121" t="inlineStr">
        <is>
          <t>DOHato Mayor</t>
        </is>
      </c>
    </row>
    <row r="1122">
      <c r="A1122" t="inlineStr">
        <is>
          <t>DO-40</t>
        </is>
      </c>
      <c r="B1122" t="inlineStr">
        <is>
          <t>Ozama</t>
        </is>
      </c>
      <c r="C1122" t="inlineStr">
        <is>
          <t>DOOzama</t>
        </is>
      </c>
    </row>
    <row r="1123">
      <c r="A1123" t="inlineStr">
        <is>
          <t>DO-32</t>
        </is>
      </c>
      <c r="B1123" t="inlineStr">
        <is>
          <t>Santo Domingo</t>
        </is>
      </c>
      <c r="C1123" t="inlineStr">
        <is>
          <t>DOSanto Domingo</t>
        </is>
      </c>
    </row>
    <row r="1124">
      <c r="A1124" t="inlineStr">
        <is>
          <t>DO-01</t>
        </is>
      </c>
      <c r="B1124" t="inlineStr">
        <is>
          <t>Distrito Nacional (Santo Domingo)</t>
        </is>
      </c>
      <c r="C1124" t="inlineStr">
        <is>
          <t>DODistrito Nacional (Santo Domingo)</t>
        </is>
      </c>
    </row>
    <row r="1125">
      <c r="A1125" t="inlineStr">
        <is>
          <t>DO-41</t>
        </is>
      </c>
      <c r="B1125" t="inlineStr">
        <is>
          <t>Valdesia</t>
        </is>
      </c>
      <c r="C1125" t="inlineStr">
        <is>
          <t>DOValdesia</t>
        </is>
      </c>
    </row>
    <row r="1126">
      <c r="A1126" t="inlineStr">
        <is>
          <t>DO-02</t>
        </is>
      </c>
      <c r="B1126" t="inlineStr">
        <is>
          <t>Azua</t>
        </is>
      </c>
      <c r="C1126" t="inlineStr">
        <is>
          <t>DOAzua</t>
        </is>
      </c>
    </row>
    <row r="1127">
      <c r="A1127" t="inlineStr">
        <is>
          <t>DO-17</t>
        </is>
      </c>
      <c r="B1127" t="inlineStr">
        <is>
          <t>Peravia</t>
        </is>
      </c>
      <c r="C1127" t="inlineStr">
        <is>
          <t>DOPeravia</t>
        </is>
      </c>
    </row>
    <row r="1128">
      <c r="A1128" t="inlineStr">
        <is>
          <t>DO-21</t>
        </is>
      </c>
      <c r="B1128" t="inlineStr">
        <is>
          <t>San Cristóbal</t>
        </is>
      </c>
      <c r="C1128" t="inlineStr">
        <is>
          <t>DOSan Cristóbal</t>
        </is>
      </c>
    </row>
    <row r="1129">
      <c r="A1129" t="inlineStr">
        <is>
          <t>DO-31</t>
        </is>
      </c>
      <c r="B1129" t="inlineStr">
        <is>
          <t>San José de Ocoa</t>
        </is>
      </c>
      <c r="C1129" t="inlineStr">
        <is>
          <t>DOSan José de Ocoa</t>
        </is>
      </c>
    </row>
    <row r="1130">
      <c r="A1130" t="inlineStr">
        <is>
          <t>DO-42</t>
        </is>
      </c>
      <c r="B1130" t="inlineStr">
        <is>
          <t>Yuma</t>
        </is>
      </c>
      <c r="C1130" t="inlineStr">
        <is>
          <t>DOYuma</t>
        </is>
      </c>
    </row>
    <row r="1131">
      <c r="A1131" t="inlineStr">
        <is>
          <t>DO-08</t>
        </is>
      </c>
      <c r="B1131" t="inlineStr">
        <is>
          <t>El Seibo</t>
        </is>
      </c>
      <c r="C1131" t="inlineStr">
        <is>
          <t>DOEl Seibo</t>
        </is>
      </c>
    </row>
    <row r="1132">
      <c r="A1132" t="inlineStr">
        <is>
          <t>DO-11</t>
        </is>
      </c>
      <c r="B1132" t="inlineStr">
        <is>
          <t>La Altagracia</t>
        </is>
      </c>
      <c r="C1132" t="inlineStr">
        <is>
          <t>DOLa Altagracia</t>
        </is>
      </c>
    </row>
    <row r="1133">
      <c r="A1133" t="inlineStr">
        <is>
          <t>DO-12</t>
        </is>
      </c>
      <c r="B1133" t="inlineStr">
        <is>
          <t>La Romana</t>
        </is>
      </c>
      <c r="C1133" t="inlineStr">
        <is>
          <t>DOLa Romana</t>
        </is>
      </c>
    </row>
    <row r="1134">
      <c r="A1134" t="inlineStr">
        <is>
          <t>DZ-01</t>
        </is>
      </c>
      <c r="B1134" t="inlineStr">
        <is>
          <t>Adrar</t>
        </is>
      </c>
      <c r="C1134" t="inlineStr">
        <is>
          <t>DZAdrar</t>
        </is>
      </c>
    </row>
    <row r="1135">
      <c r="A1135" t="inlineStr">
        <is>
          <t>DZ-02</t>
        </is>
      </c>
      <c r="B1135" t="inlineStr">
        <is>
          <t>Chlef</t>
        </is>
      </c>
      <c r="C1135" t="inlineStr">
        <is>
          <t>DZChlef</t>
        </is>
      </c>
    </row>
    <row r="1136">
      <c r="A1136" t="inlineStr">
        <is>
          <t>DZ-03</t>
        </is>
      </c>
      <c r="B1136" t="inlineStr">
        <is>
          <t>Laghouat</t>
        </is>
      </c>
      <c r="C1136" t="inlineStr">
        <is>
          <t>DZLaghouat</t>
        </is>
      </c>
    </row>
    <row r="1137">
      <c r="A1137" t="inlineStr">
        <is>
          <t>DZ-04</t>
        </is>
      </c>
      <c r="B1137" t="inlineStr">
        <is>
          <t>Oum el Bouaghi</t>
        </is>
      </c>
      <c r="C1137" t="inlineStr">
        <is>
          <t>DZOum el Bouaghi</t>
        </is>
      </c>
    </row>
    <row r="1138">
      <c r="A1138" t="inlineStr">
        <is>
          <t>DZ-05</t>
        </is>
      </c>
      <c r="B1138" t="inlineStr">
        <is>
          <t>Batna</t>
        </is>
      </c>
      <c r="C1138" t="inlineStr">
        <is>
          <t>DZBatna</t>
        </is>
      </c>
    </row>
    <row r="1139">
      <c r="A1139" t="inlineStr">
        <is>
          <t>DZ-06</t>
        </is>
      </c>
      <c r="B1139" t="inlineStr">
        <is>
          <t>Béjaïa</t>
        </is>
      </c>
      <c r="C1139" t="inlineStr">
        <is>
          <t>DZBéjaïa</t>
        </is>
      </c>
    </row>
    <row r="1140">
      <c r="A1140" t="inlineStr">
        <is>
          <t>DZ-07</t>
        </is>
      </c>
      <c r="B1140" t="inlineStr">
        <is>
          <t>Biskra</t>
        </is>
      </c>
      <c r="C1140" t="inlineStr">
        <is>
          <t>DZBiskra</t>
        </is>
      </c>
    </row>
    <row r="1141">
      <c r="A1141" t="inlineStr">
        <is>
          <t>DZ-08</t>
        </is>
      </c>
      <c r="B1141" t="inlineStr">
        <is>
          <t>Béchar</t>
        </is>
      </c>
      <c r="C1141" t="inlineStr">
        <is>
          <t>DZBéchar</t>
        </is>
      </c>
    </row>
    <row r="1142">
      <c r="A1142" t="inlineStr">
        <is>
          <t>DZ-09</t>
        </is>
      </c>
      <c r="B1142" t="inlineStr">
        <is>
          <t>Blida</t>
        </is>
      </c>
      <c r="C1142" t="inlineStr">
        <is>
          <t>DZBlida</t>
        </is>
      </c>
    </row>
    <row r="1143">
      <c r="A1143" t="inlineStr">
        <is>
          <t>DZ-10</t>
        </is>
      </c>
      <c r="B1143" t="inlineStr">
        <is>
          <t>Bouira</t>
        </is>
      </c>
      <c r="C1143" t="inlineStr">
        <is>
          <t>DZBouira</t>
        </is>
      </c>
    </row>
    <row r="1144">
      <c r="A1144" t="inlineStr">
        <is>
          <t>DZ-11</t>
        </is>
      </c>
      <c r="B1144" t="inlineStr">
        <is>
          <t>Tamanrasset</t>
        </is>
      </c>
      <c r="C1144" t="inlineStr">
        <is>
          <t>DZTamanrasset</t>
        </is>
      </c>
    </row>
    <row r="1145">
      <c r="A1145" t="inlineStr">
        <is>
          <t>DZ-12</t>
        </is>
      </c>
      <c r="B1145" t="inlineStr">
        <is>
          <t>Tébessa</t>
        </is>
      </c>
      <c r="C1145" t="inlineStr">
        <is>
          <t>DZTébessa</t>
        </is>
      </c>
    </row>
    <row r="1146">
      <c r="A1146" t="inlineStr">
        <is>
          <t>DZ-13</t>
        </is>
      </c>
      <c r="B1146" t="inlineStr">
        <is>
          <t>Tlemcen</t>
        </is>
      </c>
      <c r="C1146" t="inlineStr">
        <is>
          <t>DZTlemcen</t>
        </is>
      </c>
    </row>
    <row r="1147">
      <c r="A1147" t="inlineStr">
        <is>
          <t>DZ-14</t>
        </is>
      </c>
      <c r="B1147" t="inlineStr">
        <is>
          <t>Tiaret</t>
        </is>
      </c>
      <c r="C1147" t="inlineStr">
        <is>
          <t>DZTiaret</t>
        </is>
      </c>
    </row>
    <row r="1148">
      <c r="A1148" t="inlineStr">
        <is>
          <t>DZ-15</t>
        </is>
      </c>
      <c r="B1148" t="inlineStr">
        <is>
          <t>Tizi Ouzou</t>
        </is>
      </c>
      <c r="C1148" t="inlineStr">
        <is>
          <t>DZTizi Ouzou</t>
        </is>
      </c>
    </row>
    <row r="1149">
      <c r="A1149" t="inlineStr">
        <is>
          <t>DZ-16</t>
        </is>
      </c>
      <c r="B1149" t="inlineStr">
        <is>
          <t>Alger</t>
        </is>
      </c>
      <c r="C1149" t="inlineStr">
        <is>
          <t>DZAlger</t>
        </is>
      </c>
    </row>
    <row r="1150">
      <c r="A1150" t="inlineStr">
        <is>
          <t>DZ-17</t>
        </is>
      </c>
      <c r="B1150" t="inlineStr">
        <is>
          <t>Djelfa</t>
        </is>
      </c>
      <c r="C1150" t="inlineStr">
        <is>
          <t>DZDjelfa</t>
        </is>
      </c>
    </row>
    <row r="1151">
      <c r="A1151" t="inlineStr">
        <is>
          <t>DZ-18</t>
        </is>
      </c>
      <c r="B1151" t="inlineStr">
        <is>
          <t>Jijel</t>
        </is>
      </c>
      <c r="C1151" t="inlineStr">
        <is>
          <t>DZJijel</t>
        </is>
      </c>
    </row>
    <row r="1152">
      <c r="A1152" t="inlineStr">
        <is>
          <t>DZ-19</t>
        </is>
      </c>
      <c r="B1152" t="inlineStr">
        <is>
          <t>Sétif</t>
        </is>
      </c>
      <c r="C1152" t="inlineStr">
        <is>
          <t>DZSétif</t>
        </is>
      </c>
    </row>
    <row r="1153">
      <c r="A1153" t="inlineStr">
        <is>
          <t>DZ-20</t>
        </is>
      </c>
      <c r="B1153" t="inlineStr">
        <is>
          <t>Saïda</t>
        </is>
      </c>
      <c r="C1153" t="inlineStr">
        <is>
          <t>DZSaïda</t>
        </is>
      </c>
    </row>
    <row r="1154">
      <c r="A1154" t="inlineStr">
        <is>
          <t>DZ-21</t>
        </is>
      </c>
      <c r="B1154" t="inlineStr">
        <is>
          <t>Skikda</t>
        </is>
      </c>
      <c r="C1154" t="inlineStr">
        <is>
          <t>DZSkikda</t>
        </is>
      </c>
    </row>
    <row r="1155">
      <c r="A1155" t="inlineStr">
        <is>
          <t>DZ-22</t>
        </is>
      </c>
      <c r="B1155" t="inlineStr">
        <is>
          <t>Sidi Bel Abbès</t>
        </is>
      </c>
      <c r="C1155" t="inlineStr">
        <is>
          <t>DZSidi Bel Abbès</t>
        </is>
      </c>
    </row>
    <row r="1156">
      <c r="A1156" t="inlineStr">
        <is>
          <t>DZ-23</t>
        </is>
      </c>
      <c r="B1156" t="inlineStr">
        <is>
          <t>Annaba</t>
        </is>
      </c>
      <c r="C1156" t="inlineStr">
        <is>
          <t>DZAnnaba</t>
        </is>
      </c>
    </row>
    <row r="1157">
      <c r="A1157" t="inlineStr">
        <is>
          <t>DZ-24</t>
        </is>
      </c>
      <c r="B1157" t="inlineStr">
        <is>
          <t>Guelma</t>
        </is>
      </c>
      <c r="C1157" t="inlineStr">
        <is>
          <t>DZGuelma</t>
        </is>
      </c>
    </row>
    <row r="1158">
      <c r="A1158" t="inlineStr">
        <is>
          <t>DZ-25</t>
        </is>
      </c>
      <c r="B1158" t="inlineStr">
        <is>
          <t>Constantine</t>
        </is>
      </c>
      <c r="C1158" t="inlineStr">
        <is>
          <t>DZConstantine</t>
        </is>
      </c>
    </row>
    <row r="1159">
      <c r="A1159" t="inlineStr">
        <is>
          <t>DZ-26</t>
        </is>
      </c>
      <c r="B1159" t="inlineStr">
        <is>
          <t>Médéa</t>
        </is>
      </c>
      <c r="C1159" t="inlineStr">
        <is>
          <t>DZMédéa</t>
        </is>
      </c>
    </row>
    <row r="1160">
      <c r="A1160" t="inlineStr">
        <is>
          <t>DZ-27</t>
        </is>
      </c>
      <c r="B1160" t="inlineStr">
        <is>
          <t>Mostaganem</t>
        </is>
      </c>
      <c r="C1160" t="inlineStr">
        <is>
          <t>DZMostaganem</t>
        </is>
      </c>
    </row>
    <row r="1161">
      <c r="A1161" t="inlineStr">
        <is>
          <t>DZ-28</t>
        </is>
      </c>
      <c r="B1161" t="inlineStr">
        <is>
          <t>M'sila</t>
        </is>
      </c>
      <c r="C1161" t="inlineStr">
        <is>
          <t>DZM'sila</t>
        </is>
      </c>
    </row>
    <row r="1162">
      <c r="A1162" t="inlineStr">
        <is>
          <t>DZ-29</t>
        </is>
      </c>
      <c r="B1162" t="inlineStr">
        <is>
          <t>Mascara</t>
        </is>
      </c>
      <c r="C1162" t="inlineStr">
        <is>
          <t>DZMascara</t>
        </is>
      </c>
    </row>
    <row r="1163">
      <c r="A1163" t="inlineStr">
        <is>
          <t>DZ-30</t>
        </is>
      </c>
      <c r="B1163" t="inlineStr">
        <is>
          <t>Ouargla</t>
        </is>
      </c>
      <c r="C1163" t="inlineStr">
        <is>
          <t>DZOuargla</t>
        </is>
      </c>
    </row>
    <row r="1164">
      <c r="A1164" t="inlineStr">
        <is>
          <t>DZ-31</t>
        </is>
      </c>
      <c r="B1164" t="inlineStr">
        <is>
          <t>Oran</t>
        </is>
      </c>
      <c r="C1164" t="inlineStr">
        <is>
          <t>DZOran</t>
        </is>
      </c>
    </row>
    <row r="1165">
      <c r="A1165" t="inlineStr">
        <is>
          <t>DZ-32</t>
        </is>
      </c>
      <c r="B1165" t="inlineStr">
        <is>
          <t>El Bayadh</t>
        </is>
      </c>
      <c r="C1165" t="inlineStr">
        <is>
          <t>DZEl Bayadh</t>
        </is>
      </c>
    </row>
    <row r="1166">
      <c r="A1166" t="inlineStr">
        <is>
          <t>DZ-33</t>
        </is>
      </c>
      <c r="B1166" t="inlineStr">
        <is>
          <t>Illizi</t>
        </is>
      </c>
      <c r="C1166" t="inlineStr">
        <is>
          <t>DZIllizi</t>
        </is>
      </c>
    </row>
    <row r="1167">
      <c r="A1167" t="inlineStr">
        <is>
          <t>DZ-34</t>
        </is>
      </c>
      <c r="B1167" t="inlineStr">
        <is>
          <t>Bordj Bou Arréridj</t>
        </is>
      </c>
      <c r="C1167" t="inlineStr">
        <is>
          <t>DZBordj Bou Arréridj</t>
        </is>
      </c>
    </row>
    <row r="1168">
      <c r="A1168" t="inlineStr">
        <is>
          <t>DZ-35</t>
        </is>
      </c>
      <c r="B1168" t="inlineStr">
        <is>
          <t>Boumerdès</t>
        </is>
      </c>
      <c r="C1168" t="inlineStr">
        <is>
          <t>DZBoumerdès</t>
        </is>
      </c>
    </row>
    <row r="1169">
      <c r="A1169" t="inlineStr">
        <is>
          <t>DZ-36</t>
        </is>
      </c>
      <c r="B1169" t="inlineStr">
        <is>
          <t>El Tarf</t>
        </is>
      </c>
      <c r="C1169" t="inlineStr">
        <is>
          <t>DZEl Tarf</t>
        </is>
      </c>
    </row>
    <row r="1170">
      <c r="A1170" t="inlineStr">
        <is>
          <t>DZ-37</t>
        </is>
      </c>
      <c r="B1170" t="inlineStr">
        <is>
          <t>Tindouf</t>
        </is>
      </c>
      <c r="C1170" t="inlineStr">
        <is>
          <t>DZTindouf</t>
        </is>
      </c>
    </row>
    <row r="1171">
      <c r="A1171" t="inlineStr">
        <is>
          <t>DZ-38</t>
        </is>
      </c>
      <c r="B1171" t="inlineStr">
        <is>
          <t>Tissemsilt</t>
        </is>
      </c>
      <c r="C1171" t="inlineStr">
        <is>
          <t>DZTissemsilt</t>
        </is>
      </c>
    </row>
    <row r="1172">
      <c r="A1172" t="inlineStr">
        <is>
          <t>DZ-39</t>
        </is>
      </c>
      <c r="B1172" t="inlineStr">
        <is>
          <t>El Oued</t>
        </is>
      </c>
      <c r="C1172" t="inlineStr">
        <is>
          <t>DZEl Oued</t>
        </is>
      </c>
    </row>
    <row r="1173">
      <c r="A1173" t="inlineStr">
        <is>
          <t>DZ-40</t>
        </is>
      </c>
      <c r="B1173" t="inlineStr">
        <is>
          <t>Khenchela</t>
        </is>
      </c>
      <c r="C1173" t="inlineStr">
        <is>
          <t>DZKhenchela</t>
        </is>
      </c>
    </row>
    <row r="1174">
      <c r="A1174" t="inlineStr">
        <is>
          <t>DZ-41</t>
        </is>
      </c>
      <c r="B1174" t="inlineStr">
        <is>
          <t>Souk Ahras</t>
        </is>
      </c>
      <c r="C1174" t="inlineStr">
        <is>
          <t>DZSouk Ahras</t>
        </is>
      </c>
    </row>
    <row r="1175">
      <c r="A1175" t="inlineStr">
        <is>
          <t>DZ-42</t>
        </is>
      </c>
      <c r="B1175" t="inlineStr">
        <is>
          <t>Tipaza</t>
        </is>
      </c>
      <c r="C1175" t="inlineStr">
        <is>
          <t>DZTipaza</t>
        </is>
      </c>
    </row>
    <row r="1176">
      <c r="A1176" t="inlineStr">
        <is>
          <t>DZ-43</t>
        </is>
      </c>
      <c r="B1176" t="inlineStr">
        <is>
          <t>Mila</t>
        </is>
      </c>
      <c r="C1176" t="inlineStr">
        <is>
          <t>DZMila</t>
        </is>
      </c>
    </row>
    <row r="1177">
      <c r="A1177" t="inlineStr">
        <is>
          <t>DZ-44</t>
        </is>
      </c>
      <c r="B1177" t="inlineStr">
        <is>
          <t>Aïn Defla</t>
        </is>
      </c>
      <c r="C1177" t="inlineStr">
        <is>
          <t>DZAïn Defla</t>
        </is>
      </c>
    </row>
    <row r="1178">
      <c r="A1178" t="inlineStr">
        <is>
          <t>DZ-45</t>
        </is>
      </c>
      <c r="B1178" t="inlineStr">
        <is>
          <t>Naama</t>
        </is>
      </c>
      <c r="C1178" t="inlineStr">
        <is>
          <t>DZNaama</t>
        </is>
      </c>
    </row>
    <row r="1179">
      <c r="A1179" t="inlineStr">
        <is>
          <t>DZ-46</t>
        </is>
      </c>
      <c r="B1179" t="inlineStr">
        <is>
          <t>Aïn Témouchent</t>
        </is>
      </c>
      <c r="C1179" t="inlineStr">
        <is>
          <t>DZAïn Témouchent</t>
        </is>
      </c>
    </row>
    <row r="1180">
      <c r="A1180" t="inlineStr">
        <is>
          <t>DZ-47</t>
        </is>
      </c>
      <c r="B1180" t="inlineStr">
        <is>
          <t>Ghardaïa</t>
        </is>
      </c>
      <c r="C1180" t="inlineStr">
        <is>
          <t>DZGhardaïa</t>
        </is>
      </c>
    </row>
    <row r="1181">
      <c r="A1181" t="inlineStr">
        <is>
          <t>DZ-48</t>
        </is>
      </c>
      <c r="B1181" t="inlineStr">
        <is>
          <t>Relizane</t>
        </is>
      </c>
      <c r="C1181" t="inlineStr">
        <is>
          <t>DZRelizane</t>
        </is>
      </c>
    </row>
    <row r="1182">
      <c r="A1182" t="inlineStr">
        <is>
          <t>DZ-49</t>
        </is>
      </c>
      <c r="B1182" t="inlineStr">
        <is>
          <t>Timimoun</t>
        </is>
      </c>
      <c r="C1182" t="inlineStr">
        <is>
          <t>DZTimimoun</t>
        </is>
      </c>
    </row>
    <row r="1183">
      <c r="A1183" t="inlineStr">
        <is>
          <t>DZ-50</t>
        </is>
      </c>
      <c r="B1183" t="inlineStr">
        <is>
          <t>Bordj Badji Mokhtar</t>
        </is>
      </c>
      <c r="C1183" t="inlineStr">
        <is>
          <t>DZBordj Badji Mokhtar</t>
        </is>
      </c>
    </row>
    <row r="1184">
      <c r="A1184" t="inlineStr">
        <is>
          <t>DZ-51</t>
        </is>
      </c>
      <c r="B1184" t="inlineStr">
        <is>
          <t>Ouled Djellal</t>
        </is>
      </c>
      <c r="C1184" t="inlineStr">
        <is>
          <t>DZOuled Djellal</t>
        </is>
      </c>
    </row>
    <row r="1185">
      <c r="A1185" t="inlineStr">
        <is>
          <t>DZ-52</t>
        </is>
      </c>
      <c r="B1185" t="inlineStr">
        <is>
          <t>Béni Abbès</t>
        </is>
      </c>
      <c r="C1185" t="inlineStr">
        <is>
          <t>DZBéni Abbès</t>
        </is>
      </c>
    </row>
    <row r="1186">
      <c r="A1186" t="inlineStr">
        <is>
          <t>DZ-53</t>
        </is>
      </c>
      <c r="B1186" t="inlineStr">
        <is>
          <t>In Salah</t>
        </is>
      </c>
      <c r="C1186" t="inlineStr">
        <is>
          <t>DZIn Salah</t>
        </is>
      </c>
    </row>
    <row r="1187">
      <c r="A1187" t="inlineStr">
        <is>
          <t>DZ-54</t>
        </is>
      </c>
      <c r="B1187" t="inlineStr">
        <is>
          <t>In Guezzam</t>
        </is>
      </c>
      <c r="C1187" t="inlineStr">
        <is>
          <t>DZIn Guezzam</t>
        </is>
      </c>
    </row>
    <row r="1188">
      <c r="A1188" t="inlineStr">
        <is>
          <t>DZ-55</t>
        </is>
      </c>
      <c r="B1188" t="inlineStr">
        <is>
          <t>Touggourt</t>
        </is>
      </c>
      <c r="C1188" t="inlineStr">
        <is>
          <t>DZTouggourt</t>
        </is>
      </c>
    </row>
    <row r="1189">
      <c r="A1189" t="inlineStr">
        <is>
          <t>DZ-56</t>
        </is>
      </c>
      <c r="B1189" t="inlineStr">
        <is>
          <t>Djanet</t>
        </is>
      </c>
      <c r="C1189" t="inlineStr">
        <is>
          <t>DZDjanet</t>
        </is>
      </c>
    </row>
    <row r="1190">
      <c r="A1190" t="inlineStr">
        <is>
          <t>DZ-57</t>
        </is>
      </c>
      <c r="B1190" t="inlineStr">
        <is>
          <t>El Meghaier</t>
        </is>
      </c>
      <c r="C1190" t="inlineStr">
        <is>
          <t>DZEl Meghaier</t>
        </is>
      </c>
    </row>
    <row r="1191">
      <c r="A1191" t="inlineStr">
        <is>
          <t>DZ-58</t>
        </is>
      </c>
      <c r="B1191" t="inlineStr">
        <is>
          <t>El Meniaa</t>
        </is>
      </c>
      <c r="C1191" t="inlineStr">
        <is>
          <t>DZEl Meniaa</t>
        </is>
      </c>
    </row>
    <row r="1192">
      <c r="A1192" t="inlineStr">
        <is>
          <t>EC-A</t>
        </is>
      </c>
      <c r="B1192" t="inlineStr">
        <is>
          <t>Azuay</t>
        </is>
      </c>
      <c r="C1192" t="inlineStr">
        <is>
          <t>ECAzuay</t>
        </is>
      </c>
    </row>
    <row r="1193">
      <c r="A1193" t="inlineStr">
        <is>
          <t>EC-B</t>
        </is>
      </c>
      <c r="B1193" t="inlineStr">
        <is>
          <t>Bolívar</t>
        </is>
      </c>
      <c r="C1193" t="inlineStr">
        <is>
          <t>ECBolívar</t>
        </is>
      </c>
    </row>
    <row r="1194">
      <c r="A1194" t="inlineStr">
        <is>
          <t>EC-C</t>
        </is>
      </c>
      <c r="B1194" t="inlineStr">
        <is>
          <t>Carchi</t>
        </is>
      </c>
      <c r="C1194" t="inlineStr">
        <is>
          <t>ECCarchi</t>
        </is>
      </c>
    </row>
    <row r="1195">
      <c r="A1195" t="inlineStr">
        <is>
          <t>EC-D</t>
        </is>
      </c>
      <c r="B1195" t="inlineStr">
        <is>
          <t>Orellana</t>
        </is>
      </c>
      <c r="C1195" t="inlineStr">
        <is>
          <t>ECOrellana</t>
        </is>
      </c>
    </row>
    <row r="1196">
      <c r="A1196" t="inlineStr">
        <is>
          <t>EC-E</t>
        </is>
      </c>
      <c r="B1196" t="inlineStr">
        <is>
          <t>Esmeraldas</t>
        </is>
      </c>
      <c r="C1196" t="inlineStr">
        <is>
          <t>ECEsmeraldas</t>
        </is>
      </c>
    </row>
    <row r="1197">
      <c r="A1197" t="inlineStr">
        <is>
          <t>EC-F</t>
        </is>
      </c>
      <c r="B1197" t="inlineStr">
        <is>
          <t>Cañar</t>
        </is>
      </c>
      <c r="C1197" t="inlineStr">
        <is>
          <t>ECCañar</t>
        </is>
      </c>
    </row>
    <row r="1198">
      <c r="A1198" t="inlineStr">
        <is>
          <t>EC-G</t>
        </is>
      </c>
      <c r="B1198" t="inlineStr">
        <is>
          <t>Guayas</t>
        </is>
      </c>
      <c r="C1198" t="inlineStr">
        <is>
          <t>ECGuayas</t>
        </is>
      </c>
    </row>
    <row r="1199">
      <c r="A1199" t="inlineStr">
        <is>
          <t>EC-H</t>
        </is>
      </c>
      <c r="B1199" t="inlineStr">
        <is>
          <t>Chimborazo</t>
        </is>
      </c>
      <c r="C1199" t="inlineStr">
        <is>
          <t>ECChimborazo</t>
        </is>
      </c>
    </row>
    <row r="1200">
      <c r="A1200" t="inlineStr">
        <is>
          <t>EC-I</t>
        </is>
      </c>
      <c r="B1200" t="inlineStr">
        <is>
          <t>Imbabura</t>
        </is>
      </c>
      <c r="C1200" t="inlineStr">
        <is>
          <t>ECImbabura</t>
        </is>
      </c>
    </row>
    <row r="1201">
      <c r="A1201" t="inlineStr">
        <is>
          <t>EC-L</t>
        </is>
      </c>
      <c r="B1201" t="inlineStr">
        <is>
          <t>Loja</t>
        </is>
      </c>
      <c r="C1201" t="inlineStr">
        <is>
          <t>ECLoja</t>
        </is>
      </c>
    </row>
    <row r="1202">
      <c r="A1202" t="inlineStr">
        <is>
          <t>EC-M</t>
        </is>
      </c>
      <c r="B1202" t="inlineStr">
        <is>
          <t>Manabí</t>
        </is>
      </c>
      <c r="C1202" t="inlineStr">
        <is>
          <t>ECManabí</t>
        </is>
      </c>
    </row>
    <row r="1203">
      <c r="A1203" t="inlineStr">
        <is>
          <t>EC-N</t>
        </is>
      </c>
      <c r="B1203" t="inlineStr">
        <is>
          <t>Napo</t>
        </is>
      </c>
      <c r="C1203" t="inlineStr">
        <is>
          <t>ECNapo</t>
        </is>
      </c>
    </row>
    <row r="1204">
      <c r="A1204" t="inlineStr">
        <is>
          <t>EC-O</t>
        </is>
      </c>
      <c r="B1204" t="inlineStr">
        <is>
          <t>El Oro</t>
        </is>
      </c>
      <c r="C1204" t="inlineStr">
        <is>
          <t>ECEl Oro</t>
        </is>
      </c>
    </row>
    <row r="1205">
      <c r="A1205" t="inlineStr">
        <is>
          <t>EC-P</t>
        </is>
      </c>
      <c r="B1205" t="inlineStr">
        <is>
          <t>Pichincha</t>
        </is>
      </c>
      <c r="C1205" t="inlineStr">
        <is>
          <t>ECPichincha</t>
        </is>
      </c>
    </row>
    <row r="1206">
      <c r="A1206" t="inlineStr">
        <is>
          <t>EC-R</t>
        </is>
      </c>
      <c r="B1206" t="inlineStr">
        <is>
          <t>Los Ríos</t>
        </is>
      </c>
      <c r="C1206" t="inlineStr">
        <is>
          <t>ECLos Ríos</t>
        </is>
      </c>
    </row>
    <row r="1207">
      <c r="A1207" t="inlineStr">
        <is>
          <t>EC-S</t>
        </is>
      </c>
      <c r="B1207" t="inlineStr">
        <is>
          <t>Morona Santiago</t>
        </is>
      </c>
      <c r="C1207" t="inlineStr">
        <is>
          <t>ECMorona Santiago</t>
        </is>
      </c>
    </row>
    <row r="1208">
      <c r="A1208" t="inlineStr">
        <is>
          <t>EC-SD</t>
        </is>
      </c>
      <c r="B1208" t="inlineStr">
        <is>
          <t>Santo Domingo de los Tsáchilas</t>
        </is>
      </c>
      <c r="C1208" t="inlineStr">
        <is>
          <t>ECSanto Domingo de los Tsáchilas</t>
        </is>
      </c>
    </row>
    <row r="1209">
      <c r="A1209" t="inlineStr">
        <is>
          <t>EC-SE</t>
        </is>
      </c>
      <c r="B1209" t="inlineStr">
        <is>
          <t>Santa Elena</t>
        </is>
      </c>
      <c r="C1209" t="inlineStr">
        <is>
          <t>ECSanta Elena</t>
        </is>
      </c>
    </row>
    <row r="1210">
      <c r="A1210" t="inlineStr">
        <is>
          <t>EC-T</t>
        </is>
      </c>
      <c r="B1210" t="inlineStr">
        <is>
          <t>Tungurahua</t>
        </is>
      </c>
      <c r="C1210" t="inlineStr">
        <is>
          <t>ECTungurahua</t>
        </is>
      </c>
    </row>
    <row r="1211">
      <c r="A1211" t="inlineStr">
        <is>
          <t>EC-U</t>
        </is>
      </c>
      <c r="B1211" t="inlineStr">
        <is>
          <t>Sucumbíos</t>
        </is>
      </c>
      <c r="C1211" t="inlineStr">
        <is>
          <t>ECSucumbíos</t>
        </is>
      </c>
    </row>
    <row r="1212">
      <c r="A1212" t="inlineStr">
        <is>
          <t>EC-W</t>
        </is>
      </c>
      <c r="B1212" t="inlineStr">
        <is>
          <t>Galápagos</t>
        </is>
      </c>
      <c r="C1212" t="inlineStr">
        <is>
          <t>ECGalápagos</t>
        </is>
      </c>
    </row>
    <row r="1213">
      <c r="A1213" t="inlineStr">
        <is>
          <t>EC-X</t>
        </is>
      </c>
      <c r="B1213" t="inlineStr">
        <is>
          <t>Cotopaxi</t>
        </is>
      </c>
      <c r="C1213" t="inlineStr">
        <is>
          <t>ECCotopaxi</t>
        </is>
      </c>
    </row>
    <row r="1214">
      <c r="A1214" t="inlineStr">
        <is>
          <t>EC-Y</t>
        </is>
      </c>
      <c r="B1214" t="inlineStr">
        <is>
          <t>Pastaza</t>
        </is>
      </c>
      <c r="C1214" t="inlineStr">
        <is>
          <t>ECPastaza</t>
        </is>
      </c>
    </row>
    <row r="1215">
      <c r="A1215" t="inlineStr">
        <is>
          <t>EC-Z</t>
        </is>
      </c>
      <c r="B1215" t="inlineStr">
        <is>
          <t>Zamora Chinchipe</t>
        </is>
      </c>
      <c r="C1215" t="inlineStr">
        <is>
          <t>ECZamora Chinchipe</t>
        </is>
      </c>
    </row>
    <row r="1216">
      <c r="A1216" t="inlineStr">
        <is>
          <t>EE-37</t>
        </is>
      </c>
      <c r="B1216" t="inlineStr">
        <is>
          <t>Harjumaa</t>
        </is>
      </c>
      <c r="C1216" t="inlineStr">
        <is>
          <t>EEHarjumaa</t>
        </is>
      </c>
    </row>
    <row r="1217">
      <c r="A1217" t="inlineStr">
        <is>
          <t>EE-296</t>
        </is>
      </c>
      <c r="B1217" t="inlineStr">
        <is>
          <t>Keila</t>
        </is>
      </c>
      <c r="C1217" t="inlineStr">
        <is>
          <t>EEKeila</t>
        </is>
      </c>
    </row>
    <row r="1218">
      <c r="A1218" t="inlineStr">
        <is>
          <t>EE-424</t>
        </is>
      </c>
      <c r="B1218" t="inlineStr">
        <is>
          <t>Loksa</t>
        </is>
      </c>
      <c r="C1218" t="inlineStr">
        <is>
          <t>EELoksa</t>
        </is>
      </c>
    </row>
    <row r="1219">
      <c r="A1219" t="inlineStr">
        <is>
          <t>EE-446</t>
        </is>
      </c>
      <c r="B1219" t="inlineStr">
        <is>
          <t>Maardu</t>
        </is>
      </c>
      <c r="C1219" t="inlineStr">
        <is>
          <t>EEMaardu</t>
        </is>
      </c>
    </row>
    <row r="1220">
      <c r="A1220" t="inlineStr">
        <is>
          <t>EE-784</t>
        </is>
      </c>
      <c r="B1220" t="inlineStr">
        <is>
          <t>Tallinn</t>
        </is>
      </c>
      <c r="C1220" t="inlineStr">
        <is>
          <t>EETallinn</t>
        </is>
      </c>
    </row>
    <row r="1221">
      <c r="A1221" t="inlineStr">
        <is>
          <t>EE-141</t>
        </is>
      </c>
      <c r="B1221" t="inlineStr">
        <is>
          <t>Anija</t>
        </is>
      </c>
      <c r="C1221" t="inlineStr">
        <is>
          <t>EEAnija</t>
        </is>
      </c>
    </row>
    <row r="1222">
      <c r="A1222" t="inlineStr">
        <is>
          <t>EE-198</t>
        </is>
      </c>
      <c r="B1222" t="inlineStr">
        <is>
          <t>Harku</t>
        </is>
      </c>
      <c r="C1222" t="inlineStr">
        <is>
          <t>EEHarku</t>
        </is>
      </c>
    </row>
    <row r="1223">
      <c r="A1223" t="inlineStr">
        <is>
          <t>EE-245</t>
        </is>
      </c>
      <c r="B1223" t="inlineStr">
        <is>
          <t>Jõelähtme</t>
        </is>
      </c>
      <c r="C1223" t="inlineStr">
        <is>
          <t>EEJõelähtme</t>
        </is>
      </c>
    </row>
    <row r="1224">
      <c r="A1224" t="inlineStr">
        <is>
          <t>EE-305</t>
        </is>
      </c>
      <c r="B1224" t="inlineStr">
        <is>
          <t>Kiili</t>
        </is>
      </c>
      <c r="C1224" t="inlineStr">
        <is>
          <t>EEKiili</t>
        </is>
      </c>
    </row>
    <row r="1225">
      <c r="A1225" t="inlineStr">
        <is>
          <t>EE-338</t>
        </is>
      </c>
      <c r="B1225" t="inlineStr">
        <is>
          <t>Kose</t>
        </is>
      </c>
      <c r="C1225" t="inlineStr">
        <is>
          <t>EEKose</t>
        </is>
      </c>
    </row>
    <row r="1226">
      <c r="A1226" t="inlineStr">
        <is>
          <t>EE-353</t>
        </is>
      </c>
      <c r="B1226" t="inlineStr">
        <is>
          <t>Kuusalu</t>
        </is>
      </c>
      <c r="C1226" t="inlineStr">
        <is>
          <t>EEKuusalu</t>
        </is>
      </c>
    </row>
    <row r="1227">
      <c r="A1227" t="inlineStr">
        <is>
          <t>EE-431</t>
        </is>
      </c>
      <c r="B1227" t="inlineStr">
        <is>
          <t>Lääne-Harju</t>
        </is>
      </c>
      <c r="C1227" t="inlineStr">
        <is>
          <t>EELääne-Harju</t>
        </is>
      </c>
    </row>
    <row r="1228">
      <c r="A1228" t="inlineStr">
        <is>
          <t>EE-651</t>
        </is>
      </c>
      <c r="B1228" t="inlineStr">
        <is>
          <t>Raasiku</t>
        </is>
      </c>
      <c r="C1228" t="inlineStr">
        <is>
          <t>EERaasiku</t>
        </is>
      </c>
    </row>
    <row r="1229">
      <c r="A1229" t="inlineStr">
        <is>
          <t>EE-653</t>
        </is>
      </c>
      <c r="B1229" t="inlineStr">
        <is>
          <t>Rae</t>
        </is>
      </c>
      <c r="C1229" t="inlineStr">
        <is>
          <t>EERae</t>
        </is>
      </c>
    </row>
    <row r="1230">
      <c r="A1230" t="inlineStr">
        <is>
          <t>EE-719</t>
        </is>
      </c>
      <c r="B1230" t="inlineStr">
        <is>
          <t>Saku</t>
        </is>
      </c>
      <c r="C1230" t="inlineStr">
        <is>
          <t>EESaku</t>
        </is>
      </c>
    </row>
    <row r="1231">
      <c r="A1231" t="inlineStr">
        <is>
          <t>EE-726</t>
        </is>
      </c>
      <c r="B1231" t="inlineStr">
        <is>
          <t>Saue</t>
        </is>
      </c>
      <c r="C1231" t="inlineStr">
        <is>
          <t>EESaue</t>
        </is>
      </c>
    </row>
    <row r="1232">
      <c r="A1232" t="inlineStr">
        <is>
          <t>EE-890</t>
        </is>
      </c>
      <c r="B1232" t="inlineStr">
        <is>
          <t>Viimsi</t>
        </is>
      </c>
      <c r="C1232" t="inlineStr">
        <is>
          <t>EEViimsi</t>
        </is>
      </c>
    </row>
    <row r="1233">
      <c r="A1233" t="inlineStr">
        <is>
          <t>EE-39</t>
        </is>
      </c>
      <c r="B1233" t="inlineStr">
        <is>
          <t>Hiiumaa</t>
        </is>
      </c>
      <c r="C1233" t="inlineStr">
        <is>
          <t>EEHiiumaa</t>
        </is>
      </c>
    </row>
    <row r="1234">
      <c r="A1234" t="inlineStr">
        <is>
          <t>EE-205</t>
        </is>
      </c>
      <c r="B1234" t="inlineStr">
        <is>
          <t>Hiiumaa</t>
        </is>
      </c>
      <c r="C1234" t="inlineStr">
        <is>
          <t>EEHiiumaa</t>
        </is>
      </c>
    </row>
    <row r="1235">
      <c r="A1235" t="inlineStr">
        <is>
          <t>EE-45</t>
        </is>
      </c>
      <c r="B1235" t="inlineStr">
        <is>
          <t>Ida-Virumaa</t>
        </is>
      </c>
      <c r="C1235" t="inlineStr">
        <is>
          <t>EEIda-Virumaa</t>
        </is>
      </c>
    </row>
    <row r="1236">
      <c r="A1236" t="inlineStr">
        <is>
          <t>EE-321</t>
        </is>
      </c>
      <c r="B1236" t="inlineStr">
        <is>
          <t>Kohtla-Järve</t>
        </is>
      </c>
      <c r="C1236" t="inlineStr">
        <is>
          <t>EEKohtla-Järve</t>
        </is>
      </c>
    </row>
    <row r="1237">
      <c r="A1237" t="inlineStr">
        <is>
          <t>EE-511</t>
        </is>
      </c>
      <c r="B1237" t="inlineStr">
        <is>
          <t>Narva</t>
        </is>
      </c>
      <c r="C1237" t="inlineStr">
        <is>
          <t>EENarva</t>
        </is>
      </c>
    </row>
    <row r="1238">
      <c r="A1238" t="inlineStr">
        <is>
          <t>EE-514</t>
        </is>
      </c>
      <c r="B1238" t="inlineStr">
        <is>
          <t>Narva-Jõesuu</t>
        </is>
      </c>
      <c r="C1238" t="inlineStr">
        <is>
          <t>EENarva-Jõesuu</t>
        </is>
      </c>
    </row>
    <row r="1239">
      <c r="A1239" t="inlineStr">
        <is>
          <t>EE-735</t>
        </is>
      </c>
      <c r="B1239" t="inlineStr">
        <is>
          <t>Sillamäe</t>
        </is>
      </c>
      <c r="C1239" t="inlineStr">
        <is>
          <t>EESillamäe</t>
        </is>
      </c>
    </row>
    <row r="1240">
      <c r="A1240" t="inlineStr">
        <is>
          <t>EE-130</t>
        </is>
      </c>
      <c r="B1240" t="inlineStr">
        <is>
          <t>Alutaguse</t>
        </is>
      </c>
      <c r="C1240" t="inlineStr">
        <is>
          <t>EEAlutaguse</t>
        </is>
      </c>
    </row>
    <row r="1241">
      <c r="A1241" t="inlineStr">
        <is>
          <t>EE-251</t>
        </is>
      </c>
      <c r="B1241" t="inlineStr">
        <is>
          <t>Jõhvi</t>
        </is>
      </c>
      <c r="C1241" t="inlineStr">
        <is>
          <t>EEJõhvi</t>
        </is>
      </c>
    </row>
    <row r="1242">
      <c r="A1242" t="inlineStr">
        <is>
          <t>EE-442</t>
        </is>
      </c>
      <c r="B1242" t="inlineStr">
        <is>
          <t>Lüganuse</t>
        </is>
      </c>
      <c r="C1242" t="inlineStr">
        <is>
          <t>EELüganuse</t>
        </is>
      </c>
    </row>
    <row r="1243">
      <c r="A1243" t="inlineStr">
        <is>
          <t>EE-803</t>
        </is>
      </c>
      <c r="B1243" t="inlineStr">
        <is>
          <t>Toila</t>
        </is>
      </c>
      <c r="C1243" t="inlineStr">
        <is>
          <t>EEToila</t>
        </is>
      </c>
    </row>
    <row r="1244">
      <c r="A1244" t="inlineStr">
        <is>
          <t>EE-50</t>
        </is>
      </c>
      <c r="B1244" t="inlineStr">
        <is>
          <t>Jõgevamaa</t>
        </is>
      </c>
      <c r="C1244" t="inlineStr">
        <is>
          <t>EEJõgevamaa</t>
        </is>
      </c>
    </row>
    <row r="1245">
      <c r="A1245" t="inlineStr">
        <is>
          <t>EE-247</t>
        </is>
      </c>
      <c r="B1245" t="inlineStr">
        <is>
          <t>Jõgeva</t>
        </is>
      </c>
      <c r="C1245" t="inlineStr">
        <is>
          <t>EEJõgeva</t>
        </is>
      </c>
    </row>
    <row r="1246">
      <c r="A1246" t="inlineStr">
        <is>
          <t>EE-486</t>
        </is>
      </c>
      <c r="B1246" t="inlineStr">
        <is>
          <t>Mustvee</t>
        </is>
      </c>
      <c r="C1246" t="inlineStr">
        <is>
          <t>EEMustvee</t>
        </is>
      </c>
    </row>
    <row r="1247">
      <c r="A1247" t="inlineStr">
        <is>
          <t>EE-618</t>
        </is>
      </c>
      <c r="B1247" t="inlineStr">
        <is>
          <t>Põltsamaa</t>
        </is>
      </c>
      <c r="C1247" t="inlineStr">
        <is>
          <t>EEPõltsamaa</t>
        </is>
      </c>
    </row>
    <row r="1248">
      <c r="A1248" t="inlineStr">
        <is>
          <t>EE-52</t>
        </is>
      </c>
      <c r="B1248" t="inlineStr">
        <is>
          <t>Järvamaa</t>
        </is>
      </c>
      <c r="C1248" t="inlineStr">
        <is>
          <t>EEJärvamaa</t>
        </is>
      </c>
    </row>
    <row r="1249">
      <c r="A1249" t="inlineStr">
        <is>
          <t>EE-567</t>
        </is>
      </c>
      <c r="B1249" t="inlineStr">
        <is>
          <t>Paide</t>
        </is>
      </c>
      <c r="C1249" t="inlineStr">
        <is>
          <t>EEPaide</t>
        </is>
      </c>
    </row>
    <row r="1250">
      <c r="A1250" t="inlineStr">
        <is>
          <t>EE-255</t>
        </is>
      </c>
      <c r="B1250" t="inlineStr">
        <is>
          <t>Järva</t>
        </is>
      </c>
      <c r="C1250" t="inlineStr">
        <is>
          <t>EEJärva</t>
        </is>
      </c>
    </row>
    <row r="1251">
      <c r="A1251" t="inlineStr">
        <is>
          <t>EE-834</t>
        </is>
      </c>
      <c r="B1251" t="inlineStr">
        <is>
          <t>Türi</t>
        </is>
      </c>
      <c r="C1251" t="inlineStr">
        <is>
          <t>EETüri</t>
        </is>
      </c>
    </row>
    <row r="1252">
      <c r="A1252" t="inlineStr">
        <is>
          <t>EE-56</t>
        </is>
      </c>
      <c r="B1252" t="inlineStr">
        <is>
          <t>Läänemaa</t>
        </is>
      </c>
      <c r="C1252" t="inlineStr">
        <is>
          <t>EELäänemaa</t>
        </is>
      </c>
    </row>
    <row r="1253">
      <c r="A1253" t="inlineStr">
        <is>
          <t>EE-184</t>
        </is>
      </c>
      <c r="B1253" t="inlineStr">
        <is>
          <t>Haapsalu</t>
        </is>
      </c>
      <c r="C1253" t="inlineStr">
        <is>
          <t>EEHaapsalu</t>
        </is>
      </c>
    </row>
    <row r="1254">
      <c r="A1254" t="inlineStr">
        <is>
          <t>EE-441</t>
        </is>
      </c>
      <c r="B1254" t="inlineStr">
        <is>
          <t>Lääne-Nigula</t>
        </is>
      </c>
      <c r="C1254" t="inlineStr">
        <is>
          <t>EELääne-Nigula</t>
        </is>
      </c>
    </row>
    <row r="1255">
      <c r="A1255" t="inlineStr">
        <is>
          <t>EE-907</t>
        </is>
      </c>
      <c r="B1255" t="inlineStr">
        <is>
          <t>Vormsi</t>
        </is>
      </c>
      <c r="C1255" t="inlineStr">
        <is>
          <t>EEVormsi</t>
        </is>
      </c>
    </row>
    <row r="1256">
      <c r="A1256" t="inlineStr">
        <is>
          <t>EE-60</t>
        </is>
      </c>
      <c r="B1256" t="inlineStr">
        <is>
          <t>Lääne-Virumaa</t>
        </is>
      </c>
      <c r="C1256" t="inlineStr">
        <is>
          <t>EELääne-Virumaa</t>
        </is>
      </c>
    </row>
    <row r="1257">
      <c r="A1257" t="inlineStr">
        <is>
          <t>EE-663</t>
        </is>
      </c>
      <c r="B1257" t="inlineStr">
        <is>
          <t>Rakvere</t>
        </is>
      </c>
      <c r="C1257" t="inlineStr">
        <is>
          <t>EERakvere</t>
        </is>
      </c>
    </row>
    <row r="1258">
      <c r="A1258" t="inlineStr">
        <is>
          <t>EE-191</t>
        </is>
      </c>
      <c r="B1258" t="inlineStr">
        <is>
          <t>Haljala</t>
        </is>
      </c>
      <c r="C1258" t="inlineStr">
        <is>
          <t>EEHaljala</t>
        </is>
      </c>
    </row>
    <row r="1259">
      <c r="A1259" t="inlineStr">
        <is>
          <t>EE-272</t>
        </is>
      </c>
      <c r="B1259" t="inlineStr">
        <is>
          <t>Kadrina</t>
        </is>
      </c>
      <c r="C1259" t="inlineStr">
        <is>
          <t>EEKadrina</t>
        </is>
      </c>
    </row>
    <row r="1260">
      <c r="A1260" t="inlineStr">
        <is>
          <t>EE-661</t>
        </is>
      </c>
      <c r="B1260" t="inlineStr">
        <is>
          <t>Rakvere</t>
        </is>
      </c>
      <c r="C1260" t="inlineStr">
        <is>
          <t>EERakvere</t>
        </is>
      </c>
    </row>
    <row r="1261">
      <c r="A1261" t="inlineStr">
        <is>
          <t>EE-792</t>
        </is>
      </c>
      <c r="B1261" t="inlineStr">
        <is>
          <t>Tapa</t>
        </is>
      </c>
      <c r="C1261" t="inlineStr">
        <is>
          <t>EETapa</t>
        </is>
      </c>
    </row>
    <row r="1262">
      <c r="A1262" t="inlineStr">
        <is>
          <t>EE-901</t>
        </is>
      </c>
      <c r="B1262" t="inlineStr">
        <is>
          <t>Vinni</t>
        </is>
      </c>
      <c r="C1262" t="inlineStr">
        <is>
          <t>EEVinni</t>
        </is>
      </c>
    </row>
    <row r="1263">
      <c r="A1263" t="inlineStr">
        <is>
          <t>EE-903</t>
        </is>
      </c>
      <c r="B1263" t="inlineStr">
        <is>
          <t>Viru-Nigula</t>
        </is>
      </c>
      <c r="C1263" t="inlineStr">
        <is>
          <t>EEViru-Nigula</t>
        </is>
      </c>
    </row>
    <row r="1264">
      <c r="A1264" t="inlineStr">
        <is>
          <t>EE-928</t>
        </is>
      </c>
      <c r="B1264" t="inlineStr">
        <is>
          <t>Väike-Maarja</t>
        </is>
      </c>
      <c r="C1264" t="inlineStr">
        <is>
          <t>EEVäike-Maarja</t>
        </is>
      </c>
    </row>
    <row r="1265">
      <c r="A1265" t="inlineStr">
        <is>
          <t>EE-64</t>
        </is>
      </c>
      <c r="B1265" t="inlineStr">
        <is>
          <t>Põlvamaa</t>
        </is>
      </c>
      <c r="C1265" t="inlineStr">
        <is>
          <t>EEPõlvamaa</t>
        </is>
      </c>
    </row>
    <row r="1266">
      <c r="A1266" t="inlineStr">
        <is>
          <t>EE-284</t>
        </is>
      </c>
      <c r="B1266" t="inlineStr">
        <is>
          <t>Kanepi</t>
        </is>
      </c>
      <c r="C1266" t="inlineStr">
        <is>
          <t>EEKanepi</t>
        </is>
      </c>
    </row>
    <row r="1267">
      <c r="A1267" t="inlineStr">
        <is>
          <t>EE-622</t>
        </is>
      </c>
      <c r="B1267" t="inlineStr">
        <is>
          <t>Põlva</t>
        </is>
      </c>
      <c r="C1267" t="inlineStr">
        <is>
          <t>EEPõlva</t>
        </is>
      </c>
    </row>
    <row r="1268">
      <c r="A1268" t="inlineStr">
        <is>
          <t>EE-708</t>
        </is>
      </c>
      <c r="B1268" t="inlineStr">
        <is>
          <t>Räpina</t>
        </is>
      </c>
      <c r="C1268" t="inlineStr">
        <is>
          <t>EERäpina</t>
        </is>
      </c>
    </row>
    <row r="1269">
      <c r="A1269" t="inlineStr">
        <is>
          <t>EE-68</t>
        </is>
      </c>
      <c r="B1269" t="inlineStr">
        <is>
          <t>Pärnumaa</t>
        </is>
      </c>
      <c r="C1269" t="inlineStr">
        <is>
          <t>EEPärnumaa</t>
        </is>
      </c>
    </row>
    <row r="1270">
      <c r="A1270" t="inlineStr">
        <is>
          <t>EE-624</t>
        </is>
      </c>
      <c r="B1270" t="inlineStr">
        <is>
          <t>Pärnu</t>
        </is>
      </c>
      <c r="C1270" t="inlineStr">
        <is>
          <t>EEPärnu</t>
        </is>
      </c>
    </row>
    <row r="1271">
      <c r="A1271" t="inlineStr">
        <is>
          <t>EE-214</t>
        </is>
      </c>
      <c r="B1271" t="inlineStr">
        <is>
          <t>Häädemeeste</t>
        </is>
      </c>
      <c r="C1271" t="inlineStr">
        <is>
          <t>EEHäädemeeste</t>
        </is>
      </c>
    </row>
    <row r="1272">
      <c r="A1272" t="inlineStr">
        <is>
          <t>EE-303</t>
        </is>
      </c>
      <c r="B1272" t="inlineStr">
        <is>
          <t>Kihnu</t>
        </is>
      </c>
      <c r="C1272" t="inlineStr">
        <is>
          <t>EEKihnu</t>
        </is>
      </c>
    </row>
    <row r="1273">
      <c r="A1273" t="inlineStr">
        <is>
          <t>EE-430</t>
        </is>
      </c>
      <c r="B1273" t="inlineStr">
        <is>
          <t>Lääneranna</t>
        </is>
      </c>
      <c r="C1273" t="inlineStr">
        <is>
          <t>EELääneranna</t>
        </is>
      </c>
    </row>
    <row r="1274">
      <c r="A1274" t="inlineStr">
        <is>
          <t>EE-638</t>
        </is>
      </c>
      <c r="B1274" t="inlineStr">
        <is>
          <t>Põhja-Pärnumaa</t>
        </is>
      </c>
      <c r="C1274" t="inlineStr">
        <is>
          <t>EEPõhja-Pärnumaa</t>
        </is>
      </c>
    </row>
    <row r="1275">
      <c r="A1275" t="inlineStr">
        <is>
          <t>EE-712</t>
        </is>
      </c>
      <c r="B1275" t="inlineStr">
        <is>
          <t>Saarde</t>
        </is>
      </c>
      <c r="C1275" t="inlineStr">
        <is>
          <t>EESaarde</t>
        </is>
      </c>
    </row>
    <row r="1276">
      <c r="A1276" t="inlineStr">
        <is>
          <t>EE-809</t>
        </is>
      </c>
      <c r="B1276" t="inlineStr">
        <is>
          <t>Tori</t>
        </is>
      </c>
      <c r="C1276" t="inlineStr">
        <is>
          <t>EETori</t>
        </is>
      </c>
    </row>
    <row r="1277">
      <c r="A1277" t="inlineStr">
        <is>
          <t>EE-71</t>
        </is>
      </c>
      <c r="B1277" t="inlineStr">
        <is>
          <t>Raplamaa</t>
        </is>
      </c>
      <c r="C1277" t="inlineStr">
        <is>
          <t>EERaplamaa</t>
        </is>
      </c>
    </row>
    <row r="1278">
      <c r="A1278" t="inlineStr">
        <is>
          <t>EE-293</t>
        </is>
      </c>
      <c r="B1278" t="inlineStr">
        <is>
          <t>Kehtna</t>
        </is>
      </c>
      <c r="C1278" t="inlineStr">
        <is>
          <t>EEKehtna</t>
        </is>
      </c>
    </row>
    <row r="1279">
      <c r="A1279" t="inlineStr">
        <is>
          <t>EE-317</t>
        </is>
      </c>
      <c r="B1279" t="inlineStr">
        <is>
          <t>Kohila</t>
        </is>
      </c>
      <c r="C1279" t="inlineStr">
        <is>
          <t>EEKohila</t>
        </is>
      </c>
    </row>
    <row r="1280">
      <c r="A1280" t="inlineStr">
        <is>
          <t>EE-503</t>
        </is>
      </c>
      <c r="B1280" t="inlineStr">
        <is>
          <t>Märjamaa</t>
        </is>
      </c>
      <c r="C1280" t="inlineStr">
        <is>
          <t>EEMärjamaa</t>
        </is>
      </c>
    </row>
    <row r="1281">
      <c r="A1281" t="inlineStr">
        <is>
          <t>EE-668</t>
        </is>
      </c>
      <c r="B1281" t="inlineStr">
        <is>
          <t>Rapla</t>
        </is>
      </c>
      <c r="C1281" t="inlineStr">
        <is>
          <t>EERapla</t>
        </is>
      </c>
    </row>
    <row r="1282">
      <c r="A1282" t="inlineStr">
        <is>
          <t>EE-74</t>
        </is>
      </c>
      <c r="B1282" t="inlineStr">
        <is>
          <t>Saaremaa</t>
        </is>
      </c>
      <c r="C1282" t="inlineStr">
        <is>
          <t>EESaaremaa</t>
        </is>
      </c>
    </row>
    <row r="1283">
      <c r="A1283" t="inlineStr">
        <is>
          <t>EE-478</t>
        </is>
      </c>
      <c r="B1283" t="inlineStr">
        <is>
          <t>Muhu</t>
        </is>
      </c>
      <c r="C1283" t="inlineStr">
        <is>
          <t>EEMuhu</t>
        </is>
      </c>
    </row>
    <row r="1284">
      <c r="A1284" t="inlineStr">
        <is>
          <t>EE-689</t>
        </is>
      </c>
      <c r="B1284" t="inlineStr">
        <is>
          <t>Ruhnu</t>
        </is>
      </c>
      <c r="C1284" t="inlineStr">
        <is>
          <t>EERuhnu</t>
        </is>
      </c>
    </row>
    <row r="1285">
      <c r="A1285" t="inlineStr">
        <is>
          <t>EE-714</t>
        </is>
      </c>
      <c r="B1285" t="inlineStr">
        <is>
          <t>Saaremaa</t>
        </is>
      </c>
      <c r="C1285" t="inlineStr">
        <is>
          <t>EESaaremaa</t>
        </is>
      </c>
    </row>
    <row r="1286">
      <c r="A1286" t="inlineStr">
        <is>
          <t>EE-79</t>
        </is>
      </c>
      <c r="B1286" t="inlineStr">
        <is>
          <t>Tartumaa</t>
        </is>
      </c>
      <c r="C1286" t="inlineStr">
        <is>
          <t>EETartumaa</t>
        </is>
      </c>
    </row>
    <row r="1287">
      <c r="A1287" t="inlineStr">
        <is>
          <t>EE-793</t>
        </is>
      </c>
      <c r="B1287" t="inlineStr">
        <is>
          <t>Tartu</t>
        </is>
      </c>
      <c r="C1287" t="inlineStr">
        <is>
          <t>EETartu</t>
        </is>
      </c>
    </row>
    <row r="1288">
      <c r="A1288" t="inlineStr">
        <is>
          <t>EE-171</t>
        </is>
      </c>
      <c r="B1288" t="inlineStr">
        <is>
          <t>Elva</t>
        </is>
      </c>
      <c r="C1288" t="inlineStr">
        <is>
          <t>EEElva</t>
        </is>
      </c>
    </row>
    <row r="1289">
      <c r="A1289" t="inlineStr">
        <is>
          <t>EE-283</t>
        </is>
      </c>
      <c r="B1289" t="inlineStr">
        <is>
          <t>Kambja</t>
        </is>
      </c>
      <c r="C1289" t="inlineStr">
        <is>
          <t>EEKambja</t>
        </is>
      </c>
    </row>
    <row r="1290">
      <c r="A1290" t="inlineStr">
        <is>
          <t>EE-291</t>
        </is>
      </c>
      <c r="B1290" t="inlineStr">
        <is>
          <t>Kastre</t>
        </is>
      </c>
      <c r="C1290" t="inlineStr">
        <is>
          <t>EEKastre</t>
        </is>
      </c>
    </row>
    <row r="1291">
      <c r="A1291" t="inlineStr">
        <is>
          <t>EE-432</t>
        </is>
      </c>
      <c r="B1291" t="inlineStr">
        <is>
          <t>Luunja</t>
        </is>
      </c>
      <c r="C1291" t="inlineStr">
        <is>
          <t>EELuunja</t>
        </is>
      </c>
    </row>
    <row r="1292">
      <c r="A1292" t="inlineStr">
        <is>
          <t>EE-528</t>
        </is>
      </c>
      <c r="B1292" t="inlineStr">
        <is>
          <t>Nõo</t>
        </is>
      </c>
      <c r="C1292" t="inlineStr">
        <is>
          <t>EENõo</t>
        </is>
      </c>
    </row>
    <row r="1293">
      <c r="A1293" t="inlineStr">
        <is>
          <t>EE-586</t>
        </is>
      </c>
      <c r="B1293" t="inlineStr">
        <is>
          <t>Peipsiääre</t>
        </is>
      </c>
      <c r="C1293" t="inlineStr">
        <is>
          <t>EEPeipsiääre</t>
        </is>
      </c>
    </row>
    <row r="1294">
      <c r="A1294" t="inlineStr">
        <is>
          <t>EE-796</t>
        </is>
      </c>
      <c r="B1294" t="inlineStr">
        <is>
          <t>Tartu</t>
        </is>
      </c>
      <c r="C1294" t="inlineStr">
        <is>
          <t>EETartu</t>
        </is>
      </c>
    </row>
    <row r="1295">
      <c r="A1295" t="inlineStr">
        <is>
          <t>EE-81</t>
        </is>
      </c>
      <c r="B1295" t="inlineStr">
        <is>
          <t>Valgamaa</t>
        </is>
      </c>
      <c r="C1295" t="inlineStr">
        <is>
          <t>EEValgamaa</t>
        </is>
      </c>
    </row>
    <row r="1296">
      <c r="A1296" t="inlineStr">
        <is>
          <t>EE-557</t>
        </is>
      </c>
      <c r="B1296" t="inlineStr">
        <is>
          <t>Otepää</t>
        </is>
      </c>
      <c r="C1296" t="inlineStr">
        <is>
          <t>EEOtepää</t>
        </is>
      </c>
    </row>
    <row r="1297">
      <c r="A1297" t="inlineStr">
        <is>
          <t>EE-824</t>
        </is>
      </c>
      <c r="B1297" t="inlineStr">
        <is>
          <t>Tõrva</t>
        </is>
      </c>
      <c r="C1297" t="inlineStr">
        <is>
          <t>EETõrva</t>
        </is>
      </c>
    </row>
    <row r="1298">
      <c r="A1298" t="inlineStr">
        <is>
          <t>EE-855</t>
        </is>
      </c>
      <c r="B1298" t="inlineStr">
        <is>
          <t>Valga</t>
        </is>
      </c>
      <c r="C1298" t="inlineStr">
        <is>
          <t>EEValga</t>
        </is>
      </c>
    </row>
    <row r="1299">
      <c r="A1299" t="inlineStr">
        <is>
          <t>EE-84</t>
        </is>
      </c>
      <c r="B1299" t="inlineStr">
        <is>
          <t>Viljandimaa</t>
        </is>
      </c>
      <c r="C1299" t="inlineStr">
        <is>
          <t>EEViljandimaa</t>
        </is>
      </c>
    </row>
    <row r="1300">
      <c r="A1300" t="inlineStr">
        <is>
          <t>EE-897</t>
        </is>
      </c>
      <c r="B1300" t="inlineStr">
        <is>
          <t>Viljandi</t>
        </is>
      </c>
      <c r="C1300" t="inlineStr">
        <is>
          <t>EEViljandi</t>
        </is>
      </c>
    </row>
    <row r="1301">
      <c r="A1301" t="inlineStr">
        <is>
          <t>EE-480</t>
        </is>
      </c>
      <c r="B1301" t="inlineStr">
        <is>
          <t>Mulgi</t>
        </is>
      </c>
      <c r="C1301" t="inlineStr">
        <is>
          <t>EEMulgi</t>
        </is>
      </c>
    </row>
    <row r="1302">
      <c r="A1302" t="inlineStr">
        <is>
          <t>EE-615</t>
        </is>
      </c>
      <c r="B1302" t="inlineStr">
        <is>
          <t>Põhja-Sakala</t>
        </is>
      </c>
      <c r="C1302" t="inlineStr">
        <is>
          <t>EEPõhja-Sakala</t>
        </is>
      </c>
    </row>
    <row r="1303">
      <c r="A1303" t="inlineStr">
        <is>
          <t>EE-899</t>
        </is>
      </c>
      <c r="B1303" t="inlineStr">
        <is>
          <t>Viljandi</t>
        </is>
      </c>
      <c r="C1303" t="inlineStr">
        <is>
          <t>EEViljandi</t>
        </is>
      </c>
    </row>
    <row r="1304">
      <c r="A1304" t="inlineStr">
        <is>
          <t>EE-87</t>
        </is>
      </c>
      <c r="B1304" t="inlineStr">
        <is>
          <t>Võrumaa</t>
        </is>
      </c>
      <c r="C1304" t="inlineStr">
        <is>
          <t>EEVõrumaa</t>
        </is>
      </c>
    </row>
    <row r="1305">
      <c r="A1305" t="inlineStr">
        <is>
          <t>EE-919</t>
        </is>
      </c>
      <c r="B1305" t="inlineStr">
        <is>
          <t>Võru</t>
        </is>
      </c>
      <c r="C1305" t="inlineStr">
        <is>
          <t>EEVõru</t>
        </is>
      </c>
    </row>
    <row r="1306">
      <c r="A1306" t="inlineStr">
        <is>
          <t>EE-142</t>
        </is>
      </c>
      <c r="B1306" t="inlineStr">
        <is>
          <t>Antsla</t>
        </is>
      </c>
      <c r="C1306" t="inlineStr">
        <is>
          <t>EEAntsla</t>
        </is>
      </c>
    </row>
    <row r="1307">
      <c r="A1307" t="inlineStr">
        <is>
          <t>EE-698</t>
        </is>
      </c>
      <c r="B1307" t="inlineStr">
        <is>
          <t>Rõuge</t>
        </is>
      </c>
      <c r="C1307" t="inlineStr">
        <is>
          <t>EERõuge</t>
        </is>
      </c>
    </row>
    <row r="1308">
      <c r="A1308" t="inlineStr">
        <is>
          <t>EE-732</t>
        </is>
      </c>
      <c r="B1308" t="inlineStr">
        <is>
          <t>Setomaa</t>
        </is>
      </c>
      <c r="C1308" t="inlineStr">
        <is>
          <t>EESetomaa</t>
        </is>
      </c>
    </row>
    <row r="1309">
      <c r="A1309" t="inlineStr">
        <is>
          <t>EE-917</t>
        </is>
      </c>
      <c r="B1309" t="inlineStr">
        <is>
          <t>Võru</t>
        </is>
      </c>
      <c r="C1309" t="inlineStr">
        <is>
          <t>EEVõru</t>
        </is>
      </c>
    </row>
    <row r="1310">
      <c r="A1310" t="inlineStr">
        <is>
          <t>EG-ALX</t>
        </is>
      </c>
      <c r="B1310" t="inlineStr">
        <is>
          <t>Al Iskandarīyah</t>
        </is>
      </c>
      <c r="C1310" t="inlineStr">
        <is>
          <t>EGAl Iskandarīyah</t>
        </is>
      </c>
    </row>
    <row r="1311">
      <c r="A1311" t="inlineStr">
        <is>
          <t>EG-ASN</t>
        </is>
      </c>
      <c r="B1311" t="inlineStr">
        <is>
          <t>Aswān</t>
        </is>
      </c>
      <c r="C1311" t="inlineStr">
        <is>
          <t>EGAswān</t>
        </is>
      </c>
    </row>
    <row r="1312">
      <c r="A1312" t="inlineStr">
        <is>
          <t>EG-AST</t>
        </is>
      </c>
      <c r="B1312" t="inlineStr">
        <is>
          <t>Asyūţ</t>
        </is>
      </c>
      <c r="C1312" t="inlineStr">
        <is>
          <t>EGAsyūţ</t>
        </is>
      </c>
    </row>
    <row r="1313">
      <c r="A1313" t="inlineStr">
        <is>
          <t>EG-BA</t>
        </is>
      </c>
      <c r="B1313" t="inlineStr">
        <is>
          <t>Al Baḩr al Aḩmar</t>
        </is>
      </c>
      <c r="C1313" t="inlineStr">
        <is>
          <t>EGAl Baḩr al Aḩmar</t>
        </is>
      </c>
    </row>
    <row r="1314">
      <c r="A1314" t="inlineStr">
        <is>
          <t>EG-BH</t>
        </is>
      </c>
      <c r="B1314" t="inlineStr">
        <is>
          <t>Al Buḩayrah</t>
        </is>
      </c>
      <c r="C1314" t="inlineStr">
        <is>
          <t>EGAl Buḩayrah</t>
        </is>
      </c>
    </row>
    <row r="1315">
      <c r="A1315" t="inlineStr">
        <is>
          <t>EG-BNS</t>
        </is>
      </c>
      <c r="B1315" t="inlineStr">
        <is>
          <t>Banī Suwayf</t>
        </is>
      </c>
      <c r="C1315" t="inlineStr">
        <is>
          <t>EGBanī Suwayf</t>
        </is>
      </c>
    </row>
    <row r="1316">
      <c r="A1316" t="inlineStr">
        <is>
          <t>EG-C</t>
        </is>
      </c>
      <c r="B1316" t="inlineStr">
        <is>
          <t>Al Qāhirah</t>
        </is>
      </c>
      <c r="C1316" t="inlineStr">
        <is>
          <t>EGAl Qāhirah</t>
        </is>
      </c>
    </row>
    <row r="1317">
      <c r="A1317" t="inlineStr">
        <is>
          <t>EG-DK</t>
        </is>
      </c>
      <c r="B1317" t="inlineStr">
        <is>
          <t>Ad Daqahlīyah</t>
        </is>
      </c>
      <c r="C1317" t="inlineStr">
        <is>
          <t>EGAd Daqahlīyah</t>
        </is>
      </c>
    </row>
    <row r="1318">
      <c r="A1318" t="inlineStr">
        <is>
          <t>EG-DT</t>
        </is>
      </c>
      <c r="B1318" t="inlineStr">
        <is>
          <t>Dumyāţ</t>
        </is>
      </c>
      <c r="C1318" t="inlineStr">
        <is>
          <t>EGDumyāţ</t>
        </is>
      </c>
    </row>
    <row r="1319">
      <c r="A1319" t="inlineStr">
        <is>
          <t>EG-FYM</t>
        </is>
      </c>
      <c r="B1319" t="inlineStr">
        <is>
          <t>Al Fayyūm</t>
        </is>
      </c>
      <c r="C1319" t="inlineStr">
        <is>
          <t>EGAl Fayyūm</t>
        </is>
      </c>
    </row>
    <row r="1320">
      <c r="A1320" t="inlineStr">
        <is>
          <t>EG-GH</t>
        </is>
      </c>
      <c r="B1320" t="inlineStr">
        <is>
          <t>Al Gharbīyah</t>
        </is>
      </c>
      <c r="C1320" t="inlineStr">
        <is>
          <t>EGAl Gharbīyah</t>
        </is>
      </c>
    </row>
    <row r="1321">
      <c r="A1321" t="inlineStr">
        <is>
          <t>EG-GZ</t>
        </is>
      </c>
      <c r="B1321" t="inlineStr">
        <is>
          <t>Al Jīzah</t>
        </is>
      </c>
      <c r="C1321" t="inlineStr">
        <is>
          <t>EGAl Jīzah</t>
        </is>
      </c>
    </row>
    <row r="1322">
      <c r="A1322" t="inlineStr">
        <is>
          <t>EG-IS</t>
        </is>
      </c>
      <c r="B1322" t="inlineStr">
        <is>
          <t>Al Ismā'īlīyah</t>
        </is>
      </c>
      <c r="C1322" t="inlineStr">
        <is>
          <t>EGAl Ismā'īlīyah</t>
        </is>
      </c>
    </row>
    <row r="1323">
      <c r="A1323" t="inlineStr">
        <is>
          <t>EG-JS</t>
        </is>
      </c>
      <c r="B1323" t="inlineStr">
        <is>
          <t>Janūb Sīnā'</t>
        </is>
      </c>
      <c r="C1323" t="inlineStr">
        <is>
          <t>EGJanūb Sīnā'</t>
        </is>
      </c>
    </row>
    <row r="1324">
      <c r="A1324" t="inlineStr">
        <is>
          <t>EG-KB</t>
        </is>
      </c>
      <c r="B1324" t="inlineStr">
        <is>
          <t>Al Qalyūbīyah</t>
        </is>
      </c>
      <c r="C1324" t="inlineStr">
        <is>
          <t>EGAl Qalyūbīyah</t>
        </is>
      </c>
    </row>
    <row r="1325">
      <c r="A1325" t="inlineStr">
        <is>
          <t>EG-KFS</t>
        </is>
      </c>
      <c r="B1325" t="inlineStr">
        <is>
          <t>Kafr ash Shaykh</t>
        </is>
      </c>
      <c r="C1325" t="inlineStr">
        <is>
          <t>EGKafr ash Shaykh</t>
        </is>
      </c>
    </row>
    <row r="1326">
      <c r="A1326" t="inlineStr">
        <is>
          <t>EG-KN</t>
        </is>
      </c>
      <c r="B1326" t="inlineStr">
        <is>
          <t>Qinā</t>
        </is>
      </c>
      <c r="C1326" t="inlineStr">
        <is>
          <t>EGQinā</t>
        </is>
      </c>
    </row>
    <row r="1327">
      <c r="A1327" t="inlineStr">
        <is>
          <t>EG-LX</t>
        </is>
      </c>
      <c r="B1327" t="inlineStr">
        <is>
          <t>Al Uqşur</t>
        </is>
      </c>
      <c r="C1327" t="inlineStr">
        <is>
          <t>EGAl Uqşur</t>
        </is>
      </c>
    </row>
    <row r="1328">
      <c r="A1328" t="inlineStr">
        <is>
          <t>EG-MN</t>
        </is>
      </c>
      <c r="B1328" t="inlineStr">
        <is>
          <t>Al Minyā</t>
        </is>
      </c>
      <c r="C1328" t="inlineStr">
        <is>
          <t>EGAl Minyā</t>
        </is>
      </c>
    </row>
    <row r="1329">
      <c r="A1329" t="inlineStr">
        <is>
          <t>EG-MNF</t>
        </is>
      </c>
      <c r="B1329" t="inlineStr">
        <is>
          <t>Al Minūfīyah</t>
        </is>
      </c>
      <c r="C1329" t="inlineStr">
        <is>
          <t>EGAl Minūfīyah</t>
        </is>
      </c>
    </row>
    <row r="1330">
      <c r="A1330" t="inlineStr">
        <is>
          <t>EG-MT</t>
        </is>
      </c>
      <c r="B1330" t="inlineStr">
        <is>
          <t>Maţrūḩ</t>
        </is>
      </c>
      <c r="C1330" t="inlineStr">
        <is>
          <t>EGMaţrūḩ</t>
        </is>
      </c>
    </row>
    <row r="1331">
      <c r="A1331" t="inlineStr">
        <is>
          <t>EG-PTS</t>
        </is>
      </c>
      <c r="B1331" t="inlineStr">
        <is>
          <t>Būr Sa‘īd</t>
        </is>
      </c>
      <c r="C1331" t="inlineStr">
        <is>
          <t>EGBūr Sa‘īd</t>
        </is>
      </c>
    </row>
    <row r="1332">
      <c r="A1332" t="inlineStr">
        <is>
          <t>EG-SHG</t>
        </is>
      </c>
      <c r="B1332" t="inlineStr">
        <is>
          <t>Sūhāj</t>
        </is>
      </c>
      <c r="C1332" t="inlineStr">
        <is>
          <t>EGSūhāj</t>
        </is>
      </c>
    </row>
    <row r="1333">
      <c r="A1333" t="inlineStr">
        <is>
          <t>EG-SHR</t>
        </is>
      </c>
      <c r="B1333" t="inlineStr">
        <is>
          <t>Ash Sharqīyah</t>
        </is>
      </c>
      <c r="C1333" t="inlineStr">
        <is>
          <t>EGAsh Sharqīyah</t>
        </is>
      </c>
    </row>
    <row r="1334">
      <c r="A1334" t="inlineStr">
        <is>
          <t>EG-SIN</t>
        </is>
      </c>
      <c r="B1334" t="inlineStr">
        <is>
          <t>Shamāl Sīnā'</t>
        </is>
      </c>
      <c r="C1334" t="inlineStr">
        <is>
          <t>EGShamāl Sīnā'</t>
        </is>
      </c>
    </row>
    <row r="1335">
      <c r="A1335" t="inlineStr">
        <is>
          <t>EG-SUZ</t>
        </is>
      </c>
      <c r="B1335" t="inlineStr">
        <is>
          <t>As Suways</t>
        </is>
      </c>
      <c r="C1335" t="inlineStr">
        <is>
          <t>EGAs Suways</t>
        </is>
      </c>
    </row>
    <row r="1336">
      <c r="A1336" t="inlineStr">
        <is>
          <t>EG-WAD</t>
        </is>
      </c>
      <c r="B1336" t="inlineStr">
        <is>
          <t>Al Wādī al Jadīd</t>
        </is>
      </c>
      <c r="C1336" t="inlineStr">
        <is>
          <t>EGAl Wādī al Jadīd</t>
        </is>
      </c>
    </row>
    <row r="1337">
      <c r="A1337" t="inlineStr">
        <is>
          <t>ER-AN</t>
        </is>
      </c>
      <c r="B1337" t="inlineStr">
        <is>
          <t>Ansabā</t>
        </is>
      </c>
      <c r="C1337" t="inlineStr">
        <is>
          <t>ERAnsabā</t>
        </is>
      </c>
    </row>
    <row r="1338">
      <c r="A1338" t="inlineStr">
        <is>
          <t>ER-AN</t>
        </is>
      </c>
      <c r="B1338" t="inlineStr">
        <is>
          <t>‘Anseba</t>
        </is>
      </c>
      <c r="C1338" t="inlineStr">
        <is>
          <t>ER‘Anseba</t>
        </is>
      </c>
    </row>
    <row r="1339">
      <c r="A1339" t="inlineStr">
        <is>
          <t>ER-DK</t>
        </is>
      </c>
      <c r="B1339" t="inlineStr">
        <is>
          <t>Janūbī al Baḩrī al Aḩmar</t>
        </is>
      </c>
      <c r="C1339" t="inlineStr">
        <is>
          <t>ERJanūbī al Baḩrī al Aḩmar</t>
        </is>
      </c>
    </row>
    <row r="1340">
      <c r="A1340" t="inlineStr">
        <is>
          <t>ER-DK</t>
        </is>
      </c>
      <c r="B1340" t="inlineStr">
        <is>
          <t>Debubawi K’eyyĭḥ Baḥri</t>
        </is>
      </c>
      <c r="C1340" t="inlineStr">
        <is>
          <t>ERDebubawi K’eyyĭḥ Baḥri</t>
        </is>
      </c>
    </row>
    <row r="1341">
      <c r="A1341" t="inlineStr">
        <is>
          <t>ER-DU</t>
        </is>
      </c>
      <c r="B1341" t="inlineStr">
        <is>
          <t>Al Janūbī</t>
        </is>
      </c>
      <c r="C1341" t="inlineStr">
        <is>
          <t>ERAl Janūbī</t>
        </is>
      </c>
    </row>
    <row r="1342">
      <c r="A1342" t="inlineStr">
        <is>
          <t>ER-DU</t>
        </is>
      </c>
      <c r="B1342" t="inlineStr">
        <is>
          <t>Debub</t>
        </is>
      </c>
      <c r="C1342" t="inlineStr">
        <is>
          <t>ERDebub</t>
        </is>
      </c>
    </row>
    <row r="1343">
      <c r="A1343" t="inlineStr">
        <is>
          <t>ER-GB</t>
        </is>
      </c>
      <c r="B1343" t="inlineStr">
        <is>
          <t>Qāsh-Barkah</t>
        </is>
      </c>
      <c r="C1343" t="inlineStr">
        <is>
          <t>ERQāsh-Barkah</t>
        </is>
      </c>
    </row>
    <row r="1344">
      <c r="A1344" t="inlineStr">
        <is>
          <t>ER-GB</t>
        </is>
      </c>
      <c r="B1344" t="inlineStr">
        <is>
          <t>Gash-Barka</t>
        </is>
      </c>
      <c r="C1344" t="inlineStr">
        <is>
          <t>ERGash-Barka</t>
        </is>
      </c>
    </row>
    <row r="1345">
      <c r="A1345" t="inlineStr">
        <is>
          <t>ER-MA</t>
        </is>
      </c>
      <c r="B1345" t="inlineStr">
        <is>
          <t>Al Awsaţ</t>
        </is>
      </c>
      <c r="C1345" t="inlineStr">
        <is>
          <t>ERAl Awsaţ</t>
        </is>
      </c>
    </row>
    <row r="1346">
      <c r="A1346" t="inlineStr">
        <is>
          <t>ER-MA</t>
        </is>
      </c>
      <c r="B1346" t="inlineStr">
        <is>
          <t>Ma’ĭkel</t>
        </is>
      </c>
      <c r="C1346" t="inlineStr">
        <is>
          <t>ERMa’ĭkel</t>
        </is>
      </c>
    </row>
    <row r="1347">
      <c r="A1347" t="inlineStr">
        <is>
          <t>ER-SK</t>
        </is>
      </c>
      <c r="B1347" t="inlineStr">
        <is>
          <t>Shimālī al Baḩrī al Aḩmar</t>
        </is>
      </c>
      <c r="C1347" t="inlineStr">
        <is>
          <t>ERShimālī al Baḩrī al Aḩmar</t>
        </is>
      </c>
    </row>
    <row r="1348">
      <c r="A1348" t="inlineStr">
        <is>
          <t>ER-SK</t>
        </is>
      </c>
      <c r="B1348" t="inlineStr">
        <is>
          <t>Semienawi K’eyyĭḥ Baḥri</t>
        </is>
      </c>
      <c r="C1348" t="inlineStr">
        <is>
          <t>ERSemienawi K’eyyĭḥ Baḥri</t>
        </is>
      </c>
    </row>
    <row r="1349">
      <c r="A1349" t="inlineStr">
        <is>
          <t>ES-AN</t>
        </is>
      </c>
      <c r="B1349" t="inlineStr">
        <is>
          <t>Andalucía</t>
        </is>
      </c>
      <c r="C1349" t="inlineStr">
        <is>
          <t>ESAndalucía</t>
        </is>
      </c>
    </row>
    <row r="1350">
      <c r="A1350" t="inlineStr">
        <is>
          <t>ES-AL</t>
        </is>
      </c>
      <c r="B1350" t="inlineStr">
        <is>
          <t>Almería</t>
        </is>
      </c>
      <c r="C1350" t="inlineStr">
        <is>
          <t>ESAlmería</t>
        </is>
      </c>
    </row>
    <row r="1351">
      <c r="A1351" t="inlineStr">
        <is>
          <t>ES-CA</t>
        </is>
      </c>
      <c r="B1351" t="inlineStr">
        <is>
          <t>Cádiz</t>
        </is>
      </c>
      <c r="C1351" t="inlineStr">
        <is>
          <t>ESCádiz</t>
        </is>
      </c>
    </row>
    <row r="1352">
      <c r="A1352" t="inlineStr">
        <is>
          <t>ES-CO</t>
        </is>
      </c>
      <c r="B1352" t="inlineStr">
        <is>
          <t>Córdoba</t>
        </is>
      </c>
      <c r="C1352" t="inlineStr">
        <is>
          <t>ESCórdoba</t>
        </is>
      </c>
    </row>
    <row r="1353">
      <c r="A1353" t="inlineStr">
        <is>
          <t>ES-GR</t>
        </is>
      </c>
      <c r="B1353" t="inlineStr">
        <is>
          <t>Granada</t>
        </is>
      </c>
      <c r="C1353" t="inlineStr">
        <is>
          <t>ESGranada</t>
        </is>
      </c>
    </row>
    <row r="1354">
      <c r="A1354" t="inlineStr">
        <is>
          <t>ES-H</t>
        </is>
      </c>
      <c r="B1354" t="inlineStr">
        <is>
          <t>Huelva</t>
        </is>
      </c>
      <c r="C1354" t="inlineStr">
        <is>
          <t>ESHuelva</t>
        </is>
      </c>
    </row>
    <row r="1355">
      <c r="A1355" t="inlineStr">
        <is>
          <t>ES-J</t>
        </is>
      </c>
      <c r="B1355" t="inlineStr">
        <is>
          <t>Jaén</t>
        </is>
      </c>
      <c r="C1355" t="inlineStr">
        <is>
          <t>ESJaén</t>
        </is>
      </c>
    </row>
    <row r="1356">
      <c r="A1356" t="inlineStr">
        <is>
          <t>ES-MA</t>
        </is>
      </c>
      <c r="B1356" t="inlineStr">
        <is>
          <t>Málaga</t>
        </is>
      </c>
      <c r="C1356" t="inlineStr">
        <is>
          <t>ESMálaga</t>
        </is>
      </c>
    </row>
    <row r="1357">
      <c r="A1357" t="inlineStr">
        <is>
          <t>ES-SE</t>
        </is>
      </c>
      <c r="B1357" t="inlineStr">
        <is>
          <t>Sevilla</t>
        </is>
      </c>
      <c r="C1357" t="inlineStr">
        <is>
          <t>ESSevilla</t>
        </is>
      </c>
    </row>
    <row r="1358">
      <c r="A1358" t="inlineStr">
        <is>
          <t>ES-AR</t>
        </is>
      </c>
      <c r="B1358" t="inlineStr">
        <is>
          <t>Aragón</t>
        </is>
      </c>
      <c r="C1358" t="inlineStr">
        <is>
          <t>ESAragón</t>
        </is>
      </c>
    </row>
    <row r="1359">
      <c r="A1359" t="inlineStr">
        <is>
          <t>ES-HU</t>
        </is>
      </c>
      <c r="B1359" t="inlineStr">
        <is>
          <t>Huesca</t>
        </is>
      </c>
      <c r="C1359" t="inlineStr">
        <is>
          <t>ESHuesca</t>
        </is>
      </c>
    </row>
    <row r="1360">
      <c r="A1360" t="inlineStr">
        <is>
          <t>ES-TE</t>
        </is>
      </c>
      <c r="B1360" t="inlineStr">
        <is>
          <t>Teruel</t>
        </is>
      </c>
      <c r="C1360" t="inlineStr">
        <is>
          <t>ESTeruel</t>
        </is>
      </c>
    </row>
    <row r="1361">
      <c r="A1361" t="inlineStr">
        <is>
          <t>ES-Z</t>
        </is>
      </c>
      <c r="B1361" t="inlineStr">
        <is>
          <t>Zaragoza</t>
        </is>
      </c>
      <c r="C1361" t="inlineStr">
        <is>
          <t>ESZaragoza</t>
        </is>
      </c>
    </row>
    <row r="1362">
      <c r="A1362" t="inlineStr">
        <is>
          <t>ES-AS</t>
        </is>
      </c>
      <c r="B1362" t="inlineStr">
        <is>
          <t>Asturias, Principado de</t>
        </is>
      </c>
      <c r="C1362" t="inlineStr">
        <is>
          <t>ESAsturias, Principado de</t>
        </is>
      </c>
    </row>
    <row r="1363">
      <c r="A1363" t="inlineStr">
        <is>
          <t>ES-O</t>
        </is>
      </c>
      <c r="B1363" t="inlineStr">
        <is>
          <t>Asturias</t>
        </is>
      </c>
      <c r="C1363" t="inlineStr">
        <is>
          <t>ESAsturias</t>
        </is>
      </c>
    </row>
    <row r="1364">
      <c r="A1364" t="inlineStr">
        <is>
          <t>ES-CB</t>
        </is>
      </c>
      <c r="B1364" t="inlineStr">
        <is>
          <t>Cantabria</t>
        </is>
      </c>
      <c r="C1364" t="inlineStr">
        <is>
          <t>ESCantabria</t>
        </is>
      </c>
    </row>
    <row r="1365">
      <c r="A1365" t="inlineStr">
        <is>
          <t>ES-S</t>
        </is>
      </c>
      <c r="B1365" t="inlineStr">
        <is>
          <t>Cantabria</t>
        </is>
      </c>
      <c r="C1365" t="inlineStr">
        <is>
          <t>ESCantabria</t>
        </is>
      </c>
    </row>
    <row r="1366">
      <c r="A1366" t="inlineStr">
        <is>
          <t>ES-CL</t>
        </is>
      </c>
      <c r="B1366" t="inlineStr">
        <is>
          <t>Castilla y León</t>
        </is>
      </c>
      <c r="C1366" t="inlineStr">
        <is>
          <t>ESCastilla y León</t>
        </is>
      </c>
    </row>
    <row r="1367">
      <c r="A1367" t="inlineStr">
        <is>
          <t>ES-AV</t>
        </is>
      </c>
      <c r="B1367" t="inlineStr">
        <is>
          <t>Ávila</t>
        </is>
      </c>
      <c r="C1367" t="inlineStr">
        <is>
          <t>ESÁvila</t>
        </is>
      </c>
    </row>
    <row r="1368">
      <c r="A1368" t="inlineStr">
        <is>
          <t>ES-BU</t>
        </is>
      </c>
      <c r="B1368" t="inlineStr">
        <is>
          <t>Burgos</t>
        </is>
      </c>
      <c r="C1368" t="inlineStr">
        <is>
          <t>ESBurgos</t>
        </is>
      </c>
    </row>
    <row r="1369">
      <c r="A1369" t="inlineStr">
        <is>
          <t>ES-LE</t>
        </is>
      </c>
      <c r="B1369" t="inlineStr">
        <is>
          <t>León</t>
        </is>
      </c>
      <c r="C1369" t="inlineStr">
        <is>
          <t>ESLeón</t>
        </is>
      </c>
    </row>
    <row r="1370">
      <c r="A1370" t="inlineStr">
        <is>
          <t>ES-P</t>
        </is>
      </c>
      <c r="B1370" t="inlineStr">
        <is>
          <t>Palencia</t>
        </is>
      </c>
      <c r="C1370" t="inlineStr">
        <is>
          <t>ESPalencia</t>
        </is>
      </c>
    </row>
    <row r="1371">
      <c r="A1371" t="inlineStr">
        <is>
          <t>ES-SA</t>
        </is>
      </c>
      <c r="B1371" t="inlineStr">
        <is>
          <t>Salamanca</t>
        </is>
      </c>
      <c r="C1371" t="inlineStr">
        <is>
          <t>ESSalamanca</t>
        </is>
      </c>
    </row>
    <row r="1372">
      <c r="A1372" t="inlineStr">
        <is>
          <t>ES-SG</t>
        </is>
      </c>
      <c r="B1372" t="inlineStr">
        <is>
          <t>Segovia</t>
        </is>
      </c>
      <c r="C1372" t="inlineStr">
        <is>
          <t>ESSegovia</t>
        </is>
      </c>
    </row>
    <row r="1373">
      <c r="A1373" t="inlineStr">
        <is>
          <t>ES-SO</t>
        </is>
      </c>
      <c r="B1373" t="inlineStr">
        <is>
          <t>Soria</t>
        </is>
      </c>
      <c r="C1373" t="inlineStr">
        <is>
          <t>ESSoria</t>
        </is>
      </c>
    </row>
    <row r="1374">
      <c r="A1374" t="inlineStr">
        <is>
          <t>ES-VA</t>
        </is>
      </c>
      <c r="B1374" t="inlineStr">
        <is>
          <t>Valladolid</t>
        </is>
      </c>
      <c r="C1374" t="inlineStr">
        <is>
          <t>ESValladolid</t>
        </is>
      </c>
    </row>
    <row r="1375">
      <c r="A1375" t="inlineStr">
        <is>
          <t>ES-ZA</t>
        </is>
      </c>
      <c r="B1375" t="inlineStr">
        <is>
          <t>Zamora</t>
        </is>
      </c>
      <c r="C1375" t="inlineStr">
        <is>
          <t>ESZamora</t>
        </is>
      </c>
    </row>
    <row r="1376">
      <c r="A1376" t="inlineStr">
        <is>
          <t>ES-CM</t>
        </is>
      </c>
      <c r="B1376" t="inlineStr">
        <is>
          <t>Castilla-La Mancha</t>
        </is>
      </c>
      <c r="C1376" t="inlineStr">
        <is>
          <t>ESCastilla-La Mancha</t>
        </is>
      </c>
    </row>
    <row r="1377">
      <c r="A1377" t="inlineStr">
        <is>
          <t>ES-AB</t>
        </is>
      </c>
      <c r="B1377" t="inlineStr">
        <is>
          <t>Albacete</t>
        </is>
      </c>
      <c r="C1377" t="inlineStr">
        <is>
          <t>ESAlbacete</t>
        </is>
      </c>
    </row>
    <row r="1378">
      <c r="A1378" t="inlineStr">
        <is>
          <t>ES-CR</t>
        </is>
      </c>
      <c r="B1378" t="inlineStr">
        <is>
          <t>Ciudad Real</t>
        </is>
      </c>
      <c r="C1378" t="inlineStr">
        <is>
          <t>ESCiudad Real</t>
        </is>
      </c>
    </row>
    <row r="1379">
      <c r="A1379" t="inlineStr">
        <is>
          <t>ES-CU</t>
        </is>
      </c>
      <c r="B1379" t="inlineStr">
        <is>
          <t>Cuenca</t>
        </is>
      </c>
      <c r="C1379" t="inlineStr">
        <is>
          <t>ESCuenca</t>
        </is>
      </c>
    </row>
    <row r="1380">
      <c r="A1380" t="inlineStr">
        <is>
          <t>ES-GU</t>
        </is>
      </c>
      <c r="B1380" t="inlineStr">
        <is>
          <t>Guadalajara</t>
        </is>
      </c>
      <c r="C1380" t="inlineStr">
        <is>
          <t>ESGuadalajara</t>
        </is>
      </c>
    </row>
    <row r="1381">
      <c r="A1381" t="inlineStr">
        <is>
          <t>ES-TO</t>
        </is>
      </c>
      <c r="B1381" t="inlineStr">
        <is>
          <t>Toledo</t>
        </is>
      </c>
      <c r="C1381" t="inlineStr">
        <is>
          <t>ESToledo</t>
        </is>
      </c>
    </row>
    <row r="1382">
      <c r="A1382" t="inlineStr">
        <is>
          <t>ES-CN</t>
        </is>
      </c>
      <c r="B1382" t="inlineStr">
        <is>
          <t>Canarias</t>
        </is>
      </c>
      <c r="C1382" t="inlineStr">
        <is>
          <t>ESCanarias</t>
        </is>
      </c>
    </row>
    <row r="1383">
      <c r="A1383" t="inlineStr">
        <is>
          <t>ES-GC</t>
        </is>
      </c>
      <c r="B1383" t="inlineStr">
        <is>
          <t>Las Palmas</t>
        </is>
      </c>
      <c r="C1383" t="inlineStr">
        <is>
          <t>ESLas Palmas</t>
        </is>
      </c>
    </row>
    <row r="1384">
      <c r="A1384" t="inlineStr">
        <is>
          <t>ES-TF</t>
        </is>
      </c>
      <c r="B1384" t="inlineStr">
        <is>
          <t>Santa Cruz de Tenerife</t>
        </is>
      </c>
      <c r="C1384" t="inlineStr">
        <is>
          <t>ESSanta Cruz de Tenerife</t>
        </is>
      </c>
    </row>
    <row r="1385">
      <c r="A1385" t="inlineStr">
        <is>
          <t>ES-CT</t>
        </is>
      </c>
      <c r="B1385" t="inlineStr">
        <is>
          <t>Catalunya [Cataluña]</t>
        </is>
      </c>
      <c r="C1385" t="inlineStr">
        <is>
          <t>ESCatalunya [Cataluña]</t>
        </is>
      </c>
    </row>
    <row r="1386">
      <c r="A1386" t="inlineStr">
        <is>
          <t>ES-B</t>
        </is>
      </c>
      <c r="B1386" t="inlineStr">
        <is>
          <t>Barcelona [Barcelona]</t>
        </is>
      </c>
      <c r="C1386" t="inlineStr">
        <is>
          <t>ESBarcelona [Barcelona]</t>
        </is>
      </c>
    </row>
    <row r="1387">
      <c r="A1387" t="inlineStr">
        <is>
          <t>ES-GI</t>
        </is>
      </c>
      <c r="B1387" t="inlineStr">
        <is>
          <t>Girona [Gerona]</t>
        </is>
      </c>
      <c r="C1387" t="inlineStr">
        <is>
          <t>ESGirona [Gerona]</t>
        </is>
      </c>
    </row>
    <row r="1388">
      <c r="A1388" t="inlineStr">
        <is>
          <t>ES-L</t>
        </is>
      </c>
      <c r="B1388" t="inlineStr">
        <is>
          <t>Lleida [Lérida]</t>
        </is>
      </c>
      <c r="C1388" t="inlineStr">
        <is>
          <t>ESLleida [Lérida]</t>
        </is>
      </c>
    </row>
    <row r="1389">
      <c r="A1389" t="inlineStr">
        <is>
          <t>ES-T</t>
        </is>
      </c>
      <c r="B1389" t="inlineStr">
        <is>
          <t>Tarragona [Tarragona]</t>
        </is>
      </c>
      <c r="C1389" t="inlineStr">
        <is>
          <t>ESTarragona [Tarragona]</t>
        </is>
      </c>
    </row>
    <row r="1390">
      <c r="A1390" t="inlineStr">
        <is>
          <t>ES-EX</t>
        </is>
      </c>
      <c r="B1390" t="inlineStr">
        <is>
          <t>Extremadura</t>
        </is>
      </c>
      <c r="C1390" t="inlineStr">
        <is>
          <t>ESExtremadura</t>
        </is>
      </c>
    </row>
    <row r="1391">
      <c r="A1391" t="inlineStr">
        <is>
          <t>ES-BA</t>
        </is>
      </c>
      <c r="B1391" t="inlineStr">
        <is>
          <t>Badajoz</t>
        </is>
      </c>
      <c r="C1391" t="inlineStr">
        <is>
          <t>ESBadajoz</t>
        </is>
      </c>
    </row>
    <row r="1392">
      <c r="A1392" t="inlineStr">
        <is>
          <t>ES-CC</t>
        </is>
      </c>
      <c r="B1392" t="inlineStr">
        <is>
          <t>Cáceres</t>
        </is>
      </c>
      <c r="C1392" t="inlineStr">
        <is>
          <t>ESCáceres</t>
        </is>
      </c>
    </row>
    <row r="1393">
      <c r="A1393" t="inlineStr">
        <is>
          <t>ES-GA</t>
        </is>
      </c>
      <c r="B1393" t="inlineStr">
        <is>
          <t>Galicia [Galicia]</t>
        </is>
      </c>
      <c r="C1393" t="inlineStr">
        <is>
          <t>ESGalicia [Galicia]</t>
        </is>
      </c>
    </row>
    <row r="1394">
      <c r="A1394" t="inlineStr">
        <is>
          <t>ES-C</t>
        </is>
      </c>
      <c r="B1394" t="inlineStr">
        <is>
          <t>A Coruña [La Coruña]</t>
        </is>
      </c>
      <c r="C1394" t="inlineStr">
        <is>
          <t>ESA Coruña [La Coruña]</t>
        </is>
      </c>
    </row>
    <row r="1395">
      <c r="A1395" t="inlineStr">
        <is>
          <t>ES-LU</t>
        </is>
      </c>
      <c r="B1395" t="inlineStr">
        <is>
          <t>Lugo [Lugo]</t>
        </is>
      </c>
      <c r="C1395" t="inlineStr">
        <is>
          <t>ESLugo [Lugo]</t>
        </is>
      </c>
    </row>
    <row r="1396">
      <c r="A1396" t="inlineStr">
        <is>
          <t>ES-OR</t>
        </is>
      </c>
      <c r="B1396" t="inlineStr">
        <is>
          <t>Ourense [Orense]</t>
        </is>
      </c>
      <c r="C1396" t="inlineStr">
        <is>
          <t>ESOurense [Orense]</t>
        </is>
      </c>
    </row>
    <row r="1397">
      <c r="A1397" t="inlineStr">
        <is>
          <t>ES-PO</t>
        </is>
      </c>
      <c r="B1397" t="inlineStr">
        <is>
          <t>Pontevedra [Pontevedra]</t>
        </is>
      </c>
      <c r="C1397" t="inlineStr">
        <is>
          <t>ESPontevedra [Pontevedra]</t>
        </is>
      </c>
    </row>
    <row r="1398">
      <c r="A1398" t="inlineStr">
        <is>
          <t>ES-IB</t>
        </is>
      </c>
      <c r="B1398" t="inlineStr">
        <is>
          <t>Illes Balears [Islas Baleares]</t>
        </is>
      </c>
      <c r="C1398" t="inlineStr">
        <is>
          <t>ESIlles Balears [Islas Baleares]</t>
        </is>
      </c>
    </row>
    <row r="1399">
      <c r="A1399" t="inlineStr">
        <is>
          <t>ES-PM</t>
        </is>
      </c>
      <c r="B1399" t="inlineStr">
        <is>
          <t>Illes Balears [Islas Baleares]</t>
        </is>
      </c>
      <c r="C1399" t="inlineStr">
        <is>
          <t>ESIlles Balears [Islas Baleares]</t>
        </is>
      </c>
    </row>
    <row r="1400">
      <c r="A1400" t="inlineStr">
        <is>
          <t>ES-MC</t>
        </is>
      </c>
      <c r="B1400" t="inlineStr">
        <is>
          <t>Murcia, Región de</t>
        </is>
      </c>
      <c r="C1400" t="inlineStr">
        <is>
          <t>ESMurcia, Región de</t>
        </is>
      </c>
    </row>
    <row r="1401">
      <c r="A1401" t="inlineStr">
        <is>
          <t>ES-MU</t>
        </is>
      </c>
      <c r="B1401" t="inlineStr">
        <is>
          <t>Murcia</t>
        </is>
      </c>
      <c r="C1401" t="inlineStr">
        <is>
          <t>ESMurcia</t>
        </is>
      </c>
    </row>
    <row r="1402">
      <c r="A1402" t="inlineStr">
        <is>
          <t>ES-MD</t>
        </is>
      </c>
      <c r="B1402" t="inlineStr">
        <is>
          <t>Madrid, Comunidad de</t>
        </is>
      </c>
      <c r="C1402" t="inlineStr">
        <is>
          <t>ESMadrid, Comunidad de</t>
        </is>
      </c>
    </row>
    <row r="1403">
      <c r="A1403" t="inlineStr">
        <is>
          <t>ES-M</t>
        </is>
      </c>
      <c r="B1403" t="inlineStr">
        <is>
          <t>Madrid</t>
        </is>
      </c>
      <c r="C1403" t="inlineStr">
        <is>
          <t>ESMadrid</t>
        </is>
      </c>
    </row>
    <row r="1404">
      <c r="A1404" t="inlineStr">
        <is>
          <t>ES-NC</t>
        </is>
      </c>
      <c r="B1404" t="inlineStr">
        <is>
          <t>Nafarroako Foru Komunitatea*</t>
        </is>
      </c>
      <c r="C1404" t="inlineStr">
        <is>
          <t>ESNafarroako Foru Komunitatea*</t>
        </is>
      </c>
    </row>
    <row r="1405">
      <c r="A1405" t="inlineStr">
        <is>
          <t>ES-NC</t>
        </is>
      </c>
      <c r="B1405" t="inlineStr">
        <is>
          <t>Navarra, Comunidad Foral de</t>
        </is>
      </c>
      <c r="C1405" t="inlineStr">
        <is>
          <t>ESNavarra, Comunidad Foral de</t>
        </is>
      </c>
    </row>
    <row r="1406">
      <c r="A1406" t="inlineStr">
        <is>
          <t>ES-NA</t>
        </is>
      </c>
      <c r="B1406" t="inlineStr">
        <is>
          <t>Nafarroa*</t>
        </is>
      </c>
      <c r="C1406" t="inlineStr">
        <is>
          <t>ESNafarroa*</t>
        </is>
      </c>
    </row>
    <row r="1407">
      <c r="A1407" t="inlineStr">
        <is>
          <t>ES-NA</t>
        </is>
      </c>
      <c r="B1407" t="inlineStr">
        <is>
          <t>Navarra</t>
        </is>
      </c>
      <c r="C1407" t="inlineStr">
        <is>
          <t>ESNavarra</t>
        </is>
      </c>
    </row>
    <row r="1408">
      <c r="A1408" t="inlineStr">
        <is>
          <t>ES-PV</t>
        </is>
      </c>
      <c r="B1408" t="inlineStr">
        <is>
          <t>Euskal Herria</t>
        </is>
      </c>
      <c r="C1408" t="inlineStr">
        <is>
          <t>ESEuskal Herria</t>
        </is>
      </c>
    </row>
    <row r="1409">
      <c r="A1409" t="inlineStr">
        <is>
          <t>ES-PV</t>
        </is>
      </c>
      <c r="B1409" t="inlineStr">
        <is>
          <t>País Vasco</t>
        </is>
      </c>
      <c r="C1409" t="inlineStr">
        <is>
          <t>ESPaís Vasco</t>
        </is>
      </c>
    </row>
    <row r="1410">
      <c r="A1410" t="inlineStr">
        <is>
          <t>ES-BI</t>
        </is>
      </c>
      <c r="B1410" t="inlineStr">
        <is>
          <t>Bizkaia</t>
        </is>
      </c>
      <c r="C1410" t="inlineStr">
        <is>
          <t>ESBizkaia</t>
        </is>
      </c>
    </row>
    <row r="1411">
      <c r="A1411" t="inlineStr">
        <is>
          <t>ES-SS</t>
        </is>
      </c>
      <c r="B1411" t="inlineStr">
        <is>
          <t>Gipuzkoa</t>
        </is>
      </c>
      <c r="C1411" t="inlineStr">
        <is>
          <t>ESGipuzkoa</t>
        </is>
      </c>
    </row>
    <row r="1412">
      <c r="A1412" t="inlineStr">
        <is>
          <t>ES-VI</t>
        </is>
      </c>
      <c r="B1412" t="inlineStr">
        <is>
          <t>Araba*</t>
        </is>
      </c>
      <c r="C1412" t="inlineStr">
        <is>
          <t>ESAraba*</t>
        </is>
      </c>
    </row>
    <row r="1413">
      <c r="A1413" t="inlineStr">
        <is>
          <t>ES-VI</t>
        </is>
      </c>
      <c r="B1413" t="inlineStr">
        <is>
          <t>Álava</t>
        </is>
      </c>
      <c r="C1413" t="inlineStr">
        <is>
          <t>ESÁlava</t>
        </is>
      </c>
    </row>
    <row r="1414">
      <c r="A1414" t="inlineStr">
        <is>
          <t>ES-RI</t>
        </is>
      </c>
      <c r="B1414" t="inlineStr">
        <is>
          <t>La Rioja</t>
        </is>
      </c>
      <c r="C1414" t="inlineStr">
        <is>
          <t>ESLa Rioja</t>
        </is>
      </c>
    </row>
    <row r="1415">
      <c r="A1415" t="inlineStr">
        <is>
          <t>ES-LO</t>
        </is>
      </c>
      <c r="B1415" t="inlineStr">
        <is>
          <t>La Rioja</t>
        </is>
      </c>
      <c r="C1415" t="inlineStr">
        <is>
          <t>ESLa Rioja</t>
        </is>
      </c>
    </row>
    <row r="1416">
      <c r="A1416" t="inlineStr">
        <is>
          <t>ES-VC</t>
        </is>
      </c>
      <c r="B1416" t="inlineStr">
        <is>
          <t>Valenciana, Comunitat*</t>
        </is>
      </c>
      <c r="C1416" t="inlineStr">
        <is>
          <t>ESValenciana, Comunitat*</t>
        </is>
      </c>
    </row>
    <row r="1417">
      <c r="A1417" t="inlineStr">
        <is>
          <t>ES-VC</t>
        </is>
      </c>
      <c r="B1417" t="inlineStr">
        <is>
          <t>Valenciana, Comunidad</t>
        </is>
      </c>
      <c r="C1417" t="inlineStr">
        <is>
          <t>ESValenciana, Comunidad</t>
        </is>
      </c>
    </row>
    <row r="1418">
      <c r="A1418" t="inlineStr">
        <is>
          <t>ES-A</t>
        </is>
      </c>
      <c r="B1418" t="inlineStr">
        <is>
          <t>Alacant*</t>
        </is>
      </c>
      <c r="C1418" t="inlineStr">
        <is>
          <t>ESAlacant*</t>
        </is>
      </c>
    </row>
    <row r="1419">
      <c r="A1419" t="inlineStr">
        <is>
          <t>ES-A</t>
        </is>
      </c>
      <c r="B1419" t="inlineStr">
        <is>
          <t>Alicante</t>
        </is>
      </c>
      <c r="C1419" t="inlineStr">
        <is>
          <t>ESAlicante</t>
        </is>
      </c>
    </row>
    <row r="1420">
      <c r="A1420" t="inlineStr">
        <is>
          <t>ES-CS</t>
        </is>
      </c>
      <c r="B1420" t="inlineStr">
        <is>
          <t>Castelló*</t>
        </is>
      </c>
      <c r="C1420" t="inlineStr">
        <is>
          <t>ESCastelló*</t>
        </is>
      </c>
    </row>
    <row r="1421">
      <c r="A1421" t="inlineStr">
        <is>
          <t>ES-CS</t>
        </is>
      </c>
      <c r="B1421" t="inlineStr">
        <is>
          <t>Castellón</t>
        </is>
      </c>
      <c r="C1421" t="inlineStr">
        <is>
          <t>ESCastellón</t>
        </is>
      </c>
    </row>
    <row r="1422">
      <c r="A1422" t="inlineStr">
        <is>
          <t>ES-V</t>
        </is>
      </c>
      <c r="B1422" t="inlineStr">
        <is>
          <t>València*</t>
        </is>
      </c>
      <c r="C1422" t="inlineStr">
        <is>
          <t>ESValència*</t>
        </is>
      </c>
    </row>
    <row r="1423">
      <c r="A1423" t="inlineStr">
        <is>
          <t>ES-V</t>
        </is>
      </c>
      <c r="B1423" t="inlineStr">
        <is>
          <t>Valencia</t>
        </is>
      </c>
      <c r="C1423" t="inlineStr">
        <is>
          <t>ESValencia</t>
        </is>
      </c>
    </row>
    <row r="1424">
      <c r="A1424" t="inlineStr">
        <is>
          <t>ES-CE</t>
        </is>
      </c>
      <c r="B1424" t="inlineStr">
        <is>
          <t>Ceuta</t>
        </is>
      </c>
      <c r="C1424" t="inlineStr">
        <is>
          <t>ESCeuta</t>
        </is>
      </c>
    </row>
    <row r="1425">
      <c r="A1425" t="inlineStr">
        <is>
          <t>ES-ML</t>
        </is>
      </c>
      <c r="B1425" t="inlineStr">
        <is>
          <t>Melilla</t>
        </is>
      </c>
      <c r="C1425" t="inlineStr">
        <is>
          <t>ESMelilla</t>
        </is>
      </c>
    </row>
    <row r="1426">
      <c r="A1426" t="inlineStr">
        <is>
          <t>ET-AF</t>
        </is>
      </c>
      <c r="B1426" t="inlineStr">
        <is>
          <t>Āfar</t>
        </is>
      </c>
      <c r="C1426" t="inlineStr">
        <is>
          <t>ETĀfar</t>
        </is>
      </c>
    </row>
    <row r="1427">
      <c r="A1427" t="inlineStr">
        <is>
          <t>ET-AF</t>
        </is>
      </c>
      <c r="B1427" t="inlineStr">
        <is>
          <t>Afar</t>
        </is>
      </c>
      <c r="C1427" t="inlineStr">
        <is>
          <t>ETAfar</t>
        </is>
      </c>
    </row>
    <row r="1428">
      <c r="A1428" t="inlineStr">
        <is>
          <t>ET-AM</t>
        </is>
      </c>
      <c r="B1428" t="inlineStr">
        <is>
          <t>Āmara</t>
        </is>
      </c>
      <c r="C1428" t="inlineStr">
        <is>
          <t>ETĀmara</t>
        </is>
      </c>
    </row>
    <row r="1429">
      <c r="A1429" t="inlineStr">
        <is>
          <t>ET-AM</t>
        </is>
      </c>
      <c r="B1429" t="inlineStr">
        <is>
          <t>Amara</t>
        </is>
      </c>
      <c r="C1429" t="inlineStr">
        <is>
          <t>ETAmara</t>
        </is>
      </c>
    </row>
    <row r="1430">
      <c r="A1430" t="inlineStr">
        <is>
          <t>ET-BE</t>
        </is>
      </c>
      <c r="B1430" t="inlineStr">
        <is>
          <t>Bīnshangul Gumuz</t>
        </is>
      </c>
      <c r="C1430" t="inlineStr">
        <is>
          <t>ETBīnshangul Gumuz</t>
        </is>
      </c>
    </row>
    <row r="1431">
      <c r="A1431" t="inlineStr">
        <is>
          <t>ET-BE</t>
        </is>
      </c>
      <c r="B1431" t="inlineStr">
        <is>
          <t>Benshangul-Gumaz</t>
        </is>
      </c>
      <c r="C1431" t="inlineStr">
        <is>
          <t>ETBenshangul-Gumaz</t>
        </is>
      </c>
    </row>
    <row r="1432">
      <c r="A1432" t="inlineStr">
        <is>
          <t>ET-GA</t>
        </is>
      </c>
      <c r="B1432" t="inlineStr">
        <is>
          <t>Gambēla Hizboch</t>
        </is>
      </c>
      <c r="C1432" t="inlineStr">
        <is>
          <t>ETGambēla Hizboch</t>
        </is>
      </c>
    </row>
    <row r="1433">
      <c r="A1433" t="inlineStr">
        <is>
          <t>ET-GA</t>
        </is>
      </c>
      <c r="B1433" t="inlineStr">
        <is>
          <t>Gambela Peoples</t>
        </is>
      </c>
      <c r="C1433" t="inlineStr">
        <is>
          <t>ETGambela Peoples</t>
        </is>
      </c>
    </row>
    <row r="1434">
      <c r="A1434" t="inlineStr">
        <is>
          <t>ET-HA</t>
        </is>
      </c>
      <c r="B1434" t="inlineStr">
        <is>
          <t>Hārerī Hizb</t>
        </is>
      </c>
      <c r="C1434" t="inlineStr">
        <is>
          <t>ETHārerī Hizb</t>
        </is>
      </c>
    </row>
    <row r="1435">
      <c r="A1435" t="inlineStr">
        <is>
          <t>ET-HA</t>
        </is>
      </c>
      <c r="B1435" t="inlineStr">
        <is>
          <t>Harari People</t>
        </is>
      </c>
      <c r="C1435" t="inlineStr">
        <is>
          <t>ETHarari People</t>
        </is>
      </c>
    </row>
    <row r="1436">
      <c r="A1436" t="inlineStr">
        <is>
          <t>ET-OR</t>
        </is>
      </c>
      <c r="B1436" t="inlineStr">
        <is>
          <t>Oromīya</t>
        </is>
      </c>
      <c r="C1436" t="inlineStr">
        <is>
          <t>ETOromīya</t>
        </is>
      </c>
    </row>
    <row r="1437">
      <c r="A1437" t="inlineStr">
        <is>
          <t>ET-OR</t>
        </is>
      </c>
      <c r="B1437" t="inlineStr">
        <is>
          <t>Oromia</t>
        </is>
      </c>
      <c r="C1437" t="inlineStr">
        <is>
          <t>ETOromia</t>
        </is>
      </c>
    </row>
    <row r="1438">
      <c r="A1438" t="inlineStr">
        <is>
          <t>ET-SI</t>
        </is>
      </c>
      <c r="B1438" t="inlineStr">
        <is>
          <t>Sīdama</t>
        </is>
      </c>
      <c r="C1438" t="inlineStr">
        <is>
          <t>ETSīdama</t>
        </is>
      </c>
    </row>
    <row r="1439">
      <c r="A1439" t="inlineStr">
        <is>
          <t>ET-SI</t>
        </is>
      </c>
      <c r="B1439" t="inlineStr">
        <is>
          <t>Sidama</t>
        </is>
      </c>
      <c r="C1439" t="inlineStr">
        <is>
          <t>ETSidama</t>
        </is>
      </c>
    </row>
    <row r="1440">
      <c r="A1440" t="inlineStr">
        <is>
          <t>ET-SN</t>
        </is>
      </c>
      <c r="B1440" t="inlineStr">
        <is>
          <t>YeDebub Bihēroch Bihēreseboch na Hizboch</t>
        </is>
      </c>
      <c r="C1440" t="inlineStr">
        <is>
          <t>ETYeDebub Bihēroch Bihēreseboch na Hizboch</t>
        </is>
      </c>
    </row>
    <row r="1441">
      <c r="A1441" t="inlineStr">
        <is>
          <t>ET-SN</t>
        </is>
      </c>
      <c r="B1441" t="inlineStr">
        <is>
          <t>Southern Nations, Nationalities and Peoples</t>
        </is>
      </c>
      <c r="C1441" t="inlineStr">
        <is>
          <t>ETSouthern Nations, Nationalities and Peoples</t>
        </is>
      </c>
    </row>
    <row r="1442">
      <c r="A1442" t="inlineStr">
        <is>
          <t>ET-SO</t>
        </is>
      </c>
      <c r="B1442" t="inlineStr">
        <is>
          <t>Sumalē</t>
        </is>
      </c>
      <c r="C1442" t="inlineStr">
        <is>
          <t>ETSumalē</t>
        </is>
      </c>
    </row>
    <row r="1443">
      <c r="A1443" t="inlineStr">
        <is>
          <t>ET-SO</t>
        </is>
      </c>
      <c r="B1443" t="inlineStr">
        <is>
          <t>Somali</t>
        </is>
      </c>
      <c r="C1443" t="inlineStr">
        <is>
          <t>ETSomali</t>
        </is>
      </c>
    </row>
    <row r="1444">
      <c r="A1444" t="inlineStr">
        <is>
          <t>ET-SW</t>
        </is>
      </c>
      <c r="B1444" t="inlineStr">
        <is>
          <t>YeDebub M‘irab Ītyop’iya Hizboch</t>
        </is>
      </c>
      <c r="C1444" t="inlineStr">
        <is>
          <t>ETYeDebub M‘irab Ītyop’iya Hizboch</t>
        </is>
      </c>
    </row>
    <row r="1445">
      <c r="A1445" t="inlineStr">
        <is>
          <t>ET-SW</t>
        </is>
      </c>
      <c r="B1445" t="inlineStr">
        <is>
          <t>Southwest Ethiopia Peoples</t>
        </is>
      </c>
      <c r="C1445" t="inlineStr">
        <is>
          <t>ETSouthwest Ethiopia Peoples</t>
        </is>
      </c>
    </row>
    <row r="1446">
      <c r="A1446" t="inlineStr">
        <is>
          <t>ET-TI</t>
        </is>
      </c>
      <c r="B1446" t="inlineStr">
        <is>
          <t>Tigray</t>
        </is>
      </c>
      <c r="C1446" t="inlineStr">
        <is>
          <t>ETTigray</t>
        </is>
      </c>
    </row>
    <row r="1447">
      <c r="A1447" t="inlineStr">
        <is>
          <t>ET-TI</t>
        </is>
      </c>
      <c r="B1447" t="inlineStr">
        <is>
          <t>Tigrai</t>
        </is>
      </c>
      <c r="C1447" t="inlineStr">
        <is>
          <t>ETTigrai</t>
        </is>
      </c>
    </row>
    <row r="1448">
      <c r="A1448" t="inlineStr">
        <is>
          <t>ET-AA</t>
        </is>
      </c>
      <c r="B1448" t="inlineStr">
        <is>
          <t>Ādīs Ābeba</t>
        </is>
      </c>
      <c r="C1448" t="inlineStr">
        <is>
          <t>ETĀdīs Ābeba</t>
        </is>
      </c>
    </row>
    <row r="1449">
      <c r="A1449" t="inlineStr">
        <is>
          <t>ET-AA</t>
        </is>
      </c>
      <c r="B1449" t="inlineStr">
        <is>
          <t>Addis Ababa</t>
        </is>
      </c>
      <c r="C1449" t="inlineStr">
        <is>
          <t>ETAddis Ababa</t>
        </is>
      </c>
    </row>
    <row r="1450">
      <c r="A1450" t="inlineStr">
        <is>
          <t>ET-DD</t>
        </is>
      </c>
      <c r="B1450" t="inlineStr">
        <is>
          <t>Dirē Dawa</t>
        </is>
      </c>
      <c r="C1450" t="inlineStr">
        <is>
          <t>ETDirē Dawa</t>
        </is>
      </c>
    </row>
    <row r="1451">
      <c r="A1451" t="inlineStr">
        <is>
          <t>ET-DD</t>
        </is>
      </c>
      <c r="B1451" t="inlineStr">
        <is>
          <t>Dire Dawa</t>
        </is>
      </c>
      <c r="C1451" t="inlineStr">
        <is>
          <t>ETDire Dawa</t>
        </is>
      </c>
    </row>
    <row r="1452">
      <c r="A1452" t="inlineStr">
        <is>
          <t>FI-01</t>
        </is>
      </c>
      <c r="B1452" t="inlineStr">
        <is>
          <t>Ahvenanmaan maakunta</t>
        </is>
      </c>
      <c r="C1452" t="inlineStr">
        <is>
          <t>FIAhvenanmaan maakunta</t>
        </is>
      </c>
    </row>
    <row r="1453">
      <c r="A1453" t="inlineStr">
        <is>
          <t>FI-01</t>
        </is>
      </c>
      <c r="B1453" t="inlineStr">
        <is>
          <t>Landskapet Åland</t>
        </is>
      </c>
      <c r="C1453" t="inlineStr">
        <is>
          <t>FILandskapet Åland</t>
        </is>
      </c>
    </row>
    <row r="1454">
      <c r="A1454" t="inlineStr">
        <is>
          <t>FI-02</t>
        </is>
      </c>
      <c r="B1454" t="inlineStr">
        <is>
          <t>Etelä-Karjala</t>
        </is>
      </c>
      <c r="C1454" t="inlineStr">
        <is>
          <t>FIEtelä-Karjala</t>
        </is>
      </c>
    </row>
    <row r="1455">
      <c r="A1455" t="inlineStr">
        <is>
          <t>FI-02</t>
        </is>
      </c>
      <c r="B1455" t="inlineStr">
        <is>
          <t>Södra Karelen</t>
        </is>
      </c>
      <c r="C1455" t="inlineStr">
        <is>
          <t>FISödra Karelen</t>
        </is>
      </c>
    </row>
    <row r="1456">
      <c r="A1456" t="inlineStr">
        <is>
          <t>FI-03</t>
        </is>
      </c>
      <c r="B1456" t="inlineStr">
        <is>
          <t>Etelä-Pohjanmaa</t>
        </is>
      </c>
      <c r="C1456" t="inlineStr">
        <is>
          <t>FIEtelä-Pohjanmaa</t>
        </is>
      </c>
    </row>
    <row r="1457">
      <c r="A1457" t="inlineStr">
        <is>
          <t>FI-03</t>
        </is>
      </c>
      <c r="B1457" t="inlineStr">
        <is>
          <t>Södra Österbotten</t>
        </is>
      </c>
      <c r="C1457" t="inlineStr">
        <is>
          <t>FISödra Österbotten</t>
        </is>
      </c>
    </row>
    <row r="1458">
      <c r="A1458" t="inlineStr">
        <is>
          <t>FI-04</t>
        </is>
      </c>
      <c r="B1458" t="inlineStr">
        <is>
          <t>Etelä-Savo</t>
        </is>
      </c>
      <c r="C1458" t="inlineStr">
        <is>
          <t>FIEtelä-Savo</t>
        </is>
      </c>
    </row>
    <row r="1459">
      <c r="A1459" t="inlineStr">
        <is>
          <t>FI-04</t>
        </is>
      </c>
      <c r="B1459" t="inlineStr">
        <is>
          <t>Södra Savolax</t>
        </is>
      </c>
      <c r="C1459" t="inlineStr">
        <is>
          <t>FISödra Savolax</t>
        </is>
      </c>
    </row>
    <row r="1460">
      <c r="A1460" t="inlineStr">
        <is>
          <t>FI-05</t>
        </is>
      </c>
      <c r="B1460" t="inlineStr">
        <is>
          <t>Kainuu</t>
        </is>
      </c>
      <c r="C1460" t="inlineStr">
        <is>
          <t>FIKainuu</t>
        </is>
      </c>
    </row>
    <row r="1461">
      <c r="A1461" t="inlineStr">
        <is>
          <t>FI-05</t>
        </is>
      </c>
      <c r="B1461" t="inlineStr">
        <is>
          <t>Kajanaland</t>
        </is>
      </c>
      <c r="C1461" t="inlineStr">
        <is>
          <t>FIKajanaland</t>
        </is>
      </c>
    </row>
    <row r="1462">
      <c r="A1462" t="inlineStr">
        <is>
          <t>FI-06</t>
        </is>
      </c>
      <c r="B1462" t="inlineStr">
        <is>
          <t>Kanta-Häme</t>
        </is>
      </c>
      <c r="C1462" t="inlineStr">
        <is>
          <t>FIKanta-Häme</t>
        </is>
      </c>
    </row>
    <row r="1463">
      <c r="A1463" t="inlineStr">
        <is>
          <t>FI-06</t>
        </is>
      </c>
      <c r="B1463" t="inlineStr">
        <is>
          <t>Egentliga Tavastland</t>
        </is>
      </c>
      <c r="C1463" t="inlineStr">
        <is>
          <t>FIEgentliga Tavastland</t>
        </is>
      </c>
    </row>
    <row r="1464">
      <c r="A1464" t="inlineStr">
        <is>
          <t>FI-07</t>
        </is>
      </c>
      <c r="B1464" t="inlineStr">
        <is>
          <t>Keski-Pohjanmaa</t>
        </is>
      </c>
      <c r="C1464" t="inlineStr">
        <is>
          <t>FIKeski-Pohjanmaa</t>
        </is>
      </c>
    </row>
    <row r="1465">
      <c r="A1465" t="inlineStr">
        <is>
          <t>FI-07</t>
        </is>
      </c>
      <c r="B1465" t="inlineStr">
        <is>
          <t>Mellersta Österbotten</t>
        </is>
      </c>
      <c r="C1465" t="inlineStr">
        <is>
          <t>FIMellersta Österbotten</t>
        </is>
      </c>
    </row>
    <row r="1466">
      <c r="A1466" t="inlineStr">
        <is>
          <t>FI-08</t>
        </is>
      </c>
      <c r="B1466" t="inlineStr">
        <is>
          <t>Keski-Suomi</t>
        </is>
      </c>
      <c r="C1466" t="inlineStr">
        <is>
          <t>FIKeski-Suomi</t>
        </is>
      </c>
    </row>
    <row r="1467">
      <c r="A1467" t="inlineStr">
        <is>
          <t>FI-08</t>
        </is>
      </c>
      <c r="B1467" t="inlineStr">
        <is>
          <t>Mellersta Finland</t>
        </is>
      </c>
      <c r="C1467" t="inlineStr">
        <is>
          <t>FIMellersta Finland</t>
        </is>
      </c>
    </row>
    <row r="1468">
      <c r="A1468" t="inlineStr">
        <is>
          <t>FI-09</t>
        </is>
      </c>
      <c r="B1468" t="inlineStr">
        <is>
          <t>Kymenlaakso</t>
        </is>
      </c>
      <c r="C1468" t="inlineStr">
        <is>
          <t>FIKymenlaakso</t>
        </is>
      </c>
    </row>
    <row r="1469">
      <c r="A1469" t="inlineStr">
        <is>
          <t>FI-09</t>
        </is>
      </c>
      <c r="B1469" t="inlineStr">
        <is>
          <t>Kymmenedalen</t>
        </is>
      </c>
      <c r="C1469" t="inlineStr">
        <is>
          <t>FIKymmenedalen</t>
        </is>
      </c>
    </row>
    <row r="1470">
      <c r="A1470" t="inlineStr">
        <is>
          <t>FI-10</t>
        </is>
      </c>
      <c r="B1470" t="inlineStr">
        <is>
          <t>Lappi</t>
        </is>
      </c>
      <c r="C1470" t="inlineStr">
        <is>
          <t>FILappi</t>
        </is>
      </c>
    </row>
    <row r="1471">
      <c r="A1471" t="inlineStr">
        <is>
          <t>FI-10</t>
        </is>
      </c>
      <c r="B1471" t="inlineStr">
        <is>
          <t>Lappland</t>
        </is>
      </c>
      <c r="C1471" t="inlineStr">
        <is>
          <t>FILappland</t>
        </is>
      </c>
    </row>
    <row r="1472">
      <c r="A1472" t="inlineStr">
        <is>
          <t>FI-11</t>
        </is>
      </c>
      <c r="B1472" t="inlineStr">
        <is>
          <t>Pirkanmaa</t>
        </is>
      </c>
      <c r="C1472" t="inlineStr">
        <is>
          <t>FIPirkanmaa</t>
        </is>
      </c>
    </row>
    <row r="1473">
      <c r="A1473" t="inlineStr">
        <is>
          <t>FI-11</t>
        </is>
      </c>
      <c r="B1473" t="inlineStr">
        <is>
          <t>Birkaland</t>
        </is>
      </c>
      <c r="C1473" t="inlineStr">
        <is>
          <t>FIBirkaland</t>
        </is>
      </c>
    </row>
    <row r="1474">
      <c r="A1474" t="inlineStr">
        <is>
          <t>FI-12</t>
        </is>
      </c>
      <c r="B1474" t="inlineStr">
        <is>
          <t>Pohjanmaa</t>
        </is>
      </c>
      <c r="C1474" t="inlineStr">
        <is>
          <t>FIPohjanmaa</t>
        </is>
      </c>
    </row>
    <row r="1475">
      <c r="A1475" t="inlineStr">
        <is>
          <t>FI-12</t>
        </is>
      </c>
      <c r="B1475" t="inlineStr">
        <is>
          <t>Österbotten</t>
        </is>
      </c>
      <c r="C1475" t="inlineStr">
        <is>
          <t>FIÖsterbotten</t>
        </is>
      </c>
    </row>
    <row r="1476">
      <c r="A1476" t="inlineStr">
        <is>
          <t>FI-13</t>
        </is>
      </c>
      <c r="B1476" t="inlineStr">
        <is>
          <t>Pohjois-Karjala</t>
        </is>
      </c>
      <c r="C1476" t="inlineStr">
        <is>
          <t>FIPohjois-Karjala</t>
        </is>
      </c>
    </row>
    <row r="1477">
      <c r="A1477" t="inlineStr">
        <is>
          <t>FI-13</t>
        </is>
      </c>
      <c r="B1477" t="inlineStr">
        <is>
          <t>Norra Karelen</t>
        </is>
      </c>
      <c r="C1477" t="inlineStr">
        <is>
          <t>FINorra Karelen</t>
        </is>
      </c>
    </row>
    <row r="1478">
      <c r="A1478" t="inlineStr">
        <is>
          <t>FI-14</t>
        </is>
      </c>
      <c r="B1478" t="inlineStr">
        <is>
          <t>Pohjois-Pohjanmaa</t>
        </is>
      </c>
      <c r="C1478" t="inlineStr">
        <is>
          <t>FIPohjois-Pohjanmaa</t>
        </is>
      </c>
    </row>
    <row r="1479">
      <c r="A1479" t="inlineStr">
        <is>
          <t>FI-14</t>
        </is>
      </c>
      <c r="B1479" t="inlineStr">
        <is>
          <t>Norra Österbotten</t>
        </is>
      </c>
      <c r="C1479" t="inlineStr">
        <is>
          <t>FINorra Österbotten</t>
        </is>
      </c>
    </row>
    <row r="1480">
      <c r="A1480" t="inlineStr">
        <is>
          <t>FI-15</t>
        </is>
      </c>
      <c r="B1480" t="inlineStr">
        <is>
          <t>Pohjois-Savo</t>
        </is>
      </c>
      <c r="C1480" t="inlineStr">
        <is>
          <t>FIPohjois-Savo</t>
        </is>
      </c>
    </row>
    <row r="1481">
      <c r="A1481" t="inlineStr">
        <is>
          <t>FI-15</t>
        </is>
      </c>
      <c r="B1481" t="inlineStr">
        <is>
          <t>Norra Savolax</t>
        </is>
      </c>
      <c r="C1481" t="inlineStr">
        <is>
          <t>FINorra Savolax</t>
        </is>
      </c>
    </row>
    <row r="1482">
      <c r="A1482" t="inlineStr">
        <is>
          <t>FI-16</t>
        </is>
      </c>
      <c r="B1482" t="inlineStr">
        <is>
          <t>Päijät-Häme</t>
        </is>
      </c>
      <c r="C1482" t="inlineStr">
        <is>
          <t>FIPäijät-Häme</t>
        </is>
      </c>
    </row>
    <row r="1483">
      <c r="A1483" t="inlineStr">
        <is>
          <t>FI-16</t>
        </is>
      </c>
      <c r="B1483" t="inlineStr">
        <is>
          <t>Päijänne-Tavastland</t>
        </is>
      </c>
      <c r="C1483" t="inlineStr">
        <is>
          <t>FIPäijänne-Tavastland</t>
        </is>
      </c>
    </row>
    <row r="1484">
      <c r="A1484" t="inlineStr">
        <is>
          <t>FI-17</t>
        </is>
      </c>
      <c r="B1484" t="inlineStr">
        <is>
          <t>Satakunta</t>
        </is>
      </c>
      <c r="C1484" t="inlineStr">
        <is>
          <t>FISatakunta</t>
        </is>
      </c>
    </row>
    <row r="1485">
      <c r="A1485" t="inlineStr">
        <is>
          <t>FI-17</t>
        </is>
      </c>
      <c r="B1485" t="inlineStr">
        <is>
          <t>Satakunta</t>
        </is>
      </c>
      <c r="C1485" t="inlineStr">
        <is>
          <t>FISatakunta</t>
        </is>
      </c>
    </row>
    <row r="1486">
      <c r="A1486" t="inlineStr">
        <is>
          <t>FI-18</t>
        </is>
      </c>
      <c r="B1486" t="inlineStr">
        <is>
          <t>Uusimaa</t>
        </is>
      </c>
      <c r="C1486" t="inlineStr">
        <is>
          <t>FIUusimaa</t>
        </is>
      </c>
    </row>
    <row r="1487">
      <c r="A1487" t="inlineStr">
        <is>
          <t>FI-18</t>
        </is>
      </c>
      <c r="B1487" t="inlineStr">
        <is>
          <t>Nyland</t>
        </is>
      </c>
      <c r="C1487" t="inlineStr">
        <is>
          <t>FINyland</t>
        </is>
      </c>
    </row>
    <row r="1488">
      <c r="A1488" t="inlineStr">
        <is>
          <t>FI-19</t>
        </is>
      </c>
      <c r="B1488" t="inlineStr">
        <is>
          <t>Varsinais-Suomi</t>
        </is>
      </c>
      <c r="C1488" t="inlineStr">
        <is>
          <t>FIVarsinais-Suomi</t>
        </is>
      </c>
    </row>
    <row r="1489">
      <c r="A1489" t="inlineStr">
        <is>
          <t>FI-19</t>
        </is>
      </c>
      <c r="B1489" t="inlineStr">
        <is>
          <t>Egentliga Finland</t>
        </is>
      </c>
      <c r="C1489" t="inlineStr">
        <is>
          <t>FIEgentliga Finland</t>
        </is>
      </c>
    </row>
    <row r="1490">
      <c r="A1490" t="inlineStr">
        <is>
          <t>FJ-R</t>
        </is>
      </c>
      <c r="B1490" t="inlineStr">
        <is>
          <t>Rotuma</t>
        </is>
      </c>
      <c r="C1490" t="inlineStr">
        <is>
          <t>FJRotuma</t>
        </is>
      </c>
    </row>
    <row r="1491">
      <c r="A1491" t="inlineStr">
        <is>
          <t>FJ-C</t>
        </is>
      </c>
      <c r="B1491" t="inlineStr">
        <is>
          <t>Central</t>
        </is>
      </c>
      <c r="C1491" t="inlineStr">
        <is>
          <t>FJCentral</t>
        </is>
      </c>
    </row>
    <row r="1492">
      <c r="A1492" t="inlineStr">
        <is>
          <t>FJ-09</t>
        </is>
      </c>
      <c r="B1492" t="inlineStr">
        <is>
          <t>Naitasiri</t>
        </is>
      </c>
      <c r="C1492" t="inlineStr">
        <is>
          <t>FJNaitasiri</t>
        </is>
      </c>
    </row>
    <row r="1493">
      <c r="A1493" t="inlineStr">
        <is>
          <t>FJ-10</t>
        </is>
      </c>
      <c r="B1493" t="inlineStr">
        <is>
          <t>Namosi</t>
        </is>
      </c>
      <c r="C1493" t="inlineStr">
        <is>
          <t>FJNamosi</t>
        </is>
      </c>
    </row>
    <row r="1494">
      <c r="A1494" t="inlineStr">
        <is>
          <t>FJ-12</t>
        </is>
      </c>
      <c r="B1494" t="inlineStr">
        <is>
          <t>Rewa</t>
        </is>
      </c>
      <c r="C1494" t="inlineStr">
        <is>
          <t>FJRewa</t>
        </is>
      </c>
    </row>
    <row r="1495">
      <c r="A1495" t="inlineStr">
        <is>
          <t>FJ-13</t>
        </is>
      </c>
      <c r="B1495" t="inlineStr">
        <is>
          <t>Serua</t>
        </is>
      </c>
      <c r="C1495" t="inlineStr">
        <is>
          <t>FJSerua</t>
        </is>
      </c>
    </row>
    <row r="1496">
      <c r="A1496" t="inlineStr">
        <is>
          <t>FJ-14</t>
        </is>
      </c>
      <c r="B1496" t="inlineStr">
        <is>
          <t>Tailevu</t>
        </is>
      </c>
      <c r="C1496" t="inlineStr">
        <is>
          <t>FJTailevu</t>
        </is>
      </c>
    </row>
    <row r="1497">
      <c r="A1497" t="inlineStr">
        <is>
          <t>FJ-E</t>
        </is>
      </c>
      <c r="B1497" t="inlineStr">
        <is>
          <t>Eastern</t>
        </is>
      </c>
      <c r="C1497" t="inlineStr">
        <is>
          <t>FJEastern</t>
        </is>
      </c>
    </row>
    <row r="1498">
      <c r="A1498" t="inlineStr">
        <is>
          <t>FJ-04</t>
        </is>
      </c>
      <c r="B1498" t="inlineStr">
        <is>
          <t>Kadavu</t>
        </is>
      </c>
      <c r="C1498" t="inlineStr">
        <is>
          <t>FJKadavu</t>
        </is>
      </c>
    </row>
    <row r="1499">
      <c r="A1499" t="inlineStr">
        <is>
          <t>FJ-05</t>
        </is>
      </c>
      <c r="B1499" t="inlineStr">
        <is>
          <t>Lau</t>
        </is>
      </c>
      <c r="C1499" t="inlineStr">
        <is>
          <t>FJLau</t>
        </is>
      </c>
    </row>
    <row r="1500">
      <c r="A1500" t="inlineStr">
        <is>
          <t>FJ-06</t>
        </is>
      </c>
      <c r="B1500" t="inlineStr">
        <is>
          <t>Lomaiviti</t>
        </is>
      </c>
      <c r="C1500" t="inlineStr">
        <is>
          <t>FJLomaiviti</t>
        </is>
      </c>
    </row>
    <row r="1501">
      <c r="A1501" t="inlineStr">
        <is>
          <t>FJ-N</t>
        </is>
      </c>
      <c r="B1501" t="inlineStr">
        <is>
          <t>Northern</t>
        </is>
      </c>
      <c r="C1501" t="inlineStr">
        <is>
          <t>FJNorthern</t>
        </is>
      </c>
    </row>
    <row r="1502">
      <c r="A1502" t="inlineStr">
        <is>
          <t>FJ-02</t>
        </is>
      </c>
      <c r="B1502" t="inlineStr">
        <is>
          <t>Bua</t>
        </is>
      </c>
      <c r="C1502" t="inlineStr">
        <is>
          <t>FJBua</t>
        </is>
      </c>
    </row>
    <row r="1503">
      <c r="A1503" t="inlineStr">
        <is>
          <t>FJ-03</t>
        </is>
      </c>
      <c r="B1503" t="inlineStr">
        <is>
          <t>Cakaudrove</t>
        </is>
      </c>
      <c r="C1503" t="inlineStr">
        <is>
          <t>FJCakaudrove</t>
        </is>
      </c>
    </row>
    <row r="1504">
      <c r="A1504" t="inlineStr">
        <is>
          <t>FJ-07</t>
        </is>
      </c>
      <c r="B1504" t="inlineStr">
        <is>
          <t>Macuata</t>
        </is>
      </c>
      <c r="C1504" t="inlineStr">
        <is>
          <t>FJMacuata</t>
        </is>
      </c>
    </row>
    <row r="1505">
      <c r="A1505" t="inlineStr">
        <is>
          <t>FJ-W</t>
        </is>
      </c>
      <c r="B1505" t="inlineStr">
        <is>
          <t>Western</t>
        </is>
      </c>
      <c r="C1505" t="inlineStr">
        <is>
          <t>FJWestern</t>
        </is>
      </c>
    </row>
    <row r="1506">
      <c r="A1506" t="inlineStr">
        <is>
          <t>FJ-01</t>
        </is>
      </c>
      <c r="B1506" t="inlineStr">
        <is>
          <t>Ba</t>
        </is>
      </c>
      <c r="C1506" t="inlineStr">
        <is>
          <t>FJBa</t>
        </is>
      </c>
    </row>
    <row r="1507">
      <c r="A1507" t="inlineStr">
        <is>
          <t>FJ-08</t>
        </is>
      </c>
      <c r="B1507" t="inlineStr">
        <is>
          <t>Nadroga and Navosa</t>
        </is>
      </c>
      <c r="C1507" t="inlineStr">
        <is>
          <t>FJNadroga and Navosa</t>
        </is>
      </c>
    </row>
    <row r="1508">
      <c r="A1508" t="inlineStr">
        <is>
          <t>FJ-11</t>
        </is>
      </c>
      <c r="B1508" t="inlineStr">
        <is>
          <t>Ra</t>
        </is>
      </c>
      <c r="C1508" t="inlineStr">
        <is>
          <t>FJRa</t>
        </is>
      </c>
    </row>
    <row r="1509">
      <c r="A1509" t="inlineStr">
        <is>
          <t>FM-KSA</t>
        </is>
      </c>
      <c r="B1509" t="inlineStr">
        <is>
          <t>Kosrae</t>
        </is>
      </c>
      <c r="C1509" t="inlineStr">
        <is>
          <t>FMKosrae</t>
        </is>
      </c>
    </row>
    <row r="1510">
      <c r="A1510" t="inlineStr">
        <is>
          <t>FM-PNI</t>
        </is>
      </c>
      <c r="B1510" t="inlineStr">
        <is>
          <t>Pohnpei</t>
        </is>
      </c>
      <c r="C1510" t="inlineStr">
        <is>
          <t>FMPohnpei</t>
        </is>
      </c>
    </row>
    <row r="1511">
      <c r="A1511" t="inlineStr">
        <is>
          <t>FM-TRK</t>
        </is>
      </c>
      <c r="B1511" t="inlineStr">
        <is>
          <t>Chuuk</t>
        </is>
      </c>
      <c r="C1511" t="inlineStr">
        <is>
          <t>FMChuuk</t>
        </is>
      </c>
    </row>
    <row r="1512">
      <c r="A1512" t="inlineStr">
        <is>
          <t>FM-YAP</t>
        </is>
      </c>
      <c r="B1512" t="inlineStr">
        <is>
          <t>Yap</t>
        </is>
      </c>
      <c r="C1512" t="inlineStr">
        <is>
          <t>FMYap</t>
        </is>
      </c>
    </row>
    <row r="1513">
      <c r="A1513" t="inlineStr">
        <is>
          <t>FR-ARA</t>
        </is>
      </c>
      <c r="B1513" t="inlineStr">
        <is>
          <t>Auvergne-Rhône-Alpes</t>
        </is>
      </c>
      <c r="C1513" t="inlineStr">
        <is>
          <t>FRAuvergne-Rhône-Alpes</t>
        </is>
      </c>
    </row>
    <row r="1514">
      <c r="A1514" t="inlineStr">
        <is>
          <t>FR-01</t>
        </is>
      </c>
      <c r="B1514" t="inlineStr">
        <is>
          <t>Ain</t>
        </is>
      </c>
      <c r="C1514" t="inlineStr">
        <is>
          <t>FRAin</t>
        </is>
      </c>
    </row>
    <row r="1515">
      <c r="A1515" t="inlineStr">
        <is>
          <t>FR-03</t>
        </is>
      </c>
      <c r="B1515" t="inlineStr">
        <is>
          <t>Allier</t>
        </is>
      </c>
      <c r="C1515" t="inlineStr">
        <is>
          <t>FRAllier</t>
        </is>
      </c>
    </row>
    <row r="1516">
      <c r="A1516" t="inlineStr">
        <is>
          <t>FR-07</t>
        </is>
      </c>
      <c r="B1516" t="inlineStr">
        <is>
          <t>Ardèche</t>
        </is>
      </c>
      <c r="C1516" t="inlineStr">
        <is>
          <t>FRArdèche</t>
        </is>
      </c>
    </row>
    <row r="1517">
      <c r="A1517" t="inlineStr">
        <is>
          <t>FR-15</t>
        </is>
      </c>
      <c r="B1517" t="inlineStr">
        <is>
          <t>Cantal</t>
        </is>
      </c>
      <c r="C1517" t="inlineStr">
        <is>
          <t>FRCantal</t>
        </is>
      </c>
    </row>
    <row r="1518">
      <c r="A1518" t="inlineStr">
        <is>
          <t>FR-26</t>
        </is>
      </c>
      <c r="B1518" t="inlineStr">
        <is>
          <t>Drôme</t>
        </is>
      </c>
      <c r="C1518" t="inlineStr">
        <is>
          <t>FRDrôme</t>
        </is>
      </c>
    </row>
    <row r="1519">
      <c r="A1519" t="inlineStr">
        <is>
          <t>FR-38</t>
        </is>
      </c>
      <c r="B1519" t="inlineStr">
        <is>
          <t>Isère</t>
        </is>
      </c>
      <c r="C1519" t="inlineStr">
        <is>
          <t>FRIsère</t>
        </is>
      </c>
    </row>
    <row r="1520">
      <c r="A1520" t="inlineStr">
        <is>
          <t>FR-42</t>
        </is>
      </c>
      <c r="B1520" t="inlineStr">
        <is>
          <t>Loire</t>
        </is>
      </c>
      <c r="C1520" t="inlineStr">
        <is>
          <t>FRLoire</t>
        </is>
      </c>
    </row>
    <row r="1521">
      <c r="A1521" t="inlineStr">
        <is>
          <t>FR-43</t>
        </is>
      </c>
      <c r="B1521" t="inlineStr">
        <is>
          <t>Haute-Loire</t>
        </is>
      </c>
      <c r="C1521" t="inlineStr">
        <is>
          <t>FRHaute-Loire</t>
        </is>
      </c>
    </row>
    <row r="1522">
      <c r="A1522" t="inlineStr">
        <is>
          <t>FR-63</t>
        </is>
      </c>
      <c r="B1522" t="inlineStr">
        <is>
          <t>Puy-de-Dôme</t>
        </is>
      </c>
      <c r="C1522" t="inlineStr">
        <is>
          <t>FRPuy-de-Dôme</t>
        </is>
      </c>
    </row>
    <row r="1523">
      <c r="A1523" t="inlineStr">
        <is>
          <t>FR-69</t>
        </is>
      </c>
      <c r="B1523" t="inlineStr">
        <is>
          <t>Rhône</t>
        </is>
      </c>
      <c r="C1523" t="inlineStr">
        <is>
          <t>FRRhône</t>
        </is>
      </c>
    </row>
    <row r="1524">
      <c r="A1524" t="inlineStr">
        <is>
          <t>FR-73</t>
        </is>
      </c>
      <c r="B1524" t="inlineStr">
        <is>
          <t>Savoie</t>
        </is>
      </c>
      <c r="C1524" t="inlineStr">
        <is>
          <t>FRSavoie</t>
        </is>
      </c>
    </row>
    <row r="1525">
      <c r="A1525" t="inlineStr">
        <is>
          <t>FR-74</t>
        </is>
      </c>
      <c r="B1525" t="inlineStr">
        <is>
          <t>Haute-Savoie</t>
        </is>
      </c>
      <c r="C1525" t="inlineStr">
        <is>
          <t>FRHaute-Savoie</t>
        </is>
      </c>
    </row>
    <row r="1526">
      <c r="A1526" t="inlineStr">
        <is>
          <t>FR-69M</t>
        </is>
      </c>
      <c r="B1526" t="inlineStr">
        <is>
          <t>Métropole de Lyon</t>
        </is>
      </c>
      <c r="C1526" t="inlineStr">
        <is>
          <t>FRMétropole de Lyon</t>
        </is>
      </c>
    </row>
    <row r="1527">
      <c r="A1527" t="inlineStr">
        <is>
          <t>FR-BFC</t>
        </is>
      </c>
      <c r="B1527" t="inlineStr">
        <is>
          <t>Bourgogne-Franche-Comté</t>
        </is>
      </c>
      <c r="C1527" t="inlineStr">
        <is>
          <t>FRBourgogne-Franche-Comté</t>
        </is>
      </c>
    </row>
    <row r="1528">
      <c r="A1528" t="inlineStr">
        <is>
          <t>FR-21</t>
        </is>
      </c>
      <c r="B1528" t="inlineStr">
        <is>
          <t>Côte-d'Or</t>
        </is>
      </c>
      <c r="C1528" t="inlineStr">
        <is>
          <t>FRCôte-d'Or</t>
        </is>
      </c>
    </row>
    <row r="1529">
      <c r="A1529" t="inlineStr">
        <is>
          <t>FR-25</t>
        </is>
      </c>
      <c r="B1529" t="inlineStr">
        <is>
          <t>Doubs</t>
        </is>
      </c>
      <c r="C1529" t="inlineStr">
        <is>
          <t>FRDoubs</t>
        </is>
      </c>
    </row>
    <row r="1530">
      <c r="A1530" t="inlineStr">
        <is>
          <t>FR-39</t>
        </is>
      </c>
      <c r="B1530" t="inlineStr">
        <is>
          <t>Jura</t>
        </is>
      </c>
      <c r="C1530" t="inlineStr">
        <is>
          <t>FRJura</t>
        </is>
      </c>
    </row>
    <row r="1531">
      <c r="A1531" t="inlineStr">
        <is>
          <t>FR-58</t>
        </is>
      </c>
      <c r="B1531" t="inlineStr">
        <is>
          <t>Nièvre</t>
        </is>
      </c>
      <c r="C1531" t="inlineStr">
        <is>
          <t>FRNièvre</t>
        </is>
      </c>
    </row>
    <row r="1532">
      <c r="A1532" t="inlineStr">
        <is>
          <t>FR-70</t>
        </is>
      </c>
      <c r="B1532" t="inlineStr">
        <is>
          <t>Haute-Saône</t>
        </is>
      </c>
      <c r="C1532" t="inlineStr">
        <is>
          <t>FRHaute-Saône</t>
        </is>
      </c>
    </row>
    <row r="1533">
      <c r="A1533" t="inlineStr">
        <is>
          <t>FR-71</t>
        </is>
      </c>
      <c r="B1533" t="inlineStr">
        <is>
          <t>Saône-et-Loire</t>
        </is>
      </c>
      <c r="C1533" t="inlineStr">
        <is>
          <t>FRSaône-et-Loire</t>
        </is>
      </c>
    </row>
    <row r="1534">
      <c r="A1534" t="inlineStr">
        <is>
          <t>FR-89</t>
        </is>
      </c>
      <c r="B1534" t="inlineStr">
        <is>
          <t>Yonne</t>
        </is>
      </c>
      <c r="C1534" t="inlineStr">
        <is>
          <t>FRYonne</t>
        </is>
      </c>
    </row>
    <row r="1535">
      <c r="A1535" t="inlineStr">
        <is>
          <t>FR-90</t>
        </is>
      </c>
      <c r="B1535" t="inlineStr">
        <is>
          <t>Territoire de Belfort</t>
        </is>
      </c>
      <c r="C1535" t="inlineStr">
        <is>
          <t>FRTerritoire de Belfort</t>
        </is>
      </c>
    </row>
    <row r="1536">
      <c r="A1536" t="inlineStr">
        <is>
          <t>FR-BRE</t>
        </is>
      </c>
      <c r="B1536" t="inlineStr">
        <is>
          <t>Bretagne</t>
        </is>
      </c>
      <c r="C1536" t="inlineStr">
        <is>
          <t>FRBretagne</t>
        </is>
      </c>
    </row>
    <row r="1537">
      <c r="A1537" t="inlineStr">
        <is>
          <t>FR-22</t>
        </is>
      </c>
      <c r="B1537" t="inlineStr">
        <is>
          <t>Côtes-d'Armor</t>
        </is>
      </c>
      <c r="C1537" t="inlineStr">
        <is>
          <t>FRCôtes-d'Armor</t>
        </is>
      </c>
    </row>
    <row r="1538">
      <c r="A1538" t="inlineStr">
        <is>
          <t>FR-29</t>
        </is>
      </c>
      <c r="B1538" t="inlineStr">
        <is>
          <t>Finistère</t>
        </is>
      </c>
      <c r="C1538" t="inlineStr">
        <is>
          <t>FRFinistère</t>
        </is>
      </c>
    </row>
    <row r="1539">
      <c r="A1539" t="inlineStr">
        <is>
          <t>FR-35</t>
        </is>
      </c>
      <c r="B1539" t="inlineStr">
        <is>
          <t>Ille-et-Vilaine</t>
        </is>
      </c>
      <c r="C1539" t="inlineStr">
        <is>
          <t>FRIlle-et-Vilaine</t>
        </is>
      </c>
    </row>
    <row r="1540">
      <c r="A1540" t="inlineStr">
        <is>
          <t>FR-56</t>
        </is>
      </c>
      <c r="B1540" t="inlineStr">
        <is>
          <t>Morbihan</t>
        </is>
      </c>
      <c r="C1540" t="inlineStr">
        <is>
          <t>FRMorbihan</t>
        </is>
      </c>
    </row>
    <row r="1541">
      <c r="A1541" t="inlineStr">
        <is>
          <t>FR-CVL</t>
        </is>
      </c>
      <c r="B1541" t="inlineStr">
        <is>
          <t>Centre-Val de Loire</t>
        </is>
      </c>
      <c r="C1541" t="inlineStr">
        <is>
          <t>FRCentre-Val de Loire</t>
        </is>
      </c>
    </row>
    <row r="1542">
      <c r="A1542" t="inlineStr">
        <is>
          <t>FR-18</t>
        </is>
      </c>
      <c r="B1542" t="inlineStr">
        <is>
          <t>Cher</t>
        </is>
      </c>
      <c r="C1542" t="inlineStr">
        <is>
          <t>FRCher</t>
        </is>
      </c>
    </row>
    <row r="1543">
      <c r="A1543" t="inlineStr">
        <is>
          <t>FR-28</t>
        </is>
      </c>
      <c r="B1543" t="inlineStr">
        <is>
          <t>Eure-et-Loir</t>
        </is>
      </c>
      <c r="C1543" t="inlineStr">
        <is>
          <t>FREure-et-Loir</t>
        </is>
      </c>
    </row>
    <row r="1544">
      <c r="A1544" t="inlineStr">
        <is>
          <t>FR-36</t>
        </is>
      </c>
      <c r="B1544" t="inlineStr">
        <is>
          <t>Indre</t>
        </is>
      </c>
      <c r="C1544" t="inlineStr">
        <is>
          <t>FRIndre</t>
        </is>
      </c>
    </row>
    <row r="1545">
      <c r="A1545" t="inlineStr">
        <is>
          <t>FR-37</t>
        </is>
      </c>
      <c r="B1545" t="inlineStr">
        <is>
          <t>Indre-et-Loire</t>
        </is>
      </c>
      <c r="C1545" t="inlineStr">
        <is>
          <t>FRIndre-et-Loire</t>
        </is>
      </c>
    </row>
    <row r="1546">
      <c r="A1546" t="inlineStr">
        <is>
          <t>FR-41</t>
        </is>
      </c>
      <c r="B1546" t="inlineStr">
        <is>
          <t>Loir-et-Cher</t>
        </is>
      </c>
      <c r="C1546" t="inlineStr">
        <is>
          <t>FRLoir-et-Cher</t>
        </is>
      </c>
    </row>
    <row r="1547">
      <c r="A1547" t="inlineStr">
        <is>
          <t>FR-45</t>
        </is>
      </c>
      <c r="B1547" t="inlineStr">
        <is>
          <t>Loiret</t>
        </is>
      </c>
      <c r="C1547" t="inlineStr">
        <is>
          <t>FRLoiret</t>
        </is>
      </c>
    </row>
    <row r="1548">
      <c r="A1548" t="inlineStr">
        <is>
          <t>FR-GES</t>
        </is>
      </c>
      <c r="B1548" t="inlineStr">
        <is>
          <t>Grand-Est</t>
        </is>
      </c>
      <c r="C1548" t="inlineStr">
        <is>
          <t>FRGrand-Est</t>
        </is>
      </c>
    </row>
    <row r="1549">
      <c r="A1549" t="inlineStr">
        <is>
          <t>FR-08</t>
        </is>
      </c>
      <c r="B1549" t="inlineStr">
        <is>
          <t>Ardennes</t>
        </is>
      </c>
      <c r="C1549" t="inlineStr">
        <is>
          <t>FRArdennes</t>
        </is>
      </c>
    </row>
    <row r="1550">
      <c r="A1550" t="inlineStr">
        <is>
          <t>FR-10</t>
        </is>
      </c>
      <c r="B1550" t="inlineStr">
        <is>
          <t>Aube</t>
        </is>
      </c>
      <c r="C1550" t="inlineStr">
        <is>
          <t>FRAube</t>
        </is>
      </c>
    </row>
    <row r="1551">
      <c r="A1551" t="inlineStr">
        <is>
          <t>FR-51</t>
        </is>
      </c>
      <c r="B1551" t="inlineStr">
        <is>
          <t>Marne</t>
        </is>
      </c>
      <c r="C1551" t="inlineStr">
        <is>
          <t>FRMarne</t>
        </is>
      </c>
    </row>
    <row r="1552">
      <c r="A1552" t="inlineStr">
        <is>
          <t>FR-52</t>
        </is>
      </c>
      <c r="B1552" t="inlineStr">
        <is>
          <t>Haute-Marne</t>
        </is>
      </c>
      <c r="C1552" t="inlineStr">
        <is>
          <t>FRHaute-Marne</t>
        </is>
      </c>
    </row>
    <row r="1553">
      <c r="A1553" t="inlineStr">
        <is>
          <t>FR-54</t>
        </is>
      </c>
      <c r="B1553" t="inlineStr">
        <is>
          <t>Meurthe-et-Moselle</t>
        </is>
      </c>
      <c r="C1553" t="inlineStr">
        <is>
          <t>FRMeurthe-et-Moselle</t>
        </is>
      </c>
    </row>
    <row r="1554">
      <c r="A1554" t="inlineStr">
        <is>
          <t>FR-55</t>
        </is>
      </c>
      <c r="B1554" t="inlineStr">
        <is>
          <t>Meuse</t>
        </is>
      </c>
      <c r="C1554" t="inlineStr">
        <is>
          <t>FRMeuse</t>
        </is>
      </c>
    </row>
    <row r="1555">
      <c r="A1555" t="inlineStr">
        <is>
          <t>FR-57</t>
        </is>
      </c>
      <c r="B1555" t="inlineStr">
        <is>
          <t>Moselle</t>
        </is>
      </c>
      <c r="C1555" t="inlineStr">
        <is>
          <t>FRMoselle</t>
        </is>
      </c>
    </row>
    <row r="1556">
      <c r="A1556" t="inlineStr">
        <is>
          <t>FR-88</t>
        </is>
      </c>
      <c r="B1556" t="inlineStr">
        <is>
          <t>Vosges</t>
        </is>
      </c>
      <c r="C1556" t="inlineStr">
        <is>
          <t>FRVosges</t>
        </is>
      </c>
    </row>
    <row r="1557">
      <c r="A1557" t="inlineStr">
        <is>
          <t>FR-6AE</t>
        </is>
      </c>
      <c r="B1557" t="inlineStr">
        <is>
          <t>Alsace</t>
        </is>
      </c>
      <c r="C1557" t="inlineStr">
        <is>
          <t>FRAlsace</t>
        </is>
      </c>
    </row>
    <row r="1558">
      <c r="A1558" t="inlineStr">
        <is>
          <t>FR-67</t>
        </is>
      </c>
      <c r="B1558" t="inlineStr">
        <is>
          <t>Bas-Rhin</t>
        </is>
      </c>
      <c r="C1558" t="inlineStr">
        <is>
          <t>FRBas-Rhin</t>
        </is>
      </c>
    </row>
    <row r="1559">
      <c r="A1559" t="inlineStr">
        <is>
          <t>FR-68</t>
        </is>
      </c>
      <c r="B1559" t="inlineStr">
        <is>
          <t>Haut-Rhin</t>
        </is>
      </c>
      <c r="C1559" t="inlineStr">
        <is>
          <t>FRHaut-Rhin</t>
        </is>
      </c>
    </row>
    <row r="1560">
      <c r="A1560" t="inlineStr">
        <is>
          <t>FR-HDF</t>
        </is>
      </c>
      <c r="B1560" t="inlineStr">
        <is>
          <t>Hauts-de-France</t>
        </is>
      </c>
      <c r="C1560" t="inlineStr">
        <is>
          <t>FRHauts-de-France</t>
        </is>
      </c>
    </row>
    <row r="1561">
      <c r="A1561" t="inlineStr">
        <is>
          <t>FR-02</t>
        </is>
      </c>
      <c r="B1561" t="inlineStr">
        <is>
          <t>Aisne</t>
        </is>
      </c>
      <c r="C1561" t="inlineStr">
        <is>
          <t>FRAisne</t>
        </is>
      </c>
    </row>
    <row r="1562">
      <c r="A1562" t="inlineStr">
        <is>
          <t>FR-59</t>
        </is>
      </c>
      <c r="B1562" t="inlineStr">
        <is>
          <t>Nord</t>
        </is>
      </c>
      <c r="C1562" t="inlineStr">
        <is>
          <t>FRNord</t>
        </is>
      </c>
    </row>
    <row r="1563">
      <c r="A1563" t="inlineStr">
        <is>
          <t>FR-60</t>
        </is>
      </c>
      <c r="B1563" t="inlineStr">
        <is>
          <t>Oise</t>
        </is>
      </c>
      <c r="C1563" t="inlineStr">
        <is>
          <t>FROise</t>
        </is>
      </c>
    </row>
    <row r="1564">
      <c r="A1564" t="inlineStr">
        <is>
          <t>FR-62</t>
        </is>
      </c>
      <c r="B1564" t="inlineStr">
        <is>
          <t>Pas-de-Calais</t>
        </is>
      </c>
      <c r="C1564" t="inlineStr">
        <is>
          <t>FRPas-de-Calais</t>
        </is>
      </c>
    </row>
    <row r="1565">
      <c r="A1565" t="inlineStr">
        <is>
          <t>FR-80</t>
        </is>
      </c>
      <c r="B1565" t="inlineStr">
        <is>
          <t>Somme</t>
        </is>
      </c>
      <c r="C1565" t="inlineStr">
        <is>
          <t>FRSomme</t>
        </is>
      </c>
    </row>
    <row r="1566">
      <c r="A1566" t="inlineStr">
        <is>
          <t>FR-IDF</t>
        </is>
      </c>
      <c r="B1566" t="inlineStr">
        <is>
          <t>Île-de-France</t>
        </is>
      </c>
      <c r="C1566" t="inlineStr">
        <is>
          <t>FRÎle-de-France</t>
        </is>
      </c>
    </row>
    <row r="1567">
      <c r="A1567" t="inlineStr">
        <is>
          <t>FR-77</t>
        </is>
      </c>
      <c r="B1567" t="inlineStr">
        <is>
          <t>Seine-et-Marne</t>
        </is>
      </c>
      <c r="C1567" t="inlineStr">
        <is>
          <t>FRSeine-et-Marne</t>
        </is>
      </c>
    </row>
    <row r="1568">
      <c r="A1568" t="inlineStr">
        <is>
          <t>FR-78</t>
        </is>
      </c>
      <c r="B1568" t="inlineStr">
        <is>
          <t>Yvelines</t>
        </is>
      </c>
      <c r="C1568" t="inlineStr">
        <is>
          <t>FRYvelines</t>
        </is>
      </c>
    </row>
    <row r="1569">
      <c r="A1569" t="inlineStr">
        <is>
          <t>FR-91</t>
        </is>
      </c>
      <c r="B1569" t="inlineStr">
        <is>
          <t>Essonne</t>
        </is>
      </c>
      <c r="C1569" t="inlineStr">
        <is>
          <t>FREssonne</t>
        </is>
      </c>
    </row>
    <row r="1570">
      <c r="A1570" t="inlineStr">
        <is>
          <t>FR-92</t>
        </is>
      </c>
      <c r="B1570" t="inlineStr">
        <is>
          <t>Hauts-de-Seine</t>
        </is>
      </c>
      <c r="C1570" t="inlineStr">
        <is>
          <t>FRHauts-de-Seine</t>
        </is>
      </c>
    </row>
    <row r="1571">
      <c r="A1571" t="inlineStr">
        <is>
          <t>FR-93</t>
        </is>
      </c>
      <c r="B1571" t="inlineStr">
        <is>
          <t>Seine-Saint-Denis</t>
        </is>
      </c>
      <c r="C1571" t="inlineStr">
        <is>
          <t>FRSeine-Saint-Denis</t>
        </is>
      </c>
    </row>
    <row r="1572">
      <c r="A1572" t="inlineStr">
        <is>
          <t>FR-94</t>
        </is>
      </c>
      <c r="B1572" t="inlineStr">
        <is>
          <t>Val-de-Marne</t>
        </is>
      </c>
      <c r="C1572" t="inlineStr">
        <is>
          <t>FRVal-de-Marne</t>
        </is>
      </c>
    </row>
    <row r="1573">
      <c r="A1573" t="inlineStr">
        <is>
          <t>FR-95</t>
        </is>
      </c>
      <c r="B1573" t="inlineStr">
        <is>
          <t>Val-d'Oise</t>
        </is>
      </c>
      <c r="C1573" t="inlineStr">
        <is>
          <t>FRVal-d'Oise</t>
        </is>
      </c>
    </row>
    <row r="1574">
      <c r="A1574" t="inlineStr">
        <is>
          <t>FR-75C</t>
        </is>
      </c>
      <c r="B1574" t="inlineStr">
        <is>
          <t>Paris</t>
        </is>
      </c>
      <c r="C1574" t="inlineStr">
        <is>
          <t>FRParis</t>
        </is>
      </c>
    </row>
    <row r="1575">
      <c r="A1575" t="inlineStr">
        <is>
          <t>FR-NAQ</t>
        </is>
      </c>
      <c r="B1575" t="inlineStr">
        <is>
          <t>Nouvelle-Aquitaine</t>
        </is>
      </c>
      <c r="C1575" t="inlineStr">
        <is>
          <t>FRNouvelle-Aquitaine</t>
        </is>
      </c>
    </row>
    <row r="1576">
      <c r="A1576" t="inlineStr">
        <is>
          <t>FR-16</t>
        </is>
      </c>
      <c r="B1576" t="inlineStr">
        <is>
          <t>Charente</t>
        </is>
      </c>
      <c r="C1576" t="inlineStr">
        <is>
          <t>FRCharente</t>
        </is>
      </c>
    </row>
    <row r="1577">
      <c r="A1577" t="inlineStr">
        <is>
          <t>FR-17</t>
        </is>
      </c>
      <c r="B1577" t="inlineStr">
        <is>
          <t>Charente-Maritime</t>
        </is>
      </c>
      <c r="C1577" t="inlineStr">
        <is>
          <t>FRCharente-Maritime</t>
        </is>
      </c>
    </row>
    <row r="1578">
      <c r="A1578" t="inlineStr">
        <is>
          <t>FR-19</t>
        </is>
      </c>
      <c r="B1578" t="inlineStr">
        <is>
          <t>Corrèze</t>
        </is>
      </c>
      <c r="C1578" t="inlineStr">
        <is>
          <t>FRCorrèze</t>
        </is>
      </c>
    </row>
    <row r="1579">
      <c r="A1579" t="inlineStr">
        <is>
          <t>FR-23</t>
        </is>
      </c>
      <c r="B1579" t="inlineStr">
        <is>
          <t>Creuse</t>
        </is>
      </c>
      <c r="C1579" t="inlineStr">
        <is>
          <t>FRCreuse</t>
        </is>
      </c>
    </row>
    <row r="1580">
      <c r="A1580" t="inlineStr">
        <is>
          <t>FR-24</t>
        </is>
      </c>
      <c r="B1580" t="inlineStr">
        <is>
          <t>Dordogne</t>
        </is>
      </c>
      <c r="C1580" t="inlineStr">
        <is>
          <t>FRDordogne</t>
        </is>
      </c>
    </row>
    <row r="1581">
      <c r="A1581" t="inlineStr">
        <is>
          <t>FR-33</t>
        </is>
      </c>
      <c r="B1581" t="inlineStr">
        <is>
          <t>Gironde</t>
        </is>
      </c>
      <c r="C1581" t="inlineStr">
        <is>
          <t>FRGironde</t>
        </is>
      </c>
    </row>
    <row r="1582">
      <c r="A1582" t="inlineStr">
        <is>
          <t>FR-40</t>
        </is>
      </c>
      <c r="B1582" t="inlineStr">
        <is>
          <t>Landes</t>
        </is>
      </c>
      <c r="C1582" t="inlineStr">
        <is>
          <t>FRLandes</t>
        </is>
      </c>
    </row>
    <row r="1583">
      <c r="A1583" t="inlineStr">
        <is>
          <t>FR-47</t>
        </is>
      </c>
      <c r="B1583" t="inlineStr">
        <is>
          <t>Lot-et-Garonne</t>
        </is>
      </c>
      <c r="C1583" t="inlineStr">
        <is>
          <t>FRLot-et-Garonne</t>
        </is>
      </c>
    </row>
    <row r="1584">
      <c r="A1584" t="inlineStr">
        <is>
          <t>FR-64</t>
        </is>
      </c>
      <c r="B1584" t="inlineStr">
        <is>
          <t>Pyrénées-Atlantiques</t>
        </is>
      </c>
      <c r="C1584" t="inlineStr">
        <is>
          <t>FRPyrénées-Atlantiques</t>
        </is>
      </c>
    </row>
    <row r="1585">
      <c r="A1585" t="inlineStr">
        <is>
          <t>FR-79</t>
        </is>
      </c>
      <c r="B1585" t="inlineStr">
        <is>
          <t>Deux-Sèvres</t>
        </is>
      </c>
      <c r="C1585" t="inlineStr">
        <is>
          <t>FRDeux-Sèvres</t>
        </is>
      </c>
    </row>
    <row r="1586">
      <c r="A1586" t="inlineStr">
        <is>
          <t>FR-86</t>
        </is>
      </c>
      <c r="B1586" t="inlineStr">
        <is>
          <t>Vienne</t>
        </is>
      </c>
      <c r="C1586" t="inlineStr">
        <is>
          <t>FRVienne</t>
        </is>
      </c>
    </row>
    <row r="1587">
      <c r="A1587" t="inlineStr">
        <is>
          <t>FR-87</t>
        </is>
      </c>
      <c r="B1587" t="inlineStr">
        <is>
          <t>Haute-Vienne</t>
        </is>
      </c>
      <c r="C1587" t="inlineStr">
        <is>
          <t>FRHaute-Vienne</t>
        </is>
      </c>
    </row>
    <row r="1588">
      <c r="A1588" t="inlineStr">
        <is>
          <t>FR-NOR</t>
        </is>
      </c>
      <c r="B1588" t="inlineStr">
        <is>
          <t>Normandie</t>
        </is>
      </c>
      <c r="C1588" t="inlineStr">
        <is>
          <t>FRNormandie</t>
        </is>
      </c>
    </row>
    <row r="1589">
      <c r="A1589" t="inlineStr">
        <is>
          <t>FR-14</t>
        </is>
      </c>
      <c r="B1589" t="inlineStr">
        <is>
          <t>Calvados</t>
        </is>
      </c>
      <c r="C1589" t="inlineStr">
        <is>
          <t>FRCalvados</t>
        </is>
      </c>
    </row>
    <row r="1590">
      <c r="A1590" t="inlineStr">
        <is>
          <t>FR-27</t>
        </is>
      </c>
      <c r="B1590" t="inlineStr">
        <is>
          <t>Eure</t>
        </is>
      </c>
      <c r="C1590" t="inlineStr">
        <is>
          <t>FREure</t>
        </is>
      </c>
    </row>
    <row r="1591">
      <c r="A1591" t="inlineStr">
        <is>
          <t>FR-50</t>
        </is>
      </c>
      <c r="B1591" t="inlineStr">
        <is>
          <t>Manche</t>
        </is>
      </c>
      <c r="C1591" t="inlineStr">
        <is>
          <t>FRManche</t>
        </is>
      </c>
    </row>
    <row r="1592">
      <c r="A1592" t="inlineStr">
        <is>
          <t>FR-61</t>
        </is>
      </c>
      <c r="B1592" t="inlineStr">
        <is>
          <t>Orne</t>
        </is>
      </c>
      <c r="C1592" t="inlineStr">
        <is>
          <t>FROrne</t>
        </is>
      </c>
    </row>
    <row r="1593">
      <c r="A1593" t="inlineStr">
        <is>
          <t>FR-76</t>
        </is>
      </c>
      <c r="B1593" t="inlineStr">
        <is>
          <t>Seine-Maritime</t>
        </is>
      </c>
      <c r="C1593" t="inlineStr">
        <is>
          <t>FRSeine-Maritime</t>
        </is>
      </c>
    </row>
    <row r="1594">
      <c r="A1594" t="inlineStr">
        <is>
          <t>FR-OCC</t>
        </is>
      </c>
      <c r="B1594" t="inlineStr">
        <is>
          <t>Occitanie</t>
        </is>
      </c>
      <c r="C1594" t="inlineStr">
        <is>
          <t>FROccitanie</t>
        </is>
      </c>
    </row>
    <row r="1595">
      <c r="A1595" t="inlineStr">
        <is>
          <t>FR-09</t>
        </is>
      </c>
      <c r="B1595" t="inlineStr">
        <is>
          <t>Ariège</t>
        </is>
      </c>
      <c r="C1595" t="inlineStr">
        <is>
          <t>FRAriège</t>
        </is>
      </c>
    </row>
    <row r="1596">
      <c r="A1596" t="inlineStr">
        <is>
          <t>FR-11</t>
        </is>
      </c>
      <c r="B1596" t="inlineStr">
        <is>
          <t>Aude</t>
        </is>
      </c>
      <c r="C1596" t="inlineStr">
        <is>
          <t>FRAude</t>
        </is>
      </c>
    </row>
    <row r="1597">
      <c r="A1597" t="inlineStr">
        <is>
          <t>FR-12</t>
        </is>
      </c>
      <c r="B1597" t="inlineStr">
        <is>
          <t>Aveyron</t>
        </is>
      </c>
      <c r="C1597" t="inlineStr">
        <is>
          <t>FRAveyron</t>
        </is>
      </c>
    </row>
    <row r="1598">
      <c r="A1598" t="inlineStr">
        <is>
          <t>FR-30</t>
        </is>
      </c>
      <c r="B1598" t="inlineStr">
        <is>
          <t>Gard</t>
        </is>
      </c>
      <c r="C1598" t="inlineStr">
        <is>
          <t>FRGard</t>
        </is>
      </c>
    </row>
    <row r="1599">
      <c r="A1599" t="inlineStr">
        <is>
          <t>FR-31</t>
        </is>
      </c>
      <c r="B1599" t="inlineStr">
        <is>
          <t>Haute-Garonne</t>
        </is>
      </c>
      <c r="C1599" t="inlineStr">
        <is>
          <t>FRHaute-Garonne</t>
        </is>
      </c>
    </row>
    <row r="1600">
      <c r="A1600" t="inlineStr">
        <is>
          <t>FR-32</t>
        </is>
      </c>
      <c r="B1600" t="inlineStr">
        <is>
          <t>Gers</t>
        </is>
      </c>
      <c r="C1600" t="inlineStr">
        <is>
          <t>FRGers</t>
        </is>
      </c>
    </row>
    <row r="1601">
      <c r="A1601" t="inlineStr">
        <is>
          <t>FR-34</t>
        </is>
      </c>
      <c r="B1601" t="inlineStr">
        <is>
          <t>Hérault</t>
        </is>
      </c>
      <c r="C1601" t="inlineStr">
        <is>
          <t>FRHérault</t>
        </is>
      </c>
    </row>
    <row r="1602">
      <c r="A1602" t="inlineStr">
        <is>
          <t>FR-46</t>
        </is>
      </c>
      <c r="B1602" t="inlineStr">
        <is>
          <t>Lot</t>
        </is>
      </c>
      <c r="C1602" t="inlineStr">
        <is>
          <t>FRLot</t>
        </is>
      </c>
    </row>
    <row r="1603">
      <c r="A1603" t="inlineStr">
        <is>
          <t>FR-48</t>
        </is>
      </c>
      <c r="B1603" t="inlineStr">
        <is>
          <t>Lozère</t>
        </is>
      </c>
      <c r="C1603" t="inlineStr">
        <is>
          <t>FRLozère</t>
        </is>
      </c>
    </row>
    <row r="1604">
      <c r="A1604" t="inlineStr">
        <is>
          <t>FR-65</t>
        </is>
      </c>
      <c r="B1604" t="inlineStr">
        <is>
          <t>Hautes-Pyrénées</t>
        </is>
      </c>
      <c r="C1604" t="inlineStr">
        <is>
          <t>FRHautes-Pyrénées</t>
        </is>
      </c>
    </row>
    <row r="1605">
      <c r="A1605" t="inlineStr">
        <is>
          <t>FR-66</t>
        </is>
      </c>
      <c r="B1605" t="inlineStr">
        <is>
          <t>Pyrénées-Orientales</t>
        </is>
      </c>
      <c r="C1605" t="inlineStr">
        <is>
          <t>FRPyrénées-Orientales</t>
        </is>
      </c>
    </row>
    <row r="1606">
      <c r="A1606" t="inlineStr">
        <is>
          <t>FR-81</t>
        </is>
      </c>
      <c r="B1606" t="inlineStr">
        <is>
          <t>Tarn</t>
        </is>
      </c>
      <c r="C1606" t="inlineStr">
        <is>
          <t>FRTarn</t>
        </is>
      </c>
    </row>
    <row r="1607">
      <c r="A1607" t="inlineStr">
        <is>
          <t>FR-82</t>
        </is>
      </c>
      <c r="B1607" t="inlineStr">
        <is>
          <t>Tarn-et-Garonne</t>
        </is>
      </c>
      <c r="C1607" t="inlineStr">
        <is>
          <t>FRTarn-et-Garonne</t>
        </is>
      </c>
    </row>
    <row r="1608">
      <c r="A1608" t="inlineStr">
        <is>
          <t>FR-PAC</t>
        </is>
      </c>
      <c r="B1608" t="inlineStr">
        <is>
          <t>Provence-Alpes-Côte-d’Azur</t>
        </is>
      </c>
      <c r="C1608" t="inlineStr">
        <is>
          <t>FRProvence-Alpes-Côte-d’Azur</t>
        </is>
      </c>
    </row>
    <row r="1609">
      <c r="A1609" t="inlineStr">
        <is>
          <t>FR-04</t>
        </is>
      </c>
      <c r="B1609" t="inlineStr">
        <is>
          <t>Alpes-de-Haute-Provence</t>
        </is>
      </c>
      <c r="C1609" t="inlineStr">
        <is>
          <t>FRAlpes-de-Haute-Provence</t>
        </is>
      </c>
    </row>
    <row r="1610">
      <c r="A1610" t="inlineStr">
        <is>
          <t>FR-05</t>
        </is>
      </c>
      <c r="B1610" t="inlineStr">
        <is>
          <t>Hautes-Alpes</t>
        </is>
      </c>
      <c r="C1610" t="inlineStr">
        <is>
          <t>FRHautes-Alpes</t>
        </is>
      </c>
    </row>
    <row r="1611">
      <c r="A1611" t="inlineStr">
        <is>
          <t>FR-06</t>
        </is>
      </c>
      <c r="B1611" t="inlineStr">
        <is>
          <t>Alpes-Maritimes</t>
        </is>
      </c>
      <c r="C1611" t="inlineStr">
        <is>
          <t>FRAlpes-Maritimes</t>
        </is>
      </c>
    </row>
    <row r="1612">
      <c r="A1612" t="inlineStr">
        <is>
          <t>FR-13</t>
        </is>
      </c>
      <c r="B1612" t="inlineStr">
        <is>
          <t>Bouches-du-Rhône</t>
        </is>
      </c>
      <c r="C1612" t="inlineStr">
        <is>
          <t>FRBouches-du-Rhône</t>
        </is>
      </c>
    </row>
    <row r="1613">
      <c r="A1613" t="inlineStr">
        <is>
          <t>FR-83</t>
        </is>
      </c>
      <c r="B1613" t="inlineStr">
        <is>
          <t>Var</t>
        </is>
      </c>
      <c r="C1613" t="inlineStr">
        <is>
          <t>FRVar</t>
        </is>
      </c>
    </row>
    <row r="1614">
      <c r="A1614" t="inlineStr">
        <is>
          <t>FR-84</t>
        </is>
      </c>
      <c r="B1614" t="inlineStr">
        <is>
          <t>Vaucluse</t>
        </is>
      </c>
      <c r="C1614" t="inlineStr">
        <is>
          <t>FRVaucluse</t>
        </is>
      </c>
    </row>
    <row r="1615">
      <c r="A1615" t="inlineStr">
        <is>
          <t>FR-PDL</t>
        </is>
      </c>
      <c r="B1615" t="inlineStr">
        <is>
          <t>Pays-de-la-Loire</t>
        </is>
      </c>
      <c r="C1615" t="inlineStr">
        <is>
          <t>FRPays-de-la-Loire</t>
        </is>
      </c>
    </row>
    <row r="1616">
      <c r="A1616" t="inlineStr">
        <is>
          <t>FR-44</t>
        </is>
      </c>
      <c r="B1616" t="inlineStr">
        <is>
          <t>Loire-Atlantique</t>
        </is>
      </c>
      <c r="C1616" t="inlineStr">
        <is>
          <t>FRLoire-Atlantique</t>
        </is>
      </c>
    </row>
    <row r="1617">
      <c r="A1617" t="inlineStr">
        <is>
          <t>FR-49</t>
        </is>
      </c>
      <c r="B1617" t="inlineStr">
        <is>
          <t>Maine-et-Loire</t>
        </is>
      </c>
      <c r="C1617" t="inlineStr">
        <is>
          <t>FRMaine-et-Loire</t>
        </is>
      </c>
    </row>
    <row r="1618">
      <c r="A1618" t="inlineStr">
        <is>
          <t>FR-53</t>
        </is>
      </c>
      <c r="B1618" t="inlineStr">
        <is>
          <t>Mayenne</t>
        </is>
      </c>
      <c r="C1618" t="inlineStr">
        <is>
          <t>FRMayenne</t>
        </is>
      </c>
    </row>
    <row r="1619">
      <c r="A1619" t="inlineStr">
        <is>
          <t>FR-72</t>
        </is>
      </c>
      <c r="B1619" t="inlineStr">
        <is>
          <t>Sarthe</t>
        </is>
      </c>
      <c r="C1619" t="inlineStr">
        <is>
          <t>FRSarthe</t>
        </is>
      </c>
    </row>
    <row r="1620">
      <c r="A1620" t="inlineStr">
        <is>
          <t>FR-85</t>
        </is>
      </c>
      <c r="B1620" t="inlineStr">
        <is>
          <t>Vendée</t>
        </is>
      </c>
      <c r="C1620" t="inlineStr">
        <is>
          <t>FRVendée</t>
        </is>
      </c>
    </row>
    <row r="1621">
      <c r="A1621" t="inlineStr">
        <is>
          <t>FR-CP</t>
        </is>
      </c>
      <c r="B1621" t="inlineStr">
        <is>
          <t>Clipperton</t>
        </is>
      </c>
      <c r="C1621" t="inlineStr">
        <is>
          <t>FRClipperton</t>
        </is>
      </c>
    </row>
    <row r="1622">
      <c r="A1622" t="inlineStr">
        <is>
          <t>FR-BL</t>
        </is>
      </c>
      <c r="B1622" t="inlineStr">
        <is>
          <t>Saint-Barthélemy (see also separate country code entry under BL)</t>
        </is>
      </c>
      <c r="C1622" t="inlineStr">
        <is>
          <t>FRSaint-Barthélemy (see also separate country code entry under BL)</t>
        </is>
      </c>
    </row>
    <row r="1623">
      <c r="A1623" t="inlineStr">
        <is>
          <t>FR-MF</t>
        </is>
      </c>
      <c r="B1623" t="inlineStr">
        <is>
          <t>Saint-Martin (see also separate country code entry under MF)</t>
        </is>
      </c>
      <c r="C1623" t="inlineStr">
        <is>
          <t>FRSaint-Martin (see also separate country code entry under MF)</t>
        </is>
      </c>
    </row>
    <row r="1624">
      <c r="A1624" t="inlineStr">
        <is>
          <t>FR-PF</t>
        </is>
      </c>
      <c r="B1624" t="inlineStr">
        <is>
          <t>Polynésie française (see also separate country code entry under PF)</t>
        </is>
      </c>
      <c r="C1624" t="inlineStr">
        <is>
          <t>FRPolynésie française (see also separate country code entry under PF)</t>
        </is>
      </c>
    </row>
    <row r="1625">
      <c r="A1625" t="inlineStr">
        <is>
          <t>FR-PM</t>
        </is>
      </c>
      <c r="B1625" t="inlineStr">
        <is>
          <t>Saint-Pierre-et-Miquelon (see also separate country code entry under PM)</t>
        </is>
      </c>
      <c r="C1625" t="inlineStr">
        <is>
          <t>FRSaint-Pierre-et-Miquelon (see also separate country code entry under PM)</t>
        </is>
      </c>
    </row>
    <row r="1626">
      <c r="A1626" t="inlineStr">
        <is>
          <t>FR-WF</t>
        </is>
      </c>
      <c r="B1626" t="inlineStr">
        <is>
          <t>Wallis-et-Futuna (see also separate country code entry under WF)</t>
        </is>
      </c>
      <c r="C1626" t="inlineStr">
        <is>
          <t>FRWallis-et-Futuna (see also separate country code entry under WF)</t>
        </is>
      </c>
    </row>
    <row r="1627">
      <c r="A1627" t="inlineStr">
        <is>
          <t>FR-20R</t>
        </is>
      </c>
      <c r="B1627" t="inlineStr">
        <is>
          <t>Corse</t>
        </is>
      </c>
      <c r="C1627" t="inlineStr">
        <is>
          <t>FRCorse</t>
        </is>
      </c>
    </row>
    <row r="1628">
      <c r="A1628" t="inlineStr">
        <is>
          <t>FR-2A</t>
        </is>
      </c>
      <c r="B1628" t="inlineStr">
        <is>
          <t>Corse-du-Sud</t>
        </is>
      </c>
      <c r="C1628" t="inlineStr">
        <is>
          <t>FRCorse-du-Sud</t>
        </is>
      </c>
    </row>
    <row r="1629">
      <c r="A1629" t="inlineStr">
        <is>
          <t>FR-2B</t>
        </is>
      </c>
      <c r="B1629" t="inlineStr">
        <is>
          <t>Haute-Corse</t>
        </is>
      </c>
      <c r="C1629" t="inlineStr">
        <is>
          <t>FRHaute-Corse</t>
        </is>
      </c>
    </row>
    <row r="1630">
      <c r="A1630" t="inlineStr">
        <is>
          <t>FR-NC</t>
        </is>
      </c>
      <c r="B1630" t="inlineStr">
        <is>
          <t>Nouvelle-Calédonie (see also separate country code entry under NC)</t>
        </is>
      </c>
      <c r="C1630" t="inlineStr">
        <is>
          <t>FRNouvelle-Calédonie (see also separate country code entry under NC)</t>
        </is>
      </c>
    </row>
    <row r="1631">
      <c r="A1631" t="inlineStr">
        <is>
          <t>FR-TF</t>
        </is>
      </c>
      <c r="B1631" t="inlineStr">
        <is>
          <t>Terres australes françaises (see also separate country code entry under TF)</t>
        </is>
      </c>
      <c r="C1631" t="inlineStr">
        <is>
          <t>FRTerres australes françaises (see also separate country code entry under TF)</t>
        </is>
      </c>
    </row>
    <row r="1632">
      <c r="A1632" t="inlineStr">
        <is>
          <t>FR-972</t>
        </is>
      </c>
      <c r="B1632" t="inlineStr">
        <is>
          <t>Martinique (see also separate country code entry under MQ)</t>
        </is>
      </c>
      <c r="C1632" t="inlineStr">
        <is>
          <t>FRMartinique (see also separate country code entry under MQ)</t>
        </is>
      </c>
    </row>
    <row r="1633">
      <c r="A1633" t="inlineStr">
        <is>
          <t>FR-973</t>
        </is>
      </c>
      <c r="B1633" t="inlineStr">
        <is>
          <t>Guyane (française) (see also separate country code entry under GF)</t>
        </is>
      </c>
      <c r="C1633" t="inlineStr">
        <is>
          <t>FRGuyane (française) (see also separate country code entry under GF)</t>
        </is>
      </c>
    </row>
    <row r="1634">
      <c r="A1634" t="inlineStr">
        <is>
          <t>FR-971</t>
        </is>
      </c>
      <c r="B1634" t="inlineStr">
        <is>
          <t>Guadeloupe (see also separate country code entry under GP)</t>
        </is>
      </c>
      <c r="C1634" t="inlineStr">
        <is>
          <t>FRGuadeloupe (see also separate country code entry under GP)</t>
        </is>
      </c>
    </row>
    <row r="1635">
      <c r="A1635" t="inlineStr">
        <is>
          <t>FR-974</t>
        </is>
      </c>
      <c r="B1635" t="inlineStr">
        <is>
          <t>La Réunion (see also separate country code entry under RE)</t>
        </is>
      </c>
      <c r="C1635" t="inlineStr">
        <is>
          <t>FRLa Réunion (see also separate country code entry under RE)</t>
        </is>
      </c>
    </row>
    <row r="1636">
      <c r="A1636" t="inlineStr">
        <is>
          <t>FR-976</t>
        </is>
      </c>
      <c r="B1636" t="inlineStr">
        <is>
          <t>Mayotte (see also separate country code entry under YT)</t>
        </is>
      </c>
      <c r="C1636" t="inlineStr">
        <is>
          <t>FRMayotte (see also separate country code entry under YT)</t>
        </is>
      </c>
    </row>
    <row r="1637">
      <c r="A1637" t="inlineStr">
        <is>
          <t>GA-1</t>
        </is>
      </c>
      <c r="B1637" t="inlineStr">
        <is>
          <t>Estuaire</t>
        </is>
      </c>
      <c r="C1637" t="inlineStr">
        <is>
          <t>GAEstuaire</t>
        </is>
      </c>
    </row>
    <row r="1638">
      <c r="A1638" t="inlineStr">
        <is>
          <t>GA-2</t>
        </is>
      </c>
      <c r="B1638" t="inlineStr">
        <is>
          <t>Haut-Ogooué</t>
        </is>
      </c>
      <c r="C1638" t="inlineStr">
        <is>
          <t>GAHaut-Ogooué</t>
        </is>
      </c>
    </row>
    <row r="1639">
      <c r="A1639" t="inlineStr">
        <is>
          <t>GA-3</t>
        </is>
      </c>
      <c r="B1639" t="inlineStr">
        <is>
          <t>Moyen-Ogooué</t>
        </is>
      </c>
      <c r="C1639" t="inlineStr">
        <is>
          <t>GAMoyen-Ogooué</t>
        </is>
      </c>
    </row>
    <row r="1640">
      <c r="A1640" t="inlineStr">
        <is>
          <t>GA-4</t>
        </is>
      </c>
      <c r="B1640" t="inlineStr">
        <is>
          <t>Ngounié</t>
        </is>
      </c>
      <c r="C1640" t="inlineStr">
        <is>
          <t>GANgounié</t>
        </is>
      </c>
    </row>
    <row r="1641">
      <c r="A1641" t="inlineStr">
        <is>
          <t>GA-5</t>
        </is>
      </c>
      <c r="B1641" t="inlineStr">
        <is>
          <t>Nyanga</t>
        </is>
      </c>
      <c r="C1641" t="inlineStr">
        <is>
          <t>GANyanga</t>
        </is>
      </c>
    </row>
    <row r="1642">
      <c r="A1642" t="inlineStr">
        <is>
          <t>GA-6</t>
        </is>
      </c>
      <c r="B1642" t="inlineStr">
        <is>
          <t>Ogooué-Ivindo</t>
        </is>
      </c>
      <c r="C1642" t="inlineStr">
        <is>
          <t>GAOgooué-Ivindo</t>
        </is>
      </c>
    </row>
    <row r="1643">
      <c r="A1643" t="inlineStr">
        <is>
          <t>GA-7</t>
        </is>
      </c>
      <c r="B1643" t="inlineStr">
        <is>
          <t>Ogooué-Lolo</t>
        </is>
      </c>
      <c r="C1643" t="inlineStr">
        <is>
          <t>GAOgooué-Lolo</t>
        </is>
      </c>
    </row>
    <row r="1644">
      <c r="A1644" t="inlineStr">
        <is>
          <t>GA-8</t>
        </is>
      </c>
      <c r="B1644" t="inlineStr">
        <is>
          <t>Ogooué-Maritime</t>
        </is>
      </c>
      <c r="C1644" t="inlineStr">
        <is>
          <t>GAOgooué-Maritime</t>
        </is>
      </c>
    </row>
    <row r="1645">
      <c r="A1645" t="inlineStr">
        <is>
          <t>GA-9</t>
        </is>
      </c>
      <c r="B1645" t="inlineStr">
        <is>
          <t>Woleu-Ntem</t>
        </is>
      </c>
      <c r="C1645" t="inlineStr">
        <is>
          <t>GAWoleu-Ntem</t>
        </is>
      </c>
    </row>
    <row r="1646">
      <c r="A1646" t="inlineStr">
        <is>
          <t>GB-ENG</t>
        </is>
      </c>
      <c r="B1646" t="inlineStr">
        <is>
          <t>England</t>
        </is>
      </c>
      <c r="C1646" t="inlineStr">
        <is>
          <t>GBEngland</t>
        </is>
      </c>
    </row>
    <row r="1647">
      <c r="A1647" t="inlineStr">
        <is>
          <t>GB-CAM</t>
        </is>
      </c>
      <c r="B1647" t="inlineStr">
        <is>
          <t>Cambridgeshire</t>
        </is>
      </c>
      <c r="C1647" t="inlineStr">
        <is>
          <t>GBCambridgeshire</t>
        </is>
      </c>
    </row>
    <row r="1648">
      <c r="A1648" t="inlineStr">
        <is>
          <t>GB-CMA</t>
        </is>
      </c>
      <c r="B1648" t="inlineStr">
        <is>
          <t>Cumbria</t>
        </is>
      </c>
      <c r="C1648" t="inlineStr">
        <is>
          <t>GBCumbria</t>
        </is>
      </c>
    </row>
    <row r="1649">
      <c r="A1649" t="inlineStr">
        <is>
          <t>GB-DBY</t>
        </is>
      </c>
      <c r="B1649" t="inlineStr">
        <is>
          <t>Derbyshire</t>
        </is>
      </c>
      <c r="C1649" t="inlineStr">
        <is>
          <t>GBDerbyshire</t>
        </is>
      </c>
    </row>
    <row r="1650">
      <c r="A1650" t="inlineStr">
        <is>
          <t>GB-DEV</t>
        </is>
      </c>
      <c r="B1650" t="inlineStr">
        <is>
          <t>Devon</t>
        </is>
      </c>
      <c r="C1650" t="inlineStr">
        <is>
          <t>GBDevon</t>
        </is>
      </c>
    </row>
    <row r="1651">
      <c r="A1651" t="inlineStr">
        <is>
          <t>GB-DOR</t>
        </is>
      </c>
      <c r="B1651" t="inlineStr">
        <is>
          <t>Dorset</t>
        </is>
      </c>
      <c r="C1651" t="inlineStr">
        <is>
          <t>GBDorset</t>
        </is>
      </c>
    </row>
    <row r="1652">
      <c r="A1652" t="inlineStr">
        <is>
          <t>GB-ESS</t>
        </is>
      </c>
      <c r="B1652" t="inlineStr">
        <is>
          <t>Essex</t>
        </is>
      </c>
      <c r="C1652" t="inlineStr">
        <is>
          <t>GBEssex</t>
        </is>
      </c>
    </row>
    <row r="1653">
      <c r="A1653" t="inlineStr">
        <is>
          <t>GB-ESX</t>
        </is>
      </c>
      <c r="B1653" t="inlineStr">
        <is>
          <t>East Sussex</t>
        </is>
      </c>
      <c r="C1653" t="inlineStr">
        <is>
          <t>GBEast Sussex</t>
        </is>
      </c>
    </row>
    <row r="1654">
      <c r="A1654" t="inlineStr">
        <is>
          <t>GB-GLS</t>
        </is>
      </c>
      <c r="B1654" t="inlineStr">
        <is>
          <t>Gloucestershire</t>
        </is>
      </c>
      <c r="C1654" t="inlineStr">
        <is>
          <t>GBGloucestershire</t>
        </is>
      </c>
    </row>
    <row r="1655">
      <c r="A1655" t="inlineStr">
        <is>
          <t>GB-HAM</t>
        </is>
      </c>
      <c r="B1655" t="inlineStr">
        <is>
          <t>Hampshire</t>
        </is>
      </c>
      <c r="C1655" t="inlineStr">
        <is>
          <t>GBHampshire</t>
        </is>
      </c>
    </row>
    <row r="1656">
      <c r="A1656" t="inlineStr">
        <is>
          <t>GB-HRT</t>
        </is>
      </c>
      <c r="B1656" t="inlineStr">
        <is>
          <t>Hertfordshire</t>
        </is>
      </c>
      <c r="C1656" t="inlineStr">
        <is>
          <t>GBHertfordshire</t>
        </is>
      </c>
    </row>
    <row r="1657">
      <c r="A1657" t="inlineStr">
        <is>
          <t>GB-KEN</t>
        </is>
      </c>
      <c r="B1657" t="inlineStr">
        <is>
          <t>Kent</t>
        </is>
      </c>
      <c r="C1657" t="inlineStr">
        <is>
          <t>GBKent</t>
        </is>
      </c>
    </row>
    <row r="1658">
      <c r="A1658" t="inlineStr">
        <is>
          <t>GB-LAN</t>
        </is>
      </c>
      <c r="B1658" t="inlineStr">
        <is>
          <t>Lancashire</t>
        </is>
      </c>
      <c r="C1658" t="inlineStr">
        <is>
          <t>GBLancashire</t>
        </is>
      </c>
    </row>
    <row r="1659">
      <c r="A1659" t="inlineStr">
        <is>
          <t>GB-LEC</t>
        </is>
      </c>
      <c r="B1659" t="inlineStr">
        <is>
          <t>Leicestershire</t>
        </is>
      </c>
      <c r="C1659" t="inlineStr">
        <is>
          <t>GBLeicestershire</t>
        </is>
      </c>
    </row>
    <row r="1660">
      <c r="A1660" t="inlineStr">
        <is>
          <t>GB-LIN</t>
        </is>
      </c>
      <c r="B1660" t="inlineStr">
        <is>
          <t>Lincolnshire</t>
        </is>
      </c>
      <c r="C1660" t="inlineStr">
        <is>
          <t>GBLincolnshire</t>
        </is>
      </c>
    </row>
    <row r="1661">
      <c r="A1661" t="inlineStr">
        <is>
          <t>GB-NFK</t>
        </is>
      </c>
      <c r="B1661" t="inlineStr">
        <is>
          <t>Norfolk</t>
        </is>
      </c>
      <c r="C1661" t="inlineStr">
        <is>
          <t>GBNorfolk</t>
        </is>
      </c>
    </row>
    <row r="1662">
      <c r="A1662" t="inlineStr">
        <is>
          <t>GB-NTT</t>
        </is>
      </c>
      <c r="B1662" t="inlineStr">
        <is>
          <t>Nottinghamshire</t>
        </is>
      </c>
      <c r="C1662" t="inlineStr">
        <is>
          <t>GBNottinghamshire</t>
        </is>
      </c>
    </row>
    <row r="1663">
      <c r="A1663" t="inlineStr">
        <is>
          <t>GB-NYK</t>
        </is>
      </c>
      <c r="B1663" t="inlineStr">
        <is>
          <t>North Yorkshire</t>
        </is>
      </c>
      <c r="C1663" t="inlineStr">
        <is>
          <t>GBNorth Yorkshire</t>
        </is>
      </c>
    </row>
    <row r="1664">
      <c r="A1664" t="inlineStr">
        <is>
          <t>GB-OXF</t>
        </is>
      </c>
      <c r="B1664" t="inlineStr">
        <is>
          <t>Oxfordshire</t>
        </is>
      </c>
      <c r="C1664" t="inlineStr">
        <is>
          <t>GBOxfordshire</t>
        </is>
      </c>
    </row>
    <row r="1665">
      <c r="A1665" t="inlineStr">
        <is>
          <t>GB-SFK</t>
        </is>
      </c>
      <c r="B1665" t="inlineStr">
        <is>
          <t>Suffolk</t>
        </is>
      </c>
      <c r="C1665" t="inlineStr">
        <is>
          <t>GBSuffolk</t>
        </is>
      </c>
    </row>
    <row r="1666">
      <c r="A1666" t="inlineStr">
        <is>
          <t>GB-SOM</t>
        </is>
      </c>
      <c r="B1666" t="inlineStr">
        <is>
          <t>Somerset</t>
        </is>
      </c>
      <c r="C1666" t="inlineStr">
        <is>
          <t>GBSomerset</t>
        </is>
      </c>
    </row>
    <row r="1667">
      <c r="A1667" t="inlineStr">
        <is>
          <t>GB-SRY</t>
        </is>
      </c>
      <c r="B1667" t="inlineStr">
        <is>
          <t>Surrey</t>
        </is>
      </c>
      <c r="C1667" t="inlineStr">
        <is>
          <t>GBSurrey</t>
        </is>
      </c>
    </row>
    <row r="1668">
      <c r="A1668" t="inlineStr">
        <is>
          <t>GB-STS</t>
        </is>
      </c>
      <c r="B1668" t="inlineStr">
        <is>
          <t>Staffordshire</t>
        </is>
      </c>
      <c r="C1668" t="inlineStr">
        <is>
          <t>GBStaffordshire</t>
        </is>
      </c>
    </row>
    <row r="1669">
      <c r="A1669" t="inlineStr">
        <is>
          <t>GB-WAR</t>
        </is>
      </c>
      <c r="B1669" t="inlineStr">
        <is>
          <t>Warwickshire</t>
        </is>
      </c>
      <c r="C1669" t="inlineStr">
        <is>
          <t>GBWarwickshire</t>
        </is>
      </c>
    </row>
    <row r="1670">
      <c r="A1670" t="inlineStr">
        <is>
          <t>GB-WOR</t>
        </is>
      </c>
      <c r="B1670" t="inlineStr">
        <is>
          <t>Worcestershire</t>
        </is>
      </c>
      <c r="C1670" t="inlineStr">
        <is>
          <t>GBWorcestershire</t>
        </is>
      </c>
    </row>
    <row r="1671">
      <c r="A1671" t="inlineStr">
        <is>
          <t>GB-WSX</t>
        </is>
      </c>
      <c r="B1671" t="inlineStr">
        <is>
          <t>West Sussex</t>
        </is>
      </c>
      <c r="C1671" t="inlineStr">
        <is>
          <t>GBWest Sussex</t>
        </is>
      </c>
    </row>
    <row r="1672">
      <c r="A1672" t="inlineStr">
        <is>
          <t>GB-BAS</t>
        </is>
      </c>
      <c r="B1672" t="inlineStr">
        <is>
          <t>Bath and North East Somerset</t>
        </is>
      </c>
      <c r="C1672" t="inlineStr">
        <is>
          <t>GBBath and North East Somerset</t>
        </is>
      </c>
    </row>
    <row r="1673">
      <c r="A1673" t="inlineStr">
        <is>
          <t>GB-BBD</t>
        </is>
      </c>
      <c r="B1673" t="inlineStr">
        <is>
          <t>Blackburn with Darwen</t>
        </is>
      </c>
      <c r="C1673" t="inlineStr">
        <is>
          <t>GBBlackburn with Darwen</t>
        </is>
      </c>
    </row>
    <row r="1674">
      <c r="A1674" t="inlineStr">
        <is>
          <t>GB-BCP</t>
        </is>
      </c>
      <c r="B1674" t="inlineStr">
        <is>
          <t>Bournemouth, Christchurch and Poole</t>
        </is>
      </c>
      <c r="C1674" t="inlineStr">
        <is>
          <t>GBBournemouth, Christchurch and Poole</t>
        </is>
      </c>
    </row>
    <row r="1675">
      <c r="A1675" t="inlineStr">
        <is>
          <t>GB-BDF</t>
        </is>
      </c>
      <c r="B1675" t="inlineStr">
        <is>
          <t>Bedford</t>
        </is>
      </c>
      <c r="C1675" t="inlineStr">
        <is>
          <t>GBBedford</t>
        </is>
      </c>
    </row>
    <row r="1676">
      <c r="A1676" t="inlineStr">
        <is>
          <t>GB-BKM</t>
        </is>
      </c>
      <c r="B1676" t="inlineStr">
        <is>
          <t>Buckinghamshire</t>
        </is>
      </c>
      <c r="C1676" t="inlineStr">
        <is>
          <t>GBBuckinghamshire</t>
        </is>
      </c>
    </row>
    <row r="1677">
      <c r="A1677" t="inlineStr">
        <is>
          <t>GB-BNH</t>
        </is>
      </c>
      <c r="B1677" t="inlineStr">
        <is>
          <t>Brighton and Hove</t>
        </is>
      </c>
      <c r="C1677" t="inlineStr">
        <is>
          <t>GBBrighton and Hove</t>
        </is>
      </c>
    </row>
    <row r="1678">
      <c r="A1678" t="inlineStr">
        <is>
          <t>GB-BPL</t>
        </is>
      </c>
      <c r="B1678" t="inlineStr">
        <is>
          <t>Blackpool</t>
        </is>
      </c>
      <c r="C1678" t="inlineStr">
        <is>
          <t>GBBlackpool</t>
        </is>
      </c>
    </row>
    <row r="1679">
      <c r="A1679" t="inlineStr">
        <is>
          <t>GB-BRC</t>
        </is>
      </c>
      <c r="B1679" t="inlineStr">
        <is>
          <t>Bracknell Forest</t>
        </is>
      </c>
      <c r="C1679" t="inlineStr">
        <is>
          <t>GBBracknell Forest</t>
        </is>
      </c>
    </row>
    <row r="1680">
      <c r="A1680" t="inlineStr">
        <is>
          <t>GB-BST</t>
        </is>
      </c>
      <c r="B1680" t="inlineStr">
        <is>
          <t>Bristol, City of</t>
        </is>
      </c>
      <c r="C1680" t="inlineStr">
        <is>
          <t>GBBristol, City of</t>
        </is>
      </c>
    </row>
    <row r="1681">
      <c r="A1681" t="inlineStr">
        <is>
          <t>GB-CBF</t>
        </is>
      </c>
      <c r="B1681" t="inlineStr">
        <is>
          <t>Central Bedfordshire</t>
        </is>
      </c>
      <c r="C1681" t="inlineStr">
        <is>
          <t>GBCentral Bedfordshire</t>
        </is>
      </c>
    </row>
    <row r="1682">
      <c r="A1682" t="inlineStr">
        <is>
          <t>GB-CHE</t>
        </is>
      </c>
      <c r="B1682" t="inlineStr">
        <is>
          <t>Cheshire East</t>
        </is>
      </c>
      <c r="C1682" t="inlineStr">
        <is>
          <t>GBCheshire East</t>
        </is>
      </c>
    </row>
    <row r="1683">
      <c r="A1683" t="inlineStr">
        <is>
          <t>GB-CHW</t>
        </is>
      </c>
      <c r="B1683" t="inlineStr">
        <is>
          <t>Cheshire West and Chester</t>
        </is>
      </c>
      <c r="C1683" t="inlineStr">
        <is>
          <t>GBCheshire West and Chester</t>
        </is>
      </c>
    </row>
    <row r="1684">
      <c r="A1684" t="inlineStr">
        <is>
          <t>GB-CON</t>
        </is>
      </c>
      <c r="B1684" t="inlineStr">
        <is>
          <t>Cornwall</t>
        </is>
      </c>
      <c r="C1684" t="inlineStr">
        <is>
          <t>GBCornwall</t>
        </is>
      </c>
    </row>
    <row r="1685">
      <c r="A1685" t="inlineStr">
        <is>
          <t>GB-DAL</t>
        </is>
      </c>
      <c r="B1685" t="inlineStr">
        <is>
          <t>Darlington</t>
        </is>
      </c>
      <c r="C1685" t="inlineStr">
        <is>
          <t>GBDarlington</t>
        </is>
      </c>
    </row>
    <row r="1686">
      <c r="A1686" t="inlineStr">
        <is>
          <t>GB-DER</t>
        </is>
      </c>
      <c r="B1686" t="inlineStr">
        <is>
          <t>Derby</t>
        </is>
      </c>
      <c r="C1686" t="inlineStr">
        <is>
          <t>GBDerby</t>
        </is>
      </c>
    </row>
    <row r="1687">
      <c r="A1687" t="inlineStr">
        <is>
          <t>GB-DUR</t>
        </is>
      </c>
      <c r="B1687" t="inlineStr">
        <is>
          <t>Durham, County</t>
        </is>
      </c>
      <c r="C1687" t="inlineStr">
        <is>
          <t>GBDurham, County</t>
        </is>
      </c>
    </row>
    <row r="1688">
      <c r="A1688" t="inlineStr">
        <is>
          <t>GB-ERY</t>
        </is>
      </c>
      <c r="B1688" t="inlineStr">
        <is>
          <t>East Riding of Yorkshire</t>
        </is>
      </c>
      <c r="C1688" t="inlineStr">
        <is>
          <t>GBEast Riding of Yorkshire</t>
        </is>
      </c>
    </row>
    <row r="1689">
      <c r="A1689" t="inlineStr">
        <is>
          <t>GB-HAL</t>
        </is>
      </c>
      <c r="B1689" t="inlineStr">
        <is>
          <t>Halton</t>
        </is>
      </c>
      <c r="C1689" t="inlineStr">
        <is>
          <t>GBHalton</t>
        </is>
      </c>
    </row>
    <row r="1690">
      <c r="A1690" t="inlineStr">
        <is>
          <t>GB-HEF</t>
        </is>
      </c>
      <c r="B1690" t="inlineStr">
        <is>
          <t>Herefordshire</t>
        </is>
      </c>
      <c r="C1690" t="inlineStr">
        <is>
          <t>GBHerefordshire</t>
        </is>
      </c>
    </row>
    <row r="1691">
      <c r="A1691" t="inlineStr">
        <is>
          <t>GB-HPL</t>
        </is>
      </c>
      <c r="B1691" t="inlineStr">
        <is>
          <t>Hartlepool</t>
        </is>
      </c>
      <c r="C1691" t="inlineStr">
        <is>
          <t>GBHartlepool</t>
        </is>
      </c>
    </row>
    <row r="1692">
      <c r="A1692" t="inlineStr">
        <is>
          <t>GB-IOS</t>
        </is>
      </c>
      <c r="B1692" t="inlineStr">
        <is>
          <t>Isles of Scilly</t>
        </is>
      </c>
      <c r="C1692" t="inlineStr">
        <is>
          <t>GBIsles of Scilly</t>
        </is>
      </c>
    </row>
    <row r="1693">
      <c r="A1693" t="inlineStr">
        <is>
          <t>GB-IOW</t>
        </is>
      </c>
      <c r="B1693" t="inlineStr">
        <is>
          <t>Isle of Wight</t>
        </is>
      </c>
      <c r="C1693" t="inlineStr">
        <is>
          <t>GBIsle of Wight</t>
        </is>
      </c>
    </row>
    <row r="1694">
      <c r="A1694" t="inlineStr">
        <is>
          <t>GB-KHL</t>
        </is>
      </c>
      <c r="B1694" t="inlineStr">
        <is>
          <t>Kingston upon Hull</t>
        </is>
      </c>
      <c r="C1694" t="inlineStr">
        <is>
          <t>GBKingston upon Hull</t>
        </is>
      </c>
    </row>
    <row r="1695">
      <c r="A1695" t="inlineStr">
        <is>
          <t>GB-LCE</t>
        </is>
      </c>
      <c r="B1695" t="inlineStr">
        <is>
          <t>Leicester</t>
        </is>
      </c>
      <c r="C1695" t="inlineStr">
        <is>
          <t>GBLeicester</t>
        </is>
      </c>
    </row>
    <row r="1696">
      <c r="A1696" t="inlineStr">
        <is>
          <t>GB-LUT</t>
        </is>
      </c>
      <c r="B1696" t="inlineStr">
        <is>
          <t>Luton</t>
        </is>
      </c>
      <c r="C1696" t="inlineStr">
        <is>
          <t>GBLuton</t>
        </is>
      </c>
    </row>
    <row r="1697">
      <c r="A1697" t="inlineStr">
        <is>
          <t>GB-MDB</t>
        </is>
      </c>
      <c r="B1697" t="inlineStr">
        <is>
          <t>Middlesbrough</t>
        </is>
      </c>
      <c r="C1697" t="inlineStr">
        <is>
          <t>GBMiddlesbrough</t>
        </is>
      </c>
    </row>
    <row r="1698">
      <c r="A1698" t="inlineStr">
        <is>
          <t>GB-MDW</t>
        </is>
      </c>
      <c r="B1698" t="inlineStr">
        <is>
          <t>Medway</t>
        </is>
      </c>
      <c r="C1698" t="inlineStr">
        <is>
          <t>GBMedway</t>
        </is>
      </c>
    </row>
    <row r="1699">
      <c r="A1699" t="inlineStr">
        <is>
          <t>GB-MIK</t>
        </is>
      </c>
      <c r="B1699" t="inlineStr">
        <is>
          <t>Milton Keynes</t>
        </is>
      </c>
      <c r="C1699" t="inlineStr">
        <is>
          <t>GBMilton Keynes</t>
        </is>
      </c>
    </row>
    <row r="1700">
      <c r="A1700" t="inlineStr">
        <is>
          <t>GB-NBL</t>
        </is>
      </c>
      <c r="B1700" t="inlineStr">
        <is>
          <t>Northumberland</t>
        </is>
      </c>
      <c r="C1700" t="inlineStr">
        <is>
          <t>GBNorthumberland</t>
        </is>
      </c>
    </row>
    <row r="1701">
      <c r="A1701" t="inlineStr">
        <is>
          <t>GB-NEL</t>
        </is>
      </c>
      <c r="B1701" t="inlineStr">
        <is>
          <t>North East Lincolnshire</t>
        </is>
      </c>
      <c r="C1701" t="inlineStr">
        <is>
          <t>GBNorth East Lincolnshire</t>
        </is>
      </c>
    </row>
    <row r="1702">
      <c r="A1702" t="inlineStr">
        <is>
          <t>GB-NGM</t>
        </is>
      </c>
      <c r="B1702" t="inlineStr">
        <is>
          <t>Nottingham</t>
        </is>
      </c>
      <c r="C1702" t="inlineStr">
        <is>
          <t>GBNottingham</t>
        </is>
      </c>
    </row>
    <row r="1703">
      <c r="A1703" t="inlineStr">
        <is>
          <t>GB-NLN</t>
        </is>
      </c>
      <c r="B1703" t="inlineStr">
        <is>
          <t>North Lincolnshire</t>
        </is>
      </c>
      <c r="C1703" t="inlineStr">
        <is>
          <t>GBNorth Lincolnshire</t>
        </is>
      </c>
    </row>
    <row r="1704">
      <c r="A1704" t="inlineStr">
        <is>
          <t>GB-NNH</t>
        </is>
      </c>
      <c r="B1704" t="inlineStr">
        <is>
          <t>North Northamptonshire</t>
        </is>
      </c>
      <c r="C1704" t="inlineStr">
        <is>
          <t>GBNorth Northamptonshire</t>
        </is>
      </c>
    </row>
    <row r="1705">
      <c r="A1705" t="inlineStr">
        <is>
          <t>GB-NSM</t>
        </is>
      </c>
      <c r="B1705" t="inlineStr">
        <is>
          <t>North Somerset</t>
        </is>
      </c>
      <c r="C1705" t="inlineStr">
        <is>
          <t>GBNorth Somerset</t>
        </is>
      </c>
    </row>
    <row r="1706">
      <c r="A1706" t="inlineStr">
        <is>
          <t>GB-PLY</t>
        </is>
      </c>
      <c r="B1706" t="inlineStr">
        <is>
          <t>Plymouth</t>
        </is>
      </c>
      <c r="C1706" t="inlineStr">
        <is>
          <t>GBPlymouth</t>
        </is>
      </c>
    </row>
    <row r="1707">
      <c r="A1707" t="inlineStr">
        <is>
          <t>GB-POR</t>
        </is>
      </c>
      <c r="B1707" t="inlineStr">
        <is>
          <t>Portsmouth</t>
        </is>
      </c>
      <c r="C1707" t="inlineStr">
        <is>
          <t>GBPortsmouth</t>
        </is>
      </c>
    </row>
    <row r="1708">
      <c r="A1708" t="inlineStr">
        <is>
          <t>GB-PTE</t>
        </is>
      </c>
      <c r="B1708" t="inlineStr">
        <is>
          <t>Peterborough</t>
        </is>
      </c>
      <c r="C1708" t="inlineStr">
        <is>
          <t>GBPeterborough</t>
        </is>
      </c>
    </row>
    <row r="1709">
      <c r="A1709" t="inlineStr">
        <is>
          <t>GB-RCC</t>
        </is>
      </c>
      <c r="B1709" t="inlineStr">
        <is>
          <t>Redcar and Cleveland</t>
        </is>
      </c>
      <c r="C1709" t="inlineStr">
        <is>
          <t>GBRedcar and Cleveland</t>
        </is>
      </c>
    </row>
    <row r="1710">
      <c r="A1710" t="inlineStr">
        <is>
          <t>GB-RDG</t>
        </is>
      </c>
      <c r="B1710" t="inlineStr">
        <is>
          <t>Reading</t>
        </is>
      </c>
      <c r="C1710" t="inlineStr">
        <is>
          <t>GBReading</t>
        </is>
      </c>
    </row>
    <row r="1711">
      <c r="A1711" t="inlineStr">
        <is>
          <t>GB-RUT</t>
        </is>
      </c>
      <c r="B1711" t="inlineStr">
        <is>
          <t>Rutland</t>
        </is>
      </c>
      <c r="C1711" t="inlineStr">
        <is>
          <t>GBRutland</t>
        </is>
      </c>
    </row>
    <row r="1712">
      <c r="A1712" t="inlineStr">
        <is>
          <t>GB-SGC</t>
        </is>
      </c>
      <c r="B1712" t="inlineStr">
        <is>
          <t>South Gloucestershire</t>
        </is>
      </c>
      <c r="C1712" t="inlineStr">
        <is>
          <t>GBSouth Gloucestershire</t>
        </is>
      </c>
    </row>
    <row r="1713">
      <c r="A1713" t="inlineStr">
        <is>
          <t>GB-SHR</t>
        </is>
      </c>
      <c r="B1713" t="inlineStr">
        <is>
          <t>Shropshire</t>
        </is>
      </c>
      <c r="C1713" t="inlineStr">
        <is>
          <t>GBShropshire</t>
        </is>
      </c>
    </row>
    <row r="1714">
      <c r="A1714" t="inlineStr">
        <is>
          <t>GB-SLG</t>
        </is>
      </c>
      <c r="B1714" t="inlineStr">
        <is>
          <t>Slough</t>
        </is>
      </c>
      <c r="C1714" t="inlineStr">
        <is>
          <t>GBSlough</t>
        </is>
      </c>
    </row>
    <row r="1715">
      <c r="A1715" t="inlineStr">
        <is>
          <t>GB-SOS</t>
        </is>
      </c>
      <c r="B1715" t="inlineStr">
        <is>
          <t>Southend-on-Sea</t>
        </is>
      </c>
      <c r="C1715" t="inlineStr">
        <is>
          <t>GBSouthend-on-Sea</t>
        </is>
      </c>
    </row>
    <row r="1716">
      <c r="A1716" t="inlineStr">
        <is>
          <t>GB-STE</t>
        </is>
      </c>
      <c r="B1716" t="inlineStr">
        <is>
          <t>Stoke-on-Trent</t>
        </is>
      </c>
      <c r="C1716" t="inlineStr">
        <is>
          <t>GBStoke-on-Trent</t>
        </is>
      </c>
    </row>
    <row r="1717">
      <c r="A1717" t="inlineStr">
        <is>
          <t>GB-STH</t>
        </is>
      </c>
      <c r="B1717" t="inlineStr">
        <is>
          <t>Southampton</t>
        </is>
      </c>
      <c r="C1717" t="inlineStr">
        <is>
          <t>GBSouthampton</t>
        </is>
      </c>
    </row>
    <row r="1718">
      <c r="A1718" t="inlineStr">
        <is>
          <t>GB-STT</t>
        </is>
      </c>
      <c r="B1718" t="inlineStr">
        <is>
          <t>Stockton-on-Tees</t>
        </is>
      </c>
      <c r="C1718" t="inlineStr">
        <is>
          <t>GBStockton-on-Tees</t>
        </is>
      </c>
    </row>
    <row r="1719">
      <c r="A1719" t="inlineStr">
        <is>
          <t>GB-SWD</t>
        </is>
      </c>
      <c r="B1719" t="inlineStr">
        <is>
          <t>Swindon</t>
        </is>
      </c>
      <c r="C1719" t="inlineStr">
        <is>
          <t>GBSwindon</t>
        </is>
      </c>
    </row>
    <row r="1720">
      <c r="A1720" t="inlineStr">
        <is>
          <t>GB-TFW</t>
        </is>
      </c>
      <c r="B1720" t="inlineStr">
        <is>
          <t>Telford and Wrekin</t>
        </is>
      </c>
      <c r="C1720" t="inlineStr">
        <is>
          <t>GBTelford and Wrekin</t>
        </is>
      </c>
    </row>
    <row r="1721">
      <c r="A1721" t="inlineStr">
        <is>
          <t>GB-THR</t>
        </is>
      </c>
      <c r="B1721" t="inlineStr">
        <is>
          <t>Thurrock</t>
        </is>
      </c>
      <c r="C1721" t="inlineStr">
        <is>
          <t>GBThurrock</t>
        </is>
      </c>
    </row>
    <row r="1722">
      <c r="A1722" t="inlineStr">
        <is>
          <t>GB-TOB</t>
        </is>
      </c>
      <c r="B1722" t="inlineStr">
        <is>
          <t>Torbay</t>
        </is>
      </c>
      <c r="C1722" t="inlineStr">
        <is>
          <t>GBTorbay</t>
        </is>
      </c>
    </row>
    <row r="1723">
      <c r="A1723" t="inlineStr">
        <is>
          <t>GB-WBK</t>
        </is>
      </c>
      <c r="B1723" t="inlineStr">
        <is>
          <t>West Berkshire</t>
        </is>
      </c>
      <c r="C1723" t="inlineStr">
        <is>
          <t>GBWest Berkshire</t>
        </is>
      </c>
    </row>
    <row r="1724">
      <c r="A1724" t="inlineStr">
        <is>
          <t>GB-WIL</t>
        </is>
      </c>
      <c r="B1724" t="inlineStr">
        <is>
          <t>Wiltshire</t>
        </is>
      </c>
      <c r="C1724" t="inlineStr">
        <is>
          <t>GBWiltshire</t>
        </is>
      </c>
    </row>
    <row r="1725">
      <c r="A1725" t="inlineStr">
        <is>
          <t>GB-WNH</t>
        </is>
      </c>
      <c r="B1725" t="inlineStr">
        <is>
          <t>West Northamptonshire</t>
        </is>
      </c>
      <c r="C1725" t="inlineStr">
        <is>
          <t>GBWest Northamptonshire</t>
        </is>
      </c>
    </row>
    <row r="1726">
      <c r="A1726" t="inlineStr">
        <is>
          <t>GB-WNM</t>
        </is>
      </c>
      <c r="B1726" t="inlineStr">
        <is>
          <t>Windsor and Maidenhead</t>
        </is>
      </c>
      <c r="C1726" t="inlineStr">
        <is>
          <t>GBWindsor and Maidenhead</t>
        </is>
      </c>
    </row>
    <row r="1727">
      <c r="A1727" t="inlineStr">
        <is>
          <t>GB-WOK</t>
        </is>
      </c>
      <c r="B1727" t="inlineStr">
        <is>
          <t>Wokingham</t>
        </is>
      </c>
      <c r="C1727" t="inlineStr">
        <is>
          <t>GBWokingham</t>
        </is>
      </c>
    </row>
    <row r="1728">
      <c r="A1728" t="inlineStr">
        <is>
          <t>GB-WRT</t>
        </is>
      </c>
      <c r="B1728" t="inlineStr">
        <is>
          <t>Warrington</t>
        </is>
      </c>
      <c r="C1728" t="inlineStr">
        <is>
          <t>GBWarrington</t>
        </is>
      </c>
    </row>
    <row r="1729">
      <c r="A1729" t="inlineStr">
        <is>
          <t>GB-YOR</t>
        </is>
      </c>
      <c r="B1729" t="inlineStr">
        <is>
          <t>York</t>
        </is>
      </c>
      <c r="C1729" t="inlineStr">
        <is>
          <t>GBYork</t>
        </is>
      </c>
    </row>
    <row r="1730">
      <c r="A1730" t="inlineStr">
        <is>
          <t>GB-BIR</t>
        </is>
      </c>
      <c r="B1730" t="inlineStr">
        <is>
          <t>Birmingham</t>
        </is>
      </c>
      <c r="C1730" t="inlineStr">
        <is>
          <t>GBBirmingham</t>
        </is>
      </c>
    </row>
    <row r="1731">
      <c r="A1731" t="inlineStr">
        <is>
          <t>GB-BNS</t>
        </is>
      </c>
      <c r="B1731" t="inlineStr">
        <is>
          <t>Barnsley</t>
        </is>
      </c>
      <c r="C1731" t="inlineStr">
        <is>
          <t>GBBarnsley</t>
        </is>
      </c>
    </row>
    <row r="1732">
      <c r="A1732" t="inlineStr">
        <is>
          <t>GB-BOL</t>
        </is>
      </c>
      <c r="B1732" t="inlineStr">
        <is>
          <t>Bolton</t>
        </is>
      </c>
      <c r="C1732" t="inlineStr">
        <is>
          <t>GBBolton</t>
        </is>
      </c>
    </row>
    <row r="1733">
      <c r="A1733" t="inlineStr">
        <is>
          <t>GB-BRD</t>
        </is>
      </c>
      <c r="B1733" t="inlineStr">
        <is>
          <t>Bradford</t>
        </is>
      </c>
      <c r="C1733" t="inlineStr">
        <is>
          <t>GBBradford</t>
        </is>
      </c>
    </row>
    <row r="1734">
      <c r="A1734" t="inlineStr">
        <is>
          <t>GB-BUR</t>
        </is>
      </c>
      <c r="B1734" t="inlineStr">
        <is>
          <t>Bury</t>
        </is>
      </c>
      <c r="C1734" t="inlineStr">
        <is>
          <t>GBBury</t>
        </is>
      </c>
    </row>
    <row r="1735">
      <c r="A1735" t="inlineStr">
        <is>
          <t>GB-CLD</t>
        </is>
      </c>
      <c r="B1735" t="inlineStr">
        <is>
          <t>Calderdale</t>
        </is>
      </c>
      <c r="C1735" t="inlineStr">
        <is>
          <t>GBCalderdale</t>
        </is>
      </c>
    </row>
    <row r="1736">
      <c r="A1736" t="inlineStr">
        <is>
          <t>GB-COV</t>
        </is>
      </c>
      <c r="B1736" t="inlineStr">
        <is>
          <t>Coventry</t>
        </is>
      </c>
      <c r="C1736" t="inlineStr">
        <is>
          <t>GBCoventry</t>
        </is>
      </c>
    </row>
    <row r="1737">
      <c r="A1737" t="inlineStr">
        <is>
          <t>GB-DNC</t>
        </is>
      </c>
      <c r="B1737" t="inlineStr">
        <is>
          <t>Doncaster</t>
        </is>
      </c>
      <c r="C1737" t="inlineStr">
        <is>
          <t>GBDoncaster</t>
        </is>
      </c>
    </row>
    <row r="1738">
      <c r="A1738" t="inlineStr">
        <is>
          <t>GB-DUD</t>
        </is>
      </c>
      <c r="B1738" t="inlineStr">
        <is>
          <t>Dudley</t>
        </is>
      </c>
      <c r="C1738" t="inlineStr">
        <is>
          <t>GBDudley</t>
        </is>
      </c>
    </row>
    <row r="1739">
      <c r="A1739" t="inlineStr">
        <is>
          <t>GB-GAT</t>
        </is>
      </c>
      <c r="B1739" t="inlineStr">
        <is>
          <t>Gateshead</t>
        </is>
      </c>
      <c r="C1739" t="inlineStr">
        <is>
          <t>GBGateshead</t>
        </is>
      </c>
    </row>
    <row r="1740">
      <c r="A1740" t="inlineStr">
        <is>
          <t>GB-KIR</t>
        </is>
      </c>
      <c r="B1740" t="inlineStr">
        <is>
          <t>Kirklees</t>
        </is>
      </c>
      <c r="C1740" t="inlineStr">
        <is>
          <t>GBKirklees</t>
        </is>
      </c>
    </row>
    <row r="1741">
      <c r="A1741" t="inlineStr">
        <is>
          <t>GB-KWL</t>
        </is>
      </c>
      <c r="B1741" t="inlineStr">
        <is>
          <t>Knowsley</t>
        </is>
      </c>
      <c r="C1741" t="inlineStr">
        <is>
          <t>GBKnowsley</t>
        </is>
      </c>
    </row>
    <row r="1742">
      <c r="A1742" t="inlineStr">
        <is>
          <t>GB-LDS</t>
        </is>
      </c>
      <c r="B1742" t="inlineStr">
        <is>
          <t>Leeds</t>
        </is>
      </c>
      <c r="C1742" t="inlineStr">
        <is>
          <t>GBLeeds</t>
        </is>
      </c>
    </row>
    <row r="1743">
      <c r="A1743" t="inlineStr">
        <is>
          <t>GB-LIV</t>
        </is>
      </c>
      <c r="B1743" t="inlineStr">
        <is>
          <t>Liverpool</t>
        </is>
      </c>
      <c r="C1743" t="inlineStr">
        <is>
          <t>GBLiverpool</t>
        </is>
      </c>
    </row>
    <row r="1744">
      <c r="A1744" t="inlineStr">
        <is>
          <t>GB-MAN</t>
        </is>
      </c>
      <c r="B1744" t="inlineStr">
        <is>
          <t>Manchester</t>
        </is>
      </c>
      <c r="C1744" t="inlineStr">
        <is>
          <t>GBManchester</t>
        </is>
      </c>
    </row>
    <row r="1745">
      <c r="A1745" t="inlineStr">
        <is>
          <t>GB-NET</t>
        </is>
      </c>
      <c r="B1745" t="inlineStr">
        <is>
          <t>Newcastle upon Tyne</t>
        </is>
      </c>
      <c r="C1745" t="inlineStr">
        <is>
          <t>GBNewcastle upon Tyne</t>
        </is>
      </c>
    </row>
    <row r="1746">
      <c r="A1746" t="inlineStr">
        <is>
          <t>GB-NTY</t>
        </is>
      </c>
      <c r="B1746" t="inlineStr">
        <is>
          <t>North Tyneside</t>
        </is>
      </c>
      <c r="C1746" t="inlineStr">
        <is>
          <t>GBNorth Tyneside</t>
        </is>
      </c>
    </row>
    <row r="1747">
      <c r="A1747" t="inlineStr">
        <is>
          <t>GB-OLD</t>
        </is>
      </c>
      <c r="B1747" t="inlineStr">
        <is>
          <t>Oldham</t>
        </is>
      </c>
      <c r="C1747" t="inlineStr">
        <is>
          <t>GBOldham</t>
        </is>
      </c>
    </row>
    <row r="1748">
      <c r="A1748" t="inlineStr">
        <is>
          <t>GB-RCH</t>
        </is>
      </c>
      <c r="B1748" t="inlineStr">
        <is>
          <t>Rochdale</t>
        </is>
      </c>
      <c r="C1748" t="inlineStr">
        <is>
          <t>GBRochdale</t>
        </is>
      </c>
    </row>
    <row r="1749">
      <c r="A1749" t="inlineStr">
        <is>
          <t>GB-ROT</t>
        </is>
      </c>
      <c r="B1749" t="inlineStr">
        <is>
          <t>Rotherham</t>
        </is>
      </c>
      <c r="C1749" t="inlineStr">
        <is>
          <t>GBRotherham</t>
        </is>
      </c>
    </row>
    <row r="1750">
      <c r="A1750" t="inlineStr">
        <is>
          <t>GB-SAW</t>
        </is>
      </c>
      <c r="B1750" t="inlineStr">
        <is>
          <t>Sandwell</t>
        </is>
      </c>
      <c r="C1750" t="inlineStr">
        <is>
          <t>GBSandwell</t>
        </is>
      </c>
    </row>
    <row r="1751">
      <c r="A1751" t="inlineStr">
        <is>
          <t>GB-SFT</t>
        </is>
      </c>
      <c r="B1751" t="inlineStr">
        <is>
          <t>Sefton</t>
        </is>
      </c>
      <c r="C1751" t="inlineStr">
        <is>
          <t>GBSefton</t>
        </is>
      </c>
    </row>
    <row r="1752">
      <c r="A1752" t="inlineStr">
        <is>
          <t>GB-SHF</t>
        </is>
      </c>
      <c r="B1752" t="inlineStr">
        <is>
          <t>Sheffield</t>
        </is>
      </c>
      <c r="C1752" t="inlineStr">
        <is>
          <t>GBSheffield</t>
        </is>
      </c>
    </row>
    <row r="1753">
      <c r="A1753" t="inlineStr">
        <is>
          <t>GB-SHN</t>
        </is>
      </c>
      <c r="B1753" t="inlineStr">
        <is>
          <t>St. Helens</t>
        </is>
      </c>
      <c r="C1753" t="inlineStr">
        <is>
          <t>GBSt. Helens</t>
        </is>
      </c>
    </row>
    <row r="1754">
      <c r="A1754" t="inlineStr">
        <is>
          <t>GB-SKP</t>
        </is>
      </c>
      <c r="B1754" t="inlineStr">
        <is>
          <t>Stockport</t>
        </is>
      </c>
      <c r="C1754" t="inlineStr">
        <is>
          <t>GBStockport</t>
        </is>
      </c>
    </row>
    <row r="1755">
      <c r="A1755" t="inlineStr">
        <is>
          <t>GB-SLF</t>
        </is>
      </c>
      <c r="B1755" t="inlineStr">
        <is>
          <t>Salford</t>
        </is>
      </c>
      <c r="C1755" t="inlineStr">
        <is>
          <t>GBSalford</t>
        </is>
      </c>
    </row>
    <row r="1756">
      <c r="A1756" t="inlineStr">
        <is>
          <t>GB-SND</t>
        </is>
      </c>
      <c r="B1756" t="inlineStr">
        <is>
          <t>Sunderland</t>
        </is>
      </c>
      <c r="C1756" t="inlineStr">
        <is>
          <t>GBSunderland</t>
        </is>
      </c>
    </row>
    <row r="1757">
      <c r="A1757" t="inlineStr">
        <is>
          <t>GB-SOL</t>
        </is>
      </c>
      <c r="B1757" t="inlineStr">
        <is>
          <t>Solihull</t>
        </is>
      </c>
      <c r="C1757" t="inlineStr">
        <is>
          <t>GBSolihull</t>
        </is>
      </c>
    </row>
    <row r="1758">
      <c r="A1758" t="inlineStr">
        <is>
          <t>GB-STY</t>
        </is>
      </c>
      <c r="B1758" t="inlineStr">
        <is>
          <t>South Tyneside</t>
        </is>
      </c>
      <c r="C1758" t="inlineStr">
        <is>
          <t>GBSouth Tyneside</t>
        </is>
      </c>
    </row>
    <row r="1759">
      <c r="A1759" t="inlineStr">
        <is>
          <t>GB-TAM</t>
        </is>
      </c>
      <c r="B1759" t="inlineStr">
        <is>
          <t>Tameside</t>
        </is>
      </c>
      <c r="C1759" t="inlineStr">
        <is>
          <t>GBTameside</t>
        </is>
      </c>
    </row>
    <row r="1760">
      <c r="A1760" t="inlineStr">
        <is>
          <t>GB-TRF</t>
        </is>
      </c>
      <c r="B1760" t="inlineStr">
        <is>
          <t>Trafford</t>
        </is>
      </c>
      <c r="C1760" t="inlineStr">
        <is>
          <t>GBTrafford</t>
        </is>
      </c>
    </row>
    <row r="1761">
      <c r="A1761" t="inlineStr">
        <is>
          <t>GB-WGN</t>
        </is>
      </c>
      <c r="B1761" t="inlineStr">
        <is>
          <t>Wigan</t>
        </is>
      </c>
      <c r="C1761" t="inlineStr">
        <is>
          <t>GBWigan</t>
        </is>
      </c>
    </row>
    <row r="1762">
      <c r="A1762" t="inlineStr">
        <is>
          <t>GB-WKF</t>
        </is>
      </c>
      <c r="B1762" t="inlineStr">
        <is>
          <t>Wakefield</t>
        </is>
      </c>
      <c r="C1762" t="inlineStr">
        <is>
          <t>GBWakefield</t>
        </is>
      </c>
    </row>
    <row r="1763">
      <c r="A1763" t="inlineStr">
        <is>
          <t>GB-WLL</t>
        </is>
      </c>
      <c r="B1763" t="inlineStr">
        <is>
          <t>Walsall</t>
        </is>
      </c>
      <c r="C1763" t="inlineStr">
        <is>
          <t>GBWalsall</t>
        </is>
      </c>
    </row>
    <row r="1764">
      <c r="A1764" t="inlineStr">
        <is>
          <t>GB-WLV</t>
        </is>
      </c>
      <c r="B1764" t="inlineStr">
        <is>
          <t>Wolverhampton</t>
        </is>
      </c>
      <c r="C1764" t="inlineStr">
        <is>
          <t>GBWolverhampton</t>
        </is>
      </c>
    </row>
    <row r="1765">
      <c r="A1765" t="inlineStr">
        <is>
          <t>GB-WRL</t>
        </is>
      </c>
      <c r="B1765" t="inlineStr">
        <is>
          <t>Wirral</t>
        </is>
      </c>
      <c r="C1765" t="inlineStr">
        <is>
          <t>GBWirral</t>
        </is>
      </c>
    </row>
    <row r="1766">
      <c r="A1766" t="inlineStr">
        <is>
          <t>GB-BDG</t>
        </is>
      </c>
      <c r="B1766" t="inlineStr">
        <is>
          <t>Barking and Dagenham</t>
        </is>
      </c>
      <c r="C1766" t="inlineStr">
        <is>
          <t>GBBarking and Dagenham</t>
        </is>
      </c>
    </row>
    <row r="1767">
      <c r="A1767" t="inlineStr">
        <is>
          <t>GB-BEN</t>
        </is>
      </c>
      <c r="B1767" t="inlineStr">
        <is>
          <t>Brent</t>
        </is>
      </c>
      <c r="C1767" t="inlineStr">
        <is>
          <t>GBBrent</t>
        </is>
      </c>
    </row>
    <row r="1768">
      <c r="A1768" t="inlineStr">
        <is>
          <t>GB-BEX</t>
        </is>
      </c>
      <c r="B1768" t="inlineStr">
        <is>
          <t>Bexley</t>
        </is>
      </c>
      <c r="C1768" t="inlineStr">
        <is>
          <t>GBBexley</t>
        </is>
      </c>
    </row>
    <row r="1769">
      <c r="A1769" t="inlineStr">
        <is>
          <t>GB-BNE</t>
        </is>
      </c>
      <c r="B1769" t="inlineStr">
        <is>
          <t>Barnet</t>
        </is>
      </c>
      <c r="C1769" t="inlineStr">
        <is>
          <t>GBBarnet</t>
        </is>
      </c>
    </row>
    <row r="1770">
      <c r="A1770" t="inlineStr">
        <is>
          <t>GB-BRY</t>
        </is>
      </c>
      <c r="B1770" t="inlineStr">
        <is>
          <t>Bromley</t>
        </is>
      </c>
      <c r="C1770" t="inlineStr">
        <is>
          <t>GBBromley</t>
        </is>
      </c>
    </row>
    <row r="1771">
      <c r="A1771" t="inlineStr">
        <is>
          <t>GB-CMD</t>
        </is>
      </c>
      <c r="B1771" t="inlineStr">
        <is>
          <t>Camden</t>
        </is>
      </c>
      <c r="C1771" t="inlineStr">
        <is>
          <t>GBCamden</t>
        </is>
      </c>
    </row>
    <row r="1772">
      <c r="A1772" t="inlineStr">
        <is>
          <t>GB-CRY</t>
        </is>
      </c>
      <c r="B1772" t="inlineStr">
        <is>
          <t>Croydon</t>
        </is>
      </c>
      <c r="C1772" t="inlineStr">
        <is>
          <t>GBCroydon</t>
        </is>
      </c>
    </row>
    <row r="1773">
      <c r="A1773" t="inlineStr">
        <is>
          <t>GB-EAL</t>
        </is>
      </c>
      <c r="B1773" t="inlineStr">
        <is>
          <t>Ealing</t>
        </is>
      </c>
      <c r="C1773" t="inlineStr">
        <is>
          <t>GBEaling</t>
        </is>
      </c>
    </row>
    <row r="1774">
      <c r="A1774" t="inlineStr">
        <is>
          <t>GB-ENF</t>
        </is>
      </c>
      <c r="B1774" t="inlineStr">
        <is>
          <t>Enfield</t>
        </is>
      </c>
      <c r="C1774" t="inlineStr">
        <is>
          <t>GBEnfield</t>
        </is>
      </c>
    </row>
    <row r="1775">
      <c r="A1775" t="inlineStr">
        <is>
          <t>GB-GRE</t>
        </is>
      </c>
      <c r="B1775" t="inlineStr">
        <is>
          <t>Greenwich</t>
        </is>
      </c>
      <c r="C1775" t="inlineStr">
        <is>
          <t>GBGreenwich</t>
        </is>
      </c>
    </row>
    <row r="1776">
      <c r="A1776" t="inlineStr">
        <is>
          <t>GB-HAV</t>
        </is>
      </c>
      <c r="B1776" t="inlineStr">
        <is>
          <t>Havering</t>
        </is>
      </c>
      <c r="C1776" t="inlineStr">
        <is>
          <t>GBHavering</t>
        </is>
      </c>
    </row>
    <row r="1777">
      <c r="A1777" t="inlineStr">
        <is>
          <t>GB-HCK</t>
        </is>
      </c>
      <c r="B1777" t="inlineStr">
        <is>
          <t>Hackney</t>
        </is>
      </c>
      <c r="C1777" t="inlineStr">
        <is>
          <t>GBHackney</t>
        </is>
      </c>
    </row>
    <row r="1778">
      <c r="A1778" t="inlineStr">
        <is>
          <t>GB-HIL</t>
        </is>
      </c>
      <c r="B1778" t="inlineStr">
        <is>
          <t>Hillingdon</t>
        </is>
      </c>
      <c r="C1778" t="inlineStr">
        <is>
          <t>GBHillingdon</t>
        </is>
      </c>
    </row>
    <row r="1779">
      <c r="A1779" t="inlineStr">
        <is>
          <t>GB-HMF</t>
        </is>
      </c>
      <c r="B1779" t="inlineStr">
        <is>
          <t>Hammersmith and Fulham</t>
        </is>
      </c>
      <c r="C1779" t="inlineStr">
        <is>
          <t>GBHammersmith and Fulham</t>
        </is>
      </c>
    </row>
    <row r="1780">
      <c r="A1780" t="inlineStr">
        <is>
          <t>GB-HNS</t>
        </is>
      </c>
      <c r="B1780" t="inlineStr">
        <is>
          <t>Hounslow</t>
        </is>
      </c>
      <c r="C1780" t="inlineStr">
        <is>
          <t>GBHounslow</t>
        </is>
      </c>
    </row>
    <row r="1781">
      <c r="A1781" t="inlineStr">
        <is>
          <t>GB-HRW</t>
        </is>
      </c>
      <c r="B1781" t="inlineStr">
        <is>
          <t>Harrow</t>
        </is>
      </c>
      <c r="C1781" t="inlineStr">
        <is>
          <t>GBHarrow</t>
        </is>
      </c>
    </row>
    <row r="1782">
      <c r="A1782" t="inlineStr">
        <is>
          <t>GB-HRY</t>
        </is>
      </c>
      <c r="B1782" t="inlineStr">
        <is>
          <t>Haringey</t>
        </is>
      </c>
      <c r="C1782" t="inlineStr">
        <is>
          <t>GBHaringey</t>
        </is>
      </c>
    </row>
    <row r="1783">
      <c r="A1783" t="inlineStr">
        <is>
          <t>GB-ISL</t>
        </is>
      </c>
      <c r="B1783" t="inlineStr">
        <is>
          <t>Islington</t>
        </is>
      </c>
      <c r="C1783" t="inlineStr">
        <is>
          <t>GBIslington</t>
        </is>
      </c>
    </row>
    <row r="1784">
      <c r="A1784" t="inlineStr">
        <is>
          <t>GB-KEC</t>
        </is>
      </c>
      <c r="B1784" t="inlineStr">
        <is>
          <t>Kensington and Chelsea</t>
        </is>
      </c>
      <c r="C1784" t="inlineStr">
        <is>
          <t>GBKensington and Chelsea</t>
        </is>
      </c>
    </row>
    <row r="1785">
      <c r="A1785" t="inlineStr">
        <is>
          <t>GB-KTT</t>
        </is>
      </c>
      <c r="B1785" t="inlineStr">
        <is>
          <t>Kingston upon Thames</t>
        </is>
      </c>
      <c r="C1785" t="inlineStr">
        <is>
          <t>GBKingston upon Thames</t>
        </is>
      </c>
    </row>
    <row r="1786">
      <c r="A1786" t="inlineStr">
        <is>
          <t>GB-LBH</t>
        </is>
      </c>
      <c r="B1786" t="inlineStr">
        <is>
          <t>Lambeth</t>
        </is>
      </c>
      <c r="C1786" t="inlineStr">
        <is>
          <t>GBLambeth</t>
        </is>
      </c>
    </row>
    <row r="1787">
      <c r="A1787" t="inlineStr">
        <is>
          <t>GB-LEW</t>
        </is>
      </c>
      <c r="B1787" t="inlineStr">
        <is>
          <t>Lewisham</t>
        </is>
      </c>
      <c r="C1787" t="inlineStr">
        <is>
          <t>GBLewisham</t>
        </is>
      </c>
    </row>
    <row r="1788">
      <c r="A1788" t="inlineStr">
        <is>
          <t>GB-MRT</t>
        </is>
      </c>
      <c r="B1788" t="inlineStr">
        <is>
          <t>Merton</t>
        </is>
      </c>
      <c r="C1788" t="inlineStr">
        <is>
          <t>GBMerton</t>
        </is>
      </c>
    </row>
    <row r="1789">
      <c r="A1789" t="inlineStr">
        <is>
          <t>GB-NWM</t>
        </is>
      </c>
      <c r="B1789" t="inlineStr">
        <is>
          <t>Newham</t>
        </is>
      </c>
      <c r="C1789" t="inlineStr">
        <is>
          <t>GBNewham</t>
        </is>
      </c>
    </row>
    <row r="1790">
      <c r="A1790" t="inlineStr">
        <is>
          <t>GB-RDB</t>
        </is>
      </c>
      <c r="B1790" t="inlineStr">
        <is>
          <t>Redbridge</t>
        </is>
      </c>
      <c r="C1790" t="inlineStr">
        <is>
          <t>GBRedbridge</t>
        </is>
      </c>
    </row>
    <row r="1791">
      <c r="A1791" t="inlineStr">
        <is>
          <t>GB-RIC</t>
        </is>
      </c>
      <c r="B1791" t="inlineStr">
        <is>
          <t>Richmond upon Thames</t>
        </is>
      </c>
      <c r="C1791" t="inlineStr">
        <is>
          <t>GBRichmond upon Thames</t>
        </is>
      </c>
    </row>
    <row r="1792">
      <c r="A1792" t="inlineStr">
        <is>
          <t>GB-STN</t>
        </is>
      </c>
      <c r="B1792" t="inlineStr">
        <is>
          <t>Sutton</t>
        </is>
      </c>
      <c r="C1792" t="inlineStr">
        <is>
          <t>GBSutton</t>
        </is>
      </c>
    </row>
    <row r="1793">
      <c r="A1793" t="inlineStr">
        <is>
          <t>GB-SWK</t>
        </is>
      </c>
      <c r="B1793" t="inlineStr">
        <is>
          <t>Southwark</t>
        </is>
      </c>
      <c r="C1793" t="inlineStr">
        <is>
          <t>GBSouthwark</t>
        </is>
      </c>
    </row>
    <row r="1794">
      <c r="A1794" t="inlineStr">
        <is>
          <t>GB-TWH</t>
        </is>
      </c>
      <c r="B1794" t="inlineStr">
        <is>
          <t>Tower Hamlets</t>
        </is>
      </c>
      <c r="C1794" t="inlineStr">
        <is>
          <t>GBTower Hamlets</t>
        </is>
      </c>
    </row>
    <row r="1795">
      <c r="A1795" t="inlineStr">
        <is>
          <t>GB-WFT</t>
        </is>
      </c>
      <c r="B1795" t="inlineStr">
        <is>
          <t>Waltham Forest</t>
        </is>
      </c>
      <c r="C1795" t="inlineStr">
        <is>
          <t>GBWaltham Forest</t>
        </is>
      </c>
    </row>
    <row r="1796">
      <c r="A1796" t="inlineStr">
        <is>
          <t>GB-WND</t>
        </is>
      </c>
      <c r="B1796" t="inlineStr">
        <is>
          <t>Wandsworth</t>
        </is>
      </c>
      <c r="C1796" t="inlineStr">
        <is>
          <t>GBWandsworth</t>
        </is>
      </c>
    </row>
    <row r="1797">
      <c r="A1797" t="inlineStr">
        <is>
          <t>GB-WSM</t>
        </is>
      </c>
      <c r="B1797" t="inlineStr">
        <is>
          <t>Westminster</t>
        </is>
      </c>
      <c r="C1797" t="inlineStr">
        <is>
          <t>GBWestminster</t>
        </is>
      </c>
    </row>
    <row r="1798">
      <c r="A1798" t="inlineStr">
        <is>
          <t>GB-LND</t>
        </is>
      </c>
      <c r="B1798" t="inlineStr">
        <is>
          <t>London, City of</t>
        </is>
      </c>
      <c r="C1798" t="inlineStr">
        <is>
          <t>GBLondon, City of</t>
        </is>
      </c>
    </row>
    <row r="1799">
      <c r="A1799" t="inlineStr">
        <is>
          <t>GB-SCT</t>
        </is>
      </c>
      <c r="B1799" t="inlineStr">
        <is>
          <t>Scotland</t>
        </is>
      </c>
      <c r="C1799" t="inlineStr">
        <is>
          <t>GBScotland</t>
        </is>
      </c>
    </row>
    <row r="1800">
      <c r="A1800" t="inlineStr">
        <is>
          <t>GB-ABD</t>
        </is>
      </c>
      <c r="B1800" t="inlineStr">
        <is>
          <t>Aberdeenshire</t>
        </is>
      </c>
      <c r="C1800" t="inlineStr">
        <is>
          <t>GBAberdeenshire</t>
        </is>
      </c>
    </row>
    <row r="1801">
      <c r="A1801" t="inlineStr">
        <is>
          <t>GB-ABE</t>
        </is>
      </c>
      <c r="B1801" t="inlineStr">
        <is>
          <t>Aberdeen City</t>
        </is>
      </c>
      <c r="C1801" t="inlineStr">
        <is>
          <t>GBAberdeen City</t>
        </is>
      </c>
    </row>
    <row r="1802">
      <c r="A1802" t="inlineStr">
        <is>
          <t>GB-AGB</t>
        </is>
      </c>
      <c r="B1802" t="inlineStr">
        <is>
          <t>Argyll and Bute</t>
        </is>
      </c>
      <c r="C1802" t="inlineStr">
        <is>
          <t>GBArgyll and Bute</t>
        </is>
      </c>
    </row>
    <row r="1803">
      <c r="A1803" t="inlineStr">
        <is>
          <t>GB-ANS</t>
        </is>
      </c>
      <c r="B1803" t="inlineStr">
        <is>
          <t>Angus</t>
        </is>
      </c>
      <c r="C1803" t="inlineStr">
        <is>
          <t>GBAngus</t>
        </is>
      </c>
    </row>
    <row r="1804">
      <c r="A1804" t="inlineStr">
        <is>
          <t>GB-CLK</t>
        </is>
      </c>
      <c r="B1804" t="inlineStr">
        <is>
          <t>Clackmannanshire</t>
        </is>
      </c>
      <c r="C1804" t="inlineStr">
        <is>
          <t>GBClackmannanshire</t>
        </is>
      </c>
    </row>
    <row r="1805">
      <c r="A1805" t="inlineStr">
        <is>
          <t>GB-DGY</t>
        </is>
      </c>
      <c r="B1805" t="inlineStr">
        <is>
          <t>Dumfries and Galloway</t>
        </is>
      </c>
      <c r="C1805" t="inlineStr">
        <is>
          <t>GBDumfries and Galloway</t>
        </is>
      </c>
    </row>
    <row r="1806">
      <c r="A1806" t="inlineStr">
        <is>
          <t>GB-DND</t>
        </is>
      </c>
      <c r="B1806" t="inlineStr">
        <is>
          <t>Dundee City</t>
        </is>
      </c>
      <c r="C1806" t="inlineStr">
        <is>
          <t>GBDundee City</t>
        </is>
      </c>
    </row>
    <row r="1807">
      <c r="A1807" t="inlineStr">
        <is>
          <t>GB-EAY</t>
        </is>
      </c>
      <c r="B1807" t="inlineStr">
        <is>
          <t>East Ayrshire</t>
        </is>
      </c>
      <c r="C1807" t="inlineStr">
        <is>
          <t>GBEast Ayrshire</t>
        </is>
      </c>
    </row>
    <row r="1808">
      <c r="A1808" t="inlineStr">
        <is>
          <t>GB-EDH</t>
        </is>
      </c>
      <c r="B1808" t="inlineStr">
        <is>
          <t>Edinburgh, City of</t>
        </is>
      </c>
      <c r="C1808" t="inlineStr">
        <is>
          <t>GBEdinburgh, City of</t>
        </is>
      </c>
    </row>
    <row r="1809">
      <c r="A1809" t="inlineStr">
        <is>
          <t>GB-EDU</t>
        </is>
      </c>
      <c r="B1809" t="inlineStr">
        <is>
          <t>East Dunbartonshire</t>
        </is>
      </c>
      <c r="C1809" t="inlineStr">
        <is>
          <t>GBEast Dunbartonshire</t>
        </is>
      </c>
    </row>
    <row r="1810">
      <c r="A1810" t="inlineStr">
        <is>
          <t>GB-ELN</t>
        </is>
      </c>
      <c r="B1810" t="inlineStr">
        <is>
          <t>East Lothian</t>
        </is>
      </c>
      <c r="C1810" t="inlineStr">
        <is>
          <t>GBEast Lothian</t>
        </is>
      </c>
    </row>
    <row r="1811">
      <c r="A1811" t="inlineStr">
        <is>
          <t>GB-ELS</t>
        </is>
      </c>
      <c r="B1811" t="inlineStr">
        <is>
          <t>Eilean Siar</t>
        </is>
      </c>
      <c r="C1811" t="inlineStr">
        <is>
          <t>GBEilean Siar</t>
        </is>
      </c>
    </row>
    <row r="1812">
      <c r="A1812" t="inlineStr">
        <is>
          <t>GB-ERW</t>
        </is>
      </c>
      <c r="B1812" t="inlineStr">
        <is>
          <t>East Renfrewshire</t>
        </is>
      </c>
      <c r="C1812" t="inlineStr">
        <is>
          <t>GBEast Renfrewshire</t>
        </is>
      </c>
    </row>
    <row r="1813">
      <c r="A1813" t="inlineStr">
        <is>
          <t>GB-FAL</t>
        </is>
      </c>
      <c r="B1813" t="inlineStr">
        <is>
          <t>Falkirk</t>
        </is>
      </c>
      <c r="C1813" t="inlineStr">
        <is>
          <t>GBFalkirk</t>
        </is>
      </c>
    </row>
    <row r="1814">
      <c r="A1814" t="inlineStr">
        <is>
          <t>GB-FIF</t>
        </is>
      </c>
      <c r="B1814" t="inlineStr">
        <is>
          <t>Fife</t>
        </is>
      </c>
      <c r="C1814" t="inlineStr">
        <is>
          <t>GBFife</t>
        </is>
      </c>
    </row>
    <row r="1815">
      <c r="A1815" t="inlineStr">
        <is>
          <t>GB-GLG</t>
        </is>
      </c>
      <c r="B1815" t="inlineStr">
        <is>
          <t>Glasgow City</t>
        </is>
      </c>
      <c r="C1815" t="inlineStr">
        <is>
          <t>GBGlasgow City</t>
        </is>
      </c>
    </row>
    <row r="1816">
      <c r="A1816" t="inlineStr">
        <is>
          <t>GB-HLD</t>
        </is>
      </c>
      <c r="B1816" t="inlineStr">
        <is>
          <t>Highland</t>
        </is>
      </c>
      <c r="C1816" t="inlineStr">
        <is>
          <t>GBHighland</t>
        </is>
      </c>
    </row>
    <row r="1817">
      <c r="A1817" t="inlineStr">
        <is>
          <t>GB-IVC</t>
        </is>
      </c>
      <c r="B1817" t="inlineStr">
        <is>
          <t>Inverclyde</t>
        </is>
      </c>
      <c r="C1817" t="inlineStr">
        <is>
          <t>GBInverclyde</t>
        </is>
      </c>
    </row>
    <row r="1818">
      <c r="A1818" t="inlineStr">
        <is>
          <t>GB-MLN</t>
        </is>
      </c>
      <c r="B1818" t="inlineStr">
        <is>
          <t>Midlothian</t>
        </is>
      </c>
      <c r="C1818" t="inlineStr">
        <is>
          <t>GBMidlothian</t>
        </is>
      </c>
    </row>
    <row r="1819">
      <c r="A1819" t="inlineStr">
        <is>
          <t>GB-MRY</t>
        </is>
      </c>
      <c r="B1819" t="inlineStr">
        <is>
          <t>Moray</t>
        </is>
      </c>
      <c r="C1819" t="inlineStr">
        <is>
          <t>GBMoray</t>
        </is>
      </c>
    </row>
    <row r="1820">
      <c r="A1820" t="inlineStr">
        <is>
          <t>GB-NAY</t>
        </is>
      </c>
      <c r="B1820" t="inlineStr">
        <is>
          <t>North Ayrshire</t>
        </is>
      </c>
      <c r="C1820" t="inlineStr">
        <is>
          <t>GBNorth Ayrshire</t>
        </is>
      </c>
    </row>
    <row r="1821">
      <c r="A1821" t="inlineStr">
        <is>
          <t>GB-NLK</t>
        </is>
      </c>
      <c r="B1821" t="inlineStr">
        <is>
          <t>North Lanarkshire</t>
        </is>
      </c>
      <c r="C1821" t="inlineStr">
        <is>
          <t>GBNorth Lanarkshire</t>
        </is>
      </c>
    </row>
    <row r="1822">
      <c r="A1822" t="inlineStr">
        <is>
          <t>GB-ORK</t>
        </is>
      </c>
      <c r="B1822" t="inlineStr">
        <is>
          <t>Orkney Islands</t>
        </is>
      </c>
      <c r="C1822" t="inlineStr">
        <is>
          <t>GBOrkney Islands</t>
        </is>
      </c>
    </row>
    <row r="1823">
      <c r="A1823" t="inlineStr">
        <is>
          <t>GB-PKN</t>
        </is>
      </c>
      <c r="B1823" t="inlineStr">
        <is>
          <t>Perth and Kinross</t>
        </is>
      </c>
      <c r="C1823" t="inlineStr">
        <is>
          <t>GBPerth and Kinross</t>
        </is>
      </c>
    </row>
    <row r="1824">
      <c r="A1824" t="inlineStr">
        <is>
          <t>GB-RFW</t>
        </is>
      </c>
      <c r="B1824" t="inlineStr">
        <is>
          <t>Renfrewshire</t>
        </is>
      </c>
      <c r="C1824" t="inlineStr">
        <is>
          <t>GBRenfrewshire</t>
        </is>
      </c>
    </row>
    <row r="1825">
      <c r="A1825" t="inlineStr">
        <is>
          <t>GB-SAY</t>
        </is>
      </c>
      <c r="B1825" t="inlineStr">
        <is>
          <t>South Ayrshire</t>
        </is>
      </c>
      <c r="C1825" t="inlineStr">
        <is>
          <t>GBSouth Ayrshire</t>
        </is>
      </c>
    </row>
    <row r="1826">
      <c r="A1826" t="inlineStr">
        <is>
          <t>GB-SCB</t>
        </is>
      </c>
      <c r="B1826" t="inlineStr">
        <is>
          <t>Scottish Borders</t>
        </is>
      </c>
      <c r="C1826" t="inlineStr">
        <is>
          <t>GBScottish Borders</t>
        </is>
      </c>
    </row>
    <row r="1827">
      <c r="A1827" t="inlineStr">
        <is>
          <t>GB-SLK</t>
        </is>
      </c>
      <c r="B1827" t="inlineStr">
        <is>
          <t>South Lanarkshire</t>
        </is>
      </c>
      <c r="C1827" t="inlineStr">
        <is>
          <t>GBSouth Lanarkshire</t>
        </is>
      </c>
    </row>
    <row r="1828">
      <c r="A1828" t="inlineStr">
        <is>
          <t>GB-STG</t>
        </is>
      </c>
      <c r="B1828" t="inlineStr">
        <is>
          <t>Stirling</t>
        </is>
      </c>
      <c r="C1828" t="inlineStr">
        <is>
          <t>GBStirling</t>
        </is>
      </c>
    </row>
    <row r="1829">
      <c r="A1829" t="inlineStr">
        <is>
          <t>GB-WDU</t>
        </is>
      </c>
      <c r="B1829" t="inlineStr">
        <is>
          <t>West Dunbartonshire</t>
        </is>
      </c>
      <c r="C1829" t="inlineStr">
        <is>
          <t>GBWest Dunbartonshire</t>
        </is>
      </c>
    </row>
    <row r="1830">
      <c r="A1830" t="inlineStr">
        <is>
          <t>GB-WLN</t>
        </is>
      </c>
      <c r="B1830" t="inlineStr">
        <is>
          <t>West Lothian</t>
        </is>
      </c>
      <c r="C1830" t="inlineStr">
        <is>
          <t>GBWest Lothian</t>
        </is>
      </c>
    </row>
    <row r="1831">
      <c r="A1831" t="inlineStr">
        <is>
          <t>GB-ZET</t>
        </is>
      </c>
      <c r="B1831" t="inlineStr">
        <is>
          <t>Shetland Islands</t>
        </is>
      </c>
      <c r="C1831" t="inlineStr">
        <is>
          <t>GBShetland Islands</t>
        </is>
      </c>
    </row>
    <row r="1832">
      <c r="A1832" t="inlineStr">
        <is>
          <t>GB-WLS</t>
        </is>
      </c>
      <c r="B1832" t="inlineStr">
        <is>
          <t>Wales [Cymru GB-CYM]</t>
        </is>
      </c>
      <c r="C1832" t="inlineStr">
        <is>
          <t>GBWales [Cymru GB-CYM]</t>
        </is>
      </c>
    </row>
    <row r="1833">
      <c r="A1833" t="inlineStr">
        <is>
          <t>GB-AGY</t>
        </is>
      </c>
      <c r="B1833" t="inlineStr">
        <is>
          <t>Isle of Anglesey [Sir Ynys Môn GB-YNM]</t>
        </is>
      </c>
      <c r="C1833" t="inlineStr">
        <is>
          <t>GBIsle of Anglesey [Sir Ynys Môn GB-YNM]</t>
        </is>
      </c>
    </row>
    <row r="1834">
      <c r="A1834" t="inlineStr">
        <is>
          <t>GB-BGE</t>
        </is>
      </c>
      <c r="B1834" t="inlineStr">
        <is>
          <t>Bridgend [Pen-y-bont ar Ogwr GB-POG]</t>
        </is>
      </c>
      <c r="C1834" t="inlineStr">
        <is>
          <t>GBBridgend [Pen-y-bont ar Ogwr GB-POG]</t>
        </is>
      </c>
    </row>
    <row r="1835">
      <c r="A1835" t="inlineStr">
        <is>
          <t>GB-BGW</t>
        </is>
      </c>
      <c r="B1835" t="inlineStr">
        <is>
          <t>Blaenau Gwent</t>
        </is>
      </c>
      <c r="C1835" t="inlineStr">
        <is>
          <t>GBBlaenau Gwent</t>
        </is>
      </c>
    </row>
    <row r="1836">
      <c r="A1836" t="inlineStr">
        <is>
          <t>GB-CAY</t>
        </is>
      </c>
      <c r="B1836" t="inlineStr">
        <is>
          <t>Caerphilly [Caerffili GB-CAF]</t>
        </is>
      </c>
      <c r="C1836" t="inlineStr">
        <is>
          <t>GBCaerphilly [Caerffili GB-CAF]</t>
        </is>
      </c>
    </row>
    <row r="1837">
      <c r="A1837" t="inlineStr">
        <is>
          <t>GB-CGN</t>
        </is>
      </c>
      <c r="B1837" t="inlineStr">
        <is>
          <t>Ceredigion [Sir Ceredigion]</t>
        </is>
      </c>
      <c r="C1837" t="inlineStr">
        <is>
          <t>GBCeredigion [Sir Ceredigion]</t>
        </is>
      </c>
    </row>
    <row r="1838">
      <c r="A1838" t="inlineStr">
        <is>
          <t>GB-CMN</t>
        </is>
      </c>
      <c r="B1838" t="inlineStr">
        <is>
          <t>Carmarthenshire [Sir Gaerfyrddin GB-GFY]</t>
        </is>
      </c>
      <c r="C1838" t="inlineStr">
        <is>
          <t>GBCarmarthenshire [Sir Gaerfyrddin GB-GFY]</t>
        </is>
      </c>
    </row>
    <row r="1839">
      <c r="A1839" t="inlineStr">
        <is>
          <t>GB-CRF</t>
        </is>
      </c>
      <c r="B1839" t="inlineStr">
        <is>
          <t>Cardiff [Caerdydd GB-CRD]</t>
        </is>
      </c>
      <c r="C1839" t="inlineStr">
        <is>
          <t>GBCardiff [Caerdydd GB-CRD]</t>
        </is>
      </c>
    </row>
    <row r="1840">
      <c r="A1840" t="inlineStr">
        <is>
          <t>GB-CWY</t>
        </is>
      </c>
      <c r="B1840" t="inlineStr">
        <is>
          <t>Conwy</t>
        </is>
      </c>
      <c r="C1840" t="inlineStr">
        <is>
          <t>GBConwy</t>
        </is>
      </c>
    </row>
    <row r="1841">
      <c r="A1841" t="inlineStr">
        <is>
          <t>GB-DEN</t>
        </is>
      </c>
      <c r="B1841" t="inlineStr">
        <is>
          <t>Denbighshire [Sir Ddinbych GB-DDB]</t>
        </is>
      </c>
      <c r="C1841" t="inlineStr">
        <is>
          <t>GBDenbighshire [Sir Ddinbych GB-DDB]</t>
        </is>
      </c>
    </row>
    <row r="1842">
      <c r="A1842" t="inlineStr">
        <is>
          <t>GB-FLN</t>
        </is>
      </c>
      <c r="B1842" t="inlineStr">
        <is>
          <t>Flintshire [Sir y Fflint GB-FFL]</t>
        </is>
      </c>
      <c r="C1842" t="inlineStr">
        <is>
          <t>GBFlintshire [Sir y Fflint GB-FFL]</t>
        </is>
      </c>
    </row>
    <row r="1843">
      <c r="A1843" t="inlineStr">
        <is>
          <t>GB-GWN</t>
        </is>
      </c>
      <c r="B1843" t="inlineStr">
        <is>
          <t>Gwynedd</t>
        </is>
      </c>
      <c r="C1843" t="inlineStr">
        <is>
          <t>GBGwynedd</t>
        </is>
      </c>
    </row>
    <row r="1844">
      <c r="A1844" t="inlineStr">
        <is>
          <t>GB-MON</t>
        </is>
      </c>
      <c r="B1844" t="inlineStr">
        <is>
          <t>Monmouthshire [Sir Fynwy GB-FYN]</t>
        </is>
      </c>
      <c r="C1844" t="inlineStr">
        <is>
          <t>GBMonmouthshire [Sir Fynwy GB-FYN]</t>
        </is>
      </c>
    </row>
    <row r="1845">
      <c r="A1845" t="inlineStr">
        <is>
          <t>GB-MTY</t>
        </is>
      </c>
      <c r="B1845" t="inlineStr">
        <is>
          <t>Merthyr Tydfil [Merthyr Tudful GB-MTU]</t>
        </is>
      </c>
      <c r="C1845" t="inlineStr">
        <is>
          <t>GBMerthyr Tydfil [Merthyr Tudful GB-MTU]</t>
        </is>
      </c>
    </row>
    <row r="1846">
      <c r="A1846" t="inlineStr">
        <is>
          <t>GB-NTL</t>
        </is>
      </c>
      <c r="B1846" t="inlineStr">
        <is>
          <t>Neath Port Talbot [Castell-nedd Port Talbot GB-CTL]</t>
        </is>
      </c>
      <c r="C1846" t="inlineStr">
        <is>
          <t>GBNeath Port Talbot [Castell-nedd Port Talbot GB-CTL]</t>
        </is>
      </c>
    </row>
    <row r="1847">
      <c r="A1847" t="inlineStr">
        <is>
          <t>GB-NWP</t>
        </is>
      </c>
      <c r="B1847" t="inlineStr">
        <is>
          <t>Newport [Casnewydd GB-CNW]</t>
        </is>
      </c>
      <c r="C1847" t="inlineStr">
        <is>
          <t>GBNewport [Casnewydd GB-CNW]</t>
        </is>
      </c>
    </row>
    <row r="1848">
      <c r="A1848" t="inlineStr">
        <is>
          <t>GB-PEM</t>
        </is>
      </c>
      <c r="B1848" t="inlineStr">
        <is>
          <t>Pembrokeshire [Sir Benfro GB-BNF]</t>
        </is>
      </c>
      <c r="C1848" t="inlineStr">
        <is>
          <t>GBPembrokeshire [Sir Benfro GB-BNF]</t>
        </is>
      </c>
    </row>
    <row r="1849">
      <c r="A1849" t="inlineStr">
        <is>
          <t>GB-POW</t>
        </is>
      </c>
      <c r="B1849" t="inlineStr">
        <is>
          <t>Powys</t>
        </is>
      </c>
      <c r="C1849" t="inlineStr">
        <is>
          <t>GBPowys</t>
        </is>
      </c>
    </row>
    <row r="1850">
      <c r="A1850" t="inlineStr">
        <is>
          <t>GB-RCT</t>
        </is>
      </c>
      <c r="B1850" t="inlineStr">
        <is>
          <t>Rhondda Cynon Taff [Rhondda CynonTaf]</t>
        </is>
      </c>
      <c r="C1850" t="inlineStr">
        <is>
          <t>GBRhondda Cynon Taff [Rhondda CynonTaf]</t>
        </is>
      </c>
    </row>
    <row r="1851">
      <c r="A1851" t="inlineStr">
        <is>
          <t>GB-SWA</t>
        </is>
      </c>
      <c r="B1851" t="inlineStr">
        <is>
          <t>Swansea [Abertawe GB-ATA]</t>
        </is>
      </c>
      <c r="C1851" t="inlineStr">
        <is>
          <t>GBSwansea [Abertawe GB-ATA]</t>
        </is>
      </c>
    </row>
    <row r="1852">
      <c r="A1852" t="inlineStr">
        <is>
          <t>GB-TOF</t>
        </is>
      </c>
      <c r="B1852" t="inlineStr">
        <is>
          <t>Torfaen [Tor-faen]</t>
        </is>
      </c>
      <c r="C1852" t="inlineStr">
        <is>
          <t>GBTorfaen [Tor-faen]</t>
        </is>
      </c>
    </row>
    <row r="1853">
      <c r="A1853" t="inlineStr">
        <is>
          <t>GB-VGL</t>
        </is>
      </c>
      <c r="B1853" t="inlineStr">
        <is>
          <t>Vale of Glamorgan, The [Bro Morgannwg GB-BMG]</t>
        </is>
      </c>
      <c r="C1853" t="inlineStr">
        <is>
          <t>GBVale of Glamorgan, The [Bro Morgannwg GB-BMG]</t>
        </is>
      </c>
    </row>
    <row r="1854">
      <c r="A1854" t="inlineStr">
        <is>
          <t>GB-WRX</t>
        </is>
      </c>
      <c r="B1854" t="inlineStr">
        <is>
          <t>Wrexham [Wrecsam GB-WRC]</t>
        </is>
      </c>
      <c r="C1854" t="inlineStr">
        <is>
          <t>GBWrexham [Wrecsam GB-WRC]</t>
        </is>
      </c>
    </row>
    <row r="1855">
      <c r="A1855" t="inlineStr">
        <is>
          <t>GB-NIR</t>
        </is>
      </c>
      <c r="B1855" t="inlineStr">
        <is>
          <t>Northern Ireland</t>
        </is>
      </c>
      <c r="C1855" t="inlineStr">
        <is>
          <t>GBNorthern Ireland</t>
        </is>
      </c>
    </row>
    <row r="1856">
      <c r="A1856" t="inlineStr">
        <is>
          <t>GB-ABC</t>
        </is>
      </c>
      <c r="B1856" t="inlineStr">
        <is>
          <t>Armagh City, Banbridge and Craigavon</t>
        </is>
      </c>
      <c r="C1856" t="inlineStr">
        <is>
          <t>GBArmagh City, Banbridge and Craigavon</t>
        </is>
      </c>
    </row>
    <row r="1857">
      <c r="A1857" t="inlineStr">
        <is>
          <t>GB-AND</t>
        </is>
      </c>
      <c r="B1857" t="inlineStr">
        <is>
          <t>Ards and North Down</t>
        </is>
      </c>
      <c r="C1857" t="inlineStr">
        <is>
          <t>GBArds and North Down</t>
        </is>
      </c>
    </row>
    <row r="1858">
      <c r="A1858" t="inlineStr">
        <is>
          <t>GB-ANN</t>
        </is>
      </c>
      <c r="B1858" t="inlineStr">
        <is>
          <t>Antrim and Newtownabbey</t>
        </is>
      </c>
      <c r="C1858" t="inlineStr">
        <is>
          <t>GBAntrim and Newtownabbey</t>
        </is>
      </c>
    </row>
    <row r="1859">
      <c r="A1859" t="inlineStr">
        <is>
          <t>GB-BFS</t>
        </is>
      </c>
      <c r="B1859" t="inlineStr">
        <is>
          <t>Belfast City</t>
        </is>
      </c>
      <c r="C1859" t="inlineStr">
        <is>
          <t>GBBelfast City</t>
        </is>
      </c>
    </row>
    <row r="1860">
      <c r="A1860" t="inlineStr">
        <is>
          <t>GB-CCG</t>
        </is>
      </c>
      <c r="B1860" t="inlineStr">
        <is>
          <t>Causeway Coast and Glens</t>
        </is>
      </c>
      <c r="C1860" t="inlineStr">
        <is>
          <t>GBCauseway Coast and Glens</t>
        </is>
      </c>
    </row>
    <row r="1861">
      <c r="A1861" t="inlineStr">
        <is>
          <t>GB-DRS</t>
        </is>
      </c>
      <c r="B1861" t="inlineStr">
        <is>
          <t>Derry and Strabane</t>
        </is>
      </c>
      <c r="C1861" t="inlineStr">
        <is>
          <t>GBDerry and Strabane</t>
        </is>
      </c>
    </row>
    <row r="1862">
      <c r="A1862" t="inlineStr">
        <is>
          <t>GB-FMO</t>
        </is>
      </c>
      <c r="B1862" t="inlineStr">
        <is>
          <t>Fermanagh and Omagh</t>
        </is>
      </c>
      <c r="C1862" t="inlineStr">
        <is>
          <t>GBFermanagh and Omagh</t>
        </is>
      </c>
    </row>
    <row r="1863">
      <c r="A1863" t="inlineStr">
        <is>
          <t>GB-LBC</t>
        </is>
      </c>
      <c r="B1863" t="inlineStr">
        <is>
          <t>Lisburn and Castlereagh</t>
        </is>
      </c>
      <c r="C1863" t="inlineStr">
        <is>
          <t>GBLisburn and Castlereagh</t>
        </is>
      </c>
    </row>
    <row r="1864">
      <c r="A1864" t="inlineStr">
        <is>
          <t>GB-MEA</t>
        </is>
      </c>
      <c r="B1864" t="inlineStr">
        <is>
          <t>Mid and East Antrim</t>
        </is>
      </c>
      <c r="C1864" t="inlineStr">
        <is>
          <t>GBMid and East Antrim</t>
        </is>
      </c>
    </row>
    <row r="1865">
      <c r="A1865" t="inlineStr">
        <is>
          <t>GB-MUL</t>
        </is>
      </c>
      <c r="B1865" t="inlineStr">
        <is>
          <t>Mid-Ulster</t>
        </is>
      </c>
      <c r="C1865" t="inlineStr">
        <is>
          <t>GBMid-Ulster</t>
        </is>
      </c>
    </row>
    <row r="1866">
      <c r="A1866" t="inlineStr">
        <is>
          <t>GB-NMD</t>
        </is>
      </c>
      <c r="B1866" t="inlineStr">
        <is>
          <t>Newry, Mourne and Down</t>
        </is>
      </c>
      <c r="C1866" t="inlineStr">
        <is>
          <t>GBNewry, Mourne and Down</t>
        </is>
      </c>
    </row>
    <row r="1867">
      <c r="A1867" t="inlineStr">
        <is>
          <t>GD-01</t>
        </is>
      </c>
      <c r="B1867" t="inlineStr">
        <is>
          <t>Saint Andrew</t>
        </is>
      </c>
      <c r="C1867" t="inlineStr">
        <is>
          <t>GDSaint Andrew</t>
        </is>
      </c>
    </row>
    <row r="1868">
      <c r="A1868" t="inlineStr">
        <is>
          <t>GD-02</t>
        </is>
      </c>
      <c r="B1868" t="inlineStr">
        <is>
          <t>Saint David</t>
        </is>
      </c>
      <c r="C1868" t="inlineStr">
        <is>
          <t>GDSaint David</t>
        </is>
      </c>
    </row>
    <row r="1869">
      <c r="A1869" t="inlineStr">
        <is>
          <t>GD-03</t>
        </is>
      </c>
      <c r="B1869" t="inlineStr">
        <is>
          <t>Saint George</t>
        </is>
      </c>
      <c r="C1869" t="inlineStr">
        <is>
          <t>GDSaint George</t>
        </is>
      </c>
    </row>
    <row r="1870">
      <c r="A1870" t="inlineStr">
        <is>
          <t>GD-04</t>
        </is>
      </c>
      <c r="B1870" t="inlineStr">
        <is>
          <t>Saint John</t>
        </is>
      </c>
      <c r="C1870" t="inlineStr">
        <is>
          <t>GDSaint John</t>
        </is>
      </c>
    </row>
    <row r="1871">
      <c r="A1871" t="inlineStr">
        <is>
          <t>GD-05</t>
        </is>
      </c>
      <c r="B1871" t="inlineStr">
        <is>
          <t>Saint Mark</t>
        </is>
      </c>
      <c r="C1871" t="inlineStr">
        <is>
          <t>GDSaint Mark</t>
        </is>
      </c>
    </row>
    <row r="1872">
      <c r="A1872" t="inlineStr">
        <is>
          <t>GD-06</t>
        </is>
      </c>
      <c r="B1872" t="inlineStr">
        <is>
          <t>Saint Patrick</t>
        </is>
      </c>
      <c r="C1872" t="inlineStr">
        <is>
          <t>GDSaint Patrick</t>
        </is>
      </c>
    </row>
    <row r="1873">
      <c r="A1873" t="inlineStr">
        <is>
          <t>GD-10</t>
        </is>
      </c>
      <c r="B1873" t="inlineStr">
        <is>
          <t>Southern Grenadine Islands</t>
        </is>
      </c>
      <c r="C1873" t="inlineStr">
        <is>
          <t>GDSouthern Grenadine Islands</t>
        </is>
      </c>
    </row>
    <row r="1874">
      <c r="A1874" t="inlineStr">
        <is>
          <t>GE-GU</t>
        </is>
      </c>
      <c r="B1874" t="inlineStr">
        <is>
          <t>Guria</t>
        </is>
      </c>
      <c r="C1874" t="inlineStr">
        <is>
          <t>GEGuria</t>
        </is>
      </c>
    </row>
    <row r="1875">
      <c r="A1875" t="inlineStr">
        <is>
          <t>GE-IM</t>
        </is>
      </c>
      <c r="B1875" t="inlineStr">
        <is>
          <t>Imereti</t>
        </is>
      </c>
      <c r="C1875" t="inlineStr">
        <is>
          <t>GEImereti</t>
        </is>
      </c>
    </row>
    <row r="1876">
      <c r="A1876" t="inlineStr">
        <is>
          <t>GE-KA</t>
        </is>
      </c>
      <c r="B1876" t="inlineStr">
        <is>
          <t>K'akheti</t>
        </is>
      </c>
      <c r="C1876" t="inlineStr">
        <is>
          <t>GEK'akheti</t>
        </is>
      </c>
    </row>
    <row r="1877">
      <c r="A1877" t="inlineStr">
        <is>
          <t>GE-KK</t>
        </is>
      </c>
      <c r="B1877" t="inlineStr">
        <is>
          <t>Kvemo Kartli</t>
        </is>
      </c>
      <c r="C1877" t="inlineStr">
        <is>
          <t>GEKvemo Kartli</t>
        </is>
      </c>
    </row>
    <row r="1878">
      <c r="A1878" t="inlineStr">
        <is>
          <t>GE-MM</t>
        </is>
      </c>
      <c r="B1878" t="inlineStr">
        <is>
          <t>Mtskheta-Mtianeti</t>
        </is>
      </c>
      <c r="C1878" t="inlineStr">
        <is>
          <t>GEMtskheta-Mtianeti</t>
        </is>
      </c>
    </row>
    <row r="1879">
      <c r="A1879" t="inlineStr">
        <is>
          <t>GE-RL</t>
        </is>
      </c>
      <c r="B1879" t="inlineStr">
        <is>
          <t>Rach'a-Lechkhumi-Kvemo Svaneti</t>
        </is>
      </c>
      <c r="C1879" t="inlineStr">
        <is>
          <t>GERach'a-Lechkhumi-Kvemo Svaneti</t>
        </is>
      </c>
    </row>
    <row r="1880">
      <c r="A1880" t="inlineStr">
        <is>
          <t>GE-SJ</t>
        </is>
      </c>
      <c r="B1880" t="inlineStr">
        <is>
          <t>Samtskhe-Javakheti</t>
        </is>
      </c>
      <c r="C1880" t="inlineStr">
        <is>
          <t>GESamtskhe-Javakheti</t>
        </is>
      </c>
    </row>
    <row r="1881">
      <c r="A1881" t="inlineStr">
        <is>
          <t>GE-SK</t>
        </is>
      </c>
      <c r="B1881" t="inlineStr">
        <is>
          <t>Shida Kartli</t>
        </is>
      </c>
      <c r="C1881" t="inlineStr">
        <is>
          <t>GEShida Kartli</t>
        </is>
      </c>
    </row>
    <row r="1882">
      <c r="A1882" t="inlineStr">
        <is>
          <t>GE-SZ</t>
        </is>
      </c>
      <c r="B1882" t="inlineStr">
        <is>
          <t>Samegrelo-Zemo Svaneti</t>
        </is>
      </c>
      <c r="C1882" t="inlineStr">
        <is>
          <t>GESamegrelo-Zemo Svaneti</t>
        </is>
      </c>
    </row>
    <row r="1883">
      <c r="A1883" t="inlineStr">
        <is>
          <t>GE-AB</t>
        </is>
      </c>
      <c r="B1883" t="inlineStr">
        <is>
          <t>Abkhazia</t>
        </is>
      </c>
      <c r="C1883" t="inlineStr">
        <is>
          <t>GEAbkhazia</t>
        </is>
      </c>
    </row>
    <row r="1884">
      <c r="A1884" t="inlineStr">
        <is>
          <t>GE-AJ</t>
        </is>
      </c>
      <c r="B1884" t="inlineStr">
        <is>
          <t>Ajaria</t>
        </is>
      </c>
      <c r="C1884" t="inlineStr">
        <is>
          <t>GEAjaria</t>
        </is>
      </c>
    </row>
    <row r="1885">
      <c r="A1885" t="inlineStr">
        <is>
          <t>GE-TB</t>
        </is>
      </c>
      <c r="B1885" t="inlineStr">
        <is>
          <t>Tbilisi</t>
        </is>
      </c>
      <c r="C1885" t="inlineStr">
        <is>
          <t>GETbilisi</t>
        </is>
      </c>
    </row>
    <row r="1886">
      <c r="A1886" t="inlineStr">
        <is>
          <t>GH-AA</t>
        </is>
      </c>
      <c r="B1886" t="inlineStr">
        <is>
          <t>Greater Accra</t>
        </is>
      </c>
      <c r="C1886" t="inlineStr">
        <is>
          <t>GHGreater Accra</t>
        </is>
      </c>
    </row>
    <row r="1887">
      <c r="A1887" t="inlineStr">
        <is>
          <t>GH-AF</t>
        </is>
      </c>
      <c r="B1887" t="inlineStr">
        <is>
          <t>Ahafo</t>
        </is>
      </c>
      <c r="C1887" t="inlineStr">
        <is>
          <t>GHAhafo</t>
        </is>
      </c>
    </row>
    <row r="1888">
      <c r="A1888" t="inlineStr">
        <is>
          <t>GH-AH</t>
        </is>
      </c>
      <c r="B1888" t="inlineStr">
        <is>
          <t>Ashanti</t>
        </is>
      </c>
      <c r="C1888" t="inlineStr">
        <is>
          <t>GHAshanti</t>
        </is>
      </c>
    </row>
    <row r="1889">
      <c r="A1889" t="inlineStr">
        <is>
          <t>GH-BE</t>
        </is>
      </c>
      <c r="B1889" t="inlineStr">
        <is>
          <t>Bono East</t>
        </is>
      </c>
      <c r="C1889" t="inlineStr">
        <is>
          <t>GHBono East</t>
        </is>
      </c>
    </row>
    <row r="1890">
      <c r="A1890" t="inlineStr">
        <is>
          <t>GH-BO</t>
        </is>
      </c>
      <c r="B1890" t="inlineStr">
        <is>
          <t>Bono</t>
        </is>
      </c>
      <c r="C1890" t="inlineStr">
        <is>
          <t>GHBono</t>
        </is>
      </c>
    </row>
    <row r="1891">
      <c r="A1891" t="inlineStr">
        <is>
          <t>GH-CP</t>
        </is>
      </c>
      <c r="B1891" t="inlineStr">
        <is>
          <t>Central</t>
        </is>
      </c>
      <c r="C1891" t="inlineStr">
        <is>
          <t>GHCentral</t>
        </is>
      </c>
    </row>
    <row r="1892">
      <c r="A1892" t="inlineStr">
        <is>
          <t>GH-EP</t>
        </is>
      </c>
      <c r="B1892" t="inlineStr">
        <is>
          <t>Eastern</t>
        </is>
      </c>
      <c r="C1892" t="inlineStr">
        <is>
          <t>GHEastern</t>
        </is>
      </c>
    </row>
    <row r="1893">
      <c r="A1893" t="inlineStr">
        <is>
          <t>GH-NE</t>
        </is>
      </c>
      <c r="B1893" t="inlineStr">
        <is>
          <t>North East</t>
        </is>
      </c>
      <c r="C1893" t="inlineStr">
        <is>
          <t>GHNorth East</t>
        </is>
      </c>
    </row>
    <row r="1894">
      <c r="A1894" t="inlineStr">
        <is>
          <t>GH-NP</t>
        </is>
      </c>
      <c r="B1894" t="inlineStr">
        <is>
          <t>Northern</t>
        </is>
      </c>
      <c r="C1894" t="inlineStr">
        <is>
          <t>GHNorthern</t>
        </is>
      </c>
    </row>
    <row r="1895">
      <c r="A1895" t="inlineStr">
        <is>
          <t>GH-OT</t>
        </is>
      </c>
      <c r="B1895" t="inlineStr">
        <is>
          <t>Oti</t>
        </is>
      </c>
      <c r="C1895" t="inlineStr">
        <is>
          <t>GHOti</t>
        </is>
      </c>
    </row>
    <row r="1896">
      <c r="A1896" t="inlineStr">
        <is>
          <t>GH-SV</t>
        </is>
      </c>
      <c r="B1896" t="inlineStr">
        <is>
          <t>Savannah</t>
        </is>
      </c>
      <c r="C1896" t="inlineStr">
        <is>
          <t>GHSavannah</t>
        </is>
      </c>
    </row>
    <row r="1897">
      <c r="A1897" t="inlineStr">
        <is>
          <t>GH-TV</t>
        </is>
      </c>
      <c r="B1897" t="inlineStr">
        <is>
          <t>Volta</t>
        </is>
      </c>
      <c r="C1897" t="inlineStr">
        <is>
          <t>GHVolta</t>
        </is>
      </c>
    </row>
    <row r="1898">
      <c r="A1898" t="inlineStr">
        <is>
          <t>GH-UE</t>
        </is>
      </c>
      <c r="B1898" t="inlineStr">
        <is>
          <t>Upper East</t>
        </is>
      </c>
      <c r="C1898" t="inlineStr">
        <is>
          <t>GHUpper East</t>
        </is>
      </c>
    </row>
    <row r="1899">
      <c r="A1899" t="inlineStr">
        <is>
          <t>GH-UW</t>
        </is>
      </c>
      <c r="B1899" t="inlineStr">
        <is>
          <t>Upper West</t>
        </is>
      </c>
      <c r="C1899" t="inlineStr">
        <is>
          <t>GHUpper West</t>
        </is>
      </c>
    </row>
    <row r="1900">
      <c r="A1900" t="inlineStr">
        <is>
          <t>GH-WN</t>
        </is>
      </c>
      <c r="B1900" t="inlineStr">
        <is>
          <t>Western North</t>
        </is>
      </c>
      <c r="C1900" t="inlineStr">
        <is>
          <t>GHWestern North</t>
        </is>
      </c>
    </row>
    <row r="1901">
      <c r="A1901" t="inlineStr">
        <is>
          <t>GH-WP</t>
        </is>
      </c>
      <c r="B1901" t="inlineStr">
        <is>
          <t>Western</t>
        </is>
      </c>
      <c r="C1901" t="inlineStr">
        <is>
          <t>GHWestern</t>
        </is>
      </c>
    </row>
    <row r="1902">
      <c r="A1902" t="inlineStr">
        <is>
          <t>GL-AV</t>
        </is>
      </c>
      <c r="B1902" t="inlineStr">
        <is>
          <t>Avannaata Kommunia</t>
        </is>
      </c>
      <c r="C1902" t="inlineStr">
        <is>
          <t>GLAvannaata Kommunia</t>
        </is>
      </c>
    </row>
    <row r="1903">
      <c r="A1903" t="inlineStr">
        <is>
          <t>GL-KU</t>
        </is>
      </c>
      <c r="B1903" t="inlineStr">
        <is>
          <t>Kommune Kujalleq</t>
        </is>
      </c>
      <c r="C1903" t="inlineStr">
        <is>
          <t>GLKommune Kujalleq</t>
        </is>
      </c>
    </row>
    <row r="1904">
      <c r="A1904" t="inlineStr">
        <is>
          <t>GL-QE</t>
        </is>
      </c>
      <c r="B1904" t="inlineStr">
        <is>
          <t>Qeqqata Kommunia</t>
        </is>
      </c>
      <c r="C1904" t="inlineStr">
        <is>
          <t>GLQeqqata Kommunia</t>
        </is>
      </c>
    </row>
    <row r="1905">
      <c r="A1905" t="inlineStr">
        <is>
          <t>GL-QT</t>
        </is>
      </c>
      <c r="B1905" t="inlineStr">
        <is>
          <t>Kommune Qeqertalik</t>
        </is>
      </c>
      <c r="C1905" t="inlineStr">
        <is>
          <t>GLKommune Qeqertalik</t>
        </is>
      </c>
    </row>
    <row r="1906">
      <c r="A1906" t="inlineStr">
        <is>
          <t>GL-SM</t>
        </is>
      </c>
      <c r="B1906" t="inlineStr">
        <is>
          <t>Kommuneqarfik Sermersooq</t>
        </is>
      </c>
      <c r="C1906" t="inlineStr">
        <is>
          <t>GLKommuneqarfik Sermersooq</t>
        </is>
      </c>
    </row>
    <row r="1907">
      <c r="A1907" t="inlineStr">
        <is>
          <t>GM-L</t>
        </is>
      </c>
      <c r="B1907" t="inlineStr">
        <is>
          <t>Lower River</t>
        </is>
      </c>
      <c r="C1907" t="inlineStr">
        <is>
          <t>GMLower River</t>
        </is>
      </c>
    </row>
    <row r="1908">
      <c r="A1908" t="inlineStr">
        <is>
          <t>GM-M</t>
        </is>
      </c>
      <c r="B1908" t="inlineStr">
        <is>
          <t>Central River</t>
        </is>
      </c>
      <c r="C1908" t="inlineStr">
        <is>
          <t>GMCentral River</t>
        </is>
      </c>
    </row>
    <row r="1909">
      <c r="A1909" t="inlineStr">
        <is>
          <t>GM-N</t>
        </is>
      </c>
      <c r="B1909" t="inlineStr">
        <is>
          <t>North Bank</t>
        </is>
      </c>
      <c r="C1909" t="inlineStr">
        <is>
          <t>GMNorth Bank</t>
        </is>
      </c>
    </row>
    <row r="1910">
      <c r="A1910" t="inlineStr">
        <is>
          <t>GM-U</t>
        </is>
      </c>
      <c r="B1910" t="inlineStr">
        <is>
          <t>Upper River</t>
        </is>
      </c>
      <c r="C1910" t="inlineStr">
        <is>
          <t>GMUpper River</t>
        </is>
      </c>
    </row>
    <row r="1911">
      <c r="A1911" t="inlineStr">
        <is>
          <t>GM-W</t>
        </is>
      </c>
      <c r="B1911" t="inlineStr">
        <is>
          <t>Western</t>
        </is>
      </c>
      <c r="C1911" t="inlineStr">
        <is>
          <t>GMWestern</t>
        </is>
      </c>
    </row>
    <row r="1912">
      <c r="A1912" t="inlineStr">
        <is>
          <t>GM-B</t>
        </is>
      </c>
      <c r="B1912" t="inlineStr">
        <is>
          <t>Banjul</t>
        </is>
      </c>
      <c r="C1912" t="inlineStr">
        <is>
          <t>GMBanjul</t>
        </is>
      </c>
    </row>
    <row r="1913">
      <c r="A1913" t="inlineStr">
        <is>
          <t>GN-C</t>
        </is>
      </c>
      <c r="B1913" t="inlineStr">
        <is>
          <t>Conakry</t>
        </is>
      </c>
      <c r="C1913" t="inlineStr">
        <is>
          <t>GNConakry</t>
        </is>
      </c>
    </row>
    <row r="1914">
      <c r="A1914" t="inlineStr">
        <is>
          <t>GN-B</t>
        </is>
      </c>
      <c r="B1914" t="inlineStr">
        <is>
          <t>Boké</t>
        </is>
      </c>
      <c r="C1914" t="inlineStr">
        <is>
          <t>GNBoké</t>
        </is>
      </c>
    </row>
    <row r="1915">
      <c r="A1915" t="inlineStr">
        <is>
          <t>GN-BF</t>
        </is>
      </c>
      <c r="B1915" t="inlineStr">
        <is>
          <t>Boffa</t>
        </is>
      </c>
      <c r="C1915" t="inlineStr">
        <is>
          <t>GNBoffa</t>
        </is>
      </c>
    </row>
    <row r="1916">
      <c r="A1916" t="inlineStr">
        <is>
          <t>GN-BK</t>
        </is>
      </c>
      <c r="B1916" t="inlineStr">
        <is>
          <t>Boké</t>
        </is>
      </c>
      <c r="C1916" t="inlineStr">
        <is>
          <t>GNBoké</t>
        </is>
      </c>
    </row>
    <row r="1917">
      <c r="A1917" t="inlineStr">
        <is>
          <t>GN-FR</t>
        </is>
      </c>
      <c r="B1917" t="inlineStr">
        <is>
          <t>Fria</t>
        </is>
      </c>
      <c r="C1917" t="inlineStr">
        <is>
          <t>GNFria</t>
        </is>
      </c>
    </row>
    <row r="1918">
      <c r="A1918" t="inlineStr">
        <is>
          <t>GN-GA</t>
        </is>
      </c>
      <c r="B1918" t="inlineStr">
        <is>
          <t>Gaoual</t>
        </is>
      </c>
      <c r="C1918" t="inlineStr">
        <is>
          <t>GNGaoual</t>
        </is>
      </c>
    </row>
    <row r="1919">
      <c r="A1919" t="inlineStr">
        <is>
          <t>GN-KN</t>
        </is>
      </c>
      <c r="B1919" t="inlineStr">
        <is>
          <t>Koundara</t>
        </is>
      </c>
      <c r="C1919" t="inlineStr">
        <is>
          <t>GNKoundara</t>
        </is>
      </c>
    </row>
    <row r="1920">
      <c r="A1920" t="inlineStr">
        <is>
          <t>GN-D</t>
        </is>
      </c>
      <c r="B1920" t="inlineStr">
        <is>
          <t>Kindia</t>
        </is>
      </c>
      <c r="C1920" t="inlineStr">
        <is>
          <t>GNKindia</t>
        </is>
      </c>
    </row>
    <row r="1921">
      <c r="A1921" t="inlineStr">
        <is>
          <t>GN-CO</t>
        </is>
      </c>
      <c r="B1921" t="inlineStr">
        <is>
          <t>Coyah</t>
        </is>
      </c>
      <c r="C1921" t="inlineStr">
        <is>
          <t>GNCoyah</t>
        </is>
      </c>
    </row>
    <row r="1922">
      <c r="A1922" t="inlineStr">
        <is>
          <t>GN-DU</t>
        </is>
      </c>
      <c r="B1922" t="inlineStr">
        <is>
          <t>Dubréka</t>
        </is>
      </c>
      <c r="C1922" t="inlineStr">
        <is>
          <t>GNDubréka</t>
        </is>
      </c>
    </row>
    <row r="1923">
      <c r="A1923" t="inlineStr">
        <is>
          <t>GN-FO</t>
        </is>
      </c>
      <c r="B1923" t="inlineStr">
        <is>
          <t>Forécariah</t>
        </is>
      </c>
      <c r="C1923" t="inlineStr">
        <is>
          <t>GNForécariah</t>
        </is>
      </c>
    </row>
    <row r="1924">
      <c r="A1924" t="inlineStr">
        <is>
          <t>GN-KD</t>
        </is>
      </c>
      <c r="B1924" t="inlineStr">
        <is>
          <t>Kindia</t>
        </is>
      </c>
      <c r="C1924" t="inlineStr">
        <is>
          <t>GNKindia</t>
        </is>
      </c>
    </row>
    <row r="1925">
      <c r="A1925" t="inlineStr">
        <is>
          <t>GN-TE</t>
        </is>
      </c>
      <c r="B1925" t="inlineStr">
        <is>
          <t>Télimélé</t>
        </is>
      </c>
      <c r="C1925" t="inlineStr">
        <is>
          <t>GNTélimélé</t>
        </is>
      </c>
    </row>
    <row r="1926">
      <c r="A1926" t="inlineStr">
        <is>
          <t>GN-F</t>
        </is>
      </c>
      <c r="B1926" t="inlineStr">
        <is>
          <t>Faranah</t>
        </is>
      </c>
      <c r="C1926" t="inlineStr">
        <is>
          <t>GNFaranah</t>
        </is>
      </c>
    </row>
    <row r="1927">
      <c r="A1927" t="inlineStr">
        <is>
          <t>GN-DB</t>
        </is>
      </c>
      <c r="B1927" t="inlineStr">
        <is>
          <t>Dabola</t>
        </is>
      </c>
      <c r="C1927" t="inlineStr">
        <is>
          <t>GNDabola</t>
        </is>
      </c>
    </row>
    <row r="1928">
      <c r="A1928" t="inlineStr">
        <is>
          <t>GN-DI</t>
        </is>
      </c>
      <c r="B1928" t="inlineStr">
        <is>
          <t>Dinguiraye</t>
        </is>
      </c>
      <c r="C1928" t="inlineStr">
        <is>
          <t>GNDinguiraye</t>
        </is>
      </c>
    </row>
    <row r="1929">
      <c r="A1929" t="inlineStr">
        <is>
          <t>GN-FA</t>
        </is>
      </c>
      <c r="B1929" t="inlineStr">
        <is>
          <t>Faranah</t>
        </is>
      </c>
      <c r="C1929" t="inlineStr">
        <is>
          <t>GNFaranah</t>
        </is>
      </c>
    </row>
    <row r="1930">
      <c r="A1930" t="inlineStr">
        <is>
          <t>GN-KS</t>
        </is>
      </c>
      <c r="B1930" t="inlineStr">
        <is>
          <t>Kissidougou</t>
        </is>
      </c>
      <c r="C1930" t="inlineStr">
        <is>
          <t>GNKissidougou</t>
        </is>
      </c>
    </row>
    <row r="1931">
      <c r="A1931" t="inlineStr">
        <is>
          <t>GN-K</t>
        </is>
      </c>
      <c r="B1931" t="inlineStr">
        <is>
          <t>Kankan</t>
        </is>
      </c>
      <c r="C1931" t="inlineStr">
        <is>
          <t>GNKankan</t>
        </is>
      </c>
    </row>
    <row r="1932">
      <c r="A1932" t="inlineStr">
        <is>
          <t>GN-KA</t>
        </is>
      </c>
      <c r="B1932" t="inlineStr">
        <is>
          <t>Kankan</t>
        </is>
      </c>
      <c r="C1932" t="inlineStr">
        <is>
          <t>GNKankan</t>
        </is>
      </c>
    </row>
    <row r="1933">
      <c r="A1933" t="inlineStr">
        <is>
          <t>GN-KE</t>
        </is>
      </c>
      <c r="B1933" t="inlineStr">
        <is>
          <t>Kérouané</t>
        </is>
      </c>
      <c r="C1933" t="inlineStr">
        <is>
          <t>GNKérouané</t>
        </is>
      </c>
    </row>
    <row r="1934">
      <c r="A1934" t="inlineStr">
        <is>
          <t>GN-KO</t>
        </is>
      </c>
      <c r="B1934" t="inlineStr">
        <is>
          <t>Kouroussa</t>
        </is>
      </c>
      <c r="C1934" t="inlineStr">
        <is>
          <t>GNKouroussa</t>
        </is>
      </c>
    </row>
    <row r="1935">
      <c r="A1935" t="inlineStr">
        <is>
          <t>GN-MD</t>
        </is>
      </c>
      <c r="B1935" t="inlineStr">
        <is>
          <t>Mandiana</t>
        </is>
      </c>
      <c r="C1935" t="inlineStr">
        <is>
          <t>GNMandiana</t>
        </is>
      </c>
    </row>
    <row r="1936">
      <c r="A1936" t="inlineStr">
        <is>
          <t>GN-SI</t>
        </is>
      </c>
      <c r="B1936" t="inlineStr">
        <is>
          <t>Siguiri</t>
        </is>
      </c>
      <c r="C1936" t="inlineStr">
        <is>
          <t>GNSiguiri</t>
        </is>
      </c>
    </row>
    <row r="1937">
      <c r="A1937" t="inlineStr">
        <is>
          <t>GN-L</t>
        </is>
      </c>
      <c r="B1937" t="inlineStr">
        <is>
          <t>Labé</t>
        </is>
      </c>
      <c r="C1937" t="inlineStr">
        <is>
          <t>GNLabé</t>
        </is>
      </c>
    </row>
    <row r="1938">
      <c r="A1938" t="inlineStr">
        <is>
          <t>GN-KB</t>
        </is>
      </c>
      <c r="B1938" t="inlineStr">
        <is>
          <t>Koubia</t>
        </is>
      </c>
      <c r="C1938" t="inlineStr">
        <is>
          <t>GNKoubia</t>
        </is>
      </c>
    </row>
    <row r="1939">
      <c r="A1939" t="inlineStr">
        <is>
          <t>GN-LA</t>
        </is>
      </c>
      <c r="B1939" t="inlineStr">
        <is>
          <t>Labé</t>
        </is>
      </c>
      <c r="C1939" t="inlineStr">
        <is>
          <t>GNLabé</t>
        </is>
      </c>
    </row>
    <row r="1940">
      <c r="A1940" t="inlineStr">
        <is>
          <t>GN-LE</t>
        </is>
      </c>
      <c r="B1940" t="inlineStr">
        <is>
          <t>Lélouma</t>
        </is>
      </c>
      <c r="C1940" t="inlineStr">
        <is>
          <t>GNLélouma</t>
        </is>
      </c>
    </row>
    <row r="1941">
      <c r="A1941" t="inlineStr">
        <is>
          <t>GN-ML</t>
        </is>
      </c>
      <c r="B1941" t="inlineStr">
        <is>
          <t>Mali</t>
        </is>
      </c>
      <c r="C1941" t="inlineStr">
        <is>
          <t>GNMali</t>
        </is>
      </c>
    </row>
    <row r="1942">
      <c r="A1942" t="inlineStr">
        <is>
          <t>GN-TO</t>
        </is>
      </c>
      <c r="B1942" t="inlineStr">
        <is>
          <t>Tougué</t>
        </is>
      </c>
      <c r="C1942" t="inlineStr">
        <is>
          <t>GNTougué</t>
        </is>
      </c>
    </row>
    <row r="1943">
      <c r="A1943" t="inlineStr">
        <is>
          <t>GN-M</t>
        </is>
      </c>
      <c r="B1943" t="inlineStr">
        <is>
          <t>Mamou</t>
        </is>
      </c>
      <c r="C1943" t="inlineStr">
        <is>
          <t>GNMamou</t>
        </is>
      </c>
    </row>
    <row r="1944">
      <c r="A1944" t="inlineStr">
        <is>
          <t>GN-DL</t>
        </is>
      </c>
      <c r="B1944" t="inlineStr">
        <is>
          <t>Dalaba</t>
        </is>
      </c>
      <c r="C1944" t="inlineStr">
        <is>
          <t>GNDalaba</t>
        </is>
      </c>
    </row>
    <row r="1945">
      <c r="A1945" t="inlineStr">
        <is>
          <t>GN-MM</t>
        </is>
      </c>
      <c r="B1945" t="inlineStr">
        <is>
          <t>Mamou</t>
        </is>
      </c>
      <c r="C1945" t="inlineStr">
        <is>
          <t>GNMamou</t>
        </is>
      </c>
    </row>
    <row r="1946">
      <c r="A1946" t="inlineStr">
        <is>
          <t>GN-PI</t>
        </is>
      </c>
      <c r="B1946" t="inlineStr">
        <is>
          <t>Pita</t>
        </is>
      </c>
      <c r="C1946" t="inlineStr">
        <is>
          <t>GNPita</t>
        </is>
      </c>
    </row>
    <row r="1947">
      <c r="A1947" t="inlineStr">
        <is>
          <t>GN-N</t>
        </is>
      </c>
      <c r="B1947" t="inlineStr">
        <is>
          <t>Nzérékoré</t>
        </is>
      </c>
      <c r="C1947" t="inlineStr">
        <is>
          <t>GNNzérékoré</t>
        </is>
      </c>
    </row>
    <row r="1948">
      <c r="A1948" t="inlineStr">
        <is>
          <t>GN-BE</t>
        </is>
      </c>
      <c r="B1948" t="inlineStr">
        <is>
          <t>Beyla</t>
        </is>
      </c>
      <c r="C1948" t="inlineStr">
        <is>
          <t>GNBeyla</t>
        </is>
      </c>
    </row>
    <row r="1949">
      <c r="A1949" t="inlineStr">
        <is>
          <t>GN-GU</t>
        </is>
      </c>
      <c r="B1949" t="inlineStr">
        <is>
          <t>Guékédou</t>
        </is>
      </c>
      <c r="C1949" t="inlineStr">
        <is>
          <t>GNGuékédou</t>
        </is>
      </c>
    </row>
    <row r="1950">
      <c r="A1950" t="inlineStr">
        <is>
          <t>GN-LO</t>
        </is>
      </c>
      <c r="B1950" t="inlineStr">
        <is>
          <t>Lola</t>
        </is>
      </c>
      <c r="C1950" t="inlineStr">
        <is>
          <t>GNLola</t>
        </is>
      </c>
    </row>
    <row r="1951">
      <c r="A1951" t="inlineStr">
        <is>
          <t>GN-MC</t>
        </is>
      </c>
      <c r="B1951" t="inlineStr">
        <is>
          <t>Macenta</t>
        </is>
      </c>
      <c r="C1951" t="inlineStr">
        <is>
          <t>GNMacenta</t>
        </is>
      </c>
    </row>
    <row r="1952">
      <c r="A1952" t="inlineStr">
        <is>
          <t>GN-NZ</t>
        </is>
      </c>
      <c r="B1952" t="inlineStr">
        <is>
          <t>Nzérékoré</t>
        </is>
      </c>
      <c r="C1952" t="inlineStr">
        <is>
          <t>GNNzérékoré</t>
        </is>
      </c>
    </row>
    <row r="1953">
      <c r="A1953" t="inlineStr">
        <is>
          <t>GN-YO</t>
        </is>
      </c>
      <c r="B1953" t="inlineStr">
        <is>
          <t>Yomou</t>
        </is>
      </c>
      <c r="C1953" t="inlineStr">
        <is>
          <t>GNYomou</t>
        </is>
      </c>
    </row>
    <row r="1954">
      <c r="A1954" t="inlineStr">
        <is>
          <t>GQ-C</t>
        </is>
      </c>
      <c r="B1954" t="inlineStr">
        <is>
          <t>Région Continentale</t>
        </is>
      </c>
      <c r="C1954" t="inlineStr">
        <is>
          <t>GQRégion Continentale</t>
        </is>
      </c>
    </row>
    <row r="1955">
      <c r="A1955" t="inlineStr">
        <is>
          <t>GQ-C</t>
        </is>
      </c>
      <c r="B1955" t="inlineStr">
        <is>
          <t>Região Continental</t>
        </is>
      </c>
      <c r="C1955" t="inlineStr">
        <is>
          <t>GQRegião Continental</t>
        </is>
      </c>
    </row>
    <row r="1956">
      <c r="A1956" t="inlineStr">
        <is>
          <t>GQ-C</t>
        </is>
      </c>
      <c r="B1956" t="inlineStr">
        <is>
          <t>Región Continental</t>
        </is>
      </c>
      <c r="C1956" t="inlineStr">
        <is>
          <t>GQRegión Continental</t>
        </is>
      </c>
    </row>
    <row r="1957">
      <c r="A1957" t="inlineStr">
        <is>
          <t>GQ-CS</t>
        </is>
      </c>
      <c r="B1957" t="inlineStr">
        <is>
          <t>Centro Sud</t>
        </is>
      </c>
      <c r="C1957" t="inlineStr">
        <is>
          <t>GQCentro Sud</t>
        </is>
      </c>
    </row>
    <row r="1958">
      <c r="A1958" t="inlineStr">
        <is>
          <t>GQ-CS</t>
        </is>
      </c>
      <c r="B1958" t="inlineStr">
        <is>
          <t>Centro Sul</t>
        </is>
      </c>
      <c r="C1958" t="inlineStr">
        <is>
          <t>GQCentro Sul</t>
        </is>
      </c>
    </row>
    <row r="1959">
      <c r="A1959" t="inlineStr">
        <is>
          <t>GQ-CS</t>
        </is>
      </c>
      <c r="B1959" t="inlineStr">
        <is>
          <t>Centro Sur</t>
        </is>
      </c>
      <c r="C1959" t="inlineStr">
        <is>
          <t>GQCentro Sur</t>
        </is>
      </c>
    </row>
    <row r="1960">
      <c r="A1960" t="inlineStr">
        <is>
          <t>GQ-DJ</t>
        </is>
      </c>
      <c r="B1960" t="inlineStr">
        <is>
          <t>Djibloho</t>
        </is>
      </c>
      <c r="C1960" t="inlineStr">
        <is>
          <t>GQDjibloho</t>
        </is>
      </c>
    </row>
    <row r="1961">
      <c r="A1961" t="inlineStr">
        <is>
          <t>GQ-DJ</t>
        </is>
      </c>
      <c r="B1961" t="inlineStr">
        <is>
          <t>Djibloho</t>
        </is>
      </c>
      <c r="C1961" t="inlineStr">
        <is>
          <t>GQDjibloho</t>
        </is>
      </c>
    </row>
    <row r="1962">
      <c r="A1962" t="inlineStr">
        <is>
          <t>GQ-DJ</t>
        </is>
      </c>
      <c r="B1962" t="inlineStr">
        <is>
          <t>Djibloho</t>
        </is>
      </c>
      <c r="C1962" t="inlineStr">
        <is>
          <t>GQDjibloho</t>
        </is>
      </c>
    </row>
    <row r="1963">
      <c r="A1963" t="inlineStr">
        <is>
          <t>GQ-KN</t>
        </is>
      </c>
      <c r="B1963" t="inlineStr">
        <is>
          <t>Kié-Ntem</t>
        </is>
      </c>
      <c r="C1963" t="inlineStr">
        <is>
          <t>GQKié-Ntem</t>
        </is>
      </c>
    </row>
    <row r="1964">
      <c r="A1964" t="inlineStr">
        <is>
          <t>GQ-KN</t>
        </is>
      </c>
      <c r="B1964" t="inlineStr">
        <is>
          <t>Kié-Ntem</t>
        </is>
      </c>
      <c r="C1964" t="inlineStr">
        <is>
          <t>GQKié-Ntem</t>
        </is>
      </c>
    </row>
    <row r="1965">
      <c r="A1965" t="inlineStr">
        <is>
          <t>GQ-KN</t>
        </is>
      </c>
      <c r="B1965" t="inlineStr">
        <is>
          <t>Kié-Ntem</t>
        </is>
      </c>
      <c r="C1965" t="inlineStr">
        <is>
          <t>GQKié-Ntem</t>
        </is>
      </c>
    </row>
    <row r="1966">
      <c r="A1966" t="inlineStr">
        <is>
          <t>GQ-LI</t>
        </is>
      </c>
      <c r="B1966" t="inlineStr">
        <is>
          <t>Littoral</t>
        </is>
      </c>
      <c r="C1966" t="inlineStr">
        <is>
          <t>GQLittoral</t>
        </is>
      </c>
    </row>
    <row r="1967">
      <c r="A1967" t="inlineStr">
        <is>
          <t>GQ-LI</t>
        </is>
      </c>
      <c r="B1967" t="inlineStr">
        <is>
          <t>Litoral</t>
        </is>
      </c>
      <c r="C1967" t="inlineStr">
        <is>
          <t>GQLitoral</t>
        </is>
      </c>
    </row>
    <row r="1968">
      <c r="A1968" t="inlineStr">
        <is>
          <t>GQ-LI</t>
        </is>
      </c>
      <c r="B1968" t="inlineStr">
        <is>
          <t>Litoral</t>
        </is>
      </c>
      <c r="C1968" t="inlineStr">
        <is>
          <t>GQLitoral</t>
        </is>
      </c>
    </row>
    <row r="1969">
      <c r="A1969" t="inlineStr">
        <is>
          <t>GQ-WN</t>
        </is>
      </c>
      <c r="B1969" t="inlineStr">
        <is>
          <t>Wele-Nzas</t>
        </is>
      </c>
      <c r="C1969" t="inlineStr">
        <is>
          <t>GQWele-Nzas</t>
        </is>
      </c>
    </row>
    <row r="1970">
      <c r="A1970" t="inlineStr">
        <is>
          <t>GQ-WN</t>
        </is>
      </c>
      <c r="B1970" t="inlineStr">
        <is>
          <t>Wele-Nzas</t>
        </is>
      </c>
      <c r="C1970" t="inlineStr">
        <is>
          <t>GQWele-Nzas</t>
        </is>
      </c>
    </row>
    <row r="1971">
      <c r="A1971" t="inlineStr">
        <is>
          <t>GQ-WN</t>
        </is>
      </c>
      <c r="B1971" t="inlineStr">
        <is>
          <t>Wele-Nzas</t>
        </is>
      </c>
      <c r="C1971" t="inlineStr">
        <is>
          <t>GQWele-Nzas</t>
        </is>
      </c>
    </row>
    <row r="1972">
      <c r="A1972" t="inlineStr">
        <is>
          <t>GQ-I</t>
        </is>
      </c>
      <c r="B1972" t="inlineStr">
        <is>
          <t>Région Insulaire</t>
        </is>
      </c>
      <c r="C1972" t="inlineStr">
        <is>
          <t>GQRégion Insulaire</t>
        </is>
      </c>
    </row>
    <row r="1973">
      <c r="A1973" t="inlineStr">
        <is>
          <t>GQ-I</t>
        </is>
      </c>
      <c r="B1973" t="inlineStr">
        <is>
          <t>Região Insular</t>
        </is>
      </c>
      <c r="C1973" t="inlineStr">
        <is>
          <t>GQRegião Insular</t>
        </is>
      </c>
    </row>
    <row r="1974">
      <c r="A1974" t="inlineStr">
        <is>
          <t>GQ-I</t>
        </is>
      </c>
      <c r="B1974" t="inlineStr">
        <is>
          <t>Región Insular</t>
        </is>
      </c>
      <c r="C1974" t="inlineStr">
        <is>
          <t>GQRegión Insular</t>
        </is>
      </c>
    </row>
    <row r="1975">
      <c r="A1975" t="inlineStr">
        <is>
          <t>GQ-AN</t>
        </is>
      </c>
      <c r="B1975" t="inlineStr">
        <is>
          <t>Annobon</t>
        </is>
      </c>
      <c r="C1975" t="inlineStr">
        <is>
          <t>GQAnnobon</t>
        </is>
      </c>
    </row>
    <row r="1976">
      <c r="A1976" t="inlineStr">
        <is>
          <t>GQ-AN</t>
        </is>
      </c>
      <c r="B1976" t="inlineStr">
        <is>
          <t>Ano Bom</t>
        </is>
      </c>
      <c r="C1976" t="inlineStr">
        <is>
          <t>GQAno Bom</t>
        </is>
      </c>
    </row>
    <row r="1977">
      <c r="A1977" t="inlineStr">
        <is>
          <t>GQ-AN</t>
        </is>
      </c>
      <c r="B1977" t="inlineStr">
        <is>
          <t>Annobón</t>
        </is>
      </c>
      <c r="C1977" t="inlineStr">
        <is>
          <t>GQAnnobón</t>
        </is>
      </c>
    </row>
    <row r="1978">
      <c r="A1978" t="inlineStr">
        <is>
          <t>GQ-BN</t>
        </is>
      </c>
      <c r="B1978" t="inlineStr">
        <is>
          <t>Bioko Nord</t>
        </is>
      </c>
      <c r="C1978" t="inlineStr">
        <is>
          <t>GQBioko Nord</t>
        </is>
      </c>
    </row>
    <row r="1979">
      <c r="A1979" t="inlineStr">
        <is>
          <t>GQ-BN</t>
        </is>
      </c>
      <c r="B1979" t="inlineStr">
        <is>
          <t>Bioko Norte</t>
        </is>
      </c>
      <c r="C1979" t="inlineStr">
        <is>
          <t>GQBioko Norte</t>
        </is>
      </c>
    </row>
    <row r="1980">
      <c r="A1980" t="inlineStr">
        <is>
          <t>GQ-BN</t>
        </is>
      </c>
      <c r="B1980" t="inlineStr">
        <is>
          <t>Bioko Norte</t>
        </is>
      </c>
      <c r="C1980" t="inlineStr">
        <is>
          <t>GQBioko Norte</t>
        </is>
      </c>
    </row>
    <row r="1981">
      <c r="A1981" t="inlineStr">
        <is>
          <t>GQ-BS</t>
        </is>
      </c>
      <c r="B1981" t="inlineStr">
        <is>
          <t>Bioko Sud</t>
        </is>
      </c>
      <c r="C1981" t="inlineStr">
        <is>
          <t>GQBioko Sud</t>
        </is>
      </c>
    </row>
    <row r="1982">
      <c r="A1982" t="inlineStr">
        <is>
          <t>GQ-BS</t>
        </is>
      </c>
      <c r="B1982" t="inlineStr">
        <is>
          <t>Bioko Sul</t>
        </is>
      </c>
      <c r="C1982" t="inlineStr">
        <is>
          <t>GQBioko Sul</t>
        </is>
      </c>
    </row>
    <row r="1983">
      <c r="A1983" t="inlineStr">
        <is>
          <t>GQ-BS</t>
        </is>
      </c>
      <c r="B1983" t="inlineStr">
        <is>
          <t>Bioko Sur</t>
        </is>
      </c>
      <c r="C1983" t="inlineStr">
        <is>
          <t>GQBioko Sur</t>
        </is>
      </c>
    </row>
    <row r="1984">
      <c r="A1984" t="inlineStr">
        <is>
          <t>GR-69</t>
        </is>
      </c>
      <c r="B1984" t="inlineStr">
        <is>
          <t>Ágion Óros</t>
        </is>
      </c>
      <c r="C1984" t="inlineStr">
        <is>
          <t>GRÁgion Óros</t>
        </is>
      </c>
    </row>
    <row r="1985">
      <c r="A1985" t="inlineStr">
        <is>
          <t>GR-A</t>
        </is>
      </c>
      <c r="B1985" t="inlineStr">
        <is>
          <t>Anatolikí Makedonía kai Thráki</t>
        </is>
      </c>
      <c r="C1985" t="inlineStr">
        <is>
          <t>GRAnatolikí Makedonía kai Thráki</t>
        </is>
      </c>
    </row>
    <row r="1986">
      <c r="A1986" t="inlineStr">
        <is>
          <t>GR-B</t>
        </is>
      </c>
      <c r="B1986" t="inlineStr">
        <is>
          <t>Kentrikí Makedonía</t>
        </is>
      </c>
      <c r="C1986" t="inlineStr">
        <is>
          <t>GRKentrikí Makedonía</t>
        </is>
      </c>
    </row>
    <row r="1987">
      <c r="A1987" t="inlineStr">
        <is>
          <t>GR-C</t>
        </is>
      </c>
      <c r="B1987" t="inlineStr">
        <is>
          <t>Dytikí Makedonía</t>
        </is>
      </c>
      <c r="C1987" t="inlineStr">
        <is>
          <t>GRDytikí Makedonía</t>
        </is>
      </c>
    </row>
    <row r="1988">
      <c r="A1988" t="inlineStr">
        <is>
          <t>GR-D</t>
        </is>
      </c>
      <c r="B1988" t="inlineStr">
        <is>
          <t>Ípeiros</t>
        </is>
      </c>
      <c r="C1988" t="inlineStr">
        <is>
          <t>GRÍpeiros</t>
        </is>
      </c>
    </row>
    <row r="1989">
      <c r="A1989" t="inlineStr">
        <is>
          <t>GR-E</t>
        </is>
      </c>
      <c r="B1989" t="inlineStr">
        <is>
          <t>Thessalía</t>
        </is>
      </c>
      <c r="C1989" t="inlineStr">
        <is>
          <t>GRThessalía</t>
        </is>
      </c>
    </row>
    <row r="1990">
      <c r="A1990" t="inlineStr">
        <is>
          <t>GR-F</t>
        </is>
      </c>
      <c r="B1990" t="inlineStr">
        <is>
          <t>Ionía Nísia</t>
        </is>
      </c>
      <c r="C1990" t="inlineStr">
        <is>
          <t>GRIonía Nísia</t>
        </is>
      </c>
    </row>
    <row r="1991">
      <c r="A1991" t="inlineStr">
        <is>
          <t>GR-G</t>
        </is>
      </c>
      <c r="B1991" t="inlineStr">
        <is>
          <t>Dytikí Elláda</t>
        </is>
      </c>
      <c r="C1991" t="inlineStr">
        <is>
          <t>GRDytikí Elláda</t>
        </is>
      </c>
    </row>
    <row r="1992">
      <c r="A1992" t="inlineStr">
        <is>
          <t>GR-H</t>
        </is>
      </c>
      <c r="B1992" t="inlineStr">
        <is>
          <t>Stereá Elláda</t>
        </is>
      </c>
      <c r="C1992" t="inlineStr">
        <is>
          <t>GRStereá Elláda</t>
        </is>
      </c>
    </row>
    <row r="1993">
      <c r="A1993" t="inlineStr">
        <is>
          <t>GR-I</t>
        </is>
      </c>
      <c r="B1993" t="inlineStr">
        <is>
          <t>Attikí</t>
        </is>
      </c>
      <c r="C1993" t="inlineStr">
        <is>
          <t>GRAttikí</t>
        </is>
      </c>
    </row>
    <row r="1994">
      <c r="A1994" t="inlineStr">
        <is>
          <t>GR-J</t>
        </is>
      </c>
      <c r="B1994" t="inlineStr">
        <is>
          <t>Pelopónnisos</t>
        </is>
      </c>
      <c r="C1994" t="inlineStr">
        <is>
          <t>GRPelopónnisos</t>
        </is>
      </c>
    </row>
    <row r="1995">
      <c r="A1995" t="inlineStr">
        <is>
          <t>GR-K</t>
        </is>
      </c>
      <c r="B1995" t="inlineStr">
        <is>
          <t>Vóreio Aigaío</t>
        </is>
      </c>
      <c r="C1995" t="inlineStr">
        <is>
          <t>GRVóreio Aigaío</t>
        </is>
      </c>
    </row>
    <row r="1996">
      <c r="A1996" t="inlineStr">
        <is>
          <t>GR-L</t>
        </is>
      </c>
      <c r="B1996" t="inlineStr">
        <is>
          <t>Nótio Aigaío</t>
        </is>
      </c>
      <c r="C1996" t="inlineStr">
        <is>
          <t>GRNótio Aigaío</t>
        </is>
      </c>
    </row>
    <row r="1997">
      <c r="A1997" t="inlineStr">
        <is>
          <t>GR-M</t>
        </is>
      </c>
      <c r="B1997" t="inlineStr">
        <is>
          <t>Kríti</t>
        </is>
      </c>
      <c r="C1997" t="inlineStr">
        <is>
          <t>GRKríti</t>
        </is>
      </c>
    </row>
    <row r="1998">
      <c r="A1998" t="inlineStr">
        <is>
          <t>GT-01</t>
        </is>
      </c>
      <c r="B1998" t="inlineStr">
        <is>
          <t>Guatemala</t>
        </is>
      </c>
      <c r="C1998" t="inlineStr">
        <is>
          <t>GTGuatemala</t>
        </is>
      </c>
    </row>
    <row r="1999">
      <c r="A1999" t="inlineStr">
        <is>
          <t>GT-02</t>
        </is>
      </c>
      <c r="B1999" t="inlineStr">
        <is>
          <t>El Progreso</t>
        </is>
      </c>
      <c r="C1999" t="inlineStr">
        <is>
          <t>GTEl Progreso</t>
        </is>
      </c>
    </row>
    <row r="2000">
      <c r="A2000" t="inlineStr">
        <is>
          <t>GT-03</t>
        </is>
      </c>
      <c r="B2000" t="inlineStr">
        <is>
          <t>Sacatepéquez</t>
        </is>
      </c>
      <c r="C2000" t="inlineStr">
        <is>
          <t>GTSacatepéquez</t>
        </is>
      </c>
    </row>
    <row r="2001">
      <c r="A2001" t="inlineStr">
        <is>
          <t>GT-04</t>
        </is>
      </c>
      <c r="B2001" t="inlineStr">
        <is>
          <t>Chimaltenango</t>
        </is>
      </c>
      <c r="C2001" t="inlineStr">
        <is>
          <t>GTChimaltenango</t>
        </is>
      </c>
    </row>
    <row r="2002">
      <c r="A2002" t="inlineStr">
        <is>
          <t>GT-05</t>
        </is>
      </c>
      <c r="B2002" t="inlineStr">
        <is>
          <t>Escuintla</t>
        </is>
      </c>
      <c r="C2002" t="inlineStr">
        <is>
          <t>GTEscuintla</t>
        </is>
      </c>
    </row>
    <row r="2003">
      <c r="A2003" t="inlineStr">
        <is>
          <t>GT-06</t>
        </is>
      </c>
      <c r="B2003" t="inlineStr">
        <is>
          <t>Santa Rosa</t>
        </is>
      </c>
      <c r="C2003" t="inlineStr">
        <is>
          <t>GTSanta Rosa</t>
        </is>
      </c>
    </row>
    <row r="2004">
      <c r="A2004" t="inlineStr">
        <is>
          <t>GT-07</t>
        </is>
      </c>
      <c r="B2004" t="inlineStr">
        <is>
          <t>Sololá</t>
        </is>
      </c>
      <c r="C2004" t="inlineStr">
        <is>
          <t>GTSololá</t>
        </is>
      </c>
    </row>
    <row r="2005">
      <c r="A2005" t="inlineStr">
        <is>
          <t>GT-08</t>
        </is>
      </c>
      <c r="B2005" t="inlineStr">
        <is>
          <t>Totonicapán</t>
        </is>
      </c>
      <c r="C2005" t="inlineStr">
        <is>
          <t>GTTotonicapán</t>
        </is>
      </c>
    </row>
    <row r="2006">
      <c r="A2006" t="inlineStr">
        <is>
          <t>GT-09</t>
        </is>
      </c>
      <c r="B2006" t="inlineStr">
        <is>
          <t>Quetzaltenango</t>
        </is>
      </c>
      <c r="C2006" t="inlineStr">
        <is>
          <t>GTQuetzaltenango</t>
        </is>
      </c>
    </row>
    <row r="2007">
      <c r="A2007" t="inlineStr">
        <is>
          <t>GT-10</t>
        </is>
      </c>
      <c r="B2007" t="inlineStr">
        <is>
          <t>Suchitepéquez</t>
        </is>
      </c>
      <c r="C2007" t="inlineStr">
        <is>
          <t>GTSuchitepéquez</t>
        </is>
      </c>
    </row>
    <row r="2008">
      <c r="A2008" t="inlineStr">
        <is>
          <t>GT-11</t>
        </is>
      </c>
      <c r="B2008" t="inlineStr">
        <is>
          <t>Retalhuleu</t>
        </is>
      </c>
      <c r="C2008" t="inlineStr">
        <is>
          <t>GTRetalhuleu</t>
        </is>
      </c>
    </row>
    <row r="2009">
      <c r="A2009" t="inlineStr">
        <is>
          <t>GT-12</t>
        </is>
      </c>
      <c r="B2009" t="inlineStr">
        <is>
          <t>San Marcos</t>
        </is>
      </c>
      <c r="C2009" t="inlineStr">
        <is>
          <t>GTSan Marcos</t>
        </is>
      </c>
    </row>
    <row r="2010">
      <c r="A2010" t="inlineStr">
        <is>
          <t>GT-13</t>
        </is>
      </c>
      <c r="B2010" t="inlineStr">
        <is>
          <t>Huehuetenango</t>
        </is>
      </c>
      <c r="C2010" t="inlineStr">
        <is>
          <t>GTHuehuetenango</t>
        </is>
      </c>
    </row>
    <row r="2011">
      <c r="A2011" t="inlineStr">
        <is>
          <t>GT-14</t>
        </is>
      </c>
      <c r="B2011" t="inlineStr">
        <is>
          <t>Quiché</t>
        </is>
      </c>
      <c r="C2011" t="inlineStr">
        <is>
          <t>GTQuiché</t>
        </is>
      </c>
    </row>
    <row r="2012">
      <c r="A2012" t="inlineStr">
        <is>
          <t>GT-15</t>
        </is>
      </c>
      <c r="B2012" t="inlineStr">
        <is>
          <t>Baja Verapaz</t>
        </is>
      </c>
      <c r="C2012" t="inlineStr">
        <is>
          <t>GTBaja Verapaz</t>
        </is>
      </c>
    </row>
    <row r="2013">
      <c r="A2013" t="inlineStr">
        <is>
          <t>GT-16</t>
        </is>
      </c>
      <c r="B2013" t="inlineStr">
        <is>
          <t>Alta Verapaz</t>
        </is>
      </c>
      <c r="C2013" t="inlineStr">
        <is>
          <t>GTAlta Verapaz</t>
        </is>
      </c>
    </row>
    <row r="2014">
      <c r="A2014" t="inlineStr">
        <is>
          <t>GT-17</t>
        </is>
      </c>
      <c r="B2014" t="inlineStr">
        <is>
          <t>Petén</t>
        </is>
      </c>
      <c r="C2014" t="inlineStr">
        <is>
          <t>GTPetén</t>
        </is>
      </c>
    </row>
    <row r="2015">
      <c r="A2015" t="inlineStr">
        <is>
          <t>GT-18</t>
        </is>
      </c>
      <c r="B2015" t="inlineStr">
        <is>
          <t>Izabal</t>
        </is>
      </c>
      <c r="C2015" t="inlineStr">
        <is>
          <t>GTIzabal</t>
        </is>
      </c>
    </row>
    <row r="2016">
      <c r="A2016" t="inlineStr">
        <is>
          <t>GT-19</t>
        </is>
      </c>
      <c r="B2016" t="inlineStr">
        <is>
          <t>Zacapa</t>
        </is>
      </c>
      <c r="C2016" t="inlineStr">
        <is>
          <t>GTZacapa</t>
        </is>
      </c>
    </row>
    <row r="2017">
      <c r="A2017" t="inlineStr">
        <is>
          <t>GT-20</t>
        </is>
      </c>
      <c r="B2017" t="inlineStr">
        <is>
          <t>Chiquimula</t>
        </is>
      </c>
      <c r="C2017" t="inlineStr">
        <is>
          <t>GTChiquimula</t>
        </is>
      </c>
    </row>
    <row r="2018">
      <c r="A2018" t="inlineStr">
        <is>
          <t>GT-21</t>
        </is>
      </c>
      <c r="B2018" t="inlineStr">
        <is>
          <t>Jalapa</t>
        </is>
      </c>
      <c r="C2018" t="inlineStr">
        <is>
          <t>GTJalapa</t>
        </is>
      </c>
    </row>
    <row r="2019">
      <c r="A2019" t="inlineStr">
        <is>
          <t>GT-22</t>
        </is>
      </c>
      <c r="B2019" t="inlineStr">
        <is>
          <t>Jutiapa</t>
        </is>
      </c>
      <c r="C2019" t="inlineStr">
        <is>
          <t>GTJutiapa</t>
        </is>
      </c>
    </row>
    <row r="2020">
      <c r="A2020" t="inlineStr">
        <is>
          <t>GW-BS</t>
        </is>
      </c>
      <c r="B2020" t="inlineStr">
        <is>
          <t>Bissau</t>
        </is>
      </c>
      <c r="C2020" t="inlineStr">
        <is>
          <t>GWBissau</t>
        </is>
      </c>
    </row>
    <row r="2021">
      <c r="A2021" t="inlineStr">
        <is>
          <t>GW-L</t>
        </is>
      </c>
      <c r="B2021" t="inlineStr">
        <is>
          <t>Leste</t>
        </is>
      </c>
      <c r="C2021" t="inlineStr">
        <is>
          <t>GWLeste</t>
        </is>
      </c>
    </row>
    <row r="2022">
      <c r="A2022" t="inlineStr">
        <is>
          <t>GW-BA</t>
        </is>
      </c>
      <c r="B2022" t="inlineStr">
        <is>
          <t>Bafatá</t>
        </is>
      </c>
      <c r="C2022" t="inlineStr">
        <is>
          <t>GWBafatá</t>
        </is>
      </c>
    </row>
    <row r="2023">
      <c r="A2023" t="inlineStr">
        <is>
          <t>GW-GA</t>
        </is>
      </c>
      <c r="B2023" t="inlineStr">
        <is>
          <t>Gabú</t>
        </is>
      </c>
      <c r="C2023" t="inlineStr">
        <is>
          <t>GWGabú</t>
        </is>
      </c>
    </row>
    <row r="2024">
      <c r="A2024" t="inlineStr">
        <is>
          <t>GW-N</t>
        </is>
      </c>
      <c r="B2024" t="inlineStr">
        <is>
          <t>Norte</t>
        </is>
      </c>
      <c r="C2024" t="inlineStr">
        <is>
          <t>GWNorte</t>
        </is>
      </c>
    </row>
    <row r="2025">
      <c r="A2025" t="inlineStr">
        <is>
          <t>GW-BM</t>
        </is>
      </c>
      <c r="B2025" t="inlineStr">
        <is>
          <t>Biombo</t>
        </is>
      </c>
      <c r="C2025" t="inlineStr">
        <is>
          <t>GWBiombo</t>
        </is>
      </c>
    </row>
    <row r="2026">
      <c r="A2026" t="inlineStr">
        <is>
          <t>GW-CA</t>
        </is>
      </c>
      <c r="B2026" t="inlineStr">
        <is>
          <t>Cacheu</t>
        </is>
      </c>
      <c r="C2026" t="inlineStr">
        <is>
          <t>GWCacheu</t>
        </is>
      </c>
    </row>
    <row r="2027">
      <c r="A2027" t="inlineStr">
        <is>
          <t>GW-OI</t>
        </is>
      </c>
      <c r="B2027" t="inlineStr">
        <is>
          <t>Oio</t>
        </is>
      </c>
      <c r="C2027" t="inlineStr">
        <is>
          <t>GWOio</t>
        </is>
      </c>
    </row>
    <row r="2028">
      <c r="A2028" t="inlineStr">
        <is>
          <t>GW-S</t>
        </is>
      </c>
      <c r="B2028" t="inlineStr">
        <is>
          <t>Sul</t>
        </is>
      </c>
      <c r="C2028" t="inlineStr">
        <is>
          <t>GWSul</t>
        </is>
      </c>
    </row>
    <row r="2029">
      <c r="A2029" t="inlineStr">
        <is>
          <t>GW-BL</t>
        </is>
      </c>
      <c r="B2029" t="inlineStr">
        <is>
          <t>Bolama / Bijagós</t>
        </is>
      </c>
      <c r="C2029" t="inlineStr">
        <is>
          <t>GWBolama / Bijagós</t>
        </is>
      </c>
    </row>
    <row r="2030">
      <c r="A2030" t="inlineStr">
        <is>
          <t>GW-QU</t>
        </is>
      </c>
      <c r="B2030" t="inlineStr">
        <is>
          <t>Quinara</t>
        </is>
      </c>
      <c r="C2030" t="inlineStr">
        <is>
          <t>GWQuinara</t>
        </is>
      </c>
    </row>
    <row r="2031">
      <c r="A2031" t="inlineStr">
        <is>
          <t>GW-TO</t>
        </is>
      </c>
      <c r="B2031" t="inlineStr">
        <is>
          <t>Tombali</t>
        </is>
      </c>
      <c r="C2031" t="inlineStr">
        <is>
          <t>GWTombali</t>
        </is>
      </c>
    </row>
    <row r="2032">
      <c r="A2032" t="inlineStr">
        <is>
          <t>GY-BA</t>
        </is>
      </c>
      <c r="B2032" t="inlineStr">
        <is>
          <t>Barima-Waini</t>
        </is>
      </c>
      <c r="C2032" t="inlineStr">
        <is>
          <t>GYBarima-Waini</t>
        </is>
      </c>
    </row>
    <row r="2033">
      <c r="A2033" t="inlineStr">
        <is>
          <t>GY-CU</t>
        </is>
      </c>
      <c r="B2033" t="inlineStr">
        <is>
          <t>Cuyuni-Mazaruni</t>
        </is>
      </c>
      <c r="C2033" t="inlineStr">
        <is>
          <t>GYCuyuni-Mazaruni</t>
        </is>
      </c>
    </row>
    <row r="2034">
      <c r="A2034" t="inlineStr">
        <is>
          <t>GY-DE</t>
        </is>
      </c>
      <c r="B2034" t="inlineStr">
        <is>
          <t>Demerara-Mahaica</t>
        </is>
      </c>
      <c r="C2034" t="inlineStr">
        <is>
          <t>GYDemerara-Mahaica</t>
        </is>
      </c>
    </row>
    <row r="2035">
      <c r="A2035" t="inlineStr">
        <is>
          <t>GY-EB</t>
        </is>
      </c>
      <c r="B2035" t="inlineStr">
        <is>
          <t>East Berbice-Corentyne</t>
        </is>
      </c>
      <c r="C2035" t="inlineStr">
        <is>
          <t>GYEast Berbice-Corentyne</t>
        </is>
      </c>
    </row>
    <row r="2036">
      <c r="A2036" t="inlineStr">
        <is>
          <t>GY-ES</t>
        </is>
      </c>
      <c r="B2036" t="inlineStr">
        <is>
          <t>Essequibo Islands-West Demerara</t>
        </is>
      </c>
      <c r="C2036" t="inlineStr">
        <is>
          <t>GYEssequibo Islands-West Demerara</t>
        </is>
      </c>
    </row>
    <row r="2037">
      <c r="A2037" t="inlineStr">
        <is>
          <t>GY-MA</t>
        </is>
      </c>
      <c r="B2037" t="inlineStr">
        <is>
          <t>Mahaica-Berbice</t>
        </is>
      </c>
      <c r="C2037" t="inlineStr">
        <is>
          <t>GYMahaica-Berbice</t>
        </is>
      </c>
    </row>
    <row r="2038">
      <c r="A2038" t="inlineStr">
        <is>
          <t>GY-PM</t>
        </is>
      </c>
      <c r="B2038" t="inlineStr">
        <is>
          <t>Pomeroon-Supenaam</t>
        </is>
      </c>
      <c r="C2038" t="inlineStr">
        <is>
          <t>GYPomeroon-Supenaam</t>
        </is>
      </c>
    </row>
    <row r="2039">
      <c r="A2039" t="inlineStr">
        <is>
          <t>GY-PT</t>
        </is>
      </c>
      <c r="B2039" t="inlineStr">
        <is>
          <t>Potaro-Siparuni</t>
        </is>
      </c>
      <c r="C2039" t="inlineStr">
        <is>
          <t>GYPotaro-Siparuni</t>
        </is>
      </c>
    </row>
    <row r="2040">
      <c r="A2040" t="inlineStr">
        <is>
          <t>GY-UD</t>
        </is>
      </c>
      <c r="B2040" t="inlineStr">
        <is>
          <t>Upper Demerara-Berbice</t>
        </is>
      </c>
      <c r="C2040" t="inlineStr">
        <is>
          <t>GYUpper Demerara-Berbice</t>
        </is>
      </c>
    </row>
    <row r="2041">
      <c r="A2041" t="inlineStr">
        <is>
          <t>GY-UT</t>
        </is>
      </c>
      <c r="B2041" t="inlineStr">
        <is>
          <t>Upper Takutu-Upper Essequibo</t>
        </is>
      </c>
      <c r="C2041" t="inlineStr">
        <is>
          <t>GYUpper Takutu-Upper Essequibo</t>
        </is>
      </c>
    </row>
    <row r="2042">
      <c r="A2042" t="inlineStr">
        <is>
          <t>HN-AT</t>
        </is>
      </c>
      <c r="B2042" t="inlineStr">
        <is>
          <t>Atlántida</t>
        </is>
      </c>
      <c r="C2042" t="inlineStr">
        <is>
          <t>HNAtlántida</t>
        </is>
      </c>
    </row>
    <row r="2043">
      <c r="A2043" t="inlineStr">
        <is>
          <t>HN-CH</t>
        </is>
      </c>
      <c r="B2043" t="inlineStr">
        <is>
          <t>Choluteca</t>
        </is>
      </c>
      <c r="C2043" t="inlineStr">
        <is>
          <t>HNCholuteca</t>
        </is>
      </c>
    </row>
    <row r="2044">
      <c r="A2044" t="inlineStr">
        <is>
          <t>HN-CL</t>
        </is>
      </c>
      <c r="B2044" t="inlineStr">
        <is>
          <t>Colón</t>
        </is>
      </c>
      <c r="C2044" t="inlineStr">
        <is>
          <t>HNColón</t>
        </is>
      </c>
    </row>
    <row r="2045">
      <c r="A2045" t="inlineStr">
        <is>
          <t>HN-CM</t>
        </is>
      </c>
      <c r="B2045" t="inlineStr">
        <is>
          <t>Comayagua</t>
        </is>
      </c>
      <c r="C2045" t="inlineStr">
        <is>
          <t>HNComayagua</t>
        </is>
      </c>
    </row>
    <row r="2046">
      <c r="A2046" t="inlineStr">
        <is>
          <t>HN-CP</t>
        </is>
      </c>
      <c r="B2046" t="inlineStr">
        <is>
          <t>Copán</t>
        </is>
      </c>
      <c r="C2046" t="inlineStr">
        <is>
          <t>HNCopán</t>
        </is>
      </c>
    </row>
    <row r="2047">
      <c r="A2047" t="inlineStr">
        <is>
          <t>HN-CR</t>
        </is>
      </c>
      <c r="B2047" t="inlineStr">
        <is>
          <t>Cortés</t>
        </is>
      </c>
      <c r="C2047" t="inlineStr">
        <is>
          <t>HNCortés</t>
        </is>
      </c>
    </row>
    <row r="2048">
      <c r="A2048" t="inlineStr">
        <is>
          <t>HN-EP</t>
        </is>
      </c>
      <c r="B2048" t="inlineStr">
        <is>
          <t>El Paraíso</t>
        </is>
      </c>
      <c r="C2048" t="inlineStr">
        <is>
          <t>HNEl Paraíso</t>
        </is>
      </c>
    </row>
    <row r="2049">
      <c r="A2049" t="inlineStr">
        <is>
          <t>HN-FM</t>
        </is>
      </c>
      <c r="B2049" t="inlineStr">
        <is>
          <t>Francisco Morazán</t>
        </is>
      </c>
      <c r="C2049" t="inlineStr">
        <is>
          <t>HNFrancisco Morazán</t>
        </is>
      </c>
    </row>
    <row r="2050">
      <c r="A2050" t="inlineStr">
        <is>
          <t>HN-GD</t>
        </is>
      </c>
      <c r="B2050" t="inlineStr">
        <is>
          <t>Gracias a Dios</t>
        </is>
      </c>
      <c r="C2050" t="inlineStr">
        <is>
          <t>HNGracias a Dios</t>
        </is>
      </c>
    </row>
    <row r="2051">
      <c r="A2051" t="inlineStr">
        <is>
          <t>HN-IB</t>
        </is>
      </c>
      <c r="B2051" t="inlineStr">
        <is>
          <t>Islas de la Bahía</t>
        </is>
      </c>
      <c r="C2051" t="inlineStr">
        <is>
          <t>HNIslas de la Bahía</t>
        </is>
      </c>
    </row>
    <row r="2052">
      <c r="A2052" t="inlineStr">
        <is>
          <t>HN-IN</t>
        </is>
      </c>
      <c r="B2052" t="inlineStr">
        <is>
          <t>Intibucá</t>
        </is>
      </c>
      <c r="C2052" t="inlineStr">
        <is>
          <t>HNIntibucá</t>
        </is>
      </c>
    </row>
    <row r="2053">
      <c r="A2053" t="inlineStr">
        <is>
          <t>HN-LE</t>
        </is>
      </c>
      <c r="B2053" t="inlineStr">
        <is>
          <t>Lempira</t>
        </is>
      </c>
      <c r="C2053" t="inlineStr">
        <is>
          <t>HNLempira</t>
        </is>
      </c>
    </row>
    <row r="2054">
      <c r="A2054" t="inlineStr">
        <is>
          <t>HN-LP</t>
        </is>
      </c>
      <c r="B2054" t="inlineStr">
        <is>
          <t>La Paz</t>
        </is>
      </c>
      <c r="C2054" t="inlineStr">
        <is>
          <t>HNLa Paz</t>
        </is>
      </c>
    </row>
    <row r="2055">
      <c r="A2055" t="inlineStr">
        <is>
          <t>HN-OC</t>
        </is>
      </c>
      <c r="B2055" t="inlineStr">
        <is>
          <t>Ocotepeque</t>
        </is>
      </c>
      <c r="C2055" t="inlineStr">
        <is>
          <t>HNOcotepeque</t>
        </is>
      </c>
    </row>
    <row r="2056">
      <c r="A2056" t="inlineStr">
        <is>
          <t>HN-OL</t>
        </is>
      </c>
      <c r="B2056" t="inlineStr">
        <is>
          <t>Olancho</t>
        </is>
      </c>
      <c r="C2056" t="inlineStr">
        <is>
          <t>HNOlancho</t>
        </is>
      </c>
    </row>
    <row r="2057">
      <c r="A2057" t="inlineStr">
        <is>
          <t>HN-SB</t>
        </is>
      </c>
      <c r="B2057" t="inlineStr">
        <is>
          <t>Santa Bárbara</t>
        </is>
      </c>
      <c r="C2057" t="inlineStr">
        <is>
          <t>HNSanta Bárbara</t>
        </is>
      </c>
    </row>
    <row r="2058">
      <c r="A2058" t="inlineStr">
        <is>
          <t>HN-VA</t>
        </is>
      </c>
      <c r="B2058" t="inlineStr">
        <is>
          <t>Valle</t>
        </is>
      </c>
      <c r="C2058" t="inlineStr">
        <is>
          <t>HNValle</t>
        </is>
      </c>
    </row>
    <row r="2059">
      <c r="A2059" t="inlineStr">
        <is>
          <t>HN-YO</t>
        </is>
      </c>
      <c r="B2059" t="inlineStr">
        <is>
          <t>Yoro</t>
        </is>
      </c>
      <c r="C2059" t="inlineStr">
        <is>
          <t>HNYoro</t>
        </is>
      </c>
    </row>
    <row r="2060">
      <c r="A2060" t="inlineStr">
        <is>
          <t>HR-01</t>
        </is>
      </c>
      <c r="B2060" t="inlineStr">
        <is>
          <t>Zagrebačka županija</t>
        </is>
      </c>
      <c r="C2060" t="inlineStr">
        <is>
          <t>HRZagrebačka županija</t>
        </is>
      </c>
    </row>
    <row r="2061">
      <c r="A2061" t="inlineStr">
        <is>
          <t>HR-02</t>
        </is>
      </c>
      <c r="B2061" t="inlineStr">
        <is>
          <t>Krapinsko-zagorska županija</t>
        </is>
      </c>
      <c r="C2061" t="inlineStr">
        <is>
          <t>HRKrapinsko-zagorska županija</t>
        </is>
      </c>
    </row>
    <row r="2062">
      <c r="A2062" t="inlineStr">
        <is>
          <t>HR-03</t>
        </is>
      </c>
      <c r="B2062" t="inlineStr">
        <is>
          <t>Sisačko-moslavačka županija</t>
        </is>
      </c>
      <c r="C2062" t="inlineStr">
        <is>
          <t>HRSisačko-moslavačka županija</t>
        </is>
      </c>
    </row>
    <row r="2063">
      <c r="A2063" t="inlineStr">
        <is>
          <t>HR-04</t>
        </is>
      </c>
      <c r="B2063" t="inlineStr">
        <is>
          <t>Karlovačka županija</t>
        </is>
      </c>
      <c r="C2063" t="inlineStr">
        <is>
          <t>HRKarlovačka županija</t>
        </is>
      </c>
    </row>
    <row r="2064">
      <c r="A2064" t="inlineStr">
        <is>
          <t>HR-05</t>
        </is>
      </c>
      <c r="B2064" t="inlineStr">
        <is>
          <t>Varaždinska županija</t>
        </is>
      </c>
      <c r="C2064" t="inlineStr">
        <is>
          <t>HRVaraždinska županija</t>
        </is>
      </c>
    </row>
    <row r="2065">
      <c r="A2065" t="inlineStr">
        <is>
          <t>HR-06</t>
        </is>
      </c>
      <c r="B2065" t="inlineStr">
        <is>
          <t>Koprivničko-križevačka županija</t>
        </is>
      </c>
      <c r="C2065" t="inlineStr">
        <is>
          <t>HRKoprivničko-križevačka županija</t>
        </is>
      </c>
    </row>
    <row r="2066">
      <c r="A2066" t="inlineStr">
        <is>
          <t>HR-07</t>
        </is>
      </c>
      <c r="B2066" t="inlineStr">
        <is>
          <t>Bjelovarsko-bilogorska županija</t>
        </is>
      </c>
      <c r="C2066" t="inlineStr">
        <is>
          <t>HRBjelovarsko-bilogorska županija</t>
        </is>
      </c>
    </row>
    <row r="2067">
      <c r="A2067" t="inlineStr">
        <is>
          <t>HR-08</t>
        </is>
      </c>
      <c r="B2067" t="inlineStr">
        <is>
          <t>Primorsko-goranska županija</t>
        </is>
      </c>
      <c r="C2067" t="inlineStr">
        <is>
          <t>HRPrimorsko-goranska županija</t>
        </is>
      </c>
    </row>
    <row r="2068">
      <c r="A2068" t="inlineStr">
        <is>
          <t>HR-09</t>
        </is>
      </c>
      <c r="B2068" t="inlineStr">
        <is>
          <t>Ličko-senjska županija</t>
        </is>
      </c>
      <c r="C2068" t="inlineStr">
        <is>
          <t>HRLičko-senjska županija</t>
        </is>
      </c>
    </row>
    <row r="2069">
      <c r="A2069" t="inlineStr">
        <is>
          <t>HR-10</t>
        </is>
      </c>
      <c r="B2069" t="inlineStr">
        <is>
          <t>Virovitičko-podravska županija</t>
        </is>
      </c>
      <c r="C2069" t="inlineStr">
        <is>
          <t>HRVirovitičko-podravska županija</t>
        </is>
      </c>
    </row>
    <row r="2070">
      <c r="A2070" t="inlineStr">
        <is>
          <t>HR-11</t>
        </is>
      </c>
      <c r="B2070" t="inlineStr">
        <is>
          <t>Požeško-slavonska županija</t>
        </is>
      </c>
      <c r="C2070" t="inlineStr">
        <is>
          <t>HRPožeško-slavonska županija</t>
        </is>
      </c>
    </row>
    <row r="2071">
      <c r="A2071" t="inlineStr">
        <is>
          <t>HR-12</t>
        </is>
      </c>
      <c r="B2071" t="inlineStr">
        <is>
          <t>Brodsko-posavska županija</t>
        </is>
      </c>
      <c r="C2071" t="inlineStr">
        <is>
          <t>HRBrodsko-posavska županija</t>
        </is>
      </c>
    </row>
    <row r="2072">
      <c r="A2072" t="inlineStr">
        <is>
          <t>HR-13</t>
        </is>
      </c>
      <c r="B2072" t="inlineStr">
        <is>
          <t>Zadarska županija</t>
        </is>
      </c>
      <c r="C2072" t="inlineStr">
        <is>
          <t>HRZadarska županija</t>
        </is>
      </c>
    </row>
    <row r="2073">
      <c r="A2073" t="inlineStr">
        <is>
          <t>HR-14</t>
        </is>
      </c>
      <c r="B2073" t="inlineStr">
        <is>
          <t>Osječko-baranjska županija</t>
        </is>
      </c>
      <c r="C2073" t="inlineStr">
        <is>
          <t>HROsječko-baranjska županija</t>
        </is>
      </c>
    </row>
    <row r="2074">
      <c r="A2074" t="inlineStr">
        <is>
          <t>HR-15</t>
        </is>
      </c>
      <c r="B2074" t="inlineStr">
        <is>
          <t>Šibensko-kninska županija</t>
        </is>
      </c>
      <c r="C2074" t="inlineStr">
        <is>
          <t>HRŠibensko-kninska županija</t>
        </is>
      </c>
    </row>
    <row r="2075">
      <c r="A2075" t="inlineStr">
        <is>
          <t>HR-16</t>
        </is>
      </c>
      <c r="B2075" t="inlineStr">
        <is>
          <t>Vukovarsko-srijemska županija</t>
        </is>
      </c>
      <c r="C2075" t="inlineStr">
        <is>
          <t>HRVukovarsko-srijemska županija</t>
        </is>
      </c>
    </row>
    <row r="2076">
      <c r="A2076" t="inlineStr">
        <is>
          <t>HR-17</t>
        </is>
      </c>
      <c r="B2076" t="inlineStr">
        <is>
          <t>Splitsko-dalmatinska županija</t>
        </is>
      </c>
      <c r="C2076" t="inlineStr">
        <is>
          <t>HRSplitsko-dalmatinska županija</t>
        </is>
      </c>
    </row>
    <row r="2077">
      <c r="A2077" t="inlineStr">
        <is>
          <t>HR-18</t>
        </is>
      </c>
      <c r="B2077" t="inlineStr">
        <is>
          <t>Istarska županija</t>
        </is>
      </c>
      <c r="C2077" t="inlineStr">
        <is>
          <t>HRIstarska županija</t>
        </is>
      </c>
    </row>
    <row r="2078">
      <c r="A2078" t="inlineStr">
        <is>
          <t>HR-19</t>
        </is>
      </c>
      <c r="B2078" t="inlineStr">
        <is>
          <t>Dubrovačko-neretvanska županija</t>
        </is>
      </c>
      <c r="C2078" t="inlineStr">
        <is>
          <t>HRDubrovačko-neretvanska županija</t>
        </is>
      </c>
    </row>
    <row r="2079">
      <c r="A2079" t="inlineStr">
        <is>
          <t>HR-20</t>
        </is>
      </c>
      <c r="B2079" t="inlineStr">
        <is>
          <t>Međimurska županija</t>
        </is>
      </c>
      <c r="C2079" t="inlineStr">
        <is>
          <t>HRMeđimurska županija</t>
        </is>
      </c>
    </row>
    <row r="2080">
      <c r="A2080" t="inlineStr">
        <is>
          <t>HR-21</t>
        </is>
      </c>
      <c r="B2080" t="inlineStr">
        <is>
          <t>Grad Zagreb</t>
        </is>
      </c>
      <c r="C2080" t="inlineStr">
        <is>
          <t>HRGrad Zagreb</t>
        </is>
      </c>
    </row>
    <row r="2081">
      <c r="A2081" t="inlineStr">
        <is>
          <t>HT-AR</t>
        </is>
      </c>
      <c r="B2081" t="inlineStr">
        <is>
          <t>Artibonite</t>
        </is>
      </c>
      <c r="C2081" t="inlineStr">
        <is>
          <t>HTArtibonite</t>
        </is>
      </c>
    </row>
    <row r="2082">
      <c r="A2082" t="inlineStr">
        <is>
          <t>HT-AR</t>
        </is>
      </c>
      <c r="B2082" t="inlineStr">
        <is>
          <t>Latibonit</t>
        </is>
      </c>
      <c r="C2082" t="inlineStr">
        <is>
          <t>HTLatibonit</t>
        </is>
      </c>
    </row>
    <row r="2083">
      <c r="A2083" t="inlineStr">
        <is>
          <t>HT-CE</t>
        </is>
      </c>
      <c r="B2083" t="inlineStr">
        <is>
          <t>Centre</t>
        </is>
      </c>
      <c r="C2083" t="inlineStr">
        <is>
          <t>HTCentre</t>
        </is>
      </c>
    </row>
    <row r="2084">
      <c r="A2084" t="inlineStr">
        <is>
          <t>HT-CE</t>
        </is>
      </c>
      <c r="B2084" t="inlineStr">
        <is>
          <t>Sant</t>
        </is>
      </c>
      <c r="C2084" t="inlineStr">
        <is>
          <t>HTSant</t>
        </is>
      </c>
    </row>
    <row r="2085">
      <c r="A2085" t="inlineStr">
        <is>
          <t>HT-GA</t>
        </is>
      </c>
      <c r="B2085" t="inlineStr">
        <is>
          <t>Grande’Anse</t>
        </is>
      </c>
      <c r="C2085" t="inlineStr">
        <is>
          <t>HTGrande’Anse</t>
        </is>
      </c>
    </row>
    <row r="2086">
      <c r="A2086" t="inlineStr">
        <is>
          <t>HT-GA</t>
        </is>
      </c>
      <c r="B2086" t="inlineStr">
        <is>
          <t>Grandans</t>
        </is>
      </c>
      <c r="C2086" t="inlineStr">
        <is>
          <t>HTGrandans</t>
        </is>
      </c>
    </row>
    <row r="2087">
      <c r="A2087" t="inlineStr">
        <is>
          <t>HT-ND</t>
        </is>
      </c>
      <c r="B2087" t="inlineStr">
        <is>
          <t>Nord</t>
        </is>
      </c>
      <c r="C2087" t="inlineStr">
        <is>
          <t>HTNord</t>
        </is>
      </c>
    </row>
    <row r="2088">
      <c r="A2088" t="inlineStr">
        <is>
          <t>HT-ND</t>
        </is>
      </c>
      <c r="B2088" t="inlineStr">
        <is>
          <t>Nò</t>
        </is>
      </c>
      <c r="C2088" t="inlineStr">
        <is>
          <t>HTNò</t>
        </is>
      </c>
    </row>
    <row r="2089">
      <c r="A2089" t="inlineStr">
        <is>
          <t>HT-NE</t>
        </is>
      </c>
      <c r="B2089" t="inlineStr">
        <is>
          <t>Nord-Est</t>
        </is>
      </c>
      <c r="C2089" t="inlineStr">
        <is>
          <t>HTNord-Est</t>
        </is>
      </c>
    </row>
    <row r="2090">
      <c r="A2090" t="inlineStr">
        <is>
          <t>HT-NE</t>
        </is>
      </c>
      <c r="B2090" t="inlineStr">
        <is>
          <t>Nòdès</t>
        </is>
      </c>
      <c r="C2090" t="inlineStr">
        <is>
          <t>HTNòdès</t>
        </is>
      </c>
    </row>
    <row r="2091">
      <c r="A2091" t="inlineStr">
        <is>
          <t>HT-NI</t>
        </is>
      </c>
      <c r="B2091" t="inlineStr">
        <is>
          <t>Nippes</t>
        </is>
      </c>
      <c r="C2091" t="inlineStr">
        <is>
          <t>HTNippes</t>
        </is>
      </c>
    </row>
    <row r="2092">
      <c r="A2092" t="inlineStr">
        <is>
          <t>HT-NI</t>
        </is>
      </c>
      <c r="B2092" t="inlineStr">
        <is>
          <t>Nip</t>
        </is>
      </c>
      <c r="C2092" t="inlineStr">
        <is>
          <t>HTNip</t>
        </is>
      </c>
    </row>
    <row r="2093">
      <c r="A2093" t="inlineStr">
        <is>
          <t>HT-NO</t>
        </is>
      </c>
      <c r="B2093" t="inlineStr">
        <is>
          <t>Nord-Ouest</t>
        </is>
      </c>
      <c r="C2093" t="inlineStr">
        <is>
          <t>HTNord-Ouest</t>
        </is>
      </c>
    </row>
    <row r="2094">
      <c r="A2094" t="inlineStr">
        <is>
          <t>HT-NO</t>
        </is>
      </c>
      <c r="B2094" t="inlineStr">
        <is>
          <t>Nòdwès</t>
        </is>
      </c>
      <c r="C2094" t="inlineStr">
        <is>
          <t>HTNòdwès</t>
        </is>
      </c>
    </row>
    <row r="2095">
      <c r="A2095" t="inlineStr">
        <is>
          <t>HT-OU</t>
        </is>
      </c>
      <c r="B2095" t="inlineStr">
        <is>
          <t>Ouest</t>
        </is>
      </c>
      <c r="C2095" t="inlineStr">
        <is>
          <t>HTOuest</t>
        </is>
      </c>
    </row>
    <row r="2096">
      <c r="A2096" t="inlineStr">
        <is>
          <t>HT-OU</t>
        </is>
      </c>
      <c r="B2096" t="inlineStr">
        <is>
          <t>Lwès</t>
        </is>
      </c>
      <c r="C2096" t="inlineStr">
        <is>
          <t>HTLwès</t>
        </is>
      </c>
    </row>
    <row r="2097">
      <c r="A2097" t="inlineStr">
        <is>
          <t>HT-SD</t>
        </is>
      </c>
      <c r="B2097" t="inlineStr">
        <is>
          <t>Sud</t>
        </is>
      </c>
      <c r="C2097" t="inlineStr">
        <is>
          <t>HTSud</t>
        </is>
      </c>
    </row>
    <row r="2098">
      <c r="A2098" t="inlineStr">
        <is>
          <t>HT-SD</t>
        </is>
      </c>
      <c r="B2098" t="inlineStr">
        <is>
          <t>Sid</t>
        </is>
      </c>
      <c r="C2098" t="inlineStr">
        <is>
          <t>HTSid</t>
        </is>
      </c>
    </row>
    <row r="2099">
      <c r="A2099" t="inlineStr">
        <is>
          <t>HT-SE</t>
        </is>
      </c>
      <c r="B2099" t="inlineStr">
        <is>
          <t>Sud-Est</t>
        </is>
      </c>
      <c r="C2099" t="inlineStr">
        <is>
          <t>HTSud-Est</t>
        </is>
      </c>
    </row>
    <row r="2100">
      <c r="A2100" t="inlineStr">
        <is>
          <t>HT-SE</t>
        </is>
      </c>
      <c r="B2100" t="inlineStr">
        <is>
          <t>Sidès</t>
        </is>
      </c>
      <c r="C2100" t="inlineStr">
        <is>
          <t>HTSidès</t>
        </is>
      </c>
    </row>
    <row r="2101">
      <c r="A2101" t="inlineStr">
        <is>
          <t>HU-BA</t>
        </is>
      </c>
      <c r="B2101" t="inlineStr">
        <is>
          <t>Baranya</t>
        </is>
      </c>
      <c r="C2101" t="inlineStr">
        <is>
          <t>HUBaranya</t>
        </is>
      </c>
    </row>
    <row r="2102">
      <c r="A2102" t="inlineStr">
        <is>
          <t>HU-BE</t>
        </is>
      </c>
      <c r="B2102" t="inlineStr">
        <is>
          <t>Békés</t>
        </is>
      </c>
      <c r="C2102" t="inlineStr">
        <is>
          <t>HUBékés</t>
        </is>
      </c>
    </row>
    <row r="2103">
      <c r="A2103" t="inlineStr">
        <is>
          <t>HU-BK</t>
        </is>
      </c>
      <c r="B2103" t="inlineStr">
        <is>
          <t>Bács-Kiskun</t>
        </is>
      </c>
      <c r="C2103" t="inlineStr">
        <is>
          <t>HUBács-Kiskun</t>
        </is>
      </c>
    </row>
    <row r="2104">
      <c r="A2104" t="inlineStr">
        <is>
          <t>HU-BZ</t>
        </is>
      </c>
      <c r="B2104" t="inlineStr">
        <is>
          <t>Borsod-Abaúj-Zemplén</t>
        </is>
      </c>
      <c r="C2104" t="inlineStr">
        <is>
          <t>HUBorsod-Abaúj-Zemplén</t>
        </is>
      </c>
    </row>
    <row r="2105">
      <c r="A2105" t="inlineStr">
        <is>
          <t>HU-CS</t>
        </is>
      </c>
      <c r="B2105" t="inlineStr">
        <is>
          <t>Csongrád-Csanád</t>
        </is>
      </c>
      <c r="C2105" t="inlineStr">
        <is>
          <t>HUCsongrád-Csanád</t>
        </is>
      </c>
    </row>
    <row r="2106">
      <c r="A2106" t="inlineStr">
        <is>
          <t>HU-FE</t>
        </is>
      </c>
      <c r="B2106" t="inlineStr">
        <is>
          <t>Fejér</t>
        </is>
      </c>
      <c r="C2106" t="inlineStr">
        <is>
          <t>HUFejér</t>
        </is>
      </c>
    </row>
    <row r="2107">
      <c r="A2107" t="inlineStr">
        <is>
          <t>HU-GS</t>
        </is>
      </c>
      <c r="B2107" t="inlineStr">
        <is>
          <t>Győr-Moson-Sopron</t>
        </is>
      </c>
      <c r="C2107" t="inlineStr">
        <is>
          <t>HUGyőr-Moson-Sopron</t>
        </is>
      </c>
    </row>
    <row r="2108">
      <c r="A2108" t="inlineStr">
        <is>
          <t>HU-HB</t>
        </is>
      </c>
      <c r="B2108" t="inlineStr">
        <is>
          <t>Hajdú-Bihar</t>
        </is>
      </c>
      <c r="C2108" t="inlineStr">
        <is>
          <t>HUHajdú-Bihar</t>
        </is>
      </c>
    </row>
    <row r="2109">
      <c r="A2109" t="inlineStr">
        <is>
          <t>HU-HE</t>
        </is>
      </c>
      <c r="B2109" t="inlineStr">
        <is>
          <t>Heves</t>
        </is>
      </c>
      <c r="C2109" t="inlineStr">
        <is>
          <t>HUHeves</t>
        </is>
      </c>
    </row>
    <row r="2110">
      <c r="A2110" t="inlineStr">
        <is>
          <t>HU-JN</t>
        </is>
      </c>
      <c r="B2110" t="inlineStr">
        <is>
          <t>Jász-Nagykun-Szolnok</t>
        </is>
      </c>
      <c r="C2110" t="inlineStr">
        <is>
          <t>HUJász-Nagykun-Szolnok</t>
        </is>
      </c>
    </row>
    <row r="2111">
      <c r="A2111" t="inlineStr">
        <is>
          <t>HU-KE</t>
        </is>
      </c>
      <c r="B2111" t="inlineStr">
        <is>
          <t>Komárom-Esztergom</t>
        </is>
      </c>
      <c r="C2111" t="inlineStr">
        <is>
          <t>HUKomárom-Esztergom</t>
        </is>
      </c>
    </row>
    <row r="2112">
      <c r="A2112" t="inlineStr">
        <is>
          <t>HU-NO</t>
        </is>
      </c>
      <c r="B2112" t="inlineStr">
        <is>
          <t>Nógrád</t>
        </is>
      </c>
      <c r="C2112" t="inlineStr">
        <is>
          <t>HUNógrád</t>
        </is>
      </c>
    </row>
    <row r="2113">
      <c r="A2113" t="inlineStr">
        <is>
          <t>HU-PE</t>
        </is>
      </c>
      <c r="B2113" t="inlineStr">
        <is>
          <t>Pest</t>
        </is>
      </c>
      <c r="C2113" t="inlineStr">
        <is>
          <t>HUPest</t>
        </is>
      </c>
    </row>
    <row r="2114">
      <c r="A2114" t="inlineStr">
        <is>
          <t>HU-SO</t>
        </is>
      </c>
      <c r="B2114" t="inlineStr">
        <is>
          <t>Somogy</t>
        </is>
      </c>
      <c r="C2114" t="inlineStr">
        <is>
          <t>HUSomogy</t>
        </is>
      </c>
    </row>
    <row r="2115">
      <c r="A2115" t="inlineStr">
        <is>
          <t>HU-SZ</t>
        </is>
      </c>
      <c r="B2115" t="inlineStr">
        <is>
          <t>Szabolcs-Szatmár-Bereg</t>
        </is>
      </c>
      <c r="C2115" t="inlineStr">
        <is>
          <t>HUSzabolcs-Szatmár-Bereg</t>
        </is>
      </c>
    </row>
    <row r="2116">
      <c r="A2116" t="inlineStr">
        <is>
          <t>HU-TO</t>
        </is>
      </c>
      <c r="B2116" t="inlineStr">
        <is>
          <t>Tolna</t>
        </is>
      </c>
      <c r="C2116" t="inlineStr">
        <is>
          <t>HUTolna</t>
        </is>
      </c>
    </row>
    <row r="2117">
      <c r="A2117" t="inlineStr">
        <is>
          <t>HU-VA</t>
        </is>
      </c>
      <c r="B2117" t="inlineStr">
        <is>
          <t>Vas</t>
        </is>
      </c>
      <c r="C2117" t="inlineStr">
        <is>
          <t>HUVas</t>
        </is>
      </c>
    </row>
    <row r="2118">
      <c r="A2118" t="inlineStr">
        <is>
          <t>HU-VE</t>
        </is>
      </c>
      <c r="B2118" t="inlineStr">
        <is>
          <t>Veszprém</t>
        </is>
      </c>
      <c r="C2118" t="inlineStr">
        <is>
          <t>HUVeszprém</t>
        </is>
      </c>
    </row>
    <row r="2119">
      <c r="A2119" t="inlineStr">
        <is>
          <t>HU-ZA</t>
        </is>
      </c>
      <c r="B2119" t="inlineStr">
        <is>
          <t>Zala</t>
        </is>
      </c>
      <c r="C2119" t="inlineStr">
        <is>
          <t>HUZala</t>
        </is>
      </c>
    </row>
    <row r="2120">
      <c r="A2120" t="inlineStr">
        <is>
          <t>HU-BC</t>
        </is>
      </c>
      <c r="B2120" t="inlineStr">
        <is>
          <t>Békéscsaba</t>
        </is>
      </c>
      <c r="C2120" t="inlineStr">
        <is>
          <t>HUBékéscsaba</t>
        </is>
      </c>
    </row>
    <row r="2121">
      <c r="A2121" t="inlineStr">
        <is>
          <t>HU-DE</t>
        </is>
      </c>
      <c r="B2121" t="inlineStr">
        <is>
          <t>Debrecen</t>
        </is>
      </c>
      <c r="C2121" t="inlineStr">
        <is>
          <t>HUDebrecen</t>
        </is>
      </c>
    </row>
    <row r="2122">
      <c r="A2122" t="inlineStr">
        <is>
          <t>HU-DU</t>
        </is>
      </c>
      <c r="B2122" t="inlineStr">
        <is>
          <t>Dunaújváros</t>
        </is>
      </c>
      <c r="C2122" t="inlineStr">
        <is>
          <t>HUDunaújváros</t>
        </is>
      </c>
    </row>
    <row r="2123">
      <c r="A2123" t="inlineStr">
        <is>
          <t>HU-EG</t>
        </is>
      </c>
      <c r="B2123" t="inlineStr">
        <is>
          <t>Eger</t>
        </is>
      </c>
      <c r="C2123" t="inlineStr">
        <is>
          <t>HUEger</t>
        </is>
      </c>
    </row>
    <row r="2124">
      <c r="A2124" t="inlineStr">
        <is>
          <t>HU-ER</t>
        </is>
      </c>
      <c r="B2124" t="inlineStr">
        <is>
          <t>Érd</t>
        </is>
      </c>
      <c r="C2124" t="inlineStr">
        <is>
          <t>HUÉrd</t>
        </is>
      </c>
    </row>
    <row r="2125">
      <c r="A2125" t="inlineStr">
        <is>
          <t>HU-GY</t>
        </is>
      </c>
      <c r="B2125" t="inlineStr">
        <is>
          <t>Győr</t>
        </is>
      </c>
      <c r="C2125" t="inlineStr">
        <is>
          <t>HUGyőr</t>
        </is>
      </c>
    </row>
    <row r="2126">
      <c r="A2126" t="inlineStr">
        <is>
          <t>HU-HV</t>
        </is>
      </c>
      <c r="B2126" t="inlineStr">
        <is>
          <t>Hódmezővásárhely</t>
        </is>
      </c>
      <c r="C2126" t="inlineStr">
        <is>
          <t>HUHódmezővásárhely</t>
        </is>
      </c>
    </row>
    <row r="2127">
      <c r="A2127" t="inlineStr">
        <is>
          <t>HU-KM</t>
        </is>
      </c>
      <c r="B2127" t="inlineStr">
        <is>
          <t>Kecskemét</t>
        </is>
      </c>
      <c r="C2127" t="inlineStr">
        <is>
          <t>HUKecskemét</t>
        </is>
      </c>
    </row>
    <row r="2128">
      <c r="A2128" t="inlineStr">
        <is>
          <t>HU-KV</t>
        </is>
      </c>
      <c r="B2128" t="inlineStr">
        <is>
          <t>Kaposvár</t>
        </is>
      </c>
      <c r="C2128" t="inlineStr">
        <is>
          <t>HUKaposvár</t>
        </is>
      </c>
    </row>
    <row r="2129">
      <c r="A2129" t="inlineStr">
        <is>
          <t>HU-MI</t>
        </is>
      </c>
      <c r="B2129" t="inlineStr">
        <is>
          <t>Miskolc</t>
        </is>
      </c>
      <c r="C2129" t="inlineStr">
        <is>
          <t>HUMiskolc</t>
        </is>
      </c>
    </row>
    <row r="2130">
      <c r="A2130" t="inlineStr">
        <is>
          <t>HU-NK</t>
        </is>
      </c>
      <c r="B2130" t="inlineStr">
        <is>
          <t>Nagykanizsa</t>
        </is>
      </c>
      <c r="C2130" t="inlineStr">
        <is>
          <t>HUNagykanizsa</t>
        </is>
      </c>
    </row>
    <row r="2131">
      <c r="A2131" t="inlineStr">
        <is>
          <t>HU-NY</t>
        </is>
      </c>
      <c r="B2131" t="inlineStr">
        <is>
          <t>Nyíregyháza</t>
        </is>
      </c>
      <c r="C2131" t="inlineStr">
        <is>
          <t>HUNyíregyháza</t>
        </is>
      </c>
    </row>
    <row r="2132">
      <c r="A2132" t="inlineStr">
        <is>
          <t>HU-PS</t>
        </is>
      </c>
      <c r="B2132" t="inlineStr">
        <is>
          <t>Pécs</t>
        </is>
      </c>
      <c r="C2132" t="inlineStr">
        <is>
          <t>HUPécs</t>
        </is>
      </c>
    </row>
    <row r="2133">
      <c r="A2133" t="inlineStr">
        <is>
          <t>HU-SD</t>
        </is>
      </c>
      <c r="B2133" t="inlineStr">
        <is>
          <t>Szeged</t>
        </is>
      </c>
      <c r="C2133" t="inlineStr">
        <is>
          <t>HUSzeged</t>
        </is>
      </c>
    </row>
    <row r="2134">
      <c r="A2134" t="inlineStr">
        <is>
          <t>HU-SF</t>
        </is>
      </c>
      <c r="B2134" t="inlineStr">
        <is>
          <t>Székesfehérvár</t>
        </is>
      </c>
      <c r="C2134" t="inlineStr">
        <is>
          <t>HUSzékesfehérvár</t>
        </is>
      </c>
    </row>
    <row r="2135">
      <c r="A2135" t="inlineStr">
        <is>
          <t>HU-SH</t>
        </is>
      </c>
      <c r="B2135" t="inlineStr">
        <is>
          <t>Szombathely</t>
        </is>
      </c>
      <c r="C2135" t="inlineStr">
        <is>
          <t>HUSzombathely</t>
        </is>
      </c>
    </row>
    <row r="2136">
      <c r="A2136" t="inlineStr">
        <is>
          <t>HU-SK</t>
        </is>
      </c>
      <c r="B2136" t="inlineStr">
        <is>
          <t>Szolnok</t>
        </is>
      </c>
      <c r="C2136" t="inlineStr">
        <is>
          <t>HUSzolnok</t>
        </is>
      </c>
    </row>
    <row r="2137">
      <c r="A2137" t="inlineStr">
        <is>
          <t>HU-SN</t>
        </is>
      </c>
      <c r="B2137" t="inlineStr">
        <is>
          <t>Sopron</t>
        </is>
      </c>
      <c r="C2137" t="inlineStr">
        <is>
          <t>HUSopron</t>
        </is>
      </c>
    </row>
    <row r="2138">
      <c r="A2138" t="inlineStr">
        <is>
          <t>HU-SS</t>
        </is>
      </c>
      <c r="B2138" t="inlineStr">
        <is>
          <t>Szekszárd</t>
        </is>
      </c>
      <c r="C2138" t="inlineStr">
        <is>
          <t>HUSzekszárd</t>
        </is>
      </c>
    </row>
    <row r="2139">
      <c r="A2139" t="inlineStr">
        <is>
          <t>HU-ST</t>
        </is>
      </c>
      <c r="B2139" t="inlineStr">
        <is>
          <t>Salgótarján</t>
        </is>
      </c>
      <c r="C2139" t="inlineStr">
        <is>
          <t>HUSalgótarján</t>
        </is>
      </c>
    </row>
    <row r="2140">
      <c r="A2140" t="inlineStr">
        <is>
          <t>HU-TB</t>
        </is>
      </c>
      <c r="B2140" t="inlineStr">
        <is>
          <t>Tatabánya</t>
        </is>
      </c>
      <c r="C2140" t="inlineStr">
        <is>
          <t>HUTatabánya</t>
        </is>
      </c>
    </row>
    <row r="2141">
      <c r="A2141" t="inlineStr">
        <is>
          <t>HU-VM</t>
        </is>
      </c>
      <c r="B2141" t="inlineStr">
        <is>
          <t>Veszprém</t>
        </is>
      </c>
      <c r="C2141" t="inlineStr">
        <is>
          <t>HUVeszprém</t>
        </is>
      </c>
    </row>
    <row r="2142">
      <c r="A2142" t="inlineStr">
        <is>
          <t>HU-ZE</t>
        </is>
      </c>
      <c r="B2142" t="inlineStr">
        <is>
          <t>Zalaegerszeg</t>
        </is>
      </c>
      <c r="C2142" t="inlineStr">
        <is>
          <t>HUZalaegerszeg</t>
        </is>
      </c>
    </row>
    <row r="2143">
      <c r="A2143" t="inlineStr">
        <is>
          <t>HU-BU</t>
        </is>
      </c>
      <c r="B2143" t="inlineStr">
        <is>
          <t>Budapest</t>
        </is>
      </c>
      <c r="C2143" t="inlineStr">
        <is>
          <t>HUBudapest</t>
        </is>
      </c>
    </row>
    <row r="2144">
      <c r="A2144" t="inlineStr">
        <is>
          <t>ID-JW</t>
        </is>
      </c>
      <c r="B2144" t="inlineStr">
        <is>
          <t>Jawa</t>
        </is>
      </c>
      <c r="C2144" t="inlineStr">
        <is>
          <t>IDJawa</t>
        </is>
      </c>
    </row>
    <row r="2145">
      <c r="A2145" t="inlineStr">
        <is>
          <t>ID-BT</t>
        </is>
      </c>
      <c r="B2145" t="inlineStr">
        <is>
          <t>Banten</t>
        </is>
      </c>
      <c r="C2145" t="inlineStr">
        <is>
          <t>IDBanten</t>
        </is>
      </c>
    </row>
    <row r="2146">
      <c r="A2146" t="inlineStr">
        <is>
          <t>ID-JB</t>
        </is>
      </c>
      <c r="B2146" t="inlineStr">
        <is>
          <t>Jawa Barat</t>
        </is>
      </c>
      <c r="C2146" t="inlineStr">
        <is>
          <t>IDJawa Barat</t>
        </is>
      </c>
    </row>
    <row r="2147">
      <c r="A2147" t="inlineStr">
        <is>
          <t>ID-JI</t>
        </is>
      </c>
      <c r="B2147" t="inlineStr">
        <is>
          <t>Jawa Timur</t>
        </is>
      </c>
      <c r="C2147" t="inlineStr">
        <is>
          <t>IDJawa Timur</t>
        </is>
      </c>
    </row>
    <row r="2148">
      <c r="A2148" t="inlineStr">
        <is>
          <t>ID-JT</t>
        </is>
      </c>
      <c r="B2148" t="inlineStr">
        <is>
          <t>Jawa Tengah</t>
        </is>
      </c>
      <c r="C2148" t="inlineStr">
        <is>
          <t>IDJawa Tengah</t>
        </is>
      </c>
    </row>
    <row r="2149">
      <c r="A2149" t="inlineStr">
        <is>
          <t>ID-YO</t>
        </is>
      </c>
      <c r="B2149" t="inlineStr">
        <is>
          <t>Yogyakarta</t>
        </is>
      </c>
      <c r="C2149" t="inlineStr">
        <is>
          <t>IDYogyakarta</t>
        </is>
      </c>
    </row>
    <row r="2150">
      <c r="A2150" t="inlineStr">
        <is>
          <t>ID-JK</t>
        </is>
      </c>
      <c r="B2150" t="inlineStr">
        <is>
          <t>Jakarta Raya</t>
        </is>
      </c>
      <c r="C2150" t="inlineStr">
        <is>
          <t>IDJakarta Raya</t>
        </is>
      </c>
    </row>
    <row r="2151">
      <c r="A2151" t="inlineStr">
        <is>
          <t>ID-KA</t>
        </is>
      </c>
      <c r="B2151" t="inlineStr">
        <is>
          <t>Kalimantan</t>
        </is>
      </c>
      <c r="C2151" t="inlineStr">
        <is>
          <t>IDKalimantan</t>
        </is>
      </c>
    </row>
    <row r="2152">
      <c r="A2152" t="inlineStr">
        <is>
          <t>ID-KB</t>
        </is>
      </c>
      <c r="B2152" t="inlineStr">
        <is>
          <t>Kalimantan Barat</t>
        </is>
      </c>
      <c r="C2152" t="inlineStr">
        <is>
          <t>IDKalimantan Barat</t>
        </is>
      </c>
    </row>
    <row r="2153">
      <c r="A2153" t="inlineStr">
        <is>
          <t>ID-KI</t>
        </is>
      </c>
      <c r="B2153" t="inlineStr">
        <is>
          <t>Kalimantan Timur</t>
        </is>
      </c>
      <c r="C2153" t="inlineStr">
        <is>
          <t>IDKalimantan Timur</t>
        </is>
      </c>
    </row>
    <row r="2154">
      <c r="A2154" t="inlineStr">
        <is>
          <t>ID-KS</t>
        </is>
      </c>
      <c r="B2154" t="inlineStr">
        <is>
          <t>Kalimantan Selatan</t>
        </is>
      </c>
      <c r="C2154" t="inlineStr">
        <is>
          <t>IDKalimantan Selatan</t>
        </is>
      </c>
    </row>
    <row r="2155">
      <c r="A2155" t="inlineStr">
        <is>
          <t>ID-KT</t>
        </is>
      </c>
      <c r="B2155" t="inlineStr">
        <is>
          <t>Kalimantan Tengah</t>
        </is>
      </c>
      <c r="C2155" t="inlineStr">
        <is>
          <t>IDKalimantan Tengah</t>
        </is>
      </c>
    </row>
    <row r="2156">
      <c r="A2156" t="inlineStr">
        <is>
          <t>ID-KU</t>
        </is>
      </c>
      <c r="B2156" t="inlineStr">
        <is>
          <t>Kalimantan Utara</t>
        </is>
      </c>
      <c r="C2156" t="inlineStr">
        <is>
          <t>IDKalimantan Utara</t>
        </is>
      </c>
    </row>
    <row r="2157">
      <c r="A2157" t="inlineStr">
        <is>
          <t>ID-ML</t>
        </is>
      </c>
      <c r="B2157" t="inlineStr">
        <is>
          <t>Maluku</t>
        </is>
      </c>
      <c r="C2157" t="inlineStr">
        <is>
          <t>IDMaluku</t>
        </is>
      </c>
    </row>
    <row r="2158">
      <c r="A2158" t="inlineStr">
        <is>
          <t>ID-MA</t>
        </is>
      </c>
      <c r="B2158" t="inlineStr">
        <is>
          <t>Maluku</t>
        </is>
      </c>
      <c r="C2158" t="inlineStr">
        <is>
          <t>IDMaluku</t>
        </is>
      </c>
    </row>
    <row r="2159">
      <c r="A2159" t="inlineStr">
        <is>
          <t>ID-MU</t>
        </is>
      </c>
      <c r="B2159" t="inlineStr">
        <is>
          <t>Maluku Utara</t>
        </is>
      </c>
      <c r="C2159" t="inlineStr">
        <is>
          <t>IDMaluku Utara</t>
        </is>
      </c>
    </row>
    <row r="2160">
      <c r="A2160" t="inlineStr">
        <is>
          <t>ID-NU</t>
        </is>
      </c>
      <c r="B2160" t="inlineStr">
        <is>
          <t>Nusa Tenggara</t>
        </is>
      </c>
      <c r="C2160" t="inlineStr">
        <is>
          <t>IDNusa Tenggara</t>
        </is>
      </c>
    </row>
    <row r="2161">
      <c r="A2161" t="inlineStr">
        <is>
          <t>ID-BA</t>
        </is>
      </c>
      <c r="B2161" t="inlineStr">
        <is>
          <t>Bali</t>
        </is>
      </c>
      <c r="C2161" t="inlineStr">
        <is>
          <t>IDBali</t>
        </is>
      </c>
    </row>
    <row r="2162">
      <c r="A2162" t="inlineStr">
        <is>
          <t>ID-NB</t>
        </is>
      </c>
      <c r="B2162" t="inlineStr">
        <is>
          <t>Nusa Tenggara Barat</t>
        </is>
      </c>
      <c r="C2162" t="inlineStr">
        <is>
          <t>IDNusa Tenggara Barat</t>
        </is>
      </c>
    </row>
    <row r="2163">
      <c r="A2163" t="inlineStr">
        <is>
          <t>ID-NT</t>
        </is>
      </c>
      <c r="B2163" t="inlineStr">
        <is>
          <t>Nusa Tenggara Timur</t>
        </is>
      </c>
      <c r="C2163" t="inlineStr">
        <is>
          <t>IDNusa Tenggara Timur</t>
        </is>
      </c>
    </row>
    <row r="2164">
      <c r="A2164" t="inlineStr">
        <is>
          <t>ID-PP</t>
        </is>
      </c>
      <c r="B2164" t="inlineStr">
        <is>
          <t>Papua</t>
        </is>
      </c>
      <c r="C2164" t="inlineStr">
        <is>
          <t>IDPapua</t>
        </is>
      </c>
    </row>
    <row r="2165">
      <c r="A2165" t="inlineStr">
        <is>
          <t>ID-PA</t>
        </is>
      </c>
      <c r="B2165" t="inlineStr">
        <is>
          <t>Papua</t>
        </is>
      </c>
      <c r="C2165" t="inlineStr">
        <is>
          <t>IDPapua</t>
        </is>
      </c>
    </row>
    <row r="2166">
      <c r="A2166" t="inlineStr">
        <is>
          <t>ID-PB</t>
        </is>
      </c>
      <c r="B2166" t="inlineStr">
        <is>
          <t>Papua Barat</t>
        </is>
      </c>
      <c r="C2166" t="inlineStr">
        <is>
          <t>IDPapua Barat</t>
        </is>
      </c>
    </row>
    <row r="2167">
      <c r="A2167" t="inlineStr">
        <is>
          <t>ID-PD</t>
        </is>
      </c>
      <c r="B2167" t="inlineStr">
        <is>
          <t>Papua Barat Daya</t>
        </is>
      </c>
      <c r="C2167" t="inlineStr">
        <is>
          <t>IDPapua Barat Daya</t>
        </is>
      </c>
    </row>
    <row r="2168">
      <c r="A2168" t="inlineStr">
        <is>
          <t>ID-PE</t>
        </is>
      </c>
      <c r="B2168" t="inlineStr">
        <is>
          <t>Papua Pengunungan</t>
        </is>
      </c>
      <c r="C2168" t="inlineStr">
        <is>
          <t>IDPapua Pengunungan</t>
        </is>
      </c>
    </row>
    <row r="2169">
      <c r="A2169" t="inlineStr">
        <is>
          <t>ID-PS</t>
        </is>
      </c>
      <c r="B2169" t="inlineStr">
        <is>
          <t>Papua Selatan</t>
        </is>
      </c>
      <c r="C2169" t="inlineStr">
        <is>
          <t>IDPapua Selatan</t>
        </is>
      </c>
    </row>
    <row r="2170">
      <c r="A2170" t="inlineStr">
        <is>
          <t>ID-PT</t>
        </is>
      </c>
      <c r="B2170" t="inlineStr">
        <is>
          <t>Papua Tengah</t>
        </is>
      </c>
      <c r="C2170" t="inlineStr">
        <is>
          <t>IDPapua Tengah</t>
        </is>
      </c>
    </row>
    <row r="2171">
      <c r="A2171" t="inlineStr">
        <is>
          <t>ID-SL</t>
        </is>
      </c>
      <c r="B2171" t="inlineStr">
        <is>
          <t>Sulawesi</t>
        </is>
      </c>
      <c r="C2171" t="inlineStr">
        <is>
          <t>IDSulawesi</t>
        </is>
      </c>
    </row>
    <row r="2172">
      <c r="A2172" t="inlineStr">
        <is>
          <t>ID-GO</t>
        </is>
      </c>
      <c r="B2172" t="inlineStr">
        <is>
          <t>Gorontalo</t>
        </is>
      </c>
      <c r="C2172" t="inlineStr">
        <is>
          <t>IDGorontalo</t>
        </is>
      </c>
    </row>
    <row r="2173">
      <c r="A2173" t="inlineStr">
        <is>
          <t>ID-SA</t>
        </is>
      </c>
      <c r="B2173" t="inlineStr">
        <is>
          <t>Sulawesi Utara</t>
        </is>
      </c>
      <c r="C2173" t="inlineStr">
        <is>
          <t>IDSulawesi Utara</t>
        </is>
      </c>
    </row>
    <row r="2174">
      <c r="A2174" t="inlineStr">
        <is>
          <t>ID-SG</t>
        </is>
      </c>
      <c r="B2174" t="inlineStr">
        <is>
          <t>Sulawesi Tenggara</t>
        </is>
      </c>
      <c r="C2174" t="inlineStr">
        <is>
          <t>IDSulawesi Tenggara</t>
        </is>
      </c>
    </row>
    <row r="2175">
      <c r="A2175" t="inlineStr">
        <is>
          <t>ID-SN</t>
        </is>
      </c>
      <c r="B2175" t="inlineStr">
        <is>
          <t>Sulawesi Selatan</t>
        </is>
      </c>
      <c r="C2175" t="inlineStr">
        <is>
          <t>IDSulawesi Selatan</t>
        </is>
      </c>
    </row>
    <row r="2176">
      <c r="A2176" t="inlineStr">
        <is>
          <t>ID-SR</t>
        </is>
      </c>
      <c r="B2176" t="inlineStr">
        <is>
          <t>Sulawesi Barat</t>
        </is>
      </c>
      <c r="C2176" t="inlineStr">
        <is>
          <t>IDSulawesi Barat</t>
        </is>
      </c>
    </row>
    <row r="2177">
      <c r="A2177" t="inlineStr">
        <is>
          <t>ID-ST</t>
        </is>
      </c>
      <c r="B2177" t="inlineStr">
        <is>
          <t>Sulawesi Tengah</t>
        </is>
      </c>
      <c r="C2177" t="inlineStr">
        <is>
          <t>IDSulawesi Tengah</t>
        </is>
      </c>
    </row>
    <row r="2178">
      <c r="A2178" t="inlineStr">
        <is>
          <t>ID-SM</t>
        </is>
      </c>
      <c r="B2178" t="inlineStr">
        <is>
          <t>Sumatera</t>
        </is>
      </c>
      <c r="C2178" t="inlineStr">
        <is>
          <t>IDSumatera</t>
        </is>
      </c>
    </row>
    <row r="2179">
      <c r="A2179" t="inlineStr">
        <is>
          <t>ID-AC</t>
        </is>
      </c>
      <c r="B2179" t="inlineStr">
        <is>
          <t>Aceh</t>
        </is>
      </c>
      <c r="C2179" t="inlineStr">
        <is>
          <t>IDAceh</t>
        </is>
      </c>
    </row>
    <row r="2180">
      <c r="A2180" t="inlineStr">
        <is>
          <t>ID-BB</t>
        </is>
      </c>
      <c r="B2180" t="inlineStr">
        <is>
          <t>Kepulauan Bangka Belitung</t>
        </is>
      </c>
      <c r="C2180" t="inlineStr">
        <is>
          <t>IDKepulauan Bangka Belitung</t>
        </is>
      </c>
    </row>
    <row r="2181">
      <c r="A2181" t="inlineStr">
        <is>
          <t>ID-BE</t>
        </is>
      </c>
      <c r="B2181" t="inlineStr">
        <is>
          <t>Bengkulu</t>
        </is>
      </c>
      <c r="C2181" t="inlineStr">
        <is>
          <t>IDBengkulu</t>
        </is>
      </c>
    </row>
    <row r="2182">
      <c r="A2182" t="inlineStr">
        <is>
          <t>ID-JA</t>
        </is>
      </c>
      <c r="B2182" t="inlineStr">
        <is>
          <t>Jambi</t>
        </is>
      </c>
      <c r="C2182" t="inlineStr">
        <is>
          <t>IDJambi</t>
        </is>
      </c>
    </row>
    <row r="2183">
      <c r="A2183" t="inlineStr">
        <is>
          <t>ID-KR</t>
        </is>
      </c>
      <c r="B2183" t="inlineStr">
        <is>
          <t>Kepulauan Riau</t>
        </is>
      </c>
      <c r="C2183" t="inlineStr">
        <is>
          <t>IDKepulauan Riau</t>
        </is>
      </c>
    </row>
    <row r="2184">
      <c r="A2184" t="inlineStr">
        <is>
          <t>ID-LA</t>
        </is>
      </c>
      <c r="B2184" t="inlineStr">
        <is>
          <t>Lampung</t>
        </is>
      </c>
      <c r="C2184" t="inlineStr">
        <is>
          <t>IDLampung</t>
        </is>
      </c>
    </row>
    <row r="2185">
      <c r="A2185" t="inlineStr">
        <is>
          <t>ID-RI</t>
        </is>
      </c>
      <c r="B2185" t="inlineStr">
        <is>
          <t>Riau</t>
        </is>
      </c>
      <c r="C2185" t="inlineStr">
        <is>
          <t>IDRiau</t>
        </is>
      </c>
    </row>
    <row r="2186">
      <c r="A2186" t="inlineStr">
        <is>
          <t>ID-SB</t>
        </is>
      </c>
      <c r="B2186" t="inlineStr">
        <is>
          <t>Sumatera Barat</t>
        </is>
      </c>
      <c r="C2186" t="inlineStr">
        <is>
          <t>IDSumatera Barat</t>
        </is>
      </c>
    </row>
    <row r="2187">
      <c r="A2187" t="inlineStr">
        <is>
          <t>ID-SS</t>
        </is>
      </c>
      <c r="B2187" t="inlineStr">
        <is>
          <t>Sumatera Selatan</t>
        </is>
      </c>
      <c r="C2187" t="inlineStr">
        <is>
          <t>IDSumatera Selatan</t>
        </is>
      </c>
    </row>
    <row r="2188">
      <c r="A2188" t="inlineStr">
        <is>
          <t>ID-SU</t>
        </is>
      </c>
      <c r="B2188" t="inlineStr">
        <is>
          <t>Sumatera Utara</t>
        </is>
      </c>
      <c r="C2188" t="inlineStr">
        <is>
          <t>IDSumatera Utara</t>
        </is>
      </c>
    </row>
    <row r="2189">
      <c r="A2189" t="inlineStr">
        <is>
          <t>IE-C</t>
        </is>
      </c>
      <c r="B2189" t="inlineStr">
        <is>
          <t>Connaught</t>
        </is>
      </c>
      <c r="C2189" t="inlineStr">
        <is>
          <t>IEConnaught</t>
        </is>
      </c>
    </row>
    <row r="2190">
      <c r="A2190" t="inlineStr">
        <is>
          <t>IE-C</t>
        </is>
      </c>
      <c r="B2190" t="inlineStr">
        <is>
          <t>Connacht</t>
        </is>
      </c>
      <c r="C2190" t="inlineStr">
        <is>
          <t>IEConnacht</t>
        </is>
      </c>
    </row>
    <row r="2191">
      <c r="A2191" t="inlineStr">
        <is>
          <t>IE-G</t>
        </is>
      </c>
      <c r="B2191" t="inlineStr">
        <is>
          <t>Galway</t>
        </is>
      </c>
      <c r="C2191" t="inlineStr">
        <is>
          <t>IEGalway</t>
        </is>
      </c>
    </row>
    <row r="2192">
      <c r="A2192" t="inlineStr">
        <is>
          <t>IE-G</t>
        </is>
      </c>
      <c r="B2192" t="inlineStr">
        <is>
          <t>Gaillimh</t>
        </is>
      </c>
      <c r="C2192" t="inlineStr">
        <is>
          <t>IEGaillimh</t>
        </is>
      </c>
    </row>
    <row r="2193">
      <c r="A2193" t="inlineStr">
        <is>
          <t>IE-LM</t>
        </is>
      </c>
      <c r="B2193" t="inlineStr">
        <is>
          <t>Leitrim</t>
        </is>
      </c>
      <c r="C2193" t="inlineStr">
        <is>
          <t>IELeitrim</t>
        </is>
      </c>
    </row>
    <row r="2194">
      <c r="A2194" t="inlineStr">
        <is>
          <t>IE-LM</t>
        </is>
      </c>
      <c r="B2194" t="inlineStr">
        <is>
          <t>Liatroim</t>
        </is>
      </c>
      <c r="C2194" t="inlineStr">
        <is>
          <t>IELiatroim</t>
        </is>
      </c>
    </row>
    <row r="2195">
      <c r="A2195" t="inlineStr">
        <is>
          <t>IE-MO</t>
        </is>
      </c>
      <c r="B2195" t="inlineStr">
        <is>
          <t>Mayo</t>
        </is>
      </c>
      <c r="C2195" t="inlineStr">
        <is>
          <t>IEMayo</t>
        </is>
      </c>
    </row>
    <row r="2196">
      <c r="A2196" t="inlineStr">
        <is>
          <t>IE-MO</t>
        </is>
      </c>
      <c r="B2196" t="inlineStr">
        <is>
          <t>Maigh Eo</t>
        </is>
      </c>
      <c r="C2196" t="inlineStr">
        <is>
          <t>IEMaigh Eo</t>
        </is>
      </c>
    </row>
    <row r="2197">
      <c r="A2197" t="inlineStr">
        <is>
          <t>IE-RN</t>
        </is>
      </c>
      <c r="B2197" t="inlineStr">
        <is>
          <t>Roscommon</t>
        </is>
      </c>
      <c r="C2197" t="inlineStr">
        <is>
          <t>IERoscommon</t>
        </is>
      </c>
    </row>
    <row r="2198">
      <c r="A2198" t="inlineStr">
        <is>
          <t>IE-RN</t>
        </is>
      </c>
      <c r="B2198" t="inlineStr">
        <is>
          <t>Ros Comáin</t>
        </is>
      </c>
      <c r="C2198" t="inlineStr">
        <is>
          <t>IERos Comáin</t>
        </is>
      </c>
    </row>
    <row r="2199">
      <c r="A2199" t="inlineStr">
        <is>
          <t>IE-SO</t>
        </is>
      </c>
      <c r="B2199" t="inlineStr">
        <is>
          <t>Sligo</t>
        </is>
      </c>
      <c r="C2199" t="inlineStr">
        <is>
          <t>IESligo</t>
        </is>
      </c>
    </row>
    <row r="2200">
      <c r="A2200" t="inlineStr">
        <is>
          <t>IE-SO</t>
        </is>
      </c>
      <c r="B2200" t="inlineStr">
        <is>
          <t>Sligeach</t>
        </is>
      </c>
      <c r="C2200" t="inlineStr">
        <is>
          <t>IESligeach</t>
        </is>
      </c>
    </row>
    <row r="2201">
      <c r="A2201" t="inlineStr">
        <is>
          <t>IE-L</t>
        </is>
      </c>
      <c r="B2201" t="inlineStr">
        <is>
          <t>Leinster</t>
        </is>
      </c>
      <c r="C2201" t="inlineStr">
        <is>
          <t>IELeinster</t>
        </is>
      </c>
    </row>
    <row r="2202">
      <c r="A2202" t="inlineStr">
        <is>
          <t>IE-L</t>
        </is>
      </c>
      <c r="B2202" t="inlineStr">
        <is>
          <t>Laighin</t>
        </is>
      </c>
      <c r="C2202" t="inlineStr">
        <is>
          <t>IELaighin</t>
        </is>
      </c>
    </row>
    <row r="2203">
      <c r="A2203" t="inlineStr">
        <is>
          <t>IE-CW</t>
        </is>
      </c>
      <c r="B2203" t="inlineStr">
        <is>
          <t>Carlow</t>
        </is>
      </c>
      <c r="C2203" t="inlineStr">
        <is>
          <t>IECarlow</t>
        </is>
      </c>
    </row>
    <row r="2204">
      <c r="A2204" t="inlineStr">
        <is>
          <t>IE-CW</t>
        </is>
      </c>
      <c r="B2204" t="inlineStr">
        <is>
          <t>Ceatharlach</t>
        </is>
      </c>
      <c r="C2204" t="inlineStr">
        <is>
          <t>IECeatharlach</t>
        </is>
      </c>
    </row>
    <row r="2205">
      <c r="A2205" t="inlineStr">
        <is>
          <t>IE-D</t>
        </is>
      </c>
      <c r="B2205" t="inlineStr">
        <is>
          <t>Dublin</t>
        </is>
      </c>
      <c r="C2205" t="inlineStr">
        <is>
          <t>IEDublin</t>
        </is>
      </c>
    </row>
    <row r="2206">
      <c r="A2206" t="inlineStr">
        <is>
          <t>IE-D</t>
        </is>
      </c>
      <c r="B2206" t="inlineStr">
        <is>
          <t>Baile Átha Cliath</t>
        </is>
      </c>
      <c r="C2206" t="inlineStr">
        <is>
          <t>IEBaile Átha Cliath</t>
        </is>
      </c>
    </row>
    <row r="2207">
      <c r="A2207" t="inlineStr">
        <is>
          <t>IE-KE</t>
        </is>
      </c>
      <c r="B2207" t="inlineStr">
        <is>
          <t>Kildare</t>
        </is>
      </c>
      <c r="C2207" t="inlineStr">
        <is>
          <t>IEKildare</t>
        </is>
      </c>
    </row>
    <row r="2208">
      <c r="A2208" t="inlineStr">
        <is>
          <t>IE-KE</t>
        </is>
      </c>
      <c r="B2208" t="inlineStr">
        <is>
          <t>Cill Dara</t>
        </is>
      </c>
      <c r="C2208" t="inlineStr">
        <is>
          <t>IECill Dara</t>
        </is>
      </c>
    </row>
    <row r="2209">
      <c r="A2209" t="inlineStr">
        <is>
          <t>IE-KK</t>
        </is>
      </c>
      <c r="B2209" t="inlineStr">
        <is>
          <t>Kilkenny</t>
        </is>
      </c>
      <c r="C2209" t="inlineStr">
        <is>
          <t>IEKilkenny</t>
        </is>
      </c>
    </row>
    <row r="2210">
      <c r="A2210" t="inlineStr">
        <is>
          <t>IE-KK</t>
        </is>
      </c>
      <c r="B2210" t="inlineStr">
        <is>
          <t>Cill Chainnigh</t>
        </is>
      </c>
      <c r="C2210" t="inlineStr">
        <is>
          <t>IECill Chainnigh</t>
        </is>
      </c>
    </row>
    <row r="2211">
      <c r="A2211" t="inlineStr">
        <is>
          <t>IE-LD</t>
        </is>
      </c>
      <c r="B2211" t="inlineStr">
        <is>
          <t>Longford</t>
        </is>
      </c>
      <c r="C2211" t="inlineStr">
        <is>
          <t>IELongford</t>
        </is>
      </c>
    </row>
    <row r="2212">
      <c r="A2212" t="inlineStr">
        <is>
          <t>IE-LD</t>
        </is>
      </c>
      <c r="B2212" t="inlineStr">
        <is>
          <t>An Longfort</t>
        </is>
      </c>
      <c r="C2212" t="inlineStr">
        <is>
          <t>IEAn Longfort</t>
        </is>
      </c>
    </row>
    <row r="2213">
      <c r="A2213" t="inlineStr">
        <is>
          <t>IE-LH</t>
        </is>
      </c>
      <c r="B2213" t="inlineStr">
        <is>
          <t>Louth</t>
        </is>
      </c>
      <c r="C2213" t="inlineStr">
        <is>
          <t>IELouth</t>
        </is>
      </c>
    </row>
    <row r="2214">
      <c r="A2214" t="inlineStr">
        <is>
          <t>IE-LH</t>
        </is>
      </c>
      <c r="B2214" t="inlineStr">
        <is>
          <t>Lú</t>
        </is>
      </c>
      <c r="C2214" t="inlineStr">
        <is>
          <t>IELú</t>
        </is>
      </c>
    </row>
    <row r="2215">
      <c r="A2215" t="inlineStr">
        <is>
          <t>IE-LS</t>
        </is>
      </c>
      <c r="B2215" t="inlineStr">
        <is>
          <t>Laois</t>
        </is>
      </c>
      <c r="C2215" t="inlineStr">
        <is>
          <t>IELaois</t>
        </is>
      </c>
    </row>
    <row r="2216">
      <c r="A2216" t="inlineStr">
        <is>
          <t>IE-LS</t>
        </is>
      </c>
      <c r="B2216" t="inlineStr">
        <is>
          <t>Laois</t>
        </is>
      </c>
      <c r="C2216" t="inlineStr">
        <is>
          <t>IELaois</t>
        </is>
      </c>
    </row>
    <row r="2217">
      <c r="A2217" t="inlineStr">
        <is>
          <t>IE-MH</t>
        </is>
      </c>
      <c r="B2217" t="inlineStr">
        <is>
          <t>Meath</t>
        </is>
      </c>
      <c r="C2217" t="inlineStr">
        <is>
          <t>IEMeath</t>
        </is>
      </c>
    </row>
    <row r="2218">
      <c r="A2218" t="inlineStr">
        <is>
          <t>IE-MH</t>
        </is>
      </c>
      <c r="B2218" t="inlineStr">
        <is>
          <t>An Mhí</t>
        </is>
      </c>
      <c r="C2218" t="inlineStr">
        <is>
          <t>IEAn Mhí</t>
        </is>
      </c>
    </row>
    <row r="2219">
      <c r="A2219" t="inlineStr">
        <is>
          <t>IE-OY</t>
        </is>
      </c>
      <c r="B2219" t="inlineStr">
        <is>
          <t>Offaly</t>
        </is>
      </c>
      <c r="C2219" t="inlineStr">
        <is>
          <t>IEOffaly</t>
        </is>
      </c>
    </row>
    <row r="2220">
      <c r="A2220" t="inlineStr">
        <is>
          <t>IE-OY</t>
        </is>
      </c>
      <c r="B2220" t="inlineStr">
        <is>
          <t>Uíbh Fhailí</t>
        </is>
      </c>
      <c r="C2220" t="inlineStr">
        <is>
          <t>IEUíbh Fhailí</t>
        </is>
      </c>
    </row>
    <row r="2221">
      <c r="A2221" t="inlineStr">
        <is>
          <t>IE-WH</t>
        </is>
      </c>
      <c r="B2221" t="inlineStr">
        <is>
          <t>Westmeath</t>
        </is>
      </c>
      <c r="C2221" t="inlineStr">
        <is>
          <t>IEWestmeath</t>
        </is>
      </c>
    </row>
    <row r="2222">
      <c r="A2222" t="inlineStr">
        <is>
          <t>IE-WH</t>
        </is>
      </c>
      <c r="B2222" t="inlineStr">
        <is>
          <t>An Iarmhí</t>
        </is>
      </c>
      <c r="C2222" t="inlineStr">
        <is>
          <t>IEAn Iarmhí</t>
        </is>
      </c>
    </row>
    <row r="2223">
      <c r="A2223" t="inlineStr">
        <is>
          <t>IE-WW</t>
        </is>
      </c>
      <c r="B2223" t="inlineStr">
        <is>
          <t>Wicklow</t>
        </is>
      </c>
      <c r="C2223" t="inlineStr">
        <is>
          <t>IEWicklow</t>
        </is>
      </c>
    </row>
    <row r="2224">
      <c r="A2224" t="inlineStr">
        <is>
          <t>IE-WW</t>
        </is>
      </c>
      <c r="B2224" t="inlineStr">
        <is>
          <t>Cill Mhantáin</t>
        </is>
      </c>
      <c r="C2224" t="inlineStr">
        <is>
          <t>IECill Mhantáin</t>
        </is>
      </c>
    </row>
    <row r="2225">
      <c r="A2225" t="inlineStr">
        <is>
          <t>IE-WX</t>
        </is>
      </c>
      <c r="B2225" t="inlineStr">
        <is>
          <t>Wexford</t>
        </is>
      </c>
      <c r="C2225" t="inlineStr">
        <is>
          <t>IEWexford</t>
        </is>
      </c>
    </row>
    <row r="2226">
      <c r="A2226" t="inlineStr">
        <is>
          <t>IE-WX</t>
        </is>
      </c>
      <c r="B2226" t="inlineStr">
        <is>
          <t>Loch Garman</t>
        </is>
      </c>
      <c r="C2226" t="inlineStr">
        <is>
          <t>IELoch Garman</t>
        </is>
      </c>
    </row>
    <row r="2227">
      <c r="A2227" t="inlineStr">
        <is>
          <t>IE-M</t>
        </is>
      </c>
      <c r="B2227" t="inlineStr">
        <is>
          <t>Munster</t>
        </is>
      </c>
      <c r="C2227" t="inlineStr">
        <is>
          <t>IEMunster</t>
        </is>
      </c>
    </row>
    <row r="2228">
      <c r="A2228" t="inlineStr">
        <is>
          <t>IE-M</t>
        </is>
      </c>
      <c r="B2228" t="inlineStr">
        <is>
          <t>An Mhumhain</t>
        </is>
      </c>
      <c r="C2228" t="inlineStr">
        <is>
          <t>IEAn Mhumhain</t>
        </is>
      </c>
    </row>
    <row r="2229">
      <c r="A2229" t="inlineStr">
        <is>
          <t>IE-CE</t>
        </is>
      </c>
      <c r="B2229" t="inlineStr">
        <is>
          <t>Clare</t>
        </is>
      </c>
      <c r="C2229" t="inlineStr">
        <is>
          <t>IEClare</t>
        </is>
      </c>
    </row>
    <row r="2230">
      <c r="A2230" t="inlineStr">
        <is>
          <t>IE-CE</t>
        </is>
      </c>
      <c r="B2230" t="inlineStr">
        <is>
          <t>An Clár</t>
        </is>
      </c>
      <c r="C2230" t="inlineStr">
        <is>
          <t>IEAn Clár</t>
        </is>
      </c>
    </row>
    <row r="2231">
      <c r="A2231" t="inlineStr">
        <is>
          <t>IE-CO</t>
        </is>
      </c>
      <c r="B2231" t="inlineStr">
        <is>
          <t>Cork</t>
        </is>
      </c>
      <c r="C2231" t="inlineStr">
        <is>
          <t>IECork</t>
        </is>
      </c>
    </row>
    <row r="2232">
      <c r="A2232" t="inlineStr">
        <is>
          <t>IE-CO</t>
        </is>
      </c>
      <c r="B2232" t="inlineStr">
        <is>
          <t>Corcaigh</t>
        </is>
      </c>
      <c r="C2232" t="inlineStr">
        <is>
          <t>IECorcaigh</t>
        </is>
      </c>
    </row>
    <row r="2233">
      <c r="A2233" t="inlineStr">
        <is>
          <t>IE-KY</t>
        </is>
      </c>
      <c r="B2233" t="inlineStr">
        <is>
          <t>Kerry</t>
        </is>
      </c>
      <c r="C2233" t="inlineStr">
        <is>
          <t>IEKerry</t>
        </is>
      </c>
    </row>
    <row r="2234">
      <c r="A2234" t="inlineStr">
        <is>
          <t>IE-KY</t>
        </is>
      </c>
      <c r="B2234" t="inlineStr">
        <is>
          <t>Ciarraí</t>
        </is>
      </c>
      <c r="C2234" t="inlineStr">
        <is>
          <t>IECiarraí</t>
        </is>
      </c>
    </row>
    <row r="2235">
      <c r="A2235" t="inlineStr">
        <is>
          <t>IE-LK</t>
        </is>
      </c>
      <c r="B2235" t="inlineStr">
        <is>
          <t>Limerick</t>
        </is>
      </c>
      <c r="C2235" t="inlineStr">
        <is>
          <t>IELimerick</t>
        </is>
      </c>
    </row>
    <row r="2236">
      <c r="A2236" t="inlineStr">
        <is>
          <t>IE-LK</t>
        </is>
      </c>
      <c r="B2236" t="inlineStr">
        <is>
          <t>Luimneach</t>
        </is>
      </c>
      <c r="C2236" t="inlineStr">
        <is>
          <t>IELuimneach</t>
        </is>
      </c>
    </row>
    <row r="2237">
      <c r="A2237" t="inlineStr">
        <is>
          <t>IE-TA</t>
        </is>
      </c>
      <c r="B2237" t="inlineStr">
        <is>
          <t>Tipperary</t>
        </is>
      </c>
      <c r="C2237" t="inlineStr">
        <is>
          <t>IETipperary</t>
        </is>
      </c>
    </row>
    <row r="2238">
      <c r="A2238" t="inlineStr">
        <is>
          <t>IE-TA</t>
        </is>
      </c>
      <c r="B2238" t="inlineStr">
        <is>
          <t>Tiobraid Árann</t>
        </is>
      </c>
      <c r="C2238" t="inlineStr">
        <is>
          <t>IETiobraid Árann</t>
        </is>
      </c>
    </row>
    <row r="2239">
      <c r="A2239" t="inlineStr">
        <is>
          <t>IE-WD</t>
        </is>
      </c>
      <c r="B2239" t="inlineStr">
        <is>
          <t>Waterford</t>
        </is>
      </c>
      <c r="C2239" t="inlineStr">
        <is>
          <t>IEWaterford</t>
        </is>
      </c>
    </row>
    <row r="2240">
      <c r="A2240" t="inlineStr">
        <is>
          <t>IE-WD</t>
        </is>
      </c>
      <c r="B2240" t="inlineStr">
        <is>
          <t>Port Láirge</t>
        </is>
      </c>
      <c r="C2240" t="inlineStr">
        <is>
          <t>IEPort Láirge</t>
        </is>
      </c>
    </row>
    <row r="2241">
      <c r="A2241" t="inlineStr">
        <is>
          <t>IE-U</t>
        </is>
      </c>
      <c r="B2241" t="inlineStr">
        <is>
          <t>Ulster</t>
        </is>
      </c>
      <c r="C2241" t="inlineStr">
        <is>
          <t>IEUlster</t>
        </is>
      </c>
    </row>
    <row r="2242">
      <c r="A2242" t="inlineStr">
        <is>
          <t>IE-U</t>
        </is>
      </c>
      <c r="B2242" t="inlineStr">
        <is>
          <t>Ulaidh</t>
        </is>
      </c>
      <c r="C2242" t="inlineStr">
        <is>
          <t>IEUlaidh</t>
        </is>
      </c>
    </row>
    <row r="2243">
      <c r="A2243" t="inlineStr">
        <is>
          <t>IE-CN</t>
        </is>
      </c>
      <c r="B2243" t="inlineStr">
        <is>
          <t>Cavan</t>
        </is>
      </c>
      <c r="C2243" t="inlineStr">
        <is>
          <t>IECavan</t>
        </is>
      </c>
    </row>
    <row r="2244">
      <c r="A2244" t="inlineStr">
        <is>
          <t>IE-CN</t>
        </is>
      </c>
      <c r="B2244" t="inlineStr">
        <is>
          <t>An Cabhán</t>
        </is>
      </c>
      <c r="C2244" t="inlineStr">
        <is>
          <t>IEAn Cabhán</t>
        </is>
      </c>
    </row>
    <row r="2245">
      <c r="A2245" t="inlineStr">
        <is>
          <t>IE-DL</t>
        </is>
      </c>
      <c r="B2245" t="inlineStr">
        <is>
          <t>Donegal</t>
        </is>
      </c>
      <c r="C2245" t="inlineStr">
        <is>
          <t>IEDonegal</t>
        </is>
      </c>
    </row>
    <row r="2246">
      <c r="A2246" t="inlineStr">
        <is>
          <t>IE-DL</t>
        </is>
      </c>
      <c r="B2246" t="inlineStr">
        <is>
          <t>Dún na nGall</t>
        </is>
      </c>
      <c r="C2246" t="inlineStr">
        <is>
          <t>IEDún na nGall</t>
        </is>
      </c>
    </row>
    <row r="2247">
      <c r="A2247" t="inlineStr">
        <is>
          <t>IE-MN</t>
        </is>
      </c>
      <c r="B2247" t="inlineStr">
        <is>
          <t>Monaghan</t>
        </is>
      </c>
      <c r="C2247" t="inlineStr">
        <is>
          <t>IEMonaghan</t>
        </is>
      </c>
    </row>
    <row r="2248">
      <c r="A2248" t="inlineStr">
        <is>
          <t>IE-MN</t>
        </is>
      </c>
      <c r="B2248" t="inlineStr">
        <is>
          <t>Muineachán</t>
        </is>
      </c>
      <c r="C2248" t="inlineStr">
        <is>
          <t>IEMuineachán</t>
        </is>
      </c>
    </row>
    <row r="2249">
      <c r="A2249" t="inlineStr">
        <is>
          <t>IL-D</t>
        </is>
      </c>
      <c r="B2249" t="inlineStr">
        <is>
          <t>Al Janūbī</t>
        </is>
      </c>
      <c r="C2249" t="inlineStr">
        <is>
          <t>ILAl Janūbī</t>
        </is>
      </c>
    </row>
    <row r="2250">
      <c r="A2250" t="inlineStr">
        <is>
          <t>IL-D</t>
        </is>
      </c>
      <c r="B2250" t="inlineStr">
        <is>
          <t>HaDarom</t>
        </is>
      </c>
      <c r="C2250" t="inlineStr">
        <is>
          <t>ILHaDarom</t>
        </is>
      </c>
    </row>
    <row r="2251">
      <c r="A2251" t="inlineStr">
        <is>
          <t>IL-HA</t>
        </is>
      </c>
      <c r="B2251" t="inlineStr">
        <is>
          <t>Ḩayfā</t>
        </is>
      </c>
      <c r="C2251" t="inlineStr">
        <is>
          <t>ILḨayfā</t>
        </is>
      </c>
    </row>
    <row r="2252">
      <c r="A2252" t="inlineStr">
        <is>
          <t>IL-HA</t>
        </is>
      </c>
      <c r="B2252" t="inlineStr">
        <is>
          <t>H̱efa</t>
        </is>
      </c>
      <c r="C2252" t="inlineStr">
        <is>
          <t>ILH̱efa</t>
        </is>
      </c>
    </row>
    <row r="2253">
      <c r="A2253" t="inlineStr">
        <is>
          <t>IL-JM</t>
        </is>
      </c>
      <c r="B2253" t="inlineStr">
        <is>
          <t>Al Quds</t>
        </is>
      </c>
      <c r="C2253" t="inlineStr">
        <is>
          <t>ILAl Quds</t>
        </is>
      </c>
    </row>
    <row r="2254">
      <c r="A2254" t="inlineStr">
        <is>
          <t>IL-JM</t>
        </is>
      </c>
      <c r="B2254" t="inlineStr">
        <is>
          <t>Yerushalayim</t>
        </is>
      </c>
      <c r="C2254" t="inlineStr">
        <is>
          <t>ILYerushalayim</t>
        </is>
      </c>
    </row>
    <row r="2255">
      <c r="A2255" t="inlineStr">
        <is>
          <t>IL-M</t>
        </is>
      </c>
      <c r="B2255" t="inlineStr">
        <is>
          <t>Al Awsaţ</t>
        </is>
      </c>
      <c r="C2255" t="inlineStr">
        <is>
          <t>ILAl Awsaţ</t>
        </is>
      </c>
    </row>
    <row r="2256">
      <c r="A2256" t="inlineStr">
        <is>
          <t>IL-M</t>
        </is>
      </c>
      <c r="B2256" t="inlineStr">
        <is>
          <t>HaMerkaz</t>
        </is>
      </c>
      <c r="C2256" t="inlineStr">
        <is>
          <t>ILHaMerkaz</t>
        </is>
      </c>
    </row>
    <row r="2257">
      <c r="A2257" t="inlineStr">
        <is>
          <t>IL-TA</t>
        </is>
      </c>
      <c r="B2257" t="inlineStr">
        <is>
          <t>Tall Abīb</t>
        </is>
      </c>
      <c r="C2257" t="inlineStr">
        <is>
          <t>ILTall Abīb</t>
        </is>
      </c>
    </row>
    <row r="2258">
      <c r="A2258" t="inlineStr">
        <is>
          <t>IL-TA</t>
        </is>
      </c>
      <c r="B2258" t="inlineStr">
        <is>
          <t>Tel Aviv</t>
        </is>
      </c>
      <c r="C2258" t="inlineStr">
        <is>
          <t>ILTel Aviv</t>
        </is>
      </c>
    </row>
    <row r="2259">
      <c r="A2259" t="inlineStr">
        <is>
          <t>IL-Z</t>
        </is>
      </c>
      <c r="B2259" t="inlineStr">
        <is>
          <t>Ash Shamālī</t>
        </is>
      </c>
      <c r="C2259" t="inlineStr">
        <is>
          <t>ILAsh Shamālī</t>
        </is>
      </c>
    </row>
    <row r="2260">
      <c r="A2260" t="inlineStr">
        <is>
          <t>IL-Z</t>
        </is>
      </c>
      <c r="B2260" t="inlineStr">
        <is>
          <t>HaTsafon</t>
        </is>
      </c>
      <c r="C2260" t="inlineStr">
        <is>
          <t>ILHaTsafon</t>
        </is>
      </c>
    </row>
    <row r="2261">
      <c r="A2261" t="inlineStr">
        <is>
          <t>IN-AN</t>
        </is>
      </c>
      <c r="B2261" t="inlineStr">
        <is>
          <t>Andaman and Nicobar Islands</t>
        </is>
      </c>
      <c r="C2261" t="inlineStr">
        <is>
          <t>INAndaman and Nicobar Islands</t>
        </is>
      </c>
    </row>
    <row r="2262">
      <c r="A2262" t="inlineStr">
        <is>
          <t>IN-CH</t>
        </is>
      </c>
      <c r="B2262" t="inlineStr">
        <is>
          <t>Chandīgarh</t>
        </is>
      </c>
      <c r="C2262" t="inlineStr">
        <is>
          <t>INChandīgarh</t>
        </is>
      </c>
    </row>
    <row r="2263">
      <c r="A2263" t="inlineStr">
        <is>
          <t>IN-DH</t>
        </is>
      </c>
      <c r="B2263" t="inlineStr">
        <is>
          <t>Dādra and Nagar Haveli and Damān and Diu</t>
        </is>
      </c>
      <c r="C2263" t="inlineStr">
        <is>
          <t>INDādra and Nagar Haveli and Damān and Diu</t>
        </is>
      </c>
    </row>
    <row r="2264">
      <c r="A2264" t="inlineStr">
        <is>
          <t>IN-DL</t>
        </is>
      </c>
      <c r="B2264" t="inlineStr">
        <is>
          <t>Delhi</t>
        </is>
      </c>
      <c r="C2264" t="inlineStr">
        <is>
          <t>INDelhi</t>
        </is>
      </c>
    </row>
    <row r="2265">
      <c r="A2265" t="inlineStr">
        <is>
          <t>IN-JK</t>
        </is>
      </c>
      <c r="B2265" t="inlineStr">
        <is>
          <t>Jammu and Kashmīr</t>
        </is>
      </c>
      <c r="C2265" t="inlineStr">
        <is>
          <t>INJammu and Kashmīr</t>
        </is>
      </c>
    </row>
    <row r="2266">
      <c r="A2266" t="inlineStr">
        <is>
          <t>IN-LA</t>
        </is>
      </c>
      <c r="B2266" t="inlineStr">
        <is>
          <t>Ladākh</t>
        </is>
      </c>
      <c r="C2266" t="inlineStr">
        <is>
          <t>INLadākh</t>
        </is>
      </c>
    </row>
    <row r="2267">
      <c r="A2267" t="inlineStr">
        <is>
          <t>IN-LD</t>
        </is>
      </c>
      <c r="B2267" t="inlineStr">
        <is>
          <t>Lakshadweep</t>
        </is>
      </c>
      <c r="C2267" t="inlineStr">
        <is>
          <t>INLakshadweep</t>
        </is>
      </c>
    </row>
    <row r="2268">
      <c r="A2268" t="inlineStr">
        <is>
          <t>IN-PY</t>
        </is>
      </c>
      <c r="B2268" t="inlineStr">
        <is>
          <t>Puducherry</t>
        </is>
      </c>
      <c r="C2268" t="inlineStr">
        <is>
          <t>INPuducherry</t>
        </is>
      </c>
    </row>
    <row r="2269">
      <c r="A2269" t="inlineStr">
        <is>
          <t>IN-AP</t>
        </is>
      </c>
      <c r="B2269" t="inlineStr">
        <is>
          <t>Andhra Pradesh</t>
        </is>
      </c>
      <c r="C2269" t="inlineStr">
        <is>
          <t>INAndhra Pradesh</t>
        </is>
      </c>
    </row>
    <row r="2270">
      <c r="A2270" t="inlineStr">
        <is>
          <t>IN-AR</t>
        </is>
      </c>
      <c r="B2270" t="inlineStr">
        <is>
          <t>Arunāchal Pradesh</t>
        </is>
      </c>
      <c r="C2270" t="inlineStr">
        <is>
          <t>INArunāchal Pradesh</t>
        </is>
      </c>
    </row>
    <row r="2271">
      <c r="A2271" t="inlineStr">
        <is>
          <t>IN-AS</t>
        </is>
      </c>
      <c r="B2271" t="inlineStr">
        <is>
          <t>Assam</t>
        </is>
      </c>
      <c r="C2271" t="inlineStr">
        <is>
          <t>INAssam</t>
        </is>
      </c>
    </row>
    <row r="2272">
      <c r="A2272" t="inlineStr">
        <is>
          <t>IN-BR</t>
        </is>
      </c>
      <c r="B2272" t="inlineStr">
        <is>
          <t>Bihār</t>
        </is>
      </c>
      <c r="C2272" t="inlineStr">
        <is>
          <t>INBihār</t>
        </is>
      </c>
    </row>
    <row r="2273">
      <c r="A2273" t="inlineStr">
        <is>
          <t>IN-CG</t>
        </is>
      </c>
      <c r="B2273" t="inlineStr">
        <is>
          <t>Chhattīsgarh</t>
        </is>
      </c>
      <c r="C2273" t="inlineStr">
        <is>
          <t>INChhattīsgarh</t>
        </is>
      </c>
    </row>
    <row r="2274">
      <c r="A2274" t="inlineStr">
        <is>
          <t>IN-GA</t>
        </is>
      </c>
      <c r="B2274" t="inlineStr">
        <is>
          <t>Goa</t>
        </is>
      </c>
      <c r="C2274" t="inlineStr">
        <is>
          <t>INGoa</t>
        </is>
      </c>
    </row>
    <row r="2275">
      <c r="A2275" t="inlineStr">
        <is>
          <t>IN-GJ</t>
        </is>
      </c>
      <c r="B2275" t="inlineStr">
        <is>
          <t>Gujarāt</t>
        </is>
      </c>
      <c r="C2275" t="inlineStr">
        <is>
          <t>INGujarāt</t>
        </is>
      </c>
    </row>
    <row r="2276">
      <c r="A2276" t="inlineStr">
        <is>
          <t>IN-HP</t>
        </is>
      </c>
      <c r="B2276" t="inlineStr">
        <is>
          <t>Himāchal Pradesh</t>
        </is>
      </c>
      <c r="C2276" t="inlineStr">
        <is>
          <t>INHimāchal Pradesh</t>
        </is>
      </c>
    </row>
    <row r="2277">
      <c r="A2277" t="inlineStr">
        <is>
          <t>IN-HR</t>
        </is>
      </c>
      <c r="B2277" t="inlineStr">
        <is>
          <t>Haryāna</t>
        </is>
      </c>
      <c r="C2277" t="inlineStr">
        <is>
          <t>INHaryāna</t>
        </is>
      </c>
    </row>
    <row r="2278">
      <c r="A2278" t="inlineStr">
        <is>
          <t>IN-JH</t>
        </is>
      </c>
      <c r="B2278" t="inlineStr">
        <is>
          <t>Jhārkhand</t>
        </is>
      </c>
      <c r="C2278" t="inlineStr">
        <is>
          <t>INJhārkhand</t>
        </is>
      </c>
    </row>
    <row r="2279">
      <c r="A2279" t="inlineStr">
        <is>
          <t>IN-KA</t>
        </is>
      </c>
      <c r="B2279" t="inlineStr">
        <is>
          <t>Karnātaka</t>
        </is>
      </c>
      <c r="C2279" t="inlineStr">
        <is>
          <t>INKarnātaka</t>
        </is>
      </c>
    </row>
    <row r="2280">
      <c r="A2280" t="inlineStr">
        <is>
          <t>IN-KL</t>
        </is>
      </c>
      <c r="B2280" t="inlineStr">
        <is>
          <t>Kerala</t>
        </is>
      </c>
      <c r="C2280" t="inlineStr">
        <is>
          <t>INKerala</t>
        </is>
      </c>
    </row>
    <row r="2281">
      <c r="A2281" t="inlineStr">
        <is>
          <t>IN-MH</t>
        </is>
      </c>
      <c r="B2281" t="inlineStr">
        <is>
          <t>Mahārāshtra</t>
        </is>
      </c>
      <c r="C2281" t="inlineStr">
        <is>
          <t>INMahārāshtra</t>
        </is>
      </c>
    </row>
    <row r="2282">
      <c r="A2282" t="inlineStr">
        <is>
          <t>IN-ML</t>
        </is>
      </c>
      <c r="B2282" t="inlineStr">
        <is>
          <t>Meghālaya</t>
        </is>
      </c>
      <c r="C2282" t="inlineStr">
        <is>
          <t>INMeghālaya</t>
        </is>
      </c>
    </row>
    <row r="2283">
      <c r="A2283" t="inlineStr">
        <is>
          <t>IN-MN</t>
        </is>
      </c>
      <c r="B2283" t="inlineStr">
        <is>
          <t>Manipur</t>
        </is>
      </c>
      <c r="C2283" t="inlineStr">
        <is>
          <t>INManipur</t>
        </is>
      </c>
    </row>
    <row r="2284">
      <c r="A2284" t="inlineStr">
        <is>
          <t>IN-MP</t>
        </is>
      </c>
      <c r="B2284" t="inlineStr">
        <is>
          <t>Madhya Pradesh</t>
        </is>
      </c>
      <c r="C2284" t="inlineStr">
        <is>
          <t>INMadhya Pradesh</t>
        </is>
      </c>
    </row>
    <row r="2285">
      <c r="A2285" t="inlineStr">
        <is>
          <t>IN-MZ</t>
        </is>
      </c>
      <c r="B2285" t="inlineStr">
        <is>
          <t>Mizoram</t>
        </is>
      </c>
      <c r="C2285" t="inlineStr">
        <is>
          <t>INMizoram</t>
        </is>
      </c>
    </row>
    <row r="2286">
      <c r="A2286" t="inlineStr">
        <is>
          <t>IN-NL</t>
        </is>
      </c>
      <c r="B2286" t="inlineStr">
        <is>
          <t>Nāgāland</t>
        </is>
      </c>
      <c r="C2286" t="inlineStr">
        <is>
          <t>INNāgāland</t>
        </is>
      </c>
    </row>
    <row r="2287">
      <c r="A2287" t="inlineStr">
        <is>
          <t>IN-OD</t>
        </is>
      </c>
      <c r="B2287" t="inlineStr">
        <is>
          <t>Odisha</t>
        </is>
      </c>
      <c r="C2287" t="inlineStr">
        <is>
          <t>INOdisha</t>
        </is>
      </c>
    </row>
    <row r="2288">
      <c r="A2288" t="inlineStr">
        <is>
          <t>IN-PB</t>
        </is>
      </c>
      <c r="B2288" t="inlineStr">
        <is>
          <t>Punjab</t>
        </is>
      </c>
      <c r="C2288" t="inlineStr">
        <is>
          <t>INPunjab</t>
        </is>
      </c>
    </row>
    <row r="2289">
      <c r="A2289" t="inlineStr">
        <is>
          <t>IN-RJ</t>
        </is>
      </c>
      <c r="B2289" t="inlineStr">
        <is>
          <t>Rājasthān</t>
        </is>
      </c>
      <c r="C2289" t="inlineStr">
        <is>
          <t>INRājasthān</t>
        </is>
      </c>
    </row>
    <row r="2290">
      <c r="A2290" t="inlineStr">
        <is>
          <t>IN-SK</t>
        </is>
      </c>
      <c r="B2290" t="inlineStr">
        <is>
          <t>Sikkim</t>
        </is>
      </c>
      <c r="C2290" t="inlineStr">
        <is>
          <t>INSikkim</t>
        </is>
      </c>
    </row>
    <row r="2291">
      <c r="A2291" t="inlineStr">
        <is>
          <t>IN-TN</t>
        </is>
      </c>
      <c r="B2291" t="inlineStr">
        <is>
          <t>Tamil Nādu</t>
        </is>
      </c>
      <c r="C2291" t="inlineStr">
        <is>
          <t>INTamil Nādu</t>
        </is>
      </c>
    </row>
    <row r="2292">
      <c r="A2292" t="inlineStr">
        <is>
          <t>IN-TR</t>
        </is>
      </c>
      <c r="B2292" t="inlineStr">
        <is>
          <t>Tripura</t>
        </is>
      </c>
      <c r="C2292" t="inlineStr">
        <is>
          <t>INTripura</t>
        </is>
      </c>
    </row>
    <row r="2293">
      <c r="A2293" t="inlineStr">
        <is>
          <t>IN-TS</t>
        </is>
      </c>
      <c r="B2293" t="inlineStr">
        <is>
          <t>Telangāna</t>
        </is>
      </c>
      <c r="C2293" t="inlineStr">
        <is>
          <t>INTelangāna</t>
        </is>
      </c>
    </row>
    <row r="2294">
      <c r="A2294" t="inlineStr">
        <is>
          <t>IN-UK</t>
        </is>
      </c>
      <c r="B2294" t="inlineStr">
        <is>
          <t>Uttarākhand</t>
        </is>
      </c>
      <c r="C2294" t="inlineStr">
        <is>
          <t>INUttarākhand</t>
        </is>
      </c>
    </row>
    <row r="2295">
      <c r="A2295" t="inlineStr">
        <is>
          <t>IN-UP</t>
        </is>
      </c>
      <c r="B2295" t="inlineStr">
        <is>
          <t>Uttar Pradesh</t>
        </is>
      </c>
      <c r="C2295" t="inlineStr">
        <is>
          <t>INUttar Pradesh</t>
        </is>
      </c>
    </row>
    <row r="2296">
      <c r="A2296" t="inlineStr">
        <is>
          <t>IN-WB</t>
        </is>
      </c>
      <c r="B2296" t="inlineStr">
        <is>
          <t>West Bengal</t>
        </is>
      </c>
      <c r="C2296" t="inlineStr">
        <is>
          <t>INWest Bengal</t>
        </is>
      </c>
    </row>
    <row r="2297">
      <c r="A2297" t="inlineStr">
        <is>
          <t>IQ-AN</t>
        </is>
      </c>
      <c r="B2297" t="inlineStr">
        <is>
          <t>Al Anbār</t>
        </is>
      </c>
      <c r="C2297" t="inlineStr">
        <is>
          <t>IQAl Anbār</t>
        </is>
      </c>
    </row>
    <row r="2298">
      <c r="A2298" t="inlineStr">
        <is>
          <t>IQ-BA</t>
        </is>
      </c>
      <c r="B2298" t="inlineStr">
        <is>
          <t>Al Başrah</t>
        </is>
      </c>
      <c r="C2298" t="inlineStr">
        <is>
          <t>IQAl Başrah</t>
        </is>
      </c>
    </row>
    <row r="2299">
      <c r="A2299" t="inlineStr">
        <is>
          <t>IQ-BB</t>
        </is>
      </c>
      <c r="B2299" t="inlineStr">
        <is>
          <t>Bābil</t>
        </is>
      </c>
      <c r="C2299" t="inlineStr">
        <is>
          <t>IQBābil</t>
        </is>
      </c>
    </row>
    <row r="2300">
      <c r="A2300" t="inlineStr">
        <is>
          <t>IQ-BG</t>
        </is>
      </c>
      <c r="B2300" t="inlineStr">
        <is>
          <t>Baghdād</t>
        </is>
      </c>
      <c r="C2300" t="inlineStr">
        <is>
          <t>IQBaghdād</t>
        </is>
      </c>
    </row>
    <row r="2301">
      <c r="A2301" t="inlineStr">
        <is>
          <t>IQ-DI</t>
        </is>
      </c>
      <c r="B2301" t="inlineStr">
        <is>
          <t>Diyālá</t>
        </is>
      </c>
      <c r="C2301" t="inlineStr">
        <is>
          <t>IQDiyālá</t>
        </is>
      </c>
    </row>
    <row r="2302">
      <c r="A2302" t="inlineStr">
        <is>
          <t>IQ-DQ</t>
        </is>
      </c>
      <c r="B2302" t="inlineStr">
        <is>
          <t>Dhī Qār</t>
        </is>
      </c>
      <c r="C2302" t="inlineStr">
        <is>
          <t>IQDhī Qār</t>
        </is>
      </c>
    </row>
    <row r="2303">
      <c r="A2303" t="inlineStr">
        <is>
          <t>IQ-KA</t>
        </is>
      </c>
      <c r="B2303" t="inlineStr">
        <is>
          <t>Karbalā’</t>
        </is>
      </c>
      <c r="C2303" t="inlineStr">
        <is>
          <t>IQKarbalā’</t>
        </is>
      </c>
    </row>
    <row r="2304">
      <c r="A2304" t="inlineStr">
        <is>
          <t>IQ-KI</t>
        </is>
      </c>
      <c r="B2304" t="inlineStr">
        <is>
          <t>Kirkūk</t>
        </is>
      </c>
      <c r="C2304" t="inlineStr">
        <is>
          <t>IQKirkūk</t>
        </is>
      </c>
    </row>
    <row r="2305">
      <c r="A2305" t="inlineStr">
        <is>
          <t>IQ-MA</t>
        </is>
      </c>
      <c r="B2305" t="inlineStr">
        <is>
          <t>Maysān</t>
        </is>
      </c>
      <c r="C2305" t="inlineStr">
        <is>
          <t>IQMaysān</t>
        </is>
      </c>
    </row>
    <row r="2306">
      <c r="A2306" t="inlineStr">
        <is>
          <t>IQ-MU</t>
        </is>
      </c>
      <c r="B2306" t="inlineStr">
        <is>
          <t>Al Muthanná</t>
        </is>
      </c>
      <c r="C2306" t="inlineStr">
        <is>
          <t>IQAl Muthanná</t>
        </is>
      </c>
    </row>
    <row r="2307">
      <c r="A2307" t="inlineStr">
        <is>
          <t>IQ-NA</t>
        </is>
      </c>
      <c r="B2307" t="inlineStr">
        <is>
          <t>An Najaf</t>
        </is>
      </c>
      <c r="C2307" t="inlineStr">
        <is>
          <t>IQAn Najaf</t>
        </is>
      </c>
    </row>
    <row r="2308">
      <c r="A2308" t="inlineStr">
        <is>
          <t>IQ-NI</t>
        </is>
      </c>
      <c r="B2308" t="inlineStr">
        <is>
          <t>Nīnawá</t>
        </is>
      </c>
      <c r="C2308" t="inlineStr">
        <is>
          <t>IQNīnawá</t>
        </is>
      </c>
    </row>
    <row r="2309">
      <c r="A2309" t="inlineStr">
        <is>
          <t>IQ-QA</t>
        </is>
      </c>
      <c r="B2309" t="inlineStr">
        <is>
          <t>Al Qādisīyah</t>
        </is>
      </c>
      <c r="C2309" t="inlineStr">
        <is>
          <t>IQAl Qādisīyah</t>
        </is>
      </c>
    </row>
    <row r="2310">
      <c r="A2310" t="inlineStr">
        <is>
          <t>IQ-SD</t>
        </is>
      </c>
      <c r="B2310" t="inlineStr">
        <is>
          <t>Şalāḩ ad Dīn</t>
        </is>
      </c>
      <c r="C2310" t="inlineStr">
        <is>
          <t>IQŞalāḩ ad Dīn</t>
        </is>
      </c>
    </row>
    <row r="2311">
      <c r="A2311" t="inlineStr">
        <is>
          <t>IQ-WA</t>
        </is>
      </c>
      <c r="B2311" t="inlineStr">
        <is>
          <t>Wāsiţ</t>
        </is>
      </c>
      <c r="C2311" t="inlineStr">
        <is>
          <t>IQWāsiţ</t>
        </is>
      </c>
    </row>
    <row r="2312">
      <c r="A2312" t="inlineStr">
        <is>
          <t>IQ-KR</t>
        </is>
      </c>
      <c r="B2312" t="inlineStr">
        <is>
          <t>Iqlīm Kūrdistān</t>
        </is>
      </c>
      <c r="C2312" t="inlineStr">
        <is>
          <t>IQIqlīm Kūrdistān</t>
        </is>
      </c>
    </row>
    <row r="2313">
      <c r="A2313" t="inlineStr">
        <is>
          <t>IQ-KR</t>
        </is>
      </c>
      <c r="B2313" t="inlineStr">
        <is>
          <t>Herêm-î Kurdistan</t>
        </is>
      </c>
      <c r="C2313" t="inlineStr">
        <is>
          <t>IQHerêm-î Kurdistan</t>
        </is>
      </c>
    </row>
    <row r="2314">
      <c r="A2314" t="inlineStr">
        <is>
          <t>IQ-AR</t>
        </is>
      </c>
      <c r="B2314" t="inlineStr">
        <is>
          <t>Arbīl</t>
        </is>
      </c>
      <c r="C2314" t="inlineStr">
        <is>
          <t>IQArbīl</t>
        </is>
      </c>
    </row>
    <row r="2315">
      <c r="A2315" t="inlineStr">
        <is>
          <t>IQ-AR</t>
        </is>
      </c>
      <c r="B2315" t="inlineStr">
        <is>
          <t>Hewlêr</t>
        </is>
      </c>
      <c r="C2315" t="inlineStr">
        <is>
          <t>IQHewlêr</t>
        </is>
      </c>
    </row>
    <row r="2316">
      <c r="A2316" t="inlineStr">
        <is>
          <t>IQ-DA</t>
        </is>
      </c>
      <c r="B2316" t="inlineStr">
        <is>
          <t>Dahūk</t>
        </is>
      </c>
      <c r="C2316" t="inlineStr">
        <is>
          <t>IQDahūk</t>
        </is>
      </c>
    </row>
    <row r="2317">
      <c r="A2317" t="inlineStr">
        <is>
          <t>IQ-DA</t>
        </is>
      </c>
      <c r="B2317" t="inlineStr">
        <is>
          <t>Dihok</t>
        </is>
      </c>
      <c r="C2317" t="inlineStr">
        <is>
          <t>IQDihok</t>
        </is>
      </c>
    </row>
    <row r="2318">
      <c r="A2318" t="inlineStr">
        <is>
          <t>IQ-SU</t>
        </is>
      </c>
      <c r="B2318" t="inlineStr">
        <is>
          <t>As Sulaymānīyah</t>
        </is>
      </c>
      <c r="C2318" t="inlineStr">
        <is>
          <t>IQAs Sulaymānīyah</t>
        </is>
      </c>
    </row>
    <row r="2319">
      <c r="A2319" t="inlineStr">
        <is>
          <t>IQ-SU</t>
        </is>
      </c>
      <c r="B2319" t="inlineStr">
        <is>
          <t>Slêmanî</t>
        </is>
      </c>
      <c r="C2319" t="inlineStr">
        <is>
          <t>IQSlêmanî</t>
        </is>
      </c>
    </row>
    <row r="2320">
      <c r="A2320" t="inlineStr">
        <is>
          <t>IR-00</t>
        </is>
      </c>
      <c r="B2320" t="inlineStr">
        <is>
          <t>Markazī</t>
        </is>
      </c>
      <c r="C2320" t="inlineStr">
        <is>
          <t>IRMarkazī</t>
        </is>
      </c>
    </row>
    <row r="2321">
      <c r="A2321" t="inlineStr">
        <is>
          <t>IR-01</t>
        </is>
      </c>
      <c r="B2321" t="inlineStr">
        <is>
          <t>Gīlān</t>
        </is>
      </c>
      <c r="C2321" t="inlineStr">
        <is>
          <t>IRGīlān</t>
        </is>
      </c>
    </row>
    <row r="2322">
      <c r="A2322" t="inlineStr">
        <is>
          <t>IR-02</t>
        </is>
      </c>
      <c r="B2322" t="inlineStr">
        <is>
          <t>Māzandarān</t>
        </is>
      </c>
      <c r="C2322" t="inlineStr">
        <is>
          <t>IRMāzandarān</t>
        </is>
      </c>
    </row>
    <row r="2323">
      <c r="A2323" t="inlineStr">
        <is>
          <t>IR-03</t>
        </is>
      </c>
      <c r="B2323" t="inlineStr">
        <is>
          <t>Āz̄ārbāyjān-e Shārqī</t>
        </is>
      </c>
      <c r="C2323" t="inlineStr">
        <is>
          <t>IRĀz̄ārbāyjān-e Shārqī</t>
        </is>
      </c>
    </row>
    <row r="2324">
      <c r="A2324" t="inlineStr">
        <is>
          <t>IR-04</t>
        </is>
      </c>
      <c r="B2324" t="inlineStr">
        <is>
          <t>Āz̄ārbāyjān-e Ghārbī</t>
        </is>
      </c>
      <c r="C2324" t="inlineStr">
        <is>
          <t>IRĀz̄ārbāyjān-e Ghārbī</t>
        </is>
      </c>
    </row>
    <row r="2325">
      <c r="A2325" t="inlineStr">
        <is>
          <t>IR-05</t>
        </is>
      </c>
      <c r="B2325" t="inlineStr">
        <is>
          <t>Kermānshāh</t>
        </is>
      </c>
      <c r="C2325" t="inlineStr">
        <is>
          <t>IRKermānshāh</t>
        </is>
      </c>
    </row>
    <row r="2326">
      <c r="A2326" t="inlineStr">
        <is>
          <t>IR-06</t>
        </is>
      </c>
      <c r="B2326" t="inlineStr">
        <is>
          <t>Khūzestān</t>
        </is>
      </c>
      <c r="C2326" t="inlineStr">
        <is>
          <t>IRKhūzestān</t>
        </is>
      </c>
    </row>
    <row r="2327">
      <c r="A2327" t="inlineStr">
        <is>
          <t>IR-07</t>
        </is>
      </c>
      <c r="B2327" t="inlineStr">
        <is>
          <t>Fārs</t>
        </is>
      </c>
      <c r="C2327" t="inlineStr">
        <is>
          <t>IRFārs</t>
        </is>
      </c>
    </row>
    <row r="2328">
      <c r="A2328" t="inlineStr">
        <is>
          <t>IR-08</t>
        </is>
      </c>
      <c r="B2328" t="inlineStr">
        <is>
          <t>Kermān</t>
        </is>
      </c>
      <c r="C2328" t="inlineStr">
        <is>
          <t>IRKermān</t>
        </is>
      </c>
    </row>
    <row r="2329">
      <c r="A2329" t="inlineStr">
        <is>
          <t>IR-09</t>
        </is>
      </c>
      <c r="B2329" t="inlineStr">
        <is>
          <t>Khorāsān-e Raẕavī</t>
        </is>
      </c>
      <c r="C2329" t="inlineStr">
        <is>
          <t>IRKhorāsān-e Raẕavī</t>
        </is>
      </c>
    </row>
    <row r="2330">
      <c r="A2330" t="inlineStr">
        <is>
          <t>IR-10</t>
        </is>
      </c>
      <c r="B2330" t="inlineStr">
        <is>
          <t>Eşfahān</t>
        </is>
      </c>
      <c r="C2330" t="inlineStr">
        <is>
          <t>IREşfahān</t>
        </is>
      </c>
    </row>
    <row r="2331">
      <c r="A2331" t="inlineStr">
        <is>
          <t>IR-11</t>
        </is>
      </c>
      <c r="B2331" t="inlineStr">
        <is>
          <t>Sīstān va Balūchestān</t>
        </is>
      </c>
      <c r="C2331" t="inlineStr">
        <is>
          <t>IRSīstān va Balūchestān</t>
        </is>
      </c>
    </row>
    <row r="2332">
      <c r="A2332" t="inlineStr">
        <is>
          <t>IR-12</t>
        </is>
      </c>
      <c r="B2332" t="inlineStr">
        <is>
          <t>Kordestān</t>
        </is>
      </c>
      <c r="C2332" t="inlineStr">
        <is>
          <t>IRKordestān</t>
        </is>
      </c>
    </row>
    <row r="2333">
      <c r="A2333" t="inlineStr">
        <is>
          <t>IR-13</t>
        </is>
      </c>
      <c r="B2333" t="inlineStr">
        <is>
          <t>Hamadān</t>
        </is>
      </c>
      <c r="C2333" t="inlineStr">
        <is>
          <t>IRHamadān</t>
        </is>
      </c>
    </row>
    <row r="2334">
      <c r="A2334" t="inlineStr">
        <is>
          <t>IR-14</t>
        </is>
      </c>
      <c r="B2334" t="inlineStr">
        <is>
          <t>Chahār Maḩāl va Bakhtīārī</t>
        </is>
      </c>
      <c r="C2334" t="inlineStr">
        <is>
          <t>IRChahār Maḩāl va Bakhtīārī</t>
        </is>
      </c>
    </row>
    <row r="2335">
      <c r="A2335" t="inlineStr">
        <is>
          <t>IR-15</t>
        </is>
      </c>
      <c r="B2335" t="inlineStr">
        <is>
          <t>Lorestān</t>
        </is>
      </c>
      <c r="C2335" t="inlineStr">
        <is>
          <t>IRLorestān</t>
        </is>
      </c>
    </row>
    <row r="2336">
      <c r="A2336" t="inlineStr">
        <is>
          <t>IR-16</t>
        </is>
      </c>
      <c r="B2336" t="inlineStr">
        <is>
          <t>Īlām</t>
        </is>
      </c>
      <c r="C2336" t="inlineStr">
        <is>
          <t>IRĪlām</t>
        </is>
      </c>
    </row>
    <row r="2337">
      <c r="A2337" t="inlineStr">
        <is>
          <t>IR-17</t>
        </is>
      </c>
      <c r="B2337" t="inlineStr">
        <is>
          <t>Kohgīlūyeh va Bowyer Aḩmad</t>
        </is>
      </c>
      <c r="C2337" t="inlineStr">
        <is>
          <t>IRKohgīlūyeh va Bowyer Aḩmad</t>
        </is>
      </c>
    </row>
    <row r="2338">
      <c r="A2338" t="inlineStr">
        <is>
          <t>IR-18</t>
        </is>
      </c>
      <c r="B2338" t="inlineStr">
        <is>
          <t>Būshehr</t>
        </is>
      </c>
      <c r="C2338" t="inlineStr">
        <is>
          <t>IRBūshehr</t>
        </is>
      </c>
    </row>
    <row r="2339">
      <c r="A2339" t="inlineStr">
        <is>
          <t>IR-19</t>
        </is>
      </c>
      <c r="B2339" t="inlineStr">
        <is>
          <t>Zanjān</t>
        </is>
      </c>
      <c r="C2339" t="inlineStr">
        <is>
          <t>IRZanjān</t>
        </is>
      </c>
    </row>
    <row r="2340">
      <c r="A2340" t="inlineStr">
        <is>
          <t>IR-20</t>
        </is>
      </c>
      <c r="B2340" t="inlineStr">
        <is>
          <t>Semnān</t>
        </is>
      </c>
      <c r="C2340" t="inlineStr">
        <is>
          <t>IRSemnān</t>
        </is>
      </c>
    </row>
    <row r="2341">
      <c r="A2341" t="inlineStr">
        <is>
          <t>IR-21</t>
        </is>
      </c>
      <c r="B2341" t="inlineStr">
        <is>
          <t>Yazd</t>
        </is>
      </c>
      <c r="C2341" t="inlineStr">
        <is>
          <t>IRYazd</t>
        </is>
      </c>
    </row>
    <row r="2342">
      <c r="A2342" t="inlineStr">
        <is>
          <t>IR-22</t>
        </is>
      </c>
      <c r="B2342" t="inlineStr">
        <is>
          <t>Hormozgān</t>
        </is>
      </c>
      <c r="C2342" t="inlineStr">
        <is>
          <t>IRHormozgān</t>
        </is>
      </c>
    </row>
    <row r="2343">
      <c r="A2343" t="inlineStr">
        <is>
          <t>IR-23</t>
        </is>
      </c>
      <c r="B2343" t="inlineStr">
        <is>
          <t>Tehrān</t>
        </is>
      </c>
      <c r="C2343" t="inlineStr">
        <is>
          <t>IRTehrān</t>
        </is>
      </c>
    </row>
    <row r="2344">
      <c r="A2344" t="inlineStr">
        <is>
          <t>IR-24</t>
        </is>
      </c>
      <c r="B2344" t="inlineStr">
        <is>
          <t>Ardabīl</t>
        </is>
      </c>
      <c r="C2344" t="inlineStr">
        <is>
          <t>IRArdabīl</t>
        </is>
      </c>
    </row>
    <row r="2345">
      <c r="A2345" t="inlineStr">
        <is>
          <t>IR-25</t>
        </is>
      </c>
      <c r="B2345" t="inlineStr">
        <is>
          <t>Qom</t>
        </is>
      </c>
      <c r="C2345" t="inlineStr">
        <is>
          <t>IRQom</t>
        </is>
      </c>
    </row>
    <row r="2346">
      <c r="A2346" t="inlineStr">
        <is>
          <t>IR-26</t>
        </is>
      </c>
      <c r="B2346" t="inlineStr">
        <is>
          <t>Qazvīn</t>
        </is>
      </c>
      <c r="C2346" t="inlineStr">
        <is>
          <t>IRQazvīn</t>
        </is>
      </c>
    </row>
    <row r="2347">
      <c r="A2347" t="inlineStr">
        <is>
          <t>IR-27</t>
        </is>
      </c>
      <c r="B2347" t="inlineStr">
        <is>
          <t>Golestān</t>
        </is>
      </c>
      <c r="C2347" t="inlineStr">
        <is>
          <t>IRGolestān</t>
        </is>
      </c>
    </row>
    <row r="2348">
      <c r="A2348" t="inlineStr">
        <is>
          <t>IR-28</t>
        </is>
      </c>
      <c r="B2348" t="inlineStr">
        <is>
          <t>Khorāsān-e Shomālī</t>
        </is>
      </c>
      <c r="C2348" t="inlineStr">
        <is>
          <t>IRKhorāsān-e Shomālī</t>
        </is>
      </c>
    </row>
    <row r="2349">
      <c r="A2349" t="inlineStr">
        <is>
          <t>IR-29</t>
        </is>
      </c>
      <c r="B2349" t="inlineStr">
        <is>
          <t>Khorāsān-e Jonūbī</t>
        </is>
      </c>
      <c r="C2349" t="inlineStr">
        <is>
          <t>IRKhorāsān-e Jonūbī</t>
        </is>
      </c>
    </row>
    <row r="2350">
      <c r="A2350" t="inlineStr">
        <is>
          <t>IR-30</t>
        </is>
      </c>
      <c r="B2350" t="inlineStr">
        <is>
          <t>Alborz</t>
        </is>
      </c>
      <c r="C2350" t="inlineStr">
        <is>
          <t>IRAlborz</t>
        </is>
      </c>
    </row>
    <row r="2351">
      <c r="A2351" t="inlineStr">
        <is>
          <t>IS-1</t>
        </is>
      </c>
      <c r="B2351" t="inlineStr">
        <is>
          <t>Höfuðborgarsvæði</t>
        </is>
      </c>
      <c r="C2351" t="inlineStr">
        <is>
          <t>ISHöfuðborgarsvæði</t>
        </is>
      </c>
    </row>
    <row r="2352">
      <c r="A2352" t="inlineStr">
        <is>
          <t>IS-GAR</t>
        </is>
      </c>
      <c r="B2352" t="inlineStr">
        <is>
          <t>Garðabær</t>
        </is>
      </c>
      <c r="C2352" t="inlineStr">
        <is>
          <t>ISGarðabær</t>
        </is>
      </c>
    </row>
    <row r="2353">
      <c r="A2353" t="inlineStr">
        <is>
          <t>IS-HAF</t>
        </is>
      </c>
      <c r="B2353" t="inlineStr">
        <is>
          <t>Hafnarfjarðarkaupstaður</t>
        </is>
      </c>
      <c r="C2353" t="inlineStr">
        <is>
          <t>ISHafnarfjarðarkaupstaður</t>
        </is>
      </c>
    </row>
    <row r="2354">
      <c r="A2354" t="inlineStr">
        <is>
          <t>IS-KJO</t>
        </is>
      </c>
      <c r="B2354" t="inlineStr">
        <is>
          <t>Kjósarhreppur</t>
        </is>
      </c>
      <c r="C2354" t="inlineStr">
        <is>
          <t>ISKjósarhreppur</t>
        </is>
      </c>
    </row>
    <row r="2355">
      <c r="A2355" t="inlineStr">
        <is>
          <t>IS-KOP</t>
        </is>
      </c>
      <c r="B2355" t="inlineStr">
        <is>
          <t>Kópavogsbær</t>
        </is>
      </c>
      <c r="C2355" t="inlineStr">
        <is>
          <t>ISKópavogsbær</t>
        </is>
      </c>
    </row>
    <row r="2356">
      <c r="A2356" t="inlineStr">
        <is>
          <t>IS-MOS</t>
        </is>
      </c>
      <c r="B2356" t="inlineStr">
        <is>
          <t>Mosfellsbær</t>
        </is>
      </c>
      <c r="C2356" t="inlineStr">
        <is>
          <t>ISMosfellsbær</t>
        </is>
      </c>
    </row>
    <row r="2357">
      <c r="A2357" t="inlineStr">
        <is>
          <t>IS-RKV</t>
        </is>
      </c>
      <c r="B2357" t="inlineStr">
        <is>
          <t>Reykjavíkurborg</t>
        </is>
      </c>
      <c r="C2357" t="inlineStr">
        <is>
          <t>ISReykjavíkurborg</t>
        </is>
      </c>
    </row>
    <row r="2358">
      <c r="A2358" t="inlineStr">
        <is>
          <t>IS-SEL</t>
        </is>
      </c>
      <c r="B2358" t="inlineStr">
        <is>
          <t>Seltjarnarnesbær</t>
        </is>
      </c>
      <c r="C2358" t="inlineStr">
        <is>
          <t>ISSeltjarnarnesbær</t>
        </is>
      </c>
    </row>
    <row r="2359">
      <c r="A2359" t="inlineStr">
        <is>
          <t>IS-2</t>
        </is>
      </c>
      <c r="B2359" t="inlineStr">
        <is>
          <t>Suðurnes</t>
        </is>
      </c>
      <c r="C2359" t="inlineStr">
        <is>
          <t>ISSuðurnes</t>
        </is>
      </c>
    </row>
    <row r="2360">
      <c r="A2360" t="inlineStr">
        <is>
          <t>IS-GRN</t>
        </is>
      </c>
      <c r="B2360" t="inlineStr">
        <is>
          <t>Grindavíkurbær</t>
        </is>
      </c>
      <c r="C2360" t="inlineStr">
        <is>
          <t>ISGrindavíkurbær</t>
        </is>
      </c>
    </row>
    <row r="2361">
      <c r="A2361" t="inlineStr">
        <is>
          <t>IS-RKN</t>
        </is>
      </c>
      <c r="B2361" t="inlineStr">
        <is>
          <t>Reykjanesbær</t>
        </is>
      </c>
      <c r="C2361" t="inlineStr">
        <is>
          <t>ISReykjanesbær</t>
        </is>
      </c>
    </row>
    <row r="2362">
      <c r="A2362" t="inlineStr">
        <is>
          <t>IS-SDN</t>
        </is>
      </c>
      <c r="B2362" t="inlineStr">
        <is>
          <t>Suðurnesjabær</t>
        </is>
      </c>
      <c r="C2362" t="inlineStr">
        <is>
          <t>ISSuðurnesjabær</t>
        </is>
      </c>
    </row>
    <row r="2363">
      <c r="A2363" t="inlineStr">
        <is>
          <t>IS-SVG</t>
        </is>
      </c>
      <c r="B2363" t="inlineStr">
        <is>
          <t>Sveitarfélagið Vogar</t>
        </is>
      </c>
      <c r="C2363" t="inlineStr">
        <is>
          <t>ISSveitarfélagið Vogar</t>
        </is>
      </c>
    </row>
    <row r="2364">
      <c r="A2364" t="inlineStr">
        <is>
          <t>IS-3</t>
        </is>
      </c>
      <c r="B2364" t="inlineStr">
        <is>
          <t>Vesturland</t>
        </is>
      </c>
      <c r="C2364" t="inlineStr">
        <is>
          <t>ISVesturland</t>
        </is>
      </c>
    </row>
    <row r="2365">
      <c r="A2365" t="inlineStr">
        <is>
          <t>IS-AKN</t>
        </is>
      </c>
      <c r="B2365" t="inlineStr">
        <is>
          <t>Akraneskaupstaður</t>
        </is>
      </c>
      <c r="C2365" t="inlineStr">
        <is>
          <t>ISAkraneskaupstaður</t>
        </is>
      </c>
    </row>
    <row r="2366">
      <c r="A2366" t="inlineStr">
        <is>
          <t>IS-BOG</t>
        </is>
      </c>
      <c r="B2366" t="inlineStr">
        <is>
          <t>Borgarbyggð</t>
        </is>
      </c>
      <c r="C2366" t="inlineStr">
        <is>
          <t>ISBorgarbyggð</t>
        </is>
      </c>
    </row>
    <row r="2367">
      <c r="A2367" t="inlineStr">
        <is>
          <t>IS-DAB</t>
        </is>
      </c>
      <c r="B2367" t="inlineStr">
        <is>
          <t>Dalabyggð</t>
        </is>
      </c>
      <c r="C2367" t="inlineStr">
        <is>
          <t>ISDalabyggð</t>
        </is>
      </c>
    </row>
    <row r="2368">
      <c r="A2368" t="inlineStr">
        <is>
          <t>IS-EOM</t>
        </is>
      </c>
      <c r="B2368" t="inlineStr">
        <is>
          <t>Eyja- og Miklaholtshreppur</t>
        </is>
      </c>
      <c r="C2368" t="inlineStr">
        <is>
          <t>ISEyja- og Miklaholtshreppur</t>
        </is>
      </c>
    </row>
    <row r="2369">
      <c r="A2369" t="inlineStr">
        <is>
          <t>IS-GRU</t>
        </is>
      </c>
      <c r="B2369" t="inlineStr">
        <is>
          <t>Grundarfjarðarbær</t>
        </is>
      </c>
      <c r="C2369" t="inlineStr">
        <is>
          <t>ISGrundarfjarðarbær</t>
        </is>
      </c>
    </row>
    <row r="2370">
      <c r="A2370" t="inlineStr">
        <is>
          <t>IS-HVA</t>
        </is>
      </c>
      <c r="B2370" t="inlineStr">
        <is>
          <t>Hvalfjarðarsveit</t>
        </is>
      </c>
      <c r="C2370" t="inlineStr">
        <is>
          <t>ISHvalfjarðarsveit</t>
        </is>
      </c>
    </row>
    <row r="2371">
      <c r="A2371" t="inlineStr">
        <is>
          <t>IS-SKO</t>
        </is>
      </c>
      <c r="B2371" t="inlineStr">
        <is>
          <t>Skorradalshreppur</t>
        </is>
      </c>
      <c r="C2371" t="inlineStr">
        <is>
          <t>ISSkorradalshreppur</t>
        </is>
      </c>
    </row>
    <row r="2372">
      <c r="A2372" t="inlineStr">
        <is>
          <t>IS-SNF</t>
        </is>
      </c>
      <c r="B2372" t="inlineStr">
        <is>
          <t>Snæfellsbær</t>
        </is>
      </c>
      <c r="C2372" t="inlineStr">
        <is>
          <t>ISSnæfellsbær</t>
        </is>
      </c>
    </row>
    <row r="2373">
      <c r="A2373" t="inlineStr">
        <is>
          <t>IS-STY</t>
        </is>
      </c>
      <c r="B2373" t="inlineStr">
        <is>
          <t>Stykkishólmsbær</t>
        </is>
      </c>
      <c r="C2373" t="inlineStr">
        <is>
          <t>ISStykkishólmsbær</t>
        </is>
      </c>
    </row>
    <row r="2374">
      <c r="A2374" t="inlineStr">
        <is>
          <t>IS-4</t>
        </is>
      </c>
      <c r="B2374" t="inlineStr">
        <is>
          <t>Vestfirðir</t>
        </is>
      </c>
      <c r="C2374" t="inlineStr">
        <is>
          <t>ISVestfirðir</t>
        </is>
      </c>
    </row>
    <row r="2375">
      <c r="A2375" t="inlineStr">
        <is>
          <t>IS-ARN</t>
        </is>
      </c>
      <c r="B2375" t="inlineStr">
        <is>
          <t>Árneshreppur</t>
        </is>
      </c>
      <c r="C2375" t="inlineStr">
        <is>
          <t>ISÁrneshreppur</t>
        </is>
      </c>
    </row>
    <row r="2376">
      <c r="A2376" t="inlineStr">
        <is>
          <t>IS-BOL</t>
        </is>
      </c>
      <c r="B2376" t="inlineStr">
        <is>
          <t>Bolungarvíkurkaupstaður</t>
        </is>
      </c>
      <c r="C2376" t="inlineStr">
        <is>
          <t>ISBolungarvíkurkaupstaður</t>
        </is>
      </c>
    </row>
    <row r="2377">
      <c r="A2377" t="inlineStr">
        <is>
          <t>IS-ISA</t>
        </is>
      </c>
      <c r="B2377" t="inlineStr">
        <is>
          <t>Ísafjarðarbær</t>
        </is>
      </c>
      <c r="C2377" t="inlineStr">
        <is>
          <t>ISÍsafjarðarbær</t>
        </is>
      </c>
    </row>
    <row r="2378">
      <c r="A2378" t="inlineStr">
        <is>
          <t>IS-KAL</t>
        </is>
      </c>
      <c r="B2378" t="inlineStr">
        <is>
          <t>Kaldrananeshreppur</t>
        </is>
      </c>
      <c r="C2378" t="inlineStr">
        <is>
          <t>ISKaldrananeshreppur</t>
        </is>
      </c>
    </row>
    <row r="2379">
      <c r="A2379" t="inlineStr">
        <is>
          <t>IS-RHH</t>
        </is>
      </c>
      <c r="B2379" t="inlineStr">
        <is>
          <t>Reykhólahreppur</t>
        </is>
      </c>
      <c r="C2379" t="inlineStr">
        <is>
          <t>ISReykhólahreppur</t>
        </is>
      </c>
    </row>
    <row r="2380">
      <c r="A2380" t="inlineStr">
        <is>
          <t>IS-SDV</t>
        </is>
      </c>
      <c r="B2380" t="inlineStr">
        <is>
          <t>Súðavíkurhreppur</t>
        </is>
      </c>
      <c r="C2380" t="inlineStr">
        <is>
          <t>ISSúðavíkurhreppur</t>
        </is>
      </c>
    </row>
    <row r="2381">
      <c r="A2381" t="inlineStr">
        <is>
          <t>IS-STR</t>
        </is>
      </c>
      <c r="B2381" t="inlineStr">
        <is>
          <t>Strandabyggð</t>
        </is>
      </c>
      <c r="C2381" t="inlineStr">
        <is>
          <t>ISStrandabyggð</t>
        </is>
      </c>
    </row>
    <row r="2382">
      <c r="A2382" t="inlineStr">
        <is>
          <t>IS-TAL</t>
        </is>
      </c>
      <c r="B2382" t="inlineStr">
        <is>
          <t>Tálknafjarðarhreppur</t>
        </is>
      </c>
      <c r="C2382" t="inlineStr">
        <is>
          <t>ISTálknafjarðarhreppur</t>
        </is>
      </c>
    </row>
    <row r="2383">
      <c r="A2383" t="inlineStr">
        <is>
          <t>IS-VER</t>
        </is>
      </c>
      <c r="B2383" t="inlineStr">
        <is>
          <t>Vesturbyggð</t>
        </is>
      </c>
      <c r="C2383" t="inlineStr">
        <is>
          <t>ISVesturbyggð</t>
        </is>
      </c>
    </row>
    <row r="2384">
      <c r="A2384" t="inlineStr">
        <is>
          <t>IS-5</t>
        </is>
      </c>
      <c r="B2384" t="inlineStr">
        <is>
          <t>Norðurland vestra</t>
        </is>
      </c>
      <c r="C2384" t="inlineStr">
        <is>
          <t>ISNorðurland vestra</t>
        </is>
      </c>
    </row>
    <row r="2385">
      <c r="A2385" t="inlineStr">
        <is>
          <t>IS-HUG</t>
        </is>
      </c>
      <c r="B2385" t="inlineStr">
        <is>
          <t>Húnabyggð</t>
        </is>
      </c>
      <c r="C2385" t="inlineStr">
        <is>
          <t>ISHúnabyggð</t>
        </is>
      </c>
    </row>
    <row r="2386">
      <c r="A2386" t="inlineStr">
        <is>
          <t>IS-HUV</t>
        </is>
      </c>
      <c r="B2386" t="inlineStr">
        <is>
          <t>Húnaþing vestra</t>
        </is>
      </c>
      <c r="C2386" t="inlineStr">
        <is>
          <t>ISHúnaþing vestra</t>
        </is>
      </c>
    </row>
    <row r="2387">
      <c r="A2387" t="inlineStr">
        <is>
          <t>IS-SKG</t>
        </is>
      </c>
      <c r="B2387" t="inlineStr">
        <is>
          <t>Skagabyggð</t>
        </is>
      </c>
      <c r="C2387" t="inlineStr">
        <is>
          <t>ISSkagabyggð</t>
        </is>
      </c>
    </row>
    <row r="2388">
      <c r="A2388" t="inlineStr">
        <is>
          <t>IS-SKR</t>
        </is>
      </c>
      <c r="B2388" t="inlineStr">
        <is>
          <t>Skagafjörður</t>
        </is>
      </c>
      <c r="C2388" t="inlineStr">
        <is>
          <t>ISSkagafjörður</t>
        </is>
      </c>
    </row>
    <row r="2389">
      <c r="A2389" t="inlineStr">
        <is>
          <t>IS-SSS</t>
        </is>
      </c>
      <c r="B2389" t="inlineStr">
        <is>
          <t>Sveitarfélagið Skagaströnd</t>
        </is>
      </c>
      <c r="C2389" t="inlineStr">
        <is>
          <t>ISSveitarfélagið Skagaströnd</t>
        </is>
      </c>
    </row>
    <row r="2390">
      <c r="A2390" t="inlineStr">
        <is>
          <t>IS-6</t>
        </is>
      </c>
      <c r="B2390" t="inlineStr">
        <is>
          <t>Norðurland eystra</t>
        </is>
      </c>
      <c r="C2390" t="inlineStr">
        <is>
          <t>ISNorðurland eystra</t>
        </is>
      </c>
    </row>
    <row r="2391">
      <c r="A2391" t="inlineStr">
        <is>
          <t>IS-AKU</t>
        </is>
      </c>
      <c r="B2391" t="inlineStr">
        <is>
          <t>Akureyrarbær</t>
        </is>
      </c>
      <c r="C2391" t="inlineStr">
        <is>
          <t>ISAkureyrarbær</t>
        </is>
      </c>
    </row>
    <row r="2392">
      <c r="A2392" t="inlineStr">
        <is>
          <t>IS-DAV</t>
        </is>
      </c>
      <c r="B2392" t="inlineStr">
        <is>
          <t>Dalvíkurbyggð</t>
        </is>
      </c>
      <c r="C2392" t="inlineStr">
        <is>
          <t>ISDalvíkurbyggð</t>
        </is>
      </c>
    </row>
    <row r="2393">
      <c r="A2393" t="inlineStr">
        <is>
          <t>IS-EYF</t>
        </is>
      </c>
      <c r="B2393" t="inlineStr">
        <is>
          <t>Eyjafjarðarsveit</t>
        </is>
      </c>
      <c r="C2393" t="inlineStr">
        <is>
          <t>ISEyjafjarðarsveit</t>
        </is>
      </c>
    </row>
    <row r="2394">
      <c r="A2394" t="inlineStr">
        <is>
          <t>IS-FJL</t>
        </is>
      </c>
      <c r="B2394" t="inlineStr">
        <is>
          <t>Fjallabyggð</t>
        </is>
      </c>
      <c r="C2394" t="inlineStr">
        <is>
          <t>ISFjallabyggð</t>
        </is>
      </c>
    </row>
    <row r="2395">
      <c r="A2395" t="inlineStr">
        <is>
          <t>IS-GRY</t>
        </is>
      </c>
      <c r="B2395" t="inlineStr">
        <is>
          <t>Grýtubakkahreppur</t>
        </is>
      </c>
      <c r="C2395" t="inlineStr">
        <is>
          <t>ISGrýtubakkahreppur</t>
        </is>
      </c>
    </row>
    <row r="2396">
      <c r="A2396" t="inlineStr">
        <is>
          <t>IS-HRG</t>
        </is>
      </c>
      <c r="B2396" t="inlineStr">
        <is>
          <t>Hörgársveit</t>
        </is>
      </c>
      <c r="C2396" t="inlineStr">
        <is>
          <t>ISHörgársveit</t>
        </is>
      </c>
    </row>
    <row r="2397">
      <c r="A2397" t="inlineStr">
        <is>
          <t>IS-LAN</t>
        </is>
      </c>
      <c r="B2397" t="inlineStr">
        <is>
          <t>Langanesbyggð</t>
        </is>
      </c>
      <c r="C2397" t="inlineStr">
        <is>
          <t>ISLanganesbyggð</t>
        </is>
      </c>
    </row>
    <row r="2398">
      <c r="A2398" t="inlineStr">
        <is>
          <t>IS-NOR</t>
        </is>
      </c>
      <c r="B2398" t="inlineStr">
        <is>
          <t>Norðurþing</t>
        </is>
      </c>
      <c r="C2398" t="inlineStr">
        <is>
          <t>ISNorðurþing</t>
        </is>
      </c>
    </row>
    <row r="2399">
      <c r="A2399" t="inlineStr">
        <is>
          <t>IS-SBT</t>
        </is>
      </c>
      <c r="B2399" t="inlineStr">
        <is>
          <t>Svalbarðsstrandarhreppur</t>
        </is>
      </c>
      <c r="C2399" t="inlineStr">
        <is>
          <t>ISSvalbarðsstrandarhreppur</t>
        </is>
      </c>
    </row>
    <row r="2400">
      <c r="A2400" t="inlineStr">
        <is>
          <t>IS-THG</t>
        </is>
      </c>
      <c r="B2400" t="inlineStr">
        <is>
          <t>Þingeyjarsveit</t>
        </is>
      </c>
      <c r="C2400" t="inlineStr">
        <is>
          <t>ISÞingeyjarsveit</t>
        </is>
      </c>
    </row>
    <row r="2401">
      <c r="A2401" t="inlineStr">
        <is>
          <t>IS-TJO</t>
        </is>
      </c>
      <c r="B2401" t="inlineStr">
        <is>
          <t>Tjörneshreppur</t>
        </is>
      </c>
      <c r="C2401" t="inlineStr">
        <is>
          <t>ISTjörneshreppur</t>
        </is>
      </c>
    </row>
    <row r="2402">
      <c r="A2402" t="inlineStr">
        <is>
          <t>IS-7</t>
        </is>
      </c>
      <c r="B2402" t="inlineStr">
        <is>
          <t>Austurland</t>
        </is>
      </c>
      <c r="C2402" t="inlineStr">
        <is>
          <t>ISAusturland</t>
        </is>
      </c>
    </row>
    <row r="2403">
      <c r="A2403" t="inlineStr">
        <is>
          <t>IS-FJD</t>
        </is>
      </c>
      <c r="B2403" t="inlineStr">
        <is>
          <t>Fjarðabyggð</t>
        </is>
      </c>
      <c r="C2403" t="inlineStr">
        <is>
          <t>ISFjarðabyggð</t>
        </is>
      </c>
    </row>
    <row r="2404">
      <c r="A2404" t="inlineStr">
        <is>
          <t>IS-FLR</t>
        </is>
      </c>
      <c r="B2404" t="inlineStr">
        <is>
          <t>Fljótsdalshreppur</t>
        </is>
      </c>
      <c r="C2404" t="inlineStr">
        <is>
          <t>ISFljótsdalshreppur</t>
        </is>
      </c>
    </row>
    <row r="2405">
      <c r="A2405" t="inlineStr">
        <is>
          <t>IS-MUL</t>
        </is>
      </c>
      <c r="B2405" t="inlineStr">
        <is>
          <t>Múlaþing</t>
        </is>
      </c>
      <c r="C2405" t="inlineStr">
        <is>
          <t>ISMúlaþing</t>
        </is>
      </c>
    </row>
    <row r="2406">
      <c r="A2406" t="inlineStr">
        <is>
          <t>IS-SHF</t>
        </is>
      </c>
      <c r="B2406" t="inlineStr">
        <is>
          <t>Sveitarfélagið Hornafjörður</t>
        </is>
      </c>
      <c r="C2406" t="inlineStr">
        <is>
          <t>ISSveitarfélagið Hornafjörður</t>
        </is>
      </c>
    </row>
    <row r="2407">
      <c r="A2407" t="inlineStr">
        <is>
          <t>IS-VOP</t>
        </is>
      </c>
      <c r="B2407" t="inlineStr">
        <is>
          <t>Vopnafjarðarhreppur</t>
        </is>
      </c>
      <c r="C2407" t="inlineStr">
        <is>
          <t>ISVopnafjarðarhreppur</t>
        </is>
      </c>
    </row>
    <row r="2408">
      <c r="A2408" t="inlineStr">
        <is>
          <t>IS-8</t>
        </is>
      </c>
      <c r="B2408" t="inlineStr">
        <is>
          <t>Suðurland</t>
        </is>
      </c>
      <c r="C2408" t="inlineStr">
        <is>
          <t>ISSuðurland</t>
        </is>
      </c>
    </row>
    <row r="2409">
      <c r="A2409" t="inlineStr">
        <is>
          <t>IS-ASA</t>
        </is>
      </c>
      <c r="B2409" t="inlineStr">
        <is>
          <t>Ásahreppur</t>
        </is>
      </c>
      <c r="C2409" t="inlineStr">
        <is>
          <t>ISÁsahreppur</t>
        </is>
      </c>
    </row>
    <row r="2410">
      <c r="A2410" t="inlineStr">
        <is>
          <t>IS-BLA</t>
        </is>
      </c>
      <c r="B2410" t="inlineStr">
        <is>
          <t>Bláskógabyggð</t>
        </is>
      </c>
      <c r="C2410" t="inlineStr">
        <is>
          <t>ISBláskógabyggð</t>
        </is>
      </c>
    </row>
    <row r="2411">
      <c r="A2411" t="inlineStr">
        <is>
          <t>IS-FLA</t>
        </is>
      </c>
      <c r="B2411" t="inlineStr">
        <is>
          <t>Flóahreppur</t>
        </is>
      </c>
      <c r="C2411" t="inlineStr">
        <is>
          <t>ISFlóahreppur</t>
        </is>
      </c>
    </row>
    <row r="2412">
      <c r="A2412" t="inlineStr">
        <is>
          <t>IS-GOG</t>
        </is>
      </c>
      <c r="B2412" t="inlineStr">
        <is>
          <t>Grímsnes- og Grafningshreppur</t>
        </is>
      </c>
      <c r="C2412" t="inlineStr">
        <is>
          <t>ISGrímsnes- og Grafningshreppur</t>
        </is>
      </c>
    </row>
    <row r="2413">
      <c r="A2413" t="inlineStr">
        <is>
          <t>IS-HRU</t>
        </is>
      </c>
      <c r="B2413" t="inlineStr">
        <is>
          <t>Hrunamannahreppur</t>
        </is>
      </c>
      <c r="C2413" t="inlineStr">
        <is>
          <t>ISHrunamannahreppur</t>
        </is>
      </c>
    </row>
    <row r="2414">
      <c r="A2414" t="inlineStr">
        <is>
          <t>IS-HVE</t>
        </is>
      </c>
      <c r="B2414" t="inlineStr">
        <is>
          <t>Hveragerðisbær</t>
        </is>
      </c>
      <c r="C2414" t="inlineStr">
        <is>
          <t>ISHveragerðisbær</t>
        </is>
      </c>
    </row>
    <row r="2415">
      <c r="A2415" t="inlineStr">
        <is>
          <t>IS-MYR</t>
        </is>
      </c>
      <c r="B2415" t="inlineStr">
        <is>
          <t>Mýrdalshreppur</t>
        </is>
      </c>
      <c r="C2415" t="inlineStr">
        <is>
          <t>ISMýrdalshreppur</t>
        </is>
      </c>
    </row>
    <row r="2416">
      <c r="A2416" t="inlineStr">
        <is>
          <t>IS-RGE</t>
        </is>
      </c>
      <c r="B2416" t="inlineStr">
        <is>
          <t>Rangárþing eystra</t>
        </is>
      </c>
      <c r="C2416" t="inlineStr">
        <is>
          <t>ISRangárþing eystra</t>
        </is>
      </c>
    </row>
    <row r="2417">
      <c r="A2417" t="inlineStr">
        <is>
          <t>IS-RGY</t>
        </is>
      </c>
      <c r="B2417" t="inlineStr">
        <is>
          <t>Rangárþing ytra</t>
        </is>
      </c>
      <c r="C2417" t="inlineStr">
        <is>
          <t>ISRangárþing ytra</t>
        </is>
      </c>
    </row>
    <row r="2418">
      <c r="A2418" t="inlineStr">
        <is>
          <t>IS-SFA</t>
        </is>
      </c>
      <c r="B2418" t="inlineStr">
        <is>
          <t>Sveitarfélagið Árborg</t>
        </is>
      </c>
      <c r="C2418" t="inlineStr">
        <is>
          <t>ISSveitarfélagið Árborg</t>
        </is>
      </c>
    </row>
    <row r="2419">
      <c r="A2419" t="inlineStr">
        <is>
          <t>IS-SKF</t>
        </is>
      </c>
      <c r="B2419" t="inlineStr">
        <is>
          <t>Skaftárhreppur</t>
        </is>
      </c>
      <c r="C2419" t="inlineStr">
        <is>
          <t>ISSkaftárhreppur</t>
        </is>
      </c>
    </row>
    <row r="2420">
      <c r="A2420" t="inlineStr">
        <is>
          <t>IS-SOG</t>
        </is>
      </c>
      <c r="B2420" t="inlineStr">
        <is>
          <t>Skeiða- og Gnúpverjahreppur</t>
        </is>
      </c>
      <c r="C2420" t="inlineStr">
        <is>
          <t>ISSkeiða- og Gnúpverjahreppur</t>
        </is>
      </c>
    </row>
    <row r="2421">
      <c r="A2421" t="inlineStr">
        <is>
          <t>IS-SOL</t>
        </is>
      </c>
      <c r="B2421" t="inlineStr">
        <is>
          <t>Sveitarfélagið Ölfus</t>
        </is>
      </c>
      <c r="C2421" t="inlineStr">
        <is>
          <t>ISSveitarfélagið Ölfus</t>
        </is>
      </c>
    </row>
    <row r="2422">
      <c r="A2422" t="inlineStr">
        <is>
          <t>IS-VEM</t>
        </is>
      </c>
      <c r="B2422" t="inlineStr">
        <is>
          <t>Vestmannaeyjabær</t>
        </is>
      </c>
      <c r="C2422" t="inlineStr">
        <is>
          <t>ISVestmannaeyjabær</t>
        </is>
      </c>
    </row>
    <row r="2423">
      <c r="A2423" t="inlineStr">
        <is>
          <t>IT-21</t>
        </is>
      </c>
      <c r="B2423" t="inlineStr">
        <is>
          <t>Piemonte</t>
        </is>
      </c>
      <c r="C2423" t="inlineStr">
        <is>
          <t>ITPiemonte</t>
        </is>
      </c>
    </row>
    <row r="2424">
      <c r="A2424" t="inlineStr">
        <is>
          <t>IT-AL</t>
        </is>
      </c>
      <c r="B2424" t="inlineStr">
        <is>
          <t>Alessandria</t>
        </is>
      </c>
      <c r="C2424" t="inlineStr">
        <is>
          <t>ITAlessandria</t>
        </is>
      </c>
    </row>
    <row r="2425">
      <c r="A2425" t="inlineStr">
        <is>
          <t>IT-AT</t>
        </is>
      </c>
      <c r="B2425" t="inlineStr">
        <is>
          <t>Asti</t>
        </is>
      </c>
      <c r="C2425" t="inlineStr">
        <is>
          <t>ITAsti</t>
        </is>
      </c>
    </row>
    <row r="2426">
      <c r="A2426" t="inlineStr">
        <is>
          <t>IT-BI</t>
        </is>
      </c>
      <c r="B2426" t="inlineStr">
        <is>
          <t>Biella</t>
        </is>
      </c>
      <c r="C2426" t="inlineStr">
        <is>
          <t>ITBiella</t>
        </is>
      </c>
    </row>
    <row r="2427">
      <c r="A2427" t="inlineStr">
        <is>
          <t>IT-CN</t>
        </is>
      </c>
      <c r="B2427" t="inlineStr">
        <is>
          <t>Cuneo</t>
        </is>
      </c>
      <c r="C2427" t="inlineStr">
        <is>
          <t>ITCuneo</t>
        </is>
      </c>
    </row>
    <row r="2428">
      <c r="A2428" t="inlineStr">
        <is>
          <t>IT-NO</t>
        </is>
      </c>
      <c r="B2428" t="inlineStr">
        <is>
          <t>Novara</t>
        </is>
      </c>
      <c r="C2428" t="inlineStr">
        <is>
          <t>ITNovara</t>
        </is>
      </c>
    </row>
    <row r="2429">
      <c r="A2429" t="inlineStr">
        <is>
          <t>IT-VB</t>
        </is>
      </c>
      <c r="B2429" t="inlineStr">
        <is>
          <t>Verbano-Cusio-Ossola</t>
        </is>
      </c>
      <c r="C2429" t="inlineStr">
        <is>
          <t>ITVerbano-Cusio-Ossola</t>
        </is>
      </c>
    </row>
    <row r="2430">
      <c r="A2430" t="inlineStr">
        <is>
          <t>IT-VC</t>
        </is>
      </c>
      <c r="B2430" t="inlineStr">
        <is>
          <t>Vercelli</t>
        </is>
      </c>
      <c r="C2430" t="inlineStr">
        <is>
          <t>ITVercelli</t>
        </is>
      </c>
    </row>
    <row r="2431">
      <c r="A2431" t="inlineStr">
        <is>
          <t>IT-TO</t>
        </is>
      </c>
      <c r="B2431" t="inlineStr">
        <is>
          <t>Torino</t>
        </is>
      </c>
      <c r="C2431" t="inlineStr">
        <is>
          <t>ITTorino</t>
        </is>
      </c>
    </row>
    <row r="2432">
      <c r="A2432" t="inlineStr">
        <is>
          <t>IT-25</t>
        </is>
      </c>
      <c r="B2432" t="inlineStr">
        <is>
          <t>Lombardia</t>
        </is>
      </c>
      <c r="C2432" t="inlineStr">
        <is>
          <t>ITLombardia</t>
        </is>
      </c>
    </row>
    <row r="2433">
      <c r="A2433" t="inlineStr">
        <is>
          <t>IT-BG</t>
        </is>
      </c>
      <c r="B2433" t="inlineStr">
        <is>
          <t>Bergamo</t>
        </is>
      </c>
      <c r="C2433" t="inlineStr">
        <is>
          <t>ITBergamo</t>
        </is>
      </c>
    </row>
    <row r="2434">
      <c r="A2434" t="inlineStr">
        <is>
          <t>IT-BS</t>
        </is>
      </c>
      <c r="B2434" t="inlineStr">
        <is>
          <t>Brescia</t>
        </is>
      </c>
      <c r="C2434" t="inlineStr">
        <is>
          <t>ITBrescia</t>
        </is>
      </c>
    </row>
    <row r="2435">
      <c r="A2435" t="inlineStr">
        <is>
          <t>IT-CO</t>
        </is>
      </c>
      <c r="B2435" t="inlineStr">
        <is>
          <t>Como</t>
        </is>
      </c>
      <c r="C2435" t="inlineStr">
        <is>
          <t>ITComo</t>
        </is>
      </c>
    </row>
    <row r="2436">
      <c r="A2436" t="inlineStr">
        <is>
          <t>IT-CR</t>
        </is>
      </c>
      <c r="B2436" t="inlineStr">
        <is>
          <t>Cremona</t>
        </is>
      </c>
      <c r="C2436" t="inlineStr">
        <is>
          <t>ITCremona</t>
        </is>
      </c>
    </row>
    <row r="2437">
      <c r="A2437" t="inlineStr">
        <is>
          <t>IT-LC</t>
        </is>
      </c>
      <c r="B2437" t="inlineStr">
        <is>
          <t>Lecco</t>
        </is>
      </c>
      <c r="C2437" t="inlineStr">
        <is>
          <t>ITLecco</t>
        </is>
      </c>
    </row>
    <row r="2438">
      <c r="A2438" t="inlineStr">
        <is>
          <t>IT-LO</t>
        </is>
      </c>
      <c r="B2438" t="inlineStr">
        <is>
          <t>Lodi</t>
        </is>
      </c>
      <c r="C2438" t="inlineStr">
        <is>
          <t>ITLodi</t>
        </is>
      </c>
    </row>
    <row r="2439">
      <c r="A2439" t="inlineStr">
        <is>
          <t>IT-MB</t>
        </is>
      </c>
      <c r="B2439" t="inlineStr">
        <is>
          <t>Monza e Brianza</t>
        </is>
      </c>
      <c r="C2439" t="inlineStr">
        <is>
          <t>ITMonza e Brianza</t>
        </is>
      </c>
    </row>
    <row r="2440">
      <c r="A2440" t="inlineStr">
        <is>
          <t>IT-MN</t>
        </is>
      </c>
      <c r="B2440" t="inlineStr">
        <is>
          <t>Mantova</t>
        </is>
      </c>
      <c r="C2440" t="inlineStr">
        <is>
          <t>ITMantova</t>
        </is>
      </c>
    </row>
    <row r="2441">
      <c r="A2441" t="inlineStr">
        <is>
          <t>IT-PV</t>
        </is>
      </c>
      <c r="B2441" t="inlineStr">
        <is>
          <t>Pavia</t>
        </is>
      </c>
      <c r="C2441" t="inlineStr">
        <is>
          <t>ITPavia</t>
        </is>
      </c>
    </row>
    <row r="2442">
      <c r="A2442" t="inlineStr">
        <is>
          <t>IT-SO</t>
        </is>
      </c>
      <c r="B2442" t="inlineStr">
        <is>
          <t>Sondrio</t>
        </is>
      </c>
      <c r="C2442" t="inlineStr">
        <is>
          <t>ITSondrio</t>
        </is>
      </c>
    </row>
    <row r="2443">
      <c r="A2443" t="inlineStr">
        <is>
          <t>IT-VA</t>
        </is>
      </c>
      <c r="B2443" t="inlineStr">
        <is>
          <t>Varese</t>
        </is>
      </c>
      <c r="C2443" t="inlineStr">
        <is>
          <t>ITVarese</t>
        </is>
      </c>
    </row>
    <row r="2444">
      <c r="A2444" t="inlineStr">
        <is>
          <t>IT-MI</t>
        </is>
      </c>
      <c r="B2444" t="inlineStr">
        <is>
          <t>Milano</t>
        </is>
      </c>
      <c r="C2444" t="inlineStr">
        <is>
          <t>ITMilano</t>
        </is>
      </c>
    </row>
    <row r="2445">
      <c r="A2445" t="inlineStr">
        <is>
          <t>IT-34</t>
        </is>
      </c>
      <c r="B2445" t="inlineStr">
        <is>
          <t>Veneto</t>
        </is>
      </c>
      <c r="C2445" t="inlineStr">
        <is>
          <t>ITVeneto</t>
        </is>
      </c>
    </row>
    <row r="2446">
      <c r="A2446" t="inlineStr">
        <is>
          <t>IT-BL</t>
        </is>
      </c>
      <c r="B2446" t="inlineStr">
        <is>
          <t>Belluno</t>
        </is>
      </c>
      <c r="C2446" t="inlineStr">
        <is>
          <t>ITBelluno</t>
        </is>
      </c>
    </row>
    <row r="2447">
      <c r="A2447" t="inlineStr">
        <is>
          <t>IT-PD</t>
        </is>
      </c>
      <c r="B2447" t="inlineStr">
        <is>
          <t>Padova</t>
        </is>
      </c>
      <c r="C2447" t="inlineStr">
        <is>
          <t>ITPadova</t>
        </is>
      </c>
    </row>
    <row r="2448">
      <c r="A2448" t="inlineStr">
        <is>
          <t>IT-RO</t>
        </is>
      </c>
      <c r="B2448" t="inlineStr">
        <is>
          <t>Rovigo</t>
        </is>
      </c>
      <c r="C2448" t="inlineStr">
        <is>
          <t>ITRovigo</t>
        </is>
      </c>
    </row>
    <row r="2449">
      <c r="A2449" t="inlineStr">
        <is>
          <t>IT-TV</t>
        </is>
      </c>
      <c r="B2449" t="inlineStr">
        <is>
          <t>Treviso</t>
        </is>
      </c>
      <c r="C2449" t="inlineStr">
        <is>
          <t>ITTreviso</t>
        </is>
      </c>
    </row>
    <row r="2450">
      <c r="A2450" t="inlineStr">
        <is>
          <t>IT-VI</t>
        </is>
      </c>
      <c r="B2450" t="inlineStr">
        <is>
          <t>Vicenza</t>
        </is>
      </c>
      <c r="C2450" t="inlineStr">
        <is>
          <t>ITVicenza</t>
        </is>
      </c>
    </row>
    <row r="2451">
      <c r="A2451" t="inlineStr">
        <is>
          <t>IT-VR</t>
        </is>
      </c>
      <c r="B2451" t="inlineStr">
        <is>
          <t>Verona</t>
        </is>
      </c>
      <c r="C2451" t="inlineStr">
        <is>
          <t>ITVerona</t>
        </is>
      </c>
    </row>
    <row r="2452">
      <c r="A2452" t="inlineStr">
        <is>
          <t>IT-VE</t>
        </is>
      </c>
      <c r="B2452" t="inlineStr">
        <is>
          <t>Venezia</t>
        </is>
      </c>
      <c r="C2452" t="inlineStr">
        <is>
          <t>ITVenezia</t>
        </is>
      </c>
    </row>
    <row r="2453">
      <c r="A2453" t="inlineStr">
        <is>
          <t>IT-42</t>
        </is>
      </c>
      <c r="B2453" t="inlineStr">
        <is>
          <t>Liguria</t>
        </is>
      </c>
      <c r="C2453" t="inlineStr">
        <is>
          <t>ITLiguria</t>
        </is>
      </c>
    </row>
    <row r="2454">
      <c r="A2454" t="inlineStr">
        <is>
          <t>IT-IM</t>
        </is>
      </c>
      <c r="B2454" t="inlineStr">
        <is>
          <t>Imperia</t>
        </is>
      </c>
      <c r="C2454" t="inlineStr">
        <is>
          <t>ITImperia</t>
        </is>
      </c>
    </row>
    <row r="2455">
      <c r="A2455" t="inlineStr">
        <is>
          <t>IT-SP</t>
        </is>
      </c>
      <c r="B2455" t="inlineStr">
        <is>
          <t>La Spezia</t>
        </is>
      </c>
      <c r="C2455" t="inlineStr">
        <is>
          <t>ITLa Spezia</t>
        </is>
      </c>
    </row>
    <row r="2456">
      <c r="A2456" t="inlineStr">
        <is>
          <t>IT-SV</t>
        </is>
      </c>
      <c r="B2456" t="inlineStr">
        <is>
          <t>Savona</t>
        </is>
      </c>
      <c r="C2456" t="inlineStr">
        <is>
          <t>ITSavona</t>
        </is>
      </c>
    </row>
    <row r="2457">
      <c r="A2457" t="inlineStr">
        <is>
          <t>IT-GE</t>
        </is>
      </c>
      <c r="B2457" t="inlineStr">
        <is>
          <t>Genova</t>
        </is>
      </c>
      <c r="C2457" t="inlineStr">
        <is>
          <t>ITGenova</t>
        </is>
      </c>
    </row>
    <row r="2458">
      <c r="A2458" t="inlineStr">
        <is>
          <t>IT-45</t>
        </is>
      </c>
      <c r="B2458" t="inlineStr">
        <is>
          <t>Emilia-Romagna</t>
        </is>
      </c>
      <c r="C2458" t="inlineStr">
        <is>
          <t>ITEmilia-Romagna</t>
        </is>
      </c>
    </row>
    <row r="2459">
      <c r="A2459" t="inlineStr">
        <is>
          <t>IT-FC</t>
        </is>
      </c>
      <c r="B2459" t="inlineStr">
        <is>
          <t>Forlì-Cesena</t>
        </is>
      </c>
      <c r="C2459" t="inlineStr">
        <is>
          <t>ITForlì-Cesena</t>
        </is>
      </c>
    </row>
    <row r="2460">
      <c r="A2460" t="inlineStr">
        <is>
          <t>IT-FE</t>
        </is>
      </c>
      <c r="B2460" t="inlineStr">
        <is>
          <t>Ferrara</t>
        </is>
      </c>
      <c r="C2460" t="inlineStr">
        <is>
          <t>ITFerrara</t>
        </is>
      </c>
    </row>
    <row r="2461">
      <c r="A2461" t="inlineStr">
        <is>
          <t>IT-MO</t>
        </is>
      </c>
      <c r="B2461" t="inlineStr">
        <is>
          <t>Modena</t>
        </is>
      </c>
      <c r="C2461" t="inlineStr">
        <is>
          <t>ITModena</t>
        </is>
      </c>
    </row>
    <row r="2462">
      <c r="A2462" t="inlineStr">
        <is>
          <t>IT-PC</t>
        </is>
      </c>
      <c r="B2462" t="inlineStr">
        <is>
          <t>Piacenza</t>
        </is>
      </c>
      <c r="C2462" t="inlineStr">
        <is>
          <t>ITPiacenza</t>
        </is>
      </c>
    </row>
    <row r="2463">
      <c r="A2463" t="inlineStr">
        <is>
          <t>IT-PR</t>
        </is>
      </c>
      <c r="B2463" t="inlineStr">
        <is>
          <t>Parma</t>
        </is>
      </c>
      <c r="C2463" t="inlineStr">
        <is>
          <t>ITParma</t>
        </is>
      </c>
    </row>
    <row r="2464">
      <c r="A2464" t="inlineStr">
        <is>
          <t>IT-RA</t>
        </is>
      </c>
      <c r="B2464" t="inlineStr">
        <is>
          <t>Ravenna</t>
        </is>
      </c>
      <c r="C2464" t="inlineStr">
        <is>
          <t>ITRavenna</t>
        </is>
      </c>
    </row>
    <row r="2465">
      <c r="A2465" t="inlineStr">
        <is>
          <t>IT-RE</t>
        </is>
      </c>
      <c r="B2465" t="inlineStr">
        <is>
          <t>Reggio Emilia</t>
        </is>
      </c>
      <c r="C2465" t="inlineStr">
        <is>
          <t>ITReggio Emilia</t>
        </is>
      </c>
    </row>
    <row r="2466">
      <c r="A2466" t="inlineStr">
        <is>
          <t>IT-RN</t>
        </is>
      </c>
      <c r="B2466" t="inlineStr">
        <is>
          <t>Rimini</t>
        </is>
      </c>
      <c r="C2466" t="inlineStr">
        <is>
          <t>ITRimini</t>
        </is>
      </c>
    </row>
    <row r="2467">
      <c r="A2467" t="inlineStr">
        <is>
          <t>IT-BO</t>
        </is>
      </c>
      <c r="B2467" t="inlineStr">
        <is>
          <t>Bologna</t>
        </is>
      </c>
      <c r="C2467" t="inlineStr">
        <is>
          <t>ITBologna</t>
        </is>
      </c>
    </row>
    <row r="2468">
      <c r="A2468" t="inlineStr">
        <is>
          <t>IT-52</t>
        </is>
      </c>
      <c r="B2468" t="inlineStr">
        <is>
          <t>Toscana</t>
        </is>
      </c>
      <c r="C2468" t="inlineStr">
        <is>
          <t>ITToscana</t>
        </is>
      </c>
    </row>
    <row r="2469">
      <c r="A2469" t="inlineStr">
        <is>
          <t>IT-AR</t>
        </is>
      </c>
      <c r="B2469" t="inlineStr">
        <is>
          <t>Arezzo</t>
        </is>
      </c>
      <c r="C2469" t="inlineStr">
        <is>
          <t>ITArezzo</t>
        </is>
      </c>
    </row>
    <row r="2470">
      <c r="A2470" t="inlineStr">
        <is>
          <t>IT-GR</t>
        </is>
      </c>
      <c r="B2470" t="inlineStr">
        <is>
          <t>Grosseto</t>
        </is>
      </c>
      <c r="C2470" t="inlineStr">
        <is>
          <t>ITGrosseto</t>
        </is>
      </c>
    </row>
    <row r="2471">
      <c r="A2471" t="inlineStr">
        <is>
          <t>IT-LI</t>
        </is>
      </c>
      <c r="B2471" t="inlineStr">
        <is>
          <t>Livorno</t>
        </is>
      </c>
      <c r="C2471" t="inlineStr">
        <is>
          <t>ITLivorno</t>
        </is>
      </c>
    </row>
    <row r="2472">
      <c r="A2472" t="inlineStr">
        <is>
          <t>IT-LU</t>
        </is>
      </c>
      <c r="B2472" t="inlineStr">
        <is>
          <t>Lucca</t>
        </is>
      </c>
      <c r="C2472" t="inlineStr">
        <is>
          <t>ITLucca</t>
        </is>
      </c>
    </row>
    <row r="2473">
      <c r="A2473" t="inlineStr">
        <is>
          <t>IT-MS</t>
        </is>
      </c>
      <c r="B2473" t="inlineStr">
        <is>
          <t>Massa-Carrara</t>
        </is>
      </c>
      <c r="C2473" t="inlineStr">
        <is>
          <t>ITMassa-Carrara</t>
        </is>
      </c>
    </row>
    <row r="2474">
      <c r="A2474" t="inlineStr">
        <is>
          <t>IT-PI</t>
        </is>
      </c>
      <c r="B2474" t="inlineStr">
        <is>
          <t>Pisa</t>
        </is>
      </c>
      <c r="C2474" t="inlineStr">
        <is>
          <t>ITPisa</t>
        </is>
      </c>
    </row>
    <row r="2475">
      <c r="A2475" t="inlineStr">
        <is>
          <t>IT-PO</t>
        </is>
      </c>
      <c r="B2475" t="inlineStr">
        <is>
          <t>Prato</t>
        </is>
      </c>
      <c r="C2475" t="inlineStr">
        <is>
          <t>ITPrato</t>
        </is>
      </c>
    </row>
    <row r="2476">
      <c r="A2476" t="inlineStr">
        <is>
          <t>IT-PT</t>
        </is>
      </c>
      <c r="B2476" t="inlineStr">
        <is>
          <t>Pistoia</t>
        </is>
      </c>
      <c r="C2476" t="inlineStr">
        <is>
          <t>ITPistoia</t>
        </is>
      </c>
    </row>
    <row r="2477">
      <c r="A2477" t="inlineStr">
        <is>
          <t>IT-SI</t>
        </is>
      </c>
      <c r="B2477" t="inlineStr">
        <is>
          <t>Siena</t>
        </is>
      </c>
      <c r="C2477" t="inlineStr">
        <is>
          <t>ITSiena</t>
        </is>
      </c>
    </row>
    <row r="2478">
      <c r="A2478" t="inlineStr">
        <is>
          <t>IT-FI</t>
        </is>
      </c>
      <c r="B2478" t="inlineStr">
        <is>
          <t>Firenze</t>
        </is>
      </c>
      <c r="C2478" t="inlineStr">
        <is>
          <t>ITFirenze</t>
        </is>
      </c>
    </row>
    <row r="2479">
      <c r="A2479" t="inlineStr">
        <is>
          <t>IT-55</t>
        </is>
      </c>
      <c r="B2479" t="inlineStr">
        <is>
          <t>Umbria</t>
        </is>
      </c>
      <c r="C2479" t="inlineStr">
        <is>
          <t>ITUmbria</t>
        </is>
      </c>
    </row>
    <row r="2480">
      <c r="A2480" t="inlineStr">
        <is>
          <t>IT-PG</t>
        </is>
      </c>
      <c r="B2480" t="inlineStr">
        <is>
          <t>Perugia</t>
        </is>
      </c>
      <c r="C2480" t="inlineStr">
        <is>
          <t>ITPerugia</t>
        </is>
      </c>
    </row>
    <row r="2481">
      <c r="A2481" t="inlineStr">
        <is>
          <t>IT-TR</t>
        </is>
      </c>
      <c r="B2481" t="inlineStr">
        <is>
          <t>Terni</t>
        </is>
      </c>
      <c r="C2481" t="inlineStr">
        <is>
          <t>ITTerni</t>
        </is>
      </c>
    </row>
    <row r="2482">
      <c r="A2482" t="inlineStr">
        <is>
          <t>IT-57</t>
        </is>
      </c>
      <c r="B2482" t="inlineStr">
        <is>
          <t>Marche</t>
        </is>
      </c>
      <c r="C2482" t="inlineStr">
        <is>
          <t>ITMarche</t>
        </is>
      </c>
    </row>
    <row r="2483">
      <c r="A2483" t="inlineStr">
        <is>
          <t>IT-AN</t>
        </is>
      </c>
      <c r="B2483" t="inlineStr">
        <is>
          <t>Ancona</t>
        </is>
      </c>
      <c r="C2483" t="inlineStr">
        <is>
          <t>ITAncona</t>
        </is>
      </c>
    </row>
    <row r="2484">
      <c r="A2484" t="inlineStr">
        <is>
          <t>IT-AP</t>
        </is>
      </c>
      <c r="B2484" t="inlineStr">
        <is>
          <t>Ascoli Piceno</t>
        </is>
      </c>
      <c r="C2484" t="inlineStr">
        <is>
          <t>ITAscoli Piceno</t>
        </is>
      </c>
    </row>
    <row r="2485">
      <c r="A2485" t="inlineStr">
        <is>
          <t>IT-FM</t>
        </is>
      </c>
      <c r="B2485" t="inlineStr">
        <is>
          <t>Fermo</t>
        </is>
      </c>
      <c r="C2485" t="inlineStr">
        <is>
          <t>ITFermo</t>
        </is>
      </c>
    </row>
    <row r="2486">
      <c r="A2486" t="inlineStr">
        <is>
          <t>IT-MC</t>
        </is>
      </c>
      <c r="B2486" t="inlineStr">
        <is>
          <t>Macerata</t>
        </is>
      </c>
      <c r="C2486" t="inlineStr">
        <is>
          <t>ITMacerata</t>
        </is>
      </c>
    </row>
    <row r="2487">
      <c r="A2487" t="inlineStr">
        <is>
          <t>IT-PU</t>
        </is>
      </c>
      <c r="B2487" t="inlineStr">
        <is>
          <t>Pesaro e Urbino</t>
        </is>
      </c>
      <c r="C2487" t="inlineStr">
        <is>
          <t>ITPesaro e Urbino</t>
        </is>
      </c>
    </row>
    <row r="2488">
      <c r="A2488" t="inlineStr">
        <is>
          <t>IT-62</t>
        </is>
      </c>
      <c r="B2488" t="inlineStr">
        <is>
          <t>Lazio</t>
        </is>
      </c>
      <c r="C2488" t="inlineStr">
        <is>
          <t>ITLazio</t>
        </is>
      </c>
    </row>
    <row r="2489">
      <c r="A2489" t="inlineStr">
        <is>
          <t>IT-FR</t>
        </is>
      </c>
      <c r="B2489" t="inlineStr">
        <is>
          <t>Frosinone</t>
        </is>
      </c>
      <c r="C2489" t="inlineStr">
        <is>
          <t>ITFrosinone</t>
        </is>
      </c>
    </row>
    <row r="2490">
      <c r="A2490" t="inlineStr">
        <is>
          <t>IT-LT</t>
        </is>
      </c>
      <c r="B2490" t="inlineStr">
        <is>
          <t>Latina</t>
        </is>
      </c>
      <c r="C2490" t="inlineStr">
        <is>
          <t>ITLatina</t>
        </is>
      </c>
    </row>
    <row r="2491">
      <c r="A2491" t="inlineStr">
        <is>
          <t>IT-RI</t>
        </is>
      </c>
      <c r="B2491" t="inlineStr">
        <is>
          <t>Rieti</t>
        </is>
      </c>
      <c r="C2491" t="inlineStr">
        <is>
          <t>ITRieti</t>
        </is>
      </c>
    </row>
    <row r="2492">
      <c r="A2492" t="inlineStr">
        <is>
          <t>IT-VT</t>
        </is>
      </c>
      <c r="B2492" t="inlineStr">
        <is>
          <t>Viterbo</t>
        </is>
      </c>
      <c r="C2492" t="inlineStr">
        <is>
          <t>ITViterbo</t>
        </is>
      </c>
    </row>
    <row r="2493">
      <c r="A2493" t="inlineStr">
        <is>
          <t>IT-RM</t>
        </is>
      </c>
      <c r="B2493" t="inlineStr">
        <is>
          <t>Roma</t>
        </is>
      </c>
      <c r="C2493" t="inlineStr">
        <is>
          <t>ITRoma</t>
        </is>
      </c>
    </row>
    <row r="2494">
      <c r="A2494" t="inlineStr">
        <is>
          <t>IT-65</t>
        </is>
      </c>
      <c r="B2494" t="inlineStr">
        <is>
          <t>Abruzzo</t>
        </is>
      </c>
      <c r="C2494" t="inlineStr">
        <is>
          <t>ITAbruzzo</t>
        </is>
      </c>
    </row>
    <row r="2495">
      <c r="A2495" t="inlineStr">
        <is>
          <t>IT-AQ</t>
        </is>
      </c>
      <c r="B2495" t="inlineStr">
        <is>
          <t>L'Aquila</t>
        </is>
      </c>
      <c r="C2495" t="inlineStr">
        <is>
          <t>ITL'Aquila</t>
        </is>
      </c>
    </row>
    <row r="2496">
      <c r="A2496" t="inlineStr">
        <is>
          <t>IT-CH</t>
        </is>
      </c>
      <c r="B2496" t="inlineStr">
        <is>
          <t>Chieti</t>
        </is>
      </c>
      <c r="C2496" t="inlineStr">
        <is>
          <t>ITChieti</t>
        </is>
      </c>
    </row>
    <row r="2497">
      <c r="A2497" t="inlineStr">
        <is>
          <t>IT-PE</t>
        </is>
      </c>
      <c r="B2497" t="inlineStr">
        <is>
          <t>Pescara</t>
        </is>
      </c>
      <c r="C2497" t="inlineStr">
        <is>
          <t>ITPescara</t>
        </is>
      </c>
    </row>
    <row r="2498">
      <c r="A2498" t="inlineStr">
        <is>
          <t>IT-TE</t>
        </is>
      </c>
      <c r="B2498" t="inlineStr">
        <is>
          <t>Teramo</t>
        </is>
      </c>
      <c r="C2498" t="inlineStr">
        <is>
          <t>ITTeramo</t>
        </is>
      </c>
    </row>
    <row r="2499">
      <c r="A2499" t="inlineStr">
        <is>
          <t>IT-67</t>
        </is>
      </c>
      <c r="B2499" t="inlineStr">
        <is>
          <t>Molise</t>
        </is>
      </c>
      <c r="C2499" t="inlineStr">
        <is>
          <t>ITMolise</t>
        </is>
      </c>
    </row>
    <row r="2500">
      <c r="A2500" t="inlineStr">
        <is>
          <t>IT-CB</t>
        </is>
      </c>
      <c r="B2500" t="inlineStr">
        <is>
          <t>Campobasso</t>
        </is>
      </c>
      <c r="C2500" t="inlineStr">
        <is>
          <t>ITCampobasso</t>
        </is>
      </c>
    </row>
    <row r="2501">
      <c r="A2501" t="inlineStr">
        <is>
          <t>IT-IS</t>
        </is>
      </c>
      <c r="B2501" t="inlineStr">
        <is>
          <t>Isernia</t>
        </is>
      </c>
      <c r="C2501" t="inlineStr">
        <is>
          <t>ITIsernia</t>
        </is>
      </c>
    </row>
    <row r="2502">
      <c r="A2502" t="inlineStr">
        <is>
          <t>IT-72</t>
        </is>
      </c>
      <c r="B2502" t="inlineStr">
        <is>
          <t>Campania</t>
        </is>
      </c>
      <c r="C2502" t="inlineStr">
        <is>
          <t>ITCampania</t>
        </is>
      </c>
    </row>
    <row r="2503">
      <c r="A2503" t="inlineStr">
        <is>
          <t>IT-AV</t>
        </is>
      </c>
      <c r="B2503" t="inlineStr">
        <is>
          <t>Avellino</t>
        </is>
      </c>
      <c r="C2503" t="inlineStr">
        <is>
          <t>ITAvellino</t>
        </is>
      </c>
    </row>
    <row r="2504">
      <c r="A2504" t="inlineStr">
        <is>
          <t>IT-BN</t>
        </is>
      </c>
      <c r="B2504" t="inlineStr">
        <is>
          <t>Benevento</t>
        </is>
      </c>
      <c r="C2504" t="inlineStr">
        <is>
          <t>ITBenevento</t>
        </is>
      </c>
    </row>
    <row r="2505">
      <c r="A2505" t="inlineStr">
        <is>
          <t>IT-CE</t>
        </is>
      </c>
      <c r="B2505" t="inlineStr">
        <is>
          <t>Caserta</t>
        </is>
      </c>
      <c r="C2505" t="inlineStr">
        <is>
          <t>ITCaserta</t>
        </is>
      </c>
    </row>
    <row r="2506">
      <c r="A2506" t="inlineStr">
        <is>
          <t>IT-SA</t>
        </is>
      </c>
      <c r="B2506" t="inlineStr">
        <is>
          <t>Salerno</t>
        </is>
      </c>
      <c r="C2506" t="inlineStr">
        <is>
          <t>ITSalerno</t>
        </is>
      </c>
    </row>
    <row r="2507">
      <c r="A2507" t="inlineStr">
        <is>
          <t>IT-NA</t>
        </is>
      </c>
      <c r="B2507" t="inlineStr">
        <is>
          <t>Napoli</t>
        </is>
      </c>
      <c r="C2507" t="inlineStr">
        <is>
          <t>ITNapoli</t>
        </is>
      </c>
    </row>
    <row r="2508">
      <c r="A2508" t="inlineStr">
        <is>
          <t>IT-75</t>
        </is>
      </c>
      <c r="B2508" t="inlineStr">
        <is>
          <t>Puglia</t>
        </is>
      </c>
      <c r="C2508" t="inlineStr">
        <is>
          <t>ITPuglia</t>
        </is>
      </c>
    </row>
    <row r="2509">
      <c r="A2509" t="inlineStr">
        <is>
          <t>IT-BR</t>
        </is>
      </c>
      <c r="B2509" t="inlineStr">
        <is>
          <t>Brindisi</t>
        </is>
      </c>
      <c r="C2509" t="inlineStr">
        <is>
          <t>ITBrindisi</t>
        </is>
      </c>
    </row>
    <row r="2510">
      <c r="A2510" t="inlineStr">
        <is>
          <t>IT-BT</t>
        </is>
      </c>
      <c r="B2510" t="inlineStr">
        <is>
          <t>Barletta-Andria-Trani</t>
        </is>
      </c>
      <c r="C2510" t="inlineStr">
        <is>
          <t>ITBarletta-Andria-Trani</t>
        </is>
      </c>
    </row>
    <row r="2511">
      <c r="A2511" t="inlineStr">
        <is>
          <t>IT-FG</t>
        </is>
      </c>
      <c r="B2511" t="inlineStr">
        <is>
          <t>Foggia</t>
        </is>
      </c>
      <c r="C2511" t="inlineStr">
        <is>
          <t>ITFoggia</t>
        </is>
      </c>
    </row>
    <row r="2512">
      <c r="A2512" t="inlineStr">
        <is>
          <t>IT-LE</t>
        </is>
      </c>
      <c r="B2512" t="inlineStr">
        <is>
          <t>Lecce</t>
        </is>
      </c>
      <c r="C2512" t="inlineStr">
        <is>
          <t>ITLecce</t>
        </is>
      </c>
    </row>
    <row r="2513">
      <c r="A2513" t="inlineStr">
        <is>
          <t>IT-TA</t>
        </is>
      </c>
      <c r="B2513" t="inlineStr">
        <is>
          <t>Taranto</t>
        </is>
      </c>
      <c r="C2513" t="inlineStr">
        <is>
          <t>ITTaranto</t>
        </is>
      </c>
    </row>
    <row r="2514">
      <c r="A2514" t="inlineStr">
        <is>
          <t>IT-BA</t>
        </is>
      </c>
      <c r="B2514" t="inlineStr">
        <is>
          <t>Bari</t>
        </is>
      </c>
      <c r="C2514" t="inlineStr">
        <is>
          <t>ITBari</t>
        </is>
      </c>
    </row>
    <row r="2515">
      <c r="A2515" t="inlineStr">
        <is>
          <t>IT-77</t>
        </is>
      </c>
      <c r="B2515" t="inlineStr">
        <is>
          <t>Basilicata</t>
        </is>
      </c>
      <c r="C2515" t="inlineStr">
        <is>
          <t>ITBasilicata</t>
        </is>
      </c>
    </row>
    <row r="2516">
      <c r="A2516" t="inlineStr">
        <is>
          <t>IT-MT</t>
        </is>
      </c>
      <c r="B2516" t="inlineStr">
        <is>
          <t>Matera</t>
        </is>
      </c>
      <c r="C2516" t="inlineStr">
        <is>
          <t>ITMatera</t>
        </is>
      </c>
    </row>
    <row r="2517">
      <c r="A2517" t="inlineStr">
        <is>
          <t>IT-PZ</t>
        </is>
      </c>
      <c r="B2517" t="inlineStr">
        <is>
          <t>Potenza</t>
        </is>
      </c>
      <c r="C2517" t="inlineStr">
        <is>
          <t>ITPotenza</t>
        </is>
      </c>
    </row>
    <row r="2518">
      <c r="A2518" t="inlineStr">
        <is>
          <t>IT-78</t>
        </is>
      </c>
      <c r="B2518" t="inlineStr">
        <is>
          <t>Calabria</t>
        </is>
      </c>
      <c r="C2518" t="inlineStr">
        <is>
          <t>ITCalabria</t>
        </is>
      </c>
    </row>
    <row r="2519">
      <c r="A2519" t="inlineStr">
        <is>
          <t>IT-CS</t>
        </is>
      </c>
      <c r="B2519" t="inlineStr">
        <is>
          <t>Cosenza</t>
        </is>
      </c>
      <c r="C2519" t="inlineStr">
        <is>
          <t>ITCosenza</t>
        </is>
      </c>
    </row>
    <row r="2520">
      <c r="A2520" t="inlineStr">
        <is>
          <t>IT-CZ</t>
        </is>
      </c>
      <c r="B2520" t="inlineStr">
        <is>
          <t>Catanzaro</t>
        </is>
      </c>
      <c r="C2520" t="inlineStr">
        <is>
          <t>ITCatanzaro</t>
        </is>
      </c>
    </row>
    <row r="2521">
      <c r="A2521" t="inlineStr">
        <is>
          <t>IT-KR</t>
        </is>
      </c>
      <c r="B2521" t="inlineStr">
        <is>
          <t>Crotone</t>
        </is>
      </c>
      <c r="C2521" t="inlineStr">
        <is>
          <t>ITCrotone</t>
        </is>
      </c>
    </row>
    <row r="2522">
      <c r="A2522" t="inlineStr">
        <is>
          <t>IT-VV</t>
        </is>
      </c>
      <c r="B2522" t="inlineStr">
        <is>
          <t>Vibo Valentia</t>
        </is>
      </c>
      <c r="C2522" t="inlineStr">
        <is>
          <t>ITVibo Valentia</t>
        </is>
      </c>
    </row>
    <row r="2523">
      <c r="A2523" t="inlineStr">
        <is>
          <t>IT-RC</t>
        </is>
      </c>
      <c r="B2523" t="inlineStr">
        <is>
          <t>Reggio Calabria</t>
        </is>
      </c>
      <c r="C2523" t="inlineStr">
        <is>
          <t>ITReggio Calabria</t>
        </is>
      </c>
    </row>
    <row r="2524">
      <c r="A2524" t="inlineStr">
        <is>
          <t>IT-23</t>
        </is>
      </c>
      <c r="B2524" t="inlineStr">
        <is>
          <t>Val d'Aoste</t>
        </is>
      </c>
      <c r="C2524" t="inlineStr">
        <is>
          <t>ITVal d'Aoste</t>
        </is>
      </c>
    </row>
    <row r="2525">
      <c r="A2525" t="inlineStr">
        <is>
          <t>IT-23</t>
        </is>
      </c>
      <c r="B2525" t="inlineStr">
        <is>
          <t>Valle d'Aosta</t>
        </is>
      </c>
      <c r="C2525" t="inlineStr">
        <is>
          <t>ITValle d'Aosta</t>
        </is>
      </c>
    </row>
    <row r="2526">
      <c r="A2526" t="inlineStr">
        <is>
          <t>IT-32</t>
        </is>
      </c>
      <c r="B2526" t="inlineStr">
        <is>
          <t>Trentino-Südtirol</t>
        </is>
      </c>
      <c r="C2526" t="inlineStr">
        <is>
          <t>ITTrentino-Südtirol</t>
        </is>
      </c>
    </row>
    <row r="2527">
      <c r="A2527" t="inlineStr">
        <is>
          <t>IT-32</t>
        </is>
      </c>
      <c r="B2527" t="inlineStr">
        <is>
          <t>Trentino-Alto Adige</t>
        </is>
      </c>
      <c r="C2527" t="inlineStr">
        <is>
          <t>ITTrentino-Alto Adige</t>
        </is>
      </c>
    </row>
    <row r="2528">
      <c r="A2528" t="inlineStr">
        <is>
          <t>IT-BZ</t>
        </is>
      </c>
      <c r="B2528" t="inlineStr">
        <is>
          <t>Bozen</t>
        </is>
      </c>
      <c r="C2528" t="inlineStr">
        <is>
          <t>ITBozen</t>
        </is>
      </c>
    </row>
    <row r="2529">
      <c r="A2529" t="inlineStr">
        <is>
          <t>IT-BZ</t>
        </is>
      </c>
      <c r="B2529" t="inlineStr">
        <is>
          <t>Bolzano</t>
        </is>
      </c>
      <c r="C2529" t="inlineStr">
        <is>
          <t>ITBolzano</t>
        </is>
      </c>
    </row>
    <row r="2530">
      <c r="A2530" t="inlineStr">
        <is>
          <t>IT-TN</t>
        </is>
      </c>
      <c r="B2530" t="inlineStr">
        <is>
          <t>Trento</t>
        </is>
      </c>
      <c r="C2530" t="inlineStr">
        <is>
          <t>ITTrento</t>
        </is>
      </c>
    </row>
    <row r="2531">
      <c r="A2531" t="inlineStr">
        <is>
          <t>IT-36</t>
        </is>
      </c>
      <c r="B2531" t="inlineStr">
        <is>
          <t>Friuli Venezia Giulia</t>
        </is>
      </c>
      <c r="C2531" t="inlineStr">
        <is>
          <t>ITFriuli Venezia Giulia</t>
        </is>
      </c>
    </row>
    <row r="2532">
      <c r="A2532" t="inlineStr">
        <is>
          <t>IT-GO</t>
        </is>
      </c>
      <c r="B2532" t="inlineStr">
        <is>
          <t>Gorizia</t>
        </is>
      </c>
      <c r="C2532" t="inlineStr">
        <is>
          <t>ITGorizia</t>
        </is>
      </c>
    </row>
    <row r="2533">
      <c r="A2533" t="inlineStr">
        <is>
          <t>IT-PN</t>
        </is>
      </c>
      <c r="B2533" t="inlineStr">
        <is>
          <t>Pordenone</t>
        </is>
      </c>
      <c r="C2533" t="inlineStr">
        <is>
          <t>ITPordenone</t>
        </is>
      </c>
    </row>
    <row r="2534">
      <c r="A2534" t="inlineStr">
        <is>
          <t>IT-TS</t>
        </is>
      </c>
      <c r="B2534" t="inlineStr">
        <is>
          <t>Trieste</t>
        </is>
      </c>
      <c r="C2534" t="inlineStr">
        <is>
          <t>ITTrieste</t>
        </is>
      </c>
    </row>
    <row r="2535">
      <c r="A2535" t="inlineStr">
        <is>
          <t>IT-UD</t>
        </is>
      </c>
      <c r="B2535" t="inlineStr">
        <is>
          <t>Udine</t>
        </is>
      </c>
      <c r="C2535" t="inlineStr">
        <is>
          <t>ITUdine</t>
        </is>
      </c>
    </row>
    <row r="2536">
      <c r="A2536" t="inlineStr">
        <is>
          <t>IT-82</t>
        </is>
      </c>
      <c r="B2536" t="inlineStr">
        <is>
          <t>Sicilia</t>
        </is>
      </c>
      <c r="C2536" t="inlineStr">
        <is>
          <t>ITSicilia</t>
        </is>
      </c>
    </row>
    <row r="2537">
      <c r="A2537" t="inlineStr">
        <is>
          <t>IT-AG</t>
        </is>
      </c>
      <c r="B2537" t="inlineStr">
        <is>
          <t>Agrigento</t>
        </is>
      </c>
      <c r="C2537" t="inlineStr">
        <is>
          <t>ITAgrigento</t>
        </is>
      </c>
    </row>
    <row r="2538">
      <c r="A2538" t="inlineStr">
        <is>
          <t>IT-CL</t>
        </is>
      </c>
      <c r="B2538" t="inlineStr">
        <is>
          <t>Caltanissetta</t>
        </is>
      </c>
      <c r="C2538" t="inlineStr">
        <is>
          <t>ITCaltanissetta</t>
        </is>
      </c>
    </row>
    <row r="2539">
      <c r="A2539" t="inlineStr">
        <is>
          <t>IT-EN</t>
        </is>
      </c>
      <c r="B2539" t="inlineStr">
        <is>
          <t>Enna</t>
        </is>
      </c>
      <c r="C2539" t="inlineStr">
        <is>
          <t>ITEnna</t>
        </is>
      </c>
    </row>
    <row r="2540">
      <c r="A2540" t="inlineStr">
        <is>
          <t>IT-RG</t>
        </is>
      </c>
      <c r="B2540" t="inlineStr">
        <is>
          <t>Ragusa</t>
        </is>
      </c>
      <c r="C2540" t="inlineStr">
        <is>
          <t>ITRagusa</t>
        </is>
      </c>
    </row>
    <row r="2541">
      <c r="A2541" t="inlineStr">
        <is>
          <t>IT-SR</t>
        </is>
      </c>
      <c r="B2541" t="inlineStr">
        <is>
          <t>Siracusa</t>
        </is>
      </c>
      <c r="C2541" t="inlineStr">
        <is>
          <t>ITSiracusa</t>
        </is>
      </c>
    </row>
    <row r="2542">
      <c r="A2542" t="inlineStr">
        <is>
          <t>IT-TP</t>
        </is>
      </c>
      <c r="B2542" t="inlineStr">
        <is>
          <t>Trapani</t>
        </is>
      </c>
      <c r="C2542" t="inlineStr">
        <is>
          <t>ITTrapani</t>
        </is>
      </c>
    </row>
    <row r="2543">
      <c r="A2543" t="inlineStr">
        <is>
          <t>IT-CT</t>
        </is>
      </c>
      <c r="B2543" t="inlineStr">
        <is>
          <t>Catania</t>
        </is>
      </c>
      <c r="C2543" t="inlineStr">
        <is>
          <t>ITCatania</t>
        </is>
      </c>
    </row>
    <row r="2544">
      <c r="A2544" t="inlineStr">
        <is>
          <t>IT-ME</t>
        </is>
      </c>
      <c r="B2544" t="inlineStr">
        <is>
          <t>Messina</t>
        </is>
      </c>
      <c r="C2544" t="inlineStr">
        <is>
          <t>ITMessina</t>
        </is>
      </c>
    </row>
    <row r="2545">
      <c r="A2545" t="inlineStr">
        <is>
          <t>IT-PA</t>
        </is>
      </c>
      <c r="B2545" t="inlineStr">
        <is>
          <t>Palermo</t>
        </is>
      </c>
      <c r="C2545" t="inlineStr">
        <is>
          <t>ITPalermo</t>
        </is>
      </c>
    </row>
    <row r="2546">
      <c r="A2546" t="inlineStr">
        <is>
          <t>IT-88</t>
        </is>
      </c>
      <c r="B2546" t="inlineStr">
        <is>
          <t>Sardegna</t>
        </is>
      </c>
      <c r="C2546" t="inlineStr">
        <is>
          <t>ITSardegna</t>
        </is>
      </c>
    </row>
    <row r="2547">
      <c r="A2547" t="inlineStr">
        <is>
          <t>IT-NU</t>
        </is>
      </c>
      <c r="B2547" t="inlineStr">
        <is>
          <t>Nuoro</t>
        </is>
      </c>
      <c r="C2547" t="inlineStr">
        <is>
          <t>ITNuoro</t>
        </is>
      </c>
    </row>
    <row r="2548">
      <c r="A2548" t="inlineStr">
        <is>
          <t>IT-OR</t>
        </is>
      </c>
      <c r="B2548" t="inlineStr">
        <is>
          <t>Oristano</t>
        </is>
      </c>
      <c r="C2548" t="inlineStr">
        <is>
          <t>ITOristano</t>
        </is>
      </c>
    </row>
    <row r="2549">
      <c r="A2549" t="inlineStr">
        <is>
          <t>IT-SS</t>
        </is>
      </c>
      <c r="B2549" t="inlineStr">
        <is>
          <t>Sassari</t>
        </is>
      </c>
      <c r="C2549" t="inlineStr">
        <is>
          <t>ITSassari</t>
        </is>
      </c>
    </row>
    <row r="2550">
      <c r="A2550" t="inlineStr">
        <is>
          <t>IT-SU</t>
        </is>
      </c>
      <c r="B2550" t="inlineStr">
        <is>
          <t>Sud Sardegna</t>
        </is>
      </c>
      <c r="C2550" t="inlineStr">
        <is>
          <t>ITSud Sardegna</t>
        </is>
      </c>
    </row>
    <row r="2551">
      <c r="A2551" t="inlineStr">
        <is>
          <t>IT-CA</t>
        </is>
      </c>
      <c r="B2551" t="inlineStr">
        <is>
          <t>Cagliari</t>
        </is>
      </c>
      <c r="C2551" t="inlineStr">
        <is>
          <t>ITCagliari</t>
        </is>
      </c>
    </row>
    <row r="2552">
      <c r="A2552" t="inlineStr">
        <is>
          <t>JM-01</t>
        </is>
      </c>
      <c r="B2552" t="inlineStr">
        <is>
          <t>Kingston</t>
        </is>
      </c>
      <c r="C2552" t="inlineStr">
        <is>
          <t>JMKingston</t>
        </is>
      </c>
    </row>
    <row r="2553">
      <c r="A2553" t="inlineStr">
        <is>
          <t>JM-02</t>
        </is>
      </c>
      <c r="B2553" t="inlineStr">
        <is>
          <t>Saint Andrew</t>
        </is>
      </c>
      <c r="C2553" t="inlineStr">
        <is>
          <t>JMSaint Andrew</t>
        </is>
      </c>
    </row>
    <row r="2554">
      <c r="A2554" t="inlineStr">
        <is>
          <t>JM-03</t>
        </is>
      </c>
      <c r="B2554" t="inlineStr">
        <is>
          <t>Saint Thomas</t>
        </is>
      </c>
      <c r="C2554" t="inlineStr">
        <is>
          <t>JMSaint Thomas</t>
        </is>
      </c>
    </row>
    <row r="2555">
      <c r="A2555" t="inlineStr">
        <is>
          <t>JM-04</t>
        </is>
      </c>
      <c r="B2555" t="inlineStr">
        <is>
          <t>Portland</t>
        </is>
      </c>
      <c r="C2555" t="inlineStr">
        <is>
          <t>JMPortland</t>
        </is>
      </c>
    </row>
    <row r="2556">
      <c r="A2556" t="inlineStr">
        <is>
          <t>JM-05</t>
        </is>
      </c>
      <c r="B2556" t="inlineStr">
        <is>
          <t>Saint Mary</t>
        </is>
      </c>
      <c r="C2556" t="inlineStr">
        <is>
          <t>JMSaint Mary</t>
        </is>
      </c>
    </row>
    <row r="2557">
      <c r="A2557" t="inlineStr">
        <is>
          <t>JM-06</t>
        </is>
      </c>
      <c r="B2557" t="inlineStr">
        <is>
          <t>Saint Ann</t>
        </is>
      </c>
      <c r="C2557" t="inlineStr">
        <is>
          <t>JMSaint Ann</t>
        </is>
      </c>
    </row>
    <row r="2558">
      <c r="A2558" t="inlineStr">
        <is>
          <t>JM-07</t>
        </is>
      </c>
      <c r="B2558" t="inlineStr">
        <is>
          <t>Trelawny</t>
        </is>
      </c>
      <c r="C2558" t="inlineStr">
        <is>
          <t>JMTrelawny</t>
        </is>
      </c>
    </row>
    <row r="2559">
      <c r="A2559" t="inlineStr">
        <is>
          <t>JM-08</t>
        </is>
      </c>
      <c r="B2559" t="inlineStr">
        <is>
          <t>Saint James</t>
        </is>
      </c>
      <c r="C2559" t="inlineStr">
        <is>
          <t>JMSaint James</t>
        </is>
      </c>
    </row>
    <row r="2560">
      <c r="A2560" t="inlineStr">
        <is>
          <t>JM-09</t>
        </is>
      </c>
      <c r="B2560" t="inlineStr">
        <is>
          <t>Hanover</t>
        </is>
      </c>
      <c r="C2560" t="inlineStr">
        <is>
          <t>JMHanover</t>
        </is>
      </c>
    </row>
    <row r="2561">
      <c r="A2561" t="inlineStr">
        <is>
          <t>JM-10</t>
        </is>
      </c>
      <c r="B2561" t="inlineStr">
        <is>
          <t>Westmoreland</t>
        </is>
      </c>
      <c r="C2561" t="inlineStr">
        <is>
          <t>JMWestmoreland</t>
        </is>
      </c>
    </row>
    <row r="2562">
      <c r="A2562" t="inlineStr">
        <is>
          <t>JM-11</t>
        </is>
      </c>
      <c r="B2562" t="inlineStr">
        <is>
          <t>Saint Elizabeth</t>
        </is>
      </c>
      <c r="C2562" t="inlineStr">
        <is>
          <t>JMSaint Elizabeth</t>
        </is>
      </c>
    </row>
    <row r="2563">
      <c r="A2563" t="inlineStr">
        <is>
          <t>JM-12</t>
        </is>
      </c>
      <c r="B2563" t="inlineStr">
        <is>
          <t>Manchester</t>
        </is>
      </c>
      <c r="C2563" t="inlineStr">
        <is>
          <t>JMManchester</t>
        </is>
      </c>
    </row>
    <row r="2564">
      <c r="A2564" t="inlineStr">
        <is>
          <t>JM-13</t>
        </is>
      </c>
      <c r="B2564" t="inlineStr">
        <is>
          <t>Clarendon</t>
        </is>
      </c>
      <c r="C2564" t="inlineStr">
        <is>
          <t>JMClarendon</t>
        </is>
      </c>
    </row>
    <row r="2565">
      <c r="A2565" t="inlineStr">
        <is>
          <t>JM-14</t>
        </is>
      </c>
      <c r="B2565" t="inlineStr">
        <is>
          <t>Saint Catherine</t>
        </is>
      </c>
      <c r="C2565" t="inlineStr">
        <is>
          <t>JMSaint Catherine</t>
        </is>
      </c>
    </row>
    <row r="2566">
      <c r="A2566" t="inlineStr">
        <is>
          <t>JO-AJ</t>
        </is>
      </c>
      <c r="B2566" t="inlineStr">
        <is>
          <t>‘Ajlūn</t>
        </is>
      </c>
      <c r="C2566" t="inlineStr">
        <is>
          <t>JO‘Ajlūn</t>
        </is>
      </c>
    </row>
    <row r="2567">
      <c r="A2567" t="inlineStr">
        <is>
          <t>JO-AM</t>
        </is>
      </c>
      <c r="B2567" t="inlineStr">
        <is>
          <t>Al ‘A̅şimah</t>
        </is>
      </c>
      <c r="C2567" t="inlineStr">
        <is>
          <t>JOAl ‘A̅şimah</t>
        </is>
      </c>
    </row>
    <row r="2568">
      <c r="A2568" t="inlineStr">
        <is>
          <t>JO-AQ</t>
        </is>
      </c>
      <c r="B2568" t="inlineStr">
        <is>
          <t>Al ‘Aqabah</t>
        </is>
      </c>
      <c r="C2568" t="inlineStr">
        <is>
          <t>JOAl ‘Aqabah</t>
        </is>
      </c>
    </row>
    <row r="2569">
      <c r="A2569" t="inlineStr">
        <is>
          <t>JO-AT</t>
        </is>
      </c>
      <c r="B2569" t="inlineStr">
        <is>
          <t>Aţ Ţafīlah</t>
        </is>
      </c>
      <c r="C2569" t="inlineStr">
        <is>
          <t>JOAţ Ţafīlah</t>
        </is>
      </c>
    </row>
    <row r="2570">
      <c r="A2570" t="inlineStr">
        <is>
          <t>JO-AZ</t>
        </is>
      </c>
      <c r="B2570" t="inlineStr">
        <is>
          <t>Az Zarqā’</t>
        </is>
      </c>
      <c r="C2570" t="inlineStr">
        <is>
          <t>JOAz Zarqā’</t>
        </is>
      </c>
    </row>
    <row r="2571">
      <c r="A2571" t="inlineStr">
        <is>
          <t>JO-BA</t>
        </is>
      </c>
      <c r="B2571" t="inlineStr">
        <is>
          <t>Al Balqā’</t>
        </is>
      </c>
      <c r="C2571" t="inlineStr">
        <is>
          <t>JOAl Balqā’</t>
        </is>
      </c>
    </row>
    <row r="2572">
      <c r="A2572" t="inlineStr">
        <is>
          <t>JO-IR</t>
        </is>
      </c>
      <c r="B2572" t="inlineStr">
        <is>
          <t>Irbid</t>
        </is>
      </c>
      <c r="C2572" t="inlineStr">
        <is>
          <t>JOIrbid</t>
        </is>
      </c>
    </row>
    <row r="2573">
      <c r="A2573" t="inlineStr">
        <is>
          <t>JO-JA</t>
        </is>
      </c>
      <c r="B2573" t="inlineStr">
        <is>
          <t>Jarash</t>
        </is>
      </c>
      <c r="C2573" t="inlineStr">
        <is>
          <t>JOJarash</t>
        </is>
      </c>
    </row>
    <row r="2574">
      <c r="A2574" t="inlineStr">
        <is>
          <t>JO-KA</t>
        </is>
      </c>
      <c r="B2574" t="inlineStr">
        <is>
          <t>Al Karak</t>
        </is>
      </c>
      <c r="C2574" t="inlineStr">
        <is>
          <t>JOAl Karak</t>
        </is>
      </c>
    </row>
    <row r="2575">
      <c r="A2575" t="inlineStr">
        <is>
          <t>JO-MA</t>
        </is>
      </c>
      <c r="B2575" t="inlineStr">
        <is>
          <t>Al Mafraq</t>
        </is>
      </c>
      <c r="C2575" t="inlineStr">
        <is>
          <t>JOAl Mafraq</t>
        </is>
      </c>
    </row>
    <row r="2576">
      <c r="A2576" t="inlineStr">
        <is>
          <t>JO-MD</t>
        </is>
      </c>
      <c r="B2576" t="inlineStr">
        <is>
          <t>Mādabā</t>
        </is>
      </c>
      <c r="C2576" t="inlineStr">
        <is>
          <t>JOMādabā</t>
        </is>
      </c>
    </row>
    <row r="2577">
      <c r="A2577" t="inlineStr">
        <is>
          <t>JO-MN</t>
        </is>
      </c>
      <c r="B2577" t="inlineStr">
        <is>
          <t>Ma‘ān</t>
        </is>
      </c>
      <c r="C2577" t="inlineStr">
        <is>
          <t>JOMa‘ān</t>
        </is>
      </c>
    </row>
    <row r="2578">
      <c r="A2578" t="inlineStr">
        <is>
          <t>JP-01</t>
        </is>
      </c>
      <c r="B2578" t="inlineStr">
        <is>
          <t>Hokkaido</t>
        </is>
      </c>
      <c r="C2578" t="inlineStr">
        <is>
          <t>JPHokkaido</t>
        </is>
      </c>
    </row>
    <row r="2579">
      <c r="A2579" t="inlineStr">
        <is>
          <t>JP-01</t>
        </is>
      </c>
      <c r="B2579" t="inlineStr">
        <is>
          <t>Hokkaidô</t>
        </is>
      </c>
      <c r="C2579" t="inlineStr">
        <is>
          <t>JPHokkaidô</t>
        </is>
      </c>
    </row>
    <row r="2580">
      <c r="A2580" t="inlineStr">
        <is>
          <t>JP-02</t>
        </is>
      </c>
      <c r="B2580" t="inlineStr">
        <is>
          <t>Aomori</t>
        </is>
      </c>
      <c r="C2580" t="inlineStr">
        <is>
          <t>JPAomori</t>
        </is>
      </c>
    </row>
    <row r="2581">
      <c r="A2581" t="inlineStr">
        <is>
          <t>JP-03</t>
        </is>
      </c>
      <c r="B2581" t="inlineStr">
        <is>
          <t>Iwate</t>
        </is>
      </c>
      <c r="C2581" t="inlineStr">
        <is>
          <t>JPIwate</t>
        </is>
      </c>
    </row>
    <row r="2582">
      <c r="A2582" t="inlineStr">
        <is>
          <t>JP-04</t>
        </is>
      </c>
      <c r="B2582" t="inlineStr">
        <is>
          <t>Miyagi</t>
        </is>
      </c>
      <c r="C2582" t="inlineStr">
        <is>
          <t>JPMiyagi</t>
        </is>
      </c>
    </row>
    <row r="2583">
      <c r="A2583" t="inlineStr">
        <is>
          <t>JP-05</t>
        </is>
      </c>
      <c r="B2583" t="inlineStr">
        <is>
          <t>Akita</t>
        </is>
      </c>
      <c r="C2583" t="inlineStr">
        <is>
          <t>JPAkita</t>
        </is>
      </c>
    </row>
    <row r="2584">
      <c r="A2584" t="inlineStr">
        <is>
          <t>JP-06</t>
        </is>
      </c>
      <c r="B2584" t="inlineStr">
        <is>
          <t>Yamagata</t>
        </is>
      </c>
      <c r="C2584" t="inlineStr">
        <is>
          <t>JPYamagata</t>
        </is>
      </c>
    </row>
    <row r="2585">
      <c r="A2585" t="inlineStr">
        <is>
          <t>JP-07</t>
        </is>
      </c>
      <c r="B2585" t="inlineStr">
        <is>
          <t>Fukushima</t>
        </is>
      </c>
      <c r="C2585" t="inlineStr">
        <is>
          <t>JPFukushima</t>
        </is>
      </c>
    </row>
    <row r="2586">
      <c r="A2586" t="inlineStr">
        <is>
          <t>JP-07</t>
        </is>
      </c>
      <c r="B2586" t="inlineStr">
        <is>
          <t>Hukusima</t>
        </is>
      </c>
      <c r="C2586" t="inlineStr">
        <is>
          <t>JPHukusima</t>
        </is>
      </c>
    </row>
    <row r="2587">
      <c r="A2587" t="inlineStr">
        <is>
          <t>JP-08</t>
        </is>
      </c>
      <c r="B2587" t="inlineStr">
        <is>
          <t>Ibaraki</t>
        </is>
      </c>
      <c r="C2587" t="inlineStr">
        <is>
          <t>JPIbaraki</t>
        </is>
      </c>
    </row>
    <row r="2588">
      <c r="A2588" t="inlineStr">
        <is>
          <t>JP-09</t>
        </is>
      </c>
      <c r="B2588" t="inlineStr">
        <is>
          <t>Tochigi</t>
        </is>
      </c>
      <c r="C2588" t="inlineStr">
        <is>
          <t>JPTochigi</t>
        </is>
      </c>
    </row>
    <row r="2589">
      <c r="A2589" t="inlineStr">
        <is>
          <t>JP-09</t>
        </is>
      </c>
      <c r="B2589" t="inlineStr">
        <is>
          <t>Totigi</t>
        </is>
      </c>
      <c r="C2589" t="inlineStr">
        <is>
          <t>JPTotigi</t>
        </is>
      </c>
    </row>
    <row r="2590">
      <c r="A2590" t="inlineStr">
        <is>
          <t>JP-10</t>
        </is>
      </c>
      <c r="B2590" t="inlineStr">
        <is>
          <t>Gunma</t>
        </is>
      </c>
      <c r="C2590" t="inlineStr">
        <is>
          <t>JPGunma</t>
        </is>
      </c>
    </row>
    <row r="2591">
      <c r="A2591" t="inlineStr">
        <is>
          <t>JP-11</t>
        </is>
      </c>
      <c r="B2591" t="inlineStr">
        <is>
          <t>Saitama</t>
        </is>
      </c>
      <c r="C2591" t="inlineStr">
        <is>
          <t>JPSaitama</t>
        </is>
      </c>
    </row>
    <row r="2592">
      <c r="A2592" t="inlineStr">
        <is>
          <t>JP-12</t>
        </is>
      </c>
      <c r="B2592" t="inlineStr">
        <is>
          <t>Chiba</t>
        </is>
      </c>
      <c r="C2592" t="inlineStr">
        <is>
          <t>JPChiba</t>
        </is>
      </c>
    </row>
    <row r="2593">
      <c r="A2593" t="inlineStr">
        <is>
          <t>JP-12</t>
        </is>
      </c>
      <c r="B2593" t="inlineStr">
        <is>
          <t>Tiba</t>
        </is>
      </c>
      <c r="C2593" t="inlineStr">
        <is>
          <t>JPTiba</t>
        </is>
      </c>
    </row>
    <row r="2594">
      <c r="A2594" t="inlineStr">
        <is>
          <t>JP-13</t>
        </is>
      </c>
      <c r="B2594" t="inlineStr">
        <is>
          <t>Tokyo</t>
        </is>
      </c>
      <c r="C2594" t="inlineStr">
        <is>
          <t>JPTokyo</t>
        </is>
      </c>
    </row>
    <row r="2595">
      <c r="A2595" t="inlineStr">
        <is>
          <t>JP-13</t>
        </is>
      </c>
      <c r="B2595" t="inlineStr">
        <is>
          <t>Tôkyô</t>
        </is>
      </c>
      <c r="C2595" t="inlineStr">
        <is>
          <t>JPTôkyô</t>
        </is>
      </c>
    </row>
    <row r="2596">
      <c r="A2596" t="inlineStr">
        <is>
          <t>JP-14</t>
        </is>
      </c>
      <c r="B2596" t="inlineStr">
        <is>
          <t>Kanagawa</t>
        </is>
      </c>
      <c r="C2596" t="inlineStr">
        <is>
          <t>JPKanagawa</t>
        </is>
      </c>
    </row>
    <row r="2597">
      <c r="A2597" t="inlineStr">
        <is>
          <t>JP-15</t>
        </is>
      </c>
      <c r="B2597" t="inlineStr">
        <is>
          <t>Niigata</t>
        </is>
      </c>
      <c r="C2597" t="inlineStr">
        <is>
          <t>JPNiigata</t>
        </is>
      </c>
    </row>
    <row r="2598">
      <c r="A2598" t="inlineStr">
        <is>
          <t>JP-16</t>
        </is>
      </c>
      <c r="B2598" t="inlineStr">
        <is>
          <t>Toyama</t>
        </is>
      </c>
      <c r="C2598" t="inlineStr">
        <is>
          <t>JPToyama</t>
        </is>
      </c>
    </row>
    <row r="2599">
      <c r="A2599" t="inlineStr">
        <is>
          <t>JP-17</t>
        </is>
      </c>
      <c r="B2599" t="inlineStr">
        <is>
          <t>Ishikawa</t>
        </is>
      </c>
      <c r="C2599" t="inlineStr">
        <is>
          <t>JPIshikawa</t>
        </is>
      </c>
    </row>
    <row r="2600">
      <c r="A2600" t="inlineStr">
        <is>
          <t>JP-17</t>
        </is>
      </c>
      <c r="B2600" t="inlineStr">
        <is>
          <t>Isikawa</t>
        </is>
      </c>
      <c r="C2600" t="inlineStr">
        <is>
          <t>JPIsikawa</t>
        </is>
      </c>
    </row>
    <row r="2601">
      <c r="A2601" t="inlineStr">
        <is>
          <t>JP-18</t>
        </is>
      </c>
      <c r="B2601" t="inlineStr">
        <is>
          <t>Fukui</t>
        </is>
      </c>
      <c r="C2601" t="inlineStr">
        <is>
          <t>JPFukui</t>
        </is>
      </c>
    </row>
    <row r="2602">
      <c r="A2602" t="inlineStr">
        <is>
          <t>JP-18</t>
        </is>
      </c>
      <c r="B2602" t="inlineStr">
        <is>
          <t>Hukui</t>
        </is>
      </c>
      <c r="C2602" t="inlineStr">
        <is>
          <t>JPHukui</t>
        </is>
      </c>
    </row>
    <row r="2603">
      <c r="A2603" t="inlineStr">
        <is>
          <t>JP-19</t>
        </is>
      </c>
      <c r="B2603" t="inlineStr">
        <is>
          <t>Yamanashi</t>
        </is>
      </c>
      <c r="C2603" t="inlineStr">
        <is>
          <t>JPYamanashi</t>
        </is>
      </c>
    </row>
    <row r="2604">
      <c r="A2604" t="inlineStr">
        <is>
          <t>JP-19</t>
        </is>
      </c>
      <c r="B2604" t="inlineStr">
        <is>
          <t>Yamanasi</t>
        </is>
      </c>
      <c r="C2604" t="inlineStr">
        <is>
          <t>JPYamanasi</t>
        </is>
      </c>
    </row>
    <row r="2605">
      <c r="A2605" t="inlineStr">
        <is>
          <t>JP-20</t>
        </is>
      </c>
      <c r="B2605" t="inlineStr">
        <is>
          <t>Nagano</t>
        </is>
      </c>
      <c r="C2605" t="inlineStr">
        <is>
          <t>JPNagano</t>
        </is>
      </c>
    </row>
    <row r="2606">
      <c r="A2606" t="inlineStr">
        <is>
          <t>JP-21</t>
        </is>
      </c>
      <c r="B2606" t="inlineStr">
        <is>
          <t>Gifu</t>
        </is>
      </c>
      <c r="C2606" t="inlineStr">
        <is>
          <t>JPGifu</t>
        </is>
      </c>
    </row>
    <row r="2607">
      <c r="A2607" t="inlineStr">
        <is>
          <t>JP-21</t>
        </is>
      </c>
      <c r="B2607" t="inlineStr">
        <is>
          <t>Gihu</t>
        </is>
      </c>
      <c r="C2607" t="inlineStr">
        <is>
          <t>JPGihu</t>
        </is>
      </c>
    </row>
    <row r="2608">
      <c r="A2608" t="inlineStr">
        <is>
          <t>JP-22</t>
        </is>
      </c>
      <c r="B2608" t="inlineStr">
        <is>
          <t>Shizuoka</t>
        </is>
      </c>
      <c r="C2608" t="inlineStr">
        <is>
          <t>JPShizuoka</t>
        </is>
      </c>
    </row>
    <row r="2609">
      <c r="A2609" t="inlineStr">
        <is>
          <t>JP-22</t>
        </is>
      </c>
      <c r="B2609" t="inlineStr">
        <is>
          <t>Sizuoka</t>
        </is>
      </c>
      <c r="C2609" t="inlineStr">
        <is>
          <t>JPSizuoka</t>
        </is>
      </c>
    </row>
    <row r="2610">
      <c r="A2610" t="inlineStr">
        <is>
          <t>JP-23</t>
        </is>
      </c>
      <c r="B2610" t="inlineStr">
        <is>
          <t>Aichi</t>
        </is>
      </c>
      <c r="C2610" t="inlineStr">
        <is>
          <t>JPAichi</t>
        </is>
      </c>
    </row>
    <row r="2611">
      <c r="A2611" t="inlineStr">
        <is>
          <t>JP-23</t>
        </is>
      </c>
      <c r="B2611" t="inlineStr">
        <is>
          <t>Aiti</t>
        </is>
      </c>
      <c r="C2611" t="inlineStr">
        <is>
          <t>JPAiti</t>
        </is>
      </c>
    </row>
    <row r="2612">
      <c r="A2612" t="inlineStr">
        <is>
          <t>JP-24</t>
        </is>
      </c>
      <c r="B2612" t="inlineStr">
        <is>
          <t>Mie</t>
        </is>
      </c>
      <c r="C2612" t="inlineStr">
        <is>
          <t>JPMie</t>
        </is>
      </c>
    </row>
    <row r="2613">
      <c r="A2613" t="inlineStr">
        <is>
          <t>JP-25</t>
        </is>
      </c>
      <c r="B2613" t="inlineStr">
        <is>
          <t>Shiga</t>
        </is>
      </c>
      <c r="C2613" t="inlineStr">
        <is>
          <t>JPShiga</t>
        </is>
      </c>
    </row>
    <row r="2614">
      <c r="A2614" t="inlineStr">
        <is>
          <t>JP-25</t>
        </is>
      </c>
      <c r="B2614" t="inlineStr">
        <is>
          <t>Siga</t>
        </is>
      </c>
      <c r="C2614" t="inlineStr">
        <is>
          <t>JPSiga</t>
        </is>
      </c>
    </row>
    <row r="2615">
      <c r="A2615" t="inlineStr">
        <is>
          <t>JP-26</t>
        </is>
      </c>
      <c r="B2615" t="inlineStr">
        <is>
          <t>Kyoto</t>
        </is>
      </c>
      <c r="C2615" t="inlineStr">
        <is>
          <t>JPKyoto</t>
        </is>
      </c>
    </row>
    <row r="2616">
      <c r="A2616" t="inlineStr">
        <is>
          <t>JP-26</t>
        </is>
      </c>
      <c r="B2616" t="inlineStr">
        <is>
          <t>Kyôto</t>
        </is>
      </c>
      <c r="C2616" t="inlineStr">
        <is>
          <t>JPKyôto</t>
        </is>
      </c>
    </row>
    <row r="2617">
      <c r="A2617" t="inlineStr">
        <is>
          <t>JP-27</t>
        </is>
      </c>
      <c r="B2617" t="inlineStr">
        <is>
          <t>Osaka</t>
        </is>
      </c>
      <c r="C2617" t="inlineStr">
        <is>
          <t>JPOsaka</t>
        </is>
      </c>
    </row>
    <row r="2618">
      <c r="A2618" t="inlineStr">
        <is>
          <t>JP-27</t>
        </is>
      </c>
      <c r="B2618" t="inlineStr">
        <is>
          <t>Ôsaka</t>
        </is>
      </c>
      <c r="C2618" t="inlineStr">
        <is>
          <t>JPÔsaka</t>
        </is>
      </c>
    </row>
    <row r="2619">
      <c r="A2619" t="inlineStr">
        <is>
          <t>JP-28</t>
        </is>
      </c>
      <c r="B2619" t="inlineStr">
        <is>
          <t>Hyogo</t>
        </is>
      </c>
      <c r="C2619" t="inlineStr">
        <is>
          <t>JPHyogo</t>
        </is>
      </c>
    </row>
    <row r="2620">
      <c r="A2620" t="inlineStr">
        <is>
          <t>JP-28</t>
        </is>
      </c>
      <c r="B2620" t="inlineStr">
        <is>
          <t>Hyôgo</t>
        </is>
      </c>
      <c r="C2620" t="inlineStr">
        <is>
          <t>JPHyôgo</t>
        </is>
      </c>
    </row>
    <row r="2621">
      <c r="A2621" t="inlineStr">
        <is>
          <t>JP-29</t>
        </is>
      </c>
      <c r="B2621" t="inlineStr">
        <is>
          <t>Nara</t>
        </is>
      </c>
      <c r="C2621" t="inlineStr">
        <is>
          <t>JPNara</t>
        </is>
      </c>
    </row>
    <row r="2622">
      <c r="A2622" t="inlineStr">
        <is>
          <t>JP-30</t>
        </is>
      </c>
      <c r="B2622" t="inlineStr">
        <is>
          <t>Wakayama</t>
        </is>
      </c>
      <c r="C2622" t="inlineStr">
        <is>
          <t>JPWakayama</t>
        </is>
      </c>
    </row>
    <row r="2623">
      <c r="A2623" t="inlineStr">
        <is>
          <t>JP-31</t>
        </is>
      </c>
      <c r="B2623" t="inlineStr">
        <is>
          <t>Tottori</t>
        </is>
      </c>
      <c r="C2623" t="inlineStr">
        <is>
          <t>JPTottori</t>
        </is>
      </c>
    </row>
    <row r="2624">
      <c r="A2624" t="inlineStr">
        <is>
          <t>JP-32</t>
        </is>
      </c>
      <c r="B2624" t="inlineStr">
        <is>
          <t>Shimane</t>
        </is>
      </c>
      <c r="C2624" t="inlineStr">
        <is>
          <t>JPShimane</t>
        </is>
      </c>
    </row>
    <row r="2625">
      <c r="A2625" t="inlineStr">
        <is>
          <t>JP-32</t>
        </is>
      </c>
      <c r="B2625" t="inlineStr">
        <is>
          <t>Simane</t>
        </is>
      </c>
      <c r="C2625" t="inlineStr">
        <is>
          <t>JPSimane</t>
        </is>
      </c>
    </row>
    <row r="2626">
      <c r="A2626" t="inlineStr">
        <is>
          <t>JP-33</t>
        </is>
      </c>
      <c r="B2626" t="inlineStr">
        <is>
          <t>Okayama</t>
        </is>
      </c>
      <c r="C2626" t="inlineStr">
        <is>
          <t>JPOkayama</t>
        </is>
      </c>
    </row>
    <row r="2627">
      <c r="A2627" t="inlineStr">
        <is>
          <t>JP-34</t>
        </is>
      </c>
      <c r="B2627" t="inlineStr">
        <is>
          <t>Hiroshima</t>
        </is>
      </c>
      <c r="C2627" t="inlineStr">
        <is>
          <t>JPHiroshima</t>
        </is>
      </c>
    </row>
    <row r="2628">
      <c r="A2628" t="inlineStr">
        <is>
          <t>JP-34</t>
        </is>
      </c>
      <c r="B2628" t="inlineStr">
        <is>
          <t>Hirosima</t>
        </is>
      </c>
      <c r="C2628" t="inlineStr">
        <is>
          <t>JPHirosima</t>
        </is>
      </c>
    </row>
    <row r="2629">
      <c r="A2629" t="inlineStr">
        <is>
          <t>JP-35</t>
        </is>
      </c>
      <c r="B2629" t="inlineStr">
        <is>
          <t>Yamaguchi</t>
        </is>
      </c>
      <c r="C2629" t="inlineStr">
        <is>
          <t>JPYamaguchi</t>
        </is>
      </c>
    </row>
    <row r="2630">
      <c r="A2630" t="inlineStr">
        <is>
          <t>JP-35</t>
        </is>
      </c>
      <c r="B2630" t="inlineStr">
        <is>
          <t>Yamaguti</t>
        </is>
      </c>
      <c r="C2630" t="inlineStr">
        <is>
          <t>JPYamaguti</t>
        </is>
      </c>
    </row>
    <row r="2631">
      <c r="A2631" t="inlineStr">
        <is>
          <t>JP-36</t>
        </is>
      </c>
      <c r="B2631" t="inlineStr">
        <is>
          <t>Tokushima</t>
        </is>
      </c>
      <c r="C2631" t="inlineStr">
        <is>
          <t>JPTokushima</t>
        </is>
      </c>
    </row>
    <row r="2632">
      <c r="A2632" t="inlineStr">
        <is>
          <t>JP-36</t>
        </is>
      </c>
      <c r="B2632" t="inlineStr">
        <is>
          <t>Tokusima</t>
        </is>
      </c>
      <c r="C2632" t="inlineStr">
        <is>
          <t>JPTokusima</t>
        </is>
      </c>
    </row>
    <row r="2633">
      <c r="A2633" t="inlineStr">
        <is>
          <t>JP-37</t>
        </is>
      </c>
      <c r="B2633" t="inlineStr">
        <is>
          <t>Kagawa</t>
        </is>
      </c>
      <c r="C2633" t="inlineStr">
        <is>
          <t>JPKagawa</t>
        </is>
      </c>
    </row>
    <row r="2634">
      <c r="A2634" t="inlineStr">
        <is>
          <t>JP-38</t>
        </is>
      </c>
      <c r="B2634" t="inlineStr">
        <is>
          <t>Ehime</t>
        </is>
      </c>
      <c r="C2634" t="inlineStr">
        <is>
          <t>JPEhime</t>
        </is>
      </c>
    </row>
    <row r="2635">
      <c r="A2635" t="inlineStr">
        <is>
          <t>JP-39</t>
        </is>
      </c>
      <c r="B2635" t="inlineStr">
        <is>
          <t>Kochi</t>
        </is>
      </c>
      <c r="C2635" t="inlineStr">
        <is>
          <t>JPKochi</t>
        </is>
      </c>
    </row>
    <row r="2636">
      <c r="A2636" t="inlineStr">
        <is>
          <t>JP-39</t>
        </is>
      </c>
      <c r="B2636" t="inlineStr">
        <is>
          <t>Kôti</t>
        </is>
      </c>
      <c r="C2636" t="inlineStr">
        <is>
          <t>JPKôti</t>
        </is>
      </c>
    </row>
    <row r="2637">
      <c r="A2637" t="inlineStr">
        <is>
          <t>JP-40</t>
        </is>
      </c>
      <c r="B2637" t="inlineStr">
        <is>
          <t>Fukuoka</t>
        </is>
      </c>
      <c r="C2637" t="inlineStr">
        <is>
          <t>JPFukuoka</t>
        </is>
      </c>
    </row>
    <row r="2638">
      <c r="A2638" t="inlineStr">
        <is>
          <t>JP-40</t>
        </is>
      </c>
      <c r="B2638" t="inlineStr">
        <is>
          <t>Hukuoka</t>
        </is>
      </c>
      <c r="C2638" t="inlineStr">
        <is>
          <t>JPHukuoka</t>
        </is>
      </c>
    </row>
    <row r="2639">
      <c r="A2639" t="inlineStr">
        <is>
          <t>JP-41</t>
        </is>
      </c>
      <c r="B2639" t="inlineStr">
        <is>
          <t>Saga</t>
        </is>
      </c>
      <c r="C2639" t="inlineStr">
        <is>
          <t>JPSaga</t>
        </is>
      </c>
    </row>
    <row r="2640">
      <c r="A2640" t="inlineStr">
        <is>
          <t>JP-42</t>
        </is>
      </c>
      <c r="B2640" t="inlineStr">
        <is>
          <t>Nagasaki</t>
        </is>
      </c>
      <c r="C2640" t="inlineStr">
        <is>
          <t>JPNagasaki</t>
        </is>
      </c>
    </row>
    <row r="2641">
      <c r="A2641" t="inlineStr">
        <is>
          <t>JP-43</t>
        </is>
      </c>
      <c r="B2641" t="inlineStr">
        <is>
          <t>Kumamoto</t>
        </is>
      </c>
      <c r="C2641" t="inlineStr">
        <is>
          <t>JPKumamoto</t>
        </is>
      </c>
    </row>
    <row r="2642">
      <c r="A2642" t="inlineStr">
        <is>
          <t>JP-44</t>
        </is>
      </c>
      <c r="B2642" t="inlineStr">
        <is>
          <t>Oita</t>
        </is>
      </c>
      <c r="C2642" t="inlineStr">
        <is>
          <t>JPOita</t>
        </is>
      </c>
    </row>
    <row r="2643">
      <c r="A2643" t="inlineStr">
        <is>
          <t>JP-44</t>
        </is>
      </c>
      <c r="B2643" t="inlineStr">
        <is>
          <t>Ôita</t>
        </is>
      </c>
      <c r="C2643" t="inlineStr">
        <is>
          <t>JPÔita</t>
        </is>
      </c>
    </row>
    <row r="2644">
      <c r="A2644" t="inlineStr">
        <is>
          <t>JP-45</t>
        </is>
      </c>
      <c r="B2644" t="inlineStr">
        <is>
          <t>Miyazaki</t>
        </is>
      </c>
      <c r="C2644" t="inlineStr">
        <is>
          <t>JPMiyazaki</t>
        </is>
      </c>
    </row>
    <row r="2645">
      <c r="A2645" t="inlineStr">
        <is>
          <t>JP-46</t>
        </is>
      </c>
      <c r="B2645" t="inlineStr">
        <is>
          <t>Kagoshima</t>
        </is>
      </c>
      <c r="C2645" t="inlineStr">
        <is>
          <t>JPKagoshima</t>
        </is>
      </c>
    </row>
    <row r="2646">
      <c r="A2646" t="inlineStr">
        <is>
          <t>JP-46</t>
        </is>
      </c>
      <c r="B2646" t="inlineStr">
        <is>
          <t>Kagosima</t>
        </is>
      </c>
      <c r="C2646" t="inlineStr">
        <is>
          <t>JPKagosima</t>
        </is>
      </c>
    </row>
    <row r="2647">
      <c r="A2647" t="inlineStr">
        <is>
          <t>JP-47</t>
        </is>
      </c>
      <c r="B2647" t="inlineStr">
        <is>
          <t>Okinawa</t>
        </is>
      </c>
      <c r="C2647" t="inlineStr">
        <is>
          <t>JPOkinawa</t>
        </is>
      </c>
    </row>
    <row r="2648">
      <c r="A2648" t="inlineStr">
        <is>
          <t>KE-01</t>
        </is>
      </c>
      <c r="B2648" t="inlineStr">
        <is>
          <t>Baringo</t>
        </is>
      </c>
      <c r="C2648" t="inlineStr">
        <is>
          <t>KEBaringo</t>
        </is>
      </c>
    </row>
    <row r="2649">
      <c r="A2649" t="inlineStr">
        <is>
          <t>KE-02</t>
        </is>
      </c>
      <c r="B2649" t="inlineStr">
        <is>
          <t>Bomet</t>
        </is>
      </c>
      <c r="C2649" t="inlineStr">
        <is>
          <t>KEBomet</t>
        </is>
      </c>
    </row>
    <row r="2650">
      <c r="A2650" t="inlineStr">
        <is>
          <t>KE-03</t>
        </is>
      </c>
      <c r="B2650" t="inlineStr">
        <is>
          <t>Bungoma</t>
        </is>
      </c>
      <c r="C2650" t="inlineStr">
        <is>
          <t>KEBungoma</t>
        </is>
      </c>
    </row>
    <row r="2651">
      <c r="A2651" t="inlineStr">
        <is>
          <t>KE-04</t>
        </is>
      </c>
      <c r="B2651" t="inlineStr">
        <is>
          <t>Busia</t>
        </is>
      </c>
      <c r="C2651" t="inlineStr">
        <is>
          <t>KEBusia</t>
        </is>
      </c>
    </row>
    <row r="2652">
      <c r="A2652" t="inlineStr">
        <is>
          <t>KE-05</t>
        </is>
      </c>
      <c r="B2652" t="inlineStr">
        <is>
          <t>Elgeyo/Marakwet</t>
        </is>
      </c>
      <c r="C2652" t="inlineStr">
        <is>
          <t>KEElgeyo/Marakwet</t>
        </is>
      </c>
    </row>
    <row r="2653">
      <c r="A2653" t="inlineStr">
        <is>
          <t>KE-06</t>
        </is>
      </c>
      <c r="B2653" t="inlineStr">
        <is>
          <t>Embu</t>
        </is>
      </c>
      <c r="C2653" t="inlineStr">
        <is>
          <t>KEEmbu</t>
        </is>
      </c>
    </row>
    <row r="2654">
      <c r="A2654" t="inlineStr">
        <is>
          <t>KE-07</t>
        </is>
      </c>
      <c r="B2654" t="inlineStr">
        <is>
          <t>Garissa</t>
        </is>
      </c>
      <c r="C2654" t="inlineStr">
        <is>
          <t>KEGarissa</t>
        </is>
      </c>
    </row>
    <row r="2655">
      <c r="A2655" t="inlineStr">
        <is>
          <t>KE-08</t>
        </is>
      </c>
      <c r="B2655" t="inlineStr">
        <is>
          <t>Homa Bay</t>
        </is>
      </c>
      <c r="C2655" t="inlineStr">
        <is>
          <t>KEHoma Bay</t>
        </is>
      </c>
    </row>
    <row r="2656">
      <c r="A2656" t="inlineStr">
        <is>
          <t>KE-09</t>
        </is>
      </c>
      <c r="B2656" t="inlineStr">
        <is>
          <t>Isiolo</t>
        </is>
      </c>
      <c r="C2656" t="inlineStr">
        <is>
          <t>KEIsiolo</t>
        </is>
      </c>
    </row>
    <row r="2657">
      <c r="A2657" t="inlineStr">
        <is>
          <t>KE-10</t>
        </is>
      </c>
      <c r="B2657" t="inlineStr">
        <is>
          <t>Kajiado</t>
        </is>
      </c>
      <c r="C2657" t="inlineStr">
        <is>
          <t>KEKajiado</t>
        </is>
      </c>
    </row>
    <row r="2658">
      <c r="A2658" t="inlineStr">
        <is>
          <t>KE-11</t>
        </is>
      </c>
      <c r="B2658" t="inlineStr">
        <is>
          <t>Kakamega</t>
        </is>
      </c>
      <c r="C2658" t="inlineStr">
        <is>
          <t>KEKakamega</t>
        </is>
      </c>
    </row>
    <row r="2659">
      <c r="A2659" t="inlineStr">
        <is>
          <t>KE-12</t>
        </is>
      </c>
      <c r="B2659" t="inlineStr">
        <is>
          <t>Kericho</t>
        </is>
      </c>
      <c r="C2659" t="inlineStr">
        <is>
          <t>KEKericho</t>
        </is>
      </c>
    </row>
    <row r="2660">
      <c r="A2660" t="inlineStr">
        <is>
          <t>KE-13</t>
        </is>
      </c>
      <c r="B2660" t="inlineStr">
        <is>
          <t>Kiambu</t>
        </is>
      </c>
      <c r="C2660" t="inlineStr">
        <is>
          <t>KEKiambu</t>
        </is>
      </c>
    </row>
    <row r="2661">
      <c r="A2661" t="inlineStr">
        <is>
          <t>KE-14</t>
        </is>
      </c>
      <c r="B2661" t="inlineStr">
        <is>
          <t>Kilifi</t>
        </is>
      </c>
      <c r="C2661" t="inlineStr">
        <is>
          <t>KEKilifi</t>
        </is>
      </c>
    </row>
    <row r="2662">
      <c r="A2662" t="inlineStr">
        <is>
          <t>KE-15</t>
        </is>
      </c>
      <c r="B2662" t="inlineStr">
        <is>
          <t>Kirinyaga</t>
        </is>
      </c>
      <c r="C2662" t="inlineStr">
        <is>
          <t>KEKirinyaga</t>
        </is>
      </c>
    </row>
    <row r="2663">
      <c r="A2663" t="inlineStr">
        <is>
          <t>KE-16</t>
        </is>
      </c>
      <c r="B2663" t="inlineStr">
        <is>
          <t>Kisii</t>
        </is>
      </c>
      <c r="C2663" t="inlineStr">
        <is>
          <t>KEKisii</t>
        </is>
      </c>
    </row>
    <row r="2664">
      <c r="A2664" t="inlineStr">
        <is>
          <t>KE-17</t>
        </is>
      </c>
      <c r="B2664" t="inlineStr">
        <is>
          <t>Kisumu</t>
        </is>
      </c>
      <c r="C2664" t="inlineStr">
        <is>
          <t>KEKisumu</t>
        </is>
      </c>
    </row>
    <row r="2665">
      <c r="A2665" t="inlineStr">
        <is>
          <t>KE-18</t>
        </is>
      </c>
      <c r="B2665" t="inlineStr">
        <is>
          <t>Kitui</t>
        </is>
      </c>
      <c r="C2665" t="inlineStr">
        <is>
          <t>KEKitui</t>
        </is>
      </c>
    </row>
    <row r="2666">
      <c r="A2666" t="inlineStr">
        <is>
          <t>KE-19</t>
        </is>
      </c>
      <c r="B2666" t="inlineStr">
        <is>
          <t>Kwale</t>
        </is>
      </c>
      <c r="C2666" t="inlineStr">
        <is>
          <t>KEKwale</t>
        </is>
      </c>
    </row>
    <row r="2667">
      <c r="A2667" t="inlineStr">
        <is>
          <t>KE-20</t>
        </is>
      </c>
      <c r="B2667" t="inlineStr">
        <is>
          <t>Laikipia</t>
        </is>
      </c>
      <c r="C2667" t="inlineStr">
        <is>
          <t>KELaikipia</t>
        </is>
      </c>
    </row>
    <row r="2668">
      <c r="A2668" t="inlineStr">
        <is>
          <t>KE-21</t>
        </is>
      </c>
      <c r="B2668" t="inlineStr">
        <is>
          <t>Lamu</t>
        </is>
      </c>
      <c r="C2668" t="inlineStr">
        <is>
          <t>KELamu</t>
        </is>
      </c>
    </row>
    <row r="2669">
      <c r="A2669" t="inlineStr">
        <is>
          <t>KE-22</t>
        </is>
      </c>
      <c r="B2669" t="inlineStr">
        <is>
          <t>Machakos</t>
        </is>
      </c>
      <c r="C2669" t="inlineStr">
        <is>
          <t>KEMachakos</t>
        </is>
      </c>
    </row>
    <row r="2670">
      <c r="A2670" t="inlineStr">
        <is>
          <t>KE-23</t>
        </is>
      </c>
      <c r="B2670" t="inlineStr">
        <is>
          <t>Makueni</t>
        </is>
      </c>
      <c r="C2670" t="inlineStr">
        <is>
          <t>KEMakueni</t>
        </is>
      </c>
    </row>
    <row r="2671">
      <c r="A2671" t="inlineStr">
        <is>
          <t>KE-24</t>
        </is>
      </c>
      <c r="B2671" t="inlineStr">
        <is>
          <t>Mandera</t>
        </is>
      </c>
      <c r="C2671" t="inlineStr">
        <is>
          <t>KEMandera</t>
        </is>
      </c>
    </row>
    <row r="2672">
      <c r="A2672" t="inlineStr">
        <is>
          <t>KE-25</t>
        </is>
      </c>
      <c r="B2672" t="inlineStr">
        <is>
          <t>Marsabit</t>
        </is>
      </c>
      <c r="C2672" t="inlineStr">
        <is>
          <t>KEMarsabit</t>
        </is>
      </c>
    </row>
    <row r="2673">
      <c r="A2673" t="inlineStr">
        <is>
          <t>KE-26</t>
        </is>
      </c>
      <c r="B2673" t="inlineStr">
        <is>
          <t>Meru</t>
        </is>
      </c>
      <c r="C2673" t="inlineStr">
        <is>
          <t>KEMeru</t>
        </is>
      </c>
    </row>
    <row r="2674">
      <c r="A2674" t="inlineStr">
        <is>
          <t>KE-27</t>
        </is>
      </c>
      <c r="B2674" t="inlineStr">
        <is>
          <t>Migori</t>
        </is>
      </c>
      <c r="C2674" t="inlineStr">
        <is>
          <t>KEMigori</t>
        </is>
      </c>
    </row>
    <row r="2675">
      <c r="A2675" t="inlineStr">
        <is>
          <t>KE-28</t>
        </is>
      </c>
      <c r="B2675" t="inlineStr">
        <is>
          <t>Mombasa</t>
        </is>
      </c>
      <c r="C2675" t="inlineStr">
        <is>
          <t>KEMombasa</t>
        </is>
      </c>
    </row>
    <row r="2676">
      <c r="A2676" t="inlineStr">
        <is>
          <t>KE-29</t>
        </is>
      </c>
      <c r="B2676" t="inlineStr">
        <is>
          <t>Murang'a</t>
        </is>
      </c>
      <c r="C2676" t="inlineStr">
        <is>
          <t>KEMurang'a</t>
        </is>
      </c>
    </row>
    <row r="2677">
      <c r="A2677" t="inlineStr">
        <is>
          <t>KE-30</t>
        </is>
      </c>
      <c r="B2677" t="inlineStr">
        <is>
          <t>Nairobi City</t>
        </is>
      </c>
      <c r="C2677" t="inlineStr">
        <is>
          <t>KENairobi City</t>
        </is>
      </c>
    </row>
    <row r="2678">
      <c r="A2678" t="inlineStr">
        <is>
          <t>KE-31</t>
        </is>
      </c>
      <c r="B2678" t="inlineStr">
        <is>
          <t>Nakuru</t>
        </is>
      </c>
      <c r="C2678" t="inlineStr">
        <is>
          <t>KENakuru</t>
        </is>
      </c>
    </row>
    <row r="2679">
      <c r="A2679" t="inlineStr">
        <is>
          <t>KE-32</t>
        </is>
      </c>
      <c r="B2679" t="inlineStr">
        <is>
          <t>Nandi</t>
        </is>
      </c>
      <c r="C2679" t="inlineStr">
        <is>
          <t>KENandi</t>
        </is>
      </c>
    </row>
    <row r="2680">
      <c r="A2680" t="inlineStr">
        <is>
          <t>KE-33</t>
        </is>
      </c>
      <c r="B2680" t="inlineStr">
        <is>
          <t>Narok</t>
        </is>
      </c>
      <c r="C2680" t="inlineStr">
        <is>
          <t>KENarok</t>
        </is>
      </c>
    </row>
    <row r="2681">
      <c r="A2681" t="inlineStr">
        <is>
          <t>KE-34</t>
        </is>
      </c>
      <c r="B2681" t="inlineStr">
        <is>
          <t>Nyamira</t>
        </is>
      </c>
      <c r="C2681" t="inlineStr">
        <is>
          <t>KENyamira</t>
        </is>
      </c>
    </row>
    <row r="2682">
      <c r="A2682" t="inlineStr">
        <is>
          <t>KE-35</t>
        </is>
      </c>
      <c r="B2682" t="inlineStr">
        <is>
          <t>Nyandarua</t>
        </is>
      </c>
      <c r="C2682" t="inlineStr">
        <is>
          <t>KENyandarua</t>
        </is>
      </c>
    </row>
    <row r="2683">
      <c r="A2683" t="inlineStr">
        <is>
          <t>KE-36</t>
        </is>
      </c>
      <c r="B2683" t="inlineStr">
        <is>
          <t>Nyeri</t>
        </is>
      </c>
      <c r="C2683" t="inlineStr">
        <is>
          <t>KENyeri</t>
        </is>
      </c>
    </row>
    <row r="2684">
      <c r="A2684" t="inlineStr">
        <is>
          <t>KE-37</t>
        </is>
      </c>
      <c r="B2684" t="inlineStr">
        <is>
          <t>Samburu</t>
        </is>
      </c>
      <c r="C2684" t="inlineStr">
        <is>
          <t>KESamburu</t>
        </is>
      </c>
    </row>
    <row r="2685">
      <c r="A2685" t="inlineStr">
        <is>
          <t>KE-38</t>
        </is>
      </c>
      <c r="B2685" t="inlineStr">
        <is>
          <t>Siaya</t>
        </is>
      </c>
      <c r="C2685" t="inlineStr">
        <is>
          <t>KESiaya</t>
        </is>
      </c>
    </row>
    <row r="2686">
      <c r="A2686" t="inlineStr">
        <is>
          <t>KE-39</t>
        </is>
      </c>
      <c r="B2686" t="inlineStr">
        <is>
          <t>Taita/Taveta</t>
        </is>
      </c>
      <c r="C2686" t="inlineStr">
        <is>
          <t>KETaita/Taveta</t>
        </is>
      </c>
    </row>
    <row r="2687">
      <c r="A2687" t="inlineStr">
        <is>
          <t>KE-40</t>
        </is>
      </c>
      <c r="B2687" t="inlineStr">
        <is>
          <t>Tana River</t>
        </is>
      </c>
      <c r="C2687" t="inlineStr">
        <is>
          <t>KETana River</t>
        </is>
      </c>
    </row>
    <row r="2688">
      <c r="A2688" t="inlineStr">
        <is>
          <t>KE-41</t>
        </is>
      </c>
      <c r="B2688" t="inlineStr">
        <is>
          <t>Tharaka-Nithi</t>
        </is>
      </c>
      <c r="C2688" t="inlineStr">
        <is>
          <t>KETharaka-Nithi</t>
        </is>
      </c>
    </row>
    <row r="2689">
      <c r="A2689" t="inlineStr">
        <is>
          <t>KE-42</t>
        </is>
      </c>
      <c r="B2689" t="inlineStr">
        <is>
          <t>Trans Nzoia</t>
        </is>
      </c>
      <c r="C2689" t="inlineStr">
        <is>
          <t>KETrans Nzoia</t>
        </is>
      </c>
    </row>
    <row r="2690">
      <c r="A2690" t="inlineStr">
        <is>
          <t>KE-43</t>
        </is>
      </c>
      <c r="B2690" t="inlineStr">
        <is>
          <t>Turkana</t>
        </is>
      </c>
      <c r="C2690" t="inlineStr">
        <is>
          <t>KETurkana</t>
        </is>
      </c>
    </row>
    <row r="2691">
      <c r="A2691" t="inlineStr">
        <is>
          <t>KE-44</t>
        </is>
      </c>
      <c r="B2691" t="inlineStr">
        <is>
          <t>Uasin Gishu</t>
        </is>
      </c>
      <c r="C2691" t="inlineStr">
        <is>
          <t>KEUasin Gishu</t>
        </is>
      </c>
    </row>
    <row r="2692">
      <c r="A2692" t="inlineStr">
        <is>
          <t>KE-45</t>
        </is>
      </c>
      <c r="B2692" t="inlineStr">
        <is>
          <t>Vihiga</t>
        </is>
      </c>
      <c r="C2692" t="inlineStr">
        <is>
          <t>KEVihiga</t>
        </is>
      </c>
    </row>
    <row r="2693">
      <c r="A2693" t="inlineStr">
        <is>
          <t>KE-46</t>
        </is>
      </c>
      <c r="B2693" t="inlineStr">
        <is>
          <t>Wajir</t>
        </is>
      </c>
      <c r="C2693" t="inlineStr">
        <is>
          <t>KEWajir</t>
        </is>
      </c>
    </row>
    <row r="2694">
      <c r="A2694" t="inlineStr">
        <is>
          <t>KE-47</t>
        </is>
      </c>
      <c r="B2694" t="inlineStr">
        <is>
          <t>West Pokot</t>
        </is>
      </c>
      <c r="C2694" t="inlineStr">
        <is>
          <t>KEWest Pokot</t>
        </is>
      </c>
    </row>
    <row r="2695">
      <c r="A2695" t="inlineStr">
        <is>
          <t>KG-GB</t>
        </is>
      </c>
      <c r="B2695" t="inlineStr">
        <is>
          <t>Bishkek Shaary</t>
        </is>
      </c>
      <c r="C2695" t="inlineStr">
        <is>
          <t>KGBishkek Shaary</t>
        </is>
      </c>
    </row>
    <row r="2696">
      <c r="A2696" t="inlineStr">
        <is>
          <t>KG-GB</t>
        </is>
      </c>
      <c r="B2696" t="inlineStr">
        <is>
          <t>Gorod Biškek</t>
        </is>
      </c>
      <c r="C2696" t="inlineStr">
        <is>
          <t>KGGorod Biškek</t>
        </is>
      </c>
    </row>
    <row r="2697">
      <c r="A2697" t="inlineStr">
        <is>
          <t>KG-GB</t>
        </is>
      </c>
      <c r="B2697" t="inlineStr">
        <is>
          <t>Gorod Bishkek</t>
        </is>
      </c>
      <c r="C2697" t="inlineStr">
        <is>
          <t>KGGorod Bishkek</t>
        </is>
      </c>
    </row>
    <row r="2698">
      <c r="A2698" t="inlineStr">
        <is>
          <t>KG-GO</t>
        </is>
      </c>
      <c r="B2698" t="inlineStr">
        <is>
          <t>Osh Shaary</t>
        </is>
      </c>
      <c r="C2698" t="inlineStr">
        <is>
          <t>KGOsh Shaary</t>
        </is>
      </c>
    </row>
    <row r="2699">
      <c r="A2699" t="inlineStr">
        <is>
          <t>KG-GO</t>
        </is>
      </c>
      <c r="B2699" t="inlineStr">
        <is>
          <t>Gorod Osh</t>
        </is>
      </c>
      <c r="C2699" t="inlineStr">
        <is>
          <t>KGGorod Osh</t>
        </is>
      </c>
    </row>
    <row r="2700">
      <c r="A2700" t="inlineStr">
        <is>
          <t>KG-GO</t>
        </is>
      </c>
      <c r="B2700" t="inlineStr">
        <is>
          <t>Gorod Oš</t>
        </is>
      </c>
      <c r="C2700" t="inlineStr">
        <is>
          <t>KGGorod Oš</t>
        </is>
      </c>
    </row>
    <row r="2701">
      <c r="A2701" t="inlineStr">
        <is>
          <t>KG-B</t>
        </is>
      </c>
      <c r="B2701" t="inlineStr">
        <is>
          <t>Batken</t>
        </is>
      </c>
      <c r="C2701" t="inlineStr">
        <is>
          <t>KGBatken</t>
        </is>
      </c>
    </row>
    <row r="2702">
      <c r="A2702" t="inlineStr">
        <is>
          <t>KG-B</t>
        </is>
      </c>
      <c r="B2702" t="inlineStr">
        <is>
          <t>Batkenskaja oblast'</t>
        </is>
      </c>
      <c r="C2702" t="inlineStr">
        <is>
          <t>KGBatkenskaja oblast'</t>
        </is>
      </c>
    </row>
    <row r="2703">
      <c r="A2703" t="inlineStr">
        <is>
          <t>KG-B</t>
        </is>
      </c>
      <c r="B2703" t="inlineStr">
        <is>
          <t>Batkenskaya oblast'</t>
        </is>
      </c>
      <c r="C2703" t="inlineStr">
        <is>
          <t>KGBatkenskaya oblast'</t>
        </is>
      </c>
    </row>
    <row r="2704">
      <c r="A2704" t="inlineStr">
        <is>
          <t>KG-C</t>
        </is>
      </c>
      <c r="B2704" t="inlineStr">
        <is>
          <t>Chüy</t>
        </is>
      </c>
      <c r="C2704" t="inlineStr">
        <is>
          <t>KGChüy</t>
        </is>
      </c>
    </row>
    <row r="2705">
      <c r="A2705" t="inlineStr">
        <is>
          <t>KG-C</t>
        </is>
      </c>
      <c r="B2705" t="inlineStr">
        <is>
          <t>Čujskaja oblast'</t>
        </is>
      </c>
      <c r="C2705" t="inlineStr">
        <is>
          <t>KGČujskaja oblast'</t>
        </is>
      </c>
    </row>
    <row r="2706">
      <c r="A2706" t="inlineStr">
        <is>
          <t>KG-C</t>
        </is>
      </c>
      <c r="B2706" t="inlineStr">
        <is>
          <t>Chuyskaya oblast'</t>
        </is>
      </c>
      <c r="C2706" t="inlineStr">
        <is>
          <t>KGChuyskaya oblast'</t>
        </is>
      </c>
    </row>
    <row r="2707">
      <c r="A2707" t="inlineStr">
        <is>
          <t>KG-J</t>
        </is>
      </c>
      <c r="B2707" t="inlineStr">
        <is>
          <t>Jalal-Abad</t>
        </is>
      </c>
      <c r="C2707" t="inlineStr">
        <is>
          <t>KGJalal-Abad</t>
        </is>
      </c>
    </row>
    <row r="2708">
      <c r="A2708" t="inlineStr">
        <is>
          <t>KG-J</t>
        </is>
      </c>
      <c r="B2708" t="inlineStr">
        <is>
          <t>Dzhalal-Abadskaya oblast'</t>
        </is>
      </c>
      <c r="C2708" t="inlineStr">
        <is>
          <t>KGDzhalal-Abadskaya oblast'</t>
        </is>
      </c>
    </row>
    <row r="2709">
      <c r="A2709" t="inlineStr">
        <is>
          <t>KG-J</t>
        </is>
      </c>
      <c r="B2709" t="inlineStr">
        <is>
          <t>Džalal-Abadskaja oblast'</t>
        </is>
      </c>
      <c r="C2709" t="inlineStr">
        <is>
          <t>KGDžalal-Abadskaja oblast'</t>
        </is>
      </c>
    </row>
    <row r="2710">
      <c r="A2710" t="inlineStr">
        <is>
          <t>KG-N</t>
        </is>
      </c>
      <c r="B2710" t="inlineStr">
        <is>
          <t>Naryn</t>
        </is>
      </c>
      <c r="C2710" t="inlineStr">
        <is>
          <t>KGNaryn</t>
        </is>
      </c>
    </row>
    <row r="2711">
      <c r="A2711" t="inlineStr">
        <is>
          <t>KG-N</t>
        </is>
      </c>
      <c r="B2711" t="inlineStr">
        <is>
          <t>Narynskaja oblast'</t>
        </is>
      </c>
      <c r="C2711" t="inlineStr">
        <is>
          <t>KGNarynskaja oblast'</t>
        </is>
      </c>
    </row>
    <row r="2712">
      <c r="A2712" t="inlineStr">
        <is>
          <t>KG-N</t>
        </is>
      </c>
      <c r="B2712" t="inlineStr">
        <is>
          <t>Narynskaya oblast'</t>
        </is>
      </c>
      <c r="C2712" t="inlineStr">
        <is>
          <t>KGNarynskaya oblast'</t>
        </is>
      </c>
    </row>
    <row r="2713">
      <c r="A2713" t="inlineStr">
        <is>
          <t>KG-O</t>
        </is>
      </c>
      <c r="B2713" t="inlineStr">
        <is>
          <t>Osh</t>
        </is>
      </c>
      <c r="C2713" t="inlineStr">
        <is>
          <t>KGOsh</t>
        </is>
      </c>
    </row>
    <row r="2714">
      <c r="A2714" t="inlineStr">
        <is>
          <t>KG-O</t>
        </is>
      </c>
      <c r="B2714" t="inlineStr">
        <is>
          <t>Ošskaja oblast'</t>
        </is>
      </c>
      <c r="C2714" t="inlineStr">
        <is>
          <t>KGOšskaja oblast'</t>
        </is>
      </c>
    </row>
    <row r="2715">
      <c r="A2715" t="inlineStr">
        <is>
          <t>KG-O</t>
        </is>
      </c>
      <c r="B2715" t="inlineStr">
        <is>
          <t>Oshskaya oblast'</t>
        </is>
      </c>
      <c r="C2715" t="inlineStr">
        <is>
          <t>KGOshskaya oblast'</t>
        </is>
      </c>
    </row>
    <row r="2716">
      <c r="A2716" t="inlineStr">
        <is>
          <t>KG-T</t>
        </is>
      </c>
      <c r="B2716" t="inlineStr">
        <is>
          <t>Talas</t>
        </is>
      </c>
      <c r="C2716" t="inlineStr">
        <is>
          <t>KGTalas</t>
        </is>
      </c>
    </row>
    <row r="2717">
      <c r="A2717" t="inlineStr">
        <is>
          <t>KG-T</t>
        </is>
      </c>
      <c r="B2717" t="inlineStr">
        <is>
          <t>Talasskaja oblast'</t>
        </is>
      </c>
      <c r="C2717" t="inlineStr">
        <is>
          <t>KGTalasskaja oblast'</t>
        </is>
      </c>
    </row>
    <row r="2718">
      <c r="A2718" t="inlineStr">
        <is>
          <t>KG-T</t>
        </is>
      </c>
      <c r="B2718" t="inlineStr">
        <is>
          <t>Talasskaya oblast'</t>
        </is>
      </c>
      <c r="C2718" t="inlineStr">
        <is>
          <t>KGTalasskaya oblast'</t>
        </is>
      </c>
    </row>
    <row r="2719">
      <c r="A2719" t="inlineStr">
        <is>
          <t>KG-Y</t>
        </is>
      </c>
      <c r="B2719" t="inlineStr">
        <is>
          <t>Ysyk-Köl</t>
        </is>
      </c>
      <c r="C2719" t="inlineStr">
        <is>
          <t>KGYsyk-Köl</t>
        </is>
      </c>
    </row>
    <row r="2720">
      <c r="A2720" t="inlineStr">
        <is>
          <t>KG-Y</t>
        </is>
      </c>
      <c r="B2720" t="inlineStr">
        <is>
          <t>Issyk-Kul'skaya oblast'</t>
        </is>
      </c>
      <c r="C2720" t="inlineStr">
        <is>
          <t>KGIssyk-Kul'skaya oblast'</t>
        </is>
      </c>
    </row>
    <row r="2721">
      <c r="A2721" t="inlineStr">
        <is>
          <t>KG-Y</t>
        </is>
      </c>
      <c r="B2721" t="inlineStr">
        <is>
          <t>Issyk-Kul'skaja oblast'</t>
        </is>
      </c>
      <c r="C2721" t="inlineStr">
        <is>
          <t>KGIssyk-Kul'skaja oblast'</t>
        </is>
      </c>
    </row>
    <row r="2722">
      <c r="A2722" t="inlineStr">
        <is>
          <t>KH-12</t>
        </is>
      </c>
      <c r="B2722" t="inlineStr">
        <is>
          <t>Phnum Pénh</t>
        </is>
      </c>
      <c r="C2722" t="inlineStr">
        <is>
          <t>KHPhnum Pénh</t>
        </is>
      </c>
    </row>
    <row r="2723">
      <c r="A2723" t="inlineStr">
        <is>
          <t>KH-12</t>
        </is>
      </c>
      <c r="B2723" t="inlineStr">
        <is>
          <t>Phnom Penh</t>
        </is>
      </c>
      <c r="C2723" t="inlineStr">
        <is>
          <t>KHPhnom Penh</t>
        </is>
      </c>
    </row>
    <row r="2724">
      <c r="A2724" t="inlineStr">
        <is>
          <t>KH-1</t>
        </is>
      </c>
      <c r="B2724" t="inlineStr">
        <is>
          <t>Banteay Mean Choăy</t>
        </is>
      </c>
      <c r="C2724" t="inlineStr">
        <is>
          <t>KHBanteay Mean Choăy</t>
        </is>
      </c>
    </row>
    <row r="2725">
      <c r="A2725" t="inlineStr">
        <is>
          <t>KH-1</t>
        </is>
      </c>
      <c r="B2725" t="inlineStr">
        <is>
          <t>Bântéay Méan Choăy</t>
        </is>
      </c>
      <c r="C2725" t="inlineStr">
        <is>
          <t>KHBântéay Méan Choăy</t>
        </is>
      </c>
    </row>
    <row r="2726">
      <c r="A2726" t="inlineStr">
        <is>
          <t>KH-10</t>
        </is>
      </c>
      <c r="B2726" t="inlineStr">
        <is>
          <t>Krâchéh</t>
        </is>
      </c>
      <c r="C2726" t="inlineStr">
        <is>
          <t>KHKrâchéh</t>
        </is>
      </c>
    </row>
    <row r="2727">
      <c r="A2727" t="inlineStr">
        <is>
          <t>KH-10</t>
        </is>
      </c>
      <c r="B2727" t="inlineStr">
        <is>
          <t>Kracheh</t>
        </is>
      </c>
      <c r="C2727" t="inlineStr">
        <is>
          <t>KHKracheh</t>
        </is>
      </c>
    </row>
    <row r="2728">
      <c r="A2728" t="inlineStr">
        <is>
          <t>KH-11</t>
        </is>
      </c>
      <c r="B2728" t="inlineStr">
        <is>
          <t>Môndól Kiri</t>
        </is>
      </c>
      <c r="C2728" t="inlineStr">
        <is>
          <t>KHMôndól Kiri</t>
        </is>
      </c>
    </row>
    <row r="2729">
      <c r="A2729" t="inlineStr">
        <is>
          <t>KH-11</t>
        </is>
      </c>
      <c r="B2729" t="inlineStr">
        <is>
          <t>Mondol Kiri</t>
        </is>
      </c>
      <c r="C2729" t="inlineStr">
        <is>
          <t>KHMondol Kiri</t>
        </is>
      </c>
    </row>
    <row r="2730">
      <c r="A2730" t="inlineStr">
        <is>
          <t>KH-13</t>
        </is>
      </c>
      <c r="B2730" t="inlineStr">
        <is>
          <t>Preăh Vihéar</t>
        </is>
      </c>
      <c r="C2730" t="inlineStr">
        <is>
          <t>KHPreăh Vihéar</t>
        </is>
      </c>
    </row>
    <row r="2731">
      <c r="A2731" t="inlineStr">
        <is>
          <t>KH-13</t>
        </is>
      </c>
      <c r="B2731" t="inlineStr">
        <is>
          <t>Preah Vihear</t>
        </is>
      </c>
      <c r="C2731" t="inlineStr">
        <is>
          <t>KHPreah Vihear</t>
        </is>
      </c>
    </row>
    <row r="2732">
      <c r="A2732" t="inlineStr">
        <is>
          <t>KH-14</t>
        </is>
      </c>
      <c r="B2732" t="inlineStr">
        <is>
          <t>Prey Vêng</t>
        </is>
      </c>
      <c r="C2732" t="inlineStr">
        <is>
          <t>KHPrey Vêng</t>
        </is>
      </c>
    </row>
    <row r="2733">
      <c r="A2733" t="inlineStr">
        <is>
          <t>KH-14</t>
        </is>
      </c>
      <c r="B2733" t="inlineStr">
        <is>
          <t>Prey Veaeng</t>
        </is>
      </c>
      <c r="C2733" t="inlineStr">
        <is>
          <t>KHPrey Veaeng</t>
        </is>
      </c>
    </row>
    <row r="2734">
      <c r="A2734" t="inlineStr">
        <is>
          <t>KH-15</t>
        </is>
      </c>
      <c r="B2734" t="inlineStr">
        <is>
          <t>Poŭthĭsăt</t>
        </is>
      </c>
      <c r="C2734" t="inlineStr">
        <is>
          <t>KHPoŭthĭsăt</t>
        </is>
      </c>
    </row>
    <row r="2735">
      <c r="A2735" t="inlineStr">
        <is>
          <t>KH-15</t>
        </is>
      </c>
      <c r="B2735" t="inlineStr">
        <is>
          <t>Pousaat</t>
        </is>
      </c>
      <c r="C2735" t="inlineStr">
        <is>
          <t>KHPousaat</t>
        </is>
      </c>
    </row>
    <row r="2736">
      <c r="A2736" t="inlineStr">
        <is>
          <t>KH-16</t>
        </is>
      </c>
      <c r="B2736" t="inlineStr">
        <is>
          <t>Rotanak Kiri</t>
        </is>
      </c>
      <c r="C2736" t="inlineStr">
        <is>
          <t>KHRotanak Kiri</t>
        </is>
      </c>
    </row>
    <row r="2737">
      <c r="A2737" t="inlineStr">
        <is>
          <t>KH-16</t>
        </is>
      </c>
      <c r="B2737" t="inlineStr">
        <is>
          <t>Rôtânôkiri</t>
        </is>
      </c>
      <c r="C2737" t="inlineStr">
        <is>
          <t>KHRôtânôkiri</t>
        </is>
      </c>
    </row>
    <row r="2738">
      <c r="A2738" t="inlineStr">
        <is>
          <t>KH-17</t>
        </is>
      </c>
      <c r="B2738" t="inlineStr">
        <is>
          <t>Siem Reab</t>
        </is>
      </c>
      <c r="C2738" t="inlineStr">
        <is>
          <t>KHSiem Reab</t>
        </is>
      </c>
    </row>
    <row r="2739">
      <c r="A2739" t="inlineStr">
        <is>
          <t>KH-17</t>
        </is>
      </c>
      <c r="B2739" t="inlineStr">
        <is>
          <t>Siĕmréab</t>
        </is>
      </c>
      <c r="C2739" t="inlineStr">
        <is>
          <t>KHSiĕmréab</t>
        </is>
      </c>
    </row>
    <row r="2740">
      <c r="A2740" t="inlineStr">
        <is>
          <t>KH-18</t>
        </is>
      </c>
      <c r="B2740" t="inlineStr">
        <is>
          <t>Preăh Seihânŭ</t>
        </is>
      </c>
      <c r="C2740" t="inlineStr">
        <is>
          <t>KHPreăh Seihânŭ</t>
        </is>
      </c>
    </row>
    <row r="2741">
      <c r="A2741" t="inlineStr">
        <is>
          <t>KH-18</t>
        </is>
      </c>
      <c r="B2741" t="inlineStr">
        <is>
          <t>Preah Sihanouk</t>
        </is>
      </c>
      <c r="C2741" t="inlineStr">
        <is>
          <t>KHPreah Sihanouk</t>
        </is>
      </c>
    </row>
    <row r="2742">
      <c r="A2742" t="inlineStr">
        <is>
          <t>KH-19</t>
        </is>
      </c>
      <c r="B2742" t="inlineStr">
        <is>
          <t>Stoĕng Trêng</t>
        </is>
      </c>
      <c r="C2742" t="inlineStr">
        <is>
          <t>KHStoĕng Trêng</t>
        </is>
      </c>
    </row>
    <row r="2743">
      <c r="A2743" t="inlineStr">
        <is>
          <t>KH-19</t>
        </is>
      </c>
      <c r="B2743" t="inlineStr">
        <is>
          <t>Stueng Traeng</t>
        </is>
      </c>
      <c r="C2743" t="inlineStr">
        <is>
          <t>KHStueng Traeng</t>
        </is>
      </c>
    </row>
    <row r="2744">
      <c r="A2744" t="inlineStr">
        <is>
          <t>KH-2</t>
        </is>
      </c>
      <c r="B2744" t="inlineStr">
        <is>
          <t>Baat Dambang</t>
        </is>
      </c>
      <c r="C2744" t="inlineStr">
        <is>
          <t>KHBaat Dambang</t>
        </is>
      </c>
    </row>
    <row r="2745">
      <c r="A2745" t="inlineStr">
        <is>
          <t>KH-2</t>
        </is>
      </c>
      <c r="B2745" t="inlineStr">
        <is>
          <t>Bătdâmbâng</t>
        </is>
      </c>
      <c r="C2745" t="inlineStr">
        <is>
          <t>KHBătdâmbâng</t>
        </is>
      </c>
    </row>
    <row r="2746">
      <c r="A2746" t="inlineStr">
        <is>
          <t>KH-20</t>
        </is>
      </c>
      <c r="B2746" t="inlineStr">
        <is>
          <t>Svay Riĕng</t>
        </is>
      </c>
      <c r="C2746" t="inlineStr">
        <is>
          <t>KHSvay Riĕng</t>
        </is>
      </c>
    </row>
    <row r="2747">
      <c r="A2747" t="inlineStr">
        <is>
          <t>KH-20</t>
        </is>
      </c>
      <c r="B2747" t="inlineStr">
        <is>
          <t>Svaay Rieng</t>
        </is>
      </c>
      <c r="C2747" t="inlineStr">
        <is>
          <t>KHSvaay Rieng</t>
        </is>
      </c>
    </row>
    <row r="2748">
      <c r="A2748" t="inlineStr">
        <is>
          <t>KH-21</t>
        </is>
      </c>
      <c r="B2748" t="inlineStr">
        <is>
          <t>Taakaev</t>
        </is>
      </c>
      <c r="C2748" t="inlineStr">
        <is>
          <t>KHTaakaev</t>
        </is>
      </c>
    </row>
    <row r="2749">
      <c r="A2749" t="inlineStr">
        <is>
          <t>KH-21</t>
        </is>
      </c>
      <c r="B2749" t="inlineStr">
        <is>
          <t>Takêv</t>
        </is>
      </c>
      <c r="C2749" t="inlineStr">
        <is>
          <t>KHTakêv</t>
        </is>
      </c>
    </row>
    <row r="2750">
      <c r="A2750" t="inlineStr">
        <is>
          <t>KH-22</t>
        </is>
      </c>
      <c r="B2750" t="inlineStr">
        <is>
          <t>Ŏtdâr Méan Choăy</t>
        </is>
      </c>
      <c r="C2750" t="inlineStr">
        <is>
          <t>KHŎtdâr Méan Choăy</t>
        </is>
      </c>
    </row>
    <row r="2751">
      <c r="A2751" t="inlineStr">
        <is>
          <t>KH-22</t>
        </is>
      </c>
      <c r="B2751" t="inlineStr">
        <is>
          <t>Otdar Mean Chey</t>
        </is>
      </c>
      <c r="C2751" t="inlineStr">
        <is>
          <t>KHOtdar Mean Chey</t>
        </is>
      </c>
    </row>
    <row r="2752">
      <c r="A2752" t="inlineStr">
        <is>
          <t>KH-23</t>
        </is>
      </c>
      <c r="B2752" t="inlineStr">
        <is>
          <t>Kaeb</t>
        </is>
      </c>
      <c r="C2752" t="inlineStr">
        <is>
          <t>KHKaeb</t>
        </is>
      </c>
    </row>
    <row r="2753">
      <c r="A2753" t="inlineStr">
        <is>
          <t>KH-23</t>
        </is>
      </c>
      <c r="B2753" t="inlineStr">
        <is>
          <t>Kêb</t>
        </is>
      </c>
      <c r="C2753" t="inlineStr">
        <is>
          <t>KHKêb</t>
        </is>
      </c>
    </row>
    <row r="2754">
      <c r="A2754" t="inlineStr">
        <is>
          <t>KH-24</t>
        </is>
      </c>
      <c r="B2754" t="inlineStr">
        <is>
          <t>Pailĭn</t>
        </is>
      </c>
      <c r="C2754" t="inlineStr">
        <is>
          <t>KHPailĭn</t>
        </is>
      </c>
    </row>
    <row r="2755">
      <c r="A2755" t="inlineStr">
        <is>
          <t>KH-24</t>
        </is>
      </c>
      <c r="B2755" t="inlineStr">
        <is>
          <t>Pailin</t>
        </is>
      </c>
      <c r="C2755" t="inlineStr">
        <is>
          <t>KHPailin</t>
        </is>
      </c>
    </row>
    <row r="2756">
      <c r="A2756" t="inlineStr">
        <is>
          <t>KH-25</t>
        </is>
      </c>
      <c r="B2756" t="inlineStr">
        <is>
          <t>Tbong Khmum</t>
        </is>
      </c>
      <c r="C2756" t="inlineStr">
        <is>
          <t>KHTbong Khmum</t>
        </is>
      </c>
    </row>
    <row r="2757">
      <c r="A2757" t="inlineStr">
        <is>
          <t>KH-25</t>
        </is>
      </c>
      <c r="B2757" t="inlineStr">
        <is>
          <t>Tbong Khmŭm</t>
        </is>
      </c>
      <c r="C2757" t="inlineStr">
        <is>
          <t>KHTbong Khmŭm</t>
        </is>
      </c>
    </row>
    <row r="2758">
      <c r="A2758" t="inlineStr">
        <is>
          <t>KH-3</t>
        </is>
      </c>
      <c r="B2758" t="inlineStr">
        <is>
          <t>Kampong Chaam</t>
        </is>
      </c>
      <c r="C2758" t="inlineStr">
        <is>
          <t>KHKampong Chaam</t>
        </is>
      </c>
    </row>
    <row r="2759">
      <c r="A2759" t="inlineStr">
        <is>
          <t>KH-3</t>
        </is>
      </c>
      <c r="B2759" t="inlineStr">
        <is>
          <t>Kâmpóng Cham</t>
        </is>
      </c>
      <c r="C2759" t="inlineStr">
        <is>
          <t>KHKâmpóng Cham</t>
        </is>
      </c>
    </row>
    <row r="2760">
      <c r="A2760" t="inlineStr">
        <is>
          <t>KH-4</t>
        </is>
      </c>
      <c r="B2760" t="inlineStr">
        <is>
          <t>Kampong Chhnang</t>
        </is>
      </c>
      <c r="C2760" t="inlineStr">
        <is>
          <t>KHKampong Chhnang</t>
        </is>
      </c>
    </row>
    <row r="2761">
      <c r="A2761" t="inlineStr">
        <is>
          <t>KH-4</t>
        </is>
      </c>
      <c r="B2761" t="inlineStr">
        <is>
          <t>Kâmpóng Chhnăng</t>
        </is>
      </c>
      <c r="C2761" t="inlineStr">
        <is>
          <t>KHKâmpóng Chhnăng</t>
        </is>
      </c>
    </row>
    <row r="2762">
      <c r="A2762" t="inlineStr">
        <is>
          <t>KH-5</t>
        </is>
      </c>
      <c r="B2762" t="inlineStr">
        <is>
          <t>Kampong Spueu</t>
        </is>
      </c>
      <c r="C2762" t="inlineStr">
        <is>
          <t>KHKampong Spueu</t>
        </is>
      </c>
    </row>
    <row r="2763">
      <c r="A2763" t="inlineStr">
        <is>
          <t>KH-5</t>
        </is>
      </c>
      <c r="B2763" t="inlineStr">
        <is>
          <t>Kâmpóng Spœ</t>
        </is>
      </c>
      <c r="C2763" t="inlineStr">
        <is>
          <t>KHKâmpóng Spœ</t>
        </is>
      </c>
    </row>
    <row r="2764">
      <c r="A2764" t="inlineStr">
        <is>
          <t>KH-6</t>
        </is>
      </c>
      <c r="B2764" t="inlineStr">
        <is>
          <t>Kâmpóng Thum</t>
        </is>
      </c>
      <c r="C2764" t="inlineStr">
        <is>
          <t>KHKâmpóng Thum</t>
        </is>
      </c>
    </row>
    <row r="2765">
      <c r="A2765" t="inlineStr">
        <is>
          <t>KH-6</t>
        </is>
      </c>
      <c r="B2765" t="inlineStr">
        <is>
          <t>Kampong Thum</t>
        </is>
      </c>
      <c r="C2765" t="inlineStr">
        <is>
          <t>KHKampong Thum</t>
        </is>
      </c>
    </row>
    <row r="2766">
      <c r="A2766" t="inlineStr">
        <is>
          <t>KH-7</t>
        </is>
      </c>
      <c r="B2766" t="inlineStr">
        <is>
          <t>Kampot</t>
        </is>
      </c>
      <c r="C2766" t="inlineStr">
        <is>
          <t>KHKampot</t>
        </is>
      </c>
    </row>
    <row r="2767">
      <c r="A2767" t="inlineStr">
        <is>
          <t>KH-7</t>
        </is>
      </c>
      <c r="B2767" t="inlineStr">
        <is>
          <t>Kâmpôt</t>
        </is>
      </c>
      <c r="C2767" t="inlineStr">
        <is>
          <t>KHKâmpôt</t>
        </is>
      </c>
    </row>
    <row r="2768">
      <c r="A2768" t="inlineStr">
        <is>
          <t>KH-8</t>
        </is>
      </c>
      <c r="B2768" t="inlineStr">
        <is>
          <t>Kandaal</t>
        </is>
      </c>
      <c r="C2768" t="inlineStr">
        <is>
          <t>KHKandaal</t>
        </is>
      </c>
    </row>
    <row r="2769">
      <c r="A2769" t="inlineStr">
        <is>
          <t>KH-8</t>
        </is>
      </c>
      <c r="B2769" t="inlineStr">
        <is>
          <t>Kândal</t>
        </is>
      </c>
      <c r="C2769" t="inlineStr">
        <is>
          <t>KHKândal</t>
        </is>
      </c>
    </row>
    <row r="2770">
      <c r="A2770" t="inlineStr">
        <is>
          <t>KH-9</t>
        </is>
      </c>
      <c r="B2770" t="inlineStr">
        <is>
          <t>Kaoh Kong</t>
        </is>
      </c>
      <c r="C2770" t="inlineStr">
        <is>
          <t>KHKaoh Kong</t>
        </is>
      </c>
    </row>
    <row r="2771">
      <c r="A2771" t="inlineStr">
        <is>
          <t>KH-9</t>
        </is>
      </c>
      <c r="B2771" t="inlineStr">
        <is>
          <t>Kaôh Kŏng</t>
        </is>
      </c>
      <c r="C2771" t="inlineStr">
        <is>
          <t>KHKaôh Kŏng</t>
        </is>
      </c>
    </row>
    <row r="2772">
      <c r="A2772" t="inlineStr">
        <is>
          <t>KI-G</t>
        </is>
      </c>
      <c r="B2772" t="inlineStr">
        <is>
          <t>Gilbert Islands</t>
        </is>
      </c>
      <c r="C2772" t="inlineStr">
        <is>
          <t>KIGilbert Islands</t>
        </is>
      </c>
    </row>
    <row r="2773">
      <c r="A2773" t="inlineStr">
        <is>
          <t>KI-L</t>
        </is>
      </c>
      <c r="B2773" t="inlineStr">
        <is>
          <t>Line Islands</t>
        </is>
      </c>
      <c r="C2773" t="inlineStr">
        <is>
          <t>KILine Islands</t>
        </is>
      </c>
    </row>
    <row r="2774">
      <c r="A2774" t="inlineStr">
        <is>
          <t>KI-P</t>
        </is>
      </c>
      <c r="B2774" t="inlineStr">
        <is>
          <t>Phoenix Islands</t>
        </is>
      </c>
      <c r="C2774" t="inlineStr">
        <is>
          <t>KIPhoenix Islands</t>
        </is>
      </c>
    </row>
    <row r="2775">
      <c r="A2775" t="inlineStr">
        <is>
          <t>KM-A</t>
        </is>
      </c>
      <c r="B2775" t="inlineStr">
        <is>
          <t>Ndzuwani</t>
        </is>
      </c>
      <c r="C2775" t="inlineStr">
        <is>
          <t>KMNdzuwani</t>
        </is>
      </c>
    </row>
    <row r="2776">
      <c r="A2776" t="inlineStr">
        <is>
          <t>KM-A</t>
        </is>
      </c>
      <c r="B2776" t="inlineStr">
        <is>
          <t>Anjwān</t>
        </is>
      </c>
      <c r="C2776" t="inlineStr">
        <is>
          <t>KMAnjwān</t>
        </is>
      </c>
    </row>
    <row r="2777">
      <c r="A2777" t="inlineStr">
        <is>
          <t>KM-A</t>
        </is>
      </c>
      <c r="B2777" t="inlineStr">
        <is>
          <t>Andjouân</t>
        </is>
      </c>
      <c r="C2777" t="inlineStr">
        <is>
          <t>KMAndjouân</t>
        </is>
      </c>
    </row>
    <row r="2778">
      <c r="A2778" t="inlineStr">
        <is>
          <t>KM-A</t>
        </is>
      </c>
      <c r="B2778" t="inlineStr">
        <is>
          <t>Anjouan</t>
        </is>
      </c>
      <c r="C2778" t="inlineStr">
        <is>
          <t>KMAnjouan</t>
        </is>
      </c>
    </row>
    <row r="2779">
      <c r="A2779" t="inlineStr">
        <is>
          <t>KM-G</t>
        </is>
      </c>
      <c r="B2779" t="inlineStr">
        <is>
          <t>Ngazidja</t>
        </is>
      </c>
      <c r="C2779" t="inlineStr">
        <is>
          <t>KMNgazidja</t>
        </is>
      </c>
    </row>
    <row r="2780">
      <c r="A2780" t="inlineStr">
        <is>
          <t>KM-G</t>
        </is>
      </c>
      <c r="B2780" t="inlineStr">
        <is>
          <t>Anjazījah</t>
        </is>
      </c>
      <c r="C2780" t="inlineStr">
        <is>
          <t>KMAnjazījah</t>
        </is>
      </c>
    </row>
    <row r="2781">
      <c r="A2781" t="inlineStr">
        <is>
          <t>KM-G</t>
        </is>
      </c>
      <c r="B2781" t="inlineStr">
        <is>
          <t>Andjazîdja</t>
        </is>
      </c>
      <c r="C2781" t="inlineStr">
        <is>
          <t>KMAndjazîdja</t>
        </is>
      </c>
    </row>
    <row r="2782">
      <c r="A2782" t="inlineStr">
        <is>
          <t>KM-G</t>
        </is>
      </c>
      <c r="B2782" t="inlineStr">
        <is>
          <t>Grande Comore</t>
        </is>
      </c>
      <c r="C2782" t="inlineStr">
        <is>
          <t>KMGrande Comore</t>
        </is>
      </c>
    </row>
    <row r="2783">
      <c r="A2783" t="inlineStr">
        <is>
          <t>KM-M</t>
        </is>
      </c>
      <c r="B2783" t="inlineStr">
        <is>
          <t>Mwali</t>
        </is>
      </c>
      <c r="C2783" t="inlineStr">
        <is>
          <t>KMMwali</t>
        </is>
      </c>
    </row>
    <row r="2784">
      <c r="A2784" t="inlineStr">
        <is>
          <t>KM-M</t>
        </is>
      </c>
      <c r="B2784" t="inlineStr">
        <is>
          <t>Mūhīlī</t>
        </is>
      </c>
      <c r="C2784" t="inlineStr">
        <is>
          <t>KMMūhīlī</t>
        </is>
      </c>
    </row>
    <row r="2785">
      <c r="A2785" t="inlineStr">
        <is>
          <t>KM-M</t>
        </is>
      </c>
      <c r="B2785" t="inlineStr">
        <is>
          <t>Moûhîlî</t>
        </is>
      </c>
      <c r="C2785" t="inlineStr">
        <is>
          <t>KMMoûhîlî</t>
        </is>
      </c>
    </row>
    <row r="2786">
      <c r="A2786" t="inlineStr">
        <is>
          <t>KM-M</t>
        </is>
      </c>
      <c r="B2786" t="inlineStr">
        <is>
          <t>Mohéli</t>
        </is>
      </c>
      <c r="C2786" t="inlineStr">
        <is>
          <t>KMMohéli</t>
        </is>
      </c>
    </row>
    <row r="2787">
      <c r="A2787" t="inlineStr">
        <is>
          <t>KN-K</t>
        </is>
      </c>
      <c r="B2787" t="inlineStr">
        <is>
          <t>Saint Kitts</t>
        </is>
      </c>
      <c r="C2787" t="inlineStr">
        <is>
          <t>KNSaint Kitts</t>
        </is>
      </c>
    </row>
    <row r="2788">
      <c r="A2788" t="inlineStr">
        <is>
          <t>KN-01</t>
        </is>
      </c>
      <c r="B2788" t="inlineStr">
        <is>
          <t>Christ Church Nichola Town</t>
        </is>
      </c>
      <c r="C2788" t="inlineStr">
        <is>
          <t>KNChrist Church Nichola Town</t>
        </is>
      </c>
    </row>
    <row r="2789">
      <c r="A2789" t="inlineStr">
        <is>
          <t>KN-02</t>
        </is>
      </c>
      <c r="B2789" t="inlineStr">
        <is>
          <t>Saint Anne Sandy Point</t>
        </is>
      </c>
      <c r="C2789" t="inlineStr">
        <is>
          <t>KNSaint Anne Sandy Point</t>
        </is>
      </c>
    </row>
    <row r="2790">
      <c r="A2790" t="inlineStr">
        <is>
          <t>KN-03</t>
        </is>
      </c>
      <c r="B2790" t="inlineStr">
        <is>
          <t>Saint George Basseterre</t>
        </is>
      </c>
      <c r="C2790" t="inlineStr">
        <is>
          <t>KNSaint George Basseterre</t>
        </is>
      </c>
    </row>
    <row r="2791">
      <c r="A2791" t="inlineStr">
        <is>
          <t>KN-06</t>
        </is>
      </c>
      <c r="B2791" t="inlineStr">
        <is>
          <t>Saint John Capisterre</t>
        </is>
      </c>
      <c r="C2791" t="inlineStr">
        <is>
          <t>KNSaint John Capisterre</t>
        </is>
      </c>
    </row>
    <row r="2792">
      <c r="A2792" t="inlineStr">
        <is>
          <t>KN-08</t>
        </is>
      </c>
      <c r="B2792" t="inlineStr">
        <is>
          <t>Saint Mary Cayon</t>
        </is>
      </c>
      <c r="C2792" t="inlineStr">
        <is>
          <t>KNSaint Mary Cayon</t>
        </is>
      </c>
    </row>
    <row r="2793">
      <c r="A2793" t="inlineStr">
        <is>
          <t>KN-09</t>
        </is>
      </c>
      <c r="B2793" t="inlineStr">
        <is>
          <t>Saint Paul Capisterre</t>
        </is>
      </c>
      <c r="C2793" t="inlineStr">
        <is>
          <t>KNSaint Paul Capisterre</t>
        </is>
      </c>
    </row>
    <row r="2794">
      <c r="A2794" t="inlineStr">
        <is>
          <t>KN-11</t>
        </is>
      </c>
      <c r="B2794" t="inlineStr">
        <is>
          <t>Saint Peter Basseterre</t>
        </is>
      </c>
      <c r="C2794" t="inlineStr">
        <is>
          <t>KNSaint Peter Basseterre</t>
        </is>
      </c>
    </row>
    <row r="2795">
      <c r="A2795" t="inlineStr">
        <is>
          <t>KN-13</t>
        </is>
      </c>
      <c r="B2795" t="inlineStr">
        <is>
          <t>Saint Thomas Middle Island</t>
        </is>
      </c>
      <c r="C2795" t="inlineStr">
        <is>
          <t>KNSaint Thomas Middle Island</t>
        </is>
      </c>
    </row>
    <row r="2796">
      <c r="A2796" t="inlineStr">
        <is>
          <t>KN-15</t>
        </is>
      </c>
      <c r="B2796" t="inlineStr">
        <is>
          <t>Trinity Palmetto Point</t>
        </is>
      </c>
      <c r="C2796" t="inlineStr">
        <is>
          <t>KNTrinity Palmetto Point</t>
        </is>
      </c>
    </row>
    <row r="2797">
      <c r="A2797" t="inlineStr">
        <is>
          <t>KN-N</t>
        </is>
      </c>
      <c r="B2797" t="inlineStr">
        <is>
          <t>Nevis</t>
        </is>
      </c>
      <c r="C2797" t="inlineStr">
        <is>
          <t>KNNevis</t>
        </is>
      </c>
    </row>
    <row r="2798">
      <c r="A2798" t="inlineStr">
        <is>
          <t>KN-04</t>
        </is>
      </c>
      <c r="B2798" t="inlineStr">
        <is>
          <t>Saint George Gingerland</t>
        </is>
      </c>
      <c r="C2798" t="inlineStr">
        <is>
          <t>KNSaint George Gingerland</t>
        </is>
      </c>
    </row>
    <row r="2799">
      <c r="A2799" t="inlineStr">
        <is>
          <t>KN-05</t>
        </is>
      </c>
      <c r="B2799" t="inlineStr">
        <is>
          <t>Saint James Windward</t>
        </is>
      </c>
      <c r="C2799" t="inlineStr">
        <is>
          <t>KNSaint James Windward</t>
        </is>
      </c>
    </row>
    <row r="2800">
      <c r="A2800" t="inlineStr">
        <is>
          <t>KN-07</t>
        </is>
      </c>
      <c r="B2800" t="inlineStr">
        <is>
          <t>Saint John Figtree</t>
        </is>
      </c>
      <c r="C2800" t="inlineStr">
        <is>
          <t>KNSaint John Figtree</t>
        </is>
      </c>
    </row>
    <row r="2801">
      <c r="A2801" t="inlineStr">
        <is>
          <t>KN-10</t>
        </is>
      </c>
      <c r="B2801" t="inlineStr">
        <is>
          <t>Saint Paul Charlestown</t>
        </is>
      </c>
      <c r="C2801" t="inlineStr">
        <is>
          <t>KNSaint Paul Charlestown</t>
        </is>
      </c>
    </row>
    <row r="2802">
      <c r="A2802" t="inlineStr">
        <is>
          <t>KN-12</t>
        </is>
      </c>
      <c r="B2802" t="inlineStr">
        <is>
          <t>Saint Thomas Lowland</t>
        </is>
      </c>
      <c r="C2802" t="inlineStr">
        <is>
          <t>KNSaint Thomas Lowland</t>
        </is>
      </c>
    </row>
    <row r="2803">
      <c r="A2803" t="inlineStr">
        <is>
          <t>KP-13</t>
        </is>
      </c>
      <c r="B2803" t="inlineStr">
        <is>
          <t>Raseon</t>
        </is>
      </c>
      <c r="C2803" t="inlineStr">
        <is>
          <t>KPRaseon</t>
        </is>
      </c>
    </row>
    <row r="2804">
      <c r="A2804" t="inlineStr">
        <is>
          <t>KP-13</t>
        </is>
      </c>
      <c r="B2804" t="inlineStr">
        <is>
          <t>Rasǒn</t>
        </is>
      </c>
      <c r="C2804" t="inlineStr">
        <is>
          <t>KPRasǒn</t>
        </is>
      </c>
    </row>
    <row r="2805">
      <c r="A2805" t="inlineStr">
        <is>
          <t>KP-02</t>
        </is>
      </c>
      <c r="B2805" t="inlineStr">
        <is>
          <t>Phyeongannamto</t>
        </is>
      </c>
      <c r="C2805" t="inlineStr">
        <is>
          <t>KPPhyeongannamto</t>
        </is>
      </c>
    </row>
    <row r="2806">
      <c r="A2806" t="inlineStr">
        <is>
          <t>KP-02</t>
        </is>
      </c>
      <c r="B2806" t="inlineStr">
        <is>
          <t>P'yǒngan-namdo</t>
        </is>
      </c>
      <c r="C2806" t="inlineStr">
        <is>
          <t>KPP'yǒngan-namdo</t>
        </is>
      </c>
    </row>
    <row r="2807">
      <c r="A2807" t="inlineStr">
        <is>
          <t>KP-03</t>
        </is>
      </c>
      <c r="B2807" t="inlineStr">
        <is>
          <t>P'yǒngan-bukto</t>
        </is>
      </c>
      <c r="C2807" t="inlineStr">
        <is>
          <t>KPP'yǒngan-bukto</t>
        </is>
      </c>
    </row>
    <row r="2808">
      <c r="A2808" t="inlineStr">
        <is>
          <t>KP-03</t>
        </is>
      </c>
      <c r="B2808" t="inlineStr">
        <is>
          <t>Phyeonganpukto</t>
        </is>
      </c>
      <c r="C2808" t="inlineStr">
        <is>
          <t>KPPhyeonganpukto</t>
        </is>
      </c>
    </row>
    <row r="2809">
      <c r="A2809" t="inlineStr">
        <is>
          <t>KP-04</t>
        </is>
      </c>
      <c r="B2809" t="inlineStr">
        <is>
          <t>Chagang-do</t>
        </is>
      </c>
      <c r="C2809" t="inlineStr">
        <is>
          <t>KPChagang-do</t>
        </is>
      </c>
    </row>
    <row r="2810">
      <c r="A2810" t="inlineStr">
        <is>
          <t>KP-04</t>
        </is>
      </c>
      <c r="B2810" t="inlineStr">
        <is>
          <t>Jakangto</t>
        </is>
      </c>
      <c r="C2810" t="inlineStr">
        <is>
          <t>KPJakangto</t>
        </is>
      </c>
    </row>
    <row r="2811">
      <c r="A2811" t="inlineStr">
        <is>
          <t>KP-05</t>
        </is>
      </c>
      <c r="B2811" t="inlineStr">
        <is>
          <t>Hwanghae-namdo</t>
        </is>
      </c>
      <c r="C2811" t="inlineStr">
        <is>
          <t>KPHwanghae-namdo</t>
        </is>
      </c>
    </row>
    <row r="2812">
      <c r="A2812" t="inlineStr">
        <is>
          <t>KP-05</t>
        </is>
      </c>
      <c r="B2812" t="inlineStr">
        <is>
          <t>Hwanghainamto</t>
        </is>
      </c>
      <c r="C2812" t="inlineStr">
        <is>
          <t>KPHwanghainamto</t>
        </is>
      </c>
    </row>
    <row r="2813">
      <c r="A2813" t="inlineStr">
        <is>
          <t>KP-06</t>
        </is>
      </c>
      <c r="B2813" t="inlineStr">
        <is>
          <t>Hwanghae-bukto</t>
        </is>
      </c>
      <c r="C2813" t="inlineStr">
        <is>
          <t>KPHwanghae-bukto</t>
        </is>
      </c>
    </row>
    <row r="2814">
      <c r="A2814" t="inlineStr">
        <is>
          <t>KP-06</t>
        </is>
      </c>
      <c r="B2814" t="inlineStr">
        <is>
          <t>Hwanghaipukto</t>
        </is>
      </c>
      <c r="C2814" t="inlineStr">
        <is>
          <t>KPHwanghaipukto</t>
        </is>
      </c>
    </row>
    <row r="2815">
      <c r="A2815" t="inlineStr">
        <is>
          <t>KP-07</t>
        </is>
      </c>
      <c r="B2815" t="inlineStr">
        <is>
          <t>Kangweonto</t>
        </is>
      </c>
      <c r="C2815" t="inlineStr">
        <is>
          <t>KPKangweonto</t>
        </is>
      </c>
    </row>
    <row r="2816">
      <c r="A2816" t="inlineStr">
        <is>
          <t>KP-07</t>
        </is>
      </c>
      <c r="B2816" t="inlineStr">
        <is>
          <t>Kangwǒn-do</t>
        </is>
      </c>
      <c r="C2816" t="inlineStr">
        <is>
          <t>KPKangwǒn-do</t>
        </is>
      </c>
    </row>
    <row r="2817">
      <c r="A2817" t="inlineStr">
        <is>
          <t>KP-08</t>
        </is>
      </c>
      <c r="B2817" t="inlineStr">
        <is>
          <t>Hamgyǒng-namdo</t>
        </is>
      </c>
      <c r="C2817" t="inlineStr">
        <is>
          <t>KPHamgyǒng-namdo</t>
        </is>
      </c>
    </row>
    <row r="2818">
      <c r="A2818" t="inlineStr">
        <is>
          <t>KP-08</t>
        </is>
      </c>
      <c r="B2818" t="inlineStr">
        <is>
          <t>Hamkyeongnamto</t>
        </is>
      </c>
      <c r="C2818" t="inlineStr">
        <is>
          <t>KPHamkyeongnamto</t>
        </is>
      </c>
    </row>
    <row r="2819">
      <c r="A2819" t="inlineStr">
        <is>
          <t>KP-09</t>
        </is>
      </c>
      <c r="B2819" t="inlineStr">
        <is>
          <t>Hamkyeongpukto</t>
        </is>
      </c>
      <c r="C2819" t="inlineStr">
        <is>
          <t>KPHamkyeongpukto</t>
        </is>
      </c>
    </row>
    <row r="2820">
      <c r="A2820" t="inlineStr">
        <is>
          <t>KP-09</t>
        </is>
      </c>
      <c r="B2820" t="inlineStr">
        <is>
          <t>Hamgyǒng-bukto</t>
        </is>
      </c>
      <c r="C2820" t="inlineStr">
        <is>
          <t>KPHamgyǒng-bukto</t>
        </is>
      </c>
    </row>
    <row r="2821">
      <c r="A2821" t="inlineStr">
        <is>
          <t>KP-10</t>
        </is>
      </c>
      <c r="B2821" t="inlineStr">
        <is>
          <t>Ryangkangto</t>
        </is>
      </c>
      <c r="C2821" t="inlineStr">
        <is>
          <t>KPRyangkangto</t>
        </is>
      </c>
    </row>
    <row r="2822">
      <c r="A2822" t="inlineStr">
        <is>
          <t>KP-10</t>
        </is>
      </c>
      <c r="B2822" t="inlineStr">
        <is>
          <t>Ryanggang-do</t>
        </is>
      </c>
      <c r="C2822" t="inlineStr">
        <is>
          <t>KPRyanggang-do</t>
        </is>
      </c>
    </row>
    <row r="2823">
      <c r="A2823" t="inlineStr">
        <is>
          <t>KP-01</t>
        </is>
      </c>
      <c r="B2823" t="inlineStr">
        <is>
          <t>P'yǒngyang</t>
        </is>
      </c>
      <c r="C2823" t="inlineStr">
        <is>
          <t>KPP'yǒngyang</t>
        </is>
      </c>
    </row>
    <row r="2824">
      <c r="A2824" t="inlineStr">
        <is>
          <t>KP-01</t>
        </is>
      </c>
      <c r="B2824" t="inlineStr">
        <is>
          <t>Phyeongyang</t>
        </is>
      </c>
      <c r="C2824" t="inlineStr">
        <is>
          <t>KPPhyeongyang</t>
        </is>
      </c>
    </row>
    <row r="2825">
      <c r="A2825" t="inlineStr">
        <is>
          <t>KP-14</t>
        </is>
      </c>
      <c r="B2825" t="inlineStr">
        <is>
          <t>Namp’o</t>
        </is>
      </c>
      <c r="C2825" t="inlineStr">
        <is>
          <t>KPNamp’o</t>
        </is>
      </c>
    </row>
    <row r="2826">
      <c r="A2826" t="inlineStr">
        <is>
          <t>KP-14</t>
        </is>
      </c>
      <c r="B2826" t="inlineStr">
        <is>
          <t>Nampho</t>
        </is>
      </c>
      <c r="C2826" t="inlineStr">
        <is>
          <t>KPNampho</t>
        </is>
      </c>
    </row>
    <row r="2827">
      <c r="A2827" t="inlineStr">
        <is>
          <t>KP-15</t>
        </is>
      </c>
      <c r="B2827" t="inlineStr">
        <is>
          <t>Kaesŏng</t>
        </is>
      </c>
      <c r="C2827" t="inlineStr">
        <is>
          <t>KPKaesŏng</t>
        </is>
      </c>
    </row>
    <row r="2828">
      <c r="A2828" t="inlineStr">
        <is>
          <t>KP-15</t>
        </is>
      </c>
      <c r="B2828" t="inlineStr">
        <is>
          <t>Kaeseong</t>
        </is>
      </c>
      <c r="C2828" t="inlineStr">
        <is>
          <t>KPKaeseong</t>
        </is>
      </c>
    </row>
    <row r="2829">
      <c r="A2829" t="inlineStr">
        <is>
          <t>KR-11</t>
        </is>
      </c>
      <c r="B2829" t="inlineStr">
        <is>
          <t>Seoul-teukbyeolsi</t>
        </is>
      </c>
      <c r="C2829" t="inlineStr">
        <is>
          <t>KRSeoul-teukbyeolsi</t>
        </is>
      </c>
    </row>
    <row r="2830">
      <c r="A2830" t="inlineStr">
        <is>
          <t>KR-26</t>
        </is>
      </c>
      <c r="B2830" t="inlineStr">
        <is>
          <t>Busan-gwangyeoksi</t>
        </is>
      </c>
      <c r="C2830" t="inlineStr">
        <is>
          <t>KRBusan-gwangyeoksi</t>
        </is>
      </c>
    </row>
    <row r="2831">
      <c r="A2831" t="inlineStr">
        <is>
          <t>KR-27</t>
        </is>
      </c>
      <c r="B2831" t="inlineStr">
        <is>
          <t>Daegu-gwangyeoksi</t>
        </is>
      </c>
      <c r="C2831" t="inlineStr">
        <is>
          <t>KRDaegu-gwangyeoksi</t>
        </is>
      </c>
    </row>
    <row r="2832">
      <c r="A2832" t="inlineStr">
        <is>
          <t>KR-28</t>
        </is>
      </c>
      <c r="B2832" t="inlineStr">
        <is>
          <t>Incheon-gwangyeoksi</t>
        </is>
      </c>
      <c r="C2832" t="inlineStr">
        <is>
          <t>KRIncheon-gwangyeoksi</t>
        </is>
      </c>
    </row>
    <row r="2833">
      <c r="A2833" t="inlineStr">
        <is>
          <t>KR-29</t>
        </is>
      </c>
      <c r="B2833" t="inlineStr">
        <is>
          <t>Gwangju-gwangyeoksi</t>
        </is>
      </c>
      <c r="C2833" t="inlineStr">
        <is>
          <t>KRGwangju-gwangyeoksi</t>
        </is>
      </c>
    </row>
    <row r="2834">
      <c r="A2834" t="inlineStr">
        <is>
          <t>KR-30</t>
        </is>
      </c>
      <c r="B2834" t="inlineStr">
        <is>
          <t>Daejeon-gwangyeoksi</t>
        </is>
      </c>
      <c r="C2834" t="inlineStr">
        <is>
          <t>KRDaejeon-gwangyeoksi</t>
        </is>
      </c>
    </row>
    <row r="2835">
      <c r="A2835" t="inlineStr">
        <is>
          <t>KR-31</t>
        </is>
      </c>
      <c r="B2835" t="inlineStr">
        <is>
          <t>Ulsan-gwangyeoksi</t>
        </is>
      </c>
      <c r="C2835" t="inlineStr">
        <is>
          <t>KRUlsan-gwangyeoksi</t>
        </is>
      </c>
    </row>
    <row r="2836">
      <c r="A2836" t="inlineStr">
        <is>
          <t>KR-41</t>
        </is>
      </c>
      <c r="B2836" t="inlineStr">
        <is>
          <t>Gyeonggi-do</t>
        </is>
      </c>
      <c r="C2836" t="inlineStr">
        <is>
          <t>KRGyeonggi-do</t>
        </is>
      </c>
    </row>
    <row r="2837">
      <c r="A2837" t="inlineStr">
        <is>
          <t>KR-43</t>
        </is>
      </c>
      <c r="B2837" t="inlineStr">
        <is>
          <t>Chungcheongbuk-do</t>
        </is>
      </c>
      <c r="C2837" t="inlineStr">
        <is>
          <t>KRChungcheongbuk-do</t>
        </is>
      </c>
    </row>
    <row r="2838">
      <c r="A2838" t="inlineStr">
        <is>
          <t>KR-44</t>
        </is>
      </c>
      <c r="B2838" t="inlineStr">
        <is>
          <t>Chungcheongnam-do</t>
        </is>
      </c>
      <c r="C2838" t="inlineStr">
        <is>
          <t>KRChungcheongnam-do</t>
        </is>
      </c>
    </row>
    <row r="2839">
      <c r="A2839" t="inlineStr">
        <is>
          <t>KR-45</t>
        </is>
      </c>
      <c r="B2839" t="inlineStr">
        <is>
          <t>Jeollabuk-do</t>
        </is>
      </c>
      <c r="C2839" t="inlineStr">
        <is>
          <t>KRJeollabuk-do</t>
        </is>
      </c>
    </row>
    <row r="2840">
      <c r="A2840" t="inlineStr">
        <is>
          <t>KR-46</t>
        </is>
      </c>
      <c r="B2840" t="inlineStr">
        <is>
          <t>Jeollanam-do</t>
        </is>
      </c>
      <c r="C2840" t="inlineStr">
        <is>
          <t>KRJeollanam-do</t>
        </is>
      </c>
    </row>
    <row r="2841">
      <c r="A2841" t="inlineStr">
        <is>
          <t>KR-47</t>
        </is>
      </c>
      <c r="B2841" t="inlineStr">
        <is>
          <t>Gyeongsangbuk-do</t>
        </is>
      </c>
      <c r="C2841" t="inlineStr">
        <is>
          <t>KRGyeongsangbuk-do</t>
        </is>
      </c>
    </row>
    <row r="2842">
      <c r="A2842" t="inlineStr">
        <is>
          <t>KR-48</t>
        </is>
      </c>
      <c r="B2842" t="inlineStr">
        <is>
          <t>Gyeongsangnam-do</t>
        </is>
      </c>
      <c r="C2842" t="inlineStr">
        <is>
          <t>KRGyeongsangnam-do</t>
        </is>
      </c>
    </row>
    <row r="2843">
      <c r="A2843" t="inlineStr">
        <is>
          <t>KR-42</t>
        </is>
      </c>
      <c r="B2843" t="inlineStr">
        <is>
          <t>Gangwon-teukbyeoljachido</t>
        </is>
      </c>
      <c r="C2843" t="inlineStr">
        <is>
          <t>KRGangwon-teukbyeoljachido</t>
        </is>
      </c>
    </row>
    <row r="2844">
      <c r="A2844" t="inlineStr">
        <is>
          <t>KR-49</t>
        </is>
      </c>
      <c r="B2844" t="inlineStr">
        <is>
          <t>Jeju-teukbyeoljachido</t>
        </is>
      </c>
      <c r="C2844" t="inlineStr">
        <is>
          <t>KRJeju-teukbyeoljachido</t>
        </is>
      </c>
    </row>
    <row r="2845">
      <c r="A2845" t="inlineStr">
        <is>
          <t>KR-50</t>
        </is>
      </c>
      <c r="B2845" t="inlineStr">
        <is>
          <t>Sejong</t>
        </is>
      </c>
      <c r="C2845" t="inlineStr">
        <is>
          <t>KRSejong</t>
        </is>
      </c>
    </row>
    <row r="2846">
      <c r="A2846" t="inlineStr">
        <is>
          <t>KW-AH</t>
        </is>
      </c>
      <c r="B2846" t="inlineStr">
        <is>
          <t>Al Aḩmadī</t>
        </is>
      </c>
      <c r="C2846" t="inlineStr">
        <is>
          <t>KWAl Aḩmadī</t>
        </is>
      </c>
    </row>
    <row r="2847">
      <c r="A2847" t="inlineStr">
        <is>
          <t>KW-FA</t>
        </is>
      </c>
      <c r="B2847" t="inlineStr">
        <is>
          <t>Al Farwānīyah</t>
        </is>
      </c>
      <c r="C2847" t="inlineStr">
        <is>
          <t>KWAl Farwānīyah</t>
        </is>
      </c>
    </row>
    <row r="2848">
      <c r="A2848" t="inlineStr">
        <is>
          <t>KW-HA</t>
        </is>
      </c>
      <c r="B2848" t="inlineStr">
        <is>
          <t>Ḩawallī</t>
        </is>
      </c>
      <c r="C2848" t="inlineStr">
        <is>
          <t>KWḨawallī</t>
        </is>
      </c>
    </row>
    <row r="2849">
      <c r="A2849" t="inlineStr">
        <is>
          <t>KW-JA</t>
        </is>
      </c>
      <c r="B2849" t="inlineStr">
        <is>
          <t>Al Jahrā’</t>
        </is>
      </c>
      <c r="C2849" t="inlineStr">
        <is>
          <t>KWAl Jahrā’</t>
        </is>
      </c>
    </row>
    <row r="2850">
      <c r="A2850" t="inlineStr">
        <is>
          <t>KW-KU</t>
        </is>
      </c>
      <c r="B2850" t="inlineStr">
        <is>
          <t>Al ‘Āşimah</t>
        </is>
      </c>
      <c r="C2850" t="inlineStr">
        <is>
          <t>KWAl ‘Āşimah</t>
        </is>
      </c>
    </row>
    <row r="2851">
      <c r="A2851" t="inlineStr">
        <is>
          <t>KW-MU</t>
        </is>
      </c>
      <c r="B2851" t="inlineStr">
        <is>
          <t>Mubārak al Kabīr</t>
        </is>
      </c>
      <c r="C2851" t="inlineStr">
        <is>
          <t>KWMubārak al Kabīr</t>
        </is>
      </c>
    </row>
    <row r="2852">
      <c r="A2852" t="inlineStr">
        <is>
          <t>KZ-10</t>
        </is>
      </c>
      <c r="B2852" t="inlineStr">
        <is>
          <t>Abay oblysy</t>
        </is>
      </c>
      <c r="C2852" t="inlineStr">
        <is>
          <t>KZAbay oblysy</t>
        </is>
      </c>
    </row>
    <row r="2853">
      <c r="A2853" t="inlineStr">
        <is>
          <t>KZ-10</t>
        </is>
      </c>
      <c r="B2853" t="inlineStr">
        <is>
          <t>Abajskaja oblast’</t>
        </is>
      </c>
      <c r="C2853" t="inlineStr">
        <is>
          <t>KZAbajskaja oblast’</t>
        </is>
      </c>
    </row>
    <row r="2854">
      <c r="A2854" t="inlineStr">
        <is>
          <t>KZ-10</t>
        </is>
      </c>
      <c r="B2854" t="inlineStr">
        <is>
          <t>Abayskaya oblast’</t>
        </is>
      </c>
      <c r="C2854" t="inlineStr">
        <is>
          <t>KZAbayskaya oblast’</t>
        </is>
      </c>
    </row>
    <row r="2855">
      <c r="A2855" t="inlineStr">
        <is>
          <t>KZ-11</t>
        </is>
      </c>
      <c r="B2855" t="inlineStr">
        <is>
          <t>Aqmola oblysy</t>
        </is>
      </c>
      <c r="C2855" t="inlineStr">
        <is>
          <t>KZAqmola oblysy</t>
        </is>
      </c>
    </row>
    <row r="2856">
      <c r="A2856" t="inlineStr">
        <is>
          <t>KZ-11</t>
        </is>
      </c>
      <c r="B2856" t="inlineStr">
        <is>
          <t>Akmolinskaja oblast'</t>
        </is>
      </c>
      <c r="C2856" t="inlineStr">
        <is>
          <t>KZAkmolinskaja oblast'</t>
        </is>
      </c>
    </row>
    <row r="2857">
      <c r="A2857" t="inlineStr">
        <is>
          <t>KZ-11</t>
        </is>
      </c>
      <c r="B2857" t="inlineStr">
        <is>
          <t>Akmolinskaya oblast'</t>
        </is>
      </c>
      <c r="C2857" t="inlineStr">
        <is>
          <t>KZAkmolinskaya oblast'</t>
        </is>
      </c>
    </row>
    <row r="2858">
      <c r="A2858" t="inlineStr">
        <is>
          <t>KZ-15</t>
        </is>
      </c>
      <c r="B2858" t="inlineStr">
        <is>
          <t>Aqtöbe oblysy</t>
        </is>
      </c>
      <c r="C2858" t="inlineStr">
        <is>
          <t>KZAqtöbe oblysy</t>
        </is>
      </c>
    </row>
    <row r="2859">
      <c r="A2859" t="inlineStr">
        <is>
          <t>KZ-15</t>
        </is>
      </c>
      <c r="B2859" t="inlineStr">
        <is>
          <t>Aktjubinskaja oblast'</t>
        </is>
      </c>
      <c r="C2859" t="inlineStr">
        <is>
          <t>KZAktjubinskaja oblast'</t>
        </is>
      </c>
    </row>
    <row r="2860">
      <c r="A2860" t="inlineStr">
        <is>
          <t>KZ-15</t>
        </is>
      </c>
      <c r="B2860" t="inlineStr">
        <is>
          <t>Aktyubinskaya oblast'</t>
        </is>
      </c>
      <c r="C2860" t="inlineStr">
        <is>
          <t>KZAktyubinskaya oblast'</t>
        </is>
      </c>
    </row>
    <row r="2861">
      <c r="A2861" t="inlineStr">
        <is>
          <t>KZ-19</t>
        </is>
      </c>
      <c r="B2861" t="inlineStr">
        <is>
          <t>Almaty oblysy</t>
        </is>
      </c>
      <c r="C2861" t="inlineStr">
        <is>
          <t>KZAlmaty oblysy</t>
        </is>
      </c>
    </row>
    <row r="2862">
      <c r="A2862" t="inlineStr">
        <is>
          <t>KZ-19</t>
        </is>
      </c>
      <c r="B2862" t="inlineStr">
        <is>
          <t>Almatinskaja oblast'</t>
        </is>
      </c>
      <c r="C2862" t="inlineStr">
        <is>
          <t>KZAlmatinskaja oblast'</t>
        </is>
      </c>
    </row>
    <row r="2863">
      <c r="A2863" t="inlineStr">
        <is>
          <t>KZ-19</t>
        </is>
      </c>
      <c r="B2863" t="inlineStr">
        <is>
          <t>Almatinskaya oblast'</t>
        </is>
      </c>
      <c r="C2863" t="inlineStr">
        <is>
          <t>KZAlmatinskaya oblast'</t>
        </is>
      </c>
    </row>
    <row r="2864">
      <c r="A2864" t="inlineStr">
        <is>
          <t>KZ-23</t>
        </is>
      </c>
      <c r="B2864" t="inlineStr">
        <is>
          <t>Atyraū oblysy</t>
        </is>
      </c>
      <c r="C2864" t="inlineStr">
        <is>
          <t>KZAtyraū oblysy</t>
        </is>
      </c>
    </row>
    <row r="2865">
      <c r="A2865" t="inlineStr">
        <is>
          <t>KZ-23</t>
        </is>
      </c>
      <c r="B2865" t="inlineStr">
        <is>
          <t>Atyrauskaja oblast'</t>
        </is>
      </c>
      <c r="C2865" t="inlineStr">
        <is>
          <t>KZAtyrauskaja oblast'</t>
        </is>
      </c>
    </row>
    <row r="2866">
      <c r="A2866" t="inlineStr">
        <is>
          <t>KZ-23</t>
        </is>
      </c>
      <c r="B2866" t="inlineStr">
        <is>
          <t>Atyrauskaya oblast'</t>
        </is>
      </c>
      <c r="C2866" t="inlineStr">
        <is>
          <t>KZAtyrauskaya oblast'</t>
        </is>
      </c>
    </row>
    <row r="2867">
      <c r="A2867" t="inlineStr">
        <is>
          <t>KZ-27</t>
        </is>
      </c>
      <c r="B2867" t="inlineStr">
        <is>
          <t>Batys Qazaqstan oblysy</t>
        </is>
      </c>
      <c r="C2867" t="inlineStr">
        <is>
          <t>KZBatys Qazaqstan oblysy</t>
        </is>
      </c>
    </row>
    <row r="2868">
      <c r="A2868" t="inlineStr">
        <is>
          <t>KZ-27</t>
        </is>
      </c>
      <c r="B2868" t="inlineStr">
        <is>
          <t>Zapadno-Kazahstanskaja oblast'</t>
        </is>
      </c>
      <c r="C2868" t="inlineStr">
        <is>
          <t>KZZapadno-Kazahstanskaja oblast'</t>
        </is>
      </c>
    </row>
    <row r="2869">
      <c r="A2869" t="inlineStr">
        <is>
          <t>KZ-27</t>
        </is>
      </c>
      <c r="B2869" t="inlineStr">
        <is>
          <t>Zapadno-Kazakhstanskaya oblast'</t>
        </is>
      </c>
      <c r="C2869" t="inlineStr">
        <is>
          <t>KZZapadno-Kazakhstanskaya oblast'</t>
        </is>
      </c>
    </row>
    <row r="2870">
      <c r="A2870" t="inlineStr">
        <is>
          <t>KZ-31</t>
        </is>
      </c>
      <c r="B2870" t="inlineStr">
        <is>
          <t>Zhambyl oblysy</t>
        </is>
      </c>
      <c r="C2870" t="inlineStr">
        <is>
          <t>KZZhambyl oblysy</t>
        </is>
      </c>
    </row>
    <row r="2871">
      <c r="A2871" t="inlineStr">
        <is>
          <t>KZ-31</t>
        </is>
      </c>
      <c r="B2871" t="inlineStr">
        <is>
          <t>Žambylskaja oblast'</t>
        </is>
      </c>
      <c r="C2871" t="inlineStr">
        <is>
          <t>KZŽambylskaja oblast'</t>
        </is>
      </c>
    </row>
    <row r="2872">
      <c r="A2872" t="inlineStr">
        <is>
          <t>KZ-31</t>
        </is>
      </c>
      <c r="B2872" t="inlineStr">
        <is>
          <t>Zhambylskaya oblast'</t>
        </is>
      </c>
      <c r="C2872" t="inlineStr">
        <is>
          <t>KZZhambylskaya oblast'</t>
        </is>
      </c>
    </row>
    <row r="2873">
      <c r="A2873" t="inlineStr">
        <is>
          <t>KZ-33</t>
        </is>
      </c>
      <c r="B2873" t="inlineStr">
        <is>
          <t>Zhetisū oblysy</t>
        </is>
      </c>
      <c r="C2873" t="inlineStr">
        <is>
          <t>KZZhetisū oblysy</t>
        </is>
      </c>
    </row>
    <row r="2874">
      <c r="A2874" t="inlineStr">
        <is>
          <t>KZ-33</t>
        </is>
      </c>
      <c r="B2874" t="inlineStr">
        <is>
          <t>Žetysuskaja oblast’</t>
        </is>
      </c>
      <c r="C2874" t="inlineStr">
        <is>
          <t>KZŽetysuskaja oblast’</t>
        </is>
      </c>
    </row>
    <row r="2875">
      <c r="A2875" t="inlineStr">
        <is>
          <t>KZ-33</t>
        </is>
      </c>
      <c r="B2875" t="inlineStr">
        <is>
          <t>Zhetysuskaya oblast’</t>
        </is>
      </c>
      <c r="C2875" t="inlineStr">
        <is>
          <t>KZZhetysuskaya oblast’</t>
        </is>
      </c>
    </row>
    <row r="2876">
      <c r="A2876" t="inlineStr">
        <is>
          <t>KZ-35</t>
        </is>
      </c>
      <c r="B2876" t="inlineStr">
        <is>
          <t>Qaraghandy oblysy</t>
        </is>
      </c>
      <c r="C2876" t="inlineStr">
        <is>
          <t>KZQaraghandy oblysy</t>
        </is>
      </c>
    </row>
    <row r="2877">
      <c r="A2877" t="inlineStr">
        <is>
          <t>KZ-35</t>
        </is>
      </c>
      <c r="B2877" t="inlineStr">
        <is>
          <t>Karagandinskaja oblast'</t>
        </is>
      </c>
      <c r="C2877" t="inlineStr">
        <is>
          <t>KZKaragandinskaja oblast'</t>
        </is>
      </c>
    </row>
    <row r="2878">
      <c r="A2878" t="inlineStr">
        <is>
          <t>KZ-35</t>
        </is>
      </c>
      <c r="B2878" t="inlineStr">
        <is>
          <t>Karagandinskaya oblast'</t>
        </is>
      </c>
      <c r="C2878" t="inlineStr">
        <is>
          <t>KZKaragandinskaya oblast'</t>
        </is>
      </c>
    </row>
    <row r="2879">
      <c r="A2879" t="inlineStr">
        <is>
          <t>KZ-39</t>
        </is>
      </c>
      <c r="B2879" t="inlineStr">
        <is>
          <t>Qostanay oblysy</t>
        </is>
      </c>
      <c r="C2879" t="inlineStr">
        <is>
          <t>KZQostanay oblysy</t>
        </is>
      </c>
    </row>
    <row r="2880">
      <c r="A2880" t="inlineStr">
        <is>
          <t>KZ-39</t>
        </is>
      </c>
      <c r="B2880" t="inlineStr">
        <is>
          <t>Kostanayskaya oblast'</t>
        </is>
      </c>
      <c r="C2880" t="inlineStr">
        <is>
          <t>KZKostanayskaya oblast'</t>
        </is>
      </c>
    </row>
    <row r="2881">
      <c r="A2881" t="inlineStr">
        <is>
          <t>KZ-39</t>
        </is>
      </c>
      <c r="B2881" t="inlineStr">
        <is>
          <t>Kostanajskaja oblast'</t>
        </is>
      </c>
      <c r="C2881" t="inlineStr">
        <is>
          <t>KZKostanajskaja oblast'</t>
        </is>
      </c>
    </row>
    <row r="2882">
      <c r="A2882" t="inlineStr">
        <is>
          <t>KZ-43</t>
        </is>
      </c>
      <c r="B2882" t="inlineStr">
        <is>
          <t>Qyzylorda oblysy</t>
        </is>
      </c>
      <c r="C2882" t="inlineStr">
        <is>
          <t>KZQyzylorda oblysy</t>
        </is>
      </c>
    </row>
    <row r="2883">
      <c r="A2883" t="inlineStr">
        <is>
          <t>KZ-43</t>
        </is>
      </c>
      <c r="B2883" t="inlineStr">
        <is>
          <t>Kyzylordinskaja oblast'</t>
        </is>
      </c>
      <c r="C2883" t="inlineStr">
        <is>
          <t>KZKyzylordinskaja oblast'</t>
        </is>
      </c>
    </row>
    <row r="2884">
      <c r="A2884" t="inlineStr">
        <is>
          <t>KZ-43</t>
        </is>
      </c>
      <c r="B2884" t="inlineStr">
        <is>
          <t>Kyzylordinskaya oblast'</t>
        </is>
      </c>
      <c r="C2884" t="inlineStr">
        <is>
          <t>KZKyzylordinskaya oblast'</t>
        </is>
      </c>
    </row>
    <row r="2885">
      <c r="A2885" t="inlineStr">
        <is>
          <t>KZ-47</t>
        </is>
      </c>
      <c r="B2885" t="inlineStr">
        <is>
          <t>Mangghystaū oblysy</t>
        </is>
      </c>
      <c r="C2885" t="inlineStr">
        <is>
          <t>KZMangghystaū oblysy</t>
        </is>
      </c>
    </row>
    <row r="2886">
      <c r="A2886" t="inlineStr">
        <is>
          <t>KZ-47</t>
        </is>
      </c>
      <c r="B2886" t="inlineStr">
        <is>
          <t>Mangistauskaya oblast'</t>
        </is>
      </c>
      <c r="C2886" t="inlineStr">
        <is>
          <t>KZMangistauskaya oblast'</t>
        </is>
      </c>
    </row>
    <row r="2887">
      <c r="A2887" t="inlineStr">
        <is>
          <t>KZ-47</t>
        </is>
      </c>
      <c r="B2887" t="inlineStr">
        <is>
          <t>Mangystauskaja oblast'</t>
        </is>
      </c>
      <c r="C2887" t="inlineStr">
        <is>
          <t>KZMangystauskaja oblast'</t>
        </is>
      </c>
    </row>
    <row r="2888">
      <c r="A2888" t="inlineStr">
        <is>
          <t>KZ-55</t>
        </is>
      </c>
      <c r="B2888" t="inlineStr">
        <is>
          <t>Pavlodar oblysy</t>
        </is>
      </c>
      <c r="C2888" t="inlineStr">
        <is>
          <t>KZPavlodar oblysy</t>
        </is>
      </c>
    </row>
    <row r="2889">
      <c r="A2889" t="inlineStr">
        <is>
          <t>KZ-55</t>
        </is>
      </c>
      <c r="B2889" t="inlineStr">
        <is>
          <t>Pavlodarskaja oblast'</t>
        </is>
      </c>
      <c r="C2889" t="inlineStr">
        <is>
          <t>KZPavlodarskaja oblast'</t>
        </is>
      </c>
    </row>
    <row r="2890">
      <c r="A2890" t="inlineStr">
        <is>
          <t>KZ-55</t>
        </is>
      </c>
      <c r="B2890" t="inlineStr">
        <is>
          <t>Pavlodarskaya oblast'</t>
        </is>
      </c>
      <c r="C2890" t="inlineStr">
        <is>
          <t>KZPavlodarskaya oblast'</t>
        </is>
      </c>
    </row>
    <row r="2891">
      <c r="A2891" t="inlineStr">
        <is>
          <t>KZ-59</t>
        </is>
      </c>
      <c r="B2891" t="inlineStr">
        <is>
          <t>Soltüstik Qazaqstan oblysy</t>
        </is>
      </c>
      <c r="C2891" t="inlineStr">
        <is>
          <t>KZSoltüstik Qazaqstan oblysy</t>
        </is>
      </c>
    </row>
    <row r="2892">
      <c r="A2892" t="inlineStr">
        <is>
          <t>KZ-59</t>
        </is>
      </c>
      <c r="B2892" t="inlineStr">
        <is>
          <t>Severo-Kazakhstanskaya oblast'</t>
        </is>
      </c>
      <c r="C2892" t="inlineStr">
        <is>
          <t>KZSevero-Kazakhstanskaya oblast'</t>
        </is>
      </c>
    </row>
    <row r="2893">
      <c r="A2893" t="inlineStr">
        <is>
          <t>KZ-59</t>
        </is>
      </c>
      <c r="B2893" t="inlineStr">
        <is>
          <t>Severo-Kazahstanskaja oblast'</t>
        </is>
      </c>
      <c r="C2893" t="inlineStr">
        <is>
          <t>KZSevero-Kazahstanskaja oblast'</t>
        </is>
      </c>
    </row>
    <row r="2894">
      <c r="A2894" t="inlineStr">
        <is>
          <t>KZ-61</t>
        </is>
      </c>
      <c r="B2894" t="inlineStr">
        <is>
          <t>Türkistan oblysy</t>
        </is>
      </c>
      <c r="C2894" t="inlineStr">
        <is>
          <t>KZTürkistan oblysy</t>
        </is>
      </c>
    </row>
    <row r="2895">
      <c r="A2895" t="inlineStr">
        <is>
          <t>KZ-61</t>
        </is>
      </c>
      <c r="B2895" t="inlineStr">
        <is>
          <t>Turkestanskaja oblast'</t>
        </is>
      </c>
      <c r="C2895" t="inlineStr">
        <is>
          <t>KZTurkestanskaja oblast'</t>
        </is>
      </c>
    </row>
    <row r="2896">
      <c r="A2896" t="inlineStr">
        <is>
          <t>KZ-61</t>
        </is>
      </c>
      <c r="B2896" t="inlineStr">
        <is>
          <t>Turkestankaya oblast'</t>
        </is>
      </c>
      <c r="C2896" t="inlineStr">
        <is>
          <t>KZTurkestankaya oblast'</t>
        </is>
      </c>
    </row>
    <row r="2897">
      <c r="A2897" t="inlineStr">
        <is>
          <t>KZ-62</t>
        </is>
      </c>
      <c r="B2897" t="inlineStr">
        <is>
          <t>Ulytaū oblysy</t>
        </is>
      </c>
      <c r="C2897" t="inlineStr">
        <is>
          <t>KZUlytaū oblysy</t>
        </is>
      </c>
    </row>
    <row r="2898">
      <c r="A2898" t="inlineStr">
        <is>
          <t>KZ-62</t>
        </is>
      </c>
      <c r="B2898" t="inlineStr">
        <is>
          <t>Ulytauskaja oblast’</t>
        </is>
      </c>
      <c r="C2898" t="inlineStr">
        <is>
          <t>KZUlytauskaja oblast’</t>
        </is>
      </c>
    </row>
    <row r="2899">
      <c r="A2899" t="inlineStr">
        <is>
          <t>KZ-62</t>
        </is>
      </c>
      <c r="B2899" t="inlineStr">
        <is>
          <t>Ulytauskaya oblast’</t>
        </is>
      </c>
      <c r="C2899" t="inlineStr">
        <is>
          <t>KZUlytauskaya oblast’</t>
        </is>
      </c>
    </row>
    <row r="2900">
      <c r="A2900" t="inlineStr">
        <is>
          <t>KZ-63</t>
        </is>
      </c>
      <c r="B2900" t="inlineStr">
        <is>
          <t>Shyghys Qazaqstan oblysy</t>
        </is>
      </c>
      <c r="C2900" t="inlineStr">
        <is>
          <t>KZShyghys Qazaqstan oblysy</t>
        </is>
      </c>
    </row>
    <row r="2901">
      <c r="A2901" t="inlineStr">
        <is>
          <t>KZ-63</t>
        </is>
      </c>
      <c r="B2901" t="inlineStr">
        <is>
          <t>Vostočno-Kazahstanskaja oblast'</t>
        </is>
      </c>
      <c r="C2901" t="inlineStr">
        <is>
          <t>KZVostočno-Kazahstanskaja oblast'</t>
        </is>
      </c>
    </row>
    <row r="2902">
      <c r="A2902" t="inlineStr">
        <is>
          <t>KZ-63</t>
        </is>
      </c>
      <c r="B2902" t="inlineStr">
        <is>
          <t>Vostochno-Kazakhstanskaya oblast'</t>
        </is>
      </c>
      <c r="C2902" t="inlineStr">
        <is>
          <t>KZVostochno-Kazakhstanskaya oblast'</t>
        </is>
      </c>
    </row>
    <row r="2903">
      <c r="A2903" t="inlineStr">
        <is>
          <t>KZ-71</t>
        </is>
      </c>
      <c r="B2903" t="inlineStr">
        <is>
          <t>Astana</t>
        </is>
      </c>
      <c r="C2903" t="inlineStr">
        <is>
          <t>KZAstana</t>
        </is>
      </c>
    </row>
    <row r="2904">
      <c r="A2904" t="inlineStr">
        <is>
          <t>KZ-71</t>
        </is>
      </c>
      <c r="B2904" t="inlineStr">
        <is>
          <t>Astana</t>
        </is>
      </c>
      <c r="C2904" t="inlineStr">
        <is>
          <t>KZAstana</t>
        </is>
      </c>
    </row>
    <row r="2905">
      <c r="A2905" t="inlineStr">
        <is>
          <t>KZ-71</t>
        </is>
      </c>
      <c r="B2905" t="inlineStr">
        <is>
          <t>Astana</t>
        </is>
      </c>
      <c r="C2905" t="inlineStr">
        <is>
          <t>KZAstana</t>
        </is>
      </c>
    </row>
    <row r="2906">
      <c r="A2906" t="inlineStr">
        <is>
          <t>KZ-75</t>
        </is>
      </c>
      <c r="B2906" t="inlineStr">
        <is>
          <t>Almaty</t>
        </is>
      </c>
      <c r="C2906" t="inlineStr">
        <is>
          <t>KZAlmaty</t>
        </is>
      </c>
    </row>
    <row r="2907">
      <c r="A2907" t="inlineStr">
        <is>
          <t>KZ-75</t>
        </is>
      </c>
      <c r="B2907" t="inlineStr">
        <is>
          <t>Almaty</t>
        </is>
      </c>
      <c r="C2907" t="inlineStr">
        <is>
          <t>KZAlmaty</t>
        </is>
      </c>
    </row>
    <row r="2908">
      <c r="A2908" t="inlineStr">
        <is>
          <t>KZ-75</t>
        </is>
      </c>
      <c r="B2908" t="inlineStr">
        <is>
          <t>Almaty</t>
        </is>
      </c>
      <c r="C2908" t="inlineStr">
        <is>
          <t>KZAlmaty</t>
        </is>
      </c>
    </row>
    <row r="2909">
      <c r="A2909" t="inlineStr">
        <is>
          <t>KZ-79</t>
        </is>
      </c>
      <c r="B2909" t="inlineStr">
        <is>
          <t>Shymkent</t>
        </is>
      </c>
      <c r="C2909" t="inlineStr">
        <is>
          <t>KZShymkent</t>
        </is>
      </c>
    </row>
    <row r="2910">
      <c r="A2910" t="inlineStr">
        <is>
          <t>KZ-79</t>
        </is>
      </c>
      <c r="B2910" t="inlineStr">
        <is>
          <t>Šimkent</t>
        </is>
      </c>
      <c r="C2910" t="inlineStr">
        <is>
          <t>KZŠimkent</t>
        </is>
      </c>
    </row>
    <row r="2911">
      <c r="A2911" t="inlineStr">
        <is>
          <t>KZ-79</t>
        </is>
      </c>
      <c r="B2911" t="inlineStr">
        <is>
          <t>Shymkent</t>
        </is>
      </c>
      <c r="C2911" t="inlineStr">
        <is>
          <t>KZShymkent</t>
        </is>
      </c>
    </row>
    <row r="2912">
      <c r="A2912" t="inlineStr">
        <is>
          <t>LA-VT</t>
        </is>
      </c>
      <c r="B2912" t="inlineStr">
        <is>
          <t>Viangchan</t>
        </is>
      </c>
      <c r="C2912" t="inlineStr">
        <is>
          <t>LAViangchan</t>
        </is>
      </c>
    </row>
    <row r="2913">
      <c r="A2913" t="inlineStr">
        <is>
          <t>LA-AT</t>
        </is>
      </c>
      <c r="B2913" t="inlineStr">
        <is>
          <t>Attapu</t>
        </is>
      </c>
      <c r="C2913" t="inlineStr">
        <is>
          <t>LAAttapu</t>
        </is>
      </c>
    </row>
    <row r="2914">
      <c r="A2914" t="inlineStr">
        <is>
          <t>LA-BK</t>
        </is>
      </c>
      <c r="B2914" t="inlineStr">
        <is>
          <t>Bokèo</t>
        </is>
      </c>
      <c r="C2914" t="inlineStr">
        <is>
          <t>LABokèo</t>
        </is>
      </c>
    </row>
    <row r="2915">
      <c r="A2915" t="inlineStr">
        <is>
          <t>LA-BL</t>
        </is>
      </c>
      <c r="B2915" t="inlineStr">
        <is>
          <t>Bolikhamxai</t>
        </is>
      </c>
      <c r="C2915" t="inlineStr">
        <is>
          <t>LABolikhamxai</t>
        </is>
      </c>
    </row>
    <row r="2916">
      <c r="A2916" t="inlineStr">
        <is>
          <t>LA-CH</t>
        </is>
      </c>
      <c r="B2916" t="inlineStr">
        <is>
          <t>Champasak</t>
        </is>
      </c>
      <c r="C2916" t="inlineStr">
        <is>
          <t>LAChampasak</t>
        </is>
      </c>
    </row>
    <row r="2917">
      <c r="A2917" t="inlineStr">
        <is>
          <t>LA-HO</t>
        </is>
      </c>
      <c r="B2917" t="inlineStr">
        <is>
          <t>Houaphan</t>
        </is>
      </c>
      <c r="C2917" t="inlineStr">
        <is>
          <t>LAHouaphan</t>
        </is>
      </c>
    </row>
    <row r="2918">
      <c r="A2918" t="inlineStr">
        <is>
          <t>LA-KH</t>
        </is>
      </c>
      <c r="B2918" t="inlineStr">
        <is>
          <t>Khammouan</t>
        </is>
      </c>
      <c r="C2918" t="inlineStr">
        <is>
          <t>LAKhammouan</t>
        </is>
      </c>
    </row>
    <row r="2919">
      <c r="A2919" t="inlineStr">
        <is>
          <t>LA-LM</t>
        </is>
      </c>
      <c r="B2919" t="inlineStr">
        <is>
          <t>Louang Namtha</t>
        </is>
      </c>
      <c r="C2919" t="inlineStr">
        <is>
          <t>LALouang Namtha</t>
        </is>
      </c>
    </row>
    <row r="2920">
      <c r="A2920" t="inlineStr">
        <is>
          <t>LA-LP</t>
        </is>
      </c>
      <c r="B2920" t="inlineStr">
        <is>
          <t>Louangphabang</t>
        </is>
      </c>
      <c r="C2920" t="inlineStr">
        <is>
          <t>LALouangphabang</t>
        </is>
      </c>
    </row>
    <row r="2921">
      <c r="A2921" t="inlineStr">
        <is>
          <t>LA-OU</t>
        </is>
      </c>
      <c r="B2921" t="inlineStr">
        <is>
          <t>Oudômxai</t>
        </is>
      </c>
      <c r="C2921" t="inlineStr">
        <is>
          <t>LAOudômxai</t>
        </is>
      </c>
    </row>
    <row r="2922">
      <c r="A2922" t="inlineStr">
        <is>
          <t>LA-PH</t>
        </is>
      </c>
      <c r="B2922" t="inlineStr">
        <is>
          <t>Phôngsali</t>
        </is>
      </c>
      <c r="C2922" t="inlineStr">
        <is>
          <t>LAPhôngsali</t>
        </is>
      </c>
    </row>
    <row r="2923">
      <c r="A2923" t="inlineStr">
        <is>
          <t>LA-SL</t>
        </is>
      </c>
      <c r="B2923" t="inlineStr">
        <is>
          <t>Salavan</t>
        </is>
      </c>
      <c r="C2923" t="inlineStr">
        <is>
          <t>LASalavan</t>
        </is>
      </c>
    </row>
    <row r="2924">
      <c r="A2924" t="inlineStr">
        <is>
          <t>LA-SV</t>
        </is>
      </c>
      <c r="B2924" t="inlineStr">
        <is>
          <t>Savannakhét</t>
        </is>
      </c>
      <c r="C2924" t="inlineStr">
        <is>
          <t>LASavannakhét</t>
        </is>
      </c>
    </row>
    <row r="2925">
      <c r="A2925" t="inlineStr">
        <is>
          <t>LA-VI</t>
        </is>
      </c>
      <c r="B2925" t="inlineStr">
        <is>
          <t>Viangchan</t>
        </is>
      </c>
      <c r="C2925" t="inlineStr">
        <is>
          <t>LAViangchan</t>
        </is>
      </c>
    </row>
    <row r="2926">
      <c r="A2926" t="inlineStr">
        <is>
          <t>LA-XA</t>
        </is>
      </c>
      <c r="B2926" t="inlineStr">
        <is>
          <t>Xaignabouli</t>
        </is>
      </c>
      <c r="C2926" t="inlineStr">
        <is>
          <t>LAXaignabouli</t>
        </is>
      </c>
    </row>
    <row r="2927">
      <c r="A2927" t="inlineStr">
        <is>
          <t>LA-XE</t>
        </is>
      </c>
      <c r="B2927" t="inlineStr">
        <is>
          <t>Xékong</t>
        </is>
      </c>
      <c r="C2927" t="inlineStr">
        <is>
          <t>LAXékong</t>
        </is>
      </c>
    </row>
    <row r="2928">
      <c r="A2928" t="inlineStr">
        <is>
          <t>LA-XI</t>
        </is>
      </c>
      <c r="B2928" t="inlineStr">
        <is>
          <t>Xiangkhouang</t>
        </is>
      </c>
      <c r="C2928" t="inlineStr">
        <is>
          <t>LAXiangkhouang</t>
        </is>
      </c>
    </row>
    <row r="2929">
      <c r="A2929" t="inlineStr">
        <is>
          <t>LA-XS</t>
        </is>
      </c>
      <c r="B2929" t="inlineStr">
        <is>
          <t>Xaisômboun</t>
        </is>
      </c>
      <c r="C2929" t="inlineStr">
        <is>
          <t>LAXaisômboun</t>
        </is>
      </c>
    </row>
    <row r="2930">
      <c r="A2930" t="inlineStr">
        <is>
          <t>LB-AK</t>
        </is>
      </c>
      <c r="B2930" t="inlineStr">
        <is>
          <t>Aakkâr</t>
        </is>
      </c>
      <c r="C2930" t="inlineStr">
        <is>
          <t>LBAakkâr</t>
        </is>
      </c>
    </row>
    <row r="2931">
      <c r="A2931" t="inlineStr">
        <is>
          <t>LB-AK</t>
        </is>
      </c>
      <c r="B2931" t="inlineStr">
        <is>
          <t>‘Akkār</t>
        </is>
      </c>
      <c r="C2931" t="inlineStr">
        <is>
          <t>LB‘Akkār</t>
        </is>
      </c>
    </row>
    <row r="2932">
      <c r="A2932" t="inlineStr">
        <is>
          <t>LB-AS</t>
        </is>
      </c>
      <c r="B2932" t="inlineStr">
        <is>
          <t>Ash Shimāl</t>
        </is>
      </c>
      <c r="C2932" t="inlineStr">
        <is>
          <t>LBAsh Shimāl</t>
        </is>
      </c>
    </row>
    <row r="2933">
      <c r="A2933" t="inlineStr">
        <is>
          <t>LB-AS</t>
        </is>
      </c>
      <c r="B2933" t="inlineStr">
        <is>
          <t>Liban-Nord</t>
        </is>
      </c>
      <c r="C2933" t="inlineStr">
        <is>
          <t>LBLiban-Nord</t>
        </is>
      </c>
    </row>
    <row r="2934">
      <c r="A2934" t="inlineStr">
        <is>
          <t>LB-BA</t>
        </is>
      </c>
      <c r="B2934" t="inlineStr">
        <is>
          <t>Bayrūt</t>
        </is>
      </c>
      <c r="C2934" t="inlineStr">
        <is>
          <t>LBBayrūt</t>
        </is>
      </c>
    </row>
    <row r="2935">
      <c r="A2935" t="inlineStr">
        <is>
          <t>LB-BA</t>
        </is>
      </c>
      <c r="B2935" t="inlineStr">
        <is>
          <t>Beyrouth</t>
        </is>
      </c>
      <c r="C2935" t="inlineStr">
        <is>
          <t>LBBeyrouth</t>
        </is>
      </c>
    </row>
    <row r="2936">
      <c r="A2936" t="inlineStr">
        <is>
          <t>LB-BH</t>
        </is>
      </c>
      <c r="B2936" t="inlineStr">
        <is>
          <t>B‘alabak-Al Hirmil</t>
        </is>
      </c>
      <c r="C2936" t="inlineStr">
        <is>
          <t>LBB‘alabak-Al Hirmil</t>
        </is>
      </c>
    </row>
    <row r="2937">
      <c r="A2937" t="inlineStr">
        <is>
          <t>LB-BH</t>
        </is>
      </c>
      <c r="B2937" t="inlineStr">
        <is>
          <t>Baalbek-Hermel</t>
        </is>
      </c>
      <c r="C2937" t="inlineStr">
        <is>
          <t>LBBaalbek-Hermel</t>
        </is>
      </c>
    </row>
    <row r="2938">
      <c r="A2938" t="inlineStr">
        <is>
          <t>LB-BI</t>
        </is>
      </c>
      <c r="B2938" t="inlineStr">
        <is>
          <t>Béqaa</t>
        </is>
      </c>
      <c r="C2938" t="inlineStr">
        <is>
          <t>LBBéqaa</t>
        </is>
      </c>
    </row>
    <row r="2939">
      <c r="A2939" t="inlineStr">
        <is>
          <t>LB-BI</t>
        </is>
      </c>
      <c r="B2939" t="inlineStr">
        <is>
          <t>Al Biqā‘</t>
        </is>
      </c>
      <c r="C2939" t="inlineStr">
        <is>
          <t>LBAl Biqā‘</t>
        </is>
      </c>
    </row>
    <row r="2940">
      <c r="A2940" t="inlineStr">
        <is>
          <t>LB-JA</t>
        </is>
      </c>
      <c r="B2940" t="inlineStr">
        <is>
          <t>Al Janūb</t>
        </is>
      </c>
      <c r="C2940" t="inlineStr">
        <is>
          <t>LBAl Janūb</t>
        </is>
      </c>
    </row>
    <row r="2941">
      <c r="A2941" t="inlineStr">
        <is>
          <t>LB-JA</t>
        </is>
      </c>
      <c r="B2941" t="inlineStr">
        <is>
          <t>Liban-Sud</t>
        </is>
      </c>
      <c r="C2941" t="inlineStr">
        <is>
          <t>LBLiban-Sud</t>
        </is>
      </c>
    </row>
    <row r="2942">
      <c r="A2942" t="inlineStr">
        <is>
          <t>LB-JL</t>
        </is>
      </c>
      <c r="B2942" t="inlineStr">
        <is>
          <t>Mont-Liban</t>
        </is>
      </c>
      <c r="C2942" t="inlineStr">
        <is>
          <t>LBMont-Liban</t>
        </is>
      </c>
    </row>
    <row r="2943">
      <c r="A2943" t="inlineStr">
        <is>
          <t>LB-JL</t>
        </is>
      </c>
      <c r="B2943" t="inlineStr">
        <is>
          <t>Jabal Lubnān</t>
        </is>
      </c>
      <c r="C2943" t="inlineStr">
        <is>
          <t>LBJabal Lubnān</t>
        </is>
      </c>
    </row>
    <row r="2944">
      <c r="A2944" t="inlineStr">
        <is>
          <t>LB-NA</t>
        </is>
      </c>
      <c r="B2944" t="inlineStr">
        <is>
          <t>Nabatîyé</t>
        </is>
      </c>
      <c r="C2944" t="inlineStr">
        <is>
          <t>LBNabatîyé</t>
        </is>
      </c>
    </row>
    <row r="2945">
      <c r="A2945" t="inlineStr">
        <is>
          <t>LB-NA</t>
        </is>
      </c>
      <c r="B2945" t="inlineStr">
        <is>
          <t>An Nabaţīyah</t>
        </is>
      </c>
      <c r="C2945" t="inlineStr">
        <is>
          <t>LBAn Nabaţīyah</t>
        </is>
      </c>
    </row>
    <row r="2946">
      <c r="A2946" t="inlineStr">
        <is>
          <t>LC-01</t>
        </is>
      </c>
      <c r="B2946" t="inlineStr">
        <is>
          <t>Anse la Raye</t>
        </is>
      </c>
      <c r="C2946" t="inlineStr">
        <is>
          <t>LCAnse la Raye</t>
        </is>
      </c>
    </row>
    <row r="2947">
      <c r="A2947" t="inlineStr">
        <is>
          <t>LC-02</t>
        </is>
      </c>
      <c r="B2947" t="inlineStr">
        <is>
          <t>Castries</t>
        </is>
      </c>
      <c r="C2947" t="inlineStr">
        <is>
          <t>LCCastries</t>
        </is>
      </c>
    </row>
    <row r="2948">
      <c r="A2948" t="inlineStr">
        <is>
          <t>LC-03</t>
        </is>
      </c>
      <c r="B2948" t="inlineStr">
        <is>
          <t>Choiseul</t>
        </is>
      </c>
      <c r="C2948" t="inlineStr">
        <is>
          <t>LCChoiseul</t>
        </is>
      </c>
    </row>
    <row r="2949">
      <c r="A2949" t="inlineStr">
        <is>
          <t>LC-05</t>
        </is>
      </c>
      <c r="B2949" t="inlineStr">
        <is>
          <t>Dennery</t>
        </is>
      </c>
      <c r="C2949" t="inlineStr">
        <is>
          <t>LCDennery</t>
        </is>
      </c>
    </row>
    <row r="2950">
      <c r="A2950" t="inlineStr">
        <is>
          <t>LC-06</t>
        </is>
      </c>
      <c r="B2950" t="inlineStr">
        <is>
          <t>Gros Islet</t>
        </is>
      </c>
      <c r="C2950" t="inlineStr">
        <is>
          <t>LCGros Islet</t>
        </is>
      </c>
    </row>
    <row r="2951">
      <c r="A2951" t="inlineStr">
        <is>
          <t>LC-07</t>
        </is>
      </c>
      <c r="B2951" t="inlineStr">
        <is>
          <t>Laborie</t>
        </is>
      </c>
      <c r="C2951" t="inlineStr">
        <is>
          <t>LCLaborie</t>
        </is>
      </c>
    </row>
    <row r="2952">
      <c r="A2952" t="inlineStr">
        <is>
          <t>LC-08</t>
        </is>
      </c>
      <c r="B2952" t="inlineStr">
        <is>
          <t>Micoud</t>
        </is>
      </c>
      <c r="C2952" t="inlineStr">
        <is>
          <t>LCMicoud</t>
        </is>
      </c>
    </row>
    <row r="2953">
      <c r="A2953" t="inlineStr">
        <is>
          <t>LC-10</t>
        </is>
      </c>
      <c r="B2953" t="inlineStr">
        <is>
          <t>Soufrière</t>
        </is>
      </c>
      <c r="C2953" t="inlineStr">
        <is>
          <t>LCSoufrière</t>
        </is>
      </c>
    </row>
    <row r="2954">
      <c r="A2954" t="inlineStr">
        <is>
          <t>LC-11</t>
        </is>
      </c>
      <c r="B2954" t="inlineStr">
        <is>
          <t>Vieux Fort</t>
        </is>
      </c>
      <c r="C2954" t="inlineStr">
        <is>
          <t>LCVieux Fort</t>
        </is>
      </c>
    </row>
    <row r="2955">
      <c r="A2955" t="inlineStr">
        <is>
          <t>LC-12</t>
        </is>
      </c>
      <c r="B2955" t="inlineStr">
        <is>
          <t>Canaries</t>
        </is>
      </c>
      <c r="C2955" t="inlineStr">
        <is>
          <t>LCCanaries</t>
        </is>
      </c>
    </row>
    <row r="2956">
      <c r="A2956" t="inlineStr">
        <is>
          <t>LI-01</t>
        </is>
      </c>
      <c r="B2956" t="inlineStr">
        <is>
          <t>Balzers</t>
        </is>
      </c>
      <c r="C2956" t="inlineStr">
        <is>
          <t>LIBalzers</t>
        </is>
      </c>
    </row>
    <row r="2957">
      <c r="A2957" t="inlineStr">
        <is>
          <t>LI-02</t>
        </is>
      </c>
      <c r="B2957" t="inlineStr">
        <is>
          <t>Eschen</t>
        </is>
      </c>
      <c r="C2957" t="inlineStr">
        <is>
          <t>LIEschen</t>
        </is>
      </c>
    </row>
    <row r="2958">
      <c r="A2958" t="inlineStr">
        <is>
          <t>LI-03</t>
        </is>
      </c>
      <c r="B2958" t="inlineStr">
        <is>
          <t>Gamprin</t>
        </is>
      </c>
      <c r="C2958" t="inlineStr">
        <is>
          <t>LIGamprin</t>
        </is>
      </c>
    </row>
    <row r="2959">
      <c r="A2959" t="inlineStr">
        <is>
          <t>LI-04</t>
        </is>
      </c>
      <c r="B2959" t="inlineStr">
        <is>
          <t>Mauren</t>
        </is>
      </c>
      <c r="C2959" t="inlineStr">
        <is>
          <t>LIMauren</t>
        </is>
      </c>
    </row>
    <row r="2960">
      <c r="A2960" t="inlineStr">
        <is>
          <t>LI-05</t>
        </is>
      </c>
      <c r="B2960" t="inlineStr">
        <is>
          <t>Planken</t>
        </is>
      </c>
      <c r="C2960" t="inlineStr">
        <is>
          <t>LIPlanken</t>
        </is>
      </c>
    </row>
    <row r="2961">
      <c r="A2961" t="inlineStr">
        <is>
          <t>LI-06</t>
        </is>
      </c>
      <c r="B2961" t="inlineStr">
        <is>
          <t>Ruggell</t>
        </is>
      </c>
      <c r="C2961" t="inlineStr">
        <is>
          <t>LIRuggell</t>
        </is>
      </c>
    </row>
    <row r="2962">
      <c r="A2962" t="inlineStr">
        <is>
          <t>LI-07</t>
        </is>
      </c>
      <c r="B2962" t="inlineStr">
        <is>
          <t>Schaan</t>
        </is>
      </c>
      <c r="C2962" t="inlineStr">
        <is>
          <t>LISchaan</t>
        </is>
      </c>
    </row>
    <row r="2963">
      <c r="A2963" t="inlineStr">
        <is>
          <t>LI-08</t>
        </is>
      </c>
      <c r="B2963" t="inlineStr">
        <is>
          <t>Schellenberg</t>
        </is>
      </c>
      <c r="C2963" t="inlineStr">
        <is>
          <t>LISchellenberg</t>
        </is>
      </c>
    </row>
    <row r="2964">
      <c r="A2964" t="inlineStr">
        <is>
          <t>LI-09</t>
        </is>
      </c>
      <c r="B2964" t="inlineStr">
        <is>
          <t>Triesen</t>
        </is>
      </c>
      <c r="C2964" t="inlineStr">
        <is>
          <t>LITriesen</t>
        </is>
      </c>
    </row>
    <row r="2965">
      <c r="A2965" t="inlineStr">
        <is>
          <t>LI-10</t>
        </is>
      </c>
      <c r="B2965" t="inlineStr">
        <is>
          <t>Triesenberg</t>
        </is>
      </c>
      <c r="C2965" t="inlineStr">
        <is>
          <t>LITriesenberg</t>
        </is>
      </c>
    </row>
    <row r="2966">
      <c r="A2966" t="inlineStr">
        <is>
          <t>LI-11</t>
        </is>
      </c>
      <c r="B2966" t="inlineStr">
        <is>
          <t>Vaduz</t>
        </is>
      </c>
      <c r="C2966" t="inlineStr">
        <is>
          <t>LIVaduz</t>
        </is>
      </c>
    </row>
    <row r="2967">
      <c r="A2967" t="inlineStr">
        <is>
          <t>LK-1</t>
        </is>
      </c>
      <c r="B2967" t="inlineStr">
        <is>
          <t>Western Province</t>
        </is>
      </c>
      <c r="C2967" t="inlineStr">
        <is>
          <t>LKWestern Province</t>
        </is>
      </c>
    </row>
    <row r="2968">
      <c r="A2968" t="inlineStr">
        <is>
          <t>LK-1</t>
        </is>
      </c>
      <c r="B2968" t="inlineStr">
        <is>
          <t>Basnāhira paḷāta</t>
        </is>
      </c>
      <c r="C2968" t="inlineStr">
        <is>
          <t>LKBasnāhira paḷāta</t>
        </is>
      </c>
    </row>
    <row r="2969">
      <c r="A2969" t="inlineStr">
        <is>
          <t>LK-1</t>
        </is>
      </c>
      <c r="B2969" t="inlineStr">
        <is>
          <t>Mel mākāṇam</t>
        </is>
      </c>
      <c r="C2969" t="inlineStr">
        <is>
          <t>LKMel mākāṇam</t>
        </is>
      </c>
    </row>
    <row r="2970">
      <c r="A2970" t="inlineStr">
        <is>
          <t>LK-11</t>
        </is>
      </c>
      <c r="B2970" t="inlineStr">
        <is>
          <t>Colombo</t>
        </is>
      </c>
      <c r="C2970" t="inlineStr">
        <is>
          <t>LKColombo</t>
        </is>
      </c>
    </row>
    <row r="2971">
      <c r="A2971" t="inlineStr">
        <is>
          <t>LK-11</t>
        </is>
      </c>
      <c r="B2971" t="inlineStr">
        <is>
          <t>Kŏḷamba</t>
        </is>
      </c>
      <c r="C2971" t="inlineStr">
        <is>
          <t>LKKŏḷamba</t>
        </is>
      </c>
    </row>
    <row r="2972">
      <c r="A2972" t="inlineStr">
        <is>
          <t>LK-11</t>
        </is>
      </c>
      <c r="B2972" t="inlineStr">
        <is>
          <t>Kŏl̮umpu</t>
        </is>
      </c>
      <c r="C2972" t="inlineStr">
        <is>
          <t>LKKŏl̮umpu</t>
        </is>
      </c>
    </row>
    <row r="2973">
      <c r="A2973" t="inlineStr">
        <is>
          <t>LK-12</t>
        </is>
      </c>
      <c r="B2973" t="inlineStr">
        <is>
          <t>Gampaha</t>
        </is>
      </c>
      <c r="C2973" t="inlineStr">
        <is>
          <t>LKGampaha</t>
        </is>
      </c>
    </row>
    <row r="2974">
      <c r="A2974" t="inlineStr">
        <is>
          <t>LK-12</t>
        </is>
      </c>
      <c r="B2974" t="inlineStr">
        <is>
          <t>Gampaha</t>
        </is>
      </c>
      <c r="C2974" t="inlineStr">
        <is>
          <t>LKGampaha</t>
        </is>
      </c>
    </row>
    <row r="2975">
      <c r="A2975" t="inlineStr">
        <is>
          <t>LK-12</t>
        </is>
      </c>
      <c r="B2975" t="inlineStr">
        <is>
          <t>Kampahā</t>
        </is>
      </c>
      <c r="C2975" t="inlineStr">
        <is>
          <t>LKKampahā</t>
        </is>
      </c>
    </row>
    <row r="2976">
      <c r="A2976" t="inlineStr">
        <is>
          <t>LK-13</t>
        </is>
      </c>
      <c r="B2976" t="inlineStr">
        <is>
          <t>Kalutara</t>
        </is>
      </c>
      <c r="C2976" t="inlineStr">
        <is>
          <t>LKKalutara</t>
        </is>
      </c>
    </row>
    <row r="2977">
      <c r="A2977" t="inlineStr">
        <is>
          <t>LK-13</t>
        </is>
      </c>
      <c r="B2977" t="inlineStr">
        <is>
          <t>Kaḷutara</t>
        </is>
      </c>
      <c r="C2977" t="inlineStr">
        <is>
          <t>LKKaḷutara</t>
        </is>
      </c>
    </row>
    <row r="2978">
      <c r="A2978" t="inlineStr">
        <is>
          <t>LK-13</t>
        </is>
      </c>
      <c r="B2978" t="inlineStr">
        <is>
          <t>Kaḷuttuṟai</t>
        </is>
      </c>
      <c r="C2978" t="inlineStr">
        <is>
          <t>LKKaḷuttuṟai</t>
        </is>
      </c>
    </row>
    <row r="2979">
      <c r="A2979" t="inlineStr">
        <is>
          <t>LK-2</t>
        </is>
      </c>
      <c r="B2979" t="inlineStr">
        <is>
          <t>Central Province</t>
        </is>
      </c>
      <c r="C2979" t="inlineStr">
        <is>
          <t>LKCentral Province</t>
        </is>
      </c>
    </row>
    <row r="2980">
      <c r="A2980" t="inlineStr">
        <is>
          <t>LK-2</t>
        </is>
      </c>
      <c r="B2980" t="inlineStr">
        <is>
          <t>Madhyama paḷāta</t>
        </is>
      </c>
      <c r="C2980" t="inlineStr">
        <is>
          <t>LKMadhyama paḷāta</t>
        </is>
      </c>
    </row>
    <row r="2981">
      <c r="A2981" t="inlineStr">
        <is>
          <t>LK-2</t>
        </is>
      </c>
      <c r="B2981" t="inlineStr">
        <is>
          <t>Mattiya mākāṇam</t>
        </is>
      </c>
      <c r="C2981" t="inlineStr">
        <is>
          <t>LKMattiya mākāṇam</t>
        </is>
      </c>
    </row>
    <row r="2982">
      <c r="A2982" t="inlineStr">
        <is>
          <t>LK-21</t>
        </is>
      </c>
      <c r="B2982" t="inlineStr">
        <is>
          <t>Kandy</t>
        </is>
      </c>
      <c r="C2982" t="inlineStr">
        <is>
          <t>LKKandy</t>
        </is>
      </c>
    </row>
    <row r="2983">
      <c r="A2983" t="inlineStr">
        <is>
          <t>LK-21</t>
        </is>
      </c>
      <c r="B2983" t="inlineStr">
        <is>
          <t>Mahanuvara</t>
        </is>
      </c>
      <c r="C2983" t="inlineStr">
        <is>
          <t>LKMahanuvara</t>
        </is>
      </c>
    </row>
    <row r="2984">
      <c r="A2984" t="inlineStr">
        <is>
          <t>LK-21</t>
        </is>
      </c>
      <c r="B2984" t="inlineStr">
        <is>
          <t>Kaṇṭi</t>
        </is>
      </c>
      <c r="C2984" t="inlineStr">
        <is>
          <t>LKKaṇṭi</t>
        </is>
      </c>
    </row>
    <row r="2985">
      <c r="A2985" t="inlineStr">
        <is>
          <t>LK-22</t>
        </is>
      </c>
      <c r="B2985" t="inlineStr">
        <is>
          <t>Matale</t>
        </is>
      </c>
      <c r="C2985" t="inlineStr">
        <is>
          <t>LKMatale</t>
        </is>
      </c>
    </row>
    <row r="2986">
      <c r="A2986" t="inlineStr">
        <is>
          <t>LK-22</t>
        </is>
      </c>
      <c r="B2986" t="inlineStr">
        <is>
          <t>Mātale</t>
        </is>
      </c>
      <c r="C2986" t="inlineStr">
        <is>
          <t>LKMātale</t>
        </is>
      </c>
    </row>
    <row r="2987">
      <c r="A2987" t="inlineStr">
        <is>
          <t>LK-22</t>
        </is>
      </c>
      <c r="B2987" t="inlineStr">
        <is>
          <t>Māttaḷai</t>
        </is>
      </c>
      <c r="C2987" t="inlineStr">
        <is>
          <t>LKMāttaḷai</t>
        </is>
      </c>
    </row>
    <row r="2988">
      <c r="A2988" t="inlineStr">
        <is>
          <t>LK-23</t>
        </is>
      </c>
      <c r="B2988" t="inlineStr">
        <is>
          <t>Nuwara Eliya</t>
        </is>
      </c>
      <c r="C2988" t="inlineStr">
        <is>
          <t>LKNuwara Eliya</t>
        </is>
      </c>
    </row>
    <row r="2989">
      <c r="A2989" t="inlineStr">
        <is>
          <t>LK-23</t>
        </is>
      </c>
      <c r="B2989" t="inlineStr">
        <is>
          <t>Nuvara Ĕliya</t>
        </is>
      </c>
      <c r="C2989" t="inlineStr">
        <is>
          <t>LKNuvara Ĕliya</t>
        </is>
      </c>
    </row>
    <row r="2990">
      <c r="A2990" t="inlineStr">
        <is>
          <t>LK-23</t>
        </is>
      </c>
      <c r="B2990" t="inlineStr">
        <is>
          <t>Nuvarĕliyā</t>
        </is>
      </c>
      <c r="C2990" t="inlineStr">
        <is>
          <t>LKNuvarĕliyā</t>
        </is>
      </c>
    </row>
    <row r="2991">
      <c r="A2991" t="inlineStr">
        <is>
          <t>LK-3</t>
        </is>
      </c>
      <c r="B2991" t="inlineStr">
        <is>
          <t>Southern Province</t>
        </is>
      </c>
      <c r="C2991" t="inlineStr">
        <is>
          <t>LKSouthern Province</t>
        </is>
      </c>
    </row>
    <row r="2992">
      <c r="A2992" t="inlineStr">
        <is>
          <t>LK-3</t>
        </is>
      </c>
      <c r="B2992" t="inlineStr">
        <is>
          <t>Dakuṇu paḷāta</t>
        </is>
      </c>
      <c r="C2992" t="inlineStr">
        <is>
          <t>LKDakuṇu paḷāta</t>
        </is>
      </c>
    </row>
    <row r="2993">
      <c r="A2993" t="inlineStr">
        <is>
          <t>LK-3</t>
        </is>
      </c>
      <c r="B2993" t="inlineStr">
        <is>
          <t>Tĕṉ mākāṇam</t>
        </is>
      </c>
      <c r="C2993" t="inlineStr">
        <is>
          <t>LKTĕṉ mākāṇam</t>
        </is>
      </c>
    </row>
    <row r="2994">
      <c r="A2994" t="inlineStr">
        <is>
          <t>LK-31</t>
        </is>
      </c>
      <c r="B2994" t="inlineStr">
        <is>
          <t>Galle</t>
        </is>
      </c>
      <c r="C2994" t="inlineStr">
        <is>
          <t>LKGalle</t>
        </is>
      </c>
    </row>
    <row r="2995">
      <c r="A2995" t="inlineStr">
        <is>
          <t>LK-31</t>
        </is>
      </c>
      <c r="B2995" t="inlineStr">
        <is>
          <t>Gālla</t>
        </is>
      </c>
      <c r="C2995" t="inlineStr">
        <is>
          <t>LKGālla</t>
        </is>
      </c>
    </row>
    <row r="2996">
      <c r="A2996" t="inlineStr">
        <is>
          <t>LK-31</t>
        </is>
      </c>
      <c r="B2996" t="inlineStr">
        <is>
          <t>Kāli</t>
        </is>
      </c>
      <c r="C2996" t="inlineStr">
        <is>
          <t>LKKāli</t>
        </is>
      </c>
    </row>
    <row r="2997">
      <c r="A2997" t="inlineStr">
        <is>
          <t>LK-32</t>
        </is>
      </c>
      <c r="B2997" t="inlineStr">
        <is>
          <t>Matara</t>
        </is>
      </c>
      <c r="C2997" t="inlineStr">
        <is>
          <t>LKMatara</t>
        </is>
      </c>
    </row>
    <row r="2998">
      <c r="A2998" t="inlineStr">
        <is>
          <t>LK-32</t>
        </is>
      </c>
      <c r="B2998" t="inlineStr">
        <is>
          <t>Mātara</t>
        </is>
      </c>
      <c r="C2998" t="inlineStr">
        <is>
          <t>LKMātara</t>
        </is>
      </c>
    </row>
    <row r="2999">
      <c r="A2999" t="inlineStr">
        <is>
          <t>LK-32</t>
        </is>
      </c>
      <c r="B2999" t="inlineStr">
        <is>
          <t>Māttaṛai</t>
        </is>
      </c>
      <c r="C2999" t="inlineStr">
        <is>
          <t>LKMāttaṛai</t>
        </is>
      </c>
    </row>
    <row r="3000">
      <c r="A3000" t="inlineStr">
        <is>
          <t>LK-33</t>
        </is>
      </c>
      <c r="B3000" t="inlineStr">
        <is>
          <t>Hambantota</t>
        </is>
      </c>
      <c r="C3000" t="inlineStr">
        <is>
          <t>LKHambantota</t>
        </is>
      </c>
    </row>
    <row r="3001">
      <c r="A3001" t="inlineStr">
        <is>
          <t>LK-33</t>
        </is>
      </c>
      <c r="B3001" t="inlineStr">
        <is>
          <t>Hambantŏṭa</t>
        </is>
      </c>
      <c r="C3001" t="inlineStr">
        <is>
          <t>LKHambantŏṭa</t>
        </is>
      </c>
    </row>
    <row r="3002">
      <c r="A3002" t="inlineStr">
        <is>
          <t>LK-33</t>
        </is>
      </c>
      <c r="B3002" t="inlineStr">
        <is>
          <t>Ampāntōṭṭai</t>
        </is>
      </c>
      <c r="C3002" t="inlineStr">
        <is>
          <t>LKAmpāntōṭṭai</t>
        </is>
      </c>
    </row>
    <row r="3003">
      <c r="A3003" t="inlineStr">
        <is>
          <t>LK-4</t>
        </is>
      </c>
      <c r="B3003" t="inlineStr">
        <is>
          <t>Northern Province</t>
        </is>
      </c>
      <c r="C3003" t="inlineStr">
        <is>
          <t>LKNorthern Province</t>
        </is>
      </c>
    </row>
    <row r="3004">
      <c r="A3004" t="inlineStr">
        <is>
          <t>LK-4</t>
        </is>
      </c>
      <c r="B3004" t="inlineStr">
        <is>
          <t>Uturu paḷāta</t>
        </is>
      </c>
      <c r="C3004" t="inlineStr">
        <is>
          <t>LKUturu paḷāta</t>
        </is>
      </c>
    </row>
    <row r="3005">
      <c r="A3005" t="inlineStr">
        <is>
          <t>LK-4</t>
        </is>
      </c>
      <c r="B3005" t="inlineStr">
        <is>
          <t>Vaṭakku mākāṇam</t>
        </is>
      </c>
      <c r="C3005" t="inlineStr">
        <is>
          <t>LKVaṭakku mākāṇam</t>
        </is>
      </c>
    </row>
    <row r="3006">
      <c r="A3006" t="inlineStr">
        <is>
          <t>LK-41</t>
        </is>
      </c>
      <c r="B3006" t="inlineStr">
        <is>
          <t>Jaffna</t>
        </is>
      </c>
      <c r="C3006" t="inlineStr">
        <is>
          <t>LKJaffna</t>
        </is>
      </c>
    </row>
    <row r="3007">
      <c r="A3007" t="inlineStr">
        <is>
          <t>LK-41</t>
        </is>
      </c>
      <c r="B3007" t="inlineStr">
        <is>
          <t>Yāpanaya</t>
        </is>
      </c>
      <c r="C3007" t="inlineStr">
        <is>
          <t>LKYāpanaya</t>
        </is>
      </c>
    </row>
    <row r="3008">
      <c r="A3008" t="inlineStr">
        <is>
          <t>LK-41</t>
        </is>
      </c>
      <c r="B3008" t="inlineStr">
        <is>
          <t>Yāl̮ppāṇam</t>
        </is>
      </c>
      <c r="C3008" t="inlineStr">
        <is>
          <t>LKYāl̮ppāṇam</t>
        </is>
      </c>
    </row>
    <row r="3009">
      <c r="A3009" t="inlineStr">
        <is>
          <t>LK-42</t>
        </is>
      </c>
      <c r="B3009" t="inlineStr">
        <is>
          <t>Kilinochchi</t>
        </is>
      </c>
      <c r="C3009" t="inlineStr">
        <is>
          <t>LKKilinochchi</t>
        </is>
      </c>
    </row>
    <row r="3010">
      <c r="A3010" t="inlineStr">
        <is>
          <t>LK-42</t>
        </is>
      </c>
      <c r="B3010" t="inlineStr">
        <is>
          <t>Kilinŏchchi</t>
        </is>
      </c>
      <c r="C3010" t="inlineStr">
        <is>
          <t>LKKilinŏchchi</t>
        </is>
      </c>
    </row>
    <row r="3011">
      <c r="A3011" t="inlineStr">
        <is>
          <t>LK-42</t>
        </is>
      </c>
      <c r="B3011" t="inlineStr">
        <is>
          <t>Kiḷinochchi</t>
        </is>
      </c>
      <c r="C3011" t="inlineStr">
        <is>
          <t>LKKiḷinochchi</t>
        </is>
      </c>
    </row>
    <row r="3012">
      <c r="A3012" t="inlineStr">
        <is>
          <t>LK-43</t>
        </is>
      </c>
      <c r="B3012" t="inlineStr">
        <is>
          <t>Mannar</t>
        </is>
      </c>
      <c r="C3012" t="inlineStr">
        <is>
          <t>LKMannar</t>
        </is>
      </c>
    </row>
    <row r="3013">
      <c r="A3013" t="inlineStr">
        <is>
          <t>LK-43</t>
        </is>
      </c>
      <c r="B3013" t="inlineStr">
        <is>
          <t>Mannārama</t>
        </is>
      </c>
      <c r="C3013" t="inlineStr">
        <is>
          <t>LKMannārama</t>
        </is>
      </c>
    </row>
    <row r="3014">
      <c r="A3014" t="inlineStr">
        <is>
          <t>LK-43</t>
        </is>
      </c>
      <c r="B3014" t="inlineStr">
        <is>
          <t>Maṉṉār</t>
        </is>
      </c>
      <c r="C3014" t="inlineStr">
        <is>
          <t>LKMaṉṉār</t>
        </is>
      </c>
    </row>
    <row r="3015">
      <c r="A3015" t="inlineStr">
        <is>
          <t>LK-44</t>
        </is>
      </c>
      <c r="B3015" t="inlineStr">
        <is>
          <t>Vavuniya</t>
        </is>
      </c>
      <c r="C3015" t="inlineStr">
        <is>
          <t>LKVavuniya</t>
        </is>
      </c>
    </row>
    <row r="3016">
      <c r="A3016" t="inlineStr">
        <is>
          <t>LK-44</t>
        </is>
      </c>
      <c r="B3016" t="inlineStr">
        <is>
          <t>Vavuniyāva</t>
        </is>
      </c>
      <c r="C3016" t="inlineStr">
        <is>
          <t>LKVavuniyāva</t>
        </is>
      </c>
    </row>
    <row r="3017">
      <c r="A3017" t="inlineStr">
        <is>
          <t>LK-44</t>
        </is>
      </c>
      <c r="B3017" t="inlineStr">
        <is>
          <t>Vavuṉiyā</t>
        </is>
      </c>
      <c r="C3017" t="inlineStr">
        <is>
          <t>LKVavuṉiyā</t>
        </is>
      </c>
    </row>
    <row r="3018">
      <c r="A3018" t="inlineStr">
        <is>
          <t>LK-45</t>
        </is>
      </c>
      <c r="B3018" t="inlineStr">
        <is>
          <t>Mullaittivu</t>
        </is>
      </c>
      <c r="C3018" t="inlineStr">
        <is>
          <t>LKMullaittivu</t>
        </is>
      </c>
    </row>
    <row r="3019">
      <c r="A3019" t="inlineStr">
        <is>
          <t>LK-45</t>
        </is>
      </c>
      <c r="B3019" t="inlineStr">
        <is>
          <t>Mulativ</t>
        </is>
      </c>
      <c r="C3019" t="inlineStr">
        <is>
          <t>LKMulativ</t>
        </is>
      </c>
    </row>
    <row r="3020">
      <c r="A3020" t="inlineStr">
        <is>
          <t>LK-45</t>
        </is>
      </c>
      <c r="B3020" t="inlineStr">
        <is>
          <t>Mullaittīvu</t>
        </is>
      </c>
      <c r="C3020" t="inlineStr">
        <is>
          <t>LKMullaittīvu</t>
        </is>
      </c>
    </row>
    <row r="3021">
      <c r="A3021" t="inlineStr">
        <is>
          <t>LK-5</t>
        </is>
      </c>
      <c r="B3021" t="inlineStr">
        <is>
          <t>Eastern Province</t>
        </is>
      </c>
      <c r="C3021" t="inlineStr">
        <is>
          <t>LKEastern Province</t>
        </is>
      </c>
    </row>
    <row r="3022">
      <c r="A3022" t="inlineStr">
        <is>
          <t>LK-5</t>
        </is>
      </c>
      <c r="B3022" t="inlineStr">
        <is>
          <t>Næ̆gĕnahira paḷāta</t>
        </is>
      </c>
      <c r="C3022" t="inlineStr">
        <is>
          <t>LKNæ̆gĕnahira paḷāta</t>
        </is>
      </c>
    </row>
    <row r="3023">
      <c r="A3023" t="inlineStr">
        <is>
          <t>LK-5</t>
        </is>
      </c>
      <c r="B3023" t="inlineStr">
        <is>
          <t>Kil̮akku mākāṇam</t>
        </is>
      </c>
      <c r="C3023" t="inlineStr">
        <is>
          <t>LKKil̮akku mākāṇam</t>
        </is>
      </c>
    </row>
    <row r="3024">
      <c r="A3024" t="inlineStr">
        <is>
          <t>LK-51</t>
        </is>
      </c>
      <c r="B3024" t="inlineStr">
        <is>
          <t>Batticaloa</t>
        </is>
      </c>
      <c r="C3024" t="inlineStr">
        <is>
          <t>LKBatticaloa</t>
        </is>
      </c>
    </row>
    <row r="3025">
      <c r="A3025" t="inlineStr">
        <is>
          <t>LK-51</t>
        </is>
      </c>
      <c r="B3025" t="inlineStr">
        <is>
          <t>Maḍakalapuva</t>
        </is>
      </c>
      <c r="C3025" t="inlineStr">
        <is>
          <t>LKMaḍakalapuva</t>
        </is>
      </c>
    </row>
    <row r="3026">
      <c r="A3026" t="inlineStr">
        <is>
          <t>LK-51</t>
        </is>
      </c>
      <c r="B3026" t="inlineStr">
        <is>
          <t>Maṭṭakkaḷappu</t>
        </is>
      </c>
      <c r="C3026" t="inlineStr">
        <is>
          <t>LKMaṭṭakkaḷappu</t>
        </is>
      </c>
    </row>
    <row r="3027">
      <c r="A3027" t="inlineStr">
        <is>
          <t>LK-52</t>
        </is>
      </c>
      <c r="B3027" t="inlineStr">
        <is>
          <t>Ampara</t>
        </is>
      </c>
      <c r="C3027" t="inlineStr">
        <is>
          <t>LKAmpara</t>
        </is>
      </c>
    </row>
    <row r="3028">
      <c r="A3028" t="inlineStr">
        <is>
          <t>LK-52</t>
        </is>
      </c>
      <c r="B3028" t="inlineStr">
        <is>
          <t>Ampāra</t>
        </is>
      </c>
      <c r="C3028" t="inlineStr">
        <is>
          <t>LKAmpāra</t>
        </is>
      </c>
    </row>
    <row r="3029">
      <c r="A3029" t="inlineStr">
        <is>
          <t>LK-52</t>
        </is>
      </c>
      <c r="B3029" t="inlineStr">
        <is>
          <t>Ampāṟai</t>
        </is>
      </c>
      <c r="C3029" t="inlineStr">
        <is>
          <t>LKAmpāṟai</t>
        </is>
      </c>
    </row>
    <row r="3030">
      <c r="A3030" t="inlineStr">
        <is>
          <t>LK-53</t>
        </is>
      </c>
      <c r="B3030" t="inlineStr">
        <is>
          <t>Trincomalee</t>
        </is>
      </c>
      <c r="C3030" t="inlineStr">
        <is>
          <t>LKTrincomalee</t>
        </is>
      </c>
    </row>
    <row r="3031">
      <c r="A3031" t="inlineStr">
        <is>
          <t>LK-53</t>
        </is>
      </c>
      <c r="B3031" t="inlineStr">
        <is>
          <t>Trikuṇāmalaya</t>
        </is>
      </c>
      <c r="C3031" t="inlineStr">
        <is>
          <t>LKTrikuṇāmalaya</t>
        </is>
      </c>
    </row>
    <row r="3032">
      <c r="A3032" t="inlineStr">
        <is>
          <t>LK-53</t>
        </is>
      </c>
      <c r="B3032" t="inlineStr">
        <is>
          <t>Tirukŏṇamalai</t>
        </is>
      </c>
      <c r="C3032" t="inlineStr">
        <is>
          <t>LKTirukŏṇamalai</t>
        </is>
      </c>
    </row>
    <row r="3033">
      <c r="A3033" t="inlineStr">
        <is>
          <t>LK-6</t>
        </is>
      </c>
      <c r="B3033" t="inlineStr">
        <is>
          <t>North Western Province</t>
        </is>
      </c>
      <c r="C3033" t="inlineStr">
        <is>
          <t>LKNorth Western Province</t>
        </is>
      </c>
    </row>
    <row r="3034">
      <c r="A3034" t="inlineStr">
        <is>
          <t>LK-6</t>
        </is>
      </c>
      <c r="B3034" t="inlineStr">
        <is>
          <t>Vayamba paḷāta</t>
        </is>
      </c>
      <c r="C3034" t="inlineStr">
        <is>
          <t>LKVayamba paḷāta</t>
        </is>
      </c>
    </row>
    <row r="3035">
      <c r="A3035" t="inlineStr">
        <is>
          <t>LK-6</t>
        </is>
      </c>
      <c r="B3035" t="inlineStr">
        <is>
          <t>Vaṭamel mākāṇam</t>
        </is>
      </c>
      <c r="C3035" t="inlineStr">
        <is>
          <t>LKVaṭamel mākāṇam</t>
        </is>
      </c>
    </row>
    <row r="3036">
      <c r="A3036" t="inlineStr">
        <is>
          <t>LK-61</t>
        </is>
      </c>
      <c r="B3036" t="inlineStr">
        <is>
          <t>Kurunegala</t>
        </is>
      </c>
      <c r="C3036" t="inlineStr">
        <is>
          <t>LKKurunegala</t>
        </is>
      </c>
    </row>
    <row r="3037">
      <c r="A3037" t="inlineStr">
        <is>
          <t>LK-61</t>
        </is>
      </c>
      <c r="B3037" t="inlineStr">
        <is>
          <t>Kuruṇægala</t>
        </is>
      </c>
      <c r="C3037" t="inlineStr">
        <is>
          <t>LKKuruṇægala</t>
        </is>
      </c>
    </row>
    <row r="3038">
      <c r="A3038" t="inlineStr">
        <is>
          <t>LK-61</t>
        </is>
      </c>
      <c r="B3038" t="inlineStr">
        <is>
          <t>Kurunākal</t>
        </is>
      </c>
      <c r="C3038" t="inlineStr">
        <is>
          <t>LKKurunākal</t>
        </is>
      </c>
    </row>
    <row r="3039">
      <c r="A3039" t="inlineStr">
        <is>
          <t>LK-62</t>
        </is>
      </c>
      <c r="B3039" t="inlineStr">
        <is>
          <t>Puttalam</t>
        </is>
      </c>
      <c r="C3039" t="inlineStr">
        <is>
          <t>LKPuttalam</t>
        </is>
      </c>
    </row>
    <row r="3040">
      <c r="A3040" t="inlineStr">
        <is>
          <t>LK-62</t>
        </is>
      </c>
      <c r="B3040" t="inlineStr">
        <is>
          <t>Puttalama</t>
        </is>
      </c>
      <c r="C3040" t="inlineStr">
        <is>
          <t>LKPuttalama</t>
        </is>
      </c>
    </row>
    <row r="3041">
      <c r="A3041" t="inlineStr">
        <is>
          <t>LK-62</t>
        </is>
      </c>
      <c r="B3041" t="inlineStr">
        <is>
          <t>Puttaḷam</t>
        </is>
      </c>
      <c r="C3041" t="inlineStr">
        <is>
          <t>LKPuttaḷam</t>
        </is>
      </c>
    </row>
    <row r="3042">
      <c r="A3042" t="inlineStr">
        <is>
          <t>LK-7</t>
        </is>
      </c>
      <c r="B3042" t="inlineStr">
        <is>
          <t>North Central Province</t>
        </is>
      </c>
      <c r="C3042" t="inlineStr">
        <is>
          <t>LKNorth Central Province</t>
        </is>
      </c>
    </row>
    <row r="3043">
      <c r="A3043" t="inlineStr">
        <is>
          <t>LK-7</t>
        </is>
      </c>
      <c r="B3043" t="inlineStr">
        <is>
          <t>Uturumæ̆da paḷāta</t>
        </is>
      </c>
      <c r="C3043" t="inlineStr">
        <is>
          <t>LKUturumæ̆da paḷāta</t>
        </is>
      </c>
    </row>
    <row r="3044">
      <c r="A3044" t="inlineStr">
        <is>
          <t>LK-7</t>
        </is>
      </c>
      <c r="B3044" t="inlineStr">
        <is>
          <t>Vaṭamattiya mākāṇam</t>
        </is>
      </c>
      <c r="C3044" t="inlineStr">
        <is>
          <t>LKVaṭamattiya mākāṇam</t>
        </is>
      </c>
    </row>
    <row r="3045">
      <c r="A3045" t="inlineStr">
        <is>
          <t>LK-71</t>
        </is>
      </c>
      <c r="B3045" t="inlineStr">
        <is>
          <t>Anuradhapura</t>
        </is>
      </c>
      <c r="C3045" t="inlineStr">
        <is>
          <t>LKAnuradhapura</t>
        </is>
      </c>
    </row>
    <row r="3046">
      <c r="A3046" t="inlineStr">
        <is>
          <t>LK-71</t>
        </is>
      </c>
      <c r="B3046" t="inlineStr">
        <is>
          <t>Anurādhapura</t>
        </is>
      </c>
      <c r="C3046" t="inlineStr">
        <is>
          <t>LKAnurādhapura</t>
        </is>
      </c>
    </row>
    <row r="3047">
      <c r="A3047" t="inlineStr">
        <is>
          <t>LK-71</t>
        </is>
      </c>
      <c r="B3047" t="inlineStr">
        <is>
          <t>Anurātapuram</t>
        </is>
      </c>
      <c r="C3047" t="inlineStr">
        <is>
          <t>LKAnurātapuram</t>
        </is>
      </c>
    </row>
    <row r="3048">
      <c r="A3048" t="inlineStr">
        <is>
          <t>LK-72</t>
        </is>
      </c>
      <c r="B3048" t="inlineStr">
        <is>
          <t>Polonnaruwa</t>
        </is>
      </c>
      <c r="C3048" t="inlineStr">
        <is>
          <t>LKPolonnaruwa</t>
        </is>
      </c>
    </row>
    <row r="3049">
      <c r="A3049" t="inlineStr">
        <is>
          <t>LK-72</t>
        </is>
      </c>
      <c r="B3049" t="inlineStr">
        <is>
          <t>Pŏḷŏnnaruva</t>
        </is>
      </c>
      <c r="C3049" t="inlineStr">
        <is>
          <t>LKPŏḷŏnnaruva</t>
        </is>
      </c>
    </row>
    <row r="3050">
      <c r="A3050" t="inlineStr">
        <is>
          <t>LK-72</t>
        </is>
      </c>
      <c r="B3050" t="inlineStr">
        <is>
          <t>Pŏlaṉṉaṛuvai</t>
        </is>
      </c>
      <c r="C3050" t="inlineStr">
        <is>
          <t>LKPŏlaṉṉaṛuvai</t>
        </is>
      </c>
    </row>
    <row r="3051">
      <c r="A3051" t="inlineStr">
        <is>
          <t>LK-8</t>
        </is>
      </c>
      <c r="B3051" t="inlineStr">
        <is>
          <t>Uva Province</t>
        </is>
      </c>
      <c r="C3051" t="inlineStr">
        <is>
          <t>LKUva Province</t>
        </is>
      </c>
    </row>
    <row r="3052">
      <c r="A3052" t="inlineStr">
        <is>
          <t>LK-8</t>
        </is>
      </c>
      <c r="B3052" t="inlineStr">
        <is>
          <t>Ūva paḷāta</t>
        </is>
      </c>
      <c r="C3052" t="inlineStr">
        <is>
          <t>LKŪva paḷāta</t>
        </is>
      </c>
    </row>
    <row r="3053">
      <c r="A3053" t="inlineStr">
        <is>
          <t>LK-8</t>
        </is>
      </c>
      <c r="B3053" t="inlineStr">
        <is>
          <t>Ūvā mākāṇam</t>
        </is>
      </c>
      <c r="C3053" t="inlineStr">
        <is>
          <t>LKŪvā mākāṇam</t>
        </is>
      </c>
    </row>
    <row r="3054">
      <c r="A3054" t="inlineStr">
        <is>
          <t>LK-81</t>
        </is>
      </c>
      <c r="B3054" t="inlineStr">
        <is>
          <t>Badulla</t>
        </is>
      </c>
      <c r="C3054" t="inlineStr">
        <is>
          <t>LKBadulla</t>
        </is>
      </c>
    </row>
    <row r="3055">
      <c r="A3055" t="inlineStr">
        <is>
          <t>LK-81</t>
        </is>
      </c>
      <c r="B3055" t="inlineStr">
        <is>
          <t>Badulla</t>
        </is>
      </c>
      <c r="C3055" t="inlineStr">
        <is>
          <t>LKBadulla</t>
        </is>
      </c>
    </row>
    <row r="3056">
      <c r="A3056" t="inlineStr">
        <is>
          <t>LK-81</t>
        </is>
      </c>
      <c r="B3056" t="inlineStr">
        <is>
          <t>Patuḷai</t>
        </is>
      </c>
      <c r="C3056" t="inlineStr">
        <is>
          <t>LKPatuḷai</t>
        </is>
      </c>
    </row>
    <row r="3057">
      <c r="A3057" t="inlineStr">
        <is>
          <t>LK-82</t>
        </is>
      </c>
      <c r="B3057" t="inlineStr">
        <is>
          <t>Monaragala</t>
        </is>
      </c>
      <c r="C3057" t="inlineStr">
        <is>
          <t>LKMonaragala</t>
        </is>
      </c>
    </row>
    <row r="3058">
      <c r="A3058" t="inlineStr">
        <is>
          <t>LK-82</t>
        </is>
      </c>
      <c r="B3058" t="inlineStr">
        <is>
          <t>Mŏṇarāgala</t>
        </is>
      </c>
      <c r="C3058" t="inlineStr">
        <is>
          <t>LKMŏṇarāgala</t>
        </is>
      </c>
    </row>
    <row r="3059">
      <c r="A3059" t="inlineStr">
        <is>
          <t>LK-82</t>
        </is>
      </c>
      <c r="B3059" t="inlineStr">
        <is>
          <t>Mŏṉarākalai</t>
        </is>
      </c>
      <c r="C3059" t="inlineStr">
        <is>
          <t>LKMŏṉarākalai</t>
        </is>
      </c>
    </row>
    <row r="3060">
      <c r="A3060" t="inlineStr">
        <is>
          <t>LK-9</t>
        </is>
      </c>
      <c r="B3060" t="inlineStr">
        <is>
          <t>Sabaragamuwa Province</t>
        </is>
      </c>
      <c r="C3060" t="inlineStr">
        <is>
          <t>LKSabaragamuwa Province</t>
        </is>
      </c>
    </row>
    <row r="3061">
      <c r="A3061" t="inlineStr">
        <is>
          <t>LK-9</t>
        </is>
      </c>
      <c r="B3061" t="inlineStr">
        <is>
          <t>Sabaragamuva paḷāta</t>
        </is>
      </c>
      <c r="C3061" t="inlineStr">
        <is>
          <t>LKSabaragamuva paḷāta</t>
        </is>
      </c>
    </row>
    <row r="3062">
      <c r="A3062" t="inlineStr">
        <is>
          <t>LK-9</t>
        </is>
      </c>
      <c r="B3062" t="inlineStr">
        <is>
          <t>Chappirakamuva mākāṇam</t>
        </is>
      </c>
      <c r="C3062" t="inlineStr">
        <is>
          <t>LKChappirakamuva mākāṇam</t>
        </is>
      </c>
    </row>
    <row r="3063">
      <c r="A3063" t="inlineStr">
        <is>
          <t>LK-91</t>
        </is>
      </c>
      <c r="B3063" t="inlineStr">
        <is>
          <t>Ratnapura</t>
        </is>
      </c>
      <c r="C3063" t="inlineStr">
        <is>
          <t>LKRatnapura</t>
        </is>
      </c>
    </row>
    <row r="3064">
      <c r="A3064" t="inlineStr">
        <is>
          <t>LK-91</t>
        </is>
      </c>
      <c r="B3064" t="inlineStr">
        <is>
          <t>Ratnapura</t>
        </is>
      </c>
      <c r="C3064" t="inlineStr">
        <is>
          <t>LKRatnapura</t>
        </is>
      </c>
    </row>
    <row r="3065">
      <c r="A3065" t="inlineStr">
        <is>
          <t>LK-91</t>
        </is>
      </c>
      <c r="B3065" t="inlineStr">
        <is>
          <t>Irattiṉapuri</t>
        </is>
      </c>
      <c r="C3065" t="inlineStr">
        <is>
          <t>LKIrattiṉapuri</t>
        </is>
      </c>
    </row>
    <row r="3066">
      <c r="A3066" t="inlineStr">
        <is>
          <t>LK-92</t>
        </is>
      </c>
      <c r="B3066" t="inlineStr">
        <is>
          <t>Kegalla</t>
        </is>
      </c>
      <c r="C3066" t="inlineStr">
        <is>
          <t>LKKegalla</t>
        </is>
      </c>
    </row>
    <row r="3067">
      <c r="A3067" t="inlineStr">
        <is>
          <t>LK-92</t>
        </is>
      </c>
      <c r="B3067" t="inlineStr">
        <is>
          <t>Kægalla</t>
        </is>
      </c>
      <c r="C3067" t="inlineStr">
        <is>
          <t>LKKægalla</t>
        </is>
      </c>
    </row>
    <row r="3068">
      <c r="A3068" t="inlineStr">
        <is>
          <t>LK-92</t>
        </is>
      </c>
      <c r="B3068" t="inlineStr">
        <is>
          <t>Kekālai</t>
        </is>
      </c>
      <c r="C3068" t="inlineStr">
        <is>
          <t>LKKekālai</t>
        </is>
      </c>
    </row>
    <row r="3069">
      <c r="A3069" t="inlineStr">
        <is>
          <t>LR-BG</t>
        </is>
      </c>
      <c r="B3069" t="inlineStr">
        <is>
          <t>Bong</t>
        </is>
      </c>
      <c r="C3069" t="inlineStr">
        <is>
          <t>LRBong</t>
        </is>
      </c>
    </row>
    <row r="3070">
      <c r="A3070" t="inlineStr">
        <is>
          <t>LR-BM</t>
        </is>
      </c>
      <c r="B3070" t="inlineStr">
        <is>
          <t>Bomi</t>
        </is>
      </c>
      <c r="C3070" t="inlineStr">
        <is>
          <t>LRBomi</t>
        </is>
      </c>
    </row>
    <row r="3071">
      <c r="A3071" t="inlineStr">
        <is>
          <t>LR-CM</t>
        </is>
      </c>
      <c r="B3071" t="inlineStr">
        <is>
          <t>Grand Cape Mount</t>
        </is>
      </c>
      <c r="C3071" t="inlineStr">
        <is>
          <t>LRGrand Cape Mount</t>
        </is>
      </c>
    </row>
    <row r="3072">
      <c r="A3072" t="inlineStr">
        <is>
          <t>LR-GB</t>
        </is>
      </c>
      <c r="B3072" t="inlineStr">
        <is>
          <t>Grand Bassa</t>
        </is>
      </c>
      <c r="C3072" t="inlineStr">
        <is>
          <t>LRGrand Bassa</t>
        </is>
      </c>
    </row>
    <row r="3073">
      <c r="A3073" t="inlineStr">
        <is>
          <t>LR-GG</t>
        </is>
      </c>
      <c r="B3073" t="inlineStr">
        <is>
          <t>Grand Gedeh</t>
        </is>
      </c>
      <c r="C3073" t="inlineStr">
        <is>
          <t>LRGrand Gedeh</t>
        </is>
      </c>
    </row>
    <row r="3074">
      <c r="A3074" t="inlineStr">
        <is>
          <t>LR-GK</t>
        </is>
      </c>
      <c r="B3074" t="inlineStr">
        <is>
          <t>Grand Kru</t>
        </is>
      </c>
      <c r="C3074" t="inlineStr">
        <is>
          <t>LRGrand Kru</t>
        </is>
      </c>
    </row>
    <row r="3075">
      <c r="A3075" t="inlineStr">
        <is>
          <t>LR-GP</t>
        </is>
      </c>
      <c r="B3075" t="inlineStr">
        <is>
          <t>Gbarpolu</t>
        </is>
      </c>
      <c r="C3075" t="inlineStr">
        <is>
          <t>LRGbarpolu</t>
        </is>
      </c>
    </row>
    <row r="3076">
      <c r="A3076" t="inlineStr">
        <is>
          <t>LR-LO</t>
        </is>
      </c>
      <c r="B3076" t="inlineStr">
        <is>
          <t>Lofa</t>
        </is>
      </c>
      <c r="C3076" t="inlineStr">
        <is>
          <t>LRLofa</t>
        </is>
      </c>
    </row>
    <row r="3077">
      <c r="A3077" t="inlineStr">
        <is>
          <t>LR-MG</t>
        </is>
      </c>
      <c r="B3077" t="inlineStr">
        <is>
          <t>Margibi</t>
        </is>
      </c>
      <c r="C3077" t="inlineStr">
        <is>
          <t>LRMargibi</t>
        </is>
      </c>
    </row>
    <row r="3078">
      <c r="A3078" t="inlineStr">
        <is>
          <t>LR-MO</t>
        </is>
      </c>
      <c r="B3078" t="inlineStr">
        <is>
          <t>Montserrado</t>
        </is>
      </c>
      <c r="C3078" t="inlineStr">
        <is>
          <t>LRMontserrado</t>
        </is>
      </c>
    </row>
    <row r="3079">
      <c r="A3079" t="inlineStr">
        <is>
          <t>LR-MY</t>
        </is>
      </c>
      <c r="B3079" t="inlineStr">
        <is>
          <t>Maryland</t>
        </is>
      </c>
      <c r="C3079" t="inlineStr">
        <is>
          <t>LRMaryland</t>
        </is>
      </c>
    </row>
    <row r="3080">
      <c r="A3080" t="inlineStr">
        <is>
          <t>LR-NI</t>
        </is>
      </c>
      <c r="B3080" t="inlineStr">
        <is>
          <t>Nimba</t>
        </is>
      </c>
      <c r="C3080" t="inlineStr">
        <is>
          <t>LRNimba</t>
        </is>
      </c>
    </row>
    <row r="3081">
      <c r="A3081" t="inlineStr">
        <is>
          <t>LR-RG</t>
        </is>
      </c>
      <c r="B3081" t="inlineStr">
        <is>
          <t>River Gee</t>
        </is>
      </c>
      <c r="C3081" t="inlineStr">
        <is>
          <t>LRRiver Gee</t>
        </is>
      </c>
    </row>
    <row r="3082">
      <c r="A3082" t="inlineStr">
        <is>
          <t>LR-RI</t>
        </is>
      </c>
      <c r="B3082" t="inlineStr">
        <is>
          <t>River Cess</t>
        </is>
      </c>
      <c r="C3082" t="inlineStr">
        <is>
          <t>LRRiver Cess</t>
        </is>
      </c>
    </row>
    <row r="3083">
      <c r="A3083" t="inlineStr">
        <is>
          <t>LR-SI</t>
        </is>
      </c>
      <c r="B3083" t="inlineStr">
        <is>
          <t>Sinoe</t>
        </is>
      </c>
      <c r="C3083" t="inlineStr">
        <is>
          <t>LRSinoe</t>
        </is>
      </c>
    </row>
    <row r="3084">
      <c r="A3084" t="inlineStr">
        <is>
          <t>LS-A</t>
        </is>
      </c>
      <c r="B3084" t="inlineStr">
        <is>
          <t>Maseru</t>
        </is>
      </c>
      <c r="C3084" t="inlineStr">
        <is>
          <t>LSMaseru</t>
        </is>
      </c>
    </row>
    <row r="3085">
      <c r="A3085" t="inlineStr">
        <is>
          <t>LS-A</t>
        </is>
      </c>
      <c r="B3085" t="inlineStr">
        <is>
          <t>Maseru</t>
        </is>
      </c>
      <c r="C3085" t="inlineStr">
        <is>
          <t>LSMaseru</t>
        </is>
      </c>
    </row>
    <row r="3086">
      <c r="A3086" t="inlineStr">
        <is>
          <t>LS-B</t>
        </is>
      </c>
      <c r="B3086" t="inlineStr">
        <is>
          <t>Botha-Bothe</t>
        </is>
      </c>
      <c r="C3086" t="inlineStr">
        <is>
          <t>LSBotha-Bothe</t>
        </is>
      </c>
    </row>
    <row r="3087">
      <c r="A3087" t="inlineStr">
        <is>
          <t>LS-B</t>
        </is>
      </c>
      <c r="B3087" t="inlineStr">
        <is>
          <t>Botha-Bothe</t>
        </is>
      </c>
      <c r="C3087" t="inlineStr">
        <is>
          <t>LSBotha-Bothe</t>
        </is>
      </c>
    </row>
    <row r="3088">
      <c r="A3088" t="inlineStr">
        <is>
          <t>LS-C</t>
        </is>
      </c>
      <c r="B3088" t="inlineStr">
        <is>
          <t>Leribe</t>
        </is>
      </c>
      <c r="C3088" t="inlineStr">
        <is>
          <t>LSLeribe</t>
        </is>
      </c>
    </row>
    <row r="3089">
      <c r="A3089" t="inlineStr">
        <is>
          <t>LS-C</t>
        </is>
      </c>
      <c r="B3089" t="inlineStr">
        <is>
          <t>Leribe</t>
        </is>
      </c>
      <c r="C3089" t="inlineStr">
        <is>
          <t>LSLeribe</t>
        </is>
      </c>
    </row>
    <row r="3090">
      <c r="A3090" t="inlineStr">
        <is>
          <t>LS-D</t>
        </is>
      </c>
      <c r="B3090" t="inlineStr">
        <is>
          <t>Berea</t>
        </is>
      </c>
      <c r="C3090" t="inlineStr">
        <is>
          <t>LSBerea</t>
        </is>
      </c>
    </row>
    <row r="3091">
      <c r="A3091" t="inlineStr">
        <is>
          <t>LS-D</t>
        </is>
      </c>
      <c r="B3091" t="inlineStr">
        <is>
          <t>Berea</t>
        </is>
      </c>
      <c r="C3091" t="inlineStr">
        <is>
          <t>LSBerea</t>
        </is>
      </c>
    </row>
    <row r="3092">
      <c r="A3092" t="inlineStr">
        <is>
          <t>LS-E</t>
        </is>
      </c>
      <c r="B3092" t="inlineStr">
        <is>
          <t>Mafeteng</t>
        </is>
      </c>
      <c r="C3092" t="inlineStr">
        <is>
          <t>LSMafeteng</t>
        </is>
      </c>
    </row>
    <row r="3093">
      <c r="A3093" t="inlineStr">
        <is>
          <t>LS-E</t>
        </is>
      </c>
      <c r="B3093" t="inlineStr">
        <is>
          <t>Mafeteng</t>
        </is>
      </c>
      <c r="C3093" t="inlineStr">
        <is>
          <t>LSMafeteng</t>
        </is>
      </c>
    </row>
    <row r="3094">
      <c r="A3094" t="inlineStr">
        <is>
          <t>LS-F</t>
        </is>
      </c>
      <c r="B3094" t="inlineStr">
        <is>
          <t>Mohale's Hoek</t>
        </is>
      </c>
      <c r="C3094" t="inlineStr">
        <is>
          <t>LSMohale's Hoek</t>
        </is>
      </c>
    </row>
    <row r="3095">
      <c r="A3095" t="inlineStr">
        <is>
          <t>LS-F</t>
        </is>
      </c>
      <c r="B3095" t="inlineStr">
        <is>
          <t>Mohale's Hoek</t>
        </is>
      </c>
      <c r="C3095" t="inlineStr">
        <is>
          <t>LSMohale's Hoek</t>
        </is>
      </c>
    </row>
    <row r="3096">
      <c r="A3096" t="inlineStr">
        <is>
          <t>LS-G</t>
        </is>
      </c>
      <c r="B3096" t="inlineStr">
        <is>
          <t>Quthing</t>
        </is>
      </c>
      <c r="C3096" t="inlineStr">
        <is>
          <t>LSQuthing</t>
        </is>
      </c>
    </row>
    <row r="3097">
      <c r="A3097" t="inlineStr">
        <is>
          <t>LS-G</t>
        </is>
      </c>
      <c r="B3097" t="inlineStr">
        <is>
          <t>Quthing</t>
        </is>
      </c>
      <c r="C3097" t="inlineStr">
        <is>
          <t>LSQuthing</t>
        </is>
      </c>
    </row>
    <row r="3098">
      <c r="A3098" t="inlineStr">
        <is>
          <t>LS-H</t>
        </is>
      </c>
      <c r="B3098" t="inlineStr">
        <is>
          <t>Qacha's Nek</t>
        </is>
      </c>
      <c r="C3098" t="inlineStr">
        <is>
          <t>LSQacha's Nek</t>
        </is>
      </c>
    </row>
    <row r="3099">
      <c r="A3099" t="inlineStr">
        <is>
          <t>LS-H</t>
        </is>
      </c>
      <c r="B3099" t="inlineStr">
        <is>
          <t>Qacha's Nek</t>
        </is>
      </c>
      <c r="C3099" t="inlineStr">
        <is>
          <t>LSQacha's Nek</t>
        </is>
      </c>
    </row>
    <row r="3100">
      <c r="A3100" t="inlineStr">
        <is>
          <t>LS-J</t>
        </is>
      </c>
      <c r="B3100" t="inlineStr">
        <is>
          <t>Mokhotlong</t>
        </is>
      </c>
      <c r="C3100" t="inlineStr">
        <is>
          <t>LSMokhotlong</t>
        </is>
      </c>
    </row>
    <row r="3101">
      <c r="A3101" t="inlineStr">
        <is>
          <t>LS-J</t>
        </is>
      </c>
      <c r="B3101" t="inlineStr">
        <is>
          <t>Mokhotlong</t>
        </is>
      </c>
      <c r="C3101" t="inlineStr">
        <is>
          <t>LSMokhotlong</t>
        </is>
      </c>
    </row>
    <row r="3102">
      <c r="A3102" t="inlineStr">
        <is>
          <t>LS-K</t>
        </is>
      </c>
      <c r="B3102" t="inlineStr">
        <is>
          <t>Thaba-Tseka</t>
        </is>
      </c>
      <c r="C3102" t="inlineStr">
        <is>
          <t>LSThaba-Tseka</t>
        </is>
      </c>
    </row>
    <row r="3103">
      <c r="A3103" t="inlineStr">
        <is>
          <t>LS-K</t>
        </is>
      </c>
      <c r="B3103" t="inlineStr">
        <is>
          <t>Thaba-Tseka</t>
        </is>
      </c>
      <c r="C3103" t="inlineStr">
        <is>
          <t>LSThaba-Tseka</t>
        </is>
      </c>
    </row>
    <row r="3104">
      <c r="A3104" t="inlineStr">
        <is>
          <t>LT-AL</t>
        </is>
      </c>
      <c r="B3104" t="inlineStr">
        <is>
          <t>Alytaus apskritis</t>
        </is>
      </c>
      <c r="C3104" t="inlineStr">
        <is>
          <t>LTAlytaus apskritis</t>
        </is>
      </c>
    </row>
    <row r="3105">
      <c r="A3105" t="inlineStr">
        <is>
          <t>LT-02</t>
        </is>
      </c>
      <c r="B3105" t="inlineStr">
        <is>
          <t>Alytaus miestas</t>
        </is>
      </c>
      <c r="C3105" t="inlineStr">
        <is>
          <t>LTAlytaus miestas</t>
        </is>
      </c>
    </row>
    <row r="3106">
      <c r="A3106" t="inlineStr">
        <is>
          <t>LT-03</t>
        </is>
      </c>
      <c r="B3106" t="inlineStr">
        <is>
          <t>Alytus</t>
        </is>
      </c>
      <c r="C3106" t="inlineStr">
        <is>
          <t>LTAlytus</t>
        </is>
      </c>
    </row>
    <row r="3107">
      <c r="A3107" t="inlineStr">
        <is>
          <t>LT-24</t>
        </is>
      </c>
      <c r="B3107" t="inlineStr">
        <is>
          <t>Lazdijai</t>
        </is>
      </c>
      <c r="C3107" t="inlineStr">
        <is>
          <t>LTLazdijai</t>
        </is>
      </c>
    </row>
    <row r="3108">
      <c r="A3108" t="inlineStr">
        <is>
          <t>LT-55</t>
        </is>
      </c>
      <c r="B3108" t="inlineStr">
        <is>
          <t>Varėna</t>
        </is>
      </c>
      <c r="C3108" t="inlineStr">
        <is>
          <t>LTVarėna</t>
        </is>
      </c>
    </row>
    <row r="3109">
      <c r="A3109" t="inlineStr">
        <is>
          <t>LT-07</t>
        </is>
      </c>
      <c r="B3109" t="inlineStr">
        <is>
          <t>Druskininkai</t>
        </is>
      </c>
      <c r="C3109" t="inlineStr">
        <is>
          <t>LTDruskininkai</t>
        </is>
      </c>
    </row>
    <row r="3110">
      <c r="A3110" t="inlineStr">
        <is>
          <t>LT-KL</t>
        </is>
      </c>
      <c r="B3110" t="inlineStr">
        <is>
          <t>Klaipėdos apskritis</t>
        </is>
      </c>
      <c r="C3110" t="inlineStr">
        <is>
          <t>LTKlaipėdos apskritis</t>
        </is>
      </c>
    </row>
    <row r="3111">
      <c r="A3111" t="inlineStr">
        <is>
          <t>LT-20</t>
        </is>
      </c>
      <c r="B3111" t="inlineStr">
        <is>
          <t>Klaipėdos miestas</t>
        </is>
      </c>
      <c r="C3111" t="inlineStr">
        <is>
          <t>LTKlaipėdos miestas</t>
        </is>
      </c>
    </row>
    <row r="3112">
      <c r="A3112" t="inlineStr">
        <is>
          <t>LT-31</t>
        </is>
      </c>
      <c r="B3112" t="inlineStr">
        <is>
          <t>Palangos miestas</t>
        </is>
      </c>
      <c r="C3112" t="inlineStr">
        <is>
          <t>LTPalangos miestas</t>
        </is>
      </c>
    </row>
    <row r="3113">
      <c r="A3113" t="inlineStr">
        <is>
          <t>LT-21</t>
        </is>
      </c>
      <c r="B3113" t="inlineStr">
        <is>
          <t>Klaipėda</t>
        </is>
      </c>
      <c r="C3113" t="inlineStr">
        <is>
          <t>LTKlaipėda</t>
        </is>
      </c>
    </row>
    <row r="3114">
      <c r="A3114" t="inlineStr">
        <is>
          <t>LT-22</t>
        </is>
      </c>
      <c r="B3114" t="inlineStr">
        <is>
          <t>Kretinga</t>
        </is>
      </c>
      <c r="C3114" t="inlineStr">
        <is>
          <t>LTKretinga</t>
        </is>
      </c>
    </row>
    <row r="3115">
      <c r="A3115" t="inlineStr">
        <is>
          <t>LT-46</t>
        </is>
      </c>
      <c r="B3115" t="inlineStr">
        <is>
          <t>Šilutė</t>
        </is>
      </c>
      <c r="C3115" t="inlineStr">
        <is>
          <t>LTŠilutė</t>
        </is>
      </c>
    </row>
    <row r="3116">
      <c r="A3116" t="inlineStr">
        <is>
          <t>LT-48</t>
        </is>
      </c>
      <c r="B3116" t="inlineStr">
        <is>
          <t>Skuodas</t>
        </is>
      </c>
      <c r="C3116" t="inlineStr">
        <is>
          <t>LTSkuodas</t>
        </is>
      </c>
    </row>
    <row r="3117">
      <c r="A3117" t="inlineStr">
        <is>
          <t>LT-28</t>
        </is>
      </c>
      <c r="B3117" t="inlineStr">
        <is>
          <t>Neringa</t>
        </is>
      </c>
      <c r="C3117" t="inlineStr">
        <is>
          <t>LTNeringa</t>
        </is>
      </c>
    </row>
    <row r="3118">
      <c r="A3118" t="inlineStr">
        <is>
          <t>LT-KU</t>
        </is>
      </c>
      <c r="B3118" t="inlineStr">
        <is>
          <t>Kauno apskritis</t>
        </is>
      </c>
      <c r="C3118" t="inlineStr">
        <is>
          <t>LTKauno apskritis</t>
        </is>
      </c>
    </row>
    <row r="3119">
      <c r="A3119" t="inlineStr">
        <is>
          <t>LT-15</t>
        </is>
      </c>
      <c r="B3119" t="inlineStr">
        <is>
          <t>Kauno miestas</t>
        </is>
      </c>
      <c r="C3119" t="inlineStr">
        <is>
          <t>LTKauno miestas</t>
        </is>
      </c>
    </row>
    <row r="3120">
      <c r="A3120" t="inlineStr">
        <is>
          <t>LT-10</t>
        </is>
      </c>
      <c r="B3120" t="inlineStr">
        <is>
          <t>Jonava</t>
        </is>
      </c>
      <c r="C3120" t="inlineStr">
        <is>
          <t>LTJonava</t>
        </is>
      </c>
    </row>
    <row r="3121">
      <c r="A3121" t="inlineStr">
        <is>
          <t>LT-13</t>
        </is>
      </c>
      <c r="B3121" t="inlineStr">
        <is>
          <t>Kaišiadorys</t>
        </is>
      </c>
      <c r="C3121" t="inlineStr">
        <is>
          <t>LTKaišiadorys</t>
        </is>
      </c>
    </row>
    <row r="3122">
      <c r="A3122" t="inlineStr">
        <is>
          <t>LT-16</t>
        </is>
      </c>
      <c r="B3122" t="inlineStr">
        <is>
          <t>Kaunas</t>
        </is>
      </c>
      <c r="C3122" t="inlineStr">
        <is>
          <t>LTKaunas</t>
        </is>
      </c>
    </row>
    <row r="3123">
      <c r="A3123" t="inlineStr">
        <is>
          <t>LT-18</t>
        </is>
      </c>
      <c r="B3123" t="inlineStr">
        <is>
          <t>Kėdainiai</t>
        </is>
      </c>
      <c r="C3123" t="inlineStr">
        <is>
          <t>LTKėdainiai</t>
        </is>
      </c>
    </row>
    <row r="3124">
      <c r="A3124" t="inlineStr">
        <is>
          <t>LT-36</t>
        </is>
      </c>
      <c r="B3124" t="inlineStr">
        <is>
          <t>Prienai</t>
        </is>
      </c>
      <c r="C3124" t="inlineStr">
        <is>
          <t>LTPrienai</t>
        </is>
      </c>
    </row>
    <row r="3125">
      <c r="A3125" t="inlineStr">
        <is>
          <t>LT-38</t>
        </is>
      </c>
      <c r="B3125" t="inlineStr">
        <is>
          <t>Raseiniai</t>
        </is>
      </c>
      <c r="C3125" t="inlineStr">
        <is>
          <t>LTRaseiniai</t>
        </is>
      </c>
    </row>
    <row r="3126">
      <c r="A3126" t="inlineStr">
        <is>
          <t>LT-05</t>
        </is>
      </c>
      <c r="B3126" t="inlineStr">
        <is>
          <t>Birštonas</t>
        </is>
      </c>
      <c r="C3126" t="inlineStr">
        <is>
          <t>LTBirštonas</t>
        </is>
      </c>
    </row>
    <row r="3127">
      <c r="A3127" t="inlineStr">
        <is>
          <t>LT-MR</t>
        </is>
      </c>
      <c r="B3127" t="inlineStr">
        <is>
          <t>Marijampolės apskritis</t>
        </is>
      </c>
      <c r="C3127" t="inlineStr">
        <is>
          <t>LTMarijampolės apskritis</t>
        </is>
      </c>
    </row>
    <row r="3128">
      <c r="A3128" t="inlineStr">
        <is>
          <t>LT-25</t>
        </is>
      </c>
      <c r="B3128" t="inlineStr">
        <is>
          <t>Marijampolė</t>
        </is>
      </c>
      <c r="C3128" t="inlineStr">
        <is>
          <t>LTMarijampolė</t>
        </is>
      </c>
    </row>
    <row r="3129">
      <c r="A3129" t="inlineStr">
        <is>
          <t>LT-41</t>
        </is>
      </c>
      <c r="B3129" t="inlineStr">
        <is>
          <t>Šakiai</t>
        </is>
      </c>
      <c r="C3129" t="inlineStr">
        <is>
          <t>LTŠakiai</t>
        </is>
      </c>
    </row>
    <row r="3130">
      <c r="A3130" t="inlineStr">
        <is>
          <t>LT-56</t>
        </is>
      </c>
      <c r="B3130" t="inlineStr">
        <is>
          <t>Vilkaviškis</t>
        </is>
      </c>
      <c r="C3130" t="inlineStr">
        <is>
          <t>LTVilkaviškis</t>
        </is>
      </c>
    </row>
    <row r="3131">
      <c r="A3131" t="inlineStr">
        <is>
          <t>LT-14</t>
        </is>
      </c>
      <c r="B3131" t="inlineStr">
        <is>
          <t>Kalvarija</t>
        </is>
      </c>
      <c r="C3131" t="inlineStr">
        <is>
          <t>LTKalvarija</t>
        </is>
      </c>
    </row>
    <row r="3132">
      <c r="A3132" t="inlineStr">
        <is>
          <t>LT-17</t>
        </is>
      </c>
      <c r="B3132" t="inlineStr">
        <is>
          <t>Kazlų Rūdos</t>
        </is>
      </c>
      <c r="C3132" t="inlineStr">
        <is>
          <t>LTKazlų Rūdos</t>
        </is>
      </c>
    </row>
    <row r="3133">
      <c r="A3133" t="inlineStr">
        <is>
          <t>LT-PN</t>
        </is>
      </c>
      <c r="B3133" t="inlineStr">
        <is>
          <t>Panevėžio apskritis</t>
        </is>
      </c>
      <c r="C3133" t="inlineStr">
        <is>
          <t>LTPanevėžio apskritis</t>
        </is>
      </c>
    </row>
    <row r="3134">
      <c r="A3134" t="inlineStr">
        <is>
          <t>LT-32</t>
        </is>
      </c>
      <c r="B3134" t="inlineStr">
        <is>
          <t>Panevėžio miestas</t>
        </is>
      </c>
      <c r="C3134" t="inlineStr">
        <is>
          <t>LTPanevėžio miestas</t>
        </is>
      </c>
    </row>
    <row r="3135">
      <c r="A3135" t="inlineStr">
        <is>
          <t>LT-06</t>
        </is>
      </c>
      <c r="B3135" t="inlineStr">
        <is>
          <t>Biržai</t>
        </is>
      </c>
      <c r="C3135" t="inlineStr">
        <is>
          <t>LTBiržai</t>
        </is>
      </c>
    </row>
    <row r="3136">
      <c r="A3136" t="inlineStr">
        <is>
          <t>LT-23</t>
        </is>
      </c>
      <c r="B3136" t="inlineStr">
        <is>
          <t>Kupiškis</t>
        </is>
      </c>
      <c r="C3136" t="inlineStr">
        <is>
          <t>LTKupiškis</t>
        </is>
      </c>
    </row>
    <row r="3137">
      <c r="A3137" t="inlineStr">
        <is>
          <t>LT-33</t>
        </is>
      </c>
      <c r="B3137" t="inlineStr">
        <is>
          <t>Panevėžys</t>
        </is>
      </c>
      <c r="C3137" t="inlineStr">
        <is>
          <t>LTPanevėžys</t>
        </is>
      </c>
    </row>
    <row r="3138">
      <c r="A3138" t="inlineStr">
        <is>
          <t>LT-34</t>
        </is>
      </c>
      <c r="B3138" t="inlineStr">
        <is>
          <t>Pasvalys</t>
        </is>
      </c>
      <c r="C3138" t="inlineStr">
        <is>
          <t>LTPasvalys</t>
        </is>
      </c>
    </row>
    <row r="3139">
      <c r="A3139" t="inlineStr">
        <is>
          <t>LT-40</t>
        </is>
      </c>
      <c r="B3139" t="inlineStr">
        <is>
          <t>Rokiškis</t>
        </is>
      </c>
      <c r="C3139" t="inlineStr">
        <is>
          <t>LTRokiškis</t>
        </is>
      </c>
    </row>
    <row r="3140">
      <c r="A3140" t="inlineStr">
        <is>
          <t>LT-SA</t>
        </is>
      </c>
      <c r="B3140" t="inlineStr">
        <is>
          <t>Šiaulių apskritis</t>
        </is>
      </c>
      <c r="C3140" t="inlineStr">
        <is>
          <t>LTŠiaulių apskritis</t>
        </is>
      </c>
    </row>
    <row r="3141">
      <c r="A3141" t="inlineStr">
        <is>
          <t>LT-43</t>
        </is>
      </c>
      <c r="B3141" t="inlineStr">
        <is>
          <t>Šiaulių miestas</t>
        </is>
      </c>
      <c r="C3141" t="inlineStr">
        <is>
          <t>LTŠiaulių miestas</t>
        </is>
      </c>
    </row>
    <row r="3142">
      <c r="A3142" t="inlineStr">
        <is>
          <t>LT-01</t>
        </is>
      </c>
      <c r="B3142" t="inlineStr">
        <is>
          <t>Akmenė</t>
        </is>
      </c>
      <c r="C3142" t="inlineStr">
        <is>
          <t>LTAkmenė</t>
        </is>
      </c>
    </row>
    <row r="3143">
      <c r="A3143" t="inlineStr">
        <is>
          <t>LT-11</t>
        </is>
      </c>
      <c r="B3143" t="inlineStr">
        <is>
          <t>Joniškis</t>
        </is>
      </c>
      <c r="C3143" t="inlineStr">
        <is>
          <t>LTJoniškis</t>
        </is>
      </c>
    </row>
    <row r="3144">
      <c r="A3144" t="inlineStr">
        <is>
          <t>LT-19</t>
        </is>
      </c>
      <c r="B3144" t="inlineStr">
        <is>
          <t>Kelmė</t>
        </is>
      </c>
      <c r="C3144" t="inlineStr">
        <is>
          <t>LTKelmė</t>
        </is>
      </c>
    </row>
    <row r="3145">
      <c r="A3145" t="inlineStr">
        <is>
          <t>LT-30</t>
        </is>
      </c>
      <c r="B3145" t="inlineStr">
        <is>
          <t>Pakruojis</t>
        </is>
      </c>
      <c r="C3145" t="inlineStr">
        <is>
          <t>LTPakruojis</t>
        </is>
      </c>
    </row>
    <row r="3146">
      <c r="A3146" t="inlineStr">
        <is>
          <t>LT-37</t>
        </is>
      </c>
      <c r="B3146" t="inlineStr">
        <is>
          <t>Radviliškis</t>
        </is>
      </c>
      <c r="C3146" t="inlineStr">
        <is>
          <t>LTRadviliškis</t>
        </is>
      </c>
    </row>
    <row r="3147">
      <c r="A3147" t="inlineStr">
        <is>
          <t>LT-44</t>
        </is>
      </c>
      <c r="B3147" t="inlineStr">
        <is>
          <t>Šiauliai</t>
        </is>
      </c>
      <c r="C3147" t="inlineStr">
        <is>
          <t>LTŠiauliai</t>
        </is>
      </c>
    </row>
    <row r="3148">
      <c r="A3148" t="inlineStr">
        <is>
          <t>LT-TA</t>
        </is>
      </c>
      <c r="B3148" t="inlineStr">
        <is>
          <t>Tauragės apskritis</t>
        </is>
      </c>
      <c r="C3148" t="inlineStr">
        <is>
          <t>LTTauragės apskritis</t>
        </is>
      </c>
    </row>
    <row r="3149">
      <c r="A3149" t="inlineStr">
        <is>
          <t>LT-12</t>
        </is>
      </c>
      <c r="B3149" t="inlineStr">
        <is>
          <t>Jurbarkas</t>
        </is>
      </c>
      <c r="C3149" t="inlineStr">
        <is>
          <t>LTJurbarkas</t>
        </is>
      </c>
    </row>
    <row r="3150">
      <c r="A3150" t="inlineStr">
        <is>
          <t>LT-45</t>
        </is>
      </c>
      <c r="B3150" t="inlineStr">
        <is>
          <t>Šilalė</t>
        </is>
      </c>
      <c r="C3150" t="inlineStr">
        <is>
          <t>LTŠilalė</t>
        </is>
      </c>
    </row>
    <row r="3151">
      <c r="A3151" t="inlineStr">
        <is>
          <t>LT-50</t>
        </is>
      </c>
      <c r="B3151" t="inlineStr">
        <is>
          <t>Tauragė</t>
        </is>
      </c>
      <c r="C3151" t="inlineStr">
        <is>
          <t>LTTauragė</t>
        </is>
      </c>
    </row>
    <row r="3152">
      <c r="A3152" t="inlineStr">
        <is>
          <t>LT-29</t>
        </is>
      </c>
      <c r="B3152" t="inlineStr">
        <is>
          <t>Pagėgiai</t>
        </is>
      </c>
      <c r="C3152" t="inlineStr">
        <is>
          <t>LTPagėgiai</t>
        </is>
      </c>
    </row>
    <row r="3153">
      <c r="A3153" t="inlineStr">
        <is>
          <t>LT-TE</t>
        </is>
      </c>
      <c r="B3153" t="inlineStr">
        <is>
          <t>Telšių apskritis</t>
        </is>
      </c>
      <c r="C3153" t="inlineStr">
        <is>
          <t>LTTelšių apskritis</t>
        </is>
      </c>
    </row>
    <row r="3154">
      <c r="A3154" t="inlineStr">
        <is>
          <t>LT-26</t>
        </is>
      </c>
      <c r="B3154" t="inlineStr">
        <is>
          <t>Mažeikiai</t>
        </is>
      </c>
      <c r="C3154" t="inlineStr">
        <is>
          <t>LTMažeikiai</t>
        </is>
      </c>
    </row>
    <row r="3155">
      <c r="A3155" t="inlineStr">
        <is>
          <t>LT-35</t>
        </is>
      </c>
      <c r="B3155" t="inlineStr">
        <is>
          <t>Plungė</t>
        </is>
      </c>
      <c r="C3155" t="inlineStr">
        <is>
          <t>LTPlungė</t>
        </is>
      </c>
    </row>
    <row r="3156">
      <c r="A3156" t="inlineStr">
        <is>
          <t>LT-51</t>
        </is>
      </c>
      <c r="B3156" t="inlineStr">
        <is>
          <t>Telšiai</t>
        </is>
      </c>
      <c r="C3156" t="inlineStr">
        <is>
          <t>LTTelšiai</t>
        </is>
      </c>
    </row>
    <row r="3157">
      <c r="A3157" t="inlineStr">
        <is>
          <t>LT-39</t>
        </is>
      </c>
      <c r="B3157" t="inlineStr">
        <is>
          <t>Rietavas</t>
        </is>
      </c>
      <c r="C3157" t="inlineStr">
        <is>
          <t>LTRietavas</t>
        </is>
      </c>
    </row>
    <row r="3158">
      <c r="A3158" t="inlineStr">
        <is>
          <t>LT-UT</t>
        </is>
      </c>
      <c r="B3158" t="inlineStr">
        <is>
          <t>Utenos apskritis</t>
        </is>
      </c>
      <c r="C3158" t="inlineStr">
        <is>
          <t>LTUtenos apskritis</t>
        </is>
      </c>
    </row>
    <row r="3159">
      <c r="A3159" t="inlineStr">
        <is>
          <t>LT-04</t>
        </is>
      </c>
      <c r="B3159" t="inlineStr">
        <is>
          <t>Anykščiai</t>
        </is>
      </c>
      <c r="C3159" t="inlineStr">
        <is>
          <t>LTAnykščiai</t>
        </is>
      </c>
    </row>
    <row r="3160">
      <c r="A3160" t="inlineStr">
        <is>
          <t>LT-09</t>
        </is>
      </c>
      <c r="B3160" t="inlineStr">
        <is>
          <t>Ignalina</t>
        </is>
      </c>
      <c r="C3160" t="inlineStr">
        <is>
          <t>LTIgnalina</t>
        </is>
      </c>
    </row>
    <row r="3161">
      <c r="A3161" t="inlineStr">
        <is>
          <t>LT-27</t>
        </is>
      </c>
      <c r="B3161" t="inlineStr">
        <is>
          <t>Molėtai</t>
        </is>
      </c>
      <c r="C3161" t="inlineStr">
        <is>
          <t>LTMolėtai</t>
        </is>
      </c>
    </row>
    <row r="3162">
      <c r="A3162" t="inlineStr">
        <is>
          <t>LT-54</t>
        </is>
      </c>
      <c r="B3162" t="inlineStr">
        <is>
          <t>Utena</t>
        </is>
      </c>
      <c r="C3162" t="inlineStr">
        <is>
          <t>LTUtena</t>
        </is>
      </c>
    </row>
    <row r="3163">
      <c r="A3163" t="inlineStr">
        <is>
          <t>LT-60</t>
        </is>
      </c>
      <c r="B3163" t="inlineStr">
        <is>
          <t>Zarasai</t>
        </is>
      </c>
      <c r="C3163" t="inlineStr">
        <is>
          <t>LTZarasai</t>
        </is>
      </c>
    </row>
    <row r="3164">
      <c r="A3164" t="inlineStr">
        <is>
          <t>LT-59</t>
        </is>
      </c>
      <c r="B3164" t="inlineStr">
        <is>
          <t>Visaginas</t>
        </is>
      </c>
      <c r="C3164" t="inlineStr">
        <is>
          <t>LTVisaginas</t>
        </is>
      </c>
    </row>
    <row r="3165">
      <c r="A3165" t="inlineStr">
        <is>
          <t>LT-VL</t>
        </is>
      </c>
      <c r="B3165" t="inlineStr">
        <is>
          <t>Vilniaus apskritis</t>
        </is>
      </c>
      <c r="C3165" t="inlineStr">
        <is>
          <t>LTVilniaus apskritis</t>
        </is>
      </c>
    </row>
    <row r="3166">
      <c r="A3166" t="inlineStr">
        <is>
          <t>LT-57</t>
        </is>
      </c>
      <c r="B3166" t="inlineStr">
        <is>
          <t>Vilniaus miestas</t>
        </is>
      </c>
      <c r="C3166" t="inlineStr">
        <is>
          <t>LTVilniaus miestas</t>
        </is>
      </c>
    </row>
    <row r="3167">
      <c r="A3167" t="inlineStr">
        <is>
          <t>LT-42</t>
        </is>
      </c>
      <c r="B3167" t="inlineStr">
        <is>
          <t>Šalčininkai</t>
        </is>
      </c>
      <c r="C3167" t="inlineStr">
        <is>
          <t>LTŠalčininkai</t>
        </is>
      </c>
    </row>
    <row r="3168">
      <c r="A3168" t="inlineStr">
        <is>
          <t>LT-47</t>
        </is>
      </c>
      <c r="B3168" t="inlineStr">
        <is>
          <t>Širvintos</t>
        </is>
      </c>
      <c r="C3168" t="inlineStr">
        <is>
          <t>LTŠirvintos</t>
        </is>
      </c>
    </row>
    <row r="3169">
      <c r="A3169" t="inlineStr">
        <is>
          <t>LT-49</t>
        </is>
      </c>
      <c r="B3169" t="inlineStr">
        <is>
          <t>Švenčionys</t>
        </is>
      </c>
      <c r="C3169" t="inlineStr">
        <is>
          <t>LTŠvenčionys</t>
        </is>
      </c>
    </row>
    <row r="3170">
      <c r="A3170" t="inlineStr">
        <is>
          <t>LT-52</t>
        </is>
      </c>
      <c r="B3170" t="inlineStr">
        <is>
          <t>Trakai</t>
        </is>
      </c>
      <c r="C3170" t="inlineStr">
        <is>
          <t>LTTrakai</t>
        </is>
      </c>
    </row>
    <row r="3171">
      <c r="A3171" t="inlineStr">
        <is>
          <t>LT-53</t>
        </is>
      </c>
      <c r="B3171" t="inlineStr">
        <is>
          <t>Ukmergė</t>
        </is>
      </c>
      <c r="C3171" t="inlineStr">
        <is>
          <t>LTUkmergė</t>
        </is>
      </c>
    </row>
    <row r="3172">
      <c r="A3172" t="inlineStr">
        <is>
          <t>LT-58</t>
        </is>
      </c>
      <c r="B3172" t="inlineStr">
        <is>
          <t>Vilnius</t>
        </is>
      </c>
      <c r="C3172" t="inlineStr">
        <is>
          <t>LTVilnius</t>
        </is>
      </c>
    </row>
    <row r="3173">
      <c r="A3173" t="inlineStr">
        <is>
          <t>LT-08</t>
        </is>
      </c>
      <c r="B3173" t="inlineStr">
        <is>
          <t>Elektrėnai</t>
        </is>
      </c>
      <c r="C3173" t="inlineStr">
        <is>
          <t>LTElektrėnai</t>
        </is>
      </c>
    </row>
    <row r="3174">
      <c r="A3174" t="inlineStr">
        <is>
          <t>LU-CA</t>
        </is>
      </c>
      <c r="B3174" t="inlineStr">
        <is>
          <t>Capellen</t>
        </is>
      </c>
      <c r="C3174" t="inlineStr">
        <is>
          <t>LUCapellen</t>
        </is>
      </c>
    </row>
    <row r="3175">
      <c r="A3175" t="inlineStr">
        <is>
          <t>LU-CA</t>
        </is>
      </c>
      <c r="B3175" t="inlineStr">
        <is>
          <t>Capellen</t>
        </is>
      </c>
      <c r="C3175" t="inlineStr">
        <is>
          <t>LUCapellen</t>
        </is>
      </c>
    </row>
    <row r="3176">
      <c r="A3176" t="inlineStr">
        <is>
          <t>LU-CA</t>
        </is>
      </c>
      <c r="B3176" t="inlineStr">
        <is>
          <t>Kapellen</t>
        </is>
      </c>
      <c r="C3176" t="inlineStr">
        <is>
          <t>LUKapellen</t>
        </is>
      </c>
    </row>
    <row r="3177">
      <c r="A3177" t="inlineStr">
        <is>
          <t>LU-CL</t>
        </is>
      </c>
      <c r="B3177" t="inlineStr">
        <is>
          <t>Clerf</t>
        </is>
      </c>
      <c r="C3177" t="inlineStr">
        <is>
          <t>LUClerf</t>
        </is>
      </c>
    </row>
    <row r="3178">
      <c r="A3178" t="inlineStr">
        <is>
          <t>LU-CL</t>
        </is>
      </c>
      <c r="B3178" t="inlineStr">
        <is>
          <t>Clervaux</t>
        </is>
      </c>
      <c r="C3178" t="inlineStr">
        <is>
          <t>LUClervaux</t>
        </is>
      </c>
    </row>
    <row r="3179">
      <c r="A3179" t="inlineStr">
        <is>
          <t>LU-CL</t>
        </is>
      </c>
      <c r="B3179" t="inlineStr">
        <is>
          <t>Klierf</t>
        </is>
      </c>
      <c r="C3179" t="inlineStr">
        <is>
          <t>LUKlierf</t>
        </is>
      </c>
    </row>
    <row r="3180">
      <c r="A3180" t="inlineStr">
        <is>
          <t>LU-DI</t>
        </is>
      </c>
      <c r="B3180" t="inlineStr">
        <is>
          <t>Diekirch</t>
        </is>
      </c>
      <c r="C3180" t="inlineStr">
        <is>
          <t>LUDiekirch</t>
        </is>
      </c>
    </row>
    <row r="3181">
      <c r="A3181" t="inlineStr">
        <is>
          <t>LU-DI</t>
        </is>
      </c>
      <c r="B3181" t="inlineStr">
        <is>
          <t>Diekirch</t>
        </is>
      </c>
      <c r="C3181" t="inlineStr">
        <is>
          <t>LUDiekirch</t>
        </is>
      </c>
    </row>
    <row r="3182">
      <c r="A3182" t="inlineStr">
        <is>
          <t>LU-DI</t>
        </is>
      </c>
      <c r="B3182" t="inlineStr">
        <is>
          <t>Diekrech</t>
        </is>
      </c>
      <c r="C3182" t="inlineStr">
        <is>
          <t>LUDiekrech</t>
        </is>
      </c>
    </row>
    <row r="3183">
      <c r="A3183" t="inlineStr">
        <is>
          <t>LU-EC</t>
        </is>
      </c>
      <c r="B3183" t="inlineStr">
        <is>
          <t>Echternach</t>
        </is>
      </c>
      <c r="C3183" t="inlineStr">
        <is>
          <t>LUEchternach</t>
        </is>
      </c>
    </row>
    <row r="3184">
      <c r="A3184" t="inlineStr">
        <is>
          <t>LU-EC</t>
        </is>
      </c>
      <c r="B3184" t="inlineStr">
        <is>
          <t>Echternach</t>
        </is>
      </c>
      <c r="C3184" t="inlineStr">
        <is>
          <t>LUEchternach</t>
        </is>
      </c>
    </row>
    <row r="3185">
      <c r="A3185" t="inlineStr">
        <is>
          <t>LU-EC</t>
        </is>
      </c>
      <c r="B3185" t="inlineStr">
        <is>
          <t>Iechternach</t>
        </is>
      </c>
      <c r="C3185" t="inlineStr">
        <is>
          <t>LUIechternach</t>
        </is>
      </c>
    </row>
    <row r="3186">
      <c r="A3186" t="inlineStr">
        <is>
          <t>LU-ES</t>
        </is>
      </c>
      <c r="B3186" t="inlineStr">
        <is>
          <t>Esch an der Alzette</t>
        </is>
      </c>
      <c r="C3186" t="inlineStr">
        <is>
          <t>LUEsch an der Alzette</t>
        </is>
      </c>
    </row>
    <row r="3187">
      <c r="A3187" t="inlineStr">
        <is>
          <t>LU-ES</t>
        </is>
      </c>
      <c r="B3187" t="inlineStr">
        <is>
          <t>Esch-sur-Alzette</t>
        </is>
      </c>
      <c r="C3187" t="inlineStr">
        <is>
          <t>LUEsch-sur-Alzette</t>
        </is>
      </c>
    </row>
    <row r="3188">
      <c r="A3188" t="inlineStr">
        <is>
          <t>LU-ES</t>
        </is>
      </c>
      <c r="B3188" t="inlineStr">
        <is>
          <t>Esch-Uelzecht</t>
        </is>
      </c>
      <c r="C3188" t="inlineStr">
        <is>
          <t>LUEsch-Uelzecht</t>
        </is>
      </c>
    </row>
    <row r="3189">
      <c r="A3189" t="inlineStr">
        <is>
          <t>LU-GR</t>
        </is>
      </c>
      <c r="B3189" t="inlineStr">
        <is>
          <t>Grevenmacher</t>
        </is>
      </c>
      <c r="C3189" t="inlineStr">
        <is>
          <t>LUGrevenmacher</t>
        </is>
      </c>
    </row>
    <row r="3190">
      <c r="A3190" t="inlineStr">
        <is>
          <t>LU-GR</t>
        </is>
      </c>
      <c r="B3190" t="inlineStr">
        <is>
          <t>Grevenmacher</t>
        </is>
      </c>
      <c r="C3190" t="inlineStr">
        <is>
          <t>LUGrevenmacher</t>
        </is>
      </c>
    </row>
    <row r="3191">
      <c r="A3191" t="inlineStr">
        <is>
          <t>LU-GR</t>
        </is>
      </c>
      <c r="B3191" t="inlineStr">
        <is>
          <t>Gréivemaacher</t>
        </is>
      </c>
      <c r="C3191" t="inlineStr">
        <is>
          <t>LUGréivemaacher</t>
        </is>
      </c>
    </row>
    <row r="3192">
      <c r="A3192" t="inlineStr">
        <is>
          <t>LU-LU</t>
        </is>
      </c>
      <c r="B3192" t="inlineStr">
        <is>
          <t>Luxemburg</t>
        </is>
      </c>
      <c r="C3192" t="inlineStr">
        <is>
          <t>LULuxemburg</t>
        </is>
      </c>
    </row>
    <row r="3193">
      <c r="A3193" t="inlineStr">
        <is>
          <t>LU-LU</t>
        </is>
      </c>
      <c r="B3193" t="inlineStr">
        <is>
          <t>Luxembourg</t>
        </is>
      </c>
      <c r="C3193" t="inlineStr">
        <is>
          <t>LULuxembourg</t>
        </is>
      </c>
    </row>
    <row r="3194">
      <c r="A3194" t="inlineStr">
        <is>
          <t>LU-LU</t>
        </is>
      </c>
      <c r="B3194" t="inlineStr">
        <is>
          <t>Lëtzebuerg</t>
        </is>
      </c>
      <c r="C3194" t="inlineStr">
        <is>
          <t>LULëtzebuerg</t>
        </is>
      </c>
    </row>
    <row r="3195">
      <c r="A3195" t="inlineStr">
        <is>
          <t>LU-ME</t>
        </is>
      </c>
      <c r="B3195" t="inlineStr">
        <is>
          <t>Mersch</t>
        </is>
      </c>
      <c r="C3195" t="inlineStr">
        <is>
          <t>LUMersch</t>
        </is>
      </c>
    </row>
    <row r="3196">
      <c r="A3196" t="inlineStr">
        <is>
          <t>LU-ME</t>
        </is>
      </c>
      <c r="B3196" t="inlineStr">
        <is>
          <t>Mersch</t>
        </is>
      </c>
      <c r="C3196" t="inlineStr">
        <is>
          <t>LUMersch</t>
        </is>
      </c>
    </row>
    <row r="3197">
      <c r="A3197" t="inlineStr">
        <is>
          <t>LU-ME</t>
        </is>
      </c>
      <c r="B3197" t="inlineStr">
        <is>
          <t>Miersch</t>
        </is>
      </c>
      <c r="C3197" t="inlineStr">
        <is>
          <t>LUMiersch</t>
        </is>
      </c>
    </row>
    <row r="3198">
      <c r="A3198" t="inlineStr">
        <is>
          <t>LU-RD</t>
        </is>
      </c>
      <c r="B3198" t="inlineStr">
        <is>
          <t>Redingen</t>
        </is>
      </c>
      <c r="C3198" t="inlineStr">
        <is>
          <t>LURedingen</t>
        </is>
      </c>
    </row>
    <row r="3199">
      <c r="A3199" t="inlineStr">
        <is>
          <t>LU-RD</t>
        </is>
      </c>
      <c r="B3199" t="inlineStr">
        <is>
          <t>Redange</t>
        </is>
      </c>
      <c r="C3199" t="inlineStr">
        <is>
          <t>LURedange</t>
        </is>
      </c>
    </row>
    <row r="3200">
      <c r="A3200" t="inlineStr">
        <is>
          <t>LU-RD</t>
        </is>
      </c>
      <c r="B3200" t="inlineStr">
        <is>
          <t>Réiden-Atert</t>
        </is>
      </c>
      <c r="C3200" t="inlineStr">
        <is>
          <t>LURéiden-Atert</t>
        </is>
      </c>
    </row>
    <row r="3201">
      <c r="A3201" t="inlineStr">
        <is>
          <t>LU-RM</t>
        </is>
      </c>
      <c r="B3201" t="inlineStr">
        <is>
          <t>Remich</t>
        </is>
      </c>
      <c r="C3201" t="inlineStr">
        <is>
          <t>LURemich</t>
        </is>
      </c>
    </row>
    <row r="3202">
      <c r="A3202" t="inlineStr">
        <is>
          <t>LU-RM</t>
        </is>
      </c>
      <c r="B3202" t="inlineStr">
        <is>
          <t>Remich</t>
        </is>
      </c>
      <c r="C3202" t="inlineStr">
        <is>
          <t>LURemich</t>
        </is>
      </c>
    </row>
    <row r="3203">
      <c r="A3203" t="inlineStr">
        <is>
          <t>LU-RM</t>
        </is>
      </c>
      <c r="B3203" t="inlineStr">
        <is>
          <t>Réimech</t>
        </is>
      </c>
      <c r="C3203" t="inlineStr">
        <is>
          <t>LURéimech</t>
        </is>
      </c>
    </row>
    <row r="3204">
      <c r="A3204" t="inlineStr">
        <is>
          <t>LU-VD</t>
        </is>
      </c>
      <c r="B3204" t="inlineStr">
        <is>
          <t>Vianden</t>
        </is>
      </c>
      <c r="C3204" t="inlineStr">
        <is>
          <t>LUVianden</t>
        </is>
      </c>
    </row>
    <row r="3205">
      <c r="A3205" t="inlineStr">
        <is>
          <t>LU-VD</t>
        </is>
      </c>
      <c r="B3205" t="inlineStr">
        <is>
          <t>Vianden</t>
        </is>
      </c>
      <c r="C3205" t="inlineStr">
        <is>
          <t>LUVianden</t>
        </is>
      </c>
    </row>
    <row r="3206">
      <c r="A3206" t="inlineStr">
        <is>
          <t>LU-VD</t>
        </is>
      </c>
      <c r="B3206" t="inlineStr">
        <is>
          <t>Veianen</t>
        </is>
      </c>
      <c r="C3206" t="inlineStr">
        <is>
          <t>LUVeianen</t>
        </is>
      </c>
    </row>
    <row r="3207">
      <c r="A3207" t="inlineStr">
        <is>
          <t>LU-WI</t>
        </is>
      </c>
      <c r="B3207" t="inlineStr">
        <is>
          <t>Wiltz</t>
        </is>
      </c>
      <c r="C3207" t="inlineStr">
        <is>
          <t>LUWiltz</t>
        </is>
      </c>
    </row>
    <row r="3208">
      <c r="A3208" t="inlineStr">
        <is>
          <t>LU-WI</t>
        </is>
      </c>
      <c r="B3208" t="inlineStr">
        <is>
          <t>Wiltz</t>
        </is>
      </c>
      <c r="C3208" t="inlineStr">
        <is>
          <t>LUWiltz</t>
        </is>
      </c>
    </row>
    <row r="3209">
      <c r="A3209" t="inlineStr">
        <is>
          <t>LU-WI</t>
        </is>
      </c>
      <c r="B3209" t="inlineStr">
        <is>
          <t>Wolz</t>
        </is>
      </c>
      <c r="C3209" t="inlineStr">
        <is>
          <t>LUWolz</t>
        </is>
      </c>
    </row>
    <row r="3210">
      <c r="A3210" t="inlineStr">
        <is>
          <t>LV-002</t>
        </is>
      </c>
      <c r="B3210" t="inlineStr">
        <is>
          <t>Aizkraukles novads</t>
        </is>
      </c>
      <c r="C3210" t="inlineStr">
        <is>
          <t>LVAizkraukles novads</t>
        </is>
      </c>
    </row>
    <row r="3211">
      <c r="A3211" t="inlineStr">
        <is>
          <t>LV-007</t>
        </is>
      </c>
      <c r="B3211" t="inlineStr">
        <is>
          <t>Alūksnes novads</t>
        </is>
      </c>
      <c r="C3211" t="inlineStr">
        <is>
          <t>LVAlūksnes novads</t>
        </is>
      </c>
    </row>
    <row r="3212">
      <c r="A3212" t="inlineStr">
        <is>
          <t>LV-011</t>
        </is>
      </c>
      <c r="B3212" t="inlineStr">
        <is>
          <t>Ādažu novads</t>
        </is>
      </c>
      <c r="C3212" t="inlineStr">
        <is>
          <t>LVĀdažu novads</t>
        </is>
      </c>
    </row>
    <row r="3213">
      <c r="A3213" t="inlineStr">
        <is>
          <t>LV-015</t>
        </is>
      </c>
      <c r="B3213" t="inlineStr">
        <is>
          <t>Balvu novads</t>
        </is>
      </c>
      <c r="C3213" t="inlineStr">
        <is>
          <t>LVBalvu novads</t>
        </is>
      </c>
    </row>
    <row r="3214">
      <c r="A3214" t="inlineStr">
        <is>
          <t>LV-016</t>
        </is>
      </c>
      <c r="B3214" t="inlineStr">
        <is>
          <t>Bauskas novads</t>
        </is>
      </c>
      <c r="C3214" t="inlineStr">
        <is>
          <t>LVBauskas novads</t>
        </is>
      </c>
    </row>
    <row r="3215">
      <c r="A3215" t="inlineStr">
        <is>
          <t>LV-022</t>
        </is>
      </c>
      <c r="B3215" t="inlineStr">
        <is>
          <t>Cēsu novads</t>
        </is>
      </c>
      <c r="C3215" t="inlineStr">
        <is>
          <t>LVCēsu novads</t>
        </is>
      </c>
    </row>
    <row r="3216">
      <c r="A3216" t="inlineStr">
        <is>
          <t>LV-026</t>
        </is>
      </c>
      <c r="B3216" t="inlineStr">
        <is>
          <t>Dobeles novads</t>
        </is>
      </c>
      <c r="C3216" t="inlineStr">
        <is>
          <t>LVDobeles novads</t>
        </is>
      </c>
    </row>
    <row r="3217">
      <c r="A3217" t="inlineStr">
        <is>
          <t>LV-033</t>
        </is>
      </c>
      <c r="B3217" t="inlineStr">
        <is>
          <t>Gulbenes novads</t>
        </is>
      </c>
      <c r="C3217" t="inlineStr">
        <is>
          <t>LVGulbenes novads</t>
        </is>
      </c>
    </row>
    <row r="3218">
      <c r="A3218" t="inlineStr">
        <is>
          <t>LV-041</t>
        </is>
      </c>
      <c r="B3218" t="inlineStr">
        <is>
          <t>Jelgavas novads</t>
        </is>
      </c>
      <c r="C3218" t="inlineStr">
        <is>
          <t>LVJelgavas novads</t>
        </is>
      </c>
    </row>
    <row r="3219">
      <c r="A3219" t="inlineStr">
        <is>
          <t>LV-042</t>
        </is>
      </c>
      <c r="B3219" t="inlineStr">
        <is>
          <t>Jēkabpils novads</t>
        </is>
      </c>
      <c r="C3219" t="inlineStr">
        <is>
          <t>LVJēkabpils novads</t>
        </is>
      </c>
    </row>
    <row r="3220">
      <c r="A3220" t="inlineStr">
        <is>
          <t>LV-047</t>
        </is>
      </c>
      <c r="B3220" t="inlineStr">
        <is>
          <t>Krāslavas novads</t>
        </is>
      </c>
      <c r="C3220" t="inlineStr">
        <is>
          <t>LVKrāslavas novads</t>
        </is>
      </c>
    </row>
    <row r="3221">
      <c r="A3221" t="inlineStr">
        <is>
          <t>LV-050</t>
        </is>
      </c>
      <c r="B3221" t="inlineStr">
        <is>
          <t>Kuldīgas novads</t>
        </is>
      </c>
      <c r="C3221" t="inlineStr">
        <is>
          <t>LVKuldīgas novads</t>
        </is>
      </c>
    </row>
    <row r="3222">
      <c r="A3222" t="inlineStr">
        <is>
          <t>LV-052</t>
        </is>
      </c>
      <c r="B3222" t="inlineStr">
        <is>
          <t>Ķekavas novads</t>
        </is>
      </c>
      <c r="C3222" t="inlineStr">
        <is>
          <t>LVĶekavas novads</t>
        </is>
      </c>
    </row>
    <row r="3223">
      <c r="A3223" t="inlineStr">
        <is>
          <t>LV-054</t>
        </is>
      </c>
      <c r="B3223" t="inlineStr">
        <is>
          <t>Limbažu novads</t>
        </is>
      </c>
      <c r="C3223" t="inlineStr">
        <is>
          <t>LVLimbažu novads</t>
        </is>
      </c>
    </row>
    <row r="3224">
      <c r="A3224" t="inlineStr">
        <is>
          <t>LV-056</t>
        </is>
      </c>
      <c r="B3224" t="inlineStr">
        <is>
          <t>Līvānu novads</t>
        </is>
      </c>
      <c r="C3224" t="inlineStr">
        <is>
          <t>LVLīvānu novads</t>
        </is>
      </c>
    </row>
    <row r="3225">
      <c r="A3225" t="inlineStr">
        <is>
          <t>LV-058</t>
        </is>
      </c>
      <c r="B3225" t="inlineStr">
        <is>
          <t>Ludzas novads</t>
        </is>
      </c>
      <c r="C3225" t="inlineStr">
        <is>
          <t>LVLudzas novads</t>
        </is>
      </c>
    </row>
    <row r="3226">
      <c r="A3226" t="inlineStr">
        <is>
          <t>LV-059</t>
        </is>
      </c>
      <c r="B3226" t="inlineStr">
        <is>
          <t>Madonas novads</t>
        </is>
      </c>
      <c r="C3226" t="inlineStr">
        <is>
          <t>LVMadonas novads</t>
        </is>
      </c>
    </row>
    <row r="3227">
      <c r="A3227" t="inlineStr">
        <is>
          <t>LV-062</t>
        </is>
      </c>
      <c r="B3227" t="inlineStr">
        <is>
          <t>Mārupes novads</t>
        </is>
      </c>
      <c r="C3227" t="inlineStr">
        <is>
          <t>LVMārupes novads</t>
        </is>
      </c>
    </row>
    <row r="3228">
      <c r="A3228" t="inlineStr">
        <is>
          <t>LV-067</t>
        </is>
      </c>
      <c r="B3228" t="inlineStr">
        <is>
          <t>Ogres novads</t>
        </is>
      </c>
      <c r="C3228" t="inlineStr">
        <is>
          <t>LVOgres novads</t>
        </is>
      </c>
    </row>
    <row r="3229">
      <c r="A3229" t="inlineStr">
        <is>
          <t>LV-068</t>
        </is>
      </c>
      <c r="B3229" t="inlineStr">
        <is>
          <t>Olaines novads</t>
        </is>
      </c>
      <c r="C3229" t="inlineStr">
        <is>
          <t>LVOlaines novads</t>
        </is>
      </c>
    </row>
    <row r="3230">
      <c r="A3230" t="inlineStr">
        <is>
          <t>LV-073</t>
        </is>
      </c>
      <c r="B3230" t="inlineStr">
        <is>
          <t>Preiļu novads</t>
        </is>
      </c>
      <c r="C3230" t="inlineStr">
        <is>
          <t>LVPreiļu novads</t>
        </is>
      </c>
    </row>
    <row r="3231">
      <c r="A3231" t="inlineStr">
        <is>
          <t>LV-077</t>
        </is>
      </c>
      <c r="B3231" t="inlineStr">
        <is>
          <t>Rēzeknes novads</t>
        </is>
      </c>
      <c r="C3231" t="inlineStr">
        <is>
          <t>LVRēzeknes novads</t>
        </is>
      </c>
    </row>
    <row r="3232">
      <c r="A3232" t="inlineStr">
        <is>
          <t>LV-080</t>
        </is>
      </c>
      <c r="B3232" t="inlineStr">
        <is>
          <t>Ropažu novads</t>
        </is>
      </c>
      <c r="C3232" t="inlineStr">
        <is>
          <t>LVRopažu novads</t>
        </is>
      </c>
    </row>
    <row r="3233">
      <c r="A3233" t="inlineStr">
        <is>
          <t>LV-087</t>
        </is>
      </c>
      <c r="B3233" t="inlineStr">
        <is>
          <t>Salaspils novads</t>
        </is>
      </c>
      <c r="C3233" t="inlineStr">
        <is>
          <t>LVSalaspils novads</t>
        </is>
      </c>
    </row>
    <row r="3234">
      <c r="A3234" t="inlineStr">
        <is>
          <t>LV-088</t>
        </is>
      </c>
      <c r="B3234" t="inlineStr">
        <is>
          <t>Saldus novads</t>
        </is>
      </c>
      <c r="C3234" t="inlineStr">
        <is>
          <t>LVSaldus novads</t>
        </is>
      </c>
    </row>
    <row r="3235">
      <c r="A3235" t="inlineStr">
        <is>
          <t>LV-089</t>
        </is>
      </c>
      <c r="B3235" t="inlineStr">
        <is>
          <t>Saulkrastu novads</t>
        </is>
      </c>
      <c r="C3235" t="inlineStr">
        <is>
          <t>LVSaulkrastu novads</t>
        </is>
      </c>
    </row>
    <row r="3236">
      <c r="A3236" t="inlineStr">
        <is>
          <t>LV-091</t>
        </is>
      </c>
      <c r="B3236" t="inlineStr">
        <is>
          <t>Siguldas novads</t>
        </is>
      </c>
      <c r="C3236" t="inlineStr">
        <is>
          <t>LVSiguldas novads</t>
        </is>
      </c>
    </row>
    <row r="3237">
      <c r="A3237" t="inlineStr">
        <is>
          <t>LV-094</t>
        </is>
      </c>
      <c r="B3237" t="inlineStr">
        <is>
          <t>Smiltenes novads</t>
        </is>
      </c>
      <c r="C3237" t="inlineStr">
        <is>
          <t>LVSmiltenes novads</t>
        </is>
      </c>
    </row>
    <row r="3238">
      <c r="A3238" t="inlineStr">
        <is>
          <t>LV-097</t>
        </is>
      </c>
      <c r="B3238" t="inlineStr">
        <is>
          <t>Talsu novads</t>
        </is>
      </c>
      <c r="C3238" t="inlineStr">
        <is>
          <t>LVTalsu novads</t>
        </is>
      </c>
    </row>
    <row r="3239">
      <c r="A3239" t="inlineStr">
        <is>
          <t>LV-099</t>
        </is>
      </c>
      <c r="B3239" t="inlineStr">
        <is>
          <t>Tukuma novads</t>
        </is>
      </c>
      <c r="C3239" t="inlineStr">
        <is>
          <t>LVTukuma novads</t>
        </is>
      </c>
    </row>
    <row r="3240">
      <c r="A3240" t="inlineStr">
        <is>
          <t>LV-101</t>
        </is>
      </c>
      <c r="B3240" t="inlineStr">
        <is>
          <t>Valkas novads</t>
        </is>
      </c>
      <c r="C3240" t="inlineStr">
        <is>
          <t>LVValkas novads</t>
        </is>
      </c>
    </row>
    <row r="3241">
      <c r="A3241" t="inlineStr">
        <is>
          <t>LV-102</t>
        </is>
      </c>
      <c r="B3241" t="inlineStr">
        <is>
          <t>Varakļānu novads</t>
        </is>
      </c>
      <c r="C3241" t="inlineStr">
        <is>
          <t>LVVarakļānu novads</t>
        </is>
      </c>
    </row>
    <row r="3242">
      <c r="A3242" t="inlineStr">
        <is>
          <t>LV-106</t>
        </is>
      </c>
      <c r="B3242" t="inlineStr">
        <is>
          <t>Ventspils novads</t>
        </is>
      </c>
      <c r="C3242" t="inlineStr">
        <is>
          <t>LVVentspils novads</t>
        </is>
      </c>
    </row>
    <row r="3243">
      <c r="A3243" t="inlineStr">
        <is>
          <t>LV-111</t>
        </is>
      </c>
      <c r="B3243" t="inlineStr">
        <is>
          <t>Augšdaugavas novads</t>
        </is>
      </c>
      <c r="C3243" t="inlineStr">
        <is>
          <t>LVAugšdaugavas novads</t>
        </is>
      </c>
    </row>
    <row r="3244">
      <c r="A3244" t="inlineStr">
        <is>
          <t>LV-112</t>
        </is>
      </c>
      <c r="B3244" t="inlineStr">
        <is>
          <t>Dienvidkurzemes Novads</t>
        </is>
      </c>
      <c r="C3244" t="inlineStr">
        <is>
          <t>LVDienvidkurzemes Novads</t>
        </is>
      </c>
    </row>
    <row r="3245">
      <c r="A3245" t="inlineStr">
        <is>
          <t>LV-113</t>
        </is>
      </c>
      <c r="B3245" t="inlineStr">
        <is>
          <t>Valmieras Novads</t>
        </is>
      </c>
      <c r="C3245" t="inlineStr">
        <is>
          <t>LVValmieras Novads</t>
        </is>
      </c>
    </row>
    <row r="3246">
      <c r="A3246" t="inlineStr">
        <is>
          <t>LV-DGV</t>
        </is>
      </c>
      <c r="B3246" t="inlineStr">
        <is>
          <t>Daugavpils</t>
        </is>
      </c>
      <c r="C3246" t="inlineStr">
        <is>
          <t>LVDaugavpils</t>
        </is>
      </c>
    </row>
    <row r="3247">
      <c r="A3247" t="inlineStr">
        <is>
          <t>LV-JEL</t>
        </is>
      </c>
      <c r="B3247" t="inlineStr">
        <is>
          <t>Jelgava</t>
        </is>
      </c>
      <c r="C3247" t="inlineStr">
        <is>
          <t>LVJelgava</t>
        </is>
      </c>
    </row>
    <row r="3248">
      <c r="A3248" t="inlineStr">
        <is>
          <t>LV-JUR</t>
        </is>
      </c>
      <c r="B3248" t="inlineStr">
        <is>
          <t>Jūrmala</t>
        </is>
      </c>
      <c r="C3248" t="inlineStr">
        <is>
          <t>LVJūrmala</t>
        </is>
      </c>
    </row>
    <row r="3249">
      <c r="A3249" t="inlineStr">
        <is>
          <t>LV-LPX</t>
        </is>
      </c>
      <c r="B3249" t="inlineStr">
        <is>
          <t>Liepāja</t>
        </is>
      </c>
      <c r="C3249" t="inlineStr">
        <is>
          <t>LVLiepāja</t>
        </is>
      </c>
    </row>
    <row r="3250">
      <c r="A3250" t="inlineStr">
        <is>
          <t>LV-REZ</t>
        </is>
      </c>
      <c r="B3250" t="inlineStr">
        <is>
          <t>Rēzekne</t>
        </is>
      </c>
      <c r="C3250" t="inlineStr">
        <is>
          <t>LVRēzekne</t>
        </is>
      </c>
    </row>
    <row r="3251">
      <c r="A3251" t="inlineStr">
        <is>
          <t>LV-RIX</t>
        </is>
      </c>
      <c r="B3251" t="inlineStr">
        <is>
          <t>Rīga</t>
        </is>
      </c>
      <c r="C3251" t="inlineStr">
        <is>
          <t>LVRīga</t>
        </is>
      </c>
    </row>
    <row r="3252">
      <c r="A3252" t="inlineStr">
        <is>
          <t>LV-VEN</t>
        </is>
      </c>
      <c r="B3252" t="inlineStr">
        <is>
          <t>Ventspils</t>
        </is>
      </c>
      <c r="C3252" t="inlineStr">
        <is>
          <t>LVVentspils</t>
        </is>
      </c>
    </row>
    <row r="3253">
      <c r="A3253" t="inlineStr">
        <is>
          <t>LY-BA</t>
        </is>
      </c>
      <c r="B3253" t="inlineStr">
        <is>
          <t>Banghāzī</t>
        </is>
      </c>
      <c r="C3253" t="inlineStr">
        <is>
          <t>LYBanghāzī</t>
        </is>
      </c>
    </row>
    <row r="3254">
      <c r="A3254" t="inlineStr">
        <is>
          <t>LY-BU</t>
        </is>
      </c>
      <c r="B3254" t="inlineStr">
        <is>
          <t>Al Buţnān</t>
        </is>
      </c>
      <c r="C3254" t="inlineStr">
        <is>
          <t>LYAl Buţnān</t>
        </is>
      </c>
    </row>
    <row r="3255">
      <c r="A3255" t="inlineStr">
        <is>
          <t>LY-DR</t>
        </is>
      </c>
      <c r="B3255" t="inlineStr">
        <is>
          <t>Darnah</t>
        </is>
      </c>
      <c r="C3255" t="inlineStr">
        <is>
          <t>LYDarnah</t>
        </is>
      </c>
    </row>
    <row r="3256">
      <c r="A3256" t="inlineStr">
        <is>
          <t>LY-GT</t>
        </is>
      </c>
      <c r="B3256" t="inlineStr">
        <is>
          <t>Ghāt</t>
        </is>
      </c>
      <c r="C3256" t="inlineStr">
        <is>
          <t>LYGhāt</t>
        </is>
      </c>
    </row>
    <row r="3257">
      <c r="A3257" t="inlineStr">
        <is>
          <t>LY-JA</t>
        </is>
      </c>
      <c r="B3257" t="inlineStr">
        <is>
          <t>Al Jabal al Akhḑar</t>
        </is>
      </c>
      <c r="C3257" t="inlineStr">
        <is>
          <t>LYAl Jabal al Akhḑar</t>
        </is>
      </c>
    </row>
    <row r="3258">
      <c r="A3258" t="inlineStr">
        <is>
          <t>LY-JG</t>
        </is>
      </c>
      <c r="B3258" t="inlineStr">
        <is>
          <t>Al Jabal al Gharbī</t>
        </is>
      </c>
      <c r="C3258" t="inlineStr">
        <is>
          <t>LYAl Jabal al Gharbī</t>
        </is>
      </c>
    </row>
    <row r="3259">
      <c r="A3259" t="inlineStr">
        <is>
          <t>LY-JI</t>
        </is>
      </c>
      <c r="B3259" t="inlineStr">
        <is>
          <t>Al Jafārah</t>
        </is>
      </c>
      <c r="C3259" t="inlineStr">
        <is>
          <t>LYAl Jafārah</t>
        </is>
      </c>
    </row>
    <row r="3260">
      <c r="A3260" t="inlineStr">
        <is>
          <t>LY-JU</t>
        </is>
      </c>
      <c r="B3260" t="inlineStr">
        <is>
          <t>Al Jufrah</t>
        </is>
      </c>
      <c r="C3260" t="inlineStr">
        <is>
          <t>LYAl Jufrah</t>
        </is>
      </c>
    </row>
    <row r="3261">
      <c r="A3261" t="inlineStr">
        <is>
          <t>LY-KF</t>
        </is>
      </c>
      <c r="B3261" t="inlineStr">
        <is>
          <t>Al Kufrah</t>
        </is>
      </c>
      <c r="C3261" t="inlineStr">
        <is>
          <t>LYAl Kufrah</t>
        </is>
      </c>
    </row>
    <row r="3262">
      <c r="A3262" t="inlineStr">
        <is>
          <t>LY-MB</t>
        </is>
      </c>
      <c r="B3262" t="inlineStr">
        <is>
          <t>Al Marqab</t>
        </is>
      </c>
      <c r="C3262" t="inlineStr">
        <is>
          <t>LYAl Marqab</t>
        </is>
      </c>
    </row>
    <row r="3263">
      <c r="A3263" t="inlineStr">
        <is>
          <t>LY-MI</t>
        </is>
      </c>
      <c r="B3263" t="inlineStr">
        <is>
          <t>Mişrātah</t>
        </is>
      </c>
      <c r="C3263" t="inlineStr">
        <is>
          <t>LYMişrātah</t>
        </is>
      </c>
    </row>
    <row r="3264">
      <c r="A3264" t="inlineStr">
        <is>
          <t>LY-MJ</t>
        </is>
      </c>
      <c r="B3264" t="inlineStr">
        <is>
          <t>Al Marj</t>
        </is>
      </c>
      <c r="C3264" t="inlineStr">
        <is>
          <t>LYAl Marj</t>
        </is>
      </c>
    </row>
    <row r="3265">
      <c r="A3265" t="inlineStr">
        <is>
          <t>LY-MQ</t>
        </is>
      </c>
      <c r="B3265" t="inlineStr">
        <is>
          <t>Murzuq</t>
        </is>
      </c>
      <c r="C3265" t="inlineStr">
        <is>
          <t>LYMurzuq</t>
        </is>
      </c>
    </row>
    <row r="3266">
      <c r="A3266" t="inlineStr">
        <is>
          <t>LY-NL</t>
        </is>
      </c>
      <c r="B3266" t="inlineStr">
        <is>
          <t>Nālūt</t>
        </is>
      </c>
      <c r="C3266" t="inlineStr">
        <is>
          <t>LYNālūt</t>
        </is>
      </c>
    </row>
    <row r="3267">
      <c r="A3267" t="inlineStr">
        <is>
          <t>LY-NQ</t>
        </is>
      </c>
      <c r="B3267" t="inlineStr">
        <is>
          <t>An Nuqāţ al Khams</t>
        </is>
      </c>
      <c r="C3267" t="inlineStr">
        <is>
          <t>LYAn Nuqāţ al Khams</t>
        </is>
      </c>
    </row>
    <row r="3268">
      <c r="A3268" t="inlineStr">
        <is>
          <t>LY-SB</t>
        </is>
      </c>
      <c r="B3268" t="inlineStr">
        <is>
          <t>Sabhā</t>
        </is>
      </c>
      <c r="C3268" t="inlineStr">
        <is>
          <t>LYSabhā</t>
        </is>
      </c>
    </row>
    <row r="3269">
      <c r="A3269" t="inlineStr">
        <is>
          <t>LY-SR</t>
        </is>
      </c>
      <c r="B3269" t="inlineStr">
        <is>
          <t>Surt</t>
        </is>
      </c>
      <c r="C3269" t="inlineStr">
        <is>
          <t>LYSurt</t>
        </is>
      </c>
    </row>
    <row r="3270">
      <c r="A3270" t="inlineStr">
        <is>
          <t>LY-TB</t>
        </is>
      </c>
      <c r="B3270" t="inlineStr">
        <is>
          <t>Ţarābulus</t>
        </is>
      </c>
      <c r="C3270" t="inlineStr">
        <is>
          <t>LYŢarābulus</t>
        </is>
      </c>
    </row>
    <row r="3271">
      <c r="A3271" t="inlineStr">
        <is>
          <t>LY-WA</t>
        </is>
      </c>
      <c r="B3271" t="inlineStr">
        <is>
          <t>Al Wāḩāt</t>
        </is>
      </c>
      <c r="C3271" t="inlineStr">
        <is>
          <t>LYAl Wāḩāt</t>
        </is>
      </c>
    </row>
    <row r="3272">
      <c r="A3272" t="inlineStr">
        <is>
          <t>LY-WD</t>
        </is>
      </c>
      <c r="B3272" t="inlineStr">
        <is>
          <t>Wādī al Ḩayāt</t>
        </is>
      </c>
      <c r="C3272" t="inlineStr">
        <is>
          <t>LYWādī al Ḩayāt</t>
        </is>
      </c>
    </row>
    <row r="3273">
      <c r="A3273" t="inlineStr">
        <is>
          <t>LY-WS</t>
        </is>
      </c>
      <c r="B3273" t="inlineStr">
        <is>
          <t>Wādī ash Shāţi’</t>
        </is>
      </c>
      <c r="C3273" t="inlineStr">
        <is>
          <t>LYWādī ash Shāţi’</t>
        </is>
      </c>
    </row>
    <row r="3274">
      <c r="A3274" t="inlineStr">
        <is>
          <t>LY-ZA</t>
        </is>
      </c>
      <c r="B3274" t="inlineStr">
        <is>
          <t>Az Zāwiyah</t>
        </is>
      </c>
      <c r="C3274" t="inlineStr">
        <is>
          <t>LYAz Zāwiyah</t>
        </is>
      </c>
    </row>
    <row r="3275">
      <c r="A3275" t="inlineStr">
        <is>
          <t>MA-01</t>
        </is>
      </c>
      <c r="B3275" t="inlineStr">
        <is>
          <t>Tanger-Tétouan-Al Hoceïma</t>
        </is>
      </c>
      <c r="C3275" t="inlineStr">
        <is>
          <t>MATanger-Tétouan-Al Hoceïma</t>
        </is>
      </c>
    </row>
    <row r="3276">
      <c r="A3276" t="inlineStr">
        <is>
          <t>MA-MDF</t>
        </is>
      </c>
      <c r="B3276" t="inlineStr">
        <is>
          <t>M’diq-Fnideq</t>
        </is>
      </c>
      <c r="C3276" t="inlineStr">
        <is>
          <t>MAM’diq-Fnideq</t>
        </is>
      </c>
    </row>
    <row r="3277">
      <c r="A3277" t="inlineStr">
        <is>
          <t>MA-TNG</t>
        </is>
      </c>
      <c r="B3277" t="inlineStr">
        <is>
          <t>Tanger-Assilah</t>
        </is>
      </c>
      <c r="C3277" t="inlineStr">
        <is>
          <t>MATanger-Assilah</t>
        </is>
      </c>
    </row>
    <row r="3278">
      <c r="A3278" t="inlineStr">
        <is>
          <t>MA-CHE</t>
        </is>
      </c>
      <c r="B3278" t="inlineStr">
        <is>
          <t>Chefchaouen</t>
        </is>
      </c>
      <c r="C3278" t="inlineStr">
        <is>
          <t>MAChefchaouen</t>
        </is>
      </c>
    </row>
    <row r="3279">
      <c r="A3279" t="inlineStr">
        <is>
          <t>MA-FAH</t>
        </is>
      </c>
      <c r="B3279" t="inlineStr">
        <is>
          <t>Fahs-Anjra</t>
        </is>
      </c>
      <c r="C3279" t="inlineStr">
        <is>
          <t>MAFahs-Anjra</t>
        </is>
      </c>
    </row>
    <row r="3280">
      <c r="A3280" t="inlineStr">
        <is>
          <t>MA-HOC</t>
        </is>
      </c>
      <c r="B3280" t="inlineStr">
        <is>
          <t>Al Hoceïma</t>
        </is>
      </c>
      <c r="C3280" t="inlineStr">
        <is>
          <t>MAAl Hoceïma</t>
        </is>
      </c>
    </row>
    <row r="3281">
      <c r="A3281" t="inlineStr">
        <is>
          <t>MA-LAR</t>
        </is>
      </c>
      <c r="B3281" t="inlineStr">
        <is>
          <t>Larache</t>
        </is>
      </c>
      <c r="C3281" t="inlineStr">
        <is>
          <t>MALarache</t>
        </is>
      </c>
    </row>
    <row r="3282">
      <c r="A3282" t="inlineStr">
        <is>
          <t>MA-OUZ</t>
        </is>
      </c>
      <c r="B3282" t="inlineStr">
        <is>
          <t>Ouezzane</t>
        </is>
      </c>
      <c r="C3282" t="inlineStr">
        <is>
          <t>MAOuezzane</t>
        </is>
      </c>
    </row>
    <row r="3283">
      <c r="A3283" t="inlineStr">
        <is>
          <t>MA-TET</t>
        </is>
      </c>
      <c r="B3283" t="inlineStr">
        <is>
          <t>Tétouan</t>
        </is>
      </c>
      <c r="C3283" t="inlineStr">
        <is>
          <t>MATétouan</t>
        </is>
      </c>
    </row>
    <row r="3284">
      <c r="A3284" t="inlineStr">
        <is>
          <t>MA-02</t>
        </is>
      </c>
      <c r="B3284" t="inlineStr">
        <is>
          <t>L'Oriental</t>
        </is>
      </c>
      <c r="C3284" t="inlineStr">
        <is>
          <t>MAL'Oriental</t>
        </is>
      </c>
    </row>
    <row r="3285">
      <c r="A3285" t="inlineStr">
        <is>
          <t>MA-OUJ</t>
        </is>
      </c>
      <c r="B3285" t="inlineStr">
        <is>
          <t>Oujda-Angad</t>
        </is>
      </c>
      <c r="C3285" t="inlineStr">
        <is>
          <t>MAOujda-Angad</t>
        </is>
      </c>
    </row>
    <row r="3286">
      <c r="A3286" t="inlineStr">
        <is>
          <t>MA-BER</t>
        </is>
      </c>
      <c r="B3286" t="inlineStr">
        <is>
          <t>Berkane</t>
        </is>
      </c>
      <c r="C3286" t="inlineStr">
        <is>
          <t>MABerkane</t>
        </is>
      </c>
    </row>
    <row r="3287">
      <c r="A3287" t="inlineStr">
        <is>
          <t>MA-DRI</t>
        </is>
      </c>
      <c r="B3287" t="inlineStr">
        <is>
          <t>Driouch</t>
        </is>
      </c>
      <c r="C3287" t="inlineStr">
        <is>
          <t>MADriouch</t>
        </is>
      </c>
    </row>
    <row r="3288">
      <c r="A3288" t="inlineStr">
        <is>
          <t>MA-FIG</t>
        </is>
      </c>
      <c r="B3288" t="inlineStr">
        <is>
          <t>Figuig</t>
        </is>
      </c>
      <c r="C3288" t="inlineStr">
        <is>
          <t>MAFiguig</t>
        </is>
      </c>
    </row>
    <row r="3289">
      <c r="A3289" t="inlineStr">
        <is>
          <t>MA-GUF</t>
        </is>
      </c>
      <c r="B3289" t="inlineStr">
        <is>
          <t>Guercif</t>
        </is>
      </c>
      <c r="C3289" t="inlineStr">
        <is>
          <t>MAGuercif</t>
        </is>
      </c>
    </row>
    <row r="3290">
      <c r="A3290" t="inlineStr">
        <is>
          <t>MA-JRA</t>
        </is>
      </c>
      <c r="B3290" t="inlineStr">
        <is>
          <t>Jerada</t>
        </is>
      </c>
      <c r="C3290" t="inlineStr">
        <is>
          <t>MAJerada</t>
        </is>
      </c>
    </row>
    <row r="3291">
      <c r="A3291" t="inlineStr">
        <is>
          <t>MA-NAD</t>
        </is>
      </c>
      <c r="B3291" t="inlineStr">
        <is>
          <t>Nador</t>
        </is>
      </c>
      <c r="C3291" t="inlineStr">
        <is>
          <t>MANador</t>
        </is>
      </c>
    </row>
    <row r="3292">
      <c r="A3292" t="inlineStr">
        <is>
          <t>MA-TAI</t>
        </is>
      </c>
      <c r="B3292" t="inlineStr">
        <is>
          <t>Taourirt</t>
        </is>
      </c>
      <c r="C3292" t="inlineStr">
        <is>
          <t>MATaourirt</t>
        </is>
      </c>
    </row>
    <row r="3293">
      <c r="A3293" t="inlineStr">
        <is>
          <t>MA-03</t>
        </is>
      </c>
      <c r="B3293" t="inlineStr">
        <is>
          <t>Fès-Meknès</t>
        </is>
      </c>
      <c r="C3293" t="inlineStr">
        <is>
          <t>MAFès-Meknès</t>
        </is>
      </c>
    </row>
    <row r="3294">
      <c r="A3294" t="inlineStr">
        <is>
          <t>MA-FES</t>
        </is>
      </c>
      <c r="B3294" t="inlineStr">
        <is>
          <t>Fès</t>
        </is>
      </c>
      <c r="C3294" t="inlineStr">
        <is>
          <t>MAFès</t>
        </is>
      </c>
    </row>
    <row r="3295">
      <c r="A3295" t="inlineStr">
        <is>
          <t>MA-MEK</t>
        </is>
      </c>
      <c r="B3295" t="inlineStr">
        <is>
          <t>Meknès</t>
        </is>
      </c>
      <c r="C3295" t="inlineStr">
        <is>
          <t>MAMeknès</t>
        </is>
      </c>
    </row>
    <row r="3296">
      <c r="A3296" t="inlineStr">
        <is>
          <t>MA-BOM</t>
        </is>
      </c>
      <c r="B3296" t="inlineStr">
        <is>
          <t>Boulemane</t>
        </is>
      </c>
      <c r="C3296" t="inlineStr">
        <is>
          <t>MABoulemane</t>
        </is>
      </c>
    </row>
    <row r="3297">
      <c r="A3297" t="inlineStr">
        <is>
          <t>MA-HAJ</t>
        </is>
      </c>
      <c r="B3297" t="inlineStr">
        <is>
          <t>El Hajeb</t>
        </is>
      </c>
      <c r="C3297" t="inlineStr">
        <is>
          <t>MAEl Hajeb</t>
        </is>
      </c>
    </row>
    <row r="3298">
      <c r="A3298" t="inlineStr">
        <is>
          <t>MA-IFR</t>
        </is>
      </c>
      <c r="B3298" t="inlineStr">
        <is>
          <t>Ifrane</t>
        </is>
      </c>
      <c r="C3298" t="inlineStr">
        <is>
          <t>MAIfrane</t>
        </is>
      </c>
    </row>
    <row r="3299">
      <c r="A3299" t="inlineStr">
        <is>
          <t>MA-MOU</t>
        </is>
      </c>
      <c r="B3299" t="inlineStr">
        <is>
          <t>Moulay Yacoub</t>
        </is>
      </c>
      <c r="C3299" t="inlineStr">
        <is>
          <t>MAMoulay Yacoub</t>
        </is>
      </c>
    </row>
    <row r="3300">
      <c r="A3300" t="inlineStr">
        <is>
          <t>MA-SEF</t>
        </is>
      </c>
      <c r="B3300" t="inlineStr">
        <is>
          <t>Sefrou</t>
        </is>
      </c>
      <c r="C3300" t="inlineStr">
        <is>
          <t>MASefrou</t>
        </is>
      </c>
    </row>
    <row r="3301">
      <c r="A3301" t="inlineStr">
        <is>
          <t>MA-TAO</t>
        </is>
      </c>
      <c r="B3301" t="inlineStr">
        <is>
          <t>Taounate</t>
        </is>
      </c>
      <c r="C3301" t="inlineStr">
        <is>
          <t>MATaounate</t>
        </is>
      </c>
    </row>
    <row r="3302">
      <c r="A3302" t="inlineStr">
        <is>
          <t>MA-TAZ</t>
        </is>
      </c>
      <c r="B3302" t="inlineStr">
        <is>
          <t>Taza</t>
        </is>
      </c>
      <c r="C3302" t="inlineStr">
        <is>
          <t>MATaza</t>
        </is>
      </c>
    </row>
    <row r="3303">
      <c r="A3303" t="inlineStr">
        <is>
          <t>MA-04</t>
        </is>
      </c>
      <c r="B3303" t="inlineStr">
        <is>
          <t>Rabat-Salé-Kénitra</t>
        </is>
      </c>
      <c r="C3303" t="inlineStr">
        <is>
          <t>MARabat-Salé-Kénitra</t>
        </is>
      </c>
    </row>
    <row r="3304">
      <c r="A3304" t="inlineStr">
        <is>
          <t>MA-RAB</t>
        </is>
      </c>
      <c r="B3304" t="inlineStr">
        <is>
          <t>Rabat</t>
        </is>
      </c>
      <c r="C3304" t="inlineStr">
        <is>
          <t>MARabat</t>
        </is>
      </c>
    </row>
    <row r="3305">
      <c r="A3305" t="inlineStr">
        <is>
          <t>MA-SAL</t>
        </is>
      </c>
      <c r="B3305" t="inlineStr">
        <is>
          <t>Salé</t>
        </is>
      </c>
      <c r="C3305" t="inlineStr">
        <is>
          <t>MASalé</t>
        </is>
      </c>
    </row>
    <row r="3306">
      <c r="A3306" t="inlineStr">
        <is>
          <t>MA-SKH</t>
        </is>
      </c>
      <c r="B3306" t="inlineStr">
        <is>
          <t>Skhirate-Témara</t>
        </is>
      </c>
      <c r="C3306" t="inlineStr">
        <is>
          <t>MASkhirate-Témara</t>
        </is>
      </c>
    </row>
    <row r="3307">
      <c r="A3307" t="inlineStr">
        <is>
          <t>MA-KEN</t>
        </is>
      </c>
      <c r="B3307" t="inlineStr">
        <is>
          <t>Kénitra</t>
        </is>
      </c>
      <c r="C3307" t="inlineStr">
        <is>
          <t>MAKénitra</t>
        </is>
      </c>
    </row>
    <row r="3308">
      <c r="A3308" t="inlineStr">
        <is>
          <t>MA-KHE</t>
        </is>
      </c>
      <c r="B3308" t="inlineStr">
        <is>
          <t>Khémisset</t>
        </is>
      </c>
      <c r="C3308" t="inlineStr">
        <is>
          <t>MAKhémisset</t>
        </is>
      </c>
    </row>
    <row r="3309">
      <c r="A3309" t="inlineStr">
        <is>
          <t>MA-NOU</t>
        </is>
      </c>
      <c r="B3309" t="inlineStr">
        <is>
          <t>Nouaceur</t>
        </is>
      </c>
      <c r="C3309" t="inlineStr">
        <is>
          <t>MANouaceur</t>
        </is>
      </c>
    </row>
    <row r="3310">
      <c r="A3310" t="inlineStr">
        <is>
          <t>MA-SIK</t>
        </is>
      </c>
      <c r="B3310" t="inlineStr">
        <is>
          <t>Sidi Kacem</t>
        </is>
      </c>
      <c r="C3310" t="inlineStr">
        <is>
          <t>MASidi Kacem</t>
        </is>
      </c>
    </row>
    <row r="3311">
      <c r="A3311" t="inlineStr">
        <is>
          <t>MA-SIL</t>
        </is>
      </c>
      <c r="B3311" t="inlineStr">
        <is>
          <t>Sidi Slimane</t>
        </is>
      </c>
      <c r="C3311" t="inlineStr">
        <is>
          <t>MASidi Slimane</t>
        </is>
      </c>
    </row>
    <row r="3312">
      <c r="A3312" t="inlineStr">
        <is>
          <t>MA-05</t>
        </is>
      </c>
      <c r="B3312" t="inlineStr">
        <is>
          <t>Béni Mellal-Khénifra</t>
        </is>
      </c>
      <c r="C3312" t="inlineStr">
        <is>
          <t>MABéni Mellal-Khénifra</t>
        </is>
      </c>
    </row>
    <row r="3313">
      <c r="A3313" t="inlineStr">
        <is>
          <t>MA-AZI</t>
        </is>
      </c>
      <c r="B3313" t="inlineStr">
        <is>
          <t>Azilal</t>
        </is>
      </c>
      <c r="C3313" t="inlineStr">
        <is>
          <t>MAAzilal</t>
        </is>
      </c>
    </row>
    <row r="3314">
      <c r="A3314" t="inlineStr">
        <is>
          <t>MA-BEM</t>
        </is>
      </c>
      <c r="B3314" t="inlineStr">
        <is>
          <t>Béni Mellal</t>
        </is>
      </c>
      <c r="C3314" t="inlineStr">
        <is>
          <t>MABéni Mellal</t>
        </is>
      </c>
    </row>
    <row r="3315">
      <c r="A3315" t="inlineStr">
        <is>
          <t>MA-FQH</t>
        </is>
      </c>
      <c r="B3315" t="inlineStr">
        <is>
          <t>Fquih Ben Salah</t>
        </is>
      </c>
      <c r="C3315" t="inlineStr">
        <is>
          <t>MAFquih Ben Salah</t>
        </is>
      </c>
    </row>
    <row r="3316">
      <c r="A3316" t="inlineStr">
        <is>
          <t>MA-KHN</t>
        </is>
      </c>
      <c r="B3316" t="inlineStr">
        <is>
          <t>Khénifra</t>
        </is>
      </c>
      <c r="C3316" t="inlineStr">
        <is>
          <t>MAKhénifra</t>
        </is>
      </c>
    </row>
    <row r="3317">
      <c r="A3317" t="inlineStr">
        <is>
          <t>MA-KHO</t>
        </is>
      </c>
      <c r="B3317" t="inlineStr">
        <is>
          <t>Khouribga</t>
        </is>
      </c>
      <c r="C3317" t="inlineStr">
        <is>
          <t>MAKhouribga</t>
        </is>
      </c>
    </row>
    <row r="3318">
      <c r="A3318" t="inlineStr">
        <is>
          <t>MA-06</t>
        </is>
      </c>
      <c r="B3318" t="inlineStr">
        <is>
          <t>Casablanca-Settat</t>
        </is>
      </c>
      <c r="C3318" t="inlineStr">
        <is>
          <t>MACasablanca-Settat</t>
        </is>
      </c>
    </row>
    <row r="3319">
      <c r="A3319" t="inlineStr">
        <is>
          <t>MA-CAS</t>
        </is>
      </c>
      <c r="B3319" t="inlineStr">
        <is>
          <t>Casablanca</t>
        </is>
      </c>
      <c r="C3319" t="inlineStr">
        <is>
          <t>MACasablanca</t>
        </is>
      </c>
    </row>
    <row r="3320">
      <c r="A3320" t="inlineStr">
        <is>
          <t>MA-MOH</t>
        </is>
      </c>
      <c r="B3320" t="inlineStr">
        <is>
          <t>Mohammadia</t>
        </is>
      </c>
      <c r="C3320" t="inlineStr">
        <is>
          <t>MAMohammadia</t>
        </is>
      </c>
    </row>
    <row r="3321">
      <c r="A3321" t="inlineStr">
        <is>
          <t>MA-BES</t>
        </is>
      </c>
      <c r="B3321" t="inlineStr">
        <is>
          <t>Benslimane</t>
        </is>
      </c>
      <c r="C3321" t="inlineStr">
        <is>
          <t>MABenslimane</t>
        </is>
      </c>
    </row>
    <row r="3322">
      <c r="A3322" t="inlineStr">
        <is>
          <t>MA-BRR</t>
        </is>
      </c>
      <c r="B3322" t="inlineStr">
        <is>
          <t>Berrechid</t>
        </is>
      </c>
      <c r="C3322" t="inlineStr">
        <is>
          <t>MABerrechid</t>
        </is>
      </c>
    </row>
    <row r="3323">
      <c r="A3323" t="inlineStr">
        <is>
          <t>MA-CHT</t>
        </is>
      </c>
      <c r="B3323" t="inlineStr">
        <is>
          <t>Chtouka-Ait Baha</t>
        </is>
      </c>
      <c r="C3323" t="inlineStr">
        <is>
          <t>MAChtouka-Ait Baha</t>
        </is>
      </c>
    </row>
    <row r="3324">
      <c r="A3324" t="inlineStr">
        <is>
          <t>MA-JDI</t>
        </is>
      </c>
      <c r="B3324" t="inlineStr">
        <is>
          <t>El Jadida</t>
        </is>
      </c>
      <c r="C3324" t="inlineStr">
        <is>
          <t>MAEl Jadida</t>
        </is>
      </c>
    </row>
    <row r="3325">
      <c r="A3325" t="inlineStr">
        <is>
          <t>MA-MED</t>
        </is>
      </c>
      <c r="B3325" t="inlineStr">
        <is>
          <t>Médiouna</t>
        </is>
      </c>
      <c r="C3325" t="inlineStr">
        <is>
          <t>MAMédiouna</t>
        </is>
      </c>
    </row>
    <row r="3326">
      <c r="A3326" t="inlineStr">
        <is>
          <t>MA-SET</t>
        </is>
      </c>
      <c r="B3326" t="inlineStr">
        <is>
          <t>Settat</t>
        </is>
      </c>
      <c r="C3326" t="inlineStr">
        <is>
          <t>MASettat</t>
        </is>
      </c>
    </row>
    <row r="3327">
      <c r="A3327" t="inlineStr">
        <is>
          <t>MA-SIB</t>
        </is>
      </c>
      <c r="B3327" t="inlineStr">
        <is>
          <t>Sidi Bennour</t>
        </is>
      </c>
      <c r="C3327" t="inlineStr">
        <is>
          <t>MASidi Bennour</t>
        </is>
      </c>
    </row>
    <row r="3328">
      <c r="A3328" t="inlineStr">
        <is>
          <t>MA-07</t>
        </is>
      </c>
      <c r="B3328" t="inlineStr">
        <is>
          <t>Marrakech-Safi</t>
        </is>
      </c>
      <c r="C3328" t="inlineStr">
        <is>
          <t>MAMarrakech-Safi</t>
        </is>
      </c>
    </row>
    <row r="3329">
      <c r="A3329" t="inlineStr">
        <is>
          <t>MA-MAR</t>
        </is>
      </c>
      <c r="B3329" t="inlineStr">
        <is>
          <t>Marrakech</t>
        </is>
      </c>
      <c r="C3329" t="inlineStr">
        <is>
          <t>MAMarrakech</t>
        </is>
      </c>
    </row>
    <row r="3330">
      <c r="A3330" t="inlineStr">
        <is>
          <t>MA-CHI</t>
        </is>
      </c>
      <c r="B3330" t="inlineStr">
        <is>
          <t>Chichaoua</t>
        </is>
      </c>
      <c r="C3330" t="inlineStr">
        <is>
          <t>MAChichaoua</t>
        </is>
      </c>
    </row>
    <row r="3331">
      <c r="A3331" t="inlineStr">
        <is>
          <t>MA-ESI</t>
        </is>
      </c>
      <c r="B3331" t="inlineStr">
        <is>
          <t>Essaouira</t>
        </is>
      </c>
      <c r="C3331" t="inlineStr">
        <is>
          <t>MAEssaouira</t>
        </is>
      </c>
    </row>
    <row r="3332">
      <c r="A3332" t="inlineStr">
        <is>
          <t>MA-HAO</t>
        </is>
      </c>
      <c r="B3332" t="inlineStr">
        <is>
          <t>Al Haouz</t>
        </is>
      </c>
      <c r="C3332" t="inlineStr">
        <is>
          <t>MAAl Haouz</t>
        </is>
      </c>
    </row>
    <row r="3333">
      <c r="A3333" t="inlineStr">
        <is>
          <t>MA-KES</t>
        </is>
      </c>
      <c r="B3333" t="inlineStr">
        <is>
          <t>El Kelâa des Sraghna</t>
        </is>
      </c>
      <c r="C3333" t="inlineStr">
        <is>
          <t>MAEl Kelâa des Sraghna</t>
        </is>
      </c>
    </row>
    <row r="3334">
      <c r="A3334" t="inlineStr">
        <is>
          <t>MA-REH</t>
        </is>
      </c>
      <c r="B3334" t="inlineStr">
        <is>
          <t>Rehamna</t>
        </is>
      </c>
      <c r="C3334" t="inlineStr">
        <is>
          <t>MARehamna</t>
        </is>
      </c>
    </row>
    <row r="3335">
      <c r="A3335" t="inlineStr">
        <is>
          <t>MA-SAF</t>
        </is>
      </c>
      <c r="B3335" t="inlineStr">
        <is>
          <t>Safi</t>
        </is>
      </c>
      <c r="C3335" t="inlineStr">
        <is>
          <t>MASafi</t>
        </is>
      </c>
    </row>
    <row r="3336">
      <c r="A3336" t="inlineStr">
        <is>
          <t>MA-YUS</t>
        </is>
      </c>
      <c r="B3336" t="inlineStr">
        <is>
          <t>Youssoufia</t>
        </is>
      </c>
      <c r="C3336" t="inlineStr">
        <is>
          <t>MAYoussoufia</t>
        </is>
      </c>
    </row>
    <row r="3337">
      <c r="A3337" t="inlineStr">
        <is>
          <t>MA-08</t>
        </is>
      </c>
      <c r="B3337" t="inlineStr">
        <is>
          <t>Drâa-Tafilalet</t>
        </is>
      </c>
      <c r="C3337" t="inlineStr">
        <is>
          <t>MADrâa-Tafilalet</t>
        </is>
      </c>
    </row>
    <row r="3338">
      <c r="A3338" t="inlineStr">
        <is>
          <t>MA-ERR</t>
        </is>
      </c>
      <c r="B3338" t="inlineStr">
        <is>
          <t>Errachidia</t>
        </is>
      </c>
      <c r="C3338" t="inlineStr">
        <is>
          <t>MAErrachidia</t>
        </is>
      </c>
    </row>
    <row r="3339">
      <c r="A3339" t="inlineStr">
        <is>
          <t>MA-MID</t>
        </is>
      </c>
      <c r="B3339" t="inlineStr">
        <is>
          <t>Midelt</t>
        </is>
      </c>
      <c r="C3339" t="inlineStr">
        <is>
          <t>MAMidelt</t>
        </is>
      </c>
    </row>
    <row r="3340">
      <c r="A3340" t="inlineStr">
        <is>
          <t>MA-OUA</t>
        </is>
      </c>
      <c r="B3340" t="inlineStr">
        <is>
          <t>Ouarzazate</t>
        </is>
      </c>
      <c r="C3340" t="inlineStr">
        <is>
          <t>MAOuarzazate</t>
        </is>
      </c>
    </row>
    <row r="3341">
      <c r="A3341" t="inlineStr">
        <is>
          <t>MA-TIN</t>
        </is>
      </c>
      <c r="B3341" t="inlineStr">
        <is>
          <t>Tinghir</t>
        </is>
      </c>
      <c r="C3341" t="inlineStr">
        <is>
          <t>MATinghir</t>
        </is>
      </c>
    </row>
    <row r="3342">
      <c r="A3342" t="inlineStr">
        <is>
          <t>MA-ZAG</t>
        </is>
      </c>
      <c r="B3342" t="inlineStr">
        <is>
          <t>Zagora</t>
        </is>
      </c>
      <c r="C3342" t="inlineStr">
        <is>
          <t>MAZagora</t>
        </is>
      </c>
    </row>
    <row r="3343">
      <c r="A3343" t="inlineStr">
        <is>
          <t>MA-09</t>
        </is>
      </c>
      <c r="B3343" t="inlineStr">
        <is>
          <t>Souss-Massa</t>
        </is>
      </c>
      <c r="C3343" t="inlineStr">
        <is>
          <t>MASouss-Massa</t>
        </is>
      </c>
    </row>
    <row r="3344">
      <c r="A3344" t="inlineStr">
        <is>
          <t>MA-AGD</t>
        </is>
      </c>
      <c r="B3344" t="inlineStr">
        <is>
          <t>Agadir-Ida-Ou-Tanane</t>
        </is>
      </c>
      <c r="C3344" t="inlineStr">
        <is>
          <t>MAAgadir-Ida-Ou-Tanane</t>
        </is>
      </c>
    </row>
    <row r="3345">
      <c r="A3345" t="inlineStr">
        <is>
          <t>MA-INE</t>
        </is>
      </c>
      <c r="B3345" t="inlineStr">
        <is>
          <t>Inezgane-Ait Melloul</t>
        </is>
      </c>
      <c r="C3345" t="inlineStr">
        <is>
          <t>MAInezgane-Ait Melloul</t>
        </is>
      </c>
    </row>
    <row r="3346">
      <c r="A3346" t="inlineStr">
        <is>
          <t>MA-TAR</t>
        </is>
      </c>
      <c r="B3346" t="inlineStr">
        <is>
          <t>Taroudannt</t>
        </is>
      </c>
      <c r="C3346" t="inlineStr">
        <is>
          <t>MATaroudannt</t>
        </is>
      </c>
    </row>
    <row r="3347">
      <c r="A3347" t="inlineStr">
        <is>
          <t>MA-TAT</t>
        </is>
      </c>
      <c r="B3347" t="inlineStr">
        <is>
          <t>Tata</t>
        </is>
      </c>
      <c r="C3347" t="inlineStr">
        <is>
          <t>MATata</t>
        </is>
      </c>
    </row>
    <row r="3348">
      <c r="A3348" t="inlineStr">
        <is>
          <t>MA-TIZ</t>
        </is>
      </c>
      <c r="B3348" t="inlineStr">
        <is>
          <t>Tiznit</t>
        </is>
      </c>
      <c r="C3348" t="inlineStr">
        <is>
          <t>MATiznit</t>
        </is>
      </c>
    </row>
    <row r="3349">
      <c r="A3349" t="inlineStr">
        <is>
          <t>MA-10</t>
        </is>
      </c>
      <c r="B3349" t="inlineStr">
        <is>
          <t>Guelmim-Oued Noun (EH-partial)</t>
        </is>
      </c>
      <c r="C3349" t="inlineStr">
        <is>
          <t>MAGuelmim-Oued Noun (EH-partial)</t>
        </is>
      </c>
    </row>
    <row r="3350">
      <c r="A3350" t="inlineStr">
        <is>
          <t>MA-ASZ</t>
        </is>
      </c>
      <c r="B3350" t="inlineStr">
        <is>
          <t>Assa-Zag (EH-partial)</t>
        </is>
      </c>
      <c r="C3350" t="inlineStr">
        <is>
          <t>MAAssa-Zag (EH-partial)</t>
        </is>
      </c>
    </row>
    <row r="3351">
      <c r="A3351" t="inlineStr">
        <is>
          <t>MA-GUE</t>
        </is>
      </c>
      <c r="B3351" t="inlineStr">
        <is>
          <t>Guelmim</t>
        </is>
      </c>
      <c r="C3351" t="inlineStr">
        <is>
          <t>MAGuelmim</t>
        </is>
      </c>
    </row>
    <row r="3352">
      <c r="A3352" t="inlineStr">
        <is>
          <t>MA-SIF</t>
        </is>
      </c>
      <c r="B3352" t="inlineStr">
        <is>
          <t>Sidi Ifni</t>
        </is>
      </c>
      <c r="C3352" t="inlineStr">
        <is>
          <t>MASidi Ifni</t>
        </is>
      </c>
    </row>
    <row r="3353">
      <c r="A3353" t="inlineStr">
        <is>
          <t>MA-TNT</t>
        </is>
      </c>
      <c r="B3353" t="inlineStr">
        <is>
          <t>Tan-Tan (EH-partial)</t>
        </is>
      </c>
      <c r="C3353" t="inlineStr">
        <is>
          <t>MATan-Tan (EH-partial)</t>
        </is>
      </c>
    </row>
    <row r="3354">
      <c r="A3354" t="inlineStr">
        <is>
          <t>MA-11</t>
        </is>
      </c>
      <c r="B3354" t="inlineStr">
        <is>
          <t>Laâyoune-Sakia El Hamra (EH-partial)</t>
        </is>
      </c>
      <c r="C3354" t="inlineStr">
        <is>
          <t>MALaâyoune-Sakia El Hamra (EH-partial)</t>
        </is>
      </c>
    </row>
    <row r="3355">
      <c r="A3355" t="inlineStr">
        <is>
          <t>MA-BOD</t>
        </is>
      </c>
      <c r="B3355" t="inlineStr">
        <is>
          <t>Boujdour (EH)</t>
        </is>
      </c>
      <c r="C3355" t="inlineStr">
        <is>
          <t>MABoujdour (EH)</t>
        </is>
      </c>
    </row>
    <row r="3356">
      <c r="A3356" t="inlineStr">
        <is>
          <t>MA-ESM</t>
        </is>
      </c>
      <c r="B3356" t="inlineStr">
        <is>
          <t>Es-Semara (EH-partial)</t>
        </is>
      </c>
      <c r="C3356" t="inlineStr">
        <is>
          <t>MAEs-Semara (EH-partial)</t>
        </is>
      </c>
    </row>
    <row r="3357">
      <c r="A3357" t="inlineStr">
        <is>
          <t>MA-LAA</t>
        </is>
      </c>
      <c r="B3357" t="inlineStr">
        <is>
          <t>Laâyoune (EH)</t>
        </is>
      </c>
      <c r="C3357" t="inlineStr">
        <is>
          <t>MALaâyoune (EH)</t>
        </is>
      </c>
    </row>
    <row r="3358">
      <c r="A3358" t="inlineStr">
        <is>
          <t>MA-TAF</t>
        </is>
      </c>
      <c r="B3358" t="inlineStr">
        <is>
          <t>Tarfaya (EH-partial)</t>
        </is>
      </c>
      <c r="C3358" t="inlineStr">
        <is>
          <t>MATarfaya (EH-partial)</t>
        </is>
      </c>
    </row>
    <row r="3359">
      <c r="A3359" t="inlineStr">
        <is>
          <t>MA-12</t>
        </is>
      </c>
      <c r="B3359" t="inlineStr">
        <is>
          <t>Dakhla-Oued Ed-Dahab (EH)</t>
        </is>
      </c>
      <c r="C3359" t="inlineStr">
        <is>
          <t>MADakhla-Oued Ed-Dahab (EH)</t>
        </is>
      </c>
    </row>
    <row r="3360">
      <c r="A3360" t="inlineStr">
        <is>
          <t>MA-AOU</t>
        </is>
      </c>
      <c r="B3360" t="inlineStr">
        <is>
          <t>Aousserd (EH)</t>
        </is>
      </c>
      <c r="C3360" t="inlineStr">
        <is>
          <t>MAAousserd (EH)</t>
        </is>
      </c>
    </row>
    <row r="3361">
      <c r="A3361" t="inlineStr">
        <is>
          <t>MA-OUD</t>
        </is>
      </c>
      <c r="B3361" t="inlineStr">
        <is>
          <t>Oued Ed-Dahab (EH)</t>
        </is>
      </c>
      <c r="C3361" t="inlineStr">
        <is>
          <t>MAOued Ed-Dahab (EH)</t>
        </is>
      </c>
    </row>
    <row r="3362">
      <c r="A3362" t="inlineStr">
        <is>
          <t>MC-CL</t>
        </is>
      </c>
      <c r="B3362" t="inlineStr">
        <is>
          <t>La Colle</t>
        </is>
      </c>
      <c r="C3362" t="inlineStr">
        <is>
          <t>MCLa Colle</t>
        </is>
      </c>
    </row>
    <row r="3363">
      <c r="A3363" t="inlineStr">
        <is>
          <t>MC-CO</t>
        </is>
      </c>
      <c r="B3363" t="inlineStr">
        <is>
          <t>La Condamine</t>
        </is>
      </c>
      <c r="C3363" t="inlineStr">
        <is>
          <t>MCLa Condamine</t>
        </is>
      </c>
    </row>
    <row r="3364">
      <c r="A3364" t="inlineStr">
        <is>
          <t>MC-FO</t>
        </is>
      </c>
      <c r="B3364" t="inlineStr">
        <is>
          <t>Fontvieille</t>
        </is>
      </c>
      <c r="C3364" t="inlineStr">
        <is>
          <t>MCFontvieille</t>
        </is>
      </c>
    </row>
    <row r="3365">
      <c r="A3365" t="inlineStr">
        <is>
          <t>MC-GA</t>
        </is>
      </c>
      <c r="B3365" t="inlineStr">
        <is>
          <t>La Gare</t>
        </is>
      </c>
      <c r="C3365" t="inlineStr">
        <is>
          <t>MCLa Gare</t>
        </is>
      </c>
    </row>
    <row r="3366">
      <c r="A3366" t="inlineStr">
        <is>
          <t>MC-JE</t>
        </is>
      </c>
      <c r="B3366" t="inlineStr">
        <is>
          <t>Jardin Exotique</t>
        </is>
      </c>
      <c r="C3366" t="inlineStr">
        <is>
          <t>MCJardin Exotique</t>
        </is>
      </c>
    </row>
    <row r="3367">
      <c r="A3367" t="inlineStr">
        <is>
          <t>MC-LA</t>
        </is>
      </c>
      <c r="B3367" t="inlineStr">
        <is>
          <t>Larvotto</t>
        </is>
      </c>
      <c r="C3367" t="inlineStr">
        <is>
          <t>MCLarvotto</t>
        </is>
      </c>
    </row>
    <row r="3368">
      <c r="A3368" t="inlineStr">
        <is>
          <t>MC-MA</t>
        </is>
      </c>
      <c r="B3368" t="inlineStr">
        <is>
          <t>Malbousquet</t>
        </is>
      </c>
      <c r="C3368" t="inlineStr">
        <is>
          <t>MCMalbousquet</t>
        </is>
      </c>
    </row>
    <row r="3369">
      <c r="A3369" t="inlineStr">
        <is>
          <t>MC-MC</t>
        </is>
      </c>
      <c r="B3369" t="inlineStr">
        <is>
          <t>Monte-Carlo</t>
        </is>
      </c>
      <c r="C3369" t="inlineStr">
        <is>
          <t>MCMonte-Carlo</t>
        </is>
      </c>
    </row>
    <row r="3370">
      <c r="A3370" t="inlineStr">
        <is>
          <t>MC-MG</t>
        </is>
      </c>
      <c r="B3370" t="inlineStr">
        <is>
          <t>Moneghetti</t>
        </is>
      </c>
      <c r="C3370" t="inlineStr">
        <is>
          <t>MCMoneghetti</t>
        </is>
      </c>
    </row>
    <row r="3371">
      <c r="A3371" t="inlineStr">
        <is>
          <t>MC-MO</t>
        </is>
      </c>
      <c r="B3371" t="inlineStr">
        <is>
          <t>Monaco-Ville</t>
        </is>
      </c>
      <c r="C3371" t="inlineStr">
        <is>
          <t>MCMonaco-Ville</t>
        </is>
      </c>
    </row>
    <row r="3372">
      <c r="A3372" t="inlineStr">
        <is>
          <t>MC-MU</t>
        </is>
      </c>
      <c r="B3372" t="inlineStr">
        <is>
          <t>Moulins</t>
        </is>
      </c>
      <c r="C3372" t="inlineStr">
        <is>
          <t>MCMoulins</t>
        </is>
      </c>
    </row>
    <row r="3373">
      <c r="A3373" t="inlineStr">
        <is>
          <t>MC-PH</t>
        </is>
      </c>
      <c r="B3373" t="inlineStr">
        <is>
          <t>Port-Hercule</t>
        </is>
      </c>
      <c r="C3373" t="inlineStr">
        <is>
          <t>MCPort-Hercule</t>
        </is>
      </c>
    </row>
    <row r="3374">
      <c r="A3374" t="inlineStr">
        <is>
          <t>MC-SD</t>
        </is>
      </c>
      <c r="B3374" t="inlineStr">
        <is>
          <t>Sainte-Dévote</t>
        </is>
      </c>
      <c r="C3374" t="inlineStr">
        <is>
          <t>MCSainte-Dévote</t>
        </is>
      </c>
    </row>
    <row r="3375">
      <c r="A3375" t="inlineStr">
        <is>
          <t>MC-SO</t>
        </is>
      </c>
      <c r="B3375" t="inlineStr">
        <is>
          <t>La Source</t>
        </is>
      </c>
      <c r="C3375" t="inlineStr">
        <is>
          <t>MCLa Source</t>
        </is>
      </c>
    </row>
    <row r="3376">
      <c r="A3376" t="inlineStr">
        <is>
          <t>MC-SP</t>
        </is>
      </c>
      <c r="B3376" t="inlineStr">
        <is>
          <t>Spélugues</t>
        </is>
      </c>
      <c r="C3376" t="inlineStr">
        <is>
          <t>MCSpélugues</t>
        </is>
      </c>
    </row>
    <row r="3377">
      <c r="A3377" t="inlineStr">
        <is>
          <t>MC-SR</t>
        </is>
      </c>
      <c r="B3377" t="inlineStr">
        <is>
          <t>Saint-Roman</t>
        </is>
      </c>
      <c r="C3377" t="inlineStr">
        <is>
          <t>MCSaint-Roman</t>
        </is>
      </c>
    </row>
    <row r="3378">
      <c r="A3378" t="inlineStr">
        <is>
          <t>MC-VR</t>
        </is>
      </c>
      <c r="B3378" t="inlineStr">
        <is>
          <t>Vallon de la Rousse</t>
        </is>
      </c>
      <c r="C3378" t="inlineStr">
        <is>
          <t>MCVallon de la Rousse</t>
        </is>
      </c>
    </row>
    <row r="3379">
      <c r="A3379" t="inlineStr">
        <is>
          <t>MD-AN</t>
        </is>
      </c>
      <c r="B3379" t="inlineStr">
        <is>
          <t>Anenii Noi</t>
        </is>
      </c>
      <c r="C3379" t="inlineStr">
        <is>
          <t>MDAnenii Noi</t>
        </is>
      </c>
    </row>
    <row r="3380">
      <c r="A3380" t="inlineStr">
        <is>
          <t>MD-BR</t>
        </is>
      </c>
      <c r="B3380" t="inlineStr">
        <is>
          <t>Briceni</t>
        </is>
      </c>
      <c r="C3380" t="inlineStr">
        <is>
          <t>MDBriceni</t>
        </is>
      </c>
    </row>
    <row r="3381">
      <c r="A3381" t="inlineStr">
        <is>
          <t>MD-BS</t>
        </is>
      </c>
      <c r="B3381" t="inlineStr">
        <is>
          <t>Basarabeasca</t>
        </is>
      </c>
      <c r="C3381" t="inlineStr">
        <is>
          <t>MDBasarabeasca</t>
        </is>
      </c>
    </row>
    <row r="3382">
      <c r="A3382" t="inlineStr">
        <is>
          <t>MD-CA</t>
        </is>
      </c>
      <c r="B3382" t="inlineStr">
        <is>
          <t>Cahul</t>
        </is>
      </c>
      <c r="C3382" t="inlineStr">
        <is>
          <t>MDCahul</t>
        </is>
      </c>
    </row>
    <row r="3383">
      <c r="A3383" t="inlineStr">
        <is>
          <t>MD-CL</t>
        </is>
      </c>
      <c r="B3383" t="inlineStr">
        <is>
          <t>Călărași</t>
        </is>
      </c>
      <c r="C3383" t="inlineStr">
        <is>
          <t>MDCălărași</t>
        </is>
      </c>
    </row>
    <row r="3384">
      <c r="A3384" t="inlineStr">
        <is>
          <t>MD-CM</t>
        </is>
      </c>
      <c r="B3384" t="inlineStr">
        <is>
          <t>Cimișlia</t>
        </is>
      </c>
      <c r="C3384" t="inlineStr">
        <is>
          <t>MDCimișlia</t>
        </is>
      </c>
    </row>
    <row r="3385">
      <c r="A3385" t="inlineStr">
        <is>
          <t>MD-CR</t>
        </is>
      </c>
      <c r="B3385" t="inlineStr">
        <is>
          <t>Criuleni</t>
        </is>
      </c>
      <c r="C3385" t="inlineStr">
        <is>
          <t>MDCriuleni</t>
        </is>
      </c>
    </row>
    <row r="3386">
      <c r="A3386" t="inlineStr">
        <is>
          <t>MD-CS</t>
        </is>
      </c>
      <c r="B3386" t="inlineStr">
        <is>
          <t>Căușeni</t>
        </is>
      </c>
      <c r="C3386" t="inlineStr">
        <is>
          <t>MDCăușeni</t>
        </is>
      </c>
    </row>
    <row r="3387">
      <c r="A3387" t="inlineStr">
        <is>
          <t>MD-CT</t>
        </is>
      </c>
      <c r="B3387" t="inlineStr">
        <is>
          <t>Cantemir</t>
        </is>
      </c>
      <c r="C3387" t="inlineStr">
        <is>
          <t>MDCantemir</t>
        </is>
      </c>
    </row>
    <row r="3388">
      <c r="A3388" t="inlineStr">
        <is>
          <t>MD-DO</t>
        </is>
      </c>
      <c r="B3388" t="inlineStr">
        <is>
          <t>Dondușeni</t>
        </is>
      </c>
      <c r="C3388" t="inlineStr">
        <is>
          <t>MDDondușeni</t>
        </is>
      </c>
    </row>
    <row r="3389">
      <c r="A3389" t="inlineStr">
        <is>
          <t>MD-DR</t>
        </is>
      </c>
      <c r="B3389" t="inlineStr">
        <is>
          <t>Drochia</t>
        </is>
      </c>
      <c r="C3389" t="inlineStr">
        <is>
          <t>MDDrochia</t>
        </is>
      </c>
    </row>
    <row r="3390">
      <c r="A3390" t="inlineStr">
        <is>
          <t>MD-DU</t>
        </is>
      </c>
      <c r="B3390" t="inlineStr">
        <is>
          <t>Dubăsari</t>
        </is>
      </c>
      <c r="C3390" t="inlineStr">
        <is>
          <t>MDDubăsari</t>
        </is>
      </c>
    </row>
    <row r="3391">
      <c r="A3391" t="inlineStr">
        <is>
          <t>MD-ED</t>
        </is>
      </c>
      <c r="B3391" t="inlineStr">
        <is>
          <t>Edineț</t>
        </is>
      </c>
      <c r="C3391" t="inlineStr">
        <is>
          <t>MDEdineț</t>
        </is>
      </c>
    </row>
    <row r="3392">
      <c r="A3392" t="inlineStr">
        <is>
          <t>MD-FA</t>
        </is>
      </c>
      <c r="B3392" t="inlineStr">
        <is>
          <t>Fălești</t>
        </is>
      </c>
      <c r="C3392" t="inlineStr">
        <is>
          <t>MDFălești</t>
        </is>
      </c>
    </row>
    <row r="3393">
      <c r="A3393" t="inlineStr">
        <is>
          <t>MD-FL</t>
        </is>
      </c>
      <c r="B3393" t="inlineStr">
        <is>
          <t>Florești</t>
        </is>
      </c>
      <c r="C3393" t="inlineStr">
        <is>
          <t>MDFlorești</t>
        </is>
      </c>
    </row>
    <row r="3394">
      <c r="A3394" t="inlineStr">
        <is>
          <t>MD-GL</t>
        </is>
      </c>
      <c r="B3394" t="inlineStr">
        <is>
          <t>Glodeni</t>
        </is>
      </c>
      <c r="C3394" t="inlineStr">
        <is>
          <t>MDGlodeni</t>
        </is>
      </c>
    </row>
    <row r="3395">
      <c r="A3395" t="inlineStr">
        <is>
          <t>MD-HI</t>
        </is>
      </c>
      <c r="B3395" t="inlineStr">
        <is>
          <t>Hîncești</t>
        </is>
      </c>
      <c r="C3395" t="inlineStr">
        <is>
          <t>MDHîncești</t>
        </is>
      </c>
    </row>
    <row r="3396">
      <c r="A3396" t="inlineStr">
        <is>
          <t>MD-IA</t>
        </is>
      </c>
      <c r="B3396" t="inlineStr">
        <is>
          <t>Ialoveni</t>
        </is>
      </c>
      <c r="C3396" t="inlineStr">
        <is>
          <t>MDIaloveni</t>
        </is>
      </c>
    </row>
    <row r="3397">
      <c r="A3397" t="inlineStr">
        <is>
          <t>MD-LE</t>
        </is>
      </c>
      <c r="B3397" t="inlineStr">
        <is>
          <t>Leova</t>
        </is>
      </c>
      <c r="C3397" t="inlineStr">
        <is>
          <t>MDLeova</t>
        </is>
      </c>
    </row>
    <row r="3398">
      <c r="A3398" t="inlineStr">
        <is>
          <t>MD-NI</t>
        </is>
      </c>
      <c r="B3398" t="inlineStr">
        <is>
          <t>Nisporeni</t>
        </is>
      </c>
      <c r="C3398" t="inlineStr">
        <is>
          <t>MDNisporeni</t>
        </is>
      </c>
    </row>
    <row r="3399">
      <c r="A3399" t="inlineStr">
        <is>
          <t>MD-OC</t>
        </is>
      </c>
      <c r="B3399" t="inlineStr">
        <is>
          <t>Ocnița</t>
        </is>
      </c>
      <c r="C3399" t="inlineStr">
        <is>
          <t>MDOcnița</t>
        </is>
      </c>
    </row>
    <row r="3400">
      <c r="A3400" t="inlineStr">
        <is>
          <t>MD-OR</t>
        </is>
      </c>
      <c r="B3400" t="inlineStr">
        <is>
          <t>Orhei</t>
        </is>
      </c>
      <c r="C3400" t="inlineStr">
        <is>
          <t>MDOrhei</t>
        </is>
      </c>
    </row>
    <row r="3401">
      <c r="A3401" t="inlineStr">
        <is>
          <t>MD-RE</t>
        </is>
      </c>
      <c r="B3401" t="inlineStr">
        <is>
          <t>Rezina</t>
        </is>
      </c>
      <c r="C3401" t="inlineStr">
        <is>
          <t>MDRezina</t>
        </is>
      </c>
    </row>
    <row r="3402">
      <c r="A3402" t="inlineStr">
        <is>
          <t>MD-RI</t>
        </is>
      </c>
      <c r="B3402" t="inlineStr">
        <is>
          <t>Rîșcani</t>
        </is>
      </c>
      <c r="C3402" t="inlineStr">
        <is>
          <t>MDRîșcani</t>
        </is>
      </c>
    </row>
    <row r="3403">
      <c r="A3403" t="inlineStr">
        <is>
          <t>MD-SD</t>
        </is>
      </c>
      <c r="B3403" t="inlineStr">
        <is>
          <t>Șoldănești</t>
        </is>
      </c>
      <c r="C3403" t="inlineStr">
        <is>
          <t>MDȘoldănești</t>
        </is>
      </c>
    </row>
    <row r="3404">
      <c r="A3404" t="inlineStr">
        <is>
          <t>MD-SI</t>
        </is>
      </c>
      <c r="B3404" t="inlineStr">
        <is>
          <t>Sîngerei</t>
        </is>
      </c>
      <c r="C3404" t="inlineStr">
        <is>
          <t>MDSîngerei</t>
        </is>
      </c>
    </row>
    <row r="3405">
      <c r="A3405" t="inlineStr">
        <is>
          <t>MD-SO</t>
        </is>
      </c>
      <c r="B3405" t="inlineStr">
        <is>
          <t>Soroca</t>
        </is>
      </c>
      <c r="C3405" t="inlineStr">
        <is>
          <t>MDSoroca</t>
        </is>
      </c>
    </row>
    <row r="3406">
      <c r="A3406" t="inlineStr">
        <is>
          <t>MD-ST</t>
        </is>
      </c>
      <c r="B3406" t="inlineStr">
        <is>
          <t>Strășeni</t>
        </is>
      </c>
      <c r="C3406" t="inlineStr">
        <is>
          <t>MDStrășeni</t>
        </is>
      </c>
    </row>
    <row r="3407">
      <c r="A3407" t="inlineStr">
        <is>
          <t>MD-SV</t>
        </is>
      </c>
      <c r="B3407" t="inlineStr">
        <is>
          <t>Ștefan Vodă</t>
        </is>
      </c>
      <c r="C3407" t="inlineStr">
        <is>
          <t>MDȘtefan Vodă</t>
        </is>
      </c>
    </row>
    <row r="3408">
      <c r="A3408" t="inlineStr">
        <is>
          <t>MD-TA</t>
        </is>
      </c>
      <c r="B3408" t="inlineStr">
        <is>
          <t>Taraclia</t>
        </is>
      </c>
      <c r="C3408" t="inlineStr">
        <is>
          <t>MDTaraclia</t>
        </is>
      </c>
    </row>
    <row r="3409">
      <c r="A3409" t="inlineStr">
        <is>
          <t>MD-TE</t>
        </is>
      </c>
      <c r="B3409" t="inlineStr">
        <is>
          <t>Telenești</t>
        </is>
      </c>
      <c r="C3409" t="inlineStr">
        <is>
          <t>MDTelenești</t>
        </is>
      </c>
    </row>
    <row r="3410">
      <c r="A3410" t="inlineStr">
        <is>
          <t>MD-UN</t>
        </is>
      </c>
      <c r="B3410" t="inlineStr">
        <is>
          <t>Ungheni</t>
        </is>
      </c>
      <c r="C3410" t="inlineStr">
        <is>
          <t>MDUngheni</t>
        </is>
      </c>
    </row>
    <row r="3411">
      <c r="A3411" t="inlineStr">
        <is>
          <t>MD-GA</t>
        </is>
      </c>
      <c r="B3411" t="inlineStr">
        <is>
          <t>Găgăuzia, Unitatea teritorială autonomă (UTAG)</t>
        </is>
      </c>
      <c r="C3411" t="inlineStr">
        <is>
          <t>MDGăgăuzia, Unitatea teritorială autonomă (UTAG)</t>
        </is>
      </c>
    </row>
    <row r="3412">
      <c r="A3412" t="inlineStr">
        <is>
          <t>MD-SN</t>
        </is>
      </c>
      <c r="B3412" t="inlineStr">
        <is>
          <t>Stînga Nistrului, unitatea teritorială din</t>
        </is>
      </c>
      <c r="C3412" t="inlineStr">
        <is>
          <t>MDStînga Nistrului, unitatea teritorială din</t>
        </is>
      </c>
    </row>
    <row r="3413">
      <c r="A3413" t="inlineStr">
        <is>
          <t>MD-BA</t>
        </is>
      </c>
      <c r="B3413" t="inlineStr">
        <is>
          <t>Bălți</t>
        </is>
      </c>
      <c r="C3413" t="inlineStr">
        <is>
          <t>MDBălți</t>
        </is>
      </c>
    </row>
    <row r="3414">
      <c r="A3414" t="inlineStr">
        <is>
          <t>MD-BD</t>
        </is>
      </c>
      <c r="B3414" t="inlineStr">
        <is>
          <t>Bender [Tighina]</t>
        </is>
      </c>
      <c r="C3414" t="inlineStr">
        <is>
          <t>MDBender [Tighina]</t>
        </is>
      </c>
    </row>
    <row r="3415">
      <c r="A3415" t="inlineStr">
        <is>
          <t>MD-CU</t>
        </is>
      </c>
      <c r="B3415" t="inlineStr">
        <is>
          <t>Chișinău</t>
        </is>
      </c>
      <c r="C3415" t="inlineStr">
        <is>
          <t>MDChișinău</t>
        </is>
      </c>
    </row>
    <row r="3416">
      <c r="A3416" t="inlineStr">
        <is>
          <t>ME-01</t>
        </is>
      </c>
      <c r="B3416" t="inlineStr">
        <is>
          <t>Andrijevica</t>
        </is>
      </c>
      <c r="C3416" t="inlineStr">
        <is>
          <t>MEAndrijevica</t>
        </is>
      </c>
    </row>
    <row r="3417">
      <c r="A3417" t="inlineStr">
        <is>
          <t>ME-02</t>
        </is>
      </c>
      <c r="B3417" t="inlineStr">
        <is>
          <t>Bar</t>
        </is>
      </c>
      <c r="C3417" t="inlineStr">
        <is>
          <t>MEBar</t>
        </is>
      </c>
    </row>
    <row r="3418">
      <c r="A3418" t="inlineStr">
        <is>
          <t>ME-03</t>
        </is>
      </c>
      <c r="B3418" t="inlineStr">
        <is>
          <t>Berane</t>
        </is>
      </c>
      <c r="C3418" t="inlineStr">
        <is>
          <t>MEBerane</t>
        </is>
      </c>
    </row>
    <row r="3419">
      <c r="A3419" t="inlineStr">
        <is>
          <t>ME-04</t>
        </is>
      </c>
      <c r="B3419" t="inlineStr">
        <is>
          <t>Bijelo Polje</t>
        </is>
      </c>
      <c r="C3419" t="inlineStr">
        <is>
          <t>MEBijelo Polje</t>
        </is>
      </c>
    </row>
    <row r="3420">
      <c r="A3420" t="inlineStr">
        <is>
          <t>ME-05</t>
        </is>
      </c>
      <c r="B3420" t="inlineStr">
        <is>
          <t>Budva</t>
        </is>
      </c>
      <c r="C3420" t="inlineStr">
        <is>
          <t>MEBudva</t>
        </is>
      </c>
    </row>
    <row r="3421">
      <c r="A3421" t="inlineStr">
        <is>
          <t>ME-06</t>
        </is>
      </c>
      <c r="B3421" t="inlineStr">
        <is>
          <t>Cetinje</t>
        </is>
      </c>
      <c r="C3421" t="inlineStr">
        <is>
          <t>MECetinje</t>
        </is>
      </c>
    </row>
    <row r="3422">
      <c r="A3422" t="inlineStr">
        <is>
          <t>ME-07</t>
        </is>
      </c>
      <c r="B3422" t="inlineStr">
        <is>
          <t>Danilovgrad</t>
        </is>
      </c>
      <c r="C3422" t="inlineStr">
        <is>
          <t>MEDanilovgrad</t>
        </is>
      </c>
    </row>
    <row r="3423">
      <c r="A3423" t="inlineStr">
        <is>
          <t>ME-08</t>
        </is>
      </c>
      <c r="B3423" t="inlineStr">
        <is>
          <t>Herceg-Novi</t>
        </is>
      </c>
      <c r="C3423" t="inlineStr">
        <is>
          <t>MEHerceg-Novi</t>
        </is>
      </c>
    </row>
    <row r="3424">
      <c r="A3424" t="inlineStr">
        <is>
          <t>ME-09</t>
        </is>
      </c>
      <c r="B3424" t="inlineStr">
        <is>
          <t>Kolašin</t>
        </is>
      </c>
      <c r="C3424" t="inlineStr">
        <is>
          <t>MEKolašin</t>
        </is>
      </c>
    </row>
    <row r="3425">
      <c r="A3425" t="inlineStr">
        <is>
          <t>ME-10</t>
        </is>
      </c>
      <c r="B3425" t="inlineStr">
        <is>
          <t>Kotor</t>
        </is>
      </c>
      <c r="C3425" t="inlineStr">
        <is>
          <t>MEKotor</t>
        </is>
      </c>
    </row>
    <row r="3426">
      <c r="A3426" t="inlineStr">
        <is>
          <t>ME-11</t>
        </is>
      </c>
      <c r="B3426" t="inlineStr">
        <is>
          <t>Mojkovac</t>
        </is>
      </c>
      <c r="C3426" t="inlineStr">
        <is>
          <t>MEMojkovac</t>
        </is>
      </c>
    </row>
    <row r="3427">
      <c r="A3427" t="inlineStr">
        <is>
          <t>ME-12</t>
        </is>
      </c>
      <c r="B3427" t="inlineStr">
        <is>
          <t>Nikšić</t>
        </is>
      </c>
      <c r="C3427" t="inlineStr">
        <is>
          <t>MENikšić</t>
        </is>
      </c>
    </row>
    <row r="3428">
      <c r="A3428" t="inlineStr">
        <is>
          <t>ME-13</t>
        </is>
      </c>
      <c r="B3428" t="inlineStr">
        <is>
          <t>Plav</t>
        </is>
      </c>
      <c r="C3428" t="inlineStr">
        <is>
          <t>MEPlav</t>
        </is>
      </c>
    </row>
    <row r="3429">
      <c r="A3429" t="inlineStr">
        <is>
          <t>ME-14</t>
        </is>
      </c>
      <c r="B3429" t="inlineStr">
        <is>
          <t>Pljevlja</t>
        </is>
      </c>
      <c r="C3429" t="inlineStr">
        <is>
          <t>MEPljevlja</t>
        </is>
      </c>
    </row>
    <row r="3430">
      <c r="A3430" t="inlineStr">
        <is>
          <t>ME-15</t>
        </is>
      </c>
      <c r="B3430" t="inlineStr">
        <is>
          <t>Plužine</t>
        </is>
      </c>
      <c r="C3430" t="inlineStr">
        <is>
          <t>MEPlužine</t>
        </is>
      </c>
    </row>
    <row r="3431">
      <c r="A3431" t="inlineStr">
        <is>
          <t>ME-16</t>
        </is>
      </c>
      <c r="B3431" t="inlineStr">
        <is>
          <t>Podgorica</t>
        </is>
      </c>
      <c r="C3431" t="inlineStr">
        <is>
          <t>MEPodgorica</t>
        </is>
      </c>
    </row>
    <row r="3432">
      <c r="A3432" t="inlineStr">
        <is>
          <t>ME-17</t>
        </is>
      </c>
      <c r="B3432" t="inlineStr">
        <is>
          <t>Rožaje</t>
        </is>
      </c>
      <c r="C3432" t="inlineStr">
        <is>
          <t>MERožaje</t>
        </is>
      </c>
    </row>
    <row r="3433">
      <c r="A3433" t="inlineStr">
        <is>
          <t>ME-18</t>
        </is>
      </c>
      <c r="B3433" t="inlineStr">
        <is>
          <t>Šavnik</t>
        </is>
      </c>
      <c r="C3433" t="inlineStr">
        <is>
          <t>MEŠavnik</t>
        </is>
      </c>
    </row>
    <row r="3434">
      <c r="A3434" t="inlineStr">
        <is>
          <t>ME-19</t>
        </is>
      </c>
      <c r="B3434" t="inlineStr">
        <is>
          <t>Tivat</t>
        </is>
      </c>
      <c r="C3434" t="inlineStr">
        <is>
          <t>METivat</t>
        </is>
      </c>
    </row>
    <row r="3435">
      <c r="A3435" t="inlineStr">
        <is>
          <t>ME-20</t>
        </is>
      </c>
      <c r="B3435" t="inlineStr">
        <is>
          <t>Ulcinj</t>
        </is>
      </c>
      <c r="C3435" t="inlineStr">
        <is>
          <t>MEUlcinj</t>
        </is>
      </c>
    </row>
    <row r="3436">
      <c r="A3436" t="inlineStr">
        <is>
          <t>ME-21</t>
        </is>
      </c>
      <c r="B3436" t="inlineStr">
        <is>
          <t>Žabljak</t>
        </is>
      </c>
      <c r="C3436" t="inlineStr">
        <is>
          <t>MEŽabljak</t>
        </is>
      </c>
    </row>
    <row r="3437">
      <c r="A3437" t="inlineStr">
        <is>
          <t>ME-22</t>
        </is>
      </c>
      <c r="B3437" t="inlineStr">
        <is>
          <t>Gusinje</t>
        </is>
      </c>
      <c r="C3437" t="inlineStr">
        <is>
          <t>MEGusinje</t>
        </is>
      </c>
    </row>
    <row r="3438">
      <c r="A3438" t="inlineStr">
        <is>
          <t>ME-23</t>
        </is>
      </c>
      <c r="B3438" t="inlineStr">
        <is>
          <t>Petnjica</t>
        </is>
      </c>
      <c r="C3438" t="inlineStr">
        <is>
          <t>MEPetnjica</t>
        </is>
      </c>
    </row>
    <row r="3439">
      <c r="A3439" t="inlineStr">
        <is>
          <t>ME-24</t>
        </is>
      </c>
      <c r="B3439" t="inlineStr">
        <is>
          <t>Tuzi</t>
        </is>
      </c>
      <c r="C3439" t="inlineStr">
        <is>
          <t>METuzi</t>
        </is>
      </c>
    </row>
    <row r="3440">
      <c r="A3440" t="inlineStr">
        <is>
          <t>ME-25</t>
        </is>
      </c>
      <c r="B3440" t="inlineStr">
        <is>
          <t>Zeta</t>
        </is>
      </c>
      <c r="C3440" t="inlineStr">
        <is>
          <t>MEZeta</t>
        </is>
      </c>
    </row>
    <row r="3441">
      <c r="A3441" t="inlineStr">
        <is>
          <t>MG-A</t>
        </is>
      </c>
      <c r="B3441" t="inlineStr">
        <is>
          <t>Toamasina</t>
        </is>
      </c>
      <c r="C3441" t="inlineStr">
        <is>
          <t>MGToamasina</t>
        </is>
      </c>
    </row>
    <row r="3442">
      <c r="A3442" t="inlineStr">
        <is>
          <t>MG-D</t>
        </is>
      </c>
      <c r="B3442" t="inlineStr">
        <is>
          <t>Antsiranana</t>
        </is>
      </c>
      <c r="C3442" t="inlineStr">
        <is>
          <t>MGAntsiranana</t>
        </is>
      </c>
    </row>
    <row r="3443">
      <c r="A3443" t="inlineStr">
        <is>
          <t>MG-F</t>
        </is>
      </c>
      <c r="B3443" t="inlineStr">
        <is>
          <t>Fianarantsoa</t>
        </is>
      </c>
      <c r="C3443" t="inlineStr">
        <is>
          <t>MGFianarantsoa</t>
        </is>
      </c>
    </row>
    <row r="3444">
      <c r="A3444" t="inlineStr">
        <is>
          <t>MG-M</t>
        </is>
      </c>
      <c r="B3444" t="inlineStr">
        <is>
          <t>Mahajanga</t>
        </is>
      </c>
      <c r="C3444" t="inlineStr">
        <is>
          <t>MGMahajanga</t>
        </is>
      </c>
    </row>
    <row r="3445">
      <c r="A3445" t="inlineStr">
        <is>
          <t>MG-T</t>
        </is>
      </c>
      <c r="B3445" t="inlineStr">
        <is>
          <t>Antananarivo</t>
        </is>
      </c>
      <c r="C3445" t="inlineStr">
        <is>
          <t>MGAntananarivo</t>
        </is>
      </c>
    </row>
    <row r="3446">
      <c r="A3446" t="inlineStr">
        <is>
          <t>MG-U</t>
        </is>
      </c>
      <c r="B3446" t="inlineStr">
        <is>
          <t>Toliara</t>
        </is>
      </c>
      <c r="C3446" t="inlineStr">
        <is>
          <t>MGToliara</t>
        </is>
      </c>
    </row>
    <row r="3447">
      <c r="A3447" t="inlineStr">
        <is>
          <t>MH-L</t>
        </is>
      </c>
      <c r="B3447" t="inlineStr">
        <is>
          <t>Ralik chain</t>
        </is>
      </c>
      <c r="C3447" t="inlineStr">
        <is>
          <t>MHRalik chain</t>
        </is>
      </c>
    </row>
    <row r="3448">
      <c r="A3448" t="inlineStr">
        <is>
          <t>MH-L</t>
        </is>
      </c>
      <c r="B3448" t="inlineStr">
        <is>
          <t>Ralik chain</t>
        </is>
      </c>
      <c r="C3448" t="inlineStr">
        <is>
          <t>MHRalik chain</t>
        </is>
      </c>
    </row>
    <row r="3449">
      <c r="A3449" t="inlineStr">
        <is>
          <t>MH-ALL</t>
        </is>
      </c>
      <c r="B3449" t="inlineStr">
        <is>
          <t>Ailinglaplap</t>
        </is>
      </c>
      <c r="C3449" t="inlineStr">
        <is>
          <t>MHAilinglaplap</t>
        </is>
      </c>
    </row>
    <row r="3450">
      <c r="A3450" t="inlineStr">
        <is>
          <t>MH-ALL</t>
        </is>
      </c>
      <c r="B3450" t="inlineStr">
        <is>
          <t>Aelōn̄ḷapḷap</t>
        </is>
      </c>
      <c r="C3450" t="inlineStr">
        <is>
          <t>MHAelōn̄ḷapḷap</t>
        </is>
      </c>
    </row>
    <row r="3451">
      <c r="A3451" t="inlineStr">
        <is>
          <t>MH-EBO</t>
        </is>
      </c>
      <c r="B3451" t="inlineStr">
        <is>
          <t>Ebon</t>
        </is>
      </c>
      <c r="C3451" t="inlineStr">
        <is>
          <t>MHEbon</t>
        </is>
      </c>
    </row>
    <row r="3452">
      <c r="A3452" t="inlineStr">
        <is>
          <t>MH-EBO</t>
        </is>
      </c>
      <c r="B3452" t="inlineStr">
        <is>
          <t>Epoon</t>
        </is>
      </c>
      <c r="C3452" t="inlineStr">
        <is>
          <t>MHEpoon</t>
        </is>
      </c>
    </row>
    <row r="3453">
      <c r="A3453" t="inlineStr">
        <is>
          <t>MH-ENI</t>
        </is>
      </c>
      <c r="B3453" t="inlineStr">
        <is>
          <t>Enewetak &amp; Ujelang</t>
        </is>
      </c>
      <c r="C3453" t="inlineStr">
        <is>
          <t>MHEnewetak &amp; Ujelang</t>
        </is>
      </c>
    </row>
    <row r="3454">
      <c r="A3454" t="inlineStr">
        <is>
          <t>MH-ENI</t>
        </is>
      </c>
      <c r="B3454" t="inlineStr">
        <is>
          <t>Ānewetak &amp; Wūjlan̄</t>
        </is>
      </c>
      <c r="C3454" t="inlineStr">
        <is>
          <t>MHĀnewetak &amp; Wūjlan̄</t>
        </is>
      </c>
    </row>
    <row r="3455">
      <c r="A3455" t="inlineStr">
        <is>
          <t>MH-JAB</t>
        </is>
      </c>
      <c r="B3455" t="inlineStr">
        <is>
          <t>Jabat</t>
        </is>
      </c>
      <c r="C3455" t="inlineStr">
        <is>
          <t>MHJabat</t>
        </is>
      </c>
    </row>
    <row r="3456">
      <c r="A3456" t="inlineStr">
        <is>
          <t>MH-JAB</t>
        </is>
      </c>
      <c r="B3456" t="inlineStr">
        <is>
          <t>Jebat</t>
        </is>
      </c>
      <c r="C3456" t="inlineStr">
        <is>
          <t>MHJebat</t>
        </is>
      </c>
    </row>
    <row r="3457">
      <c r="A3457" t="inlineStr">
        <is>
          <t>MH-JAL</t>
        </is>
      </c>
      <c r="B3457" t="inlineStr">
        <is>
          <t>Jaluit</t>
        </is>
      </c>
      <c r="C3457" t="inlineStr">
        <is>
          <t>MHJaluit</t>
        </is>
      </c>
    </row>
    <row r="3458">
      <c r="A3458" t="inlineStr">
        <is>
          <t>MH-JAL</t>
        </is>
      </c>
      <c r="B3458" t="inlineStr">
        <is>
          <t>Jālwōj</t>
        </is>
      </c>
      <c r="C3458" t="inlineStr">
        <is>
          <t>MHJālwōj</t>
        </is>
      </c>
    </row>
    <row r="3459">
      <c r="A3459" t="inlineStr">
        <is>
          <t>MH-KIL</t>
        </is>
      </c>
      <c r="B3459" t="inlineStr">
        <is>
          <t>Bikini &amp; Kili</t>
        </is>
      </c>
      <c r="C3459" t="inlineStr">
        <is>
          <t>MHBikini &amp; Kili</t>
        </is>
      </c>
    </row>
    <row r="3460">
      <c r="A3460" t="inlineStr">
        <is>
          <t>MH-KIL</t>
        </is>
      </c>
      <c r="B3460" t="inlineStr">
        <is>
          <t>Pikinni &amp; Kōle</t>
        </is>
      </c>
      <c r="C3460" t="inlineStr">
        <is>
          <t>MHPikinni &amp; Kōle</t>
        </is>
      </c>
    </row>
    <row r="3461">
      <c r="A3461" t="inlineStr">
        <is>
          <t>MH-KWA</t>
        </is>
      </c>
      <c r="B3461" t="inlineStr">
        <is>
          <t>Kwajalein</t>
        </is>
      </c>
      <c r="C3461" t="inlineStr">
        <is>
          <t>MHKwajalein</t>
        </is>
      </c>
    </row>
    <row r="3462">
      <c r="A3462" t="inlineStr">
        <is>
          <t>MH-KWA</t>
        </is>
      </c>
      <c r="B3462" t="inlineStr">
        <is>
          <t>Kuwajleen</t>
        </is>
      </c>
      <c r="C3462" t="inlineStr">
        <is>
          <t>MHKuwajleen</t>
        </is>
      </c>
    </row>
    <row r="3463">
      <c r="A3463" t="inlineStr">
        <is>
          <t>MH-LAE</t>
        </is>
      </c>
      <c r="B3463" t="inlineStr">
        <is>
          <t>Lae</t>
        </is>
      </c>
      <c r="C3463" t="inlineStr">
        <is>
          <t>MHLae</t>
        </is>
      </c>
    </row>
    <row r="3464">
      <c r="A3464" t="inlineStr">
        <is>
          <t>MH-LAE</t>
        </is>
      </c>
      <c r="B3464" t="inlineStr">
        <is>
          <t>Lae</t>
        </is>
      </c>
      <c r="C3464" t="inlineStr">
        <is>
          <t>MHLae</t>
        </is>
      </c>
    </row>
    <row r="3465">
      <c r="A3465" t="inlineStr">
        <is>
          <t>MH-LIB</t>
        </is>
      </c>
      <c r="B3465" t="inlineStr">
        <is>
          <t>Lib</t>
        </is>
      </c>
      <c r="C3465" t="inlineStr">
        <is>
          <t>MHLib</t>
        </is>
      </c>
    </row>
    <row r="3466">
      <c r="A3466" t="inlineStr">
        <is>
          <t>MH-LIB</t>
        </is>
      </c>
      <c r="B3466" t="inlineStr">
        <is>
          <t>Ellep</t>
        </is>
      </c>
      <c r="C3466" t="inlineStr">
        <is>
          <t>MHEllep</t>
        </is>
      </c>
    </row>
    <row r="3467">
      <c r="A3467" t="inlineStr">
        <is>
          <t>MH-NMK</t>
        </is>
      </c>
      <c r="B3467" t="inlineStr">
        <is>
          <t>Namdrik</t>
        </is>
      </c>
      <c r="C3467" t="inlineStr">
        <is>
          <t>MHNamdrik</t>
        </is>
      </c>
    </row>
    <row r="3468">
      <c r="A3468" t="inlineStr">
        <is>
          <t>MH-NMK</t>
        </is>
      </c>
      <c r="B3468" t="inlineStr">
        <is>
          <t>Naṃdik</t>
        </is>
      </c>
      <c r="C3468" t="inlineStr">
        <is>
          <t>MHNaṃdik</t>
        </is>
      </c>
    </row>
    <row r="3469">
      <c r="A3469" t="inlineStr">
        <is>
          <t>MH-NMU</t>
        </is>
      </c>
      <c r="B3469" t="inlineStr">
        <is>
          <t>Namu</t>
        </is>
      </c>
      <c r="C3469" t="inlineStr">
        <is>
          <t>MHNamu</t>
        </is>
      </c>
    </row>
    <row r="3470">
      <c r="A3470" t="inlineStr">
        <is>
          <t>MH-NMU</t>
        </is>
      </c>
      <c r="B3470" t="inlineStr">
        <is>
          <t>Naṃo</t>
        </is>
      </c>
      <c r="C3470" t="inlineStr">
        <is>
          <t>MHNaṃo</t>
        </is>
      </c>
    </row>
    <row r="3471">
      <c r="A3471" t="inlineStr">
        <is>
          <t>MH-RON</t>
        </is>
      </c>
      <c r="B3471" t="inlineStr">
        <is>
          <t>Rongelap</t>
        </is>
      </c>
      <c r="C3471" t="inlineStr">
        <is>
          <t>MHRongelap</t>
        </is>
      </c>
    </row>
    <row r="3472">
      <c r="A3472" t="inlineStr">
        <is>
          <t>MH-RON</t>
        </is>
      </c>
      <c r="B3472" t="inlineStr">
        <is>
          <t>Ron̄ḷap</t>
        </is>
      </c>
      <c r="C3472" t="inlineStr">
        <is>
          <t>MHRon̄ḷap</t>
        </is>
      </c>
    </row>
    <row r="3473">
      <c r="A3473" t="inlineStr">
        <is>
          <t>MH-UJA</t>
        </is>
      </c>
      <c r="B3473" t="inlineStr">
        <is>
          <t>Ujae</t>
        </is>
      </c>
      <c r="C3473" t="inlineStr">
        <is>
          <t>MHUjae</t>
        </is>
      </c>
    </row>
    <row r="3474">
      <c r="A3474" t="inlineStr">
        <is>
          <t>MH-UJA</t>
        </is>
      </c>
      <c r="B3474" t="inlineStr">
        <is>
          <t>Ujae</t>
        </is>
      </c>
      <c r="C3474" t="inlineStr">
        <is>
          <t>MHUjae</t>
        </is>
      </c>
    </row>
    <row r="3475">
      <c r="A3475" t="inlineStr">
        <is>
          <t>MH-WTH</t>
        </is>
      </c>
      <c r="B3475" t="inlineStr">
        <is>
          <t>Wotho</t>
        </is>
      </c>
      <c r="C3475" t="inlineStr">
        <is>
          <t>MHWotho</t>
        </is>
      </c>
    </row>
    <row r="3476">
      <c r="A3476" t="inlineStr">
        <is>
          <t>MH-WTH</t>
        </is>
      </c>
      <c r="B3476" t="inlineStr">
        <is>
          <t>Wōtto</t>
        </is>
      </c>
      <c r="C3476" t="inlineStr">
        <is>
          <t>MHWōtto</t>
        </is>
      </c>
    </row>
    <row r="3477">
      <c r="A3477" t="inlineStr">
        <is>
          <t>MH-T</t>
        </is>
      </c>
      <c r="B3477" t="inlineStr">
        <is>
          <t>Ratak chain</t>
        </is>
      </c>
      <c r="C3477" t="inlineStr">
        <is>
          <t>MHRatak chain</t>
        </is>
      </c>
    </row>
    <row r="3478">
      <c r="A3478" t="inlineStr">
        <is>
          <t>MH-T</t>
        </is>
      </c>
      <c r="B3478" t="inlineStr">
        <is>
          <t>Ratak chain</t>
        </is>
      </c>
      <c r="C3478" t="inlineStr">
        <is>
          <t>MHRatak chain</t>
        </is>
      </c>
    </row>
    <row r="3479">
      <c r="A3479" t="inlineStr">
        <is>
          <t>MH-ALK</t>
        </is>
      </c>
      <c r="B3479" t="inlineStr">
        <is>
          <t>Ailuk</t>
        </is>
      </c>
      <c r="C3479" t="inlineStr">
        <is>
          <t>MHAiluk</t>
        </is>
      </c>
    </row>
    <row r="3480">
      <c r="A3480" t="inlineStr">
        <is>
          <t>MH-ALK</t>
        </is>
      </c>
      <c r="B3480" t="inlineStr">
        <is>
          <t>Aelok</t>
        </is>
      </c>
      <c r="C3480" t="inlineStr">
        <is>
          <t>MHAelok</t>
        </is>
      </c>
    </row>
    <row r="3481">
      <c r="A3481" t="inlineStr">
        <is>
          <t>MH-ARN</t>
        </is>
      </c>
      <c r="B3481" t="inlineStr">
        <is>
          <t>Arno</t>
        </is>
      </c>
      <c r="C3481" t="inlineStr">
        <is>
          <t>MHArno</t>
        </is>
      </c>
    </row>
    <row r="3482">
      <c r="A3482" t="inlineStr">
        <is>
          <t>MH-ARN</t>
        </is>
      </c>
      <c r="B3482" t="inlineStr">
        <is>
          <t>Arṇo</t>
        </is>
      </c>
      <c r="C3482" t="inlineStr">
        <is>
          <t>MHArṇo</t>
        </is>
      </c>
    </row>
    <row r="3483">
      <c r="A3483" t="inlineStr">
        <is>
          <t>MH-AUR</t>
        </is>
      </c>
      <c r="B3483" t="inlineStr">
        <is>
          <t>Aur</t>
        </is>
      </c>
      <c r="C3483" t="inlineStr">
        <is>
          <t>MHAur</t>
        </is>
      </c>
    </row>
    <row r="3484">
      <c r="A3484" t="inlineStr">
        <is>
          <t>MH-AUR</t>
        </is>
      </c>
      <c r="B3484" t="inlineStr">
        <is>
          <t>Aur</t>
        </is>
      </c>
      <c r="C3484" t="inlineStr">
        <is>
          <t>MHAur</t>
        </is>
      </c>
    </row>
    <row r="3485">
      <c r="A3485" t="inlineStr">
        <is>
          <t>MH-LIK</t>
        </is>
      </c>
      <c r="B3485" t="inlineStr">
        <is>
          <t>Likiep</t>
        </is>
      </c>
      <c r="C3485" t="inlineStr">
        <is>
          <t>MHLikiep</t>
        </is>
      </c>
    </row>
    <row r="3486">
      <c r="A3486" t="inlineStr">
        <is>
          <t>MH-LIK</t>
        </is>
      </c>
      <c r="B3486" t="inlineStr">
        <is>
          <t>Likiep</t>
        </is>
      </c>
      <c r="C3486" t="inlineStr">
        <is>
          <t>MHLikiep</t>
        </is>
      </c>
    </row>
    <row r="3487">
      <c r="A3487" t="inlineStr">
        <is>
          <t>MH-MAJ</t>
        </is>
      </c>
      <c r="B3487" t="inlineStr">
        <is>
          <t>Majuro</t>
        </is>
      </c>
      <c r="C3487" t="inlineStr">
        <is>
          <t>MHMajuro</t>
        </is>
      </c>
    </row>
    <row r="3488">
      <c r="A3488" t="inlineStr">
        <is>
          <t>MH-MAJ</t>
        </is>
      </c>
      <c r="B3488" t="inlineStr">
        <is>
          <t>Mājro</t>
        </is>
      </c>
      <c r="C3488" t="inlineStr">
        <is>
          <t>MHMājro</t>
        </is>
      </c>
    </row>
    <row r="3489">
      <c r="A3489" t="inlineStr">
        <is>
          <t>MH-MAL</t>
        </is>
      </c>
      <c r="B3489" t="inlineStr">
        <is>
          <t>Maloelap</t>
        </is>
      </c>
      <c r="C3489" t="inlineStr">
        <is>
          <t>MHMaloelap</t>
        </is>
      </c>
    </row>
    <row r="3490">
      <c r="A3490" t="inlineStr">
        <is>
          <t>MH-MAL</t>
        </is>
      </c>
      <c r="B3490" t="inlineStr">
        <is>
          <t>Ṃaḷoeḷap</t>
        </is>
      </c>
      <c r="C3490" t="inlineStr">
        <is>
          <t>MHṂaḷoeḷap</t>
        </is>
      </c>
    </row>
    <row r="3491">
      <c r="A3491" t="inlineStr">
        <is>
          <t>MH-MEJ</t>
        </is>
      </c>
      <c r="B3491" t="inlineStr">
        <is>
          <t>Mejit</t>
        </is>
      </c>
      <c r="C3491" t="inlineStr">
        <is>
          <t>MHMejit</t>
        </is>
      </c>
    </row>
    <row r="3492">
      <c r="A3492" t="inlineStr">
        <is>
          <t>MH-MEJ</t>
        </is>
      </c>
      <c r="B3492" t="inlineStr">
        <is>
          <t>Mājej</t>
        </is>
      </c>
      <c r="C3492" t="inlineStr">
        <is>
          <t>MHMājej</t>
        </is>
      </c>
    </row>
    <row r="3493">
      <c r="A3493" t="inlineStr">
        <is>
          <t>MH-MIL</t>
        </is>
      </c>
      <c r="B3493" t="inlineStr">
        <is>
          <t>Mili</t>
        </is>
      </c>
      <c r="C3493" t="inlineStr">
        <is>
          <t>MHMili</t>
        </is>
      </c>
    </row>
    <row r="3494">
      <c r="A3494" t="inlineStr">
        <is>
          <t>MH-MIL</t>
        </is>
      </c>
      <c r="B3494" t="inlineStr">
        <is>
          <t>Mile</t>
        </is>
      </c>
      <c r="C3494" t="inlineStr">
        <is>
          <t>MHMile</t>
        </is>
      </c>
    </row>
    <row r="3495">
      <c r="A3495" t="inlineStr">
        <is>
          <t>MH-UTI</t>
        </is>
      </c>
      <c r="B3495" t="inlineStr">
        <is>
          <t>Utrik</t>
        </is>
      </c>
      <c r="C3495" t="inlineStr">
        <is>
          <t>MHUtrik</t>
        </is>
      </c>
    </row>
    <row r="3496">
      <c r="A3496" t="inlineStr">
        <is>
          <t>MH-UTI</t>
        </is>
      </c>
      <c r="B3496" t="inlineStr">
        <is>
          <t>Utrōk</t>
        </is>
      </c>
      <c r="C3496" t="inlineStr">
        <is>
          <t>MHUtrōk</t>
        </is>
      </c>
    </row>
    <row r="3497">
      <c r="A3497" t="inlineStr">
        <is>
          <t>MH-WTJ</t>
        </is>
      </c>
      <c r="B3497" t="inlineStr">
        <is>
          <t>Wotje</t>
        </is>
      </c>
      <c r="C3497" t="inlineStr">
        <is>
          <t>MHWotje</t>
        </is>
      </c>
    </row>
    <row r="3498">
      <c r="A3498" t="inlineStr">
        <is>
          <t>MH-WTJ</t>
        </is>
      </c>
      <c r="B3498" t="inlineStr">
        <is>
          <t>Wōjjā</t>
        </is>
      </c>
      <c r="C3498" t="inlineStr">
        <is>
          <t>MHWōjjā</t>
        </is>
      </c>
    </row>
    <row r="3499">
      <c r="A3499" t="inlineStr">
        <is>
          <t>MK-101</t>
        </is>
      </c>
      <c r="B3499" t="inlineStr">
        <is>
          <t>Veles</t>
        </is>
      </c>
      <c r="C3499" t="inlineStr">
        <is>
          <t>MKVeles</t>
        </is>
      </c>
    </row>
    <row r="3500">
      <c r="A3500" t="inlineStr">
        <is>
          <t>MK-102</t>
        </is>
      </c>
      <c r="B3500" t="inlineStr">
        <is>
          <t>Gradsko</t>
        </is>
      </c>
      <c r="C3500" t="inlineStr">
        <is>
          <t>MKGradsko</t>
        </is>
      </c>
    </row>
    <row r="3501">
      <c r="A3501" t="inlineStr">
        <is>
          <t>MK-103</t>
        </is>
      </c>
      <c r="B3501" t="inlineStr">
        <is>
          <t>Demir Kapija</t>
        </is>
      </c>
      <c r="C3501" t="inlineStr">
        <is>
          <t>MKDemir Kapija</t>
        </is>
      </c>
    </row>
    <row r="3502">
      <c r="A3502" t="inlineStr">
        <is>
          <t>MK-104</t>
        </is>
      </c>
      <c r="B3502" t="inlineStr">
        <is>
          <t>Kavadarci</t>
        </is>
      </c>
      <c r="C3502" t="inlineStr">
        <is>
          <t>MKKavadarci</t>
        </is>
      </c>
    </row>
    <row r="3503">
      <c r="A3503" t="inlineStr">
        <is>
          <t>MK-105</t>
        </is>
      </c>
      <c r="B3503" t="inlineStr">
        <is>
          <t>Lozovo</t>
        </is>
      </c>
      <c r="C3503" t="inlineStr">
        <is>
          <t>MKLozovo</t>
        </is>
      </c>
    </row>
    <row r="3504">
      <c r="A3504" t="inlineStr">
        <is>
          <t>MK-106</t>
        </is>
      </c>
      <c r="B3504" t="inlineStr">
        <is>
          <t>Negotino</t>
        </is>
      </c>
      <c r="C3504" t="inlineStr">
        <is>
          <t>MKNegotino</t>
        </is>
      </c>
    </row>
    <row r="3505">
      <c r="A3505" t="inlineStr">
        <is>
          <t>MK-107</t>
        </is>
      </c>
      <c r="B3505" t="inlineStr">
        <is>
          <t>Rosoman</t>
        </is>
      </c>
      <c r="C3505" t="inlineStr">
        <is>
          <t>MKRosoman</t>
        </is>
      </c>
    </row>
    <row r="3506">
      <c r="A3506" t="inlineStr">
        <is>
          <t>MK-108</t>
        </is>
      </c>
      <c r="B3506" t="inlineStr">
        <is>
          <t>Sveti Nikole</t>
        </is>
      </c>
      <c r="C3506" t="inlineStr">
        <is>
          <t>MKSveti Nikole</t>
        </is>
      </c>
    </row>
    <row r="3507">
      <c r="A3507" t="inlineStr">
        <is>
          <t>MK-109</t>
        </is>
      </c>
      <c r="B3507" t="inlineStr">
        <is>
          <t>Čaška</t>
        </is>
      </c>
      <c r="C3507" t="inlineStr">
        <is>
          <t>MKČaška</t>
        </is>
      </c>
    </row>
    <row r="3508">
      <c r="A3508" t="inlineStr">
        <is>
          <t>MK-201</t>
        </is>
      </c>
      <c r="B3508" t="inlineStr">
        <is>
          <t>Berovo</t>
        </is>
      </c>
      <c r="C3508" t="inlineStr">
        <is>
          <t>MKBerovo</t>
        </is>
      </c>
    </row>
    <row r="3509">
      <c r="A3509" t="inlineStr">
        <is>
          <t>MK-202</t>
        </is>
      </c>
      <c r="B3509" t="inlineStr">
        <is>
          <t>Vinica</t>
        </is>
      </c>
      <c r="C3509" t="inlineStr">
        <is>
          <t>MKVinica</t>
        </is>
      </c>
    </row>
    <row r="3510">
      <c r="A3510" t="inlineStr">
        <is>
          <t>MK-203</t>
        </is>
      </c>
      <c r="B3510" t="inlineStr">
        <is>
          <t>Delčevo</t>
        </is>
      </c>
      <c r="C3510" t="inlineStr">
        <is>
          <t>MKDelčevo</t>
        </is>
      </c>
    </row>
    <row r="3511">
      <c r="A3511" t="inlineStr">
        <is>
          <t>MK-204</t>
        </is>
      </c>
      <c r="B3511" t="inlineStr">
        <is>
          <t>Zrnovci</t>
        </is>
      </c>
      <c r="C3511" t="inlineStr">
        <is>
          <t>MKZrnovci</t>
        </is>
      </c>
    </row>
    <row r="3512">
      <c r="A3512" t="inlineStr">
        <is>
          <t>MK-205</t>
        </is>
      </c>
      <c r="B3512" t="inlineStr">
        <is>
          <t>Karbinci</t>
        </is>
      </c>
      <c r="C3512" t="inlineStr">
        <is>
          <t>MKKarbinci</t>
        </is>
      </c>
    </row>
    <row r="3513">
      <c r="A3513" t="inlineStr">
        <is>
          <t>MK-206</t>
        </is>
      </c>
      <c r="B3513" t="inlineStr">
        <is>
          <t>Kočani</t>
        </is>
      </c>
      <c r="C3513" t="inlineStr">
        <is>
          <t>MKKočani</t>
        </is>
      </c>
    </row>
    <row r="3514">
      <c r="A3514" t="inlineStr">
        <is>
          <t>MK-207</t>
        </is>
      </c>
      <c r="B3514" t="inlineStr">
        <is>
          <t>Makedonska Kamenica</t>
        </is>
      </c>
      <c r="C3514" t="inlineStr">
        <is>
          <t>MKMakedonska Kamenica</t>
        </is>
      </c>
    </row>
    <row r="3515">
      <c r="A3515" t="inlineStr">
        <is>
          <t>MK-208</t>
        </is>
      </c>
      <c r="B3515" t="inlineStr">
        <is>
          <t>Pehčevo</t>
        </is>
      </c>
      <c r="C3515" t="inlineStr">
        <is>
          <t>MKPehčevo</t>
        </is>
      </c>
    </row>
    <row r="3516">
      <c r="A3516" t="inlineStr">
        <is>
          <t>MK-209</t>
        </is>
      </c>
      <c r="B3516" t="inlineStr">
        <is>
          <t>Probištip</t>
        </is>
      </c>
      <c r="C3516" t="inlineStr">
        <is>
          <t>MKProbištip</t>
        </is>
      </c>
    </row>
    <row r="3517">
      <c r="A3517" t="inlineStr">
        <is>
          <t>MK-210</t>
        </is>
      </c>
      <c r="B3517" t="inlineStr">
        <is>
          <t>Češinovo-Obleševo</t>
        </is>
      </c>
      <c r="C3517" t="inlineStr">
        <is>
          <t>MKČešinovo-Obleševo</t>
        </is>
      </c>
    </row>
    <row r="3518">
      <c r="A3518" t="inlineStr">
        <is>
          <t>MK-211</t>
        </is>
      </c>
      <c r="B3518" t="inlineStr">
        <is>
          <t>Štip</t>
        </is>
      </c>
      <c r="C3518" t="inlineStr">
        <is>
          <t>MKŠtip</t>
        </is>
      </c>
    </row>
    <row r="3519">
      <c r="A3519" t="inlineStr">
        <is>
          <t>MK-301</t>
        </is>
      </c>
      <c r="B3519" t="inlineStr">
        <is>
          <t>Vevčani</t>
        </is>
      </c>
      <c r="C3519" t="inlineStr">
        <is>
          <t>MKVevčani</t>
        </is>
      </c>
    </row>
    <row r="3520">
      <c r="A3520" t="inlineStr">
        <is>
          <t>MK-303</t>
        </is>
      </c>
      <c r="B3520" t="inlineStr">
        <is>
          <t>Debar</t>
        </is>
      </c>
      <c r="C3520" t="inlineStr">
        <is>
          <t>MKDebar</t>
        </is>
      </c>
    </row>
    <row r="3521">
      <c r="A3521" t="inlineStr">
        <is>
          <t>MK-304</t>
        </is>
      </c>
      <c r="B3521" t="inlineStr">
        <is>
          <t>Debrca</t>
        </is>
      </c>
      <c r="C3521" t="inlineStr">
        <is>
          <t>MKDebrca</t>
        </is>
      </c>
    </row>
    <row r="3522">
      <c r="A3522" t="inlineStr">
        <is>
          <t>MK-307</t>
        </is>
      </c>
      <c r="B3522" t="inlineStr">
        <is>
          <t>Kičevo</t>
        </is>
      </c>
      <c r="C3522" t="inlineStr">
        <is>
          <t>MKKičevo</t>
        </is>
      </c>
    </row>
    <row r="3523">
      <c r="A3523" t="inlineStr">
        <is>
          <t>MK-308</t>
        </is>
      </c>
      <c r="B3523" t="inlineStr">
        <is>
          <t>Makedonski Brod</t>
        </is>
      </c>
      <c r="C3523" t="inlineStr">
        <is>
          <t>MKMakedonski Brod</t>
        </is>
      </c>
    </row>
    <row r="3524">
      <c r="A3524" t="inlineStr">
        <is>
          <t>MK-310</t>
        </is>
      </c>
      <c r="B3524" t="inlineStr">
        <is>
          <t>Ohrid</t>
        </is>
      </c>
      <c r="C3524" t="inlineStr">
        <is>
          <t>MKOhrid</t>
        </is>
      </c>
    </row>
    <row r="3525">
      <c r="A3525" t="inlineStr">
        <is>
          <t>MK-311</t>
        </is>
      </c>
      <c r="B3525" t="inlineStr">
        <is>
          <t>Plasnica</t>
        </is>
      </c>
      <c r="C3525" t="inlineStr">
        <is>
          <t>MKPlasnica</t>
        </is>
      </c>
    </row>
    <row r="3526">
      <c r="A3526" t="inlineStr">
        <is>
          <t>MK-312</t>
        </is>
      </c>
      <c r="B3526" t="inlineStr">
        <is>
          <t>Struga</t>
        </is>
      </c>
      <c r="C3526" t="inlineStr">
        <is>
          <t>MKStruga</t>
        </is>
      </c>
    </row>
    <row r="3527">
      <c r="A3527" t="inlineStr">
        <is>
          <t>MK-313</t>
        </is>
      </c>
      <c r="B3527" t="inlineStr">
        <is>
          <t>Centar Župa</t>
        </is>
      </c>
      <c r="C3527" t="inlineStr">
        <is>
          <t>MKCentar Župa</t>
        </is>
      </c>
    </row>
    <row r="3528">
      <c r="A3528" t="inlineStr">
        <is>
          <t>MK-401</t>
        </is>
      </c>
      <c r="B3528" t="inlineStr">
        <is>
          <t>Bogdanci</t>
        </is>
      </c>
      <c r="C3528" t="inlineStr">
        <is>
          <t>MKBogdanci</t>
        </is>
      </c>
    </row>
    <row r="3529">
      <c r="A3529" t="inlineStr">
        <is>
          <t>MK-402</t>
        </is>
      </c>
      <c r="B3529" t="inlineStr">
        <is>
          <t>Bosilovo</t>
        </is>
      </c>
      <c r="C3529" t="inlineStr">
        <is>
          <t>MKBosilovo</t>
        </is>
      </c>
    </row>
    <row r="3530">
      <c r="A3530" t="inlineStr">
        <is>
          <t>MK-403</t>
        </is>
      </c>
      <c r="B3530" t="inlineStr">
        <is>
          <t>Valandovo</t>
        </is>
      </c>
      <c r="C3530" t="inlineStr">
        <is>
          <t>MKValandovo</t>
        </is>
      </c>
    </row>
    <row r="3531">
      <c r="A3531" t="inlineStr">
        <is>
          <t>MK-404</t>
        </is>
      </c>
      <c r="B3531" t="inlineStr">
        <is>
          <t>Vasilevo</t>
        </is>
      </c>
      <c r="C3531" t="inlineStr">
        <is>
          <t>MKVasilevo</t>
        </is>
      </c>
    </row>
    <row r="3532">
      <c r="A3532" t="inlineStr">
        <is>
          <t>MK-405</t>
        </is>
      </c>
      <c r="B3532" t="inlineStr">
        <is>
          <t>Gevgelija</t>
        </is>
      </c>
      <c r="C3532" t="inlineStr">
        <is>
          <t>MKGevgelija</t>
        </is>
      </c>
    </row>
    <row r="3533">
      <c r="A3533" t="inlineStr">
        <is>
          <t>MK-406</t>
        </is>
      </c>
      <c r="B3533" t="inlineStr">
        <is>
          <t>Dojran</t>
        </is>
      </c>
      <c r="C3533" t="inlineStr">
        <is>
          <t>MKDojran</t>
        </is>
      </c>
    </row>
    <row r="3534">
      <c r="A3534" t="inlineStr">
        <is>
          <t>MK-407</t>
        </is>
      </c>
      <c r="B3534" t="inlineStr">
        <is>
          <t>Konče</t>
        </is>
      </c>
      <c r="C3534" t="inlineStr">
        <is>
          <t>MKKonče</t>
        </is>
      </c>
    </row>
    <row r="3535">
      <c r="A3535" t="inlineStr">
        <is>
          <t>MK-408</t>
        </is>
      </c>
      <c r="B3535" t="inlineStr">
        <is>
          <t>Novo Selo</t>
        </is>
      </c>
      <c r="C3535" t="inlineStr">
        <is>
          <t>MKNovo Selo</t>
        </is>
      </c>
    </row>
    <row r="3536">
      <c r="A3536" t="inlineStr">
        <is>
          <t>MK-409</t>
        </is>
      </c>
      <c r="B3536" t="inlineStr">
        <is>
          <t>Radoviš</t>
        </is>
      </c>
      <c r="C3536" t="inlineStr">
        <is>
          <t>MKRadoviš</t>
        </is>
      </c>
    </row>
    <row r="3537">
      <c r="A3537" t="inlineStr">
        <is>
          <t>MK-410</t>
        </is>
      </c>
      <c r="B3537" t="inlineStr">
        <is>
          <t>Strumica</t>
        </is>
      </c>
      <c r="C3537" t="inlineStr">
        <is>
          <t>MKStrumica</t>
        </is>
      </c>
    </row>
    <row r="3538">
      <c r="A3538" t="inlineStr">
        <is>
          <t>MK-501</t>
        </is>
      </c>
      <c r="B3538" t="inlineStr">
        <is>
          <t>Bitola</t>
        </is>
      </c>
      <c r="C3538" t="inlineStr">
        <is>
          <t>MKBitola</t>
        </is>
      </c>
    </row>
    <row r="3539">
      <c r="A3539" t="inlineStr">
        <is>
          <t>MK-502</t>
        </is>
      </c>
      <c r="B3539" t="inlineStr">
        <is>
          <t>Demir Hisar</t>
        </is>
      </c>
      <c r="C3539" t="inlineStr">
        <is>
          <t>MKDemir Hisar</t>
        </is>
      </c>
    </row>
    <row r="3540">
      <c r="A3540" t="inlineStr">
        <is>
          <t>MK-503</t>
        </is>
      </c>
      <c r="B3540" t="inlineStr">
        <is>
          <t>Dolneni</t>
        </is>
      </c>
      <c r="C3540" t="inlineStr">
        <is>
          <t>MKDolneni</t>
        </is>
      </c>
    </row>
    <row r="3541">
      <c r="A3541" t="inlineStr">
        <is>
          <t>MK-504</t>
        </is>
      </c>
      <c r="B3541" t="inlineStr">
        <is>
          <t>Krivogaštani</t>
        </is>
      </c>
      <c r="C3541" t="inlineStr">
        <is>
          <t>MKKrivogaštani</t>
        </is>
      </c>
    </row>
    <row r="3542">
      <c r="A3542" t="inlineStr">
        <is>
          <t>MK-505</t>
        </is>
      </c>
      <c r="B3542" t="inlineStr">
        <is>
          <t>Kruševo</t>
        </is>
      </c>
      <c r="C3542" t="inlineStr">
        <is>
          <t>MKKruševo</t>
        </is>
      </c>
    </row>
    <row r="3543">
      <c r="A3543" t="inlineStr">
        <is>
          <t>MK-506</t>
        </is>
      </c>
      <c r="B3543" t="inlineStr">
        <is>
          <t>Mogila</t>
        </is>
      </c>
      <c r="C3543" t="inlineStr">
        <is>
          <t>MKMogila</t>
        </is>
      </c>
    </row>
    <row r="3544">
      <c r="A3544" t="inlineStr">
        <is>
          <t>MK-507</t>
        </is>
      </c>
      <c r="B3544" t="inlineStr">
        <is>
          <t>Novaci</t>
        </is>
      </c>
      <c r="C3544" t="inlineStr">
        <is>
          <t>MKNovaci</t>
        </is>
      </c>
    </row>
    <row r="3545">
      <c r="A3545" t="inlineStr">
        <is>
          <t>MK-508</t>
        </is>
      </c>
      <c r="B3545" t="inlineStr">
        <is>
          <t>Prilep</t>
        </is>
      </c>
      <c r="C3545" t="inlineStr">
        <is>
          <t>MKPrilep</t>
        </is>
      </c>
    </row>
    <row r="3546">
      <c r="A3546" t="inlineStr">
        <is>
          <t>MK-509</t>
        </is>
      </c>
      <c r="B3546" t="inlineStr">
        <is>
          <t>Resen</t>
        </is>
      </c>
      <c r="C3546" t="inlineStr">
        <is>
          <t>MKResen</t>
        </is>
      </c>
    </row>
    <row r="3547">
      <c r="A3547" t="inlineStr">
        <is>
          <t>MK-601</t>
        </is>
      </c>
      <c r="B3547" t="inlineStr">
        <is>
          <t>Bogovinje</t>
        </is>
      </c>
      <c r="C3547" t="inlineStr">
        <is>
          <t>MKBogovinje</t>
        </is>
      </c>
    </row>
    <row r="3548">
      <c r="A3548" t="inlineStr">
        <is>
          <t>MK-602</t>
        </is>
      </c>
      <c r="B3548" t="inlineStr">
        <is>
          <t>Brvenica</t>
        </is>
      </c>
      <c r="C3548" t="inlineStr">
        <is>
          <t>MKBrvenica</t>
        </is>
      </c>
    </row>
    <row r="3549">
      <c r="A3549" t="inlineStr">
        <is>
          <t>MK-603</t>
        </is>
      </c>
      <c r="B3549" t="inlineStr">
        <is>
          <t>Vrapčište</t>
        </is>
      </c>
      <c r="C3549" t="inlineStr">
        <is>
          <t>MKVrapčište</t>
        </is>
      </c>
    </row>
    <row r="3550">
      <c r="A3550" t="inlineStr">
        <is>
          <t>MK-604</t>
        </is>
      </c>
      <c r="B3550" t="inlineStr">
        <is>
          <t>Gostivar</t>
        </is>
      </c>
      <c r="C3550" t="inlineStr">
        <is>
          <t>MKGostivar</t>
        </is>
      </c>
    </row>
    <row r="3551">
      <c r="A3551" t="inlineStr">
        <is>
          <t>MK-605</t>
        </is>
      </c>
      <c r="B3551" t="inlineStr">
        <is>
          <t>Želino</t>
        </is>
      </c>
      <c r="C3551" t="inlineStr">
        <is>
          <t>MKŽelino</t>
        </is>
      </c>
    </row>
    <row r="3552">
      <c r="A3552" t="inlineStr">
        <is>
          <t>MK-606</t>
        </is>
      </c>
      <c r="B3552" t="inlineStr">
        <is>
          <t>Jegunovce</t>
        </is>
      </c>
      <c r="C3552" t="inlineStr">
        <is>
          <t>MKJegunovce</t>
        </is>
      </c>
    </row>
    <row r="3553">
      <c r="A3553" t="inlineStr">
        <is>
          <t>MK-607</t>
        </is>
      </c>
      <c r="B3553" t="inlineStr">
        <is>
          <t>Mavrovo i Rostuše</t>
        </is>
      </c>
      <c r="C3553" t="inlineStr">
        <is>
          <t>MKMavrovo i Rostuše</t>
        </is>
      </c>
    </row>
    <row r="3554">
      <c r="A3554" t="inlineStr">
        <is>
          <t>MK-608</t>
        </is>
      </c>
      <c r="B3554" t="inlineStr">
        <is>
          <t>Tearce</t>
        </is>
      </c>
      <c r="C3554" t="inlineStr">
        <is>
          <t>MKTearce</t>
        </is>
      </c>
    </row>
    <row r="3555">
      <c r="A3555" t="inlineStr">
        <is>
          <t>MK-609</t>
        </is>
      </c>
      <c r="B3555" t="inlineStr">
        <is>
          <t>Tetovo</t>
        </is>
      </c>
      <c r="C3555" t="inlineStr">
        <is>
          <t>MKTetovo</t>
        </is>
      </c>
    </row>
    <row r="3556">
      <c r="A3556" t="inlineStr">
        <is>
          <t>MK-701</t>
        </is>
      </c>
      <c r="B3556" t="inlineStr">
        <is>
          <t>Kratovo</t>
        </is>
      </c>
      <c r="C3556" t="inlineStr">
        <is>
          <t>MKKratovo</t>
        </is>
      </c>
    </row>
    <row r="3557">
      <c r="A3557" t="inlineStr">
        <is>
          <t>MK-702</t>
        </is>
      </c>
      <c r="B3557" t="inlineStr">
        <is>
          <t>Kriva Palanka</t>
        </is>
      </c>
      <c r="C3557" t="inlineStr">
        <is>
          <t>MKKriva Palanka</t>
        </is>
      </c>
    </row>
    <row r="3558">
      <c r="A3558" t="inlineStr">
        <is>
          <t>MK-703</t>
        </is>
      </c>
      <c r="B3558" t="inlineStr">
        <is>
          <t>Kumanovo</t>
        </is>
      </c>
      <c r="C3558" t="inlineStr">
        <is>
          <t>MKKumanovo</t>
        </is>
      </c>
    </row>
    <row r="3559">
      <c r="A3559" t="inlineStr">
        <is>
          <t>MK-704</t>
        </is>
      </c>
      <c r="B3559" t="inlineStr">
        <is>
          <t>Lipkovo</t>
        </is>
      </c>
      <c r="C3559" t="inlineStr">
        <is>
          <t>MKLipkovo</t>
        </is>
      </c>
    </row>
    <row r="3560">
      <c r="A3560" t="inlineStr">
        <is>
          <t>MK-705</t>
        </is>
      </c>
      <c r="B3560" t="inlineStr">
        <is>
          <t>Rankovce</t>
        </is>
      </c>
      <c r="C3560" t="inlineStr">
        <is>
          <t>MKRankovce</t>
        </is>
      </c>
    </row>
    <row r="3561">
      <c r="A3561" t="inlineStr">
        <is>
          <t>MK-706</t>
        </is>
      </c>
      <c r="B3561" t="inlineStr">
        <is>
          <t>Staro Nagoričane</t>
        </is>
      </c>
      <c r="C3561" t="inlineStr">
        <is>
          <t>MKStaro Nagoričane</t>
        </is>
      </c>
    </row>
    <row r="3562">
      <c r="A3562" t="inlineStr">
        <is>
          <t>MK-801</t>
        </is>
      </c>
      <c r="B3562" t="inlineStr">
        <is>
          <t>Aerodrom †</t>
        </is>
      </c>
      <c r="C3562" t="inlineStr">
        <is>
          <t>MKAerodrom †</t>
        </is>
      </c>
    </row>
    <row r="3563">
      <c r="A3563" t="inlineStr">
        <is>
          <t>MK-802</t>
        </is>
      </c>
      <c r="B3563" t="inlineStr">
        <is>
          <t>Aračinovo</t>
        </is>
      </c>
      <c r="C3563" t="inlineStr">
        <is>
          <t>MKAračinovo</t>
        </is>
      </c>
    </row>
    <row r="3564">
      <c r="A3564" t="inlineStr">
        <is>
          <t>MK-803</t>
        </is>
      </c>
      <c r="B3564" t="inlineStr">
        <is>
          <t>Butel †</t>
        </is>
      </c>
      <c r="C3564" t="inlineStr">
        <is>
          <t>MKButel †</t>
        </is>
      </c>
    </row>
    <row r="3565">
      <c r="A3565" t="inlineStr">
        <is>
          <t>MK-804</t>
        </is>
      </c>
      <c r="B3565" t="inlineStr">
        <is>
          <t>Gazi Baba †</t>
        </is>
      </c>
      <c r="C3565" t="inlineStr">
        <is>
          <t>MKGazi Baba †</t>
        </is>
      </c>
    </row>
    <row r="3566">
      <c r="A3566" t="inlineStr">
        <is>
          <t>MK-805</t>
        </is>
      </c>
      <c r="B3566" t="inlineStr">
        <is>
          <t>Gjorče Petrov †</t>
        </is>
      </c>
      <c r="C3566" t="inlineStr">
        <is>
          <t>MKGjorče Petrov †</t>
        </is>
      </c>
    </row>
    <row r="3567">
      <c r="A3567" t="inlineStr">
        <is>
          <t>MK-806</t>
        </is>
      </c>
      <c r="B3567" t="inlineStr">
        <is>
          <t>Zelenikovo</t>
        </is>
      </c>
      <c r="C3567" t="inlineStr">
        <is>
          <t>MKZelenikovo</t>
        </is>
      </c>
    </row>
    <row r="3568">
      <c r="A3568" t="inlineStr">
        <is>
          <t>MK-807</t>
        </is>
      </c>
      <c r="B3568" t="inlineStr">
        <is>
          <t>Ilinden</t>
        </is>
      </c>
      <c r="C3568" t="inlineStr">
        <is>
          <t>MKIlinden</t>
        </is>
      </c>
    </row>
    <row r="3569">
      <c r="A3569" t="inlineStr">
        <is>
          <t>MK-808</t>
        </is>
      </c>
      <c r="B3569" t="inlineStr">
        <is>
          <t>Karpoš †</t>
        </is>
      </c>
      <c r="C3569" t="inlineStr">
        <is>
          <t>MKKarpoš †</t>
        </is>
      </c>
    </row>
    <row r="3570">
      <c r="A3570" t="inlineStr">
        <is>
          <t>MK-809</t>
        </is>
      </c>
      <c r="B3570" t="inlineStr">
        <is>
          <t>Kisela Voda †</t>
        </is>
      </c>
      <c r="C3570" t="inlineStr">
        <is>
          <t>MKKisela Voda †</t>
        </is>
      </c>
    </row>
    <row r="3571">
      <c r="A3571" t="inlineStr">
        <is>
          <t>MK-810</t>
        </is>
      </c>
      <c r="B3571" t="inlineStr">
        <is>
          <t>Petrovec</t>
        </is>
      </c>
      <c r="C3571" t="inlineStr">
        <is>
          <t>MKPetrovec</t>
        </is>
      </c>
    </row>
    <row r="3572">
      <c r="A3572" t="inlineStr">
        <is>
          <t>MK-811</t>
        </is>
      </c>
      <c r="B3572" t="inlineStr">
        <is>
          <t>Saraj †</t>
        </is>
      </c>
      <c r="C3572" t="inlineStr">
        <is>
          <t>MKSaraj †</t>
        </is>
      </c>
    </row>
    <row r="3573">
      <c r="A3573" t="inlineStr">
        <is>
          <t>MK-812</t>
        </is>
      </c>
      <c r="B3573" t="inlineStr">
        <is>
          <t>Sopište</t>
        </is>
      </c>
      <c r="C3573" t="inlineStr">
        <is>
          <t>MKSopište</t>
        </is>
      </c>
    </row>
    <row r="3574">
      <c r="A3574" t="inlineStr">
        <is>
          <t>MK-813</t>
        </is>
      </c>
      <c r="B3574" t="inlineStr">
        <is>
          <t>Studeničani</t>
        </is>
      </c>
      <c r="C3574" t="inlineStr">
        <is>
          <t>MKStudeničani</t>
        </is>
      </c>
    </row>
    <row r="3575">
      <c r="A3575" t="inlineStr">
        <is>
          <t>MK-814</t>
        </is>
      </c>
      <c r="B3575" t="inlineStr">
        <is>
          <t>Centar †</t>
        </is>
      </c>
      <c r="C3575" t="inlineStr">
        <is>
          <t>MKCentar †</t>
        </is>
      </c>
    </row>
    <row r="3576">
      <c r="A3576" t="inlineStr">
        <is>
          <t>MK-815</t>
        </is>
      </c>
      <c r="B3576" t="inlineStr">
        <is>
          <t>Čair †</t>
        </is>
      </c>
      <c r="C3576" t="inlineStr">
        <is>
          <t>MKČair †</t>
        </is>
      </c>
    </row>
    <row r="3577">
      <c r="A3577" t="inlineStr">
        <is>
          <t>MK-816</t>
        </is>
      </c>
      <c r="B3577" t="inlineStr">
        <is>
          <t>Čučer-Sandevo</t>
        </is>
      </c>
      <c r="C3577" t="inlineStr">
        <is>
          <t>MKČučer-Sandevo</t>
        </is>
      </c>
    </row>
    <row r="3578">
      <c r="A3578" t="inlineStr">
        <is>
          <t>MK-817</t>
        </is>
      </c>
      <c r="B3578" t="inlineStr">
        <is>
          <t>Šuto Orizari †</t>
        </is>
      </c>
      <c r="C3578" t="inlineStr">
        <is>
          <t>MKŠuto Orizari †</t>
        </is>
      </c>
    </row>
    <row r="3579">
      <c r="A3579" t="inlineStr">
        <is>
          <t>ML-1</t>
        </is>
      </c>
      <c r="B3579" t="inlineStr">
        <is>
          <t>Kayes</t>
        </is>
      </c>
      <c r="C3579" t="inlineStr">
        <is>
          <t>MLKayes</t>
        </is>
      </c>
    </row>
    <row r="3580">
      <c r="A3580" t="inlineStr">
        <is>
          <t>ML-10</t>
        </is>
      </c>
      <c r="B3580" t="inlineStr">
        <is>
          <t>Taoudénit</t>
        </is>
      </c>
      <c r="C3580" t="inlineStr">
        <is>
          <t>MLTaoudénit</t>
        </is>
      </c>
    </row>
    <row r="3581">
      <c r="A3581" t="inlineStr">
        <is>
          <t>ML-2</t>
        </is>
      </c>
      <c r="B3581" t="inlineStr">
        <is>
          <t>Koulikoro</t>
        </is>
      </c>
      <c r="C3581" t="inlineStr">
        <is>
          <t>MLKoulikoro</t>
        </is>
      </c>
    </row>
    <row r="3582">
      <c r="A3582" t="inlineStr">
        <is>
          <t>ML-3</t>
        </is>
      </c>
      <c r="B3582" t="inlineStr">
        <is>
          <t>Sikasso</t>
        </is>
      </c>
      <c r="C3582" t="inlineStr">
        <is>
          <t>MLSikasso</t>
        </is>
      </c>
    </row>
    <row r="3583">
      <c r="A3583" t="inlineStr">
        <is>
          <t>ML-4</t>
        </is>
      </c>
      <c r="B3583" t="inlineStr">
        <is>
          <t>Ségou</t>
        </is>
      </c>
      <c r="C3583" t="inlineStr">
        <is>
          <t>MLSégou</t>
        </is>
      </c>
    </row>
    <row r="3584">
      <c r="A3584" t="inlineStr">
        <is>
          <t>ML-5</t>
        </is>
      </c>
      <c r="B3584" t="inlineStr">
        <is>
          <t>Mopti</t>
        </is>
      </c>
      <c r="C3584" t="inlineStr">
        <is>
          <t>MLMopti</t>
        </is>
      </c>
    </row>
    <row r="3585">
      <c r="A3585" t="inlineStr">
        <is>
          <t>ML-6</t>
        </is>
      </c>
      <c r="B3585" t="inlineStr">
        <is>
          <t>Tombouctou</t>
        </is>
      </c>
      <c r="C3585" t="inlineStr">
        <is>
          <t>MLTombouctou</t>
        </is>
      </c>
    </row>
    <row r="3586">
      <c r="A3586" t="inlineStr">
        <is>
          <t>ML-7</t>
        </is>
      </c>
      <c r="B3586" t="inlineStr">
        <is>
          <t>Gao</t>
        </is>
      </c>
      <c r="C3586" t="inlineStr">
        <is>
          <t>MLGao</t>
        </is>
      </c>
    </row>
    <row r="3587">
      <c r="A3587" t="inlineStr">
        <is>
          <t>ML-8</t>
        </is>
      </c>
      <c r="B3587" t="inlineStr">
        <is>
          <t>Kidal</t>
        </is>
      </c>
      <c r="C3587" t="inlineStr">
        <is>
          <t>MLKidal</t>
        </is>
      </c>
    </row>
    <row r="3588">
      <c r="A3588" t="inlineStr">
        <is>
          <t>ML-9</t>
        </is>
      </c>
      <c r="B3588" t="inlineStr">
        <is>
          <t>Ménaka</t>
        </is>
      </c>
      <c r="C3588" t="inlineStr">
        <is>
          <t>MLMénaka</t>
        </is>
      </c>
    </row>
    <row r="3589">
      <c r="A3589" t="inlineStr">
        <is>
          <t>ML-BKO</t>
        </is>
      </c>
      <c r="B3589" t="inlineStr">
        <is>
          <t>Bamako</t>
        </is>
      </c>
      <c r="C3589" t="inlineStr">
        <is>
          <t>MLBamako</t>
        </is>
      </c>
    </row>
    <row r="3590">
      <c r="A3590" t="inlineStr">
        <is>
          <t>MM-01</t>
        </is>
      </c>
      <c r="B3590" t="inlineStr">
        <is>
          <t>Sagaing</t>
        </is>
      </c>
      <c r="C3590" t="inlineStr">
        <is>
          <t>MMSagaing</t>
        </is>
      </c>
    </row>
    <row r="3591">
      <c r="A3591" t="inlineStr">
        <is>
          <t>MM-02</t>
        </is>
      </c>
      <c r="B3591" t="inlineStr">
        <is>
          <t>Bago</t>
        </is>
      </c>
      <c r="C3591" t="inlineStr">
        <is>
          <t>MMBago</t>
        </is>
      </c>
    </row>
    <row r="3592">
      <c r="A3592" t="inlineStr">
        <is>
          <t>MM-03</t>
        </is>
      </c>
      <c r="B3592" t="inlineStr">
        <is>
          <t>Magway</t>
        </is>
      </c>
      <c r="C3592" t="inlineStr">
        <is>
          <t>MMMagway</t>
        </is>
      </c>
    </row>
    <row r="3593">
      <c r="A3593" t="inlineStr">
        <is>
          <t>MM-04</t>
        </is>
      </c>
      <c r="B3593" t="inlineStr">
        <is>
          <t>Mandalay</t>
        </is>
      </c>
      <c r="C3593" t="inlineStr">
        <is>
          <t>MMMandalay</t>
        </is>
      </c>
    </row>
    <row r="3594">
      <c r="A3594" t="inlineStr">
        <is>
          <t>MM-05</t>
        </is>
      </c>
      <c r="B3594" t="inlineStr">
        <is>
          <t>Tanintharyi</t>
        </is>
      </c>
      <c r="C3594" t="inlineStr">
        <is>
          <t>MMTanintharyi</t>
        </is>
      </c>
    </row>
    <row r="3595">
      <c r="A3595" t="inlineStr">
        <is>
          <t>MM-06</t>
        </is>
      </c>
      <c r="B3595" t="inlineStr">
        <is>
          <t>Yangon</t>
        </is>
      </c>
      <c r="C3595" t="inlineStr">
        <is>
          <t>MMYangon</t>
        </is>
      </c>
    </row>
    <row r="3596">
      <c r="A3596" t="inlineStr">
        <is>
          <t>MM-07</t>
        </is>
      </c>
      <c r="B3596" t="inlineStr">
        <is>
          <t>Ayeyarwady</t>
        </is>
      </c>
      <c r="C3596" t="inlineStr">
        <is>
          <t>MMAyeyarwady</t>
        </is>
      </c>
    </row>
    <row r="3597">
      <c r="A3597" t="inlineStr">
        <is>
          <t>MM-11</t>
        </is>
      </c>
      <c r="B3597" t="inlineStr">
        <is>
          <t>Kachin</t>
        </is>
      </c>
      <c r="C3597" t="inlineStr">
        <is>
          <t>MMKachin</t>
        </is>
      </c>
    </row>
    <row r="3598">
      <c r="A3598" t="inlineStr">
        <is>
          <t>MM-12</t>
        </is>
      </c>
      <c r="B3598" t="inlineStr">
        <is>
          <t>Kayah</t>
        </is>
      </c>
      <c r="C3598" t="inlineStr">
        <is>
          <t>MMKayah</t>
        </is>
      </c>
    </row>
    <row r="3599">
      <c r="A3599" t="inlineStr">
        <is>
          <t>MM-13</t>
        </is>
      </c>
      <c r="B3599" t="inlineStr">
        <is>
          <t>Kayin</t>
        </is>
      </c>
      <c r="C3599" t="inlineStr">
        <is>
          <t>MMKayin</t>
        </is>
      </c>
    </row>
    <row r="3600">
      <c r="A3600" t="inlineStr">
        <is>
          <t>MM-14</t>
        </is>
      </c>
      <c r="B3600" t="inlineStr">
        <is>
          <t>Chin</t>
        </is>
      </c>
      <c r="C3600" t="inlineStr">
        <is>
          <t>MMChin</t>
        </is>
      </c>
    </row>
    <row r="3601">
      <c r="A3601" t="inlineStr">
        <is>
          <t>MM-15</t>
        </is>
      </c>
      <c r="B3601" t="inlineStr">
        <is>
          <t>Mon</t>
        </is>
      </c>
      <c r="C3601" t="inlineStr">
        <is>
          <t>MMMon</t>
        </is>
      </c>
    </row>
    <row r="3602">
      <c r="A3602" t="inlineStr">
        <is>
          <t>MM-16</t>
        </is>
      </c>
      <c r="B3602" t="inlineStr">
        <is>
          <t>Rakhine</t>
        </is>
      </c>
      <c r="C3602" t="inlineStr">
        <is>
          <t>MMRakhine</t>
        </is>
      </c>
    </row>
    <row r="3603">
      <c r="A3603" t="inlineStr">
        <is>
          <t>MM-17</t>
        </is>
      </c>
      <c r="B3603" t="inlineStr">
        <is>
          <t>Shan</t>
        </is>
      </c>
      <c r="C3603" t="inlineStr">
        <is>
          <t>MMShan</t>
        </is>
      </c>
    </row>
    <row r="3604">
      <c r="A3604" t="inlineStr">
        <is>
          <t>MM-18</t>
        </is>
      </c>
      <c r="B3604" t="inlineStr">
        <is>
          <t>Nay Pyi Taw</t>
        </is>
      </c>
      <c r="C3604" t="inlineStr">
        <is>
          <t>MMNay Pyi Taw</t>
        </is>
      </c>
    </row>
    <row r="3605">
      <c r="A3605" t="inlineStr">
        <is>
          <t>MN-035</t>
        </is>
      </c>
      <c r="B3605" t="inlineStr">
        <is>
          <t>Orhon</t>
        </is>
      </c>
      <c r="C3605" t="inlineStr">
        <is>
          <t>MNOrhon</t>
        </is>
      </c>
    </row>
    <row r="3606">
      <c r="A3606" t="inlineStr">
        <is>
          <t>MN-037</t>
        </is>
      </c>
      <c r="B3606" t="inlineStr">
        <is>
          <t>Darhan uul</t>
        </is>
      </c>
      <c r="C3606" t="inlineStr">
        <is>
          <t>MNDarhan uul</t>
        </is>
      </c>
    </row>
    <row r="3607">
      <c r="A3607" t="inlineStr">
        <is>
          <t>MN-039</t>
        </is>
      </c>
      <c r="B3607" t="inlineStr">
        <is>
          <t>Hentiy</t>
        </is>
      </c>
      <c r="C3607" t="inlineStr">
        <is>
          <t>MNHentiy</t>
        </is>
      </c>
    </row>
    <row r="3608">
      <c r="A3608" t="inlineStr">
        <is>
          <t>MN-041</t>
        </is>
      </c>
      <c r="B3608" t="inlineStr">
        <is>
          <t>Hövsgöl</t>
        </is>
      </c>
      <c r="C3608" t="inlineStr">
        <is>
          <t>MNHövsgöl</t>
        </is>
      </c>
    </row>
    <row r="3609">
      <c r="A3609" t="inlineStr">
        <is>
          <t>MN-043</t>
        </is>
      </c>
      <c r="B3609" t="inlineStr">
        <is>
          <t>Hovd</t>
        </is>
      </c>
      <c r="C3609" t="inlineStr">
        <is>
          <t>MNHovd</t>
        </is>
      </c>
    </row>
    <row r="3610">
      <c r="A3610" t="inlineStr">
        <is>
          <t>MN-046</t>
        </is>
      </c>
      <c r="B3610" t="inlineStr">
        <is>
          <t>Uvs</t>
        </is>
      </c>
      <c r="C3610" t="inlineStr">
        <is>
          <t>MNUvs</t>
        </is>
      </c>
    </row>
    <row r="3611">
      <c r="A3611" t="inlineStr">
        <is>
          <t>MN-047</t>
        </is>
      </c>
      <c r="B3611" t="inlineStr">
        <is>
          <t>Töv</t>
        </is>
      </c>
      <c r="C3611" t="inlineStr">
        <is>
          <t>MNTöv</t>
        </is>
      </c>
    </row>
    <row r="3612">
      <c r="A3612" t="inlineStr">
        <is>
          <t>MN-049</t>
        </is>
      </c>
      <c r="B3612" t="inlineStr">
        <is>
          <t>Selenge</t>
        </is>
      </c>
      <c r="C3612" t="inlineStr">
        <is>
          <t>MNSelenge</t>
        </is>
      </c>
    </row>
    <row r="3613">
      <c r="A3613" t="inlineStr">
        <is>
          <t>MN-051</t>
        </is>
      </c>
      <c r="B3613" t="inlineStr">
        <is>
          <t>Sühbaatar</t>
        </is>
      </c>
      <c r="C3613" t="inlineStr">
        <is>
          <t>MNSühbaatar</t>
        </is>
      </c>
    </row>
    <row r="3614">
      <c r="A3614" t="inlineStr">
        <is>
          <t>MN-053</t>
        </is>
      </c>
      <c r="B3614" t="inlineStr">
        <is>
          <t>Ömnögovĭ</t>
        </is>
      </c>
      <c r="C3614" t="inlineStr">
        <is>
          <t>MNÖmnögovĭ</t>
        </is>
      </c>
    </row>
    <row r="3615">
      <c r="A3615" t="inlineStr">
        <is>
          <t>MN-055</t>
        </is>
      </c>
      <c r="B3615" t="inlineStr">
        <is>
          <t>Övörhangay</t>
        </is>
      </c>
      <c r="C3615" t="inlineStr">
        <is>
          <t>MNÖvörhangay</t>
        </is>
      </c>
    </row>
    <row r="3616">
      <c r="A3616" t="inlineStr">
        <is>
          <t>MN-057</t>
        </is>
      </c>
      <c r="B3616" t="inlineStr">
        <is>
          <t>Dzavhan</t>
        </is>
      </c>
      <c r="C3616" t="inlineStr">
        <is>
          <t>MNDzavhan</t>
        </is>
      </c>
    </row>
    <row r="3617">
      <c r="A3617" t="inlineStr">
        <is>
          <t>MN-059</t>
        </is>
      </c>
      <c r="B3617" t="inlineStr">
        <is>
          <t>Dundgovĭ</t>
        </is>
      </c>
      <c r="C3617" t="inlineStr">
        <is>
          <t>MNDundgovĭ</t>
        </is>
      </c>
    </row>
    <row r="3618">
      <c r="A3618" t="inlineStr">
        <is>
          <t>MN-061</t>
        </is>
      </c>
      <c r="B3618" t="inlineStr">
        <is>
          <t>Dornod</t>
        </is>
      </c>
      <c r="C3618" t="inlineStr">
        <is>
          <t>MNDornod</t>
        </is>
      </c>
    </row>
    <row r="3619">
      <c r="A3619" t="inlineStr">
        <is>
          <t>MN-063</t>
        </is>
      </c>
      <c r="B3619" t="inlineStr">
        <is>
          <t>Dornogovĭ</t>
        </is>
      </c>
      <c r="C3619" t="inlineStr">
        <is>
          <t>MNDornogovĭ</t>
        </is>
      </c>
    </row>
    <row r="3620">
      <c r="A3620" t="inlineStr">
        <is>
          <t>MN-064</t>
        </is>
      </c>
      <c r="B3620" t="inlineStr">
        <is>
          <t>Govĭ-Sümber</t>
        </is>
      </c>
      <c r="C3620" t="inlineStr">
        <is>
          <t>MNGovĭ-Sümber</t>
        </is>
      </c>
    </row>
    <row r="3621">
      <c r="A3621" t="inlineStr">
        <is>
          <t>MN-065</t>
        </is>
      </c>
      <c r="B3621" t="inlineStr">
        <is>
          <t>Govĭ-Altay</t>
        </is>
      </c>
      <c r="C3621" t="inlineStr">
        <is>
          <t>MNGovĭ-Altay</t>
        </is>
      </c>
    </row>
    <row r="3622">
      <c r="A3622" t="inlineStr">
        <is>
          <t>MN-067</t>
        </is>
      </c>
      <c r="B3622" t="inlineStr">
        <is>
          <t>Bulgan</t>
        </is>
      </c>
      <c r="C3622" t="inlineStr">
        <is>
          <t>MNBulgan</t>
        </is>
      </c>
    </row>
    <row r="3623">
      <c r="A3623" t="inlineStr">
        <is>
          <t>MN-069</t>
        </is>
      </c>
      <c r="B3623" t="inlineStr">
        <is>
          <t>Bayanhongor</t>
        </is>
      </c>
      <c r="C3623" t="inlineStr">
        <is>
          <t>MNBayanhongor</t>
        </is>
      </c>
    </row>
    <row r="3624">
      <c r="A3624" t="inlineStr">
        <is>
          <t>MN-071</t>
        </is>
      </c>
      <c r="B3624" t="inlineStr">
        <is>
          <t>Bayan-Ölgiy</t>
        </is>
      </c>
      <c r="C3624" t="inlineStr">
        <is>
          <t>MNBayan-Ölgiy</t>
        </is>
      </c>
    </row>
    <row r="3625">
      <c r="A3625" t="inlineStr">
        <is>
          <t>MN-073</t>
        </is>
      </c>
      <c r="B3625" t="inlineStr">
        <is>
          <t>Arhangay</t>
        </is>
      </c>
      <c r="C3625" t="inlineStr">
        <is>
          <t>MNArhangay</t>
        </is>
      </c>
    </row>
    <row r="3626">
      <c r="A3626" t="inlineStr">
        <is>
          <t>MN-1</t>
        </is>
      </c>
      <c r="B3626" t="inlineStr">
        <is>
          <t>Ulaanbaatar</t>
        </is>
      </c>
      <c r="C3626" t="inlineStr">
        <is>
          <t>MNUlaanbaatar</t>
        </is>
      </c>
    </row>
    <row r="3627">
      <c r="A3627" t="inlineStr">
        <is>
          <t>MR-01</t>
        </is>
      </c>
      <c r="B3627" t="inlineStr">
        <is>
          <t>Hodh ech Chargui</t>
        </is>
      </c>
      <c r="C3627" t="inlineStr">
        <is>
          <t>MRHodh ech Chargui</t>
        </is>
      </c>
    </row>
    <row r="3628">
      <c r="A3628" t="inlineStr">
        <is>
          <t>MR-02</t>
        </is>
      </c>
      <c r="B3628" t="inlineStr">
        <is>
          <t>Hodh el Gharbi</t>
        </is>
      </c>
      <c r="C3628" t="inlineStr">
        <is>
          <t>MRHodh el Gharbi</t>
        </is>
      </c>
    </row>
    <row r="3629">
      <c r="A3629" t="inlineStr">
        <is>
          <t>MR-03</t>
        </is>
      </c>
      <c r="B3629" t="inlineStr">
        <is>
          <t>Assaba</t>
        </is>
      </c>
      <c r="C3629" t="inlineStr">
        <is>
          <t>MRAssaba</t>
        </is>
      </c>
    </row>
    <row r="3630">
      <c r="A3630" t="inlineStr">
        <is>
          <t>MR-04</t>
        </is>
      </c>
      <c r="B3630" t="inlineStr">
        <is>
          <t>Gorgol</t>
        </is>
      </c>
      <c r="C3630" t="inlineStr">
        <is>
          <t>MRGorgol</t>
        </is>
      </c>
    </row>
    <row r="3631">
      <c r="A3631" t="inlineStr">
        <is>
          <t>MR-05</t>
        </is>
      </c>
      <c r="B3631" t="inlineStr">
        <is>
          <t>Brakna</t>
        </is>
      </c>
      <c r="C3631" t="inlineStr">
        <is>
          <t>MRBrakna</t>
        </is>
      </c>
    </row>
    <row r="3632">
      <c r="A3632" t="inlineStr">
        <is>
          <t>MR-06</t>
        </is>
      </c>
      <c r="B3632" t="inlineStr">
        <is>
          <t>Trarza</t>
        </is>
      </c>
      <c r="C3632" t="inlineStr">
        <is>
          <t>MRTrarza</t>
        </is>
      </c>
    </row>
    <row r="3633">
      <c r="A3633" t="inlineStr">
        <is>
          <t>MR-07</t>
        </is>
      </c>
      <c r="B3633" t="inlineStr">
        <is>
          <t>Adrar</t>
        </is>
      </c>
      <c r="C3633" t="inlineStr">
        <is>
          <t>MRAdrar</t>
        </is>
      </c>
    </row>
    <row r="3634">
      <c r="A3634" t="inlineStr">
        <is>
          <t>MR-08</t>
        </is>
      </c>
      <c r="B3634" t="inlineStr">
        <is>
          <t>Dakhlet Nouâdhibou</t>
        </is>
      </c>
      <c r="C3634" t="inlineStr">
        <is>
          <t>MRDakhlet Nouâdhibou</t>
        </is>
      </c>
    </row>
    <row r="3635">
      <c r="A3635" t="inlineStr">
        <is>
          <t>MR-09</t>
        </is>
      </c>
      <c r="B3635" t="inlineStr">
        <is>
          <t>Tagant</t>
        </is>
      </c>
      <c r="C3635" t="inlineStr">
        <is>
          <t>MRTagant</t>
        </is>
      </c>
    </row>
    <row r="3636">
      <c r="A3636" t="inlineStr">
        <is>
          <t>MR-10</t>
        </is>
      </c>
      <c r="B3636" t="inlineStr">
        <is>
          <t>Guidimaka</t>
        </is>
      </c>
      <c r="C3636" t="inlineStr">
        <is>
          <t>MRGuidimaka</t>
        </is>
      </c>
    </row>
    <row r="3637">
      <c r="A3637" t="inlineStr">
        <is>
          <t>MR-11</t>
        </is>
      </c>
      <c r="B3637" t="inlineStr">
        <is>
          <t>Tiris Zemmour</t>
        </is>
      </c>
      <c r="C3637" t="inlineStr">
        <is>
          <t>MRTiris Zemmour</t>
        </is>
      </c>
    </row>
    <row r="3638">
      <c r="A3638" t="inlineStr">
        <is>
          <t>MR-12</t>
        </is>
      </c>
      <c r="B3638" t="inlineStr">
        <is>
          <t>Inchiri</t>
        </is>
      </c>
      <c r="C3638" t="inlineStr">
        <is>
          <t>MRInchiri</t>
        </is>
      </c>
    </row>
    <row r="3639">
      <c r="A3639" t="inlineStr">
        <is>
          <t>MR-13</t>
        </is>
      </c>
      <c r="B3639" t="inlineStr">
        <is>
          <t>Nuwākshūţ al Gharbīyah</t>
        </is>
      </c>
      <c r="C3639" t="inlineStr">
        <is>
          <t>MRNuwākshūţ al Gharbīyah</t>
        </is>
      </c>
    </row>
    <row r="3640">
      <c r="A3640" t="inlineStr">
        <is>
          <t>MR-13</t>
        </is>
      </c>
      <c r="B3640" t="inlineStr">
        <is>
          <t>Nouakchott Ouest</t>
        </is>
      </c>
      <c r="C3640" t="inlineStr">
        <is>
          <t>MRNouakchott Ouest</t>
        </is>
      </c>
    </row>
    <row r="3641">
      <c r="A3641" t="inlineStr">
        <is>
          <t>MR-14</t>
        </is>
      </c>
      <c r="B3641" t="inlineStr">
        <is>
          <t>Nuwākshūţ ash Shamālīyah</t>
        </is>
      </c>
      <c r="C3641" t="inlineStr">
        <is>
          <t>MRNuwākshūţ ash Shamālīyah</t>
        </is>
      </c>
    </row>
    <row r="3642">
      <c r="A3642" t="inlineStr">
        <is>
          <t>MR-14</t>
        </is>
      </c>
      <c r="B3642" t="inlineStr">
        <is>
          <t>Nouakchott Nord</t>
        </is>
      </c>
      <c r="C3642" t="inlineStr">
        <is>
          <t>MRNouakchott Nord</t>
        </is>
      </c>
    </row>
    <row r="3643">
      <c r="A3643" t="inlineStr">
        <is>
          <t>MR-15</t>
        </is>
      </c>
      <c r="B3643" t="inlineStr">
        <is>
          <t>Nuwākshūţ al Janūbīyah</t>
        </is>
      </c>
      <c r="C3643" t="inlineStr">
        <is>
          <t>MRNuwākshūţ al Janūbīyah</t>
        </is>
      </c>
    </row>
    <row r="3644">
      <c r="A3644" t="inlineStr">
        <is>
          <t>MR-15</t>
        </is>
      </c>
      <c r="B3644" t="inlineStr">
        <is>
          <t>Nouakchott Sud</t>
        </is>
      </c>
      <c r="C3644" t="inlineStr">
        <is>
          <t>MRNouakchott Sud</t>
        </is>
      </c>
    </row>
    <row r="3645">
      <c r="A3645" t="inlineStr">
        <is>
          <t>MT-01</t>
        </is>
      </c>
      <c r="B3645" t="inlineStr">
        <is>
          <t>Attard</t>
        </is>
      </c>
      <c r="C3645" t="inlineStr">
        <is>
          <t>MTAttard</t>
        </is>
      </c>
    </row>
    <row r="3646">
      <c r="A3646" t="inlineStr">
        <is>
          <t>MT-01</t>
        </is>
      </c>
      <c r="B3646" t="inlineStr">
        <is>
          <t>Attard</t>
        </is>
      </c>
      <c r="C3646" t="inlineStr">
        <is>
          <t>MTAttard</t>
        </is>
      </c>
    </row>
    <row r="3647">
      <c r="A3647" t="inlineStr">
        <is>
          <t>MT-02</t>
        </is>
      </c>
      <c r="B3647" t="inlineStr">
        <is>
          <t>Balzan</t>
        </is>
      </c>
      <c r="C3647" t="inlineStr">
        <is>
          <t>MTBalzan</t>
        </is>
      </c>
    </row>
    <row r="3648">
      <c r="A3648" t="inlineStr">
        <is>
          <t>MT-02</t>
        </is>
      </c>
      <c r="B3648" t="inlineStr">
        <is>
          <t>Balzan</t>
        </is>
      </c>
      <c r="C3648" t="inlineStr">
        <is>
          <t>MTBalzan</t>
        </is>
      </c>
    </row>
    <row r="3649">
      <c r="A3649" t="inlineStr">
        <is>
          <t>MT-03</t>
        </is>
      </c>
      <c r="B3649" t="inlineStr">
        <is>
          <t>Birgu</t>
        </is>
      </c>
      <c r="C3649" t="inlineStr">
        <is>
          <t>MTBirgu</t>
        </is>
      </c>
    </row>
    <row r="3650">
      <c r="A3650" t="inlineStr">
        <is>
          <t>MT-03</t>
        </is>
      </c>
      <c r="B3650" t="inlineStr">
        <is>
          <t>Birgu</t>
        </is>
      </c>
      <c r="C3650" t="inlineStr">
        <is>
          <t>MTBirgu</t>
        </is>
      </c>
    </row>
    <row r="3651">
      <c r="A3651" t="inlineStr">
        <is>
          <t>MT-04</t>
        </is>
      </c>
      <c r="B3651" t="inlineStr">
        <is>
          <t>Birkirkara</t>
        </is>
      </c>
      <c r="C3651" t="inlineStr">
        <is>
          <t>MTBirkirkara</t>
        </is>
      </c>
    </row>
    <row r="3652">
      <c r="A3652" t="inlineStr">
        <is>
          <t>MT-04</t>
        </is>
      </c>
      <c r="B3652" t="inlineStr">
        <is>
          <t>Birkirkara</t>
        </is>
      </c>
      <c r="C3652" t="inlineStr">
        <is>
          <t>MTBirkirkara</t>
        </is>
      </c>
    </row>
    <row r="3653">
      <c r="A3653" t="inlineStr">
        <is>
          <t>MT-05</t>
        </is>
      </c>
      <c r="B3653" t="inlineStr">
        <is>
          <t>Birżebbuġa</t>
        </is>
      </c>
      <c r="C3653" t="inlineStr">
        <is>
          <t>MTBirżebbuġa</t>
        </is>
      </c>
    </row>
    <row r="3654">
      <c r="A3654" t="inlineStr">
        <is>
          <t>MT-05</t>
        </is>
      </c>
      <c r="B3654" t="inlineStr">
        <is>
          <t>Birżebbuġa</t>
        </is>
      </c>
      <c r="C3654" t="inlineStr">
        <is>
          <t>MTBirżebbuġa</t>
        </is>
      </c>
    </row>
    <row r="3655">
      <c r="A3655" t="inlineStr">
        <is>
          <t>MT-06</t>
        </is>
      </c>
      <c r="B3655" t="inlineStr">
        <is>
          <t>Bormla</t>
        </is>
      </c>
      <c r="C3655" t="inlineStr">
        <is>
          <t>MTBormla</t>
        </is>
      </c>
    </row>
    <row r="3656">
      <c r="A3656" t="inlineStr">
        <is>
          <t>MT-06</t>
        </is>
      </c>
      <c r="B3656" t="inlineStr">
        <is>
          <t>Bormla</t>
        </is>
      </c>
      <c r="C3656" t="inlineStr">
        <is>
          <t>MTBormla</t>
        </is>
      </c>
    </row>
    <row r="3657">
      <c r="A3657" t="inlineStr">
        <is>
          <t>MT-07</t>
        </is>
      </c>
      <c r="B3657" t="inlineStr">
        <is>
          <t>Dingli</t>
        </is>
      </c>
      <c r="C3657" t="inlineStr">
        <is>
          <t>MTDingli</t>
        </is>
      </c>
    </row>
    <row r="3658">
      <c r="A3658" t="inlineStr">
        <is>
          <t>MT-07</t>
        </is>
      </c>
      <c r="B3658" t="inlineStr">
        <is>
          <t>Dingli</t>
        </is>
      </c>
      <c r="C3658" t="inlineStr">
        <is>
          <t>MTDingli</t>
        </is>
      </c>
    </row>
    <row r="3659">
      <c r="A3659" t="inlineStr">
        <is>
          <t>MT-08</t>
        </is>
      </c>
      <c r="B3659" t="inlineStr">
        <is>
          <t>Fgura</t>
        </is>
      </c>
      <c r="C3659" t="inlineStr">
        <is>
          <t>MTFgura</t>
        </is>
      </c>
    </row>
    <row r="3660">
      <c r="A3660" t="inlineStr">
        <is>
          <t>MT-08</t>
        </is>
      </c>
      <c r="B3660" t="inlineStr">
        <is>
          <t>Fgura</t>
        </is>
      </c>
      <c r="C3660" t="inlineStr">
        <is>
          <t>MTFgura</t>
        </is>
      </c>
    </row>
    <row r="3661">
      <c r="A3661" t="inlineStr">
        <is>
          <t>MT-09</t>
        </is>
      </c>
      <c r="B3661" t="inlineStr">
        <is>
          <t>Floriana</t>
        </is>
      </c>
      <c r="C3661" t="inlineStr">
        <is>
          <t>MTFloriana</t>
        </is>
      </c>
    </row>
    <row r="3662">
      <c r="A3662" t="inlineStr">
        <is>
          <t>MT-09</t>
        </is>
      </c>
      <c r="B3662" t="inlineStr">
        <is>
          <t>Floriana</t>
        </is>
      </c>
      <c r="C3662" t="inlineStr">
        <is>
          <t>MTFloriana</t>
        </is>
      </c>
    </row>
    <row r="3663">
      <c r="A3663" t="inlineStr">
        <is>
          <t>MT-10</t>
        </is>
      </c>
      <c r="B3663" t="inlineStr">
        <is>
          <t>Fontana</t>
        </is>
      </c>
      <c r="C3663" t="inlineStr">
        <is>
          <t>MTFontana</t>
        </is>
      </c>
    </row>
    <row r="3664">
      <c r="A3664" t="inlineStr">
        <is>
          <t>MT-10</t>
        </is>
      </c>
      <c r="B3664" t="inlineStr">
        <is>
          <t>Fontana</t>
        </is>
      </c>
      <c r="C3664" t="inlineStr">
        <is>
          <t>MTFontana</t>
        </is>
      </c>
    </row>
    <row r="3665">
      <c r="A3665" t="inlineStr">
        <is>
          <t>MT-11</t>
        </is>
      </c>
      <c r="B3665" t="inlineStr">
        <is>
          <t>Gudja</t>
        </is>
      </c>
      <c r="C3665" t="inlineStr">
        <is>
          <t>MTGudja</t>
        </is>
      </c>
    </row>
    <row r="3666">
      <c r="A3666" t="inlineStr">
        <is>
          <t>MT-11</t>
        </is>
      </c>
      <c r="B3666" t="inlineStr">
        <is>
          <t>Gudja</t>
        </is>
      </c>
      <c r="C3666" t="inlineStr">
        <is>
          <t>MTGudja</t>
        </is>
      </c>
    </row>
    <row r="3667">
      <c r="A3667" t="inlineStr">
        <is>
          <t>MT-12</t>
        </is>
      </c>
      <c r="B3667" t="inlineStr">
        <is>
          <t>Gżira</t>
        </is>
      </c>
      <c r="C3667" t="inlineStr">
        <is>
          <t>MTGżira</t>
        </is>
      </c>
    </row>
    <row r="3668">
      <c r="A3668" t="inlineStr">
        <is>
          <t>MT-12</t>
        </is>
      </c>
      <c r="B3668" t="inlineStr">
        <is>
          <t>Gżira</t>
        </is>
      </c>
      <c r="C3668" t="inlineStr">
        <is>
          <t>MTGżira</t>
        </is>
      </c>
    </row>
    <row r="3669">
      <c r="A3669" t="inlineStr">
        <is>
          <t>MT-13</t>
        </is>
      </c>
      <c r="B3669" t="inlineStr">
        <is>
          <t>Għajnsielem</t>
        </is>
      </c>
      <c r="C3669" t="inlineStr">
        <is>
          <t>MTGħajnsielem</t>
        </is>
      </c>
    </row>
    <row r="3670">
      <c r="A3670" t="inlineStr">
        <is>
          <t>MT-13</t>
        </is>
      </c>
      <c r="B3670" t="inlineStr">
        <is>
          <t>Għajnsielem</t>
        </is>
      </c>
      <c r="C3670" t="inlineStr">
        <is>
          <t>MTGħajnsielem</t>
        </is>
      </c>
    </row>
    <row r="3671">
      <c r="A3671" t="inlineStr">
        <is>
          <t>MT-14</t>
        </is>
      </c>
      <c r="B3671" t="inlineStr">
        <is>
          <t>Għarb</t>
        </is>
      </c>
      <c r="C3671" t="inlineStr">
        <is>
          <t>MTGħarb</t>
        </is>
      </c>
    </row>
    <row r="3672">
      <c r="A3672" t="inlineStr">
        <is>
          <t>MT-14</t>
        </is>
      </c>
      <c r="B3672" t="inlineStr">
        <is>
          <t>Għarb</t>
        </is>
      </c>
      <c r="C3672" t="inlineStr">
        <is>
          <t>MTGħarb</t>
        </is>
      </c>
    </row>
    <row r="3673">
      <c r="A3673" t="inlineStr">
        <is>
          <t>MT-15</t>
        </is>
      </c>
      <c r="B3673" t="inlineStr">
        <is>
          <t>Għargħur</t>
        </is>
      </c>
      <c r="C3673" t="inlineStr">
        <is>
          <t>MTGħargħur</t>
        </is>
      </c>
    </row>
    <row r="3674">
      <c r="A3674" t="inlineStr">
        <is>
          <t>MT-15</t>
        </is>
      </c>
      <c r="B3674" t="inlineStr">
        <is>
          <t>Għargħur</t>
        </is>
      </c>
      <c r="C3674" t="inlineStr">
        <is>
          <t>MTGħargħur</t>
        </is>
      </c>
    </row>
    <row r="3675">
      <c r="A3675" t="inlineStr">
        <is>
          <t>MT-16</t>
        </is>
      </c>
      <c r="B3675" t="inlineStr">
        <is>
          <t>Għasri</t>
        </is>
      </c>
      <c r="C3675" t="inlineStr">
        <is>
          <t>MTGħasri</t>
        </is>
      </c>
    </row>
    <row r="3676">
      <c r="A3676" t="inlineStr">
        <is>
          <t>MT-16</t>
        </is>
      </c>
      <c r="B3676" t="inlineStr">
        <is>
          <t>Għasri</t>
        </is>
      </c>
      <c r="C3676" t="inlineStr">
        <is>
          <t>MTGħasri</t>
        </is>
      </c>
    </row>
    <row r="3677">
      <c r="A3677" t="inlineStr">
        <is>
          <t>MT-17</t>
        </is>
      </c>
      <c r="B3677" t="inlineStr">
        <is>
          <t>Għaxaq</t>
        </is>
      </c>
      <c r="C3677" t="inlineStr">
        <is>
          <t>MTGħaxaq</t>
        </is>
      </c>
    </row>
    <row r="3678">
      <c r="A3678" t="inlineStr">
        <is>
          <t>MT-17</t>
        </is>
      </c>
      <c r="B3678" t="inlineStr">
        <is>
          <t>Għaxaq</t>
        </is>
      </c>
      <c r="C3678" t="inlineStr">
        <is>
          <t>MTGħaxaq</t>
        </is>
      </c>
    </row>
    <row r="3679">
      <c r="A3679" t="inlineStr">
        <is>
          <t>MT-18</t>
        </is>
      </c>
      <c r="B3679" t="inlineStr">
        <is>
          <t>Ħamrun</t>
        </is>
      </c>
      <c r="C3679" t="inlineStr">
        <is>
          <t>MTĦamrun</t>
        </is>
      </c>
    </row>
    <row r="3680">
      <c r="A3680" t="inlineStr">
        <is>
          <t>MT-18</t>
        </is>
      </c>
      <c r="B3680" t="inlineStr">
        <is>
          <t>Ħamrun</t>
        </is>
      </c>
      <c r="C3680" t="inlineStr">
        <is>
          <t>MTĦamrun</t>
        </is>
      </c>
    </row>
    <row r="3681">
      <c r="A3681" t="inlineStr">
        <is>
          <t>MT-19</t>
        </is>
      </c>
      <c r="B3681" t="inlineStr">
        <is>
          <t>Iklin</t>
        </is>
      </c>
      <c r="C3681" t="inlineStr">
        <is>
          <t>MTIklin</t>
        </is>
      </c>
    </row>
    <row r="3682">
      <c r="A3682" t="inlineStr">
        <is>
          <t>MT-19</t>
        </is>
      </c>
      <c r="B3682" t="inlineStr">
        <is>
          <t>Iklin</t>
        </is>
      </c>
      <c r="C3682" t="inlineStr">
        <is>
          <t>MTIklin</t>
        </is>
      </c>
    </row>
    <row r="3683">
      <c r="A3683" t="inlineStr">
        <is>
          <t>MT-20</t>
        </is>
      </c>
      <c r="B3683" t="inlineStr">
        <is>
          <t>Isla</t>
        </is>
      </c>
      <c r="C3683" t="inlineStr">
        <is>
          <t>MTIsla</t>
        </is>
      </c>
    </row>
    <row r="3684">
      <c r="A3684" t="inlineStr">
        <is>
          <t>MT-20</t>
        </is>
      </c>
      <c r="B3684" t="inlineStr">
        <is>
          <t>Isla</t>
        </is>
      </c>
      <c r="C3684" t="inlineStr">
        <is>
          <t>MTIsla</t>
        </is>
      </c>
    </row>
    <row r="3685">
      <c r="A3685" t="inlineStr">
        <is>
          <t>MT-21</t>
        </is>
      </c>
      <c r="B3685" t="inlineStr">
        <is>
          <t>Kalkara</t>
        </is>
      </c>
      <c r="C3685" t="inlineStr">
        <is>
          <t>MTKalkara</t>
        </is>
      </c>
    </row>
    <row r="3686">
      <c r="A3686" t="inlineStr">
        <is>
          <t>MT-21</t>
        </is>
      </c>
      <c r="B3686" t="inlineStr">
        <is>
          <t>Kalkara</t>
        </is>
      </c>
      <c r="C3686" t="inlineStr">
        <is>
          <t>MTKalkara</t>
        </is>
      </c>
    </row>
    <row r="3687">
      <c r="A3687" t="inlineStr">
        <is>
          <t>MT-22</t>
        </is>
      </c>
      <c r="B3687" t="inlineStr">
        <is>
          <t>Kerċem</t>
        </is>
      </c>
      <c r="C3687" t="inlineStr">
        <is>
          <t>MTKerċem</t>
        </is>
      </c>
    </row>
    <row r="3688">
      <c r="A3688" t="inlineStr">
        <is>
          <t>MT-22</t>
        </is>
      </c>
      <c r="B3688" t="inlineStr">
        <is>
          <t>Kerċem</t>
        </is>
      </c>
      <c r="C3688" t="inlineStr">
        <is>
          <t>MTKerċem</t>
        </is>
      </c>
    </row>
    <row r="3689">
      <c r="A3689" t="inlineStr">
        <is>
          <t>MT-23</t>
        </is>
      </c>
      <c r="B3689" t="inlineStr">
        <is>
          <t>Kirkop</t>
        </is>
      </c>
      <c r="C3689" t="inlineStr">
        <is>
          <t>MTKirkop</t>
        </is>
      </c>
    </row>
    <row r="3690">
      <c r="A3690" t="inlineStr">
        <is>
          <t>MT-23</t>
        </is>
      </c>
      <c r="B3690" t="inlineStr">
        <is>
          <t>Kirkop</t>
        </is>
      </c>
      <c r="C3690" t="inlineStr">
        <is>
          <t>MTKirkop</t>
        </is>
      </c>
    </row>
    <row r="3691">
      <c r="A3691" t="inlineStr">
        <is>
          <t>MT-24</t>
        </is>
      </c>
      <c r="B3691" t="inlineStr">
        <is>
          <t>Lija</t>
        </is>
      </c>
      <c r="C3691" t="inlineStr">
        <is>
          <t>MTLija</t>
        </is>
      </c>
    </row>
    <row r="3692">
      <c r="A3692" t="inlineStr">
        <is>
          <t>MT-24</t>
        </is>
      </c>
      <c r="B3692" t="inlineStr">
        <is>
          <t>Lija</t>
        </is>
      </c>
      <c r="C3692" t="inlineStr">
        <is>
          <t>MTLija</t>
        </is>
      </c>
    </row>
    <row r="3693">
      <c r="A3693" t="inlineStr">
        <is>
          <t>MT-25</t>
        </is>
      </c>
      <c r="B3693" t="inlineStr">
        <is>
          <t>Luqa</t>
        </is>
      </c>
      <c r="C3693" t="inlineStr">
        <is>
          <t>MTLuqa</t>
        </is>
      </c>
    </row>
    <row r="3694">
      <c r="A3694" t="inlineStr">
        <is>
          <t>MT-25</t>
        </is>
      </c>
      <c r="B3694" t="inlineStr">
        <is>
          <t>Luqa</t>
        </is>
      </c>
      <c r="C3694" t="inlineStr">
        <is>
          <t>MTLuqa</t>
        </is>
      </c>
    </row>
    <row r="3695">
      <c r="A3695" t="inlineStr">
        <is>
          <t>MT-26</t>
        </is>
      </c>
      <c r="B3695" t="inlineStr">
        <is>
          <t>Marsa</t>
        </is>
      </c>
      <c r="C3695" t="inlineStr">
        <is>
          <t>MTMarsa</t>
        </is>
      </c>
    </row>
    <row r="3696">
      <c r="A3696" t="inlineStr">
        <is>
          <t>MT-26</t>
        </is>
      </c>
      <c r="B3696" t="inlineStr">
        <is>
          <t>Marsa</t>
        </is>
      </c>
      <c r="C3696" t="inlineStr">
        <is>
          <t>MTMarsa</t>
        </is>
      </c>
    </row>
    <row r="3697">
      <c r="A3697" t="inlineStr">
        <is>
          <t>MT-27</t>
        </is>
      </c>
      <c r="B3697" t="inlineStr">
        <is>
          <t>Marsaskala</t>
        </is>
      </c>
      <c r="C3697" t="inlineStr">
        <is>
          <t>MTMarsaskala</t>
        </is>
      </c>
    </row>
    <row r="3698">
      <c r="A3698" t="inlineStr">
        <is>
          <t>MT-27</t>
        </is>
      </c>
      <c r="B3698" t="inlineStr">
        <is>
          <t>Marsaskala</t>
        </is>
      </c>
      <c r="C3698" t="inlineStr">
        <is>
          <t>MTMarsaskala</t>
        </is>
      </c>
    </row>
    <row r="3699">
      <c r="A3699" t="inlineStr">
        <is>
          <t>MT-28</t>
        </is>
      </c>
      <c r="B3699" t="inlineStr">
        <is>
          <t>Marsaxlokk</t>
        </is>
      </c>
      <c r="C3699" t="inlineStr">
        <is>
          <t>MTMarsaxlokk</t>
        </is>
      </c>
    </row>
    <row r="3700">
      <c r="A3700" t="inlineStr">
        <is>
          <t>MT-28</t>
        </is>
      </c>
      <c r="B3700" t="inlineStr">
        <is>
          <t>Marsaxlokk</t>
        </is>
      </c>
      <c r="C3700" t="inlineStr">
        <is>
          <t>MTMarsaxlokk</t>
        </is>
      </c>
    </row>
    <row r="3701">
      <c r="A3701" t="inlineStr">
        <is>
          <t>MT-29</t>
        </is>
      </c>
      <c r="B3701" t="inlineStr">
        <is>
          <t>Mdina</t>
        </is>
      </c>
      <c r="C3701" t="inlineStr">
        <is>
          <t>MTMdina</t>
        </is>
      </c>
    </row>
    <row r="3702">
      <c r="A3702" t="inlineStr">
        <is>
          <t>MT-29</t>
        </is>
      </c>
      <c r="B3702" t="inlineStr">
        <is>
          <t>Mdina</t>
        </is>
      </c>
      <c r="C3702" t="inlineStr">
        <is>
          <t>MTMdina</t>
        </is>
      </c>
    </row>
    <row r="3703">
      <c r="A3703" t="inlineStr">
        <is>
          <t>MT-30</t>
        </is>
      </c>
      <c r="B3703" t="inlineStr">
        <is>
          <t>Mellieħa</t>
        </is>
      </c>
      <c r="C3703" t="inlineStr">
        <is>
          <t>MTMellieħa</t>
        </is>
      </c>
    </row>
    <row r="3704">
      <c r="A3704" t="inlineStr">
        <is>
          <t>MT-30</t>
        </is>
      </c>
      <c r="B3704" t="inlineStr">
        <is>
          <t>Mellieħa</t>
        </is>
      </c>
      <c r="C3704" t="inlineStr">
        <is>
          <t>MTMellieħa</t>
        </is>
      </c>
    </row>
    <row r="3705">
      <c r="A3705" t="inlineStr">
        <is>
          <t>MT-31</t>
        </is>
      </c>
      <c r="B3705" t="inlineStr">
        <is>
          <t>Mġarr</t>
        </is>
      </c>
      <c r="C3705" t="inlineStr">
        <is>
          <t>MTMġarr</t>
        </is>
      </c>
    </row>
    <row r="3706">
      <c r="A3706" t="inlineStr">
        <is>
          <t>MT-31</t>
        </is>
      </c>
      <c r="B3706" t="inlineStr">
        <is>
          <t>Mġarr</t>
        </is>
      </c>
      <c r="C3706" t="inlineStr">
        <is>
          <t>MTMġarr</t>
        </is>
      </c>
    </row>
    <row r="3707">
      <c r="A3707" t="inlineStr">
        <is>
          <t>MT-32</t>
        </is>
      </c>
      <c r="B3707" t="inlineStr">
        <is>
          <t>Mosta</t>
        </is>
      </c>
      <c r="C3707" t="inlineStr">
        <is>
          <t>MTMosta</t>
        </is>
      </c>
    </row>
    <row r="3708">
      <c r="A3708" t="inlineStr">
        <is>
          <t>MT-32</t>
        </is>
      </c>
      <c r="B3708" t="inlineStr">
        <is>
          <t>Mosta</t>
        </is>
      </c>
      <c r="C3708" t="inlineStr">
        <is>
          <t>MTMosta</t>
        </is>
      </c>
    </row>
    <row r="3709">
      <c r="A3709" t="inlineStr">
        <is>
          <t>MT-33</t>
        </is>
      </c>
      <c r="B3709" t="inlineStr">
        <is>
          <t>Mqabba</t>
        </is>
      </c>
      <c r="C3709" t="inlineStr">
        <is>
          <t>MTMqabba</t>
        </is>
      </c>
    </row>
    <row r="3710">
      <c r="A3710" t="inlineStr">
        <is>
          <t>MT-33</t>
        </is>
      </c>
      <c r="B3710" t="inlineStr">
        <is>
          <t>Mqabba</t>
        </is>
      </c>
      <c r="C3710" t="inlineStr">
        <is>
          <t>MTMqabba</t>
        </is>
      </c>
    </row>
    <row r="3711">
      <c r="A3711" t="inlineStr">
        <is>
          <t>MT-34</t>
        </is>
      </c>
      <c r="B3711" t="inlineStr">
        <is>
          <t>Msida</t>
        </is>
      </c>
      <c r="C3711" t="inlineStr">
        <is>
          <t>MTMsida</t>
        </is>
      </c>
    </row>
    <row r="3712">
      <c r="A3712" t="inlineStr">
        <is>
          <t>MT-34</t>
        </is>
      </c>
      <c r="B3712" t="inlineStr">
        <is>
          <t>Msida</t>
        </is>
      </c>
      <c r="C3712" t="inlineStr">
        <is>
          <t>MTMsida</t>
        </is>
      </c>
    </row>
    <row r="3713">
      <c r="A3713" t="inlineStr">
        <is>
          <t>MT-35</t>
        </is>
      </c>
      <c r="B3713" t="inlineStr">
        <is>
          <t>Mtarfa</t>
        </is>
      </c>
      <c r="C3713" t="inlineStr">
        <is>
          <t>MTMtarfa</t>
        </is>
      </c>
    </row>
    <row r="3714">
      <c r="A3714" t="inlineStr">
        <is>
          <t>MT-35</t>
        </is>
      </c>
      <c r="B3714" t="inlineStr">
        <is>
          <t>Mtarfa</t>
        </is>
      </c>
      <c r="C3714" t="inlineStr">
        <is>
          <t>MTMtarfa</t>
        </is>
      </c>
    </row>
    <row r="3715">
      <c r="A3715" t="inlineStr">
        <is>
          <t>MT-36</t>
        </is>
      </c>
      <c r="B3715" t="inlineStr">
        <is>
          <t>Munxar</t>
        </is>
      </c>
      <c r="C3715" t="inlineStr">
        <is>
          <t>MTMunxar</t>
        </is>
      </c>
    </row>
    <row r="3716">
      <c r="A3716" t="inlineStr">
        <is>
          <t>MT-36</t>
        </is>
      </c>
      <c r="B3716" t="inlineStr">
        <is>
          <t>Munxar</t>
        </is>
      </c>
      <c r="C3716" t="inlineStr">
        <is>
          <t>MTMunxar</t>
        </is>
      </c>
    </row>
    <row r="3717">
      <c r="A3717" t="inlineStr">
        <is>
          <t>MT-37</t>
        </is>
      </c>
      <c r="B3717" t="inlineStr">
        <is>
          <t>Nadur</t>
        </is>
      </c>
      <c r="C3717" t="inlineStr">
        <is>
          <t>MTNadur</t>
        </is>
      </c>
    </row>
    <row r="3718">
      <c r="A3718" t="inlineStr">
        <is>
          <t>MT-37</t>
        </is>
      </c>
      <c r="B3718" t="inlineStr">
        <is>
          <t>Nadur</t>
        </is>
      </c>
      <c r="C3718" t="inlineStr">
        <is>
          <t>MTNadur</t>
        </is>
      </c>
    </row>
    <row r="3719">
      <c r="A3719" t="inlineStr">
        <is>
          <t>MT-38</t>
        </is>
      </c>
      <c r="B3719" t="inlineStr">
        <is>
          <t>Naxxar</t>
        </is>
      </c>
      <c r="C3719" t="inlineStr">
        <is>
          <t>MTNaxxar</t>
        </is>
      </c>
    </row>
    <row r="3720">
      <c r="A3720" t="inlineStr">
        <is>
          <t>MT-38</t>
        </is>
      </c>
      <c r="B3720" t="inlineStr">
        <is>
          <t>Naxxar</t>
        </is>
      </c>
      <c r="C3720" t="inlineStr">
        <is>
          <t>MTNaxxar</t>
        </is>
      </c>
    </row>
    <row r="3721">
      <c r="A3721" t="inlineStr">
        <is>
          <t>MT-39</t>
        </is>
      </c>
      <c r="B3721" t="inlineStr">
        <is>
          <t>Paola</t>
        </is>
      </c>
      <c r="C3721" t="inlineStr">
        <is>
          <t>MTPaola</t>
        </is>
      </c>
    </row>
    <row r="3722">
      <c r="A3722" t="inlineStr">
        <is>
          <t>MT-39</t>
        </is>
      </c>
      <c r="B3722" t="inlineStr">
        <is>
          <t>Paola</t>
        </is>
      </c>
      <c r="C3722" t="inlineStr">
        <is>
          <t>MTPaola</t>
        </is>
      </c>
    </row>
    <row r="3723">
      <c r="A3723" t="inlineStr">
        <is>
          <t>MT-40</t>
        </is>
      </c>
      <c r="B3723" t="inlineStr">
        <is>
          <t>Pembroke</t>
        </is>
      </c>
      <c r="C3723" t="inlineStr">
        <is>
          <t>MTPembroke</t>
        </is>
      </c>
    </row>
    <row r="3724">
      <c r="A3724" t="inlineStr">
        <is>
          <t>MT-40</t>
        </is>
      </c>
      <c r="B3724" t="inlineStr">
        <is>
          <t>Pembroke</t>
        </is>
      </c>
      <c r="C3724" t="inlineStr">
        <is>
          <t>MTPembroke</t>
        </is>
      </c>
    </row>
    <row r="3725">
      <c r="A3725" t="inlineStr">
        <is>
          <t>MT-41</t>
        </is>
      </c>
      <c r="B3725" t="inlineStr">
        <is>
          <t>Pietà</t>
        </is>
      </c>
      <c r="C3725" t="inlineStr">
        <is>
          <t>MTPietà</t>
        </is>
      </c>
    </row>
    <row r="3726">
      <c r="A3726" t="inlineStr">
        <is>
          <t>MT-41</t>
        </is>
      </c>
      <c r="B3726" t="inlineStr">
        <is>
          <t>Pietà</t>
        </is>
      </c>
      <c r="C3726" t="inlineStr">
        <is>
          <t>MTPietà</t>
        </is>
      </c>
    </row>
    <row r="3727">
      <c r="A3727" t="inlineStr">
        <is>
          <t>MT-42</t>
        </is>
      </c>
      <c r="B3727" t="inlineStr">
        <is>
          <t>Qala</t>
        </is>
      </c>
      <c r="C3727" t="inlineStr">
        <is>
          <t>MTQala</t>
        </is>
      </c>
    </row>
    <row r="3728">
      <c r="A3728" t="inlineStr">
        <is>
          <t>MT-42</t>
        </is>
      </c>
      <c r="B3728" t="inlineStr">
        <is>
          <t>Qala</t>
        </is>
      </c>
      <c r="C3728" t="inlineStr">
        <is>
          <t>MTQala</t>
        </is>
      </c>
    </row>
    <row r="3729">
      <c r="A3729" t="inlineStr">
        <is>
          <t>MT-43</t>
        </is>
      </c>
      <c r="B3729" t="inlineStr">
        <is>
          <t>Qormi</t>
        </is>
      </c>
      <c r="C3729" t="inlineStr">
        <is>
          <t>MTQormi</t>
        </is>
      </c>
    </row>
    <row r="3730">
      <c r="A3730" t="inlineStr">
        <is>
          <t>MT-43</t>
        </is>
      </c>
      <c r="B3730" t="inlineStr">
        <is>
          <t>Qormi</t>
        </is>
      </c>
      <c r="C3730" t="inlineStr">
        <is>
          <t>MTQormi</t>
        </is>
      </c>
    </row>
    <row r="3731">
      <c r="A3731" t="inlineStr">
        <is>
          <t>MT-44</t>
        </is>
      </c>
      <c r="B3731" t="inlineStr">
        <is>
          <t>Qrendi</t>
        </is>
      </c>
      <c r="C3731" t="inlineStr">
        <is>
          <t>MTQrendi</t>
        </is>
      </c>
    </row>
    <row r="3732">
      <c r="A3732" t="inlineStr">
        <is>
          <t>MT-44</t>
        </is>
      </c>
      <c r="B3732" t="inlineStr">
        <is>
          <t>Qrendi</t>
        </is>
      </c>
      <c r="C3732" t="inlineStr">
        <is>
          <t>MTQrendi</t>
        </is>
      </c>
    </row>
    <row r="3733">
      <c r="A3733" t="inlineStr">
        <is>
          <t>MT-45</t>
        </is>
      </c>
      <c r="B3733" t="inlineStr">
        <is>
          <t>Rabat Gozo</t>
        </is>
      </c>
      <c r="C3733" t="inlineStr">
        <is>
          <t>MTRabat Gozo</t>
        </is>
      </c>
    </row>
    <row r="3734">
      <c r="A3734" t="inlineStr">
        <is>
          <t>MT-45</t>
        </is>
      </c>
      <c r="B3734" t="inlineStr">
        <is>
          <t>Rabat Għawdex</t>
        </is>
      </c>
      <c r="C3734" t="inlineStr">
        <is>
          <t>MTRabat Għawdex</t>
        </is>
      </c>
    </row>
    <row r="3735">
      <c r="A3735" t="inlineStr">
        <is>
          <t>MT-46</t>
        </is>
      </c>
      <c r="B3735" t="inlineStr">
        <is>
          <t>Rabat Malta</t>
        </is>
      </c>
      <c r="C3735" t="inlineStr">
        <is>
          <t>MTRabat Malta</t>
        </is>
      </c>
    </row>
    <row r="3736">
      <c r="A3736" t="inlineStr">
        <is>
          <t>MT-46</t>
        </is>
      </c>
      <c r="B3736" t="inlineStr">
        <is>
          <t>Rabat Malta</t>
        </is>
      </c>
      <c r="C3736" t="inlineStr">
        <is>
          <t>MTRabat Malta</t>
        </is>
      </c>
    </row>
    <row r="3737">
      <c r="A3737" t="inlineStr">
        <is>
          <t>MT-47</t>
        </is>
      </c>
      <c r="B3737" t="inlineStr">
        <is>
          <t>Safi</t>
        </is>
      </c>
      <c r="C3737" t="inlineStr">
        <is>
          <t>MTSafi</t>
        </is>
      </c>
    </row>
    <row r="3738">
      <c r="A3738" t="inlineStr">
        <is>
          <t>MT-47</t>
        </is>
      </c>
      <c r="B3738" t="inlineStr">
        <is>
          <t>Safi</t>
        </is>
      </c>
      <c r="C3738" t="inlineStr">
        <is>
          <t>MTSafi</t>
        </is>
      </c>
    </row>
    <row r="3739">
      <c r="A3739" t="inlineStr">
        <is>
          <t>MT-48</t>
        </is>
      </c>
      <c r="B3739" t="inlineStr">
        <is>
          <t>Saint Julian's</t>
        </is>
      </c>
      <c r="C3739" t="inlineStr">
        <is>
          <t>MTSaint Julian's</t>
        </is>
      </c>
    </row>
    <row r="3740">
      <c r="A3740" t="inlineStr">
        <is>
          <t>MT-48</t>
        </is>
      </c>
      <c r="B3740" t="inlineStr">
        <is>
          <t>San Ġiljan</t>
        </is>
      </c>
      <c r="C3740" t="inlineStr">
        <is>
          <t>MTSan Ġiljan</t>
        </is>
      </c>
    </row>
    <row r="3741">
      <c r="A3741" t="inlineStr">
        <is>
          <t>MT-49</t>
        </is>
      </c>
      <c r="B3741" t="inlineStr">
        <is>
          <t>Saint John</t>
        </is>
      </c>
      <c r="C3741" t="inlineStr">
        <is>
          <t>MTSaint John</t>
        </is>
      </c>
    </row>
    <row r="3742">
      <c r="A3742" t="inlineStr">
        <is>
          <t>MT-49</t>
        </is>
      </c>
      <c r="B3742" t="inlineStr">
        <is>
          <t>San Ġwann</t>
        </is>
      </c>
      <c r="C3742" t="inlineStr">
        <is>
          <t>MTSan Ġwann</t>
        </is>
      </c>
    </row>
    <row r="3743">
      <c r="A3743" t="inlineStr">
        <is>
          <t>MT-50</t>
        </is>
      </c>
      <c r="B3743" t="inlineStr">
        <is>
          <t>Saint Lawrence</t>
        </is>
      </c>
      <c r="C3743" t="inlineStr">
        <is>
          <t>MTSaint Lawrence</t>
        </is>
      </c>
    </row>
    <row r="3744">
      <c r="A3744" t="inlineStr">
        <is>
          <t>MT-50</t>
        </is>
      </c>
      <c r="B3744" t="inlineStr">
        <is>
          <t>San Lawrenz</t>
        </is>
      </c>
      <c r="C3744" t="inlineStr">
        <is>
          <t>MTSan Lawrenz</t>
        </is>
      </c>
    </row>
    <row r="3745">
      <c r="A3745" t="inlineStr">
        <is>
          <t>MT-51</t>
        </is>
      </c>
      <c r="B3745" t="inlineStr">
        <is>
          <t>Saint Paul's Bay</t>
        </is>
      </c>
      <c r="C3745" t="inlineStr">
        <is>
          <t>MTSaint Paul's Bay</t>
        </is>
      </c>
    </row>
    <row r="3746">
      <c r="A3746" t="inlineStr">
        <is>
          <t>MT-51</t>
        </is>
      </c>
      <c r="B3746" t="inlineStr">
        <is>
          <t>San Pawl il-Baħar</t>
        </is>
      </c>
      <c r="C3746" t="inlineStr">
        <is>
          <t>MTSan Pawl il-Baħar</t>
        </is>
      </c>
    </row>
    <row r="3747">
      <c r="A3747" t="inlineStr">
        <is>
          <t>MT-52</t>
        </is>
      </c>
      <c r="B3747" t="inlineStr">
        <is>
          <t>Sannat</t>
        </is>
      </c>
      <c r="C3747" t="inlineStr">
        <is>
          <t>MTSannat</t>
        </is>
      </c>
    </row>
    <row r="3748">
      <c r="A3748" t="inlineStr">
        <is>
          <t>MT-52</t>
        </is>
      </c>
      <c r="B3748" t="inlineStr">
        <is>
          <t>Sannat</t>
        </is>
      </c>
      <c r="C3748" t="inlineStr">
        <is>
          <t>MTSannat</t>
        </is>
      </c>
    </row>
    <row r="3749">
      <c r="A3749" t="inlineStr">
        <is>
          <t>MT-53</t>
        </is>
      </c>
      <c r="B3749" t="inlineStr">
        <is>
          <t>Saint Lucia's</t>
        </is>
      </c>
      <c r="C3749" t="inlineStr">
        <is>
          <t>MTSaint Lucia's</t>
        </is>
      </c>
    </row>
    <row r="3750">
      <c r="A3750" t="inlineStr">
        <is>
          <t>MT-53</t>
        </is>
      </c>
      <c r="B3750" t="inlineStr">
        <is>
          <t>Santa Luċija</t>
        </is>
      </c>
      <c r="C3750" t="inlineStr">
        <is>
          <t>MTSanta Luċija</t>
        </is>
      </c>
    </row>
    <row r="3751">
      <c r="A3751" t="inlineStr">
        <is>
          <t>MT-54</t>
        </is>
      </c>
      <c r="B3751" t="inlineStr">
        <is>
          <t>Santa Venera</t>
        </is>
      </c>
      <c r="C3751" t="inlineStr">
        <is>
          <t>MTSanta Venera</t>
        </is>
      </c>
    </row>
    <row r="3752">
      <c r="A3752" t="inlineStr">
        <is>
          <t>MT-54</t>
        </is>
      </c>
      <c r="B3752" t="inlineStr">
        <is>
          <t>Santa Venera</t>
        </is>
      </c>
      <c r="C3752" t="inlineStr">
        <is>
          <t>MTSanta Venera</t>
        </is>
      </c>
    </row>
    <row r="3753">
      <c r="A3753" t="inlineStr">
        <is>
          <t>MT-55</t>
        </is>
      </c>
      <c r="B3753" t="inlineStr">
        <is>
          <t>Siġġiewi</t>
        </is>
      </c>
      <c r="C3753" t="inlineStr">
        <is>
          <t>MTSiġġiewi</t>
        </is>
      </c>
    </row>
    <row r="3754">
      <c r="A3754" t="inlineStr">
        <is>
          <t>MT-55</t>
        </is>
      </c>
      <c r="B3754" t="inlineStr">
        <is>
          <t>Siġġiewi</t>
        </is>
      </c>
      <c r="C3754" t="inlineStr">
        <is>
          <t>MTSiġġiewi</t>
        </is>
      </c>
    </row>
    <row r="3755">
      <c r="A3755" t="inlineStr">
        <is>
          <t>MT-56</t>
        </is>
      </c>
      <c r="B3755" t="inlineStr">
        <is>
          <t>Sliema</t>
        </is>
      </c>
      <c r="C3755" t="inlineStr">
        <is>
          <t>MTSliema</t>
        </is>
      </c>
    </row>
    <row r="3756">
      <c r="A3756" t="inlineStr">
        <is>
          <t>MT-56</t>
        </is>
      </c>
      <c r="B3756" t="inlineStr">
        <is>
          <t>Sliema</t>
        </is>
      </c>
      <c r="C3756" t="inlineStr">
        <is>
          <t>MTSliema</t>
        </is>
      </c>
    </row>
    <row r="3757">
      <c r="A3757" t="inlineStr">
        <is>
          <t>MT-57</t>
        </is>
      </c>
      <c r="B3757" t="inlineStr">
        <is>
          <t>Swieqi</t>
        </is>
      </c>
      <c r="C3757" t="inlineStr">
        <is>
          <t>MTSwieqi</t>
        </is>
      </c>
    </row>
    <row r="3758">
      <c r="A3758" t="inlineStr">
        <is>
          <t>MT-57</t>
        </is>
      </c>
      <c r="B3758" t="inlineStr">
        <is>
          <t>Swieqi</t>
        </is>
      </c>
      <c r="C3758" t="inlineStr">
        <is>
          <t>MTSwieqi</t>
        </is>
      </c>
    </row>
    <row r="3759">
      <c r="A3759" t="inlineStr">
        <is>
          <t>MT-58</t>
        </is>
      </c>
      <c r="B3759" t="inlineStr">
        <is>
          <t>Ta' Xbiex</t>
        </is>
      </c>
      <c r="C3759" t="inlineStr">
        <is>
          <t>MTTa' Xbiex</t>
        </is>
      </c>
    </row>
    <row r="3760">
      <c r="A3760" t="inlineStr">
        <is>
          <t>MT-58</t>
        </is>
      </c>
      <c r="B3760" t="inlineStr">
        <is>
          <t>Ta' Xbiex</t>
        </is>
      </c>
      <c r="C3760" t="inlineStr">
        <is>
          <t>MTTa' Xbiex</t>
        </is>
      </c>
    </row>
    <row r="3761">
      <c r="A3761" t="inlineStr">
        <is>
          <t>MT-59</t>
        </is>
      </c>
      <c r="B3761" t="inlineStr">
        <is>
          <t>Tarxien</t>
        </is>
      </c>
      <c r="C3761" t="inlineStr">
        <is>
          <t>MTTarxien</t>
        </is>
      </c>
    </row>
    <row r="3762">
      <c r="A3762" t="inlineStr">
        <is>
          <t>MT-59</t>
        </is>
      </c>
      <c r="B3762" t="inlineStr">
        <is>
          <t>Tarxien</t>
        </is>
      </c>
      <c r="C3762" t="inlineStr">
        <is>
          <t>MTTarxien</t>
        </is>
      </c>
    </row>
    <row r="3763">
      <c r="A3763" t="inlineStr">
        <is>
          <t>MT-60</t>
        </is>
      </c>
      <c r="B3763" t="inlineStr">
        <is>
          <t>Valletta</t>
        </is>
      </c>
      <c r="C3763" t="inlineStr">
        <is>
          <t>MTValletta</t>
        </is>
      </c>
    </row>
    <row r="3764">
      <c r="A3764" t="inlineStr">
        <is>
          <t>MT-60</t>
        </is>
      </c>
      <c r="B3764" t="inlineStr">
        <is>
          <t>Valletta</t>
        </is>
      </c>
      <c r="C3764" t="inlineStr">
        <is>
          <t>MTValletta</t>
        </is>
      </c>
    </row>
    <row r="3765">
      <c r="A3765" t="inlineStr">
        <is>
          <t>MT-61</t>
        </is>
      </c>
      <c r="B3765" t="inlineStr">
        <is>
          <t>Xagħra</t>
        </is>
      </c>
      <c r="C3765" t="inlineStr">
        <is>
          <t>MTXagħra</t>
        </is>
      </c>
    </row>
    <row r="3766">
      <c r="A3766" t="inlineStr">
        <is>
          <t>MT-61</t>
        </is>
      </c>
      <c r="B3766" t="inlineStr">
        <is>
          <t>Xagħra</t>
        </is>
      </c>
      <c r="C3766" t="inlineStr">
        <is>
          <t>MTXagħra</t>
        </is>
      </c>
    </row>
    <row r="3767">
      <c r="A3767" t="inlineStr">
        <is>
          <t>MT-62</t>
        </is>
      </c>
      <c r="B3767" t="inlineStr">
        <is>
          <t>Xewkija</t>
        </is>
      </c>
      <c r="C3767" t="inlineStr">
        <is>
          <t>MTXewkija</t>
        </is>
      </c>
    </row>
    <row r="3768">
      <c r="A3768" t="inlineStr">
        <is>
          <t>MT-62</t>
        </is>
      </c>
      <c r="B3768" t="inlineStr">
        <is>
          <t>Xewkija</t>
        </is>
      </c>
      <c r="C3768" t="inlineStr">
        <is>
          <t>MTXewkija</t>
        </is>
      </c>
    </row>
    <row r="3769">
      <c r="A3769" t="inlineStr">
        <is>
          <t>MT-63</t>
        </is>
      </c>
      <c r="B3769" t="inlineStr">
        <is>
          <t>Xgħajra</t>
        </is>
      </c>
      <c r="C3769" t="inlineStr">
        <is>
          <t>MTXgħajra</t>
        </is>
      </c>
    </row>
    <row r="3770">
      <c r="A3770" t="inlineStr">
        <is>
          <t>MT-63</t>
        </is>
      </c>
      <c r="B3770" t="inlineStr">
        <is>
          <t>Xgħajra</t>
        </is>
      </c>
      <c r="C3770" t="inlineStr">
        <is>
          <t>MTXgħajra</t>
        </is>
      </c>
    </row>
    <row r="3771">
      <c r="A3771" t="inlineStr">
        <is>
          <t>MT-64</t>
        </is>
      </c>
      <c r="B3771" t="inlineStr">
        <is>
          <t>Żabbar</t>
        </is>
      </c>
      <c r="C3771" t="inlineStr">
        <is>
          <t>MTŻabbar</t>
        </is>
      </c>
    </row>
    <row r="3772">
      <c r="A3772" t="inlineStr">
        <is>
          <t>MT-64</t>
        </is>
      </c>
      <c r="B3772" t="inlineStr">
        <is>
          <t>Żabbar</t>
        </is>
      </c>
      <c r="C3772" t="inlineStr">
        <is>
          <t>MTŻabbar</t>
        </is>
      </c>
    </row>
    <row r="3773">
      <c r="A3773" t="inlineStr">
        <is>
          <t>MT-65</t>
        </is>
      </c>
      <c r="B3773" t="inlineStr">
        <is>
          <t>Żebbuġ Gozo</t>
        </is>
      </c>
      <c r="C3773" t="inlineStr">
        <is>
          <t>MTŻebbuġ Gozo</t>
        </is>
      </c>
    </row>
    <row r="3774">
      <c r="A3774" t="inlineStr">
        <is>
          <t>MT-65</t>
        </is>
      </c>
      <c r="B3774" t="inlineStr">
        <is>
          <t>Żebbuġ Għawdex</t>
        </is>
      </c>
      <c r="C3774" t="inlineStr">
        <is>
          <t>MTŻebbuġ Għawdex</t>
        </is>
      </c>
    </row>
    <row r="3775">
      <c r="A3775" t="inlineStr">
        <is>
          <t>MT-66</t>
        </is>
      </c>
      <c r="B3775" t="inlineStr">
        <is>
          <t>Żebbuġ Malta</t>
        </is>
      </c>
      <c r="C3775" t="inlineStr">
        <is>
          <t>MTŻebbuġ Malta</t>
        </is>
      </c>
    </row>
    <row r="3776">
      <c r="A3776" t="inlineStr">
        <is>
          <t>MT-66</t>
        </is>
      </c>
      <c r="B3776" t="inlineStr">
        <is>
          <t>Żebbuġ Malta</t>
        </is>
      </c>
      <c r="C3776" t="inlineStr">
        <is>
          <t>MTŻebbuġ Malta</t>
        </is>
      </c>
    </row>
    <row r="3777">
      <c r="A3777" t="inlineStr">
        <is>
          <t>MT-67</t>
        </is>
      </c>
      <c r="B3777" t="inlineStr">
        <is>
          <t>Żejtun</t>
        </is>
      </c>
      <c r="C3777" t="inlineStr">
        <is>
          <t>MTŻejtun</t>
        </is>
      </c>
    </row>
    <row r="3778">
      <c r="A3778" t="inlineStr">
        <is>
          <t>MT-67</t>
        </is>
      </c>
      <c r="B3778" t="inlineStr">
        <is>
          <t>Żejtun</t>
        </is>
      </c>
      <c r="C3778" t="inlineStr">
        <is>
          <t>MTŻejtun</t>
        </is>
      </c>
    </row>
    <row r="3779">
      <c r="A3779" t="inlineStr">
        <is>
          <t>MT-68</t>
        </is>
      </c>
      <c r="B3779" t="inlineStr">
        <is>
          <t>Żurrieq</t>
        </is>
      </c>
      <c r="C3779" t="inlineStr">
        <is>
          <t>MTŻurrieq</t>
        </is>
      </c>
    </row>
    <row r="3780">
      <c r="A3780" t="inlineStr">
        <is>
          <t>MT-68</t>
        </is>
      </c>
      <c r="B3780" t="inlineStr">
        <is>
          <t>Żurrieq</t>
        </is>
      </c>
      <c r="C3780" t="inlineStr">
        <is>
          <t>MTŻurrieq</t>
        </is>
      </c>
    </row>
    <row r="3781">
      <c r="A3781" t="inlineStr">
        <is>
          <t>MU-BL</t>
        </is>
      </c>
      <c r="B3781" t="inlineStr">
        <is>
          <t>Black River</t>
        </is>
      </c>
      <c r="C3781" t="inlineStr">
        <is>
          <t>MUBlack River</t>
        </is>
      </c>
    </row>
    <row r="3782">
      <c r="A3782" t="inlineStr">
        <is>
          <t>MU-FL</t>
        </is>
      </c>
      <c r="B3782" t="inlineStr">
        <is>
          <t>Flacq</t>
        </is>
      </c>
      <c r="C3782" t="inlineStr">
        <is>
          <t>MUFlacq</t>
        </is>
      </c>
    </row>
    <row r="3783">
      <c r="A3783" t="inlineStr">
        <is>
          <t>MU-GP</t>
        </is>
      </c>
      <c r="B3783" t="inlineStr">
        <is>
          <t>Grand Port</t>
        </is>
      </c>
      <c r="C3783" t="inlineStr">
        <is>
          <t>MUGrand Port</t>
        </is>
      </c>
    </row>
    <row r="3784">
      <c r="A3784" t="inlineStr">
        <is>
          <t>MU-MO</t>
        </is>
      </c>
      <c r="B3784" t="inlineStr">
        <is>
          <t>Moka</t>
        </is>
      </c>
      <c r="C3784" t="inlineStr">
        <is>
          <t>MUMoka</t>
        </is>
      </c>
    </row>
    <row r="3785">
      <c r="A3785" t="inlineStr">
        <is>
          <t>MU-PA</t>
        </is>
      </c>
      <c r="B3785" t="inlineStr">
        <is>
          <t>Pamplemousses</t>
        </is>
      </c>
      <c r="C3785" t="inlineStr">
        <is>
          <t>MUPamplemousses</t>
        </is>
      </c>
    </row>
    <row r="3786">
      <c r="A3786" t="inlineStr">
        <is>
          <t>MU-PL</t>
        </is>
      </c>
      <c r="B3786" t="inlineStr">
        <is>
          <t>Port Louis</t>
        </is>
      </c>
      <c r="C3786" t="inlineStr">
        <is>
          <t>MUPort Louis</t>
        </is>
      </c>
    </row>
    <row r="3787">
      <c r="A3787" t="inlineStr">
        <is>
          <t>MU-PW</t>
        </is>
      </c>
      <c r="B3787" t="inlineStr">
        <is>
          <t>Plaines Wilhems</t>
        </is>
      </c>
      <c r="C3787" t="inlineStr">
        <is>
          <t>MUPlaines Wilhems</t>
        </is>
      </c>
    </row>
    <row r="3788">
      <c r="A3788" t="inlineStr">
        <is>
          <t>MU-RR</t>
        </is>
      </c>
      <c r="B3788" t="inlineStr">
        <is>
          <t>Rivière du Rempart</t>
        </is>
      </c>
      <c r="C3788" t="inlineStr">
        <is>
          <t>MURivière du Rempart</t>
        </is>
      </c>
    </row>
    <row r="3789">
      <c r="A3789" t="inlineStr">
        <is>
          <t>MU-SA</t>
        </is>
      </c>
      <c r="B3789" t="inlineStr">
        <is>
          <t>Savanne</t>
        </is>
      </c>
      <c r="C3789" t="inlineStr">
        <is>
          <t>MUSavanne</t>
        </is>
      </c>
    </row>
    <row r="3790">
      <c r="A3790" t="inlineStr">
        <is>
          <t>MU-AG</t>
        </is>
      </c>
      <c r="B3790" t="inlineStr">
        <is>
          <t>Agalega Islands</t>
        </is>
      </c>
      <c r="C3790" t="inlineStr">
        <is>
          <t>MUAgalega Islands</t>
        </is>
      </c>
    </row>
    <row r="3791">
      <c r="A3791" t="inlineStr">
        <is>
          <t>MU-CC</t>
        </is>
      </c>
      <c r="B3791" t="inlineStr">
        <is>
          <t>Cargados Carajos Shoals</t>
        </is>
      </c>
      <c r="C3791" t="inlineStr">
        <is>
          <t>MUCargados Carajos Shoals</t>
        </is>
      </c>
    </row>
    <row r="3792">
      <c r="A3792" t="inlineStr">
        <is>
          <t>MU-RO</t>
        </is>
      </c>
      <c r="B3792" t="inlineStr">
        <is>
          <t>Rodrigues Island</t>
        </is>
      </c>
      <c r="C3792" t="inlineStr">
        <is>
          <t>MURodrigues Island</t>
        </is>
      </c>
    </row>
    <row r="3793">
      <c r="A3793" t="inlineStr">
        <is>
          <t>MV-00</t>
        </is>
      </c>
      <c r="B3793" t="inlineStr">
        <is>
          <t>Ariatholhu Dhekunuburi</t>
        </is>
      </c>
      <c r="C3793" t="inlineStr">
        <is>
          <t>MVAriatholhu Dhekunuburi</t>
        </is>
      </c>
    </row>
    <row r="3794">
      <c r="A3794" t="inlineStr">
        <is>
          <t>MV-00</t>
        </is>
      </c>
      <c r="B3794" t="inlineStr">
        <is>
          <t>South Ari Atoll</t>
        </is>
      </c>
      <c r="C3794" t="inlineStr">
        <is>
          <t>MVSouth Ari Atoll</t>
        </is>
      </c>
    </row>
    <row r="3795">
      <c r="A3795" t="inlineStr">
        <is>
          <t>MV-02</t>
        </is>
      </c>
      <c r="B3795" t="inlineStr">
        <is>
          <t>Ariatholhu Uthuruburi</t>
        </is>
      </c>
      <c r="C3795" t="inlineStr">
        <is>
          <t>MVAriatholhu Uthuruburi</t>
        </is>
      </c>
    </row>
    <row r="3796">
      <c r="A3796" t="inlineStr">
        <is>
          <t>MV-02</t>
        </is>
      </c>
      <c r="B3796" t="inlineStr">
        <is>
          <t>North Ari Atoll</t>
        </is>
      </c>
      <c r="C3796" t="inlineStr">
        <is>
          <t>MVNorth Ari Atoll</t>
        </is>
      </c>
    </row>
    <row r="3797">
      <c r="A3797" t="inlineStr">
        <is>
          <t>MV-03</t>
        </is>
      </c>
      <c r="B3797" t="inlineStr">
        <is>
          <t>Faadhippolhu</t>
        </is>
      </c>
      <c r="C3797" t="inlineStr">
        <is>
          <t>MVFaadhippolhu</t>
        </is>
      </c>
    </row>
    <row r="3798">
      <c r="A3798" t="inlineStr">
        <is>
          <t>MV-03</t>
        </is>
      </c>
      <c r="B3798" t="inlineStr">
        <is>
          <t>Faadhippolhu</t>
        </is>
      </c>
      <c r="C3798" t="inlineStr">
        <is>
          <t>MVFaadhippolhu</t>
        </is>
      </c>
    </row>
    <row r="3799">
      <c r="A3799" t="inlineStr">
        <is>
          <t>MV-04</t>
        </is>
      </c>
      <c r="B3799" t="inlineStr">
        <is>
          <t>Felidheatholhu</t>
        </is>
      </c>
      <c r="C3799" t="inlineStr">
        <is>
          <t>MVFelidheatholhu</t>
        </is>
      </c>
    </row>
    <row r="3800">
      <c r="A3800" t="inlineStr">
        <is>
          <t>MV-04</t>
        </is>
      </c>
      <c r="B3800" t="inlineStr">
        <is>
          <t>Felidhu Atoll</t>
        </is>
      </c>
      <c r="C3800" t="inlineStr">
        <is>
          <t>MVFelidhu Atoll</t>
        </is>
      </c>
    </row>
    <row r="3801">
      <c r="A3801" t="inlineStr">
        <is>
          <t>MV-05</t>
        </is>
      </c>
      <c r="B3801" t="inlineStr">
        <is>
          <t>Hahdhunmathi</t>
        </is>
      </c>
      <c r="C3801" t="inlineStr">
        <is>
          <t>MVHahdhunmathi</t>
        </is>
      </c>
    </row>
    <row r="3802">
      <c r="A3802" t="inlineStr">
        <is>
          <t>MV-05</t>
        </is>
      </c>
      <c r="B3802" t="inlineStr">
        <is>
          <t>Hahdhunmathi</t>
        </is>
      </c>
      <c r="C3802" t="inlineStr">
        <is>
          <t>MVHahdhunmathi</t>
        </is>
      </c>
    </row>
    <row r="3803">
      <c r="A3803" t="inlineStr">
        <is>
          <t>MV-07</t>
        </is>
      </c>
      <c r="B3803" t="inlineStr">
        <is>
          <t>Thiladhunmathee Uthuruburi</t>
        </is>
      </c>
      <c r="C3803" t="inlineStr">
        <is>
          <t>MVThiladhunmathee Uthuruburi</t>
        </is>
      </c>
    </row>
    <row r="3804">
      <c r="A3804" t="inlineStr">
        <is>
          <t>MV-07</t>
        </is>
      </c>
      <c r="B3804" t="inlineStr">
        <is>
          <t>North Thiladhunmathi</t>
        </is>
      </c>
      <c r="C3804" t="inlineStr">
        <is>
          <t>MVNorth Thiladhunmathi</t>
        </is>
      </c>
    </row>
    <row r="3805">
      <c r="A3805" t="inlineStr">
        <is>
          <t>MV-08</t>
        </is>
      </c>
      <c r="B3805" t="inlineStr">
        <is>
          <t>Kolhumadulu</t>
        </is>
      </c>
      <c r="C3805" t="inlineStr">
        <is>
          <t>MVKolhumadulu</t>
        </is>
      </c>
    </row>
    <row r="3806">
      <c r="A3806" t="inlineStr">
        <is>
          <t>MV-08</t>
        </is>
      </c>
      <c r="B3806" t="inlineStr">
        <is>
          <t>Kolhumadulu</t>
        </is>
      </c>
      <c r="C3806" t="inlineStr">
        <is>
          <t>MVKolhumadulu</t>
        </is>
      </c>
    </row>
    <row r="3807">
      <c r="A3807" t="inlineStr">
        <is>
          <t>MV-12</t>
        </is>
      </c>
      <c r="B3807" t="inlineStr">
        <is>
          <t>Mulakatholhu</t>
        </is>
      </c>
      <c r="C3807" t="inlineStr">
        <is>
          <t>MVMulakatholhu</t>
        </is>
      </c>
    </row>
    <row r="3808">
      <c r="A3808" t="inlineStr">
        <is>
          <t>MV-12</t>
        </is>
      </c>
      <c r="B3808" t="inlineStr">
        <is>
          <t>Mulaku Atoll</t>
        </is>
      </c>
      <c r="C3808" t="inlineStr">
        <is>
          <t>MVMulaku Atoll</t>
        </is>
      </c>
    </row>
    <row r="3809">
      <c r="A3809" t="inlineStr">
        <is>
          <t>MV-13</t>
        </is>
      </c>
      <c r="B3809" t="inlineStr">
        <is>
          <t>Maalhosmadulu Uthuruburi</t>
        </is>
      </c>
      <c r="C3809" t="inlineStr">
        <is>
          <t>MVMaalhosmadulu Uthuruburi</t>
        </is>
      </c>
    </row>
    <row r="3810">
      <c r="A3810" t="inlineStr">
        <is>
          <t>MV-13</t>
        </is>
      </c>
      <c r="B3810" t="inlineStr">
        <is>
          <t>North Maalhosmadulu</t>
        </is>
      </c>
      <c r="C3810" t="inlineStr">
        <is>
          <t>MVNorth Maalhosmadulu</t>
        </is>
      </c>
    </row>
    <row r="3811">
      <c r="A3811" t="inlineStr">
        <is>
          <t>MV-14</t>
        </is>
      </c>
      <c r="B3811" t="inlineStr">
        <is>
          <t>Nilandheatholhu Uthuruburi</t>
        </is>
      </c>
      <c r="C3811" t="inlineStr">
        <is>
          <t>MVNilandheatholhu Uthuruburi</t>
        </is>
      </c>
    </row>
    <row r="3812">
      <c r="A3812" t="inlineStr">
        <is>
          <t>MV-14</t>
        </is>
      </c>
      <c r="B3812" t="inlineStr">
        <is>
          <t>North Nilandhe Atoll</t>
        </is>
      </c>
      <c r="C3812" t="inlineStr">
        <is>
          <t>MVNorth Nilandhe Atoll</t>
        </is>
      </c>
    </row>
    <row r="3813">
      <c r="A3813" t="inlineStr">
        <is>
          <t>MV-17</t>
        </is>
      </c>
      <c r="B3813" t="inlineStr">
        <is>
          <t>Nilandheatholhu Dhekunuburi</t>
        </is>
      </c>
      <c r="C3813" t="inlineStr">
        <is>
          <t>MVNilandheatholhu Dhekunuburi</t>
        </is>
      </c>
    </row>
    <row r="3814">
      <c r="A3814" t="inlineStr">
        <is>
          <t>MV-17</t>
        </is>
      </c>
      <c r="B3814" t="inlineStr">
        <is>
          <t>South Nilandhe Atoll</t>
        </is>
      </c>
      <c r="C3814" t="inlineStr">
        <is>
          <t>MVSouth Nilandhe Atoll</t>
        </is>
      </c>
    </row>
    <row r="3815">
      <c r="A3815" t="inlineStr">
        <is>
          <t>MV-20</t>
        </is>
      </c>
      <c r="B3815" t="inlineStr">
        <is>
          <t>Maalhosmadulu Dhekunuburi</t>
        </is>
      </c>
      <c r="C3815" t="inlineStr">
        <is>
          <t>MVMaalhosmadulu Dhekunuburi</t>
        </is>
      </c>
    </row>
    <row r="3816">
      <c r="A3816" t="inlineStr">
        <is>
          <t>MV-20</t>
        </is>
      </c>
      <c r="B3816" t="inlineStr">
        <is>
          <t>South Maalhosmadulu</t>
        </is>
      </c>
      <c r="C3816" t="inlineStr">
        <is>
          <t>MVSouth Maalhosmadulu</t>
        </is>
      </c>
    </row>
    <row r="3817">
      <c r="A3817" t="inlineStr">
        <is>
          <t>MV-23</t>
        </is>
      </c>
      <c r="B3817" t="inlineStr">
        <is>
          <t>Thiladhunmathee Dhekunuburi</t>
        </is>
      </c>
      <c r="C3817" t="inlineStr">
        <is>
          <t>MVThiladhunmathee Dhekunuburi</t>
        </is>
      </c>
    </row>
    <row r="3818">
      <c r="A3818" t="inlineStr">
        <is>
          <t>MV-23</t>
        </is>
      </c>
      <c r="B3818" t="inlineStr">
        <is>
          <t>South Thiladhunmathi</t>
        </is>
      </c>
      <c r="C3818" t="inlineStr">
        <is>
          <t>MVSouth Thiladhunmathi</t>
        </is>
      </c>
    </row>
    <row r="3819">
      <c r="A3819" t="inlineStr">
        <is>
          <t>MV-24</t>
        </is>
      </c>
      <c r="B3819" t="inlineStr">
        <is>
          <t>Miladhunmadulu Uthuruburi</t>
        </is>
      </c>
      <c r="C3819" t="inlineStr">
        <is>
          <t>MVMiladhunmadulu Uthuruburi</t>
        </is>
      </c>
    </row>
    <row r="3820">
      <c r="A3820" t="inlineStr">
        <is>
          <t>MV-24</t>
        </is>
      </c>
      <c r="B3820" t="inlineStr">
        <is>
          <t>North Miladhunmadulu</t>
        </is>
      </c>
      <c r="C3820" t="inlineStr">
        <is>
          <t>MVNorth Miladhunmadulu</t>
        </is>
      </c>
    </row>
    <row r="3821">
      <c r="A3821" t="inlineStr">
        <is>
          <t>MV-25</t>
        </is>
      </c>
      <c r="B3821" t="inlineStr">
        <is>
          <t>Miladhunmadulu Dhekunuburi</t>
        </is>
      </c>
      <c r="C3821" t="inlineStr">
        <is>
          <t>MVMiladhunmadulu Dhekunuburi</t>
        </is>
      </c>
    </row>
    <row r="3822">
      <c r="A3822" t="inlineStr">
        <is>
          <t>MV-25</t>
        </is>
      </c>
      <c r="B3822" t="inlineStr">
        <is>
          <t>South Miladhunmadulu</t>
        </is>
      </c>
      <c r="C3822" t="inlineStr">
        <is>
          <t>MVSouth Miladhunmadulu</t>
        </is>
      </c>
    </row>
    <row r="3823">
      <c r="A3823" t="inlineStr">
        <is>
          <t>MV-26</t>
        </is>
      </c>
      <c r="B3823" t="inlineStr">
        <is>
          <t>Maaleatholhu</t>
        </is>
      </c>
      <c r="C3823" t="inlineStr">
        <is>
          <t>MVMaaleatholhu</t>
        </is>
      </c>
    </row>
    <row r="3824">
      <c r="A3824" t="inlineStr">
        <is>
          <t>MV-26</t>
        </is>
      </c>
      <c r="B3824" t="inlineStr">
        <is>
          <t>Male Atoll</t>
        </is>
      </c>
      <c r="C3824" t="inlineStr">
        <is>
          <t>MVMale Atoll</t>
        </is>
      </c>
    </row>
    <row r="3825">
      <c r="A3825" t="inlineStr">
        <is>
          <t>MV-27</t>
        </is>
      </c>
      <c r="B3825" t="inlineStr">
        <is>
          <t>Huvadhuatholhu Uthuruburi</t>
        </is>
      </c>
      <c r="C3825" t="inlineStr">
        <is>
          <t>MVHuvadhuatholhu Uthuruburi</t>
        </is>
      </c>
    </row>
    <row r="3826">
      <c r="A3826" t="inlineStr">
        <is>
          <t>MV-27</t>
        </is>
      </c>
      <c r="B3826" t="inlineStr">
        <is>
          <t>North Huvadhu Atoll</t>
        </is>
      </c>
      <c r="C3826" t="inlineStr">
        <is>
          <t>MVNorth Huvadhu Atoll</t>
        </is>
      </c>
    </row>
    <row r="3827">
      <c r="A3827" t="inlineStr">
        <is>
          <t>MV-28</t>
        </is>
      </c>
      <c r="B3827" t="inlineStr">
        <is>
          <t>Huvadhuatholhu Dhekunuburi</t>
        </is>
      </c>
      <c r="C3827" t="inlineStr">
        <is>
          <t>MVHuvadhuatholhu Dhekunuburi</t>
        </is>
      </c>
    </row>
    <row r="3828">
      <c r="A3828" t="inlineStr">
        <is>
          <t>MV-28</t>
        </is>
      </c>
      <c r="B3828" t="inlineStr">
        <is>
          <t>South Huvadhu Atoll</t>
        </is>
      </c>
      <c r="C3828" t="inlineStr">
        <is>
          <t>MVSouth Huvadhu Atoll</t>
        </is>
      </c>
    </row>
    <row r="3829">
      <c r="A3829" t="inlineStr">
        <is>
          <t>MV-29</t>
        </is>
      </c>
      <c r="B3829" t="inlineStr">
        <is>
          <t>Fuvammulah</t>
        </is>
      </c>
      <c r="C3829" t="inlineStr">
        <is>
          <t>MVFuvammulah</t>
        </is>
      </c>
    </row>
    <row r="3830">
      <c r="A3830" t="inlineStr">
        <is>
          <t>MV-29</t>
        </is>
      </c>
      <c r="B3830" t="inlineStr">
        <is>
          <t>Fuvammulah</t>
        </is>
      </c>
      <c r="C3830" t="inlineStr">
        <is>
          <t>MVFuvammulah</t>
        </is>
      </c>
    </row>
    <row r="3831">
      <c r="A3831" t="inlineStr">
        <is>
          <t>MV-01</t>
        </is>
      </c>
      <c r="B3831" t="inlineStr">
        <is>
          <t>Addu</t>
        </is>
      </c>
      <c r="C3831" t="inlineStr">
        <is>
          <t>MVAddu</t>
        </is>
      </c>
    </row>
    <row r="3832">
      <c r="A3832" t="inlineStr">
        <is>
          <t>MV-01</t>
        </is>
      </c>
      <c r="B3832" t="inlineStr">
        <is>
          <t>Addu City</t>
        </is>
      </c>
      <c r="C3832" t="inlineStr">
        <is>
          <t>MVAddu City</t>
        </is>
      </c>
    </row>
    <row r="3833">
      <c r="A3833" t="inlineStr">
        <is>
          <t>MV-MLE</t>
        </is>
      </c>
      <c r="B3833" t="inlineStr">
        <is>
          <t>Maale</t>
        </is>
      </c>
      <c r="C3833" t="inlineStr">
        <is>
          <t>MVMaale</t>
        </is>
      </c>
    </row>
    <row r="3834">
      <c r="A3834" t="inlineStr">
        <is>
          <t>MV-MLE</t>
        </is>
      </c>
      <c r="B3834" t="inlineStr">
        <is>
          <t>Male</t>
        </is>
      </c>
      <c r="C3834" t="inlineStr">
        <is>
          <t>MVMale</t>
        </is>
      </c>
    </row>
    <row r="3835">
      <c r="A3835" t="inlineStr">
        <is>
          <t>MW-C</t>
        </is>
      </c>
      <c r="B3835" t="inlineStr">
        <is>
          <t>Central Region</t>
        </is>
      </c>
      <c r="C3835" t="inlineStr">
        <is>
          <t>MWCentral Region</t>
        </is>
      </c>
    </row>
    <row r="3836">
      <c r="A3836" t="inlineStr">
        <is>
          <t>MW-C</t>
        </is>
      </c>
      <c r="B3836" t="inlineStr">
        <is>
          <t>Chapakati</t>
        </is>
      </c>
      <c r="C3836" t="inlineStr">
        <is>
          <t>MWChapakati</t>
        </is>
      </c>
    </row>
    <row r="3837">
      <c r="A3837" t="inlineStr">
        <is>
          <t>MW-DE</t>
        </is>
      </c>
      <c r="B3837" t="inlineStr">
        <is>
          <t>Dedza</t>
        </is>
      </c>
      <c r="C3837" t="inlineStr">
        <is>
          <t>MWDedza</t>
        </is>
      </c>
    </row>
    <row r="3838">
      <c r="A3838" t="inlineStr">
        <is>
          <t>MW-DE</t>
        </is>
      </c>
      <c r="B3838" t="inlineStr">
        <is>
          <t>Dedza</t>
        </is>
      </c>
      <c r="C3838" t="inlineStr">
        <is>
          <t>MWDedza</t>
        </is>
      </c>
    </row>
    <row r="3839">
      <c r="A3839" t="inlineStr">
        <is>
          <t>MW-DO</t>
        </is>
      </c>
      <c r="B3839" t="inlineStr">
        <is>
          <t>Dowa</t>
        </is>
      </c>
      <c r="C3839" t="inlineStr">
        <is>
          <t>MWDowa</t>
        </is>
      </c>
    </row>
    <row r="3840">
      <c r="A3840" t="inlineStr">
        <is>
          <t>MW-DO</t>
        </is>
      </c>
      <c r="B3840" t="inlineStr">
        <is>
          <t>Dowa</t>
        </is>
      </c>
      <c r="C3840" t="inlineStr">
        <is>
          <t>MWDowa</t>
        </is>
      </c>
    </row>
    <row r="3841">
      <c r="A3841" t="inlineStr">
        <is>
          <t>MW-KS</t>
        </is>
      </c>
      <c r="B3841" t="inlineStr">
        <is>
          <t>Kasungu</t>
        </is>
      </c>
      <c r="C3841" t="inlineStr">
        <is>
          <t>MWKasungu</t>
        </is>
      </c>
    </row>
    <row r="3842">
      <c r="A3842" t="inlineStr">
        <is>
          <t>MW-KS</t>
        </is>
      </c>
      <c r="B3842" t="inlineStr">
        <is>
          <t>Kasungu</t>
        </is>
      </c>
      <c r="C3842" t="inlineStr">
        <is>
          <t>MWKasungu</t>
        </is>
      </c>
    </row>
    <row r="3843">
      <c r="A3843" t="inlineStr">
        <is>
          <t>MW-LI</t>
        </is>
      </c>
      <c r="B3843" t="inlineStr">
        <is>
          <t>Lilongwe</t>
        </is>
      </c>
      <c r="C3843" t="inlineStr">
        <is>
          <t>MWLilongwe</t>
        </is>
      </c>
    </row>
    <row r="3844">
      <c r="A3844" t="inlineStr">
        <is>
          <t>MW-LI</t>
        </is>
      </c>
      <c r="B3844" t="inlineStr">
        <is>
          <t>Lilongwe</t>
        </is>
      </c>
      <c r="C3844" t="inlineStr">
        <is>
          <t>MWLilongwe</t>
        </is>
      </c>
    </row>
    <row r="3845">
      <c r="A3845" t="inlineStr">
        <is>
          <t>MW-MC</t>
        </is>
      </c>
      <c r="B3845" t="inlineStr">
        <is>
          <t>Mchinji</t>
        </is>
      </c>
      <c r="C3845" t="inlineStr">
        <is>
          <t>MWMchinji</t>
        </is>
      </c>
    </row>
    <row r="3846">
      <c r="A3846" t="inlineStr">
        <is>
          <t>MW-MC</t>
        </is>
      </c>
      <c r="B3846" t="inlineStr">
        <is>
          <t>Mchinji</t>
        </is>
      </c>
      <c r="C3846" t="inlineStr">
        <is>
          <t>MWMchinji</t>
        </is>
      </c>
    </row>
    <row r="3847">
      <c r="A3847" t="inlineStr">
        <is>
          <t>MW-NI</t>
        </is>
      </c>
      <c r="B3847" t="inlineStr">
        <is>
          <t>Ntchisi</t>
        </is>
      </c>
      <c r="C3847" t="inlineStr">
        <is>
          <t>MWNtchisi</t>
        </is>
      </c>
    </row>
    <row r="3848">
      <c r="A3848" t="inlineStr">
        <is>
          <t>MW-NI</t>
        </is>
      </c>
      <c r="B3848" t="inlineStr">
        <is>
          <t>Ntchisi</t>
        </is>
      </c>
      <c r="C3848" t="inlineStr">
        <is>
          <t>MWNtchisi</t>
        </is>
      </c>
    </row>
    <row r="3849">
      <c r="A3849" t="inlineStr">
        <is>
          <t>MW-NK</t>
        </is>
      </c>
      <c r="B3849" t="inlineStr">
        <is>
          <t>Nkhotakota</t>
        </is>
      </c>
      <c r="C3849" t="inlineStr">
        <is>
          <t>MWNkhotakota</t>
        </is>
      </c>
    </row>
    <row r="3850">
      <c r="A3850" t="inlineStr">
        <is>
          <t>MW-NK</t>
        </is>
      </c>
      <c r="B3850" t="inlineStr">
        <is>
          <t>Nkhotakota</t>
        </is>
      </c>
      <c r="C3850" t="inlineStr">
        <is>
          <t>MWNkhotakota</t>
        </is>
      </c>
    </row>
    <row r="3851">
      <c r="A3851" t="inlineStr">
        <is>
          <t>MW-NU</t>
        </is>
      </c>
      <c r="B3851" t="inlineStr">
        <is>
          <t>Ntcheu</t>
        </is>
      </c>
      <c r="C3851" t="inlineStr">
        <is>
          <t>MWNtcheu</t>
        </is>
      </c>
    </row>
    <row r="3852">
      <c r="A3852" t="inlineStr">
        <is>
          <t>MW-NU</t>
        </is>
      </c>
      <c r="B3852" t="inlineStr">
        <is>
          <t>Ntcheu</t>
        </is>
      </c>
      <c r="C3852" t="inlineStr">
        <is>
          <t>MWNtcheu</t>
        </is>
      </c>
    </row>
    <row r="3853">
      <c r="A3853" t="inlineStr">
        <is>
          <t>MW-SA</t>
        </is>
      </c>
      <c r="B3853" t="inlineStr">
        <is>
          <t>Salima</t>
        </is>
      </c>
      <c r="C3853" t="inlineStr">
        <is>
          <t>MWSalima</t>
        </is>
      </c>
    </row>
    <row r="3854">
      <c r="A3854" t="inlineStr">
        <is>
          <t>MW-SA</t>
        </is>
      </c>
      <c r="B3854" t="inlineStr">
        <is>
          <t>Salima</t>
        </is>
      </c>
      <c r="C3854" t="inlineStr">
        <is>
          <t>MWSalima</t>
        </is>
      </c>
    </row>
    <row r="3855">
      <c r="A3855" t="inlineStr">
        <is>
          <t>MW-N</t>
        </is>
      </c>
      <c r="B3855" t="inlineStr">
        <is>
          <t>Northern Region</t>
        </is>
      </c>
      <c r="C3855" t="inlineStr">
        <is>
          <t>MWNorthern Region</t>
        </is>
      </c>
    </row>
    <row r="3856">
      <c r="A3856" t="inlineStr">
        <is>
          <t>MW-N</t>
        </is>
      </c>
      <c r="B3856" t="inlineStr">
        <is>
          <t>Chakumpoto</t>
        </is>
      </c>
      <c r="C3856" t="inlineStr">
        <is>
          <t>MWChakumpoto</t>
        </is>
      </c>
    </row>
    <row r="3857">
      <c r="A3857" t="inlineStr">
        <is>
          <t>MW-CT</t>
        </is>
      </c>
      <c r="B3857" t="inlineStr">
        <is>
          <t>Chitipa</t>
        </is>
      </c>
      <c r="C3857" t="inlineStr">
        <is>
          <t>MWChitipa</t>
        </is>
      </c>
    </row>
    <row r="3858">
      <c r="A3858" t="inlineStr">
        <is>
          <t>MW-CT</t>
        </is>
      </c>
      <c r="B3858" t="inlineStr">
        <is>
          <t>Chitipa</t>
        </is>
      </c>
      <c r="C3858" t="inlineStr">
        <is>
          <t>MWChitipa</t>
        </is>
      </c>
    </row>
    <row r="3859">
      <c r="A3859" t="inlineStr">
        <is>
          <t>MW-KR</t>
        </is>
      </c>
      <c r="B3859" t="inlineStr">
        <is>
          <t>Karonga</t>
        </is>
      </c>
      <c r="C3859" t="inlineStr">
        <is>
          <t>MWKaronga</t>
        </is>
      </c>
    </row>
    <row r="3860">
      <c r="A3860" t="inlineStr">
        <is>
          <t>MW-KR</t>
        </is>
      </c>
      <c r="B3860" t="inlineStr">
        <is>
          <t>Karonga</t>
        </is>
      </c>
      <c r="C3860" t="inlineStr">
        <is>
          <t>MWKaronga</t>
        </is>
      </c>
    </row>
    <row r="3861">
      <c r="A3861" t="inlineStr">
        <is>
          <t>MW-LK</t>
        </is>
      </c>
      <c r="B3861" t="inlineStr">
        <is>
          <t>Likoma</t>
        </is>
      </c>
      <c r="C3861" t="inlineStr">
        <is>
          <t>MWLikoma</t>
        </is>
      </c>
    </row>
    <row r="3862">
      <c r="A3862" t="inlineStr">
        <is>
          <t>MW-LK</t>
        </is>
      </c>
      <c r="B3862" t="inlineStr">
        <is>
          <t>Likoma</t>
        </is>
      </c>
      <c r="C3862" t="inlineStr">
        <is>
          <t>MWLikoma</t>
        </is>
      </c>
    </row>
    <row r="3863">
      <c r="A3863" t="inlineStr">
        <is>
          <t>MW-MZ</t>
        </is>
      </c>
      <c r="B3863" t="inlineStr">
        <is>
          <t>Mzimba</t>
        </is>
      </c>
      <c r="C3863" t="inlineStr">
        <is>
          <t>MWMzimba</t>
        </is>
      </c>
    </row>
    <row r="3864">
      <c r="A3864" t="inlineStr">
        <is>
          <t>MW-MZ</t>
        </is>
      </c>
      <c r="B3864" t="inlineStr">
        <is>
          <t>Mzimba</t>
        </is>
      </c>
      <c r="C3864" t="inlineStr">
        <is>
          <t>MWMzimba</t>
        </is>
      </c>
    </row>
    <row r="3865">
      <c r="A3865" t="inlineStr">
        <is>
          <t>MW-NB</t>
        </is>
      </c>
      <c r="B3865" t="inlineStr">
        <is>
          <t>Nkhata Bay</t>
        </is>
      </c>
      <c r="C3865" t="inlineStr">
        <is>
          <t>MWNkhata Bay</t>
        </is>
      </c>
    </row>
    <row r="3866">
      <c r="A3866" t="inlineStr">
        <is>
          <t>MW-NB</t>
        </is>
      </c>
      <c r="B3866" t="inlineStr">
        <is>
          <t>Nkhata Bay</t>
        </is>
      </c>
      <c r="C3866" t="inlineStr">
        <is>
          <t>MWNkhata Bay</t>
        </is>
      </c>
    </row>
    <row r="3867">
      <c r="A3867" t="inlineStr">
        <is>
          <t>MW-RU</t>
        </is>
      </c>
      <c r="B3867" t="inlineStr">
        <is>
          <t>Rumphi</t>
        </is>
      </c>
      <c r="C3867" t="inlineStr">
        <is>
          <t>MWRumphi</t>
        </is>
      </c>
    </row>
    <row r="3868">
      <c r="A3868" t="inlineStr">
        <is>
          <t>MW-RU</t>
        </is>
      </c>
      <c r="B3868" t="inlineStr">
        <is>
          <t>Rumphi</t>
        </is>
      </c>
      <c r="C3868" t="inlineStr">
        <is>
          <t>MWRumphi</t>
        </is>
      </c>
    </row>
    <row r="3869">
      <c r="A3869" t="inlineStr">
        <is>
          <t>MW-S</t>
        </is>
      </c>
      <c r="B3869" t="inlineStr">
        <is>
          <t>Southern Region</t>
        </is>
      </c>
      <c r="C3869" t="inlineStr">
        <is>
          <t>MWSouthern Region</t>
        </is>
      </c>
    </row>
    <row r="3870">
      <c r="A3870" t="inlineStr">
        <is>
          <t>MW-S</t>
        </is>
      </c>
      <c r="B3870" t="inlineStr">
        <is>
          <t>Chakumwera</t>
        </is>
      </c>
      <c r="C3870" t="inlineStr">
        <is>
          <t>MWChakumwera</t>
        </is>
      </c>
    </row>
    <row r="3871">
      <c r="A3871" t="inlineStr">
        <is>
          <t>MW-BA</t>
        </is>
      </c>
      <c r="B3871" t="inlineStr">
        <is>
          <t>Balaka</t>
        </is>
      </c>
      <c r="C3871" t="inlineStr">
        <is>
          <t>MWBalaka</t>
        </is>
      </c>
    </row>
    <row r="3872">
      <c r="A3872" t="inlineStr">
        <is>
          <t>MW-BA</t>
        </is>
      </c>
      <c r="B3872" t="inlineStr">
        <is>
          <t>Balaka</t>
        </is>
      </c>
      <c r="C3872" t="inlineStr">
        <is>
          <t>MWBalaka</t>
        </is>
      </c>
    </row>
    <row r="3873">
      <c r="A3873" t="inlineStr">
        <is>
          <t>MW-BL</t>
        </is>
      </c>
      <c r="B3873" t="inlineStr">
        <is>
          <t>Blantyre</t>
        </is>
      </c>
      <c r="C3873" t="inlineStr">
        <is>
          <t>MWBlantyre</t>
        </is>
      </c>
    </row>
    <row r="3874">
      <c r="A3874" t="inlineStr">
        <is>
          <t>MW-BL</t>
        </is>
      </c>
      <c r="B3874" t="inlineStr">
        <is>
          <t>Blantyre</t>
        </is>
      </c>
      <c r="C3874" t="inlineStr">
        <is>
          <t>MWBlantyre</t>
        </is>
      </c>
    </row>
    <row r="3875">
      <c r="A3875" t="inlineStr">
        <is>
          <t>MW-CK</t>
        </is>
      </c>
      <c r="B3875" t="inlineStr">
        <is>
          <t>Chikwawa</t>
        </is>
      </c>
      <c r="C3875" t="inlineStr">
        <is>
          <t>MWChikwawa</t>
        </is>
      </c>
    </row>
    <row r="3876">
      <c r="A3876" t="inlineStr">
        <is>
          <t>MW-CK</t>
        </is>
      </c>
      <c r="B3876" t="inlineStr">
        <is>
          <t>Chikwawa</t>
        </is>
      </c>
      <c r="C3876" t="inlineStr">
        <is>
          <t>MWChikwawa</t>
        </is>
      </c>
    </row>
    <row r="3877">
      <c r="A3877" t="inlineStr">
        <is>
          <t>MW-CR</t>
        </is>
      </c>
      <c r="B3877" t="inlineStr">
        <is>
          <t>Chiradzulu</t>
        </is>
      </c>
      <c r="C3877" t="inlineStr">
        <is>
          <t>MWChiradzulu</t>
        </is>
      </c>
    </row>
    <row r="3878">
      <c r="A3878" t="inlineStr">
        <is>
          <t>MW-CR</t>
        </is>
      </c>
      <c r="B3878" t="inlineStr">
        <is>
          <t>Chiradzulu</t>
        </is>
      </c>
      <c r="C3878" t="inlineStr">
        <is>
          <t>MWChiradzulu</t>
        </is>
      </c>
    </row>
    <row r="3879">
      <c r="A3879" t="inlineStr">
        <is>
          <t>MW-MG</t>
        </is>
      </c>
      <c r="B3879" t="inlineStr">
        <is>
          <t>Mangochi</t>
        </is>
      </c>
      <c r="C3879" t="inlineStr">
        <is>
          <t>MWMangochi</t>
        </is>
      </c>
    </row>
    <row r="3880">
      <c r="A3880" t="inlineStr">
        <is>
          <t>MW-MG</t>
        </is>
      </c>
      <c r="B3880" t="inlineStr">
        <is>
          <t>Mangochi</t>
        </is>
      </c>
      <c r="C3880" t="inlineStr">
        <is>
          <t>MWMangochi</t>
        </is>
      </c>
    </row>
    <row r="3881">
      <c r="A3881" t="inlineStr">
        <is>
          <t>MW-MH</t>
        </is>
      </c>
      <c r="B3881" t="inlineStr">
        <is>
          <t>Machinga</t>
        </is>
      </c>
      <c r="C3881" t="inlineStr">
        <is>
          <t>MWMachinga</t>
        </is>
      </c>
    </row>
    <row r="3882">
      <c r="A3882" t="inlineStr">
        <is>
          <t>MW-MH</t>
        </is>
      </c>
      <c r="B3882" t="inlineStr">
        <is>
          <t>Machinga</t>
        </is>
      </c>
      <c r="C3882" t="inlineStr">
        <is>
          <t>MWMachinga</t>
        </is>
      </c>
    </row>
    <row r="3883">
      <c r="A3883" t="inlineStr">
        <is>
          <t>MW-MU</t>
        </is>
      </c>
      <c r="B3883" t="inlineStr">
        <is>
          <t>Mulanje</t>
        </is>
      </c>
      <c r="C3883" t="inlineStr">
        <is>
          <t>MWMulanje</t>
        </is>
      </c>
    </row>
    <row r="3884">
      <c r="A3884" t="inlineStr">
        <is>
          <t>MW-MU</t>
        </is>
      </c>
      <c r="B3884" t="inlineStr">
        <is>
          <t>Mulanje</t>
        </is>
      </c>
      <c r="C3884" t="inlineStr">
        <is>
          <t>MWMulanje</t>
        </is>
      </c>
    </row>
    <row r="3885">
      <c r="A3885" t="inlineStr">
        <is>
          <t>MW-MW</t>
        </is>
      </c>
      <c r="B3885" t="inlineStr">
        <is>
          <t>Mwanza</t>
        </is>
      </c>
      <c r="C3885" t="inlineStr">
        <is>
          <t>MWMwanza</t>
        </is>
      </c>
    </row>
    <row r="3886">
      <c r="A3886" t="inlineStr">
        <is>
          <t>MW-MW</t>
        </is>
      </c>
      <c r="B3886" t="inlineStr">
        <is>
          <t>Mwanza</t>
        </is>
      </c>
      <c r="C3886" t="inlineStr">
        <is>
          <t>MWMwanza</t>
        </is>
      </c>
    </row>
    <row r="3887">
      <c r="A3887" t="inlineStr">
        <is>
          <t>MW-NE</t>
        </is>
      </c>
      <c r="B3887" t="inlineStr">
        <is>
          <t>Neno</t>
        </is>
      </c>
      <c r="C3887" t="inlineStr">
        <is>
          <t>MWNeno</t>
        </is>
      </c>
    </row>
    <row r="3888">
      <c r="A3888" t="inlineStr">
        <is>
          <t>MW-NE</t>
        </is>
      </c>
      <c r="B3888" t="inlineStr">
        <is>
          <t>Neno</t>
        </is>
      </c>
      <c r="C3888" t="inlineStr">
        <is>
          <t>MWNeno</t>
        </is>
      </c>
    </row>
    <row r="3889">
      <c r="A3889" t="inlineStr">
        <is>
          <t>MW-NS</t>
        </is>
      </c>
      <c r="B3889" t="inlineStr">
        <is>
          <t>Nsanje</t>
        </is>
      </c>
      <c r="C3889" t="inlineStr">
        <is>
          <t>MWNsanje</t>
        </is>
      </c>
    </row>
    <row r="3890">
      <c r="A3890" t="inlineStr">
        <is>
          <t>MW-NS</t>
        </is>
      </c>
      <c r="B3890" t="inlineStr">
        <is>
          <t>Nsanje</t>
        </is>
      </c>
      <c r="C3890" t="inlineStr">
        <is>
          <t>MWNsanje</t>
        </is>
      </c>
    </row>
    <row r="3891">
      <c r="A3891" t="inlineStr">
        <is>
          <t>MW-PH</t>
        </is>
      </c>
      <c r="B3891" t="inlineStr">
        <is>
          <t>Phalombe</t>
        </is>
      </c>
      <c r="C3891" t="inlineStr">
        <is>
          <t>MWPhalombe</t>
        </is>
      </c>
    </row>
    <row r="3892">
      <c r="A3892" t="inlineStr">
        <is>
          <t>MW-PH</t>
        </is>
      </c>
      <c r="B3892" t="inlineStr">
        <is>
          <t>Phalombe</t>
        </is>
      </c>
      <c r="C3892" t="inlineStr">
        <is>
          <t>MWPhalombe</t>
        </is>
      </c>
    </row>
    <row r="3893">
      <c r="A3893" t="inlineStr">
        <is>
          <t>MW-TH</t>
        </is>
      </c>
      <c r="B3893" t="inlineStr">
        <is>
          <t>Thyolo</t>
        </is>
      </c>
      <c r="C3893" t="inlineStr">
        <is>
          <t>MWThyolo</t>
        </is>
      </c>
    </row>
    <row r="3894">
      <c r="A3894" t="inlineStr">
        <is>
          <t>MW-TH</t>
        </is>
      </c>
      <c r="B3894" t="inlineStr">
        <is>
          <t>Thyolo</t>
        </is>
      </c>
      <c r="C3894" t="inlineStr">
        <is>
          <t>MWThyolo</t>
        </is>
      </c>
    </row>
    <row r="3895">
      <c r="A3895" t="inlineStr">
        <is>
          <t>MW-ZO</t>
        </is>
      </c>
      <c r="B3895" t="inlineStr">
        <is>
          <t>Zomba</t>
        </is>
      </c>
      <c r="C3895" t="inlineStr">
        <is>
          <t>MWZomba</t>
        </is>
      </c>
    </row>
    <row r="3896">
      <c r="A3896" t="inlineStr">
        <is>
          <t>MW-ZO</t>
        </is>
      </c>
      <c r="B3896" t="inlineStr">
        <is>
          <t>Zomba</t>
        </is>
      </c>
      <c r="C3896" t="inlineStr">
        <is>
          <t>MWZomba</t>
        </is>
      </c>
    </row>
    <row r="3897">
      <c r="A3897" t="inlineStr">
        <is>
          <t>MX-AGU</t>
        </is>
      </c>
      <c r="B3897" t="inlineStr">
        <is>
          <t>Aguascalientes</t>
        </is>
      </c>
      <c r="C3897" t="inlineStr">
        <is>
          <t>MXAguascalientes</t>
        </is>
      </c>
    </row>
    <row r="3898">
      <c r="A3898" t="inlineStr">
        <is>
          <t>MX-BCN</t>
        </is>
      </c>
      <c r="B3898" t="inlineStr">
        <is>
          <t>Baja California</t>
        </is>
      </c>
      <c r="C3898" t="inlineStr">
        <is>
          <t>MXBaja California</t>
        </is>
      </c>
    </row>
    <row r="3899">
      <c r="A3899" t="inlineStr">
        <is>
          <t>MX-BCS</t>
        </is>
      </c>
      <c r="B3899" t="inlineStr">
        <is>
          <t>Baja California Sur</t>
        </is>
      </c>
      <c r="C3899" t="inlineStr">
        <is>
          <t>MXBaja California Sur</t>
        </is>
      </c>
    </row>
    <row r="3900">
      <c r="A3900" t="inlineStr">
        <is>
          <t>MX-CAM</t>
        </is>
      </c>
      <c r="B3900" t="inlineStr">
        <is>
          <t>Campeche</t>
        </is>
      </c>
      <c r="C3900" t="inlineStr">
        <is>
          <t>MXCampeche</t>
        </is>
      </c>
    </row>
    <row r="3901">
      <c r="A3901" t="inlineStr">
        <is>
          <t>MX-CHH</t>
        </is>
      </c>
      <c r="B3901" t="inlineStr">
        <is>
          <t>Chihuahua</t>
        </is>
      </c>
      <c r="C3901" t="inlineStr">
        <is>
          <t>MXChihuahua</t>
        </is>
      </c>
    </row>
    <row r="3902">
      <c r="A3902" t="inlineStr">
        <is>
          <t>MX-CHP</t>
        </is>
      </c>
      <c r="B3902" t="inlineStr">
        <is>
          <t>Chiapas</t>
        </is>
      </c>
      <c r="C3902" t="inlineStr">
        <is>
          <t>MXChiapas</t>
        </is>
      </c>
    </row>
    <row r="3903">
      <c r="A3903" t="inlineStr">
        <is>
          <t>MX-COA</t>
        </is>
      </c>
      <c r="B3903" t="inlineStr">
        <is>
          <t>Coahuila de Zaragoza</t>
        </is>
      </c>
      <c r="C3903" t="inlineStr">
        <is>
          <t>MXCoahuila de Zaragoza</t>
        </is>
      </c>
    </row>
    <row r="3904">
      <c r="A3904" t="inlineStr">
        <is>
          <t>MX-COL</t>
        </is>
      </c>
      <c r="B3904" t="inlineStr">
        <is>
          <t>Colima</t>
        </is>
      </c>
      <c r="C3904" t="inlineStr">
        <is>
          <t>MXColima</t>
        </is>
      </c>
    </row>
    <row r="3905">
      <c r="A3905" t="inlineStr">
        <is>
          <t>MX-DUR</t>
        </is>
      </c>
      <c r="B3905" t="inlineStr">
        <is>
          <t>Durango</t>
        </is>
      </c>
      <c r="C3905" t="inlineStr">
        <is>
          <t>MXDurango</t>
        </is>
      </c>
    </row>
    <row r="3906">
      <c r="A3906" t="inlineStr">
        <is>
          <t>MX-GRO</t>
        </is>
      </c>
      <c r="B3906" t="inlineStr">
        <is>
          <t>Guerrero</t>
        </is>
      </c>
      <c r="C3906" t="inlineStr">
        <is>
          <t>MXGuerrero</t>
        </is>
      </c>
    </row>
    <row r="3907">
      <c r="A3907" t="inlineStr">
        <is>
          <t>MX-GUA</t>
        </is>
      </c>
      <c r="B3907" t="inlineStr">
        <is>
          <t>Guanajuato</t>
        </is>
      </c>
      <c r="C3907" t="inlineStr">
        <is>
          <t>MXGuanajuato</t>
        </is>
      </c>
    </row>
    <row r="3908">
      <c r="A3908" t="inlineStr">
        <is>
          <t>MX-HID</t>
        </is>
      </c>
      <c r="B3908" t="inlineStr">
        <is>
          <t>Hidalgo</t>
        </is>
      </c>
      <c r="C3908" t="inlineStr">
        <is>
          <t>MXHidalgo</t>
        </is>
      </c>
    </row>
    <row r="3909">
      <c r="A3909" t="inlineStr">
        <is>
          <t>MX-JAL</t>
        </is>
      </c>
      <c r="B3909" t="inlineStr">
        <is>
          <t>Jalisco</t>
        </is>
      </c>
      <c r="C3909" t="inlineStr">
        <is>
          <t>MXJalisco</t>
        </is>
      </c>
    </row>
    <row r="3910">
      <c r="A3910" t="inlineStr">
        <is>
          <t>MX-MEX</t>
        </is>
      </c>
      <c r="B3910" t="inlineStr">
        <is>
          <t>México</t>
        </is>
      </c>
      <c r="C3910" t="inlineStr">
        <is>
          <t>MXMéxico</t>
        </is>
      </c>
    </row>
    <row r="3911">
      <c r="A3911" t="inlineStr">
        <is>
          <t>MX-MIC</t>
        </is>
      </c>
      <c r="B3911" t="inlineStr">
        <is>
          <t>Michoacán de Ocampo</t>
        </is>
      </c>
      <c r="C3911" t="inlineStr">
        <is>
          <t>MXMichoacán de Ocampo</t>
        </is>
      </c>
    </row>
    <row r="3912">
      <c r="A3912" t="inlineStr">
        <is>
          <t>MX-MOR</t>
        </is>
      </c>
      <c r="B3912" t="inlineStr">
        <is>
          <t>Morelos</t>
        </is>
      </c>
      <c r="C3912" t="inlineStr">
        <is>
          <t>MXMorelos</t>
        </is>
      </c>
    </row>
    <row r="3913">
      <c r="A3913" t="inlineStr">
        <is>
          <t>MX-NAY</t>
        </is>
      </c>
      <c r="B3913" t="inlineStr">
        <is>
          <t>Nayarit</t>
        </is>
      </c>
      <c r="C3913" t="inlineStr">
        <is>
          <t>MXNayarit</t>
        </is>
      </c>
    </row>
    <row r="3914">
      <c r="A3914" t="inlineStr">
        <is>
          <t>MX-NLE</t>
        </is>
      </c>
      <c r="B3914" t="inlineStr">
        <is>
          <t>Nuevo León</t>
        </is>
      </c>
      <c r="C3914" t="inlineStr">
        <is>
          <t>MXNuevo León</t>
        </is>
      </c>
    </row>
    <row r="3915">
      <c r="A3915" t="inlineStr">
        <is>
          <t>MX-OAX</t>
        </is>
      </c>
      <c r="B3915" t="inlineStr">
        <is>
          <t>Oaxaca</t>
        </is>
      </c>
      <c r="C3915" t="inlineStr">
        <is>
          <t>MXOaxaca</t>
        </is>
      </c>
    </row>
    <row r="3916">
      <c r="A3916" t="inlineStr">
        <is>
          <t>MX-PUE</t>
        </is>
      </c>
      <c r="B3916" t="inlineStr">
        <is>
          <t>Puebla</t>
        </is>
      </c>
      <c r="C3916" t="inlineStr">
        <is>
          <t>MXPuebla</t>
        </is>
      </c>
    </row>
    <row r="3917">
      <c r="A3917" t="inlineStr">
        <is>
          <t>MX-QUE</t>
        </is>
      </c>
      <c r="B3917" t="inlineStr">
        <is>
          <t>Querétaro</t>
        </is>
      </c>
      <c r="C3917" t="inlineStr">
        <is>
          <t>MXQuerétaro</t>
        </is>
      </c>
    </row>
    <row r="3918">
      <c r="A3918" t="inlineStr">
        <is>
          <t>MX-ROO</t>
        </is>
      </c>
      <c r="B3918" t="inlineStr">
        <is>
          <t>Quintana Roo</t>
        </is>
      </c>
      <c r="C3918" t="inlineStr">
        <is>
          <t>MXQuintana Roo</t>
        </is>
      </c>
    </row>
    <row r="3919">
      <c r="A3919" t="inlineStr">
        <is>
          <t>MX-SIN</t>
        </is>
      </c>
      <c r="B3919" t="inlineStr">
        <is>
          <t>Sinaloa</t>
        </is>
      </c>
      <c r="C3919" t="inlineStr">
        <is>
          <t>MXSinaloa</t>
        </is>
      </c>
    </row>
    <row r="3920">
      <c r="A3920" t="inlineStr">
        <is>
          <t>MX-SLP</t>
        </is>
      </c>
      <c r="B3920" t="inlineStr">
        <is>
          <t>San Luis Potosí</t>
        </is>
      </c>
      <c r="C3920" t="inlineStr">
        <is>
          <t>MXSan Luis Potosí</t>
        </is>
      </c>
    </row>
    <row r="3921">
      <c r="A3921" t="inlineStr">
        <is>
          <t>MX-SON</t>
        </is>
      </c>
      <c r="B3921" t="inlineStr">
        <is>
          <t>Sonora</t>
        </is>
      </c>
      <c r="C3921" t="inlineStr">
        <is>
          <t>MXSonora</t>
        </is>
      </c>
    </row>
    <row r="3922">
      <c r="A3922" t="inlineStr">
        <is>
          <t>MX-TAB</t>
        </is>
      </c>
      <c r="B3922" t="inlineStr">
        <is>
          <t>Tabasco</t>
        </is>
      </c>
      <c r="C3922" t="inlineStr">
        <is>
          <t>MXTabasco</t>
        </is>
      </c>
    </row>
    <row r="3923">
      <c r="A3923" t="inlineStr">
        <is>
          <t>MX-TAM</t>
        </is>
      </c>
      <c r="B3923" t="inlineStr">
        <is>
          <t>Tamaulipas</t>
        </is>
      </c>
      <c r="C3923" t="inlineStr">
        <is>
          <t>MXTamaulipas</t>
        </is>
      </c>
    </row>
    <row r="3924">
      <c r="A3924" t="inlineStr">
        <is>
          <t>MX-TLA</t>
        </is>
      </c>
      <c r="B3924" t="inlineStr">
        <is>
          <t>Tlaxcala</t>
        </is>
      </c>
      <c r="C3924" t="inlineStr">
        <is>
          <t>MXTlaxcala</t>
        </is>
      </c>
    </row>
    <row r="3925">
      <c r="A3925" t="inlineStr">
        <is>
          <t>MX-VER</t>
        </is>
      </c>
      <c r="B3925" t="inlineStr">
        <is>
          <t>Veracruz de Ignacio de la Llave</t>
        </is>
      </c>
      <c r="C3925" t="inlineStr">
        <is>
          <t>MXVeracruz de Ignacio de la Llave</t>
        </is>
      </c>
    </row>
    <row r="3926">
      <c r="A3926" t="inlineStr">
        <is>
          <t>MX-YUC</t>
        </is>
      </c>
      <c r="B3926" t="inlineStr">
        <is>
          <t>Yucatán</t>
        </is>
      </c>
      <c r="C3926" t="inlineStr">
        <is>
          <t>MXYucatán</t>
        </is>
      </c>
    </row>
    <row r="3927">
      <c r="A3927" t="inlineStr">
        <is>
          <t>MX-ZAC</t>
        </is>
      </c>
      <c r="B3927" t="inlineStr">
        <is>
          <t>Zacatecas</t>
        </is>
      </c>
      <c r="C3927" t="inlineStr">
        <is>
          <t>MXZacatecas</t>
        </is>
      </c>
    </row>
    <row r="3928">
      <c r="A3928" t="inlineStr">
        <is>
          <t>MX-CMX</t>
        </is>
      </c>
      <c r="B3928" t="inlineStr">
        <is>
          <t>Ciudad de México</t>
        </is>
      </c>
      <c r="C3928" t="inlineStr">
        <is>
          <t>MXCiudad de México</t>
        </is>
      </c>
    </row>
    <row r="3929">
      <c r="A3929" t="inlineStr">
        <is>
          <t>MY-14</t>
        </is>
      </c>
      <c r="B3929" t="inlineStr">
        <is>
          <t>Wilayah Persekutuan Kuala Lumpur</t>
        </is>
      </c>
      <c r="C3929" t="inlineStr">
        <is>
          <t>MYWilayah Persekutuan Kuala Lumpur</t>
        </is>
      </c>
    </row>
    <row r="3930">
      <c r="A3930" t="inlineStr">
        <is>
          <t>MY-15</t>
        </is>
      </c>
      <c r="B3930" t="inlineStr">
        <is>
          <t>Wilayah Persekutuan Labuan</t>
        </is>
      </c>
      <c r="C3930" t="inlineStr">
        <is>
          <t>MYWilayah Persekutuan Labuan</t>
        </is>
      </c>
    </row>
    <row r="3931">
      <c r="A3931" t="inlineStr">
        <is>
          <t>MY-16</t>
        </is>
      </c>
      <c r="B3931" t="inlineStr">
        <is>
          <t>Wilayah Persekutuan Putrajaya</t>
        </is>
      </c>
      <c r="C3931" t="inlineStr">
        <is>
          <t>MYWilayah Persekutuan Putrajaya</t>
        </is>
      </c>
    </row>
    <row r="3932">
      <c r="A3932" t="inlineStr">
        <is>
          <t>MY-01</t>
        </is>
      </c>
      <c r="B3932" t="inlineStr">
        <is>
          <t>Johor</t>
        </is>
      </c>
      <c r="C3932" t="inlineStr">
        <is>
          <t>MYJohor</t>
        </is>
      </c>
    </row>
    <row r="3933">
      <c r="A3933" t="inlineStr">
        <is>
          <t>MY-02</t>
        </is>
      </c>
      <c r="B3933" t="inlineStr">
        <is>
          <t>Kedah</t>
        </is>
      </c>
      <c r="C3933" t="inlineStr">
        <is>
          <t>MYKedah</t>
        </is>
      </c>
    </row>
    <row r="3934">
      <c r="A3934" t="inlineStr">
        <is>
          <t>MY-03</t>
        </is>
      </c>
      <c r="B3934" t="inlineStr">
        <is>
          <t>Kelantan</t>
        </is>
      </c>
      <c r="C3934" t="inlineStr">
        <is>
          <t>MYKelantan</t>
        </is>
      </c>
    </row>
    <row r="3935">
      <c r="A3935" t="inlineStr">
        <is>
          <t>MY-04</t>
        </is>
      </c>
      <c r="B3935" t="inlineStr">
        <is>
          <t>Melaka</t>
        </is>
      </c>
      <c r="C3935" t="inlineStr">
        <is>
          <t>MYMelaka</t>
        </is>
      </c>
    </row>
    <row r="3936">
      <c r="A3936" t="inlineStr">
        <is>
          <t>MY-05</t>
        </is>
      </c>
      <c r="B3936" t="inlineStr">
        <is>
          <t>Negeri Sembilan</t>
        </is>
      </c>
      <c r="C3936" t="inlineStr">
        <is>
          <t>MYNegeri Sembilan</t>
        </is>
      </c>
    </row>
    <row r="3937">
      <c r="A3937" t="inlineStr">
        <is>
          <t>MY-06</t>
        </is>
      </c>
      <c r="B3937" t="inlineStr">
        <is>
          <t>Pahang</t>
        </is>
      </c>
      <c r="C3937" t="inlineStr">
        <is>
          <t>MYPahang</t>
        </is>
      </c>
    </row>
    <row r="3938">
      <c r="A3938" t="inlineStr">
        <is>
          <t>MY-07</t>
        </is>
      </c>
      <c r="B3938" t="inlineStr">
        <is>
          <t>Pulau Pinang</t>
        </is>
      </c>
      <c r="C3938" t="inlineStr">
        <is>
          <t>MYPulau Pinang</t>
        </is>
      </c>
    </row>
    <row r="3939">
      <c r="A3939" t="inlineStr">
        <is>
          <t>MY-08</t>
        </is>
      </c>
      <c r="B3939" t="inlineStr">
        <is>
          <t>Perak</t>
        </is>
      </c>
      <c r="C3939" t="inlineStr">
        <is>
          <t>MYPerak</t>
        </is>
      </c>
    </row>
    <row r="3940">
      <c r="A3940" t="inlineStr">
        <is>
          <t>MY-09</t>
        </is>
      </c>
      <c r="B3940" t="inlineStr">
        <is>
          <t>Perlis</t>
        </is>
      </c>
      <c r="C3940" t="inlineStr">
        <is>
          <t>MYPerlis</t>
        </is>
      </c>
    </row>
    <row r="3941">
      <c r="A3941" t="inlineStr">
        <is>
          <t>MY-10</t>
        </is>
      </c>
      <c r="B3941" t="inlineStr">
        <is>
          <t>Selangor</t>
        </is>
      </c>
      <c r="C3941" t="inlineStr">
        <is>
          <t>MYSelangor</t>
        </is>
      </c>
    </row>
    <row r="3942">
      <c r="A3942" t="inlineStr">
        <is>
          <t>MY-11</t>
        </is>
      </c>
      <c r="B3942" t="inlineStr">
        <is>
          <t>Terengganu</t>
        </is>
      </c>
      <c r="C3942" t="inlineStr">
        <is>
          <t>MYTerengganu</t>
        </is>
      </c>
    </row>
    <row r="3943">
      <c r="A3943" t="inlineStr">
        <is>
          <t>MY-12</t>
        </is>
      </c>
      <c r="B3943" t="inlineStr">
        <is>
          <t>Sabah</t>
        </is>
      </c>
      <c r="C3943" t="inlineStr">
        <is>
          <t>MYSabah</t>
        </is>
      </c>
    </row>
    <row r="3944">
      <c r="A3944" t="inlineStr">
        <is>
          <t>MY-13</t>
        </is>
      </c>
      <c r="B3944" t="inlineStr">
        <is>
          <t>Sarawak</t>
        </is>
      </c>
      <c r="C3944" t="inlineStr">
        <is>
          <t>MYSarawak</t>
        </is>
      </c>
    </row>
    <row r="3945">
      <c r="A3945" t="inlineStr">
        <is>
          <t>MZ-MPM</t>
        </is>
      </c>
      <c r="B3945" t="inlineStr">
        <is>
          <t>Maputo</t>
        </is>
      </c>
      <c r="C3945" t="inlineStr">
        <is>
          <t>MZMaputo</t>
        </is>
      </c>
    </row>
    <row r="3946">
      <c r="A3946" t="inlineStr">
        <is>
          <t>MZ-A</t>
        </is>
      </c>
      <c r="B3946" t="inlineStr">
        <is>
          <t>Niassa</t>
        </is>
      </c>
      <c r="C3946" t="inlineStr">
        <is>
          <t>MZNiassa</t>
        </is>
      </c>
    </row>
    <row r="3947">
      <c r="A3947" t="inlineStr">
        <is>
          <t>MZ-B</t>
        </is>
      </c>
      <c r="B3947" t="inlineStr">
        <is>
          <t>Manica</t>
        </is>
      </c>
      <c r="C3947" t="inlineStr">
        <is>
          <t>MZManica</t>
        </is>
      </c>
    </row>
    <row r="3948">
      <c r="A3948" t="inlineStr">
        <is>
          <t>MZ-G</t>
        </is>
      </c>
      <c r="B3948" t="inlineStr">
        <is>
          <t>Gaza</t>
        </is>
      </c>
      <c r="C3948" t="inlineStr">
        <is>
          <t>MZGaza</t>
        </is>
      </c>
    </row>
    <row r="3949">
      <c r="A3949" t="inlineStr">
        <is>
          <t>MZ-I</t>
        </is>
      </c>
      <c r="B3949" t="inlineStr">
        <is>
          <t>Inhambane</t>
        </is>
      </c>
      <c r="C3949" t="inlineStr">
        <is>
          <t>MZInhambane</t>
        </is>
      </c>
    </row>
    <row r="3950">
      <c r="A3950" t="inlineStr">
        <is>
          <t>MZ-L</t>
        </is>
      </c>
      <c r="B3950" t="inlineStr">
        <is>
          <t>Maputo</t>
        </is>
      </c>
      <c r="C3950" t="inlineStr">
        <is>
          <t>MZMaputo</t>
        </is>
      </c>
    </row>
    <row r="3951">
      <c r="A3951" t="inlineStr">
        <is>
          <t>MZ-N</t>
        </is>
      </c>
      <c r="B3951" t="inlineStr">
        <is>
          <t>Nampula</t>
        </is>
      </c>
      <c r="C3951" t="inlineStr">
        <is>
          <t>MZNampula</t>
        </is>
      </c>
    </row>
    <row r="3952">
      <c r="A3952" t="inlineStr">
        <is>
          <t>MZ-P</t>
        </is>
      </c>
      <c r="B3952" t="inlineStr">
        <is>
          <t>Cabo Delgado</t>
        </is>
      </c>
      <c r="C3952" t="inlineStr">
        <is>
          <t>MZCabo Delgado</t>
        </is>
      </c>
    </row>
    <row r="3953">
      <c r="A3953" t="inlineStr">
        <is>
          <t>MZ-Q</t>
        </is>
      </c>
      <c r="B3953" t="inlineStr">
        <is>
          <t>Zambézia</t>
        </is>
      </c>
      <c r="C3953" t="inlineStr">
        <is>
          <t>MZZambézia</t>
        </is>
      </c>
    </row>
    <row r="3954">
      <c r="A3954" t="inlineStr">
        <is>
          <t>MZ-S</t>
        </is>
      </c>
      <c r="B3954" t="inlineStr">
        <is>
          <t>Sofala</t>
        </is>
      </c>
      <c r="C3954" t="inlineStr">
        <is>
          <t>MZSofala</t>
        </is>
      </c>
    </row>
    <row r="3955">
      <c r="A3955" t="inlineStr">
        <is>
          <t>MZ-T</t>
        </is>
      </c>
      <c r="B3955" t="inlineStr">
        <is>
          <t>Tete</t>
        </is>
      </c>
      <c r="C3955" t="inlineStr">
        <is>
          <t>MZTete</t>
        </is>
      </c>
    </row>
    <row r="3956">
      <c r="A3956" t="inlineStr">
        <is>
          <t>NA-CA</t>
        </is>
      </c>
      <c r="B3956" t="inlineStr">
        <is>
          <t>Zambezi</t>
        </is>
      </c>
      <c r="C3956" t="inlineStr">
        <is>
          <t>NAZambezi</t>
        </is>
      </c>
    </row>
    <row r="3957">
      <c r="A3957" t="inlineStr">
        <is>
          <t>NA-ER</t>
        </is>
      </c>
      <c r="B3957" t="inlineStr">
        <is>
          <t>Erongo</t>
        </is>
      </c>
      <c r="C3957" t="inlineStr">
        <is>
          <t>NAErongo</t>
        </is>
      </c>
    </row>
    <row r="3958">
      <c r="A3958" t="inlineStr">
        <is>
          <t>NA-HA</t>
        </is>
      </c>
      <c r="B3958" t="inlineStr">
        <is>
          <t>Hardap</t>
        </is>
      </c>
      <c r="C3958" t="inlineStr">
        <is>
          <t>NAHardap</t>
        </is>
      </c>
    </row>
    <row r="3959">
      <c r="A3959" t="inlineStr">
        <is>
          <t>NA-KA</t>
        </is>
      </c>
      <c r="B3959" t="inlineStr">
        <is>
          <t>//Karas</t>
        </is>
      </c>
      <c r="C3959" t="inlineStr">
        <is>
          <t>NA//Karas</t>
        </is>
      </c>
    </row>
    <row r="3960">
      <c r="A3960" t="inlineStr">
        <is>
          <t>NA-KE</t>
        </is>
      </c>
      <c r="B3960" t="inlineStr">
        <is>
          <t>Kavango East</t>
        </is>
      </c>
      <c r="C3960" t="inlineStr">
        <is>
          <t>NAKavango East</t>
        </is>
      </c>
    </row>
    <row r="3961">
      <c r="A3961" t="inlineStr">
        <is>
          <t>NA-KH</t>
        </is>
      </c>
      <c r="B3961" t="inlineStr">
        <is>
          <t>Khomas</t>
        </is>
      </c>
      <c r="C3961" t="inlineStr">
        <is>
          <t>NAKhomas</t>
        </is>
      </c>
    </row>
    <row r="3962">
      <c r="A3962" t="inlineStr">
        <is>
          <t>NA-KU</t>
        </is>
      </c>
      <c r="B3962" t="inlineStr">
        <is>
          <t>Kunene</t>
        </is>
      </c>
      <c r="C3962" t="inlineStr">
        <is>
          <t>NAKunene</t>
        </is>
      </c>
    </row>
    <row r="3963">
      <c r="A3963" t="inlineStr">
        <is>
          <t>NA-KW</t>
        </is>
      </c>
      <c r="B3963" t="inlineStr">
        <is>
          <t>Kavango West</t>
        </is>
      </c>
      <c r="C3963" t="inlineStr">
        <is>
          <t>NAKavango West</t>
        </is>
      </c>
    </row>
    <row r="3964">
      <c r="A3964" t="inlineStr">
        <is>
          <t>NA-OD</t>
        </is>
      </c>
      <c r="B3964" t="inlineStr">
        <is>
          <t>Otjozondjupa</t>
        </is>
      </c>
      <c r="C3964" t="inlineStr">
        <is>
          <t>NAOtjozondjupa</t>
        </is>
      </c>
    </row>
    <row r="3965">
      <c r="A3965" t="inlineStr">
        <is>
          <t>NA-OH</t>
        </is>
      </c>
      <c r="B3965" t="inlineStr">
        <is>
          <t>Omaheke</t>
        </is>
      </c>
      <c r="C3965" t="inlineStr">
        <is>
          <t>NAOmaheke</t>
        </is>
      </c>
    </row>
    <row r="3966">
      <c r="A3966" t="inlineStr">
        <is>
          <t>NA-ON</t>
        </is>
      </c>
      <c r="B3966" t="inlineStr">
        <is>
          <t>Oshana</t>
        </is>
      </c>
      <c r="C3966" t="inlineStr">
        <is>
          <t>NAOshana</t>
        </is>
      </c>
    </row>
    <row r="3967">
      <c r="A3967" t="inlineStr">
        <is>
          <t>NA-OS</t>
        </is>
      </c>
      <c r="B3967" t="inlineStr">
        <is>
          <t>Omusati</t>
        </is>
      </c>
      <c r="C3967" t="inlineStr">
        <is>
          <t>NAOmusati</t>
        </is>
      </c>
    </row>
    <row r="3968">
      <c r="A3968" t="inlineStr">
        <is>
          <t>NA-OT</t>
        </is>
      </c>
      <c r="B3968" t="inlineStr">
        <is>
          <t>Oshikoto</t>
        </is>
      </c>
      <c r="C3968" t="inlineStr">
        <is>
          <t>NAOshikoto</t>
        </is>
      </c>
    </row>
    <row r="3969">
      <c r="A3969" t="inlineStr">
        <is>
          <t>NA-OW</t>
        </is>
      </c>
      <c r="B3969" t="inlineStr">
        <is>
          <t>Ohangwena</t>
        </is>
      </c>
      <c r="C3969" t="inlineStr">
        <is>
          <t>NAOhangwena</t>
        </is>
      </c>
    </row>
    <row r="3970">
      <c r="A3970" t="inlineStr">
        <is>
          <t>NE-8</t>
        </is>
      </c>
      <c r="B3970" t="inlineStr">
        <is>
          <t>Niamey</t>
        </is>
      </c>
      <c r="C3970" t="inlineStr">
        <is>
          <t>NENiamey</t>
        </is>
      </c>
    </row>
    <row r="3971">
      <c r="A3971" t="inlineStr">
        <is>
          <t>NE-1</t>
        </is>
      </c>
      <c r="B3971" t="inlineStr">
        <is>
          <t>Agadez</t>
        </is>
      </c>
      <c r="C3971" t="inlineStr">
        <is>
          <t>NEAgadez</t>
        </is>
      </c>
    </row>
    <row r="3972">
      <c r="A3972" t="inlineStr">
        <is>
          <t>NE-2</t>
        </is>
      </c>
      <c r="B3972" t="inlineStr">
        <is>
          <t>Diffa</t>
        </is>
      </c>
      <c r="C3972" t="inlineStr">
        <is>
          <t>NEDiffa</t>
        </is>
      </c>
    </row>
    <row r="3973">
      <c r="A3973" t="inlineStr">
        <is>
          <t>NE-3</t>
        </is>
      </c>
      <c r="B3973" t="inlineStr">
        <is>
          <t>Dosso</t>
        </is>
      </c>
      <c r="C3973" t="inlineStr">
        <is>
          <t>NEDosso</t>
        </is>
      </c>
    </row>
    <row r="3974">
      <c r="A3974" t="inlineStr">
        <is>
          <t>NE-4</t>
        </is>
      </c>
      <c r="B3974" t="inlineStr">
        <is>
          <t>Maradi</t>
        </is>
      </c>
      <c r="C3974" t="inlineStr">
        <is>
          <t>NEMaradi</t>
        </is>
      </c>
    </row>
    <row r="3975">
      <c r="A3975" t="inlineStr">
        <is>
          <t>NE-5</t>
        </is>
      </c>
      <c r="B3975" t="inlineStr">
        <is>
          <t>Tahoua</t>
        </is>
      </c>
      <c r="C3975" t="inlineStr">
        <is>
          <t>NETahoua</t>
        </is>
      </c>
    </row>
    <row r="3976">
      <c r="A3976" t="inlineStr">
        <is>
          <t>NE-6</t>
        </is>
      </c>
      <c r="B3976" t="inlineStr">
        <is>
          <t>Tillabéri</t>
        </is>
      </c>
      <c r="C3976" t="inlineStr">
        <is>
          <t>NETillabéri</t>
        </is>
      </c>
    </row>
    <row r="3977">
      <c r="A3977" t="inlineStr">
        <is>
          <t>NE-7</t>
        </is>
      </c>
      <c r="B3977" t="inlineStr">
        <is>
          <t>Zinder</t>
        </is>
      </c>
      <c r="C3977" t="inlineStr">
        <is>
          <t>NEZinder</t>
        </is>
      </c>
    </row>
    <row r="3978">
      <c r="A3978" t="inlineStr">
        <is>
          <t>NG-AB</t>
        </is>
      </c>
      <c r="B3978" t="inlineStr">
        <is>
          <t>Abia</t>
        </is>
      </c>
      <c r="C3978" t="inlineStr">
        <is>
          <t>NGAbia</t>
        </is>
      </c>
    </row>
    <row r="3979">
      <c r="A3979" t="inlineStr">
        <is>
          <t>NG-AD</t>
        </is>
      </c>
      <c r="B3979" t="inlineStr">
        <is>
          <t>Adamawa</t>
        </is>
      </c>
      <c r="C3979" t="inlineStr">
        <is>
          <t>NGAdamawa</t>
        </is>
      </c>
    </row>
    <row r="3980">
      <c r="A3980" t="inlineStr">
        <is>
          <t>NG-AK</t>
        </is>
      </c>
      <c r="B3980" t="inlineStr">
        <is>
          <t>Akwa Ibom</t>
        </is>
      </c>
      <c r="C3980" t="inlineStr">
        <is>
          <t>NGAkwa Ibom</t>
        </is>
      </c>
    </row>
    <row r="3981">
      <c r="A3981" t="inlineStr">
        <is>
          <t>NG-AN</t>
        </is>
      </c>
      <c r="B3981" t="inlineStr">
        <is>
          <t>Anambra</t>
        </is>
      </c>
      <c r="C3981" t="inlineStr">
        <is>
          <t>NGAnambra</t>
        </is>
      </c>
    </row>
    <row r="3982">
      <c r="A3982" t="inlineStr">
        <is>
          <t>NG-BA</t>
        </is>
      </c>
      <c r="B3982" t="inlineStr">
        <is>
          <t>Bauchi</t>
        </is>
      </c>
      <c r="C3982" t="inlineStr">
        <is>
          <t>NGBauchi</t>
        </is>
      </c>
    </row>
    <row r="3983">
      <c r="A3983" t="inlineStr">
        <is>
          <t>NG-BE</t>
        </is>
      </c>
      <c r="B3983" t="inlineStr">
        <is>
          <t>Benue</t>
        </is>
      </c>
      <c r="C3983" t="inlineStr">
        <is>
          <t>NGBenue</t>
        </is>
      </c>
    </row>
    <row r="3984">
      <c r="A3984" t="inlineStr">
        <is>
          <t>NG-BO</t>
        </is>
      </c>
      <c r="B3984" t="inlineStr">
        <is>
          <t>Borno</t>
        </is>
      </c>
      <c r="C3984" t="inlineStr">
        <is>
          <t>NGBorno</t>
        </is>
      </c>
    </row>
    <row r="3985">
      <c r="A3985" t="inlineStr">
        <is>
          <t>NG-BY</t>
        </is>
      </c>
      <c r="B3985" t="inlineStr">
        <is>
          <t>Bayelsa</t>
        </is>
      </c>
      <c r="C3985" t="inlineStr">
        <is>
          <t>NGBayelsa</t>
        </is>
      </c>
    </row>
    <row r="3986">
      <c r="A3986" t="inlineStr">
        <is>
          <t>NG-CR</t>
        </is>
      </c>
      <c r="B3986" t="inlineStr">
        <is>
          <t>Cross River</t>
        </is>
      </c>
      <c r="C3986" t="inlineStr">
        <is>
          <t>NGCross River</t>
        </is>
      </c>
    </row>
    <row r="3987">
      <c r="A3987" t="inlineStr">
        <is>
          <t>NG-DE</t>
        </is>
      </c>
      <c r="B3987" t="inlineStr">
        <is>
          <t>Delta</t>
        </is>
      </c>
      <c r="C3987" t="inlineStr">
        <is>
          <t>NGDelta</t>
        </is>
      </c>
    </row>
    <row r="3988">
      <c r="A3988" t="inlineStr">
        <is>
          <t>NG-EB</t>
        </is>
      </c>
      <c r="B3988" t="inlineStr">
        <is>
          <t>Ebonyi</t>
        </is>
      </c>
      <c r="C3988" t="inlineStr">
        <is>
          <t>NGEbonyi</t>
        </is>
      </c>
    </row>
    <row r="3989">
      <c r="A3989" t="inlineStr">
        <is>
          <t>NG-ED</t>
        </is>
      </c>
      <c r="B3989" t="inlineStr">
        <is>
          <t>Edo</t>
        </is>
      </c>
      <c r="C3989" t="inlineStr">
        <is>
          <t>NGEdo</t>
        </is>
      </c>
    </row>
    <row r="3990">
      <c r="A3990" t="inlineStr">
        <is>
          <t>NG-EK</t>
        </is>
      </c>
      <c r="B3990" t="inlineStr">
        <is>
          <t>Ekiti</t>
        </is>
      </c>
      <c r="C3990" t="inlineStr">
        <is>
          <t>NGEkiti</t>
        </is>
      </c>
    </row>
    <row r="3991">
      <c r="A3991" t="inlineStr">
        <is>
          <t>NG-EN</t>
        </is>
      </c>
      <c r="B3991" t="inlineStr">
        <is>
          <t>Enugu</t>
        </is>
      </c>
      <c r="C3991" t="inlineStr">
        <is>
          <t>NGEnugu</t>
        </is>
      </c>
    </row>
    <row r="3992">
      <c r="A3992" t="inlineStr">
        <is>
          <t>NG-GO</t>
        </is>
      </c>
      <c r="B3992" t="inlineStr">
        <is>
          <t>Gombe</t>
        </is>
      </c>
      <c r="C3992" t="inlineStr">
        <is>
          <t>NGGombe</t>
        </is>
      </c>
    </row>
    <row r="3993">
      <c r="A3993" t="inlineStr">
        <is>
          <t>NG-IM</t>
        </is>
      </c>
      <c r="B3993" t="inlineStr">
        <is>
          <t>Imo</t>
        </is>
      </c>
      <c r="C3993" t="inlineStr">
        <is>
          <t>NGImo</t>
        </is>
      </c>
    </row>
    <row r="3994">
      <c r="A3994" t="inlineStr">
        <is>
          <t>NG-JI</t>
        </is>
      </c>
      <c r="B3994" t="inlineStr">
        <is>
          <t>Jigawa</t>
        </is>
      </c>
      <c r="C3994" t="inlineStr">
        <is>
          <t>NGJigawa</t>
        </is>
      </c>
    </row>
    <row r="3995">
      <c r="A3995" t="inlineStr">
        <is>
          <t>NG-KD</t>
        </is>
      </c>
      <c r="B3995" t="inlineStr">
        <is>
          <t>Kaduna</t>
        </is>
      </c>
      <c r="C3995" t="inlineStr">
        <is>
          <t>NGKaduna</t>
        </is>
      </c>
    </row>
    <row r="3996">
      <c r="A3996" t="inlineStr">
        <is>
          <t>NG-KE</t>
        </is>
      </c>
      <c r="B3996" t="inlineStr">
        <is>
          <t>Kebbi</t>
        </is>
      </c>
      <c r="C3996" t="inlineStr">
        <is>
          <t>NGKebbi</t>
        </is>
      </c>
    </row>
    <row r="3997">
      <c r="A3997" t="inlineStr">
        <is>
          <t>NG-KN</t>
        </is>
      </c>
      <c r="B3997" t="inlineStr">
        <is>
          <t>Kano</t>
        </is>
      </c>
      <c r="C3997" t="inlineStr">
        <is>
          <t>NGKano</t>
        </is>
      </c>
    </row>
    <row r="3998">
      <c r="A3998" t="inlineStr">
        <is>
          <t>NG-KO</t>
        </is>
      </c>
      <c r="B3998" t="inlineStr">
        <is>
          <t>Kogi</t>
        </is>
      </c>
      <c r="C3998" t="inlineStr">
        <is>
          <t>NGKogi</t>
        </is>
      </c>
    </row>
    <row r="3999">
      <c r="A3999" t="inlineStr">
        <is>
          <t>NG-KT</t>
        </is>
      </c>
      <c r="B3999" t="inlineStr">
        <is>
          <t>Katsina</t>
        </is>
      </c>
      <c r="C3999" t="inlineStr">
        <is>
          <t>NGKatsina</t>
        </is>
      </c>
    </row>
    <row r="4000">
      <c r="A4000" t="inlineStr">
        <is>
          <t>NG-KW</t>
        </is>
      </c>
      <c r="B4000" t="inlineStr">
        <is>
          <t>Kwara</t>
        </is>
      </c>
      <c r="C4000" t="inlineStr">
        <is>
          <t>NGKwara</t>
        </is>
      </c>
    </row>
    <row r="4001">
      <c r="A4001" t="inlineStr">
        <is>
          <t>NG-LA</t>
        </is>
      </c>
      <c r="B4001" t="inlineStr">
        <is>
          <t>Lagos</t>
        </is>
      </c>
      <c r="C4001" t="inlineStr">
        <is>
          <t>NGLagos</t>
        </is>
      </c>
    </row>
    <row r="4002">
      <c r="A4002" t="inlineStr">
        <is>
          <t>NG-NA</t>
        </is>
      </c>
      <c r="B4002" t="inlineStr">
        <is>
          <t>Nasarawa</t>
        </is>
      </c>
      <c r="C4002" t="inlineStr">
        <is>
          <t>NGNasarawa</t>
        </is>
      </c>
    </row>
    <row r="4003">
      <c r="A4003" t="inlineStr">
        <is>
          <t>NG-NI</t>
        </is>
      </c>
      <c r="B4003" t="inlineStr">
        <is>
          <t>Niger</t>
        </is>
      </c>
      <c r="C4003" t="inlineStr">
        <is>
          <t>NGNiger</t>
        </is>
      </c>
    </row>
    <row r="4004">
      <c r="A4004" t="inlineStr">
        <is>
          <t>NG-OG</t>
        </is>
      </c>
      <c r="B4004" t="inlineStr">
        <is>
          <t>Ogun</t>
        </is>
      </c>
      <c r="C4004" t="inlineStr">
        <is>
          <t>NGOgun</t>
        </is>
      </c>
    </row>
    <row r="4005">
      <c r="A4005" t="inlineStr">
        <is>
          <t>NG-ON</t>
        </is>
      </c>
      <c r="B4005" t="inlineStr">
        <is>
          <t>Ondo</t>
        </is>
      </c>
      <c r="C4005" t="inlineStr">
        <is>
          <t>NGOndo</t>
        </is>
      </c>
    </row>
    <row r="4006">
      <c r="A4006" t="inlineStr">
        <is>
          <t>NG-OS</t>
        </is>
      </c>
      <c r="B4006" t="inlineStr">
        <is>
          <t>Osun</t>
        </is>
      </c>
      <c r="C4006" t="inlineStr">
        <is>
          <t>NGOsun</t>
        </is>
      </c>
    </row>
    <row r="4007">
      <c r="A4007" t="inlineStr">
        <is>
          <t>NG-OY</t>
        </is>
      </c>
      <c r="B4007" t="inlineStr">
        <is>
          <t>Oyo</t>
        </is>
      </c>
      <c r="C4007" t="inlineStr">
        <is>
          <t>NGOyo</t>
        </is>
      </c>
    </row>
    <row r="4008">
      <c r="A4008" t="inlineStr">
        <is>
          <t>NG-PL</t>
        </is>
      </c>
      <c r="B4008" t="inlineStr">
        <is>
          <t>Plateau</t>
        </is>
      </c>
      <c r="C4008" t="inlineStr">
        <is>
          <t>NGPlateau</t>
        </is>
      </c>
    </row>
    <row r="4009">
      <c r="A4009" t="inlineStr">
        <is>
          <t>NG-RI</t>
        </is>
      </c>
      <c r="B4009" t="inlineStr">
        <is>
          <t>Rivers</t>
        </is>
      </c>
      <c r="C4009" t="inlineStr">
        <is>
          <t>NGRivers</t>
        </is>
      </c>
    </row>
    <row r="4010">
      <c r="A4010" t="inlineStr">
        <is>
          <t>NG-SO</t>
        </is>
      </c>
      <c r="B4010" t="inlineStr">
        <is>
          <t>Sokoto</t>
        </is>
      </c>
      <c r="C4010" t="inlineStr">
        <is>
          <t>NGSokoto</t>
        </is>
      </c>
    </row>
    <row r="4011">
      <c r="A4011" t="inlineStr">
        <is>
          <t>NG-TA</t>
        </is>
      </c>
      <c r="B4011" t="inlineStr">
        <is>
          <t>Taraba</t>
        </is>
      </c>
      <c r="C4011" t="inlineStr">
        <is>
          <t>NGTaraba</t>
        </is>
      </c>
    </row>
    <row r="4012">
      <c r="A4012" t="inlineStr">
        <is>
          <t>NG-YO</t>
        </is>
      </c>
      <c r="B4012" t="inlineStr">
        <is>
          <t>Yobe</t>
        </is>
      </c>
      <c r="C4012" t="inlineStr">
        <is>
          <t>NGYobe</t>
        </is>
      </c>
    </row>
    <row r="4013">
      <c r="A4013" t="inlineStr">
        <is>
          <t>NG-ZA</t>
        </is>
      </c>
      <c r="B4013" t="inlineStr">
        <is>
          <t>Zamfara</t>
        </is>
      </c>
      <c r="C4013" t="inlineStr">
        <is>
          <t>NGZamfara</t>
        </is>
      </c>
    </row>
    <row r="4014">
      <c r="A4014" t="inlineStr">
        <is>
          <t>NG-FC</t>
        </is>
      </c>
      <c r="B4014" t="inlineStr">
        <is>
          <t>Abuja Federal Capital Territory</t>
        </is>
      </c>
      <c r="C4014" t="inlineStr">
        <is>
          <t>NGAbuja Federal Capital Territory</t>
        </is>
      </c>
    </row>
    <row r="4015">
      <c r="A4015" t="inlineStr">
        <is>
          <t>NI-BO</t>
        </is>
      </c>
      <c r="B4015" t="inlineStr">
        <is>
          <t>Boaco</t>
        </is>
      </c>
      <c r="C4015" t="inlineStr">
        <is>
          <t>NIBoaco</t>
        </is>
      </c>
    </row>
    <row r="4016">
      <c r="A4016" t="inlineStr">
        <is>
          <t>NI-CA</t>
        </is>
      </c>
      <c r="B4016" t="inlineStr">
        <is>
          <t>Carazo</t>
        </is>
      </c>
      <c r="C4016" t="inlineStr">
        <is>
          <t>NICarazo</t>
        </is>
      </c>
    </row>
    <row r="4017">
      <c r="A4017" t="inlineStr">
        <is>
          <t>NI-CI</t>
        </is>
      </c>
      <c r="B4017" t="inlineStr">
        <is>
          <t>Chinandega</t>
        </is>
      </c>
      <c r="C4017" t="inlineStr">
        <is>
          <t>NIChinandega</t>
        </is>
      </c>
    </row>
    <row r="4018">
      <c r="A4018" t="inlineStr">
        <is>
          <t>NI-CO</t>
        </is>
      </c>
      <c r="B4018" t="inlineStr">
        <is>
          <t>Chontales</t>
        </is>
      </c>
      <c r="C4018" t="inlineStr">
        <is>
          <t>NIChontales</t>
        </is>
      </c>
    </row>
    <row r="4019">
      <c r="A4019" t="inlineStr">
        <is>
          <t>NI-ES</t>
        </is>
      </c>
      <c r="B4019" t="inlineStr">
        <is>
          <t>Estelí</t>
        </is>
      </c>
      <c r="C4019" t="inlineStr">
        <is>
          <t>NIEstelí</t>
        </is>
      </c>
    </row>
    <row r="4020">
      <c r="A4020" t="inlineStr">
        <is>
          <t>NI-GR</t>
        </is>
      </c>
      <c r="B4020" t="inlineStr">
        <is>
          <t>Granada</t>
        </is>
      </c>
      <c r="C4020" t="inlineStr">
        <is>
          <t>NIGranada</t>
        </is>
      </c>
    </row>
    <row r="4021">
      <c r="A4021" t="inlineStr">
        <is>
          <t>NI-JI</t>
        </is>
      </c>
      <c r="B4021" t="inlineStr">
        <is>
          <t>Jinotega</t>
        </is>
      </c>
      <c r="C4021" t="inlineStr">
        <is>
          <t>NIJinotega</t>
        </is>
      </c>
    </row>
    <row r="4022">
      <c r="A4022" t="inlineStr">
        <is>
          <t>NI-LE</t>
        </is>
      </c>
      <c r="B4022" t="inlineStr">
        <is>
          <t>León</t>
        </is>
      </c>
      <c r="C4022" t="inlineStr">
        <is>
          <t>NILeón</t>
        </is>
      </c>
    </row>
    <row r="4023">
      <c r="A4023" t="inlineStr">
        <is>
          <t>NI-MD</t>
        </is>
      </c>
      <c r="B4023" t="inlineStr">
        <is>
          <t>Madriz</t>
        </is>
      </c>
      <c r="C4023" t="inlineStr">
        <is>
          <t>NIMadriz</t>
        </is>
      </c>
    </row>
    <row r="4024">
      <c r="A4024" t="inlineStr">
        <is>
          <t>NI-MN</t>
        </is>
      </c>
      <c r="B4024" t="inlineStr">
        <is>
          <t>Managua</t>
        </is>
      </c>
      <c r="C4024" t="inlineStr">
        <is>
          <t>NIManagua</t>
        </is>
      </c>
    </row>
    <row r="4025">
      <c r="A4025" t="inlineStr">
        <is>
          <t>NI-MS</t>
        </is>
      </c>
      <c r="B4025" t="inlineStr">
        <is>
          <t>Masaya</t>
        </is>
      </c>
      <c r="C4025" t="inlineStr">
        <is>
          <t>NIMasaya</t>
        </is>
      </c>
    </row>
    <row r="4026">
      <c r="A4026" t="inlineStr">
        <is>
          <t>NI-MT</t>
        </is>
      </c>
      <c r="B4026" t="inlineStr">
        <is>
          <t>Matagalpa</t>
        </is>
      </c>
      <c r="C4026" t="inlineStr">
        <is>
          <t>NIMatagalpa</t>
        </is>
      </c>
    </row>
    <row r="4027">
      <c r="A4027" t="inlineStr">
        <is>
          <t>NI-NS</t>
        </is>
      </c>
      <c r="B4027" t="inlineStr">
        <is>
          <t>Nueva Segovia</t>
        </is>
      </c>
      <c r="C4027" t="inlineStr">
        <is>
          <t>NINueva Segovia</t>
        </is>
      </c>
    </row>
    <row r="4028">
      <c r="A4028" t="inlineStr">
        <is>
          <t>NI-RI</t>
        </is>
      </c>
      <c r="B4028" t="inlineStr">
        <is>
          <t>Rivas</t>
        </is>
      </c>
      <c r="C4028" t="inlineStr">
        <is>
          <t>NIRivas</t>
        </is>
      </c>
    </row>
    <row r="4029">
      <c r="A4029" t="inlineStr">
        <is>
          <t>NI-SJ</t>
        </is>
      </c>
      <c r="B4029" t="inlineStr">
        <is>
          <t>Río San Juan</t>
        </is>
      </c>
      <c r="C4029" t="inlineStr">
        <is>
          <t>NIRío San Juan</t>
        </is>
      </c>
    </row>
    <row r="4030">
      <c r="A4030" t="inlineStr">
        <is>
          <t>NI-AN</t>
        </is>
      </c>
      <c r="B4030" t="inlineStr">
        <is>
          <t>Costa Caribe Norte</t>
        </is>
      </c>
      <c r="C4030" t="inlineStr">
        <is>
          <t>NICosta Caribe Norte</t>
        </is>
      </c>
    </row>
    <row r="4031">
      <c r="A4031" t="inlineStr">
        <is>
          <t>NI-AS</t>
        </is>
      </c>
      <c r="B4031" t="inlineStr">
        <is>
          <t>Costa Caribe Sur</t>
        </is>
      </c>
      <c r="C4031" t="inlineStr">
        <is>
          <t>NICosta Caribe Sur</t>
        </is>
      </c>
    </row>
    <row r="4032">
      <c r="A4032" t="inlineStr">
        <is>
          <t>NL-DR</t>
        </is>
      </c>
      <c r="B4032" t="inlineStr">
        <is>
          <t>Drenthe</t>
        </is>
      </c>
      <c r="C4032" t="inlineStr">
        <is>
          <t>NLDrenthe</t>
        </is>
      </c>
    </row>
    <row r="4033">
      <c r="A4033" t="inlineStr">
        <is>
          <t>NL-FL</t>
        </is>
      </c>
      <c r="B4033" t="inlineStr">
        <is>
          <t>Flevoland</t>
        </is>
      </c>
      <c r="C4033" t="inlineStr">
        <is>
          <t>NLFlevoland</t>
        </is>
      </c>
    </row>
    <row r="4034">
      <c r="A4034" t="inlineStr">
        <is>
          <t>NL-FR</t>
        </is>
      </c>
      <c r="B4034" t="inlineStr">
        <is>
          <t>Fryslân</t>
        </is>
      </c>
      <c r="C4034" t="inlineStr">
        <is>
          <t>NLFryslân</t>
        </is>
      </c>
    </row>
    <row r="4035">
      <c r="A4035" t="inlineStr">
        <is>
          <t>NL-GE</t>
        </is>
      </c>
      <c r="B4035" t="inlineStr">
        <is>
          <t>Gelderland</t>
        </is>
      </c>
      <c r="C4035" t="inlineStr">
        <is>
          <t>NLGelderland</t>
        </is>
      </c>
    </row>
    <row r="4036">
      <c r="A4036" t="inlineStr">
        <is>
          <t>NL-GR</t>
        </is>
      </c>
      <c r="B4036" t="inlineStr">
        <is>
          <t>Groningen</t>
        </is>
      </c>
      <c r="C4036" t="inlineStr">
        <is>
          <t>NLGroningen</t>
        </is>
      </c>
    </row>
    <row r="4037">
      <c r="A4037" t="inlineStr">
        <is>
          <t>NL-LI</t>
        </is>
      </c>
      <c r="B4037" t="inlineStr">
        <is>
          <t>Limburg</t>
        </is>
      </c>
      <c r="C4037" t="inlineStr">
        <is>
          <t>NLLimburg</t>
        </is>
      </c>
    </row>
    <row r="4038">
      <c r="A4038" t="inlineStr">
        <is>
          <t>NL-NB</t>
        </is>
      </c>
      <c r="B4038" t="inlineStr">
        <is>
          <t>Noord-Brabant</t>
        </is>
      </c>
      <c r="C4038" t="inlineStr">
        <is>
          <t>NLNoord-Brabant</t>
        </is>
      </c>
    </row>
    <row r="4039">
      <c r="A4039" t="inlineStr">
        <is>
          <t>NL-NH</t>
        </is>
      </c>
      <c r="B4039" t="inlineStr">
        <is>
          <t>Noord-Holland</t>
        </is>
      </c>
      <c r="C4039" t="inlineStr">
        <is>
          <t>NLNoord-Holland</t>
        </is>
      </c>
    </row>
    <row r="4040">
      <c r="A4040" t="inlineStr">
        <is>
          <t>NL-OV</t>
        </is>
      </c>
      <c r="B4040" t="inlineStr">
        <is>
          <t>Overijssel</t>
        </is>
      </c>
      <c r="C4040" t="inlineStr">
        <is>
          <t>NLOverijssel</t>
        </is>
      </c>
    </row>
    <row r="4041">
      <c r="A4041" t="inlineStr">
        <is>
          <t>NL-UT</t>
        </is>
      </c>
      <c r="B4041" t="inlineStr">
        <is>
          <t>Utrecht</t>
        </is>
      </c>
      <c r="C4041" t="inlineStr">
        <is>
          <t>NLUtrecht</t>
        </is>
      </c>
    </row>
    <row r="4042">
      <c r="A4042" t="inlineStr">
        <is>
          <t>NL-ZE</t>
        </is>
      </c>
      <c r="B4042" t="inlineStr">
        <is>
          <t>Zeeland</t>
        </is>
      </c>
      <c r="C4042" t="inlineStr">
        <is>
          <t>NLZeeland</t>
        </is>
      </c>
    </row>
    <row r="4043">
      <c r="A4043" t="inlineStr">
        <is>
          <t>NL-ZH</t>
        </is>
      </c>
      <c r="B4043" t="inlineStr">
        <is>
          <t>Zuid-Holland</t>
        </is>
      </c>
      <c r="C4043" t="inlineStr">
        <is>
          <t>NLZuid-Holland</t>
        </is>
      </c>
    </row>
    <row r="4044">
      <c r="A4044" t="inlineStr">
        <is>
          <t>NL-AW</t>
        </is>
      </c>
      <c r="B4044" t="inlineStr">
        <is>
          <t>Aruba (see also separate country code entry under AW)</t>
        </is>
      </c>
      <c r="C4044" t="inlineStr">
        <is>
          <t>NLAruba (see also separate country code entry under AW)</t>
        </is>
      </c>
    </row>
    <row r="4045">
      <c r="A4045" t="inlineStr">
        <is>
          <t>NL-CW</t>
        </is>
      </c>
      <c r="B4045" t="inlineStr">
        <is>
          <t>Curaçao (see also separate country code entry under CW)</t>
        </is>
      </c>
      <c r="C4045" t="inlineStr">
        <is>
          <t>NLCuraçao (see also separate country code entry under CW)</t>
        </is>
      </c>
    </row>
    <row r="4046">
      <c r="A4046" t="inlineStr">
        <is>
          <t>NL-SX</t>
        </is>
      </c>
      <c r="B4046" t="inlineStr">
        <is>
          <t>Sint Maarten (see also separate country code entry under SX)</t>
        </is>
      </c>
      <c r="C4046" t="inlineStr">
        <is>
          <t>NLSint Maarten (see also separate country code entry under SX)</t>
        </is>
      </c>
    </row>
    <row r="4047">
      <c r="A4047" t="inlineStr">
        <is>
          <t>NL-BQ1</t>
        </is>
      </c>
      <c r="B4047" t="inlineStr">
        <is>
          <t>Bonaire (see also separate country code entry under BQ)</t>
        </is>
      </c>
      <c r="C4047" t="inlineStr">
        <is>
          <t>NLBonaire (see also separate country code entry under BQ)</t>
        </is>
      </c>
    </row>
    <row r="4048">
      <c r="A4048" t="inlineStr">
        <is>
          <t>NL-BQ2</t>
        </is>
      </c>
      <c r="B4048" t="inlineStr">
        <is>
          <t>Saba (see also separate country code entry under BQ)</t>
        </is>
      </c>
      <c r="C4048" t="inlineStr">
        <is>
          <t>NLSaba (see also separate country code entry under BQ)</t>
        </is>
      </c>
    </row>
    <row r="4049">
      <c r="A4049" t="inlineStr">
        <is>
          <t>NL-BQ3</t>
        </is>
      </c>
      <c r="B4049" t="inlineStr">
        <is>
          <t>Sint Eustatius (see also separate country code entry under BQ)</t>
        </is>
      </c>
      <c r="C4049" t="inlineStr">
        <is>
          <t>NLSint Eustatius (see also separate country code entry under BQ)</t>
        </is>
      </c>
    </row>
    <row r="4050">
      <c r="A4050" t="inlineStr">
        <is>
          <t>NO-03</t>
        </is>
      </c>
      <c r="B4050" t="inlineStr">
        <is>
          <t>Oslo</t>
        </is>
      </c>
      <c r="C4050" t="inlineStr">
        <is>
          <t>NOOslo</t>
        </is>
      </c>
    </row>
    <row r="4051">
      <c r="A4051" t="inlineStr">
        <is>
          <t>NO-03</t>
        </is>
      </c>
      <c r="B4051" t="inlineStr">
        <is>
          <t>Oslo</t>
        </is>
      </c>
      <c r="C4051" t="inlineStr">
        <is>
          <t>NOOslo</t>
        </is>
      </c>
    </row>
    <row r="4052">
      <c r="A4052" t="inlineStr">
        <is>
          <t>NO-11</t>
        </is>
      </c>
      <c r="B4052" t="inlineStr">
        <is>
          <t>Rogaland</t>
        </is>
      </c>
      <c r="C4052" t="inlineStr">
        <is>
          <t>NORogaland</t>
        </is>
      </c>
    </row>
    <row r="4053">
      <c r="A4053" t="inlineStr">
        <is>
          <t>NO-11</t>
        </is>
      </c>
      <c r="B4053" t="inlineStr">
        <is>
          <t>Rogaland</t>
        </is>
      </c>
      <c r="C4053" t="inlineStr">
        <is>
          <t>NORogaland</t>
        </is>
      </c>
    </row>
    <row r="4054">
      <c r="A4054" t="inlineStr">
        <is>
          <t>NO-15</t>
        </is>
      </c>
      <c r="B4054" t="inlineStr">
        <is>
          <t>Møre og Romsdal</t>
        </is>
      </c>
      <c r="C4054" t="inlineStr">
        <is>
          <t>NOMøre og Romsdal</t>
        </is>
      </c>
    </row>
    <row r="4055">
      <c r="A4055" t="inlineStr">
        <is>
          <t>NO-15</t>
        </is>
      </c>
      <c r="B4055" t="inlineStr">
        <is>
          <t>Møre og Romsdal</t>
        </is>
      </c>
      <c r="C4055" t="inlineStr">
        <is>
          <t>NOMøre og Romsdal</t>
        </is>
      </c>
    </row>
    <row r="4056">
      <c r="A4056" t="inlineStr">
        <is>
          <t>NO-18</t>
        </is>
      </c>
      <c r="B4056" t="inlineStr">
        <is>
          <t>Nordland</t>
        </is>
      </c>
      <c r="C4056" t="inlineStr">
        <is>
          <t>NONordland</t>
        </is>
      </c>
    </row>
    <row r="4057">
      <c r="A4057" t="inlineStr">
        <is>
          <t>NO-18</t>
        </is>
      </c>
      <c r="B4057" t="inlineStr">
        <is>
          <t>Nordland</t>
        </is>
      </c>
      <c r="C4057" t="inlineStr">
        <is>
          <t>NONordland</t>
        </is>
      </c>
    </row>
    <row r="4058">
      <c r="A4058" t="inlineStr">
        <is>
          <t>NO-30</t>
        </is>
      </c>
      <c r="B4058" t="inlineStr">
        <is>
          <t>Viken</t>
        </is>
      </c>
      <c r="C4058" t="inlineStr">
        <is>
          <t>NOViken</t>
        </is>
      </c>
    </row>
    <row r="4059">
      <c r="A4059" t="inlineStr">
        <is>
          <t>NO-30</t>
        </is>
      </c>
      <c r="B4059" t="inlineStr">
        <is>
          <t>Viken</t>
        </is>
      </c>
      <c r="C4059" t="inlineStr">
        <is>
          <t>NOViken</t>
        </is>
      </c>
    </row>
    <row r="4060">
      <c r="A4060" t="inlineStr">
        <is>
          <t>NO-34</t>
        </is>
      </c>
      <c r="B4060" t="inlineStr">
        <is>
          <t>Innlandet</t>
        </is>
      </c>
      <c r="C4060" t="inlineStr">
        <is>
          <t>NOInnlandet</t>
        </is>
      </c>
    </row>
    <row r="4061">
      <c r="A4061" t="inlineStr">
        <is>
          <t>NO-34</t>
        </is>
      </c>
      <c r="B4061" t="inlineStr">
        <is>
          <t>Innlandet</t>
        </is>
      </c>
      <c r="C4061" t="inlineStr">
        <is>
          <t>NOInnlandet</t>
        </is>
      </c>
    </row>
    <row r="4062">
      <c r="A4062" t="inlineStr">
        <is>
          <t>NO-38</t>
        </is>
      </c>
      <c r="B4062" t="inlineStr">
        <is>
          <t>Vestfold og Telemark</t>
        </is>
      </c>
      <c r="C4062" t="inlineStr">
        <is>
          <t>NOVestfold og Telemark</t>
        </is>
      </c>
    </row>
    <row r="4063">
      <c r="A4063" t="inlineStr">
        <is>
          <t>NO-38</t>
        </is>
      </c>
      <c r="B4063" t="inlineStr">
        <is>
          <t>Vestfold og Telemark</t>
        </is>
      </c>
      <c r="C4063" t="inlineStr">
        <is>
          <t>NOVestfold og Telemark</t>
        </is>
      </c>
    </row>
    <row r="4064">
      <c r="A4064" t="inlineStr">
        <is>
          <t>NO-42</t>
        </is>
      </c>
      <c r="B4064" t="inlineStr">
        <is>
          <t>Agder</t>
        </is>
      </c>
      <c r="C4064" t="inlineStr">
        <is>
          <t>NOAgder</t>
        </is>
      </c>
    </row>
    <row r="4065">
      <c r="A4065" t="inlineStr">
        <is>
          <t>NO-42</t>
        </is>
      </c>
      <c r="B4065" t="inlineStr">
        <is>
          <t>Agder</t>
        </is>
      </c>
      <c r="C4065" t="inlineStr">
        <is>
          <t>NOAgder</t>
        </is>
      </c>
    </row>
    <row r="4066">
      <c r="A4066" t="inlineStr">
        <is>
          <t>NO-46</t>
        </is>
      </c>
      <c r="B4066" t="inlineStr">
        <is>
          <t>Vestland</t>
        </is>
      </c>
      <c r="C4066" t="inlineStr">
        <is>
          <t>NOVestland</t>
        </is>
      </c>
    </row>
    <row r="4067">
      <c r="A4067" t="inlineStr">
        <is>
          <t>NO-46</t>
        </is>
      </c>
      <c r="B4067" t="inlineStr">
        <is>
          <t>Vestland</t>
        </is>
      </c>
      <c r="C4067" t="inlineStr">
        <is>
          <t>NOVestland</t>
        </is>
      </c>
    </row>
    <row r="4068">
      <c r="A4068" t="inlineStr">
        <is>
          <t>NO-50</t>
        </is>
      </c>
      <c r="B4068" t="inlineStr">
        <is>
          <t>Trøndelag</t>
        </is>
      </c>
      <c r="C4068" t="inlineStr">
        <is>
          <t>NOTrøndelag</t>
        </is>
      </c>
    </row>
    <row r="4069">
      <c r="A4069" t="inlineStr">
        <is>
          <t>NO-50</t>
        </is>
      </c>
      <c r="B4069" t="inlineStr">
        <is>
          <t>Trøndelag</t>
        </is>
      </c>
      <c r="C4069" t="inlineStr">
        <is>
          <t>NOTrøndelag</t>
        </is>
      </c>
    </row>
    <row r="4070">
      <c r="A4070" t="inlineStr">
        <is>
          <t>NO-50</t>
        </is>
      </c>
      <c r="B4070" t="inlineStr">
        <is>
          <t>Trööndelage</t>
        </is>
      </c>
      <c r="C4070" t="inlineStr">
        <is>
          <t>NOTrööndelage</t>
        </is>
      </c>
    </row>
    <row r="4071">
      <c r="A4071" t="inlineStr">
        <is>
          <t>NO-54</t>
        </is>
      </c>
      <c r="B4071" t="inlineStr">
        <is>
          <t>Tromssan ja Finmarkun</t>
        </is>
      </c>
      <c r="C4071" t="inlineStr">
        <is>
          <t>NOTromssan ja Finmarkun</t>
        </is>
      </c>
    </row>
    <row r="4072">
      <c r="A4072" t="inlineStr">
        <is>
          <t>NO-54</t>
        </is>
      </c>
      <c r="B4072" t="inlineStr">
        <is>
          <t>Troms og Finnmark</t>
        </is>
      </c>
      <c r="C4072" t="inlineStr">
        <is>
          <t>NOTroms og Finnmark</t>
        </is>
      </c>
    </row>
    <row r="4073">
      <c r="A4073" t="inlineStr">
        <is>
          <t>NO-54</t>
        </is>
      </c>
      <c r="B4073" t="inlineStr">
        <is>
          <t>Troms og Finnmark</t>
        </is>
      </c>
      <c r="C4073" t="inlineStr">
        <is>
          <t>NOTroms og Finnmark</t>
        </is>
      </c>
    </row>
    <row r="4074">
      <c r="A4074" t="inlineStr">
        <is>
          <t>NO-54</t>
        </is>
      </c>
      <c r="B4074" t="inlineStr">
        <is>
          <t>Romssa ja Finnmárkku</t>
        </is>
      </c>
      <c r="C4074" t="inlineStr">
        <is>
          <t>NORomssa ja Finnmárkku</t>
        </is>
      </c>
    </row>
    <row r="4075">
      <c r="A4075" t="inlineStr">
        <is>
          <t>NO-21</t>
        </is>
      </c>
      <c r="B4075" t="inlineStr">
        <is>
          <t>Svalbard (Arctic Region) (see also separate country code entry under SJ)</t>
        </is>
      </c>
      <c r="C4075" t="inlineStr">
        <is>
          <t>NOSvalbard (Arctic Region) (see also separate country code entry under SJ)</t>
        </is>
      </c>
    </row>
    <row r="4076">
      <c r="A4076" t="inlineStr">
        <is>
          <t>NO-21</t>
        </is>
      </c>
      <c r="B4076" t="inlineStr">
        <is>
          <t>Svalbard (Arctic Region) (see also separate country code entry under SJ)</t>
        </is>
      </c>
      <c r="C4076" t="inlineStr">
        <is>
          <t>NOSvalbard (Arctic Region) (see also separate country code entry under SJ)</t>
        </is>
      </c>
    </row>
    <row r="4077">
      <c r="A4077" t="inlineStr">
        <is>
          <t>NO-22</t>
        </is>
      </c>
      <c r="B4077" t="inlineStr">
        <is>
          <t>Jan Mayen (Arctic Region) (see also separate country code entry under SJ)</t>
        </is>
      </c>
      <c r="C4077" t="inlineStr">
        <is>
          <t>NOJan Mayen (Arctic Region) (see also separate country code entry under SJ)</t>
        </is>
      </c>
    </row>
    <row r="4078">
      <c r="A4078" t="inlineStr">
        <is>
          <t>NO-22</t>
        </is>
      </c>
      <c r="B4078" t="inlineStr">
        <is>
          <t>Jan Mayen (Arctic Region) (see also separate country code entry under SJ)</t>
        </is>
      </c>
      <c r="C4078" t="inlineStr">
        <is>
          <t>NOJan Mayen (Arctic Region) (see also separate country code entry under SJ)</t>
        </is>
      </c>
    </row>
    <row r="4079">
      <c r="A4079" t="inlineStr">
        <is>
          <t>NP-P1</t>
        </is>
      </c>
      <c r="B4079" t="inlineStr">
        <is>
          <t>Koshi</t>
        </is>
      </c>
      <c r="C4079" t="inlineStr">
        <is>
          <t>NPKoshi</t>
        </is>
      </c>
    </row>
    <row r="4080">
      <c r="A4080" t="inlineStr">
        <is>
          <t>NP-P1</t>
        </is>
      </c>
      <c r="B4080" t="inlineStr">
        <is>
          <t>Koshī</t>
        </is>
      </c>
      <c r="C4080" t="inlineStr">
        <is>
          <t>NPKoshī</t>
        </is>
      </c>
    </row>
    <row r="4081">
      <c r="A4081" t="inlineStr">
        <is>
          <t>NP-P2</t>
        </is>
      </c>
      <c r="B4081" t="inlineStr">
        <is>
          <t>Madhesh</t>
        </is>
      </c>
      <c r="C4081" t="inlineStr">
        <is>
          <t>NPMadhesh</t>
        </is>
      </c>
    </row>
    <row r="4082">
      <c r="A4082" t="inlineStr">
        <is>
          <t>NP-P2</t>
        </is>
      </c>
      <c r="B4082" t="inlineStr">
        <is>
          <t>Madhesh</t>
        </is>
      </c>
      <c r="C4082" t="inlineStr">
        <is>
          <t>NPMadhesh</t>
        </is>
      </c>
    </row>
    <row r="4083">
      <c r="A4083" t="inlineStr">
        <is>
          <t>NP-P3</t>
        </is>
      </c>
      <c r="B4083" t="inlineStr">
        <is>
          <t>Bagmati</t>
        </is>
      </c>
      <c r="C4083" t="inlineStr">
        <is>
          <t>NPBagmati</t>
        </is>
      </c>
    </row>
    <row r="4084">
      <c r="A4084" t="inlineStr">
        <is>
          <t>NP-P3</t>
        </is>
      </c>
      <c r="B4084" t="inlineStr">
        <is>
          <t>Bāgmatī</t>
        </is>
      </c>
      <c r="C4084" t="inlineStr">
        <is>
          <t>NPBāgmatī</t>
        </is>
      </c>
    </row>
    <row r="4085">
      <c r="A4085" t="inlineStr">
        <is>
          <t>NP-P4</t>
        </is>
      </c>
      <c r="B4085" t="inlineStr">
        <is>
          <t>Gandaki</t>
        </is>
      </c>
      <c r="C4085" t="inlineStr">
        <is>
          <t>NPGandaki</t>
        </is>
      </c>
    </row>
    <row r="4086">
      <c r="A4086" t="inlineStr">
        <is>
          <t>NP-P4</t>
        </is>
      </c>
      <c r="B4086" t="inlineStr">
        <is>
          <t>Gaṇḍakī</t>
        </is>
      </c>
      <c r="C4086" t="inlineStr">
        <is>
          <t>NPGaṇḍakī</t>
        </is>
      </c>
    </row>
    <row r="4087">
      <c r="A4087" t="inlineStr">
        <is>
          <t>NP-P5</t>
        </is>
      </c>
      <c r="B4087" t="inlineStr">
        <is>
          <t>Lumbini</t>
        </is>
      </c>
      <c r="C4087" t="inlineStr">
        <is>
          <t>NPLumbini</t>
        </is>
      </c>
    </row>
    <row r="4088">
      <c r="A4088" t="inlineStr">
        <is>
          <t>NP-P5</t>
        </is>
      </c>
      <c r="B4088" t="inlineStr">
        <is>
          <t>Lumbinī</t>
        </is>
      </c>
      <c r="C4088" t="inlineStr">
        <is>
          <t>NPLumbinī</t>
        </is>
      </c>
    </row>
    <row r="4089">
      <c r="A4089" t="inlineStr">
        <is>
          <t>NP-P6</t>
        </is>
      </c>
      <c r="B4089" t="inlineStr">
        <is>
          <t>Karnali</t>
        </is>
      </c>
      <c r="C4089" t="inlineStr">
        <is>
          <t>NPKarnali</t>
        </is>
      </c>
    </row>
    <row r="4090">
      <c r="A4090" t="inlineStr">
        <is>
          <t>NP-P6</t>
        </is>
      </c>
      <c r="B4090" t="inlineStr">
        <is>
          <t>Karṇālī</t>
        </is>
      </c>
      <c r="C4090" t="inlineStr">
        <is>
          <t>NPKarṇālī</t>
        </is>
      </c>
    </row>
    <row r="4091">
      <c r="A4091" t="inlineStr">
        <is>
          <t>NP-P7</t>
        </is>
      </c>
      <c r="B4091" t="inlineStr">
        <is>
          <t>Sudurpashchim</t>
        </is>
      </c>
      <c r="C4091" t="inlineStr">
        <is>
          <t>NPSudurpashchim</t>
        </is>
      </c>
    </row>
    <row r="4092">
      <c r="A4092" t="inlineStr">
        <is>
          <t>NP-P7</t>
        </is>
      </c>
      <c r="B4092" t="inlineStr">
        <is>
          <t>Sudūrpashchim</t>
        </is>
      </c>
      <c r="C4092" t="inlineStr">
        <is>
          <t>NPSudūrpashchim</t>
        </is>
      </c>
    </row>
    <row r="4093">
      <c r="A4093" t="inlineStr">
        <is>
          <t>NR-01</t>
        </is>
      </c>
      <c r="B4093" t="inlineStr">
        <is>
          <t>Aiwo</t>
        </is>
      </c>
      <c r="C4093" t="inlineStr">
        <is>
          <t>NRAiwo</t>
        </is>
      </c>
    </row>
    <row r="4094">
      <c r="A4094" t="inlineStr">
        <is>
          <t>NR-01</t>
        </is>
      </c>
      <c r="B4094" t="inlineStr">
        <is>
          <t>Aiwo</t>
        </is>
      </c>
      <c r="C4094" t="inlineStr">
        <is>
          <t>NRAiwo</t>
        </is>
      </c>
    </row>
    <row r="4095">
      <c r="A4095" t="inlineStr">
        <is>
          <t>NR-02</t>
        </is>
      </c>
      <c r="B4095" t="inlineStr">
        <is>
          <t>Anabar</t>
        </is>
      </c>
      <c r="C4095" t="inlineStr">
        <is>
          <t>NRAnabar</t>
        </is>
      </c>
    </row>
    <row r="4096">
      <c r="A4096" t="inlineStr">
        <is>
          <t>NR-02</t>
        </is>
      </c>
      <c r="B4096" t="inlineStr">
        <is>
          <t>Anabar</t>
        </is>
      </c>
      <c r="C4096" t="inlineStr">
        <is>
          <t>NRAnabar</t>
        </is>
      </c>
    </row>
    <row r="4097">
      <c r="A4097" t="inlineStr">
        <is>
          <t>NR-03</t>
        </is>
      </c>
      <c r="B4097" t="inlineStr">
        <is>
          <t>Anetan</t>
        </is>
      </c>
      <c r="C4097" t="inlineStr">
        <is>
          <t>NRAnetan</t>
        </is>
      </c>
    </row>
    <row r="4098">
      <c r="A4098" t="inlineStr">
        <is>
          <t>NR-03</t>
        </is>
      </c>
      <c r="B4098" t="inlineStr">
        <is>
          <t>Anetan</t>
        </is>
      </c>
      <c r="C4098" t="inlineStr">
        <is>
          <t>NRAnetan</t>
        </is>
      </c>
    </row>
    <row r="4099">
      <c r="A4099" t="inlineStr">
        <is>
          <t>NR-04</t>
        </is>
      </c>
      <c r="B4099" t="inlineStr">
        <is>
          <t>Anibare</t>
        </is>
      </c>
      <c r="C4099" t="inlineStr">
        <is>
          <t>NRAnibare</t>
        </is>
      </c>
    </row>
    <row r="4100">
      <c r="A4100" t="inlineStr">
        <is>
          <t>NR-04</t>
        </is>
      </c>
      <c r="B4100" t="inlineStr">
        <is>
          <t>Anibare</t>
        </is>
      </c>
      <c r="C4100" t="inlineStr">
        <is>
          <t>NRAnibare</t>
        </is>
      </c>
    </row>
    <row r="4101">
      <c r="A4101" t="inlineStr">
        <is>
          <t>NR-05</t>
        </is>
      </c>
      <c r="B4101" t="inlineStr">
        <is>
          <t>Baitsi</t>
        </is>
      </c>
      <c r="C4101" t="inlineStr">
        <is>
          <t>NRBaitsi</t>
        </is>
      </c>
    </row>
    <row r="4102">
      <c r="A4102" t="inlineStr">
        <is>
          <t>NR-05</t>
        </is>
      </c>
      <c r="B4102" t="inlineStr">
        <is>
          <t>Baitsi</t>
        </is>
      </c>
      <c r="C4102" t="inlineStr">
        <is>
          <t>NRBaitsi</t>
        </is>
      </c>
    </row>
    <row r="4103">
      <c r="A4103" t="inlineStr">
        <is>
          <t>NR-06</t>
        </is>
      </c>
      <c r="B4103" t="inlineStr">
        <is>
          <t>Boe</t>
        </is>
      </c>
      <c r="C4103" t="inlineStr">
        <is>
          <t>NRBoe</t>
        </is>
      </c>
    </row>
    <row r="4104">
      <c r="A4104" t="inlineStr">
        <is>
          <t>NR-06</t>
        </is>
      </c>
      <c r="B4104" t="inlineStr">
        <is>
          <t>Boe</t>
        </is>
      </c>
      <c r="C4104" t="inlineStr">
        <is>
          <t>NRBoe</t>
        </is>
      </c>
    </row>
    <row r="4105">
      <c r="A4105" t="inlineStr">
        <is>
          <t>NR-07</t>
        </is>
      </c>
      <c r="B4105" t="inlineStr">
        <is>
          <t>Buada</t>
        </is>
      </c>
      <c r="C4105" t="inlineStr">
        <is>
          <t>NRBuada</t>
        </is>
      </c>
    </row>
    <row r="4106">
      <c r="A4106" t="inlineStr">
        <is>
          <t>NR-07</t>
        </is>
      </c>
      <c r="B4106" t="inlineStr">
        <is>
          <t>Buada</t>
        </is>
      </c>
      <c r="C4106" t="inlineStr">
        <is>
          <t>NRBuada</t>
        </is>
      </c>
    </row>
    <row r="4107">
      <c r="A4107" t="inlineStr">
        <is>
          <t>NR-08</t>
        </is>
      </c>
      <c r="B4107" t="inlineStr">
        <is>
          <t>Denigomodu</t>
        </is>
      </c>
      <c r="C4107" t="inlineStr">
        <is>
          <t>NRDenigomodu</t>
        </is>
      </c>
    </row>
    <row r="4108">
      <c r="A4108" t="inlineStr">
        <is>
          <t>NR-08</t>
        </is>
      </c>
      <c r="B4108" t="inlineStr">
        <is>
          <t>Denigomodu</t>
        </is>
      </c>
      <c r="C4108" t="inlineStr">
        <is>
          <t>NRDenigomodu</t>
        </is>
      </c>
    </row>
    <row r="4109">
      <c r="A4109" t="inlineStr">
        <is>
          <t>NR-09</t>
        </is>
      </c>
      <c r="B4109" t="inlineStr">
        <is>
          <t>Ewa</t>
        </is>
      </c>
      <c r="C4109" t="inlineStr">
        <is>
          <t>NREwa</t>
        </is>
      </c>
    </row>
    <row r="4110">
      <c r="A4110" t="inlineStr">
        <is>
          <t>NR-09</t>
        </is>
      </c>
      <c r="B4110" t="inlineStr">
        <is>
          <t>Ewa</t>
        </is>
      </c>
      <c r="C4110" t="inlineStr">
        <is>
          <t>NREwa</t>
        </is>
      </c>
    </row>
    <row r="4111">
      <c r="A4111" t="inlineStr">
        <is>
          <t>NR-10</t>
        </is>
      </c>
      <c r="B4111" t="inlineStr">
        <is>
          <t>Ijuw</t>
        </is>
      </c>
      <c r="C4111" t="inlineStr">
        <is>
          <t>NRIjuw</t>
        </is>
      </c>
    </row>
    <row r="4112">
      <c r="A4112" t="inlineStr">
        <is>
          <t>NR-10</t>
        </is>
      </c>
      <c r="B4112" t="inlineStr">
        <is>
          <t>Ijuw</t>
        </is>
      </c>
      <c r="C4112" t="inlineStr">
        <is>
          <t>NRIjuw</t>
        </is>
      </c>
    </row>
    <row r="4113">
      <c r="A4113" t="inlineStr">
        <is>
          <t>NR-11</t>
        </is>
      </c>
      <c r="B4113" t="inlineStr">
        <is>
          <t>Meneng</t>
        </is>
      </c>
      <c r="C4113" t="inlineStr">
        <is>
          <t>NRMeneng</t>
        </is>
      </c>
    </row>
    <row r="4114">
      <c r="A4114" t="inlineStr">
        <is>
          <t>NR-11</t>
        </is>
      </c>
      <c r="B4114" t="inlineStr">
        <is>
          <t>Meneng</t>
        </is>
      </c>
      <c r="C4114" t="inlineStr">
        <is>
          <t>NRMeneng</t>
        </is>
      </c>
    </row>
    <row r="4115">
      <c r="A4115" t="inlineStr">
        <is>
          <t>NR-12</t>
        </is>
      </c>
      <c r="B4115" t="inlineStr">
        <is>
          <t>Nibok</t>
        </is>
      </c>
      <c r="C4115" t="inlineStr">
        <is>
          <t>NRNibok</t>
        </is>
      </c>
    </row>
    <row r="4116">
      <c r="A4116" t="inlineStr">
        <is>
          <t>NR-12</t>
        </is>
      </c>
      <c r="B4116" t="inlineStr">
        <is>
          <t>Nibok</t>
        </is>
      </c>
      <c r="C4116" t="inlineStr">
        <is>
          <t>NRNibok</t>
        </is>
      </c>
    </row>
    <row r="4117">
      <c r="A4117" t="inlineStr">
        <is>
          <t>NR-13</t>
        </is>
      </c>
      <c r="B4117" t="inlineStr">
        <is>
          <t>Uaboe</t>
        </is>
      </c>
      <c r="C4117" t="inlineStr">
        <is>
          <t>NRUaboe</t>
        </is>
      </c>
    </row>
    <row r="4118">
      <c r="A4118" t="inlineStr">
        <is>
          <t>NR-13</t>
        </is>
      </c>
      <c r="B4118" t="inlineStr">
        <is>
          <t>Uaboe</t>
        </is>
      </c>
      <c r="C4118" t="inlineStr">
        <is>
          <t>NRUaboe</t>
        </is>
      </c>
    </row>
    <row r="4119">
      <c r="A4119" t="inlineStr">
        <is>
          <t>NR-14</t>
        </is>
      </c>
      <c r="B4119" t="inlineStr">
        <is>
          <t>Yaren</t>
        </is>
      </c>
      <c r="C4119" t="inlineStr">
        <is>
          <t>NRYaren</t>
        </is>
      </c>
    </row>
    <row r="4120">
      <c r="A4120" t="inlineStr">
        <is>
          <t>NR-14</t>
        </is>
      </c>
      <c r="B4120" t="inlineStr">
        <is>
          <t>Yaren</t>
        </is>
      </c>
      <c r="C4120" t="inlineStr">
        <is>
          <t>NRYaren</t>
        </is>
      </c>
    </row>
    <row r="4121">
      <c r="A4121" t="inlineStr">
        <is>
          <t>NZ-AUK</t>
        </is>
      </c>
      <c r="B4121" t="inlineStr">
        <is>
          <t>Auckland</t>
        </is>
      </c>
      <c r="C4121" t="inlineStr">
        <is>
          <t>NZAuckland</t>
        </is>
      </c>
    </row>
    <row r="4122">
      <c r="A4122" t="inlineStr">
        <is>
          <t>NZ-AUK</t>
        </is>
      </c>
      <c r="B4122" t="inlineStr">
        <is>
          <t>Tāmaki-Makaurau</t>
        </is>
      </c>
      <c r="C4122" t="inlineStr">
        <is>
          <t>NZTāmaki-Makaurau</t>
        </is>
      </c>
    </row>
    <row r="4123">
      <c r="A4123" t="inlineStr">
        <is>
          <t>NZ-BOP</t>
        </is>
      </c>
      <c r="B4123" t="inlineStr">
        <is>
          <t>Bay of Plenty</t>
        </is>
      </c>
      <c r="C4123" t="inlineStr">
        <is>
          <t>NZBay of Plenty</t>
        </is>
      </c>
    </row>
    <row r="4124">
      <c r="A4124" t="inlineStr">
        <is>
          <t>NZ-BOP</t>
        </is>
      </c>
      <c r="B4124" t="inlineStr">
        <is>
          <t>Toi Moana</t>
        </is>
      </c>
      <c r="C4124" t="inlineStr">
        <is>
          <t>NZToi Moana</t>
        </is>
      </c>
    </row>
    <row r="4125">
      <c r="A4125" t="inlineStr">
        <is>
          <t>NZ-CAN</t>
        </is>
      </c>
      <c r="B4125" t="inlineStr">
        <is>
          <t>Canterbury</t>
        </is>
      </c>
      <c r="C4125" t="inlineStr">
        <is>
          <t>NZCanterbury</t>
        </is>
      </c>
    </row>
    <row r="4126">
      <c r="A4126" t="inlineStr">
        <is>
          <t>NZ-CAN</t>
        </is>
      </c>
      <c r="B4126" t="inlineStr">
        <is>
          <t>Waitaha</t>
        </is>
      </c>
      <c r="C4126" t="inlineStr">
        <is>
          <t>NZWaitaha</t>
        </is>
      </c>
    </row>
    <row r="4127">
      <c r="A4127" t="inlineStr">
        <is>
          <t>NZ-GIS</t>
        </is>
      </c>
      <c r="B4127" t="inlineStr">
        <is>
          <t>Gisborne</t>
        </is>
      </c>
      <c r="C4127" t="inlineStr">
        <is>
          <t>NZGisborne</t>
        </is>
      </c>
    </row>
    <row r="4128">
      <c r="A4128" t="inlineStr">
        <is>
          <t>NZ-GIS</t>
        </is>
      </c>
      <c r="B4128" t="inlineStr">
        <is>
          <t>Te Tairāwhiti</t>
        </is>
      </c>
      <c r="C4128" t="inlineStr">
        <is>
          <t>NZTe Tairāwhiti</t>
        </is>
      </c>
    </row>
    <row r="4129">
      <c r="A4129" t="inlineStr">
        <is>
          <t>NZ-HKB</t>
        </is>
      </c>
      <c r="B4129" t="inlineStr">
        <is>
          <t>Hawke's Bay</t>
        </is>
      </c>
      <c r="C4129" t="inlineStr">
        <is>
          <t>NZHawke's Bay</t>
        </is>
      </c>
    </row>
    <row r="4130">
      <c r="A4130" t="inlineStr">
        <is>
          <t>NZ-HKB</t>
        </is>
      </c>
      <c r="B4130" t="inlineStr">
        <is>
          <t>Te Matau-a-Māui</t>
        </is>
      </c>
      <c r="C4130" t="inlineStr">
        <is>
          <t>NZTe Matau-a-Māui</t>
        </is>
      </c>
    </row>
    <row r="4131">
      <c r="A4131" t="inlineStr">
        <is>
          <t>NZ-MBH</t>
        </is>
      </c>
      <c r="B4131" t="inlineStr">
        <is>
          <t>Marlborough</t>
        </is>
      </c>
      <c r="C4131" t="inlineStr">
        <is>
          <t>NZMarlborough</t>
        </is>
      </c>
    </row>
    <row r="4132">
      <c r="A4132" t="inlineStr">
        <is>
          <t>NZ-MWT</t>
        </is>
      </c>
      <c r="B4132" t="inlineStr">
        <is>
          <t>Manawatū-Whanganui</t>
        </is>
      </c>
      <c r="C4132" t="inlineStr">
        <is>
          <t>NZManawatū-Whanganui</t>
        </is>
      </c>
    </row>
    <row r="4133">
      <c r="A4133" t="inlineStr">
        <is>
          <t>NZ-MWT</t>
        </is>
      </c>
      <c r="B4133" t="inlineStr">
        <is>
          <t>Manawatū Whanganui</t>
        </is>
      </c>
      <c r="C4133" t="inlineStr">
        <is>
          <t>NZManawatū Whanganui</t>
        </is>
      </c>
    </row>
    <row r="4134">
      <c r="A4134" t="inlineStr">
        <is>
          <t>NZ-NSN</t>
        </is>
      </c>
      <c r="B4134" t="inlineStr">
        <is>
          <t>Nelson</t>
        </is>
      </c>
      <c r="C4134" t="inlineStr">
        <is>
          <t>NZNelson</t>
        </is>
      </c>
    </row>
    <row r="4135">
      <c r="A4135" t="inlineStr">
        <is>
          <t>NZ-NSN</t>
        </is>
      </c>
      <c r="B4135" t="inlineStr">
        <is>
          <t>Whakatū</t>
        </is>
      </c>
      <c r="C4135" t="inlineStr">
        <is>
          <t>NZWhakatū</t>
        </is>
      </c>
    </row>
    <row r="4136">
      <c r="A4136" t="inlineStr">
        <is>
          <t>NZ-NTL</t>
        </is>
      </c>
      <c r="B4136" t="inlineStr">
        <is>
          <t>Northland</t>
        </is>
      </c>
      <c r="C4136" t="inlineStr">
        <is>
          <t>NZNorthland</t>
        </is>
      </c>
    </row>
    <row r="4137">
      <c r="A4137" t="inlineStr">
        <is>
          <t>NZ-NTL</t>
        </is>
      </c>
      <c r="B4137" t="inlineStr">
        <is>
          <t>Te Taitokerau</t>
        </is>
      </c>
      <c r="C4137" t="inlineStr">
        <is>
          <t>NZTe Taitokerau</t>
        </is>
      </c>
    </row>
    <row r="4138">
      <c r="A4138" t="inlineStr">
        <is>
          <t>NZ-OTA</t>
        </is>
      </c>
      <c r="B4138" t="inlineStr">
        <is>
          <t>Otago</t>
        </is>
      </c>
      <c r="C4138" t="inlineStr">
        <is>
          <t>NZOtago</t>
        </is>
      </c>
    </row>
    <row r="4139">
      <c r="A4139" t="inlineStr">
        <is>
          <t>NZ-OTA</t>
        </is>
      </c>
      <c r="B4139" t="inlineStr">
        <is>
          <t>Ō Tākou</t>
        </is>
      </c>
      <c r="C4139" t="inlineStr">
        <is>
          <t>NZŌ Tākou</t>
        </is>
      </c>
    </row>
    <row r="4140">
      <c r="A4140" t="inlineStr">
        <is>
          <t>NZ-STL</t>
        </is>
      </c>
      <c r="B4140" t="inlineStr">
        <is>
          <t>Southland</t>
        </is>
      </c>
      <c r="C4140" t="inlineStr">
        <is>
          <t>NZSouthland</t>
        </is>
      </c>
    </row>
    <row r="4141">
      <c r="A4141" t="inlineStr">
        <is>
          <t>NZ-STL</t>
        </is>
      </c>
      <c r="B4141" t="inlineStr">
        <is>
          <t>Te Taiao Tonga</t>
        </is>
      </c>
      <c r="C4141" t="inlineStr">
        <is>
          <t>NZTe Taiao Tonga</t>
        </is>
      </c>
    </row>
    <row r="4142">
      <c r="A4142" t="inlineStr">
        <is>
          <t>NZ-TAS</t>
        </is>
      </c>
      <c r="B4142" t="inlineStr">
        <is>
          <t>Tasman</t>
        </is>
      </c>
      <c r="C4142" t="inlineStr">
        <is>
          <t>NZTasman</t>
        </is>
      </c>
    </row>
    <row r="4143">
      <c r="A4143" t="inlineStr">
        <is>
          <t>NZ-TAS</t>
        </is>
      </c>
      <c r="B4143" t="inlineStr">
        <is>
          <t>Te tai o Aorere</t>
        </is>
      </c>
      <c r="C4143" t="inlineStr">
        <is>
          <t>NZTe tai o Aorere</t>
        </is>
      </c>
    </row>
    <row r="4144">
      <c r="A4144" t="inlineStr">
        <is>
          <t>NZ-TKI</t>
        </is>
      </c>
      <c r="B4144" t="inlineStr">
        <is>
          <t>Taranaki</t>
        </is>
      </c>
      <c r="C4144" t="inlineStr">
        <is>
          <t>NZTaranaki</t>
        </is>
      </c>
    </row>
    <row r="4145">
      <c r="A4145" t="inlineStr">
        <is>
          <t>NZ-TKI</t>
        </is>
      </c>
      <c r="B4145" t="inlineStr">
        <is>
          <t>Taranaki</t>
        </is>
      </c>
      <c r="C4145" t="inlineStr">
        <is>
          <t>NZTaranaki</t>
        </is>
      </c>
    </row>
    <row r="4146">
      <c r="A4146" t="inlineStr">
        <is>
          <t>NZ-WGN</t>
        </is>
      </c>
      <c r="B4146" t="inlineStr">
        <is>
          <t>Greater Wellington</t>
        </is>
      </c>
      <c r="C4146" t="inlineStr">
        <is>
          <t>NZGreater Wellington</t>
        </is>
      </c>
    </row>
    <row r="4147">
      <c r="A4147" t="inlineStr">
        <is>
          <t>NZ-WGN</t>
        </is>
      </c>
      <c r="B4147" t="inlineStr">
        <is>
          <t>Te Pane Matua Taiao</t>
        </is>
      </c>
      <c r="C4147" t="inlineStr">
        <is>
          <t>NZTe Pane Matua Taiao</t>
        </is>
      </c>
    </row>
    <row r="4148">
      <c r="A4148" t="inlineStr">
        <is>
          <t>NZ-WKO</t>
        </is>
      </c>
      <c r="B4148" t="inlineStr">
        <is>
          <t>Waikato</t>
        </is>
      </c>
      <c r="C4148" t="inlineStr">
        <is>
          <t>NZWaikato</t>
        </is>
      </c>
    </row>
    <row r="4149">
      <c r="A4149" t="inlineStr">
        <is>
          <t>NZ-WKO</t>
        </is>
      </c>
      <c r="B4149" t="inlineStr">
        <is>
          <t>Waikato</t>
        </is>
      </c>
      <c r="C4149" t="inlineStr">
        <is>
          <t>NZWaikato</t>
        </is>
      </c>
    </row>
    <row r="4150">
      <c r="A4150" t="inlineStr">
        <is>
          <t>NZ-WTC</t>
        </is>
      </c>
      <c r="B4150" t="inlineStr">
        <is>
          <t>West Coast</t>
        </is>
      </c>
      <c r="C4150" t="inlineStr">
        <is>
          <t>NZWest Coast</t>
        </is>
      </c>
    </row>
    <row r="4151">
      <c r="A4151" t="inlineStr">
        <is>
          <t>NZ-WTC</t>
        </is>
      </c>
      <c r="B4151" t="inlineStr">
        <is>
          <t>Te Tai o Poutini</t>
        </is>
      </c>
      <c r="C4151" t="inlineStr">
        <is>
          <t>NZTe Tai o Poutini</t>
        </is>
      </c>
    </row>
    <row r="4152">
      <c r="A4152" t="inlineStr">
        <is>
          <t>NZ-CIT</t>
        </is>
      </c>
      <c r="B4152" t="inlineStr">
        <is>
          <t>Chatham Islands Territory</t>
        </is>
      </c>
      <c r="C4152" t="inlineStr">
        <is>
          <t>NZChatham Islands Territory</t>
        </is>
      </c>
    </row>
    <row r="4153">
      <c r="A4153" t="inlineStr">
        <is>
          <t>NZ-CIT</t>
        </is>
      </c>
      <c r="B4153" t="inlineStr">
        <is>
          <t>Wharekauri</t>
        </is>
      </c>
      <c r="C4153" t="inlineStr">
        <is>
          <t>NZWharekauri</t>
        </is>
      </c>
    </row>
    <row r="4154">
      <c r="A4154" t="inlineStr">
        <is>
          <t>OM-BJ</t>
        </is>
      </c>
      <c r="B4154" t="inlineStr">
        <is>
          <t>Janūb al Bāţinah</t>
        </is>
      </c>
      <c r="C4154" t="inlineStr">
        <is>
          <t>OMJanūb al Bāţinah</t>
        </is>
      </c>
    </row>
    <row r="4155">
      <c r="A4155" t="inlineStr">
        <is>
          <t>OM-BS</t>
        </is>
      </c>
      <c r="B4155" t="inlineStr">
        <is>
          <t>Shamāl al Bāţinah</t>
        </is>
      </c>
      <c r="C4155" t="inlineStr">
        <is>
          <t>OMShamāl al Bāţinah</t>
        </is>
      </c>
    </row>
    <row r="4156">
      <c r="A4156" t="inlineStr">
        <is>
          <t>OM-BU</t>
        </is>
      </c>
      <c r="B4156" t="inlineStr">
        <is>
          <t>Al Buraymī</t>
        </is>
      </c>
      <c r="C4156" t="inlineStr">
        <is>
          <t>OMAl Buraymī</t>
        </is>
      </c>
    </row>
    <row r="4157">
      <c r="A4157" t="inlineStr">
        <is>
          <t>OM-DA</t>
        </is>
      </c>
      <c r="B4157" t="inlineStr">
        <is>
          <t>Ad Dākhilīyah</t>
        </is>
      </c>
      <c r="C4157" t="inlineStr">
        <is>
          <t>OMAd Dākhilīyah</t>
        </is>
      </c>
    </row>
    <row r="4158">
      <c r="A4158" t="inlineStr">
        <is>
          <t>OM-MA</t>
        </is>
      </c>
      <c r="B4158" t="inlineStr">
        <is>
          <t>Masqaţ</t>
        </is>
      </c>
      <c r="C4158" t="inlineStr">
        <is>
          <t>OMMasqaţ</t>
        </is>
      </c>
    </row>
    <row r="4159">
      <c r="A4159" t="inlineStr">
        <is>
          <t>OM-MU</t>
        </is>
      </c>
      <c r="B4159" t="inlineStr">
        <is>
          <t>Musandam</t>
        </is>
      </c>
      <c r="C4159" t="inlineStr">
        <is>
          <t>OMMusandam</t>
        </is>
      </c>
    </row>
    <row r="4160">
      <c r="A4160" t="inlineStr">
        <is>
          <t>OM-SJ</t>
        </is>
      </c>
      <c r="B4160" t="inlineStr">
        <is>
          <t>Janūb ash Sharqīyah</t>
        </is>
      </c>
      <c r="C4160" t="inlineStr">
        <is>
          <t>OMJanūb ash Sharqīyah</t>
        </is>
      </c>
    </row>
    <row r="4161">
      <c r="A4161" t="inlineStr">
        <is>
          <t>OM-SS</t>
        </is>
      </c>
      <c r="B4161" t="inlineStr">
        <is>
          <t>Shamāl ash Sharqīyah</t>
        </is>
      </c>
      <c r="C4161" t="inlineStr">
        <is>
          <t>OMShamāl ash Sharqīyah</t>
        </is>
      </c>
    </row>
    <row r="4162">
      <c r="A4162" t="inlineStr">
        <is>
          <t>OM-WU</t>
        </is>
      </c>
      <c r="B4162" t="inlineStr">
        <is>
          <t>Al Wusţá</t>
        </is>
      </c>
      <c r="C4162" t="inlineStr">
        <is>
          <t>OMAl Wusţá</t>
        </is>
      </c>
    </row>
    <row r="4163">
      <c r="A4163" t="inlineStr">
        <is>
          <t>OM-ZA</t>
        </is>
      </c>
      <c r="B4163" t="inlineStr">
        <is>
          <t>Az̧ Z̧āhirah</t>
        </is>
      </c>
      <c r="C4163" t="inlineStr">
        <is>
          <t>OMAz̧ Z̧āhirah</t>
        </is>
      </c>
    </row>
    <row r="4164">
      <c r="A4164" t="inlineStr">
        <is>
          <t>OM-ZU</t>
        </is>
      </c>
      <c r="B4164" t="inlineStr">
        <is>
          <t>Z̧ufār</t>
        </is>
      </c>
      <c r="C4164" t="inlineStr">
        <is>
          <t>OMZ̧ufār</t>
        </is>
      </c>
    </row>
    <row r="4165">
      <c r="A4165" t="inlineStr">
        <is>
          <t>PA-EM</t>
        </is>
      </c>
      <c r="B4165" t="inlineStr">
        <is>
          <t>Emberá</t>
        </is>
      </c>
      <c r="C4165" t="inlineStr">
        <is>
          <t>PAEmberá</t>
        </is>
      </c>
    </row>
    <row r="4166">
      <c r="A4166" t="inlineStr">
        <is>
          <t>PA-KY</t>
        </is>
      </c>
      <c r="B4166" t="inlineStr">
        <is>
          <t>Guna Yala</t>
        </is>
      </c>
      <c r="C4166" t="inlineStr">
        <is>
          <t>PAGuna Yala</t>
        </is>
      </c>
    </row>
    <row r="4167">
      <c r="A4167" t="inlineStr">
        <is>
          <t>PA-NB</t>
        </is>
      </c>
      <c r="B4167" t="inlineStr">
        <is>
          <t>Ngäbe-Buglé</t>
        </is>
      </c>
      <c r="C4167" t="inlineStr">
        <is>
          <t>PANgäbe-Buglé</t>
        </is>
      </c>
    </row>
    <row r="4168">
      <c r="A4168" t="inlineStr">
        <is>
          <t>PA-NT</t>
        </is>
      </c>
      <c r="B4168" t="inlineStr">
        <is>
          <t>Naso Tjër Di</t>
        </is>
      </c>
      <c r="C4168" t="inlineStr">
        <is>
          <t>PANaso Tjër Di</t>
        </is>
      </c>
    </row>
    <row r="4169">
      <c r="A4169" t="inlineStr">
        <is>
          <t>PA-1</t>
        </is>
      </c>
      <c r="B4169" t="inlineStr">
        <is>
          <t>Bocas del Toro</t>
        </is>
      </c>
      <c r="C4169" t="inlineStr">
        <is>
          <t>PABocas del Toro</t>
        </is>
      </c>
    </row>
    <row r="4170">
      <c r="A4170" t="inlineStr">
        <is>
          <t>PA-10</t>
        </is>
      </c>
      <c r="B4170" t="inlineStr">
        <is>
          <t>Panamá Oeste</t>
        </is>
      </c>
      <c r="C4170" t="inlineStr">
        <is>
          <t>PAPanamá Oeste</t>
        </is>
      </c>
    </row>
    <row r="4171">
      <c r="A4171" t="inlineStr">
        <is>
          <t>PA-2</t>
        </is>
      </c>
      <c r="B4171" t="inlineStr">
        <is>
          <t>Coclé</t>
        </is>
      </c>
      <c r="C4171" t="inlineStr">
        <is>
          <t>PACoclé</t>
        </is>
      </c>
    </row>
    <row r="4172">
      <c r="A4172" t="inlineStr">
        <is>
          <t>PA-3</t>
        </is>
      </c>
      <c r="B4172" t="inlineStr">
        <is>
          <t>Colón</t>
        </is>
      </c>
      <c r="C4172" t="inlineStr">
        <is>
          <t>PAColón</t>
        </is>
      </c>
    </row>
    <row r="4173">
      <c r="A4173" t="inlineStr">
        <is>
          <t>PA-4</t>
        </is>
      </c>
      <c r="B4173" t="inlineStr">
        <is>
          <t>Chiriquí</t>
        </is>
      </c>
      <c r="C4173" t="inlineStr">
        <is>
          <t>PAChiriquí</t>
        </is>
      </c>
    </row>
    <row r="4174">
      <c r="A4174" t="inlineStr">
        <is>
          <t>PA-5</t>
        </is>
      </c>
      <c r="B4174" t="inlineStr">
        <is>
          <t>Darién</t>
        </is>
      </c>
      <c r="C4174" t="inlineStr">
        <is>
          <t>PADarién</t>
        </is>
      </c>
    </row>
    <row r="4175">
      <c r="A4175" t="inlineStr">
        <is>
          <t>PA-6</t>
        </is>
      </c>
      <c r="B4175" t="inlineStr">
        <is>
          <t>Herrera</t>
        </is>
      </c>
      <c r="C4175" t="inlineStr">
        <is>
          <t>PAHerrera</t>
        </is>
      </c>
    </row>
    <row r="4176">
      <c r="A4176" t="inlineStr">
        <is>
          <t>PA-7</t>
        </is>
      </c>
      <c r="B4176" t="inlineStr">
        <is>
          <t>Los Santos</t>
        </is>
      </c>
      <c r="C4176" t="inlineStr">
        <is>
          <t>PALos Santos</t>
        </is>
      </c>
    </row>
    <row r="4177">
      <c r="A4177" t="inlineStr">
        <is>
          <t>PA-8</t>
        </is>
      </c>
      <c r="B4177" t="inlineStr">
        <is>
          <t>Panamá</t>
        </is>
      </c>
      <c r="C4177" t="inlineStr">
        <is>
          <t>PAPanamá</t>
        </is>
      </c>
    </row>
    <row r="4178">
      <c r="A4178" t="inlineStr">
        <is>
          <t>PA-9</t>
        </is>
      </c>
      <c r="B4178" t="inlineStr">
        <is>
          <t>Veraguas</t>
        </is>
      </c>
      <c r="C4178" t="inlineStr">
        <is>
          <t>PAVeraguas</t>
        </is>
      </c>
    </row>
    <row r="4179">
      <c r="A4179" t="inlineStr">
        <is>
          <t>PE-AMA</t>
        </is>
      </c>
      <c r="B4179" t="inlineStr">
        <is>
          <t>Amasunu</t>
        </is>
      </c>
      <c r="C4179" t="inlineStr">
        <is>
          <t>PEAmasunu</t>
        </is>
      </c>
    </row>
    <row r="4180">
      <c r="A4180" t="inlineStr">
        <is>
          <t>PE-AMA</t>
        </is>
      </c>
      <c r="B4180" t="inlineStr">
        <is>
          <t>Amarumayu</t>
        </is>
      </c>
      <c r="C4180" t="inlineStr">
        <is>
          <t>PEAmarumayu</t>
        </is>
      </c>
    </row>
    <row r="4181">
      <c r="A4181" t="inlineStr">
        <is>
          <t>PE-AMA</t>
        </is>
      </c>
      <c r="B4181" t="inlineStr">
        <is>
          <t>Amazonas</t>
        </is>
      </c>
      <c r="C4181" t="inlineStr">
        <is>
          <t>PEAmazonas</t>
        </is>
      </c>
    </row>
    <row r="4182">
      <c r="A4182" t="inlineStr">
        <is>
          <t>PE-ANC</t>
        </is>
      </c>
      <c r="B4182" t="inlineStr">
        <is>
          <t>Ankashu</t>
        </is>
      </c>
      <c r="C4182" t="inlineStr">
        <is>
          <t>PEAnkashu</t>
        </is>
      </c>
    </row>
    <row r="4183">
      <c r="A4183" t="inlineStr">
        <is>
          <t>PE-ANC</t>
        </is>
      </c>
      <c r="B4183" t="inlineStr">
        <is>
          <t>Anqash</t>
        </is>
      </c>
      <c r="C4183" t="inlineStr">
        <is>
          <t>PEAnqash</t>
        </is>
      </c>
    </row>
    <row r="4184">
      <c r="A4184" t="inlineStr">
        <is>
          <t>PE-ANC</t>
        </is>
      </c>
      <c r="B4184" t="inlineStr">
        <is>
          <t>Ancash</t>
        </is>
      </c>
      <c r="C4184" t="inlineStr">
        <is>
          <t>PEAncash</t>
        </is>
      </c>
    </row>
    <row r="4185">
      <c r="A4185" t="inlineStr">
        <is>
          <t>PE-APU</t>
        </is>
      </c>
      <c r="B4185" t="inlineStr">
        <is>
          <t>Apurimaq</t>
        </is>
      </c>
      <c r="C4185" t="inlineStr">
        <is>
          <t>PEApurimaq</t>
        </is>
      </c>
    </row>
    <row r="4186">
      <c r="A4186" t="inlineStr">
        <is>
          <t>PE-APU</t>
        </is>
      </c>
      <c r="B4186" t="inlineStr">
        <is>
          <t>Apurimaq</t>
        </is>
      </c>
      <c r="C4186" t="inlineStr">
        <is>
          <t>PEApurimaq</t>
        </is>
      </c>
    </row>
    <row r="4187">
      <c r="A4187" t="inlineStr">
        <is>
          <t>PE-APU</t>
        </is>
      </c>
      <c r="B4187" t="inlineStr">
        <is>
          <t>Apurímac</t>
        </is>
      </c>
      <c r="C4187" t="inlineStr">
        <is>
          <t>PEApurímac</t>
        </is>
      </c>
    </row>
    <row r="4188">
      <c r="A4188" t="inlineStr">
        <is>
          <t>PE-ARE</t>
        </is>
      </c>
      <c r="B4188" t="inlineStr">
        <is>
          <t>Arikipa</t>
        </is>
      </c>
      <c r="C4188" t="inlineStr">
        <is>
          <t>PEArikipa</t>
        </is>
      </c>
    </row>
    <row r="4189">
      <c r="A4189" t="inlineStr">
        <is>
          <t>PE-ARE</t>
        </is>
      </c>
      <c r="B4189" t="inlineStr">
        <is>
          <t>Ariqipa</t>
        </is>
      </c>
      <c r="C4189" t="inlineStr">
        <is>
          <t>PEAriqipa</t>
        </is>
      </c>
    </row>
    <row r="4190">
      <c r="A4190" t="inlineStr">
        <is>
          <t>PE-ARE</t>
        </is>
      </c>
      <c r="B4190" t="inlineStr">
        <is>
          <t>Arequipa</t>
        </is>
      </c>
      <c r="C4190" t="inlineStr">
        <is>
          <t>PEArequipa</t>
        </is>
      </c>
    </row>
    <row r="4191">
      <c r="A4191" t="inlineStr">
        <is>
          <t>PE-AYA</t>
        </is>
      </c>
      <c r="B4191" t="inlineStr">
        <is>
          <t>Ayaquchu</t>
        </is>
      </c>
      <c r="C4191" t="inlineStr">
        <is>
          <t>PEAyaquchu</t>
        </is>
      </c>
    </row>
    <row r="4192">
      <c r="A4192" t="inlineStr">
        <is>
          <t>PE-AYA</t>
        </is>
      </c>
      <c r="B4192" t="inlineStr">
        <is>
          <t>Ayakuchu</t>
        </is>
      </c>
      <c r="C4192" t="inlineStr">
        <is>
          <t>PEAyakuchu</t>
        </is>
      </c>
    </row>
    <row r="4193">
      <c r="A4193" t="inlineStr">
        <is>
          <t>PE-AYA</t>
        </is>
      </c>
      <c r="B4193" t="inlineStr">
        <is>
          <t>Ayacucho</t>
        </is>
      </c>
      <c r="C4193" t="inlineStr">
        <is>
          <t>PEAyacucho</t>
        </is>
      </c>
    </row>
    <row r="4194">
      <c r="A4194" t="inlineStr">
        <is>
          <t>PE-CAJ</t>
        </is>
      </c>
      <c r="B4194" t="inlineStr">
        <is>
          <t>Qajamarka</t>
        </is>
      </c>
      <c r="C4194" t="inlineStr">
        <is>
          <t>PEQajamarka</t>
        </is>
      </c>
    </row>
    <row r="4195">
      <c r="A4195" t="inlineStr">
        <is>
          <t>PE-CAJ</t>
        </is>
      </c>
      <c r="B4195" t="inlineStr">
        <is>
          <t>Kashamarka</t>
        </is>
      </c>
      <c r="C4195" t="inlineStr">
        <is>
          <t>PEKashamarka</t>
        </is>
      </c>
    </row>
    <row r="4196">
      <c r="A4196" t="inlineStr">
        <is>
          <t>PE-CAJ</t>
        </is>
      </c>
      <c r="B4196" t="inlineStr">
        <is>
          <t>Cajamarca</t>
        </is>
      </c>
      <c r="C4196" t="inlineStr">
        <is>
          <t>PECajamarca</t>
        </is>
      </c>
    </row>
    <row r="4197">
      <c r="A4197" t="inlineStr">
        <is>
          <t>PE-CAL</t>
        </is>
      </c>
      <c r="B4197" t="inlineStr">
        <is>
          <t>Kallao</t>
        </is>
      </c>
      <c r="C4197" t="inlineStr">
        <is>
          <t>PEKallao</t>
        </is>
      </c>
    </row>
    <row r="4198">
      <c r="A4198" t="inlineStr">
        <is>
          <t>PE-CAL</t>
        </is>
      </c>
      <c r="B4198" t="inlineStr">
        <is>
          <t>Qallaw</t>
        </is>
      </c>
      <c r="C4198" t="inlineStr">
        <is>
          <t>PEQallaw</t>
        </is>
      </c>
    </row>
    <row r="4199">
      <c r="A4199" t="inlineStr">
        <is>
          <t>PE-CAL</t>
        </is>
      </c>
      <c r="B4199" t="inlineStr">
        <is>
          <t>El Callao</t>
        </is>
      </c>
      <c r="C4199" t="inlineStr">
        <is>
          <t>PEEl Callao</t>
        </is>
      </c>
    </row>
    <row r="4200">
      <c r="A4200" t="inlineStr">
        <is>
          <t>PE-CUS</t>
        </is>
      </c>
      <c r="B4200" t="inlineStr">
        <is>
          <t>Kusku</t>
        </is>
      </c>
      <c r="C4200" t="inlineStr">
        <is>
          <t>PEKusku</t>
        </is>
      </c>
    </row>
    <row r="4201">
      <c r="A4201" t="inlineStr">
        <is>
          <t>PE-CUS</t>
        </is>
      </c>
      <c r="B4201" t="inlineStr">
        <is>
          <t>Qusqu</t>
        </is>
      </c>
      <c r="C4201" t="inlineStr">
        <is>
          <t>PEQusqu</t>
        </is>
      </c>
    </row>
    <row r="4202">
      <c r="A4202" t="inlineStr">
        <is>
          <t>PE-CUS</t>
        </is>
      </c>
      <c r="B4202" t="inlineStr">
        <is>
          <t>Cusco</t>
        </is>
      </c>
      <c r="C4202" t="inlineStr">
        <is>
          <t>PECusco</t>
        </is>
      </c>
    </row>
    <row r="4203">
      <c r="A4203" t="inlineStr">
        <is>
          <t>PE-HUC</t>
        </is>
      </c>
      <c r="B4203" t="inlineStr">
        <is>
          <t>Wanuku</t>
        </is>
      </c>
      <c r="C4203" t="inlineStr">
        <is>
          <t>PEWanuku</t>
        </is>
      </c>
    </row>
    <row r="4204">
      <c r="A4204" t="inlineStr">
        <is>
          <t>PE-HUC</t>
        </is>
      </c>
      <c r="B4204" t="inlineStr">
        <is>
          <t>Wanuku</t>
        </is>
      </c>
      <c r="C4204" t="inlineStr">
        <is>
          <t>PEWanuku</t>
        </is>
      </c>
    </row>
    <row r="4205">
      <c r="A4205" t="inlineStr">
        <is>
          <t>PE-HUC</t>
        </is>
      </c>
      <c r="B4205" t="inlineStr">
        <is>
          <t>Huánuco</t>
        </is>
      </c>
      <c r="C4205" t="inlineStr">
        <is>
          <t>PEHuánuco</t>
        </is>
      </c>
    </row>
    <row r="4206">
      <c r="A4206" t="inlineStr">
        <is>
          <t>PE-HUV</t>
        </is>
      </c>
      <c r="B4206" t="inlineStr">
        <is>
          <t>Wankawelika</t>
        </is>
      </c>
      <c r="C4206" t="inlineStr">
        <is>
          <t>PEWankawelika</t>
        </is>
      </c>
    </row>
    <row r="4207">
      <c r="A4207" t="inlineStr">
        <is>
          <t>PE-HUV</t>
        </is>
      </c>
      <c r="B4207" t="inlineStr">
        <is>
          <t>Wankawillka</t>
        </is>
      </c>
      <c r="C4207" t="inlineStr">
        <is>
          <t>PEWankawillka</t>
        </is>
      </c>
    </row>
    <row r="4208">
      <c r="A4208" t="inlineStr">
        <is>
          <t>PE-HUV</t>
        </is>
      </c>
      <c r="B4208" t="inlineStr">
        <is>
          <t>Huancavelica</t>
        </is>
      </c>
      <c r="C4208" t="inlineStr">
        <is>
          <t>PEHuancavelica</t>
        </is>
      </c>
    </row>
    <row r="4209">
      <c r="A4209" t="inlineStr">
        <is>
          <t>PE-ICA</t>
        </is>
      </c>
      <c r="B4209" t="inlineStr">
        <is>
          <t>Ika</t>
        </is>
      </c>
      <c r="C4209" t="inlineStr">
        <is>
          <t>PEIka</t>
        </is>
      </c>
    </row>
    <row r="4210">
      <c r="A4210" t="inlineStr">
        <is>
          <t>PE-ICA</t>
        </is>
      </c>
      <c r="B4210" t="inlineStr">
        <is>
          <t>Ika</t>
        </is>
      </c>
      <c r="C4210" t="inlineStr">
        <is>
          <t>PEIka</t>
        </is>
      </c>
    </row>
    <row r="4211">
      <c r="A4211" t="inlineStr">
        <is>
          <t>PE-ICA</t>
        </is>
      </c>
      <c r="B4211" t="inlineStr">
        <is>
          <t>Ica</t>
        </is>
      </c>
      <c r="C4211" t="inlineStr">
        <is>
          <t>PEIca</t>
        </is>
      </c>
    </row>
    <row r="4212">
      <c r="A4212" t="inlineStr">
        <is>
          <t>PE-JUN</t>
        </is>
      </c>
      <c r="B4212" t="inlineStr">
        <is>
          <t>Junin</t>
        </is>
      </c>
      <c r="C4212" t="inlineStr">
        <is>
          <t>PEJunin</t>
        </is>
      </c>
    </row>
    <row r="4213">
      <c r="A4213" t="inlineStr">
        <is>
          <t>PE-JUN</t>
        </is>
      </c>
      <c r="B4213" t="inlineStr">
        <is>
          <t>Hunin</t>
        </is>
      </c>
      <c r="C4213" t="inlineStr">
        <is>
          <t>PEHunin</t>
        </is>
      </c>
    </row>
    <row r="4214">
      <c r="A4214" t="inlineStr">
        <is>
          <t>PE-JUN</t>
        </is>
      </c>
      <c r="B4214" t="inlineStr">
        <is>
          <t>Junín</t>
        </is>
      </c>
      <c r="C4214" t="inlineStr">
        <is>
          <t>PEJunín</t>
        </is>
      </c>
    </row>
    <row r="4215">
      <c r="A4215" t="inlineStr">
        <is>
          <t>PE-LAL</t>
        </is>
      </c>
      <c r="B4215" t="inlineStr">
        <is>
          <t>La Libertad</t>
        </is>
      </c>
      <c r="C4215" t="inlineStr">
        <is>
          <t>PELa Libertad</t>
        </is>
      </c>
    </row>
    <row r="4216">
      <c r="A4216" t="inlineStr">
        <is>
          <t>PE-LAL</t>
        </is>
      </c>
      <c r="B4216" t="inlineStr">
        <is>
          <t>Qispi kay</t>
        </is>
      </c>
      <c r="C4216" t="inlineStr">
        <is>
          <t>PEQispi kay</t>
        </is>
      </c>
    </row>
    <row r="4217">
      <c r="A4217" t="inlineStr">
        <is>
          <t>PE-LAL</t>
        </is>
      </c>
      <c r="B4217" t="inlineStr">
        <is>
          <t>La Libertad</t>
        </is>
      </c>
      <c r="C4217" t="inlineStr">
        <is>
          <t>PELa Libertad</t>
        </is>
      </c>
    </row>
    <row r="4218">
      <c r="A4218" t="inlineStr">
        <is>
          <t>PE-LAM</t>
        </is>
      </c>
      <c r="B4218" t="inlineStr">
        <is>
          <t>Lambayeque</t>
        </is>
      </c>
      <c r="C4218" t="inlineStr">
        <is>
          <t>PELambayeque</t>
        </is>
      </c>
    </row>
    <row r="4219">
      <c r="A4219" t="inlineStr">
        <is>
          <t>PE-LAM</t>
        </is>
      </c>
      <c r="B4219" t="inlineStr">
        <is>
          <t>Lampalliqi</t>
        </is>
      </c>
      <c r="C4219" t="inlineStr">
        <is>
          <t>PELampalliqi</t>
        </is>
      </c>
    </row>
    <row r="4220">
      <c r="A4220" t="inlineStr">
        <is>
          <t>PE-LAM</t>
        </is>
      </c>
      <c r="B4220" t="inlineStr">
        <is>
          <t>Lambayeque</t>
        </is>
      </c>
      <c r="C4220" t="inlineStr">
        <is>
          <t>PELambayeque</t>
        </is>
      </c>
    </row>
    <row r="4221">
      <c r="A4221" t="inlineStr">
        <is>
          <t>PE-LIM</t>
        </is>
      </c>
      <c r="B4221" t="inlineStr">
        <is>
          <t>Lima</t>
        </is>
      </c>
      <c r="C4221" t="inlineStr">
        <is>
          <t>PELima</t>
        </is>
      </c>
    </row>
    <row r="4222">
      <c r="A4222" t="inlineStr">
        <is>
          <t>PE-LIM</t>
        </is>
      </c>
      <c r="B4222" t="inlineStr">
        <is>
          <t>Lima</t>
        </is>
      </c>
      <c r="C4222" t="inlineStr">
        <is>
          <t>PELima</t>
        </is>
      </c>
    </row>
    <row r="4223">
      <c r="A4223" t="inlineStr">
        <is>
          <t>PE-LIM</t>
        </is>
      </c>
      <c r="B4223" t="inlineStr">
        <is>
          <t>Lima</t>
        </is>
      </c>
      <c r="C4223" t="inlineStr">
        <is>
          <t>PELima</t>
        </is>
      </c>
    </row>
    <row r="4224">
      <c r="A4224" t="inlineStr">
        <is>
          <t>PE-LOR</t>
        </is>
      </c>
      <c r="B4224" t="inlineStr">
        <is>
          <t>Luritu</t>
        </is>
      </c>
      <c r="C4224" t="inlineStr">
        <is>
          <t>PELuritu</t>
        </is>
      </c>
    </row>
    <row r="4225">
      <c r="A4225" t="inlineStr">
        <is>
          <t>PE-LOR</t>
        </is>
      </c>
      <c r="B4225" t="inlineStr">
        <is>
          <t>Luritu</t>
        </is>
      </c>
      <c r="C4225" t="inlineStr">
        <is>
          <t>PELuritu</t>
        </is>
      </c>
    </row>
    <row r="4226">
      <c r="A4226" t="inlineStr">
        <is>
          <t>PE-LOR</t>
        </is>
      </c>
      <c r="B4226" t="inlineStr">
        <is>
          <t>Loreto</t>
        </is>
      </c>
      <c r="C4226" t="inlineStr">
        <is>
          <t>PELoreto</t>
        </is>
      </c>
    </row>
    <row r="4227">
      <c r="A4227" t="inlineStr">
        <is>
          <t>PE-MDD</t>
        </is>
      </c>
      <c r="B4227" t="inlineStr">
        <is>
          <t>Madre de Dios</t>
        </is>
      </c>
      <c r="C4227" t="inlineStr">
        <is>
          <t>PEMadre de Dios</t>
        </is>
      </c>
    </row>
    <row r="4228">
      <c r="A4228" t="inlineStr">
        <is>
          <t>PE-MDD</t>
        </is>
      </c>
      <c r="B4228" t="inlineStr">
        <is>
          <t>Mayutata</t>
        </is>
      </c>
      <c r="C4228" t="inlineStr">
        <is>
          <t>PEMayutata</t>
        </is>
      </c>
    </row>
    <row r="4229">
      <c r="A4229" t="inlineStr">
        <is>
          <t>PE-MDD</t>
        </is>
      </c>
      <c r="B4229" t="inlineStr">
        <is>
          <t>Madre de Dios</t>
        </is>
      </c>
      <c r="C4229" t="inlineStr">
        <is>
          <t>PEMadre de Dios</t>
        </is>
      </c>
    </row>
    <row r="4230">
      <c r="A4230" t="inlineStr">
        <is>
          <t>PE-MOQ</t>
        </is>
      </c>
      <c r="B4230" t="inlineStr">
        <is>
          <t>Moqwegwa</t>
        </is>
      </c>
      <c r="C4230" t="inlineStr">
        <is>
          <t>PEMoqwegwa</t>
        </is>
      </c>
    </row>
    <row r="4231">
      <c r="A4231" t="inlineStr">
        <is>
          <t>PE-MOQ</t>
        </is>
      </c>
      <c r="B4231" t="inlineStr">
        <is>
          <t>Muqiwa</t>
        </is>
      </c>
      <c r="C4231" t="inlineStr">
        <is>
          <t>PEMuqiwa</t>
        </is>
      </c>
    </row>
    <row r="4232">
      <c r="A4232" t="inlineStr">
        <is>
          <t>PE-MOQ</t>
        </is>
      </c>
      <c r="B4232" t="inlineStr">
        <is>
          <t>Moquegua</t>
        </is>
      </c>
      <c r="C4232" t="inlineStr">
        <is>
          <t>PEMoquegua</t>
        </is>
      </c>
    </row>
    <row r="4233">
      <c r="A4233" t="inlineStr">
        <is>
          <t>PE-PAS</t>
        </is>
      </c>
      <c r="B4233" t="inlineStr">
        <is>
          <t>Pasqu</t>
        </is>
      </c>
      <c r="C4233" t="inlineStr">
        <is>
          <t>PEPasqu</t>
        </is>
      </c>
    </row>
    <row r="4234">
      <c r="A4234" t="inlineStr">
        <is>
          <t>PE-PAS</t>
        </is>
      </c>
      <c r="B4234" t="inlineStr">
        <is>
          <t>Pasqu</t>
        </is>
      </c>
      <c r="C4234" t="inlineStr">
        <is>
          <t>PEPasqu</t>
        </is>
      </c>
    </row>
    <row r="4235">
      <c r="A4235" t="inlineStr">
        <is>
          <t>PE-PAS</t>
        </is>
      </c>
      <c r="B4235" t="inlineStr">
        <is>
          <t>Pasco</t>
        </is>
      </c>
      <c r="C4235" t="inlineStr">
        <is>
          <t>PEPasco</t>
        </is>
      </c>
    </row>
    <row r="4236">
      <c r="A4236" t="inlineStr">
        <is>
          <t>PE-PIU</t>
        </is>
      </c>
      <c r="B4236" t="inlineStr">
        <is>
          <t>Piura</t>
        </is>
      </c>
      <c r="C4236" t="inlineStr">
        <is>
          <t>PEPiura</t>
        </is>
      </c>
    </row>
    <row r="4237">
      <c r="A4237" t="inlineStr">
        <is>
          <t>PE-PIU</t>
        </is>
      </c>
      <c r="B4237" t="inlineStr">
        <is>
          <t>Piwra</t>
        </is>
      </c>
      <c r="C4237" t="inlineStr">
        <is>
          <t>PEPiwra</t>
        </is>
      </c>
    </row>
    <row r="4238">
      <c r="A4238" t="inlineStr">
        <is>
          <t>PE-PIU</t>
        </is>
      </c>
      <c r="B4238" t="inlineStr">
        <is>
          <t>Piura</t>
        </is>
      </c>
      <c r="C4238" t="inlineStr">
        <is>
          <t>PEPiura</t>
        </is>
      </c>
    </row>
    <row r="4239">
      <c r="A4239" t="inlineStr">
        <is>
          <t>PE-PUN</t>
        </is>
      </c>
      <c r="B4239" t="inlineStr">
        <is>
          <t>Puno</t>
        </is>
      </c>
      <c r="C4239" t="inlineStr">
        <is>
          <t>PEPuno</t>
        </is>
      </c>
    </row>
    <row r="4240">
      <c r="A4240" t="inlineStr">
        <is>
          <t>PE-PUN</t>
        </is>
      </c>
      <c r="B4240" t="inlineStr">
        <is>
          <t>Punu</t>
        </is>
      </c>
      <c r="C4240" t="inlineStr">
        <is>
          <t>PEPunu</t>
        </is>
      </c>
    </row>
    <row r="4241">
      <c r="A4241" t="inlineStr">
        <is>
          <t>PE-PUN</t>
        </is>
      </c>
      <c r="B4241" t="inlineStr">
        <is>
          <t>Puno</t>
        </is>
      </c>
      <c r="C4241" t="inlineStr">
        <is>
          <t>PEPuno</t>
        </is>
      </c>
    </row>
    <row r="4242">
      <c r="A4242" t="inlineStr">
        <is>
          <t>PE-SAM</t>
        </is>
      </c>
      <c r="B4242" t="inlineStr">
        <is>
          <t>San Martín</t>
        </is>
      </c>
      <c r="C4242" t="inlineStr">
        <is>
          <t>PESan Martín</t>
        </is>
      </c>
    </row>
    <row r="4243">
      <c r="A4243" t="inlineStr">
        <is>
          <t>PE-SAM</t>
        </is>
      </c>
      <c r="B4243" t="inlineStr">
        <is>
          <t>San Martin</t>
        </is>
      </c>
      <c r="C4243" t="inlineStr">
        <is>
          <t>PESan Martin</t>
        </is>
      </c>
    </row>
    <row r="4244">
      <c r="A4244" t="inlineStr">
        <is>
          <t>PE-SAM</t>
        </is>
      </c>
      <c r="B4244" t="inlineStr">
        <is>
          <t>San Martín</t>
        </is>
      </c>
      <c r="C4244" t="inlineStr">
        <is>
          <t>PESan Martín</t>
        </is>
      </c>
    </row>
    <row r="4245">
      <c r="A4245" t="inlineStr">
        <is>
          <t>PE-TAC</t>
        </is>
      </c>
      <c r="B4245" t="inlineStr">
        <is>
          <t>Takna</t>
        </is>
      </c>
      <c r="C4245" t="inlineStr">
        <is>
          <t>PETakna</t>
        </is>
      </c>
    </row>
    <row r="4246">
      <c r="A4246" t="inlineStr">
        <is>
          <t>PE-TAC</t>
        </is>
      </c>
      <c r="B4246" t="inlineStr">
        <is>
          <t>Taqna</t>
        </is>
      </c>
      <c r="C4246" t="inlineStr">
        <is>
          <t>PETaqna</t>
        </is>
      </c>
    </row>
    <row r="4247">
      <c r="A4247" t="inlineStr">
        <is>
          <t>PE-TAC</t>
        </is>
      </c>
      <c r="B4247" t="inlineStr">
        <is>
          <t>Tacna</t>
        </is>
      </c>
      <c r="C4247" t="inlineStr">
        <is>
          <t>PETacna</t>
        </is>
      </c>
    </row>
    <row r="4248">
      <c r="A4248" t="inlineStr">
        <is>
          <t>PE-TUM</t>
        </is>
      </c>
      <c r="B4248" t="inlineStr">
        <is>
          <t>Tumbes</t>
        </is>
      </c>
      <c r="C4248" t="inlineStr">
        <is>
          <t>PETumbes</t>
        </is>
      </c>
    </row>
    <row r="4249">
      <c r="A4249" t="inlineStr">
        <is>
          <t>PE-TUM</t>
        </is>
      </c>
      <c r="B4249" t="inlineStr">
        <is>
          <t>Tumpis</t>
        </is>
      </c>
      <c r="C4249" t="inlineStr">
        <is>
          <t>PETumpis</t>
        </is>
      </c>
    </row>
    <row r="4250">
      <c r="A4250" t="inlineStr">
        <is>
          <t>PE-TUM</t>
        </is>
      </c>
      <c r="B4250" t="inlineStr">
        <is>
          <t>Tumbes</t>
        </is>
      </c>
      <c r="C4250" t="inlineStr">
        <is>
          <t>PETumbes</t>
        </is>
      </c>
    </row>
    <row r="4251">
      <c r="A4251" t="inlineStr">
        <is>
          <t>PE-UCA</t>
        </is>
      </c>
      <c r="B4251" t="inlineStr">
        <is>
          <t>Ukayali</t>
        </is>
      </c>
      <c r="C4251" t="inlineStr">
        <is>
          <t>PEUkayali</t>
        </is>
      </c>
    </row>
    <row r="4252">
      <c r="A4252" t="inlineStr">
        <is>
          <t>PE-UCA</t>
        </is>
      </c>
      <c r="B4252" t="inlineStr">
        <is>
          <t>Ukayali</t>
        </is>
      </c>
      <c r="C4252" t="inlineStr">
        <is>
          <t>PEUkayali</t>
        </is>
      </c>
    </row>
    <row r="4253">
      <c r="A4253" t="inlineStr">
        <is>
          <t>PE-UCA</t>
        </is>
      </c>
      <c r="B4253" t="inlineStr">
        <is>
          <t>Ucayali</t>
        </is>
      </c>
      <c r="C4253" t="inlineStr">
        <is>
          <t>PEUcayali</t>
        </is>
      </c>
    </row>
    <row r="4254">
      <c r="A4254" t="inlineStr">
        <is>
          <t>PE-LMA</t>
        </is>
      </c>
      <c r="B4254" t="inlineStr">
        <is>
          <t>Lima hatun llaqta</t>
        </is>
      </c>
      <c r="C4254" t="inlineStr">
        <is>
          <t>PELima hatun llaqta</t>
        </is>
      </c>
    </row>
    <row r="4255">
      <c r="A4255" t="inlineStr">
        <is>
          <t>PE-LMA</t>
        </is>
      </c>
      <c r="B4255" t="inlineStr">
        <is>
          <t>Lima llaqta suyu</t>
        </is>
      </c>
      <c r="C4255" t="inlineStr">
        <is>
          <t>PELima llaqta suyu</t>
        </is>
      </c>
    </row>
    <row r="4256">
      <c r="A4256" t="inlineStr">
        <is>
          <t>PE-LMA</t>
        </is>
      </c>
      <c r="B4256" t="inlineStr">
        <is>
          <t>Municipalidad Metropolitana de Lima</t>
        </is>
      </c>
      <c r="C4256" t="inlineStr">
        <is>
          <t>PEMunicipalidad Metropolitana de Lima</t>
        </is>
      </c>
    </row>
    <row r="4257">
      <c r="A4257" t="inlineStr">
        <is>
          <t>PG-NCD</t>
        </is>
      </c>
      <c r="B4257" t="inlineStr">
        <is>
          <t>National Capital District (Port Moresby)</t>
        </is>
      </c>
      <c r="C4257" t="inlineStr">
        <is>
          <t>PGNational Capital District (Port Moresby)</t>
        </is>
      </c>
    </row>
    <row r="4258">
      <c r="A4258" t="inlineStr">
        <is>
          <t>PG-CPK</t>
        </is>
      </c>
      <c r="B4258" t="inlineStr">
        <is>
          <t>Chimbu</t>
        </is>
      </c>
      <c r="C4258" t="inlineStr">
        <is>
          <t>PGChimbu</t>
        </is>
      </c>
    </row>
    <row r="4259">
      <c r="A4259" t="inlineStr">
        <is>
          <t>PG-CPM</t>
        </is>
      </c>
      <c r="B4259" t="inlineStr">
        <is>
          <t>Central</t>
        </is>
      </c>
      <c r="C4259" t="inlineStr">
        <is>
          <t>PGCentral</t>
        </is>
      </c>
    </row>
    <row r="4260">
      <c r="A4260" t="inlineStr">
        <is>
          <t>PG-EBR</t>
        </is>
      </c>
      <c r="B4260" t="inlineStr">
        <is>
          <t>East New Britain</t>
        </is>
      </c>
      <c r="C4260" t="inlineStr">
        <is>
          <t>PGEast New Britain</t>
        </is>
      </c>
    </row>
    <row r="4261">
      <c r="A4261" t="inlineStr">
        <is>
          <t>PG-EHG</t>
        </is>
      </c>
      <c r="B4261" t="inlineStr">
        <is>
          <t>Eastern Highlands</t>
        </is>
      </c>
      <c r="C4261" t="inlineStr">
        <is>
          <t>PGEastern Highlands</t>
        </is>
      </c>
    </row>
    <row r="4262">
      <c r="A4262" t="inlineStr">
        <is>
          <t>PG-EPW</t>
        </is>
      </c>
      <c r="B4262" t="inlineStr">
        <is>
          <t>Enga</t>
        </is>
      </c>
      <c r="C4262" t="inlineStr">
        <is>
          <t>PGEnga</t>
        </is>
      </c>
    </row>
    <row r="4263">
      <c r="A4263" t="inlineStr">
        <is>
          <t>PG-ESW</t>
        </is>
      </c>
      <c r="B4263" t="inlineStr">
        <is>
          <t>East Sepik</t>
        </is>
      </c>
      <c r="C4263" t="inlineStr">
        <is>
          <t>PGEast Sepik</t>
        </is>
      </c>
    </row>
    <row r="4264">
      <c r="A4264" t="inlineStr">
        <is>
          <t>PG-GPK</t>
        </is>
      </c>
      <c r="B4264" t="inlineStr">
        <is>
          <t>Gulf</t>
        </is>
      </c>
      <c r="C4264" t="inlineStr">
        <is>
          <t>PGGulf</t>
        </is>
      </c>
    </row>
    <row r="4265">
      <c r="A4265" t="inlineStr">
        <is>
          <t>PG-HLA</t>
        </is>
      </c>
      <c r="B4265" t="inlineStr">
        <is>
          <t>Hela</t>
        </is>
      </c>
      <c r="C4265" t="inlineStr">
        <is>
          <t>PGHela</t>
        </is>
      </c>
    </row>
    <row r="4266">
      <c r="A4266" t="inlineStr">
        <is>
          <t>PG-JWK</t>
        </is>
      </c>
      <c r="B4266" t="inlineStr">
        <is>
          <t>Jiwaka</t>
        </is>
      </c>
      <c r="C4266" t="inlineStr">
        <is>
          <t>PGJiwaka</t>
        </is>
      </c>
    </row>
    <row r="4267">
      <c r="A4267" t="inlineStr">
        <is>
          <t>PG-MBA</t>
        </is>
      </c>
      <c r="B4267" t="inlineStr">
        <is>
          <t>Milne Bay</t>
        </is>
      </c>
      <c r="C4267" t="inlineStr">
        <is>
          <t>PGMilne Bay</t>
        </is>
      </c>
    </row>
    <row r="4268">
      <c r="A4268" t="inlineStr">
        <is>
          <t>PG-MPL</t>
        </is>
      </c>
      <c r="B4268" t="inlineStr">
        <is>
          <t>Morobe</t>
        </is>
      </c>
      <c r="C4268" t="inlineStr">
        <is>
          <t>PGMorobe</t>
        </is>
      </c>
    </row>
    <row r="4269">
      <c r="A4269" t="inlineStr">
        <is>
          <t>PG-MPM</t>
        </is>
      </c>
      <c r="B4269" t="inlineStr">
        <is>
          <t>Madang</t>
        </is>
      </c>
      <c r="C4269" t="inlineStr">
        <is>
          <t>PGMadang</t>
        </is>
      </c>
    </row>
    <row r="4270">
      <c r="A4270" t="inlineStr">
        <is>
          <t>PG-MRL</t>
        </is>
      </c>
      <c r="B4270" t="inlineStr">
        <is>
          <t>Manus</t>
        </is>
      </c>
      <c r="C4270" t="inlineStr">
        <is>
          <t>PGManus</t>
        </is>
      </c>
    </row>
    <row r="4271">
      <c r="A4271" t="inlineStr">
        <is>
          <t>PG-NIK</t>
        </is>
      </c>
      <c r="B4271" t="inlineStr">
        <is>
          <t>New Ireland</t>
        </is>
      </c>
      <c r="C4271" t="inlineStr">
        <is>
          <t>PGNew Ireland</t>
        </is>
      </c>
    </row>
    <row r="4272">
      <c r="A4272" t="inlineStr">
        <is>
          <t>PG-NPP</t>
        </is>
      </c>
      <c r="B4272" t="inlineStr">
        <is>
          <t>Northern</t>
        </is>
      </c>
      <c r="C4272" t="inlineStr">
        <is>
          <t>PGNorthern</t>
        </is>
      </c>
    </row>
    <row r="4273">
      <c r="A4273" t="inlineStr">
        <is>
          <t>PG-SAN</t>
        </is>
      </c>
      <c r="B4273" t="inlineStr">
        <is>
          <t>West Sepik</t>
        </is>
      </c>
      <c r="C4273" t="inlineStr">
        <is>
          <t>PGWest Sepik</t>
        </is>
      </c>
    </row>
    <row r="4274">
      <c r="A4274" t="inlineStr">
        <is>
          <t>PG-SHM</t>
        </is>
      </c>
      <c r="B4274" t="inlineStr">
        <is>
          <t>Southern Highlands</t>
        </is>
      </c>
      <c r="C4274" t="inlineStr">
        <is>
          <t>PGSouthern Highlands</t>
        </is>
      </c>
    </row>
    <row r="4275">
      <c r="A4275" t="inlineStr">
        <is>
          <t>PG-WBK</t>
        </is>
      </c>
      <c r="B4275" t="inlineStr">
        <is>
          <t>West New Britain</t>
        </is>
      </c>
      <c r="C4275" t="inlineStr">
        <is>
          <t>PGWest New Britain</t>
        </is>
      </c>
    </row>
    <row r="4276">
      <c r="A4276" t="inlineStr">
        <is>
          <t>PG-WHM</t>
        </is>
      </c>
      <c r="B4276" t="inlineStr">
        <is>
          <t>Western Highlands</t>
        </is>
      </c>
      <c r="C4276" t="inlineStr">
        <is>
          <t>PGWestern Highlands</t>
        </is>
      </c>
    </row>
    <row r="4277">
      <c r="A4277" t="inlineStr">
        <is>
          <t>PG-WPD</t>
        </is>
      </c>
      <c r="B4277" t="inlineStr">
        <is>
          <t>Western</t>
        </is>
      </c>
      <c r="C4277" t="inlineStr">
        <is>
          <t>PGWestern</t>
        </is>
      </c>
    </row>
    <row r="4278">
      <c r="A4278" t="inlineStr">
        <is>
          <t>PG-NSB</t>
        </is>
      </c>
      <c r="B4278" t="inlineStr">
        <is>
          <t>Bougainville</t>
        </is>
      </c>
      <c r="C4278" t="inlineStr">
        <is>
          <t>PGBougainville</t>
        </is>
      </c>
    </row>
    <row r="4279">
      <c r="A4279" t="inlineStr">
        <is>
          <t>PH-00</t>
        </is>
      </c>
      <c r="B4279" t="inlineStr">
        <is>
          <t>National Capital Region</t>
        </is>
      </c>
      <c r="C4279" t="inlineStr">
        <is>
          <t>PHNational Capital Region</t>
        </is>
      </c>
    </row>
    <row r="4280">
      <c r="A4280" t="inlineStr">
        <is>
          <t>PH-00</t>
        </is>
      </c>
      <c r="B4280" t="inlineStr">
        <is>
          <t>Pambansang Punong Rehiyon</t>
        </is>
      </c>
      <c r="C4280" t="inlineStr">
        <is>
          <t>PHPambansang Punong Rehiyon</t>
        </is>
      </c>
    </row>
    <row r="4281">
      <c r="A4281" t="inlineStr">
        <is>
          <t>PH-01</t>
        </is>
      </c>
      <c r="B4281" t="inlineStr">
        <is>
          <t>Ilocos (Region I)</t>
        </is>
      </c>
      <c r="C4281" t="inlineStr">
        <is>
          <t>PHIlocos (Region I)</t>
        </is>
      </c>
    </row>
    <row r="4282">
      <c r="A4282" t="inlineStr">
        <is>
          <t>PH-01</t>
        </is>
      </c>
      <c r="B4282" t="inlineStr">
        <is>
          <t>Rehiyon ng Iloko</t>
        </is>
      </c>
      <c r="C4282" t="inlineStr">
        <is>
          <t>PHRehiyon ng Iloko</t>
        </is>
      </c>
    </row>
    <row r="4283">
      <c r="A4283" t="inlineStr">
        <is>
          <t>PH-ILN</t>
        </is>
      </c>
      <c r="B4283" t="inlineStr">
        <is>
          <t>Ilocos Norte</t>
        </is>
      </c>
      <c r="C4283" t="inlineStr">
        <is>
          <t>PHIlocos Norte</t>
        </is>
      </c>
    </row>
    <row r="4284">
      <c r="A4284" t="inlineStr">
        <is>
          <t>PH-ILN</t>
        </is>
      </c>
      <c r="B4284" t="inlineStr">
        <is>
          <t>Hilagang Iloko</t>
        </is>
      </c>
      <c r="C4284" t="inlineStr">
        <is>
          <t>PHHilagang Iloko</t>
        </is>
      </c>
    </row>
    <row r="4285">
      <c r="A4285" t="inlineStr">
        <is>
          <t>PH-ILS</t>
        </is>
      </c>
      <c r="B4285" t="inlineStr">
        <is>
          <t>Ilocos Sur</t>
        </is>
      </c>
      <c r="C4285" t="inlineStr">
        <is>
          <t>PHIlocos Sur</t>
        </is>
      </c>
    </row>
    <row r="4286">
      <c r="A4286" t="inlineStr">
        <is>
          <t>PH-ILS</t>
        </is>
      </c>
      <c r="B4286" t="inlineStr">
        <is>
          <t>Timog Iloko</t>
        </is>
      </c>
      <c r="C4286" t="inlineStr">
        <is>
          <t>PHTimog Iloko</t>
        </is>
      </c>
    </row>
    <row r="4287">
      <c r="A4287" t="inlineStr">
        <is>
          <t>PH-LUN</t>
        </is>
      </c>
      <c r="B4287" t="inlineStr">
        <is>
          <t>La Union</t>
        </is>
      </c>
      <c r="C4287" t="inlineStr">
        <is>
          <t>PHLa Union</t>
        </is>
      </c>
    </row>
    <row r="4288">
      <c r="A4288" t="inlineStr">
        <is>
          <t>PH-LUN</t>
        </is>
      </c>
      <c r="B4288" t="inlineStr">
        <is>
          <t>La Unyon</t>
        </is>
      </c>
      <c r="C4288" t="inlineStr">
        <is>
          <t>PHLa Unyon</t>
        </is>
      </c>
    </row>
    <row r="4289">
      <c r="A4289" t="inlineStr">
        <is>
          <t>PH-PAN</t>
        </is>
      </c>
      <c r="B4289" t="inlineStr">
        <is>
          <t>Pangasinan</t>
        </is>
      </c>
      <c r="C4289" t="inlineStr">
        <is>
          <t>PHPangasinan</t>
        </is>
      </c>
    </row>
    <row r="4290">
      <c r="A4290" t="inlineStr">
        <is>
          <t>PH-PAN</t>
        </is>
      </c>
      <c r="B4290" t="inlineStr">
        <is>
          <t>Pangasinan</t>
        </is>
      </c>
      <c r="C4290" t="inlineStr">
        <is>
          <t>PHPangasinan</t>
        </is>
      </c>
    </row>
    <row r="4291">
      <c r="A4291" t="inlineStr">
        <is>
          <t>PH-02</t>
        </is>
      </c>
      <c r="B4291" t="inlineStr">
        <is>
          <t>Cagayan Valley (Region II)</t>
        </is>
      </c>
      <c r="C4291" t="inlineStr">
        <is>
          <t>PHCagayan Valley (Region II)</t>
        </is>
      </c>
    </row>
    <row r="4292">
      <c r="A4292" t="inlineStr">
        <is>
          <t>PH-02</t>
        </is>
      </c>
      <c r="B4292" t="inlineStr">
        <is>
          <t>Rehiyon ng Lambak ng Kagayan</t>
        </is>
      </c>
      <c r="C4292" t="inlineStr">
        <is>
          <t>PHRehiyon ng Lambak ng Kagayan</t>
        </is>
      </c>
    </row>
    <row r="4293">
      <c r="A4293" t="inlineStr">
        <is>
          <t>PH-BTN</t>
        </is>
      </c>
      <c r="B4293" t="inlineStr">
        <is>
          <t>Batanes</t>
        </is>
      </c>
      <c r="C4293" t="inlineStr">
        <is>
          <t>PHBatanes</t>
        </is>
      </c>
    </row>
    <row r="4294">
      <c r="A4294" t="inlineStr">
        <is>
          <t>PH-BTN</t>
        </is>
      </c>
      <c r="B4294" t="inlineStr">
        <is>
          <t>Batanes</t>
        </is>
      </c>
      <c r="C4294" t="inlineStr">
        <is>
          <t>PHBatanes</t>
        </is>
      </c>
    </row>
    <row r="4295">
      <c r="A4295" t="inlineStr">
        <is>
          <t>PH-CAG</t>
        </is>
      </c>
      <c r="B4295" t="inlineStr">
        <is>
          <t>Cagayan</t>
        </is>
      </c>
      <c r="C4295" t="inlineStr">
        <is>
          <t>PHCagayan</t>
        </is>
      </c>
    </row>
    <row r="4296">
      <c r="A4296" t="inlineStr">
        <is>
          <t>PH-CAG</t>
        </is>
      </c>
      <c r="B4296" t="inlineStr">
        <is>
          <t>Kagayan</t>
        </is>
      </c>
      <c r="C4296" t="inlineStr">
        <is>
          <t>PHKagayan</t>
        </is>
      </c>
    </row>
    <row r="4297">
      <c r="A4297" t="inlineStr">
        <is>
          <t>PH-ISA</t>
        </is>
      </c>
      <c r="B4297" t="inlineStr">
        <is>
          <t>Isabela</t>
        </is>
      </c>
      <c r="C4297" t="inlineStr">
        <is>
          <t>PHIsabela</t>
        </is>
      </c>
    </row>
    <row r="4298">
      <c r="A4298" t="inlineStr">
        <is>
          <t>PH-ISA</t>
        </is>
      </c>
      <c r="B4298" t="inlineStr">
        <is>
          <t>Isabela</t>
        </is>
      </c>
      <c r="C4298" t="inlineStr">
        <is>
          <t>PHIsabela</t>
        </is>
      </c>
    </row>
    <row r="4299">
      <c r="A4299" t="inlineStr">
        <is>
          <t>PH-NUV</t>
        </is>
      </c>
      <c r="B4299" t="inlineStr">
        <is>
          <t>Nueva Vizcaya</t>
        </is>
      </c>
      <c r="C4299" t="inlineStr">
        <is>
          <t>PHNueva Vizcaya</t>
        </is>
      </c>
    </row>
    <row r="4300">
      <c r="A4300" t="inlineStr">
        <is>
          <t>PH-NUV</t>
        </is>
      </c>
      <c r="B4300" t="inlineStr">
        <is>
          <t>Nuweva Biskaya</t>
        </is>
      </c>
      <c r="C4300" t="inlineStr">
        <is>
          <t>PHNuweva Biskaya</t>
        </is>
      </c>
    </row>
    <row r="4301">
      <c r="A4301" t="inlineStr">
        <is>
          <t>PH-QUI</t>
        </is>
      </c>
      <c r="B4301" t="inlineStr">
        <is>
          <t>Quirino</t>
        </is>
      </c>
      <c r="C4301" t="inlineStr">
        <is>
          <t>PHQuirino</t>
        </is>
      </c>
    </row>
    <row r="4302">
      <c r="A4302" t="inlineStr">
        <is>
          <t>PH-QUI</t>
        </is>
      </c>
      <c r="B4302" t="inlineStr">
        <is>
          <t>Kirino</t>
        </is>
      </c>
      <c r="C4302" t="inlineStr">
        <is>
          <t>PHKirino</t>
        </is>
      </c>
    </row>
    <row r="4303">
      <c r="A4303" t="inlineStr">
        <is>
          <t>PH-03</t>
        </is>
      </c>
      <c r="B4303" t="inlineStr">
        <is>
          <t>Central Luzon (Region III)</t>
        </is>
      </c>
      <c r="C4303" t="inlineStr">
        <is>
          <t>PHCentral Luzon (Region III)</t>
        </is>
      </c>
    </row>
    <row r="4304">
      <c r="A4304" t="inlineStr">
        <is>
          <t>PH-03</t>
        </is>
      </c>
      <c r="B4304" t="inlineStr">
        <is>
          <t>Rehiyon ng Gitnang Luson</t>
        </is>
      </c>
      <c r="C4304" t="inlineStr">
        <is>
          <t>PHRehiyon ng Gitnang Luson</t>
        </is>
      </c>
    </row>
    <row r="4305">
      <c r="A4305" t="inlineStr">
        <is>
          <t>PH-AUR</t>
        </is>
      </c>
      <c r="B4305" t="inlineStr">
        <is>
          <t>Aurora</t>
        </is>
      </c>
      <c r="C4305" t="inlineStr">
        <is>
          <t>PHAurora</t>
        </is>
      </c>
    </row>
    <row r="4306">
      <c r="A4306" t="inlineStr">
        <is>
          <t>PH-AUR</t>
        </is>
      </c>
      <c r="B4306" t="inlineStr">
        <is>
          <t>Aurora</t>
        </is>
      </c>
      <c r="C4306" t="inlineStr">
        <is>
          <t>PHAurora</t>
        </is>
      </c>
    </row>
    <row r="4307">
      <c r="A4307" t="inlineStr">
        <is>
          <t>PH-BAN</t>
        </is>
      </c>
      <c r="B4307" t="inlineStr">
        <is>
          <t>Bataan</t>
        </is>
      </c>
      <c r="C4307" t="inlineStr">
        <is>
          <t>PHBataan</t>
        </is>
      </c>
    </row>
    <row r="4308">
      <c r="A4308" t="inlineStr">
        <is>
          <t>PH-BAN</t>
        </is>
      </c>
      <c r="B4308" t="inlineStr">
        <is>
          <t>Bataan</t>
        </is>
      </c>
      <c r="C4308" t="inlineStr">
        <is>
          <t>PHBataan</t>
        </is>
      </c>
    </row>
    <row r="4309">
      <c r="A4309" t="inlineStr">
        <is>
          <t>PH-BUL</t>
        </is>
      </c>
      <c r="B4309" t="inlineStr">
        <is>
          <t>Bulacan</t>
        </is>
      </c>
      <c r="C4309" t="inlineStr">
        <is>
          <t>PHBulacan</t>
        </is>
      </c>
    </row>
    <row r="4310">
      <c r="A4310" t="inlineStr">
        <is>
          <t>PH-BUL</t>
        </is>
      </c>
      <c r="B4310" t="inlineStr">
        <is>
          <t>Bulakan</t>
        </is>
      </c>
      <c r="C4310" t="inlineStr">
        <is>
          <t>PHBulakan</t>
        </is>
      </c>
    </row>
    <row r="4311">
      <c r="A4311" t="inlineStr">
        <is>
          <t>PH-NUE</t>
        </is>
      </c>
      <c r="B4311" t="inlineStr">
        <is>
          <t>Nueva Ecija</t>
        </is>
      </c>
      <c r="C4311" t="inlineStr">
        <is>
          <t>PHNueva Ecija</t>
        </is>
      </c>
    </row>
    <row r="4312">
      <c r="A4312" t="inlineStr">
        <is>
          <t>PH-NUE</t>
        </is>
      </c>
      <c r="B4312" t="inlineStr">
        <is>
          <t>Nuweva Esiha</t>
        </is>
      </c>
      <c r="C4312" t="inlineStr">
        <is>
          <t>PHNuweva Esiha</t>
        </is>
      </c>
    </row>
    <row r="4313">
      <c r="A4313" t="inlineStr">
        <is>
          <t>PH-PAM</t>
        </is>
      </c>
      <c r="B4313" t="inlineStr">
        <is>
          <t>Pampanga</t>
        </is>
      </c>
      <c r="C4313" t="inlineStr">
        <is>
          <t>PHPampanga</t>
        </is>
      </c>
    </row>
    <row r="4314">
      <c r="A4314" t="inlineStr">
        <is>
          <t>PH-PAM</t>
        </is>
      </c>
      <c r="B4314" t="inlineStr">
        <is>
          <t>Pampanga</t>
        </is>
      </c>
      <c r="C4314" t="inlineStr">
        <is>
          <t>PHPampanga</t>
        </is>
      </c>
    </row>
    <row r="4315">
      <c r="A4315" t="inlineStr">
        <is>
          <t>PH-TAR</t>
        </is>
      </c>
      <c r="B4315" t="inlineStr">
        <is>
          <t>Tarlac</t>
        </is>
      </c>
      <c r="C4315" t="inlineStr">
        <is>
          <t>PHTarlac</t>
        </is>
      </c>
    </row>
    <row r="4316">
      <c r="A4316" t="inlineStr">
        <is>
          <t>PH-TAR</t>
        </is>
      </c>
      <c r="B4316" t="inlineStr">
        <is>
          <t>Tarlak</t>
        </is>
      </c>
      <c r="C4316" t="inlineStr">
        <is>
          <t>PHTarlak</t>
        </is>
      </c>
    </row>
    <row r="4317">
      <c r="A4317" t="inlineStr">
        <is>
          <t>PH-ZMB</t>
        </is>
      </c>
      <c r="B4317" t="inlineStr">
        <is>
          <t>Zambales</t>
        </is>
      </c>
      <c r="C4317" t="inlineStr">
        <is>
          <t>PHZambales</t>
        </is>
      </c>
    </row>
    <row r="4318">
      <c r="A4318" t="inlineStr">
        <is>
          <t>PH-ZMB</t>
        </is>
      </c>
      <c r="B4318" t="inlineStr">
        <is>
          <t>Sambales</t>
        </is>
      </c>
      <c r="C4318" t="inlineStr">
        <is>
          <t>PHSambales</t>
        </is>
      </c>
    </row>
    <row r="4319">
      <c r="A4319" t="inlineStr">
        <is>
          <t>PH-05</t>
        </is>
      </c>
      <c r="B4319" t="inlineStr">
        <is>
          <t>Bicol (Region V)</t>
        </is>
      </c>
      <c r="C4319" t="inlineStr">
        <is>
          <t>PHBicol (Region V)</t>
        </is>
      </c>
    </row>
    <row r="4320">
      <c r="A4320" t="inlineStr">
        <is>
          <t>PH-05</t>
        </is>
      </c>
      <c r="B4320" t="inlineStr">
        <is>
          <t>Rehiyon ng Bikol</t>
        </is>
      </c>
      <c r="C4320" t="inlineStr">
        <is>
          <t>PHRehiyon ng Bikol</t>
        </is>
      </c>
    </row>
    <row r="4321">
      <c r="A4321" t="inlineStr">
        <is>
          <t>PH-ALB</t>
        </is>
      </c>
      <c r="B4321" t="inlineStr">
        <is>
          <t>Albay</t>
        </is>
      </c>
      <c r="C4321" t="inlineStr">
        <is>
          <t>PHAlbay</t>
        </is>
      </c>
    </row>
    <row r="4322">
      <c r="A4322" t="inlineStr">
        <is>
          <t>PH-ALB</t>
        </is>
      </c>
      <c r="B4322" t="inlineStr">
        <is>
          <t>Albay</t>
        </is>
      </c>
      <c r="C4322" t="inlineStr">
        <is>
          <t>PHAlbay</t>
        </is>
      </c>
    </row>
    <row r="4323">
      <c r="A4323" t="inlineStr">
        <is>
          <t>PH-CAN</t>
        </is>
      </c>
      <c r="B4323" t="inlineStr">
        <is>
          <t>Camarines Norte</t>
        </is>
      </c>
      <c r="C4323" t="inlineStr">
        <is>
          <t>PHCamarines Norte</t>
        </is>
      </c>
    </row>
    <row r="4324">
      <c r="A4324" t="inlineStr">
        <is>
          <t>PH-CAN</t>
        </is>
      </c>
      <c r="B4324" t="inlineStr">
        <is>
          <t>Hilagang Kamarines</t>
        </is>
      </c>
      <c r="C4324" t="inlineStr">
        <is>
          <t>PHHilagang Kamarines</t>
        </is>
      </c>
    </row>
    <row r="4325">
      <c r="A4325" t="inlineStr">
        <is>
          <t>PH-CAS</t>
        </is>
      </c>
      <c r="B4325" t="inlineStr">
        <is>
          <t>Camarines Sur</t>
        </is>
      </c>
      <c r="C4325" t="inlineStr">
        <is>
          <t>PHCamarines Sur</t>
        </is>
      </c>
    </row>
    <row r="4326">
      <c r="A4326" t="inlineStr">
        <is>
          <t>PH-CAS</t>
        </is>
      </c>
      <c r="B4326" t="inlineStr">
        <is>
          <t>Timog Kamarines</t>
        </is>
      </c>
      <c r="C4326" t="inlineStr">
        <is>
          <t>PHTimog Kamarines</t>
        </is>
      </c>
    </row>
    <row r="4327">
      <c r="A4327" t="inlineStr">
        <is>
          <t>PH-CAT</t>
        </is>
      </c>
      <c r="B4327" t="inlineStr">
        <is>
          <t>Catanduanes</t>
        </is>
      </c>
      <c r="C4327" t="inlineStr">
        <is>
          <t>PHCatanduanes</t>
        </is>
      </c>
    </row>
    <row r="4328">
      <c r="A4328" t="inlineStr">
        <is>
          <t>PH-CAT</t>
        </is>
      </c>
      <c r="B4328" t="inlineStr">
        <is>
          <t>Katanduwanes</t>
        </is>
      </c>
      <c r="C4328" t="inlineStr">
        <is>
          <t>PHKatanduwanes</t>
        </is>
      </c>
    </row>
    <row r="4329">
      <c r="A4329" t="inlineStr">
        <is>
          <t>PH-MAS</t>
        </is>
      </c>
      <c r="B4329" t="inlineStr">
        <is>
          <t>Masbate</t>
        </is>
      </c>
      <c r="C4329" t="inlineStr">
        <is>
          <t>PHMasbate</t>
        </is>
      </c>
    </row>
    <row r="4330">
      <c r="A4330" t="inlineStr">
        <is>
          <t>PH-MAS</t>
        </is>
      </c>
      <c r="B4330" t="inlineStr">
        <is>
          <t>Masbate</t>
        </is>
      </c>
      <c r="C4330" t="inlineStr">
        <is>
          <t>PHMasbate</t>
        </is>
      </c>
    </row>
    <row r="4331">
      <c r="A4331" t="inlineStr">
        <is>
          <t>PH-SOR</t>
        </is>
      </c>
      <c r="B4331" t="inlineStr">
        <is>
          <t>Sorsogon</t>
        </is>
      </c>
      <c r="C4331" t="inlineStr">
        <is>
          <t>PHSorsogon</t>
        </is>
      </c>
    </row>
    <row r="4332">
      <c r="A4332" t="inlineStr">
        <is>
          <t>PH-SOR</t>
        </is>
      </c>
      <c r="B4332" t="inlineStr">
        <is>
          <t>Sorsogon</t>
        </is>
      </c>
      <c r="C4332" t="inlineStr">
        <is>
          <t>PHSorsogon</t>
        </is>
      </c>
    </row>
    <row r="4333">
      <c r="A4333" t="inlineStr">
        <is>
          <t>PH-06</t>
        </is>
      </c>
      <c r="B4333" t="inlineStr">
        <is>
          <t>Western Visayas (Region VI)</t>
        </is>
      </c>
      <c r="C4333" t="inlineStr">
        <is>
          <t>PHWestern Visayas (Region VI)</t>
        </is>
      </c>
    </row>
    <row r="4334">
      <c r="A4334" t="inlineStr">
        <is>
          <t>PH-06</t>
        </is>
      </c>
      <c r="B4334" t="inlineStr">
        <is>
          <t>Rehiyon ng Kanlurang Bisaya</t>
        </is>
      </c>
      <c r="C4334" t="inlineStr">
        <is>
          <t>PHRehiyon ng Kanlurang Bisaya</t>
        </is>
      </c>
    </row>
    <row r="4335">
      <c r="A4335" t="inlineStr">
        <is>
          <t>PH-AKL</t>
        </is>
      </c>
      <c r="B4335" t="inlineStr">
        <is>
          <t>Aklan</t>
        </is>
      </c>
      <c r="C4335" t="inlineStr">
        <is>
          <t>PHAklan</t>
        </is>
      </c>
    </row>
    <row r="4336">
      <c r="A4336" t="inlineStr">
        <is>
          <t>PH-AKL</t>
        </is>
      </c>
      <c r="B4336" t="inlineStr">
        <is>
          <t>Aklan</t>
        </is>
      </c>
      <c r="C4336" t="inlineStr">
        <is>
          <t>PHAklan</t>
        </is>
      </c>
    </row>
    <row r="4337">
      <c r="A4337" t="inlineStr">
        <is>
          <t>PH-ANT</t>
        </is>
      </c>
      <c r="B4337" t="inlineStr">
        <is>
          <t>Antique</t>
        </is>
      </c>
      <c r="C4337" t="inlineStr">
        <is>
          <t>PHAntique</t>
        </is>
      </c>
    </row>
    <row r="4338">
      <c r="A4338" t="inlineStr">
        <is>
          <t>PH-ANT</t>
        </is>
      </c>
      <c r="B4338" t="inlineStr">
        <is>
          <t>Antike</t>
        </is>
      </c>
      <c r="C4338" t="inlineStr">
        <is>
          <t>PHAntike</t>
        </is>
      </c>
    </row>
    <row r="4339">
      <c r="A4339" t="inlineStr">
        <is>
          <t>PH-CAP</t>
        </is>
      </c>
      <c r="B4339" t="inlineStr">
        <is>
          <t>Capiz</t>
        </is>
      </c>
      <c r="C4339" t="inlineStr">
        <is>
          <t>PHCapiz</t>
        </is>
      </c>
    </row>
    <row r="4340">
      <c r="A4340" t="inlineStr">
        <is>
          <t>PH-CAP</t>
        </is>
      </c>
      <c r="B4340" t="inlineStr">
        <is>
          <t>Kapis</t>
        </is>
      </c>
      <c r="C4340" t="inlineStr">
        <is>
          <t>PHKapis</t>
        </is>
      </c>
    </row>
    <row r="4341">
      <c r="A4341" t="inlineStr">
        <is>
          <t>PH-GUI</t>
        </is>
      </c>
      <c r="B4341" t="inlineStr">
        <is>
          <t>Guimaras</t>
        </is>
      </c>
      <c r="C4341" t="inlineStr">
        <is>
          <t>PHGuimaras</t>
        </is>
      </c>
    </row>
    <row r="4342">
      <c r="A4342" t="inlineStr">
        <is>
          <t>PH-GUI</t>
        </is>
      </c>
      <c r="B4342" t="inlineStr">
        <is>
          <t>Gimaras</t>
        </is>
      </c>
      <c r="C4342" t="inlineStr">
        <is>
          <t>PHGimaras</t>
        </is>
      </c>
    </row>
    <row r="4343">
      <c r="A4343" t="inlineStr">
        <is>
          <t>PH-ILI</t>
        </is>
      </c>
      <c r="B4343" t="inlineStr">
        <is>
          <t>Iloilo</t>
        </is>
      </c>
      <c r="C4343" t="inlineStr">
        <is>
          <t>PHIloilo</t>
        </is>
      </c>
    </row>
    <row r="4344">
      <c r="A4344" t="inlineStr">
        <is>
          <t>PH-ILI</t>
        </is>
      </c>
      <c r="B4344" t="inlineStr">
        <is>
          <t>Iloilo</t>
        </is>
      </c>
      <c r="C4344" t="inlineStr">
        <is>
          <t>PHIloilo</t>
        </is>
      </c>
    </row>
    <row r="4345">
      <c r="A4345" t="inlineStr">
        <is>
          <t>PH-NEC</t>
        </is>
      </c>
      <c r="B4345" t="inlineStr">
        <is>
          <t>Negros Occidental</t>
        </is>
      </c>
      <c r="C4345" t="inlineStr">
        <is>
          <t>PHNegros Occidental</t>
        </is>
      </c>
    </row>
    <row r="4346">
      <c r="A4346" t="inlineStr">
        <is>
          <t>PH-NEC</t>
        </is>
      </c>
      <c r="B4346" t="inlineStr">
        <is>
          <t>Kanlurang Negros</t>
        </is>
      </c>
      <c r="C4346" t="inlineStr">
        <is>
          <t>PHKanlurang Negros</t>
        </is>
      </c>
    </row>
    <row r="4347">
      <c r="A4347" t="inlineStr">
        <is>
          <t>PH-07</t>
        </is>
      </c>
      <c r="B4347" t="inlineStr">
        <is>
          <t>Central Visayas (Region VII)</t>
        </is>
      </c>
      <c r="C4347" t="inlineStr">
        <is>
          <t>PHCentral Visayas (Region VII)</t>
        </is>
      </c>
    </row>
    <row r="4348">
      <c r="A4348" t="inlineStr">
        <is>
          <t>PH-07</t>
        </is>
      </c>
      <c r="B4348" t="inlineStr">
        <is>
          <t>Rehiyon ng Gitnang Bisaya</t>
        </is>
      </c>
      <c r="C4348" t="inlineStr">
        <is>
          <t>PHRehiyon ng Gitnang Bisaya</t>
        </is>
      </c>
    </row>
    <row r="4349">
      <c r="A4349" t="inlineStr">
        <is>
          <t>PH-BOH</t>
        </is>
      </c>
      <c r="B4349" t="inlineStr">
        <is>
          <t>Bohol</t>
        </is>
      </c>
      <c r="C4349" t="inlineStr">
        <is>
          <t>PHBohol</t>
        </is>
      </c>
    </row>
    <row r="4350">
      <c r="A4350" t="inlineStr">
        <is>
          <t>PH-BOH</t>
        </is>
      </c>
      <c r="B4350" t="inlineStr">
        <is>
          <t>Bohol</t>
        </is>
      </c>
      <c r="C4350" t="inlineStr">
        <is>
          <t>PHBohol</t>
        </is>
      </c>
    </row>
    <row r="4351">
      <c r="A4351" t="inlineStr">
        <is>
          <t>PH-CEB</t>
        </is>
      </c>
      <c r="B4351" t="inlineStr">
        <is>
          <t>Cebu</t>
        </is>
      </c>
      <c r="C4351" t="inlineStr">
        <is>
          <t>PHCebu</t>
        </is>
      </c>
    </row>
    <row r="4352">
      <c r="A4352" t="inlineStr">
        <is>
          <t>PH-CEB</t>
        </is>
      </c>
      <c r="B4352" t="inlineStr">
        <is>
          <t>Sebu</t>
        </is>
      </c>
      <c r="C4352" t="inlineStr">
        <is>
          <t>PHSebu</t>
        </is>
      </c>
    </row>
    <row r="4353">
      <c r="A4353" t="inlineStr">
        <is>
          <t>PH-NER</t>
        </is>
      </c>
      <c r="B4353" t="inlineStr">
        <is>
          <t>Negros Oriental</t>
        </is>
      </c>
      <c r="C4353" t="inlineStr">
        <is>
          <t>PHNegros Oriental</t>
        </is>
      </c>
    </row>
    <row r="4354">
      <c r="A4354" t="inlineStr">
        <is>
          <t>PH-NER</t>
        </is>
      </c>
      <c r="B4354" t="inlineStr">
        <is>
          <t>Silangang Negros</t>
        </is>
      </c>
      <c r="C4354" t="inlineStr">
        <is>
          <t>PHSilangang Negros</t>
        </is>
      </c>
    </row>
    <row r="4355">
      <c r="A4355" t="inlineStr">
        <is>
          <t>PH-SIG</t>
        </is>
      </c>
      <c r="B4355" t="inlineStr">
        <is>
          <t>Siquijor</t>
        </is>
      </c>
      <c r="C4355" t="inlineStr">
        <is>
          <t>PHSiquijor</t>
        </is>
      </c>
    </row>
    <row r="4356">
      <c r="A4356" t="inlineStr">
        <is>
          <t>PH-SIG</t>
        </is>
      </c>
      <c r="B4356" t="inlineStr">
        <is>
          <t>Sikihor</t>
        </is>
      </c>
      <c r="C4356" t="inlineStr">
        <is>
          <t>PHSikihor</t>
        </is>
      </c>
    </row>
    <row r="4357">
      <c r="A4357" t="inlineStr">
        <is>
          <t>PH-08</t>
        </is>
      </c>
      <c r="B4357" t="inlineStr">
        <is>
          <t>Eastern Visayas (Region VIII)</t>
        </is>
      </c>
      <c r="C4357" t="inlineStr">
        <is>
          <t>PHEastern Visayas (Region VIII)</t>
        </is>
      </c>
    </row>
    <row r="4358">
      <c r="A4358" t="inlineStr">
        <is>
          <t>PH-08</t>
        </is>
      </c>
      <c r="B4358" t="inlineStr">
        <is>
          <t>Rehiyon ng Silangang Bisaya</t>
        </is>
      </c>
      <c r="C4358" t="inlineStr">
        <is>
          <t>PHRehiyon ng Silangang Bisaya</t>
        </is>
      </c>
    </row>
    <row r="4359">
      <c r="A4359" t="inlineStr">
        <is>
          <t>PH-BIL</t>
        </is>
      </c>
      <c r="B4359" t="inlineStr">
        <is>
          <t>Biliran</t>
        </is>
      </c>
      <c r="C4359" t="inlineStr">
        <is>
          <t>PHBiliran</t>
        </is>
      </c>
    </row>
    <row r="4360">
      <c r="A4360" t="inlineStr">
        <is>
          <t>PH-BIL</t>
        </is>
      </c>
      <c r="B4360" t="inlineStr">
        <is>
          <t>Biliran</t>
        </is>
      </c>
      <c r="C4360" t="inlineStr">
        <is>
          <t>PHBiliran</t>
        </is>
      </c>
    </row>
    <row r="4361">
      <c r="A4361" t="inlineStr">
        <is>
          <t>PH-EAS</t>
        </is>
      </c>
      <c r="B4361" t="inlineStr">
        <is>
          <t>Eastern Samar</t>
        </is>
      </c>
      <c r="C4361" t="inlineStr">
        <is>
          <t>PHEastern Samar</t>
        </is>
      </c>
    </row>
    <row r="4362">
      <c r="A4362" t="inlineStr">
        <is>
          <t>PH-EAS</t>
        </is>
      </c>
      <c r="B4362" t="inlineStr">
        <is>
          <t>Silangang Samar</t>
        </is>
      </c>
      <c r="C4362" t="inlineStr">
        <is>
          <t>PHSilangang Samar</t>
        </is>
      </c>
    </row>
    <row r="4363">
      <c r="A4363" t="inlineStr">
        <is>
          <t>PH-LEY</t>
        </is>
      </c>
      <c r="B4363" t="inlineStr">
        <is>
          <t>Leyte</t>
        </is>
      </c>
      <c r="C4363" t="inlineStr">
        <is>
          <t>PHLeyte</t>
        </is>
      </c>
    </row>
    <row r="4364">
      <c r="A4364" t="inlineStr">
        <is>
          <t>PH-LEY</t>
        </is>
      </c>
      <c r="B4364" t="inlineStr">
        <is>
          <t>Leyte</t>
        </is>
      </c>
      <c r="C4364" t="inlineStr">
        <is>
          <t>PHLeyte</t>
        </is>
      </c>
    </row>
    <row r="4365">
      <c r="A4365" t="inlineStr">
        <is>
          <t>PH-NSA</t>
        </is>
      </c>
      <c r="B4365" t="inlineStr">
        <is>
          <t>Northern Samar</t>
        </is>
      </c>
      <c r="C4365" t="inlineStr">
        <is>
          <t>PHNorthern Samar</t>
        </is>
      </c>
    </row>
    <row r="4366">
      <c r="A4366" t="inlineStr">
        <is>
          <t>PH-NSA</t>
        </is>
      </c>
      <c r="B4366" t="inlineStr">
        <is>
          <t>Hilagang Samar</t>
        </is>
      </c>
      <c r="C4366" t="inlineStr">
        <is>
          <t>PHHilagang Samar</t>
        </is>
      </c>
    </row>
    <row r="4367">
      <c r="A4367" t="inlineStr">
        <is>
          <t>PH-SLE</t>
        </is>
      </c>
      <c r="B4367" t="inlineStr">
        <is>
          <t>Southern Leyte</t>
        </is>
      </c>
      <c r="C4367" t="inlineStr">
        <is>
          <t>PHSouthern Leyte</t>
        </is>
      </c>
    </row>
    <row r="4368">
      <c r="A4368" t="inlineStr">
        <is>
          <t>PH-SLE</t>
        </is>
      </c>
      <c r="B4368" t="inlineStr">
        <is>
          <t>Katimogang Leyte</t>
        </is>
      </c>
      <c r="C4368" t="inlineStr">
        <is>
          <t>PHKatimogang Leyte</t>
        </is>
      </c>
    </row>
    <row r="4369">
      <c r="A4369" t="inlineStr">
        <is>
          <t>PH-WSA</t>
        </is>
      </c>
      <c r="B4369" t="inlineStr">
        <is>
          <t>Samar</t>
        </is>
      </c>
      <c r="C4369" t="inlineStr">
        <is>
          <t>PHSamar</t>
        </is>
      </c>
    </row>
    <row r="4370">
      <c r="A4370" t="inlineStr">
        <is>
          <t>PH-WSA</t>
        </is>
      </c>
      <c r="B4370" t="inlineStr">
        <is>
          <t>Samar</t>
        </is>
      </c>
      <c r="C4370" t="inlineStr">
        <is>
          <t>PHSamar</t>
        </is>
      </c>
    </row>
    <row r="4371">
      <c r="A4371" t="inlineStr">
        <is>
          <t>PH-09</t>
        </is>
      </c>
      <c r="B4371" t="inlineStr">
        <is>
          <t>Zamboanga Peninsula (Region IX)</t>
        </is>
      </c>
      <c r="C4371" t="inlineStr">
        <is>
          <t>PHZamboanga Peninsula (Region IX)</t>
        </is>
      </c>
    </row>
    <row r="4372">
      <c r="A4372" t="inlineStr">
        <is>
          <t>PH-09</t>
        </is>
      </c>
      <c r="B4372" t="inlineStr">
        <is>
          <t>Rehiyon ng Tangway ng Sambuwangga</t>
        </is>
      </c>
      <c r="C4372" t="inlineStr">
        <is>
          <t>PHRehiyon ng Tangway ng Sambuwangga</t>
        </is>
      </c>
    </row>
    <row r="4373">
      <c r="A4373" t="inlineStr">
        <is>
          <t>PH-BAS</t>
        </is>
      </c>
      <c r="B4373" t="inlineStr">
        <is>
          <t>Basilan</t>
        </is>
      </c>
      <c r="C4373" t="inlineStr">
        <is>
          <t>PHBasilan</t>
        </is>
      </c>
    </row>
    <row r="4374">
      <c r="A4374" t="inlineStr">
        <is>
          <t>PH-BAS</t>
        </is>
      </c>
      <c r="B4374" t="inlineStr">
        <is>
          <t>Basilan</t>
        </is>
      </c>
      <c r="C4374" t="inlineStr">
        <is>
          <t>PHBasilan</t>
        </is>
      </c>
    </row>
    <row r="4375">
      <c r="A4375" t="inlineStr">
        <is>
          <t>PH-ZAN</t>
        </is>
      </c>
      <c r="B4375" t="inlineStr">
        <is>
          <t>Zamboanga del Norte</t>
        </is>
      </c>
      <c r="C4375" t="inlineStr">
        <is>
          <t>PHZamboanga del Norte</t>
        </is>
      </c>
    </row>
    <row r="4376">
      <c r="A4376" t="inlineStr">
        <is>
          <t>PH-ZAN</t>
        </is>
      </c>
      <c r="B4376" t="inlineStr">
        <is>
          <t>Hilagang Sambuwangga</t>
        </is>
      </c>
      <c r="C4376" t="inlineStr">
        <is>
          <t>PHHilagang Sambuwangga</t>
        </is>
      </c>
    </row>
    <row r="4377">
      <c r="A4377" t="inlineStr">
        <is>
          <t>PH-ZAS</t>
        </is>
      </c>
      <c r="B4377" t="inlineStr">
        <is>
          <t>Zamboanga del Sur</t>
        </is>
      </c>
      <c r="C4377" t="inlineStr">
        <is>
          <t>PHZamboanga del Sur</t>
        </is>
      </c>
    </row>
    <row r="4378">
      <c r="A4378" t="inlineStr">
        <is>
          <t>PH-ZAS</t>
        </is>
      </c>
      <c r="B4378" t="inlineStr">
        <is>
          <t>Timog Sambuwangga</t>
        </is>
      </c>
      <c r="C4378" t="inlineStr">
        <is>
          <t>PHTimog Sambuwangga</t>
        </is>
      </c>
    </row>
    <row r="4379">
      <c r="A4379" t="inlineStr">
        <is>
          <t>PH-ZSI</t>
        </is>
      </c>
      <c r="B4379" t="inlineStr">
        <is>
          <t>Zamboanga Sibugay</t>
        </is>
      </c>
      <c r="C4379" t="inlineStr">
        <is>
          <t>PHZamboanga Sibugay</t>
        </is>
      </c>
    </row>
    <row r="4380">
      <c r="A4380" t="inlineStr">
        <is>
          <t>PH-ZSI</t>
        </is>
      </c>
      <c r="B4380" t="inlineStr">
        <is>
          <t>Sambuwangga Sibugay</t>
        </is>
      </c>
      <c r="C4380" t="inlineStr">
        <is>
          <t>PHSambuwangga Sibugay</t>
        </is>
      </c>
    </row>
    <row r="4381">
      <c r="A4381" t="inlineStr">
        <is>
          <t>PH-10</t>
        </is>
      </c>
      <c r="B4381" t="inlineStr">
        <is>
          <t>Northern Mindanao (Region X)</t>
        </is>
      </c>
      <c r="C4381" t="inlineStr">
        <is>
          <t>PHNorthern Mindanao (Region X)</t>
        </is>
      </c>
    </row>
    <row r="4382">
      <c r="A4382" t="inlineStr">
        <is>
          <t>PH-10</t>
        </is>
      </c>
      <c r="B4382" t="inlineStr">
        <is>
          <t>Rehiyon ng Hilagang Mindanaw</t>
        </is>
      </c>
      <c r="C4382" t="inlineStr">
        <is>
          <t>PHRehiyon ng Hilagang Mindanaw</t>
        </is>
      </c>
    </row>
    <row r="4383">
      <c r="A4383" t="inlineStr">
        <is>
          <t>PH-BUK</t>
        </is>
      </c>
      <c r="B4383" t="inlineStr">
        <is>
          <t>Bukidnon</t>
        </is>
      </c>
      <c r="C4383" t="inlineStr">
        <is>
          <t>PHBukidnon</t>
        </is>
      </c>
    </row>
    <row r="4384">
      <c r="A4384" t="inlineStr">
        <is>
          <t>PH-BUK</t>
        </is>
      </c>
      <c r="B4384" t="inlineStr">
        <is>
          <t>Bukidnon</t>
        </is>
      </c>
      <c r="C4384" t="inlineStr">
        <is>
          <t>PHBukidnon</t>
        </is>
      </c>
    </row>
    <row r="4385">
      <c r="A4385" t="inlineStr">
        <is>
          <t>PH-CAM</t>
        </is>
      </c>
      <c r="B4385" t="inlineStr">
        <is>
          <t>Camiguin</t>
        </is>
      </c>
      <c r="C4385" t="inlineStr">
        <is>
          <t>PHCamiguin</t>
        </is>
      </c>
    </row>
    <row r="4386">
      <c r="A4386" t="inlineStr">
        <is>
          <t>PH-CAM</t>
        </is>
      </c>
      <c r="B4386" t="inlineStr">
        <is>
          <t>Kamigin</t>
        </is>
      </c>
      <c r="C4386" t="inlineStr">
        <is>
          <t>PHKamigin</t>
        </is>
      </c>
    </row>
    <row r="4387">
      <c r="A4387" t="inlineStr">
        <is>
          <t>PH-MSC</t>
        </is>
      </c>
      <c r="B4387" t="inlineStr">
        <is>
          <t>Misamis Occidental</t>
        </is>
      </c>
      <c r="C4387" t="inlineStr">
        <is>
          <t>PHMisamis Occidental</t>
        </is>
      </c>
    </row>
    <row r="4388">
      <c r="A4388" t="inlineStr">
        <is>
          <t>PH-MSC</t>
        </is>
      </c>
      <c r="B4388" t="inlineStr">
        <is>
          <t>Kanlurang Misamis</t>
        </is>
      </c>
      <c r="C4388" t="inlineStr">
        <is>
          <t>PHKanlurang Misamis</t>
        </is>
      </c>
    </row>
    <row r="4389">
      <c r="A4389" t="inlineStr">
        <is>
          <t>PH-MSR</t>
        </is>
      </c>
      <c r="B4389" t="inlineStr">
        <is>
          <t>Misamis Oriental</t>
        </is>
      </c>
      <c r="C4389" t="inlineStr">
        <is>
          <t>PHMisamis Oriental</t>
        </is>
      </c>
    </row>
    <row r="4390">
      <c r="A4390" t="inlineStr">
        <is>
          <t>PH-MSR</t>
        </is>
      </c>
      <c r="B4390" t="inlineStr">
        <is>
          <t>Silangang Misamis</t>
        </is>
      </c>
      <c r="C4390" t="inlineStr">
        <is>
          <t>PHSilangang Misamis</t>
        </is>
      </c>
    </row>
    <row r="4391">
      <c r="A4391" t="inlineStr">
        <is>
          <t>PH-11</t>
        </is>
      </c>
      <c r="B4391" t="inlineStr">
        <is>
          <t>Davao (Region XI)</t>
        </is>
      </c>
      <c r="C4391" t="inlineStr">
        <is>
          <t>PHDavao (Region XI)</t>
        </is>
      </c>
    </row>
    <row r="4392">
      <c r="A4392" t="inlineStr">
        <is>
          <t>PH-11</t>
        </is>
      </c>
      <c r="B4392" t="inlineStr">
        <is>
          <t>Rehiyon ng Dabaw</t>
        </is>
      </c>
      <c r="C4392" t="inlineStr">
        <is>
          <t>PHRehiyon ng Dabaw</t>
        </is>
      </c>
    </row>
    <row r="4393">
      <c r="A4393" t="inlineStr">
        <is>
          <t>PH-COM</t>
        </is>
      </c>
      <c r="B4393" t="inlineStr">
        <is>
          <t>Davao de Oro</t>
        </is>
      </c>
      <c r="C4393" t="inlineStr">
        <is>
          <t>PHDavao de Oro</t>
        </is>
      </c>
    </row>
    <row r="4394">
      <c r="A4394" t="inlineStr">
        <is>
          <t>PH-DAO</t>
        </is>
      </c>
      <c r="B4394" t="inlineStr">
        <is>
          <t>Davao Oriental</t>
        </is>
      </c>
      <c r="C4394" t="inlineStr">
        <is>
          <t>PHDavao Oriental</t>
        </is>
      </c>
    </row>
    <row r="4395">
      <c r="A4395" t="inlineStr">
        <is>
          <t>PH-DAO</t>
        </is>
      </c>
      <c r="B4395" t="inlineStr">
        <is>
          <t>Silangang Dabaw</t>
        </is>
      </c>
      <c r="C4395" t="inlineStr">
        <is>
          <t>PHSilangang Dabaw</t>
        </is>
      </c>
    </row>
    <row r="4396">
      <c r="A4396" t="inlineStr">
        <is>
          <t>PH-DAS</t>
        </is>
      </c>
      <c r="B4396" t="inlineStr">
        <is>
          <t>Davao del Sur</t>
        </is>
      </c>
      <c r="C4396" t="inlineStr">
        <is>
          <t>PHDavao del Sur</t>
        </is>
      </c>
    </row>
    <row r="4397">
      <c r="A4397" t="inlineStr">
        <is>
          <t>PH-DAS</t>
        </is>
      </c>
      <c r="B4397" t="inlineStr">
        <is>
          <t>Timog Dabaw</t>
        </is>
      </c>
      <c r="C4397" t="inlineStr">
        <is>
          <t>PHTimog Dabaw</t>
        </is>
      </c>
    </row>
    <row r="4398">
      <c r="A4398" t="inlineStr">
        <is>
          <t>PH-DAV</t>
        </is>
      </c>
      <c r="B4398" t="inlineStr">
        <is>
          <t>Davao del Norte</t>
        </is>
      </c>
      <c r="C4398" t="inlineStr">
        <is>
          <t>PHDavao del Norte</t>
        </is>
      </c>
    </row>
    <row r="4399">
      <c r="A4399" t="inlineStr">
        <is>
          <t>PH-DAV</t>
        </is>
      </c>
      <c r="B4399" t="inlineStr">
        <is>
          <t>Hilagang Dabaw</t>
        </is>
      </c>
      <c r="C4399" t="inlineStr">
        <is>
          <t>PHHilagang Dabaw</t>
        </is>
      </c>
    </row>
    <row r="4400">
      <c r="A4400" t="inlineStr">
        <is>
          <t>PH-DVO</t>
        </is>
      </c>
      <c r="B4400" t="inlineStr">
        <is>
          <t>Davao Occidental</t>
        </is>
      </c>
      <c r="C4400" t="inlineStr">
        <is>
          <t>PHDavao Occidental</t>
        </is>
      </c>
    </row>
    <row r="4401">
      <c r="A4401" t="inlineStr">
        <is>
          <t>PH-DVO</t>
        </is>
      </c>
      <c r="B4401" t="inlineStr">
        <is>
          <t>Kanlurang Dabaw</t>
        </is>
      </c>
      <c r="C4401" t="inlineStr">
        <is>
          <t>PHKanlurang Dabaw</t>
        </is>
      </c>
    </row>
    <row r="4402">
      <c r="A4402" t="inlineStr">
        <is>
          <t>PH-SAR</t>
        </is>
      </c>
      <c r="B4402" t="inlineStr">
        <is>
          <t>Sarangani</t>
        </is>
      </c>
      <c r="C4402" t="inlineStr">
        <is>
          <t>PHSarangani</t>
        </is>
      </c>
    </row>
    <row r="4403">
      <c r="A4403" t="inlineStr">
        <is>
          <t>PH-SAR</t>
        </is>
      </c>
      <c r="B4403" t="inlineStr">
        <is>
          <t>Sarangani</t>
        </is>
      </c>
      <c r="C4403" t="inlineStr">
        <is>
          <t>PHSarangani</t>
        </is>
      </c>
    </row>
    <row r="4404">
      <c r="A4404" t="inlineStr">
        <is>
          <t>PH-SCO</t>
        </is>
      </c>
      <c r="B4404" t="inlineStr">
        <is>
          <t>South Cotabato</t>
        </is>
      </c>
      <c r="C4404" t="inlineStr">
        <is>
          <t>PHSouth Cotabato</t>
        </is>
      </c>
    </row>
    <row r="4405">
      <c r="A4405" t="inlineStr">
        <is>
          <t>PH-SCO</t>
        </is>
      </c>
      <c r="B4405" t="inlineStr">
        <is>
          <t>Timog Kotabato</t>
        </is>
      </c>
      <c r="C4405" t="inlineStr">
        <is>
          <t>PHTimog Kotabato</t>
        </is>
      </c>
    </row>
    <row r="4406">
      <c r="A4406" t="inlineStr">
        <is>
          <t>PH-12</t>
        </is>
      </c>
      <c r="B4406" t="inlineStr">
        <is>
          <t>Soccsksargen (Region XII)</t>
        </is>
      </c>
      <c r="C4406" t="inlineStr">
        <is>
          <t>PHSoccsksargen (Region XII)</t>
        </is>
      </c>
    </row>
    <row r="4407">
      <c r="A4407" t="inlineStr">
        <is>
          <t>PH-12</t>
        </is>
      </c>
      <c r="B4407" t="inlineStr">
        <is>
          <t>Rehiyon ng Soccsksargen</t>
        </is>
      </c>
      <c r="C4407" t="inlineStr">
        <is>
          <t>PHRehiyon ng Soccsksargen</t>
        </is>
      </c>
    </row>
    <row r="4408">
      <c r="A4408" t="inlineStr">
        <is>
          <t>PH-LAN</t>
        </is>
      </c>
      <c r="B4408" t="inlineStr">
        <is>
          <t>Lanao del Norte</t>
        </is>
      </c>
      <c r="C4408" t="inlineStr">
        <is>
          <t>PHLanao del Norte</t>
        </is>
      </c>
    </row>
    <row r="4409">
      <c r="A4409" t="inlineStr">
        <is>
          <t>PH-LAN</t>
        </is>
      </c>
      <c r="B4409" t="inlineStr">
        <is>
          <t>Hilagang Lanaw</t>
        </is>
      </c>
      <c r="C4409" t="inlineStr">
        <is>
          <t>PHHilagang Lanaw</t>
        </is>
      </c>
    </row>
    <row r="4410">
      <c r="A4410" t="inlineStr">
        <is>
          <t>PH-NCO</t>
        </is>
      </c>
      <c r="B4410" t="inlineStr">
        <is>
          <t>Cotabato</t>
        </is>
      </c>
      <c r="C4410" t="inlineStr">
        <is>
          <t>PHCotabato</t>
        </is>
      </c>
    </row>
    <row r="4411">
      <c r="A4411" t="inlineStr">
        <is>
          <t>PH-NCO</t>
        </is>
      </c>
      <c r="B4411" t="inlineStr">
        <is>
          <t>Kotabato</t>
        </is>
      </c>
      <c r="C4411" t="inlineStr">
        <is>
          <t>PHKotabato</t>
        </is>
      </c>
    </row>
    <row r="4412">
      <c r="A4412" t="inlineStr">
        <is>
          <t>PH-SUK</t>
        </is>
      </c>
      <c r="B4412" t="inlineStr">
        <is>
          <t>Sultan Kudarat</t>
        </is>
      </c>
      <c r="C4412" t="inlineStr">
        <is>
          <t>PHSultan Kudarat</t>
        </is>
      </c>
    </row>
    <row r="4413">
      <c r="A4413" t="inlineStr">
        <is>
          <t>PH-SUK</t>
        </is>
      </c>
      <c r="B4413" t="inlineStr">
        <is>
          <t>Sultan Kudarat</t>
        </is>
      </c>
      <c r="C4413" t="inlineStr">
        <is>
          <t>PHSultan Kudarat</t>
        </is>
      </c>
    </row>
    <row r="4414">
      <c r="A4414" t="inlineStr">
        <is>
          <t>PH-13</t>
        </is>
      </c>
      <c r="B4414" t="inlineStr">
        <is>
          <t>Caraga (Region XIII)</t>
        </is>
      </c>
      <c r="C4414" t="inlineStr">
        <is>
          <t>PHCaraga (Region XIII)</t>
        </is>
      </c>
    </row>
    <row r="4415">
      <c r="A4415" t="inlineStr">
        <is>
          <t>PH-13</t>
        </is>
      </c>
      <c r="B4415" t="inlineStr">
        <is>
          <t>Rehiyon ng Karaga</t>
        </is>
      </c>
      <c r="C4415" t="inlineStr">
        <is>
          <t>PHRehiyon ng Karaga</t>
        </is>
      </c>
    </row>
    <row r="4416">
      <c r="A4416" t="inlineStr">
        <is>
          <t>PH-AGN</t>
        </is>
      </c>
      <c r="B4416" t="inlineStr">
        <is>
          <t>Agusan del Norte</t>
        </is>
      </c>
      <c r="C4416" t="inlineStr">
        <is>
          <t>PHAgusan del Norte</t>
        </is>
      </c>
    </row>
    <row r="4417">
      <c r="A4417" t="inlineStr">
        <is>
          <t>PH-AGN</t>
        </is>
      </c>
      <c r="B4417" t="inlineStr">
        <is>
          <t>Hilagang Agusan</t>
        </is>
      </c>
      <c r="C4417" t="inlineStr">
        <is>
          <t>PHHilagang Agusan</t>
        </is>
      </c>
    </row>
    <row r="4418">
      <c r="A4418" t="inlineStr">
        <is>
          <t>PH-AGS</t>
        </is>
      </c>
      <c r="B4418" t="inlineStr">
        <is>
          <t>Agusan del Sur</t>
        </is>
      </c>
      <c r="C4418" t="inlineStr">
        <is>
          <t>PHAgusan del Sur</t>
        </is>
      </c>
    </row>
    <row r="4419">
      <c r="A4419" t="inlineStr">
        <is>
          <t>PH-AGS</t>
        </is>
      </c>
      <c r="B4419" t="inlineStr">
        <is>
          <t>Timog Agusan</t>
        </is>
      </c>
      <c r="C4419" t="inlineStr">
        <is>
          <t>PHTimog Agusan</t>
        </is>
      </c>
    </row>
    <row r="4420">
      <c r="A4420" t="inlineStr">
        <is>
          <t>PH-DIN</t>
        </is>
      </c>
      <c r="B4420" t="inlineStr">
        <is>
          <t>Dinagat Islands</t>
        </is>
      </c>
      <c r="C4420" t="inlineStr">
        <is>
          <t>PHDinagat Islands</t>
        </is>
      </c>
    </row>
    <row r="4421">
      <c r="A4421" t="inlineStr">
        <is>
          <t>PH-DIN</t>
        </is>
      </c>
      <c r="B4421" t="inlineStr">
        <is>
          <t>Pulo ng Dinagat</t>
        </is>
      </c>
      <c r="C4421" t="inlineStr">
        <is>
          <t>PHPulo ng Dinagat</t>
        </is>
      </c>
    </row>
    <row r="4422">
      <c r="A4422" t="inlineStr">
        <is>
          <t>PH-SUN</t>
        </is>
      </c>
      <c r="B4422" t="inlineStr">
        <is>
          <t>Surigao del Norte</t>
        </is>
      </c>
      <c r="C4422" t="inlineStr">
        <is>
          <t>PHSurigao del Norte</t>
        </is>
      </c>
    </row>
    <row r="4423">
      <c r="A4423" t="inlineStr">
        <is>
          <t>PH-SUN</t>
        </is>
      </c>
      <c r="B4423" t="inlineStr">
        <is>
          <t>Hilagang Surigaw</t>
        </is>
      </c>
      <c r="C4423" t="inlineStr">
        <is>
          <t>PHHilagang Surigaw</t>
        </is>
      </c>
    </row>
    <row r="4424">
      <c r="A4424" t="inlineStr">
        <is>
          <t>PH-SUR</t>
        </is>
      </c>
      <c r="B4424" t="inlineStr">
        <is>
          <t>Surigao del Sur</t>
        </is>
      </c>
      <c r="C4424" t="inlineStr">
        <is>
          <t>PHSurigao del Sur</t>
        </is>
      </c>
    </row>
    <row r="4425">
      <c r="A4425" t="inlineStr">
        <is>
          <t>PH-SUR</t>
        </is>
      </c>
      <c r="B4425" t="inlineStr">
        <is>
          <t>Timog Surigaw</t>
        </is>
      </c>
      <c r="C4425" t="inlineStr">
        <is>
          <t>PHTimog Surigaw</t>
        </is>
      </c>
    </row>
    <row r="4426">
      <c r="A4426" t="inlineStr">
        <is>
          <t>PH-14</t>
        </is>
      </c>
      <c r="B4426" t="inlineStr">
        <is>
          <t>Autonomous Region in Muslim Mindanao (ARMM)</t>
        </is>
      </c>
      <c r="C4426" t="inlineStr">
        <is>
          <t>PHAutonomous Region in Muslim Mindanao (ARMM)</t>
        </is>
      </c>
    </row>
    <row r="4427">
      <c r="A4427" t="inlineStr">
        <is>
          <t>PH-14</t>
        </is>
      </c>
      <c r="B4427" t="inlineStr">
        <is>
          <t>Nagsasariling Rehiyon ng Muslim sa Mindanaw</t>
        </is>
      </c>
      <c r="C4427" t="inlineStr">
        <is>
          <t>PHNagsasariling Rehiyon ng Muslim sa Mindanaw</t>
        </is>
      </c>
    </row>
    <row r="4428">
      <c r="A4428" t="inlineStr">
        <is>
          <t>PH-LAS</t>
        </is>
      </c>
      <c r="B4428" t="inlineStr">
        <is>
          <t>Lanao del Sur</t>
        </is>
      </c>
      <c r="C4428" t="inlineStr">
        <is>
          <t>PHLanao del Sur</t>
        </is>
      </c>
    </row>
    <row r="4429">
      <c r="A4429" t="inlineStr">
        <is>
          <t>PH-LAS</t>
        </is>
      </c>
      <c r="B4429" t="inlineStr">
        <is>
          <t>Timog Lanaw</t>
        </is>
      </c>
      <c r="C4429" t="inlineStr">
        <is>
          <t>PHTimog Lanaw</t>
        </is>
      </c>
    </row>
    <row r="4430">
      <c r="A4430" t="inlineStr">
        <is>
          <t>PH-MGN</t>
        </is>
      </c>
      <c r="B4430" t="inlineStr">
        <is>
          <t>Maguindanao del Norte</t>
        </is>
      </c>
      <c r="C4430" t="inlineStr">
        <is>
          <t>PHMaguindanao del Norte</t>
        </is>
      </c>
    </row>
    <row r="4431">
      <c r="A4431" t="inlineStr">
        <is>
          <t>PH-MGN</t>
        </is>
      </c>
      <c r="B4431" t="inlineStr">
        <is>
          <t>Hilagang Magindanaw</t>
        </is>
      </c>
      <c r="C4431" t="inlineStr">
        <is>
          <t>PHHilagang Magindanaw</t>
        </is>
      </c>
    </row>
    <row r="4432">
      <c r="A4432" t="inlineStr">
        <is>
          <t>PH-MGS</t>
        </is>
      </c>
      <c r="B4432" t="inlineStr">
        <is>
          <t>Maguindanao del Sur</t>
        </is>
      </c>
      <c r="C4432" t="inlineStr">
        <is>
          <t>PHMaguindanao del Sur</t>
        </is>
      </c>
    </row>
    <row r="4433">
      <c r="A4433" t="inlineStr">
        <is>
          <t>PH-MGS</t>
        </is>
      </c>
      <c r="B4433" t="inlineStr">
        <is>
          <t>Timog Magindanaw</t>
        </is>
      </c>
      <c r="C4433" t="inlineStr">
        <is>
          <t>PHTimog Magindanaw</t>
        </is>
      </c>
    </row>
    <row r="4434">
      <c r="A4434" t="inlineStr">
        <is>
          <t>PH-SLU</t>
        </is>
      </c>
      <c r="B4434" t="inlineStr">
        <is>
          <t>Sulu</t>
        </is>
      </c>
      <c r="C4434" t="inlineStr">
        <is>
          <t>PHSulu</t>
        </is>
      </c>
    </row>
    <row r="4435">
      <c r="A4435" t="inlineStr">
        <is>
          <t>PH-SLU</t>
        </is>
      </c>
      <c r="B4435" t="inlineStr">
        <is>
          <t>Sulu</t>
        </is>
      </c>
      <c r="C4435" t="inlineStr">
        <is>
          <t>PHSulu</t>
        </is>
      </c>
    </row>
    <row r="4436">
      <c r="A4436" t="inlineStr">
        <is>
          <t>PH-TAW</t>
        </is>
      </c>
      <c r="B4436" t="inlineStr">
        <is>
          <t>Tawi-Tawi</t>
        </is>
      </c>
      <c r="C4436" t="inlineStr">
        <is>
          <t>PHTawi-Tawi</t>
        </is>
      </c>
    </row>
    <row r="4437">
      <c r="A4437" t="inlineStr">
        <is>
          <t>PH-TAW</t>
        </is>
      </c>
      <c r="B4437" t="inlineStr">
        <is>
          <t>Tawi-Tawi</t>
        </is>
      </c>
      <c r="C4437" t="inlineStr">
        <is>
          <t>PHTawi-Tawi</t>
        </is>
      </c>
    </row>
    <row r="4438">
      <c r="A4438" t="inlineStr">
        <is>
          <t>PH-15</t>
        </is>
      </c>
      <c r="B4438" t="inlineStr">
        <is>
          <t>Cordillera Administrative Region (CAR)</t>
        </is>
      </c>
      <c r="C4438" t="inlineStr">
        <is>
          <t>PHCordillera Administrative Region (CAR)</t>
        </is>
      </c>
    </row>
    <row r="4439">
      <c r="A4439" t="inlineStr">
        <is>
          <t>PH-15</t>
        </is>
      </c>
      <c r="B4439" t="inlineStr">
        <is>
          <t>Rehiyon ng Administratibo ng Kordilyera</t>
        </is>
      </c>
      <c r="C4439" t="inlineStr">
        <is>
          <t>PHRehiyon ng Administratibo ng Kordilyera</t>
        </is>
      </c>
    </row>
    <row r="4440">
      <c r="A4440" t="inlineStr">
        <is>
          <t>PH-ABR</t>
        </is>
      </c>
      <c r="B4440" t="inlineStr">
        <is>
          <t>Abra</t>
        </is>
      </c>
      <c r="C4440" t="inlineStr">
        <is>
          <t>PHAbra</t>
        </is>
      </c>
    </row>
    <row r="4441">
      <c r="A4441" t="inlineStr">
        <is>
          <t>PH-ABR</t>
        </is>
      </c>
      <c r="B4441" t="inlineStr">
        <is>
          <t>Abra</t>
        </is>
      </c>
      <c r="C4441" t="inlineStr">
        <is>
          <t>PHAbra</t>
        </is>
      </c>
    </row>
    <row r="4442">
      <c r="A4442" t="inlineStr">
        <is>
          <t>PH-APA</t>
        </is>
      </c>
      <c r="B4442" t="inlineStr">
        <is>
          <t>Apayao</t>
        </is>
      </c>
      <c r="C4442" t="inlineStr">
        <is>
          <t>PHApayao</t>
        </is>
      </c>
    </row>
    <row r="4443">
      <c r="A4443" t="inlineStr">
        <is>
          <t>PH-APA</t>
        </is>
      </c>
      <c r="B4443" t="inlineStr">
        <is>
          <t>Apayaw</t>
        </is>
      </c>
      <c r="C4443" t="inlineStr">
        <is>
          <t>PHApayaw</t>
        </is>
      </c>
    </row>
    <row r="4444">
      <c r="A4444" t="inlineStr">
        <is>
          <t>PH-BEN</t>
        </is>
      </c>
      <c r="B4444" t="inlineStr">
        <is>
          <t>Benguet</t>
        </is>
      </c>
      <c r="C4444" t="inlineStr">
        <is>
          <t>PHBenguet</t>
        </is>
      </c>
    </row>
    <row r="4445">
      <c r="A4445" t="inlineStr">
        <is>
          <t>PH-BEN</t>
        </is>
      </c>
      <c r="B4445" t="inlineStr">
        <is>
          <t>Benget</t>
        </is>
      </c>
      <c r="C4445" t="inlineStr">
        <is>
          <t>PHBenget</t>
        </is>
      </c>
    </row>
    <row r="4446">
      <c r="A4446" t="inlineStr">
        <is>
          <t>PH-IFU</t>
        </is>
      </c>
      <c r="B4446" t="inlineStr">
        <is>
          <t>Ifugao</t>
        </is>
      </c>
      <c r="C4446" t="inlineStr">
        <is>
          <t>PHIfugao</t>
        </is>
      </c>
    </row>
    <row r="4447">
      <c r="A4447" t="inlineStr">
        <is>
          <t>PH-IFU</t>
        </is>
      </c>
      <c r="B4447" t="inlineStr">
        <is>
          <t>Ipugaw</t>
        </is>
      </c>
      <c r="C4447" t="inlineStr">
        <is>
          <t>PHIpugaw</t>
        </is>
      </c>
    </row>
    <row r="4448">
      <c r="A4448" t="inlineStr">
        <is>
          <t>PH-KAL</t>
        </is>
      </c>
      <c r="B4448" t="inlineStr">
        <is>
          <t>Kalinga</t>
        </is>
      </c>
      <c r="C4448" t="inlineStr">
        <is>
          <t>PHKalinga</t>
        </is>
      </c>
    </row>
    <row r="4449">
      <c r="A4449" t="inlineStr">
        <is>
          <t>PH-KAL</t>
        </is>
      </c>
      <c r="B4449" t="inlineStr">
        <is>
          <t>Kalinga</t>
        </is>
      </c>
      <c r="C4449" t="inlineStr">
        <is>
          <t>PHKalinga</t>
        </is>
      </c>
    </row>
    <row r="4450">
      <c r="A4450" t="inlineStr">
        <is>
          <t>PH-MOU</t>
        </is>
      </c>
      <c r="B4450" t="inlineStr">
        <is>
          <t>Mountain Province</t>
        </is>
      </c>
      <c r="C4450" t="inlineStr">
        <is>
          <t>PHMountain Province</t>
        </is>
      </c>
    </row>
    <row r="4451">
      <c r="A4451" t="inlineStr">
        <is>
          <t>PH-MOU</t>
        </is>
      </c>
      <c r="B4451" t="inlineStr">
        <is>
          <t>Lalawigang Bulubundukin</t>
        </is>
      </c>
      <c r="C4451" t="inlineStr">
        <is>
          <t>PHLalawigang Bulubundukin</t>
        </is>
      </c>
    </row>
    <row r="4452">
      <c r="A4452" t="inlineStr">
        <is>
          <t>PH-40</t>
        </is>
      </c>
      <c r="B4452" t="inlineStr">
        <is>
          <t>Calabarzon (Region IV-A)</t>
        </is>
      </c>
      <c r="C4452" t="inlineStr">
        <is>
          <t>PHCalabarzon (Region IV-A)</t>
        </is>
      </c>
    </row>
    <row r="4453">
      <c r="A4453" t="inlineStr">
        <is>
          <t>PH-40</t>
        </is>
      </c>
      <c r="B4453" t="inlineStr">
        <is>
          <t>Rehiyon ng Calabarzon</t>
        </is>
      </c>
      <c r="C4453" t="inlineStr">
        <is>
          <t>PHRehiyon ng Calabarzon</t>
        </is>
      </c>
    </row>
    <row r="4454">
      <c r="A4454" t="inlineStr">
        <is>
          <t>PH-BTG</t>
        </is>
      </c>
      <c r="B4454" t="inlineStr">
        <is>
          <t>Batangas</t>
        </is>
      </c>
      <c r="C4454" t="inlineStr">
        <is>
          <t>PHBatangas</t>
        </is>
      </c>
    </row>
    <row r="4455">
      <c r="A4455" t="inlineStr">
        <is>
          <t>PH-BTG</t>
        </is>
      </c>
      <c r="B4455" t="inlineStr">
        <is>
          <t>Batangas</t>
        </is>
      </c>
      <c r="C4455" t="inlineStr">
        <is>
          <t>PHBatangas</t>
        </is>
      </c>
    </row>
    <row r="4456">
      <c r="A4456" t="inlineStr">
        <is>
          <t>PH-CAV</t>
        </is>
      </c>
      <c r="B4456" t="inlineStr">
        <is>
          <t>Cavite</t>
        </is>
      </c>
      <c r="C4456" t="inlineStr">
        <is>
          <t>PHCavite</t>
        </is>
      </c>
    </row>
    <row r="4457">
      <c r="A4457" t="inlineStr">
        <is>
          <t>PH-CAV</t>
        </is>
      </c>
      <c r="B4457" t="inlineStr">
        <is>
          <t>Kabite</t>
        </is>
      </c>
      <c r="C4457" t="inlineStr">
        <is>
          <t>PHKabite</t>
        </is>
      </c>
    </row>
    <row r="4458">
      <c r="A4458" t="inlineStr">
        <is>
          <t>PH-LAG</t>
        </is>
      </c>
      <c r="B4458" t="inlineStr">
        <is>
          <t>Laguna</t>
        </is>
      </c>
      <c r="C4458" t="inlineStr">
        <is>
          <t>PHLaguna</t>
        </is>
      </c>
    </row>
    <row r="4459">
      <c r="A4459" t="inlineStr">
        <is>
          <t>PH-LAG</t>
        </is>
      </c>
      <c r="B4459" t="inlineStr">
        <is>
          <t>Laguna</t>
        </is>
      </c>
      <c r="C4459" t="inlineStr">
        <is>
          <t>PHLaguna</t>
        </is>
      </c>
    </row>
    <row r="4460">
      <c r="A4460" t="inlineStr">
        <is>
          <t>PH-QUE</t>
        </is>
      </c>
      <c r="B4460" t="inlineStr">
        <is>
          <t>Quezon</t>
        </is>
      </c>
      <c r="C4460" t="inlineStr">
        <is>
          <t>PHQuezon</t>
        </is>
      </c>
    </row>
    <row r="4461">
      <c r="A4461" t="inlineStr">
        <is>
          <t>PH-QUE</t>
        </is>
      </c>
      <c r="B4461" t="inlineStr">
        <is>
          <t>Keson</t>
        </is>
      </c>
      <c r="C4461" t="inlineStr">
        <is>
          <t>PHKeson</t>
        </is>
      </c>
    </row>
    <row r="4462">
      <c r="A4462" t="inlineStr">
        <is>
          <t>PH-RIZ</t>
        </is>
      </c>
      <c r="B4462" t="inlineStr">
        <is>
          <t>Rizal</t>
        </is>
      </c>
      <c r="C4462" t="inlineStr">
        <is>
          <t>PHRizal</t>
        </is>
      </c>
    </row>
    <row r="4463">
      <c r="A4463" t="inlineStr">
        <is>
          <t>PH-RIZ</t>
        </is>
      </c>
      <c r="B4463" t="inlineStr">
        <is>
          <t>Risal</t>
        </is>
      </c>
      <c r="C4463" t="inlineStr">
        <is>
          <t>PHRisal</t>
        </is>
      </c>
    </row>
    <row r="4464">
      <c r="A4464" t="inlineStr">
        <is>
          <t>PH-41</t>
        </is>
      </c>
      <c r="B4464" t="inlineStr">
        <is>
          <t>Mimaropa (Region IV-B)</t>
        </is>
      </c>
      <c r="C4464" t="inlineStr">
        <is>
          <t>PHMimaropa (Region IV-B)</t>
        </is>
      </c>
    </row>
    <row r="4465">
      <c r="A4465" t="inlineStr">
        <is>
          <t>PH-41</t>
        </is>
      </c>
      <c r="B4465" t="inlineStr">
        <is>
          <t>Rehiyon ng Mimaropa</t>
        </is>
      </c>
      <c r="C4465" t="inlineStr">
        <is>
          <t>PHRehiyon ng Mimaropa</t>
        </is>
      </c>
    </row>
    <row r="4466">
      <c r="A4466" t="inlineStr">
        <is>
          <t>PH-MAD</t>
        </is>
      </c>
      <c r="B4466" t="inlineStr">
        <is>
          <t>Marinduque</t>
        </is>
      </c>
      <c r="C4466" t="inlineStr">
        <is>
          <t>PHMarinduque</t>
        </is>
      </c>
    </row>
    <row r="4467">
      <c r="A4467" t="inlineStr">
        <is>
          <t>PH-MAD</t>
        </is>
      </c>
      <c r="B4467" t="inlineStr">
        <is>
          <t>Marinduke</t>
        </is>
      </c>
      <c r="C4467" t="inlineStr">
        <is>
          <t>PHMarinduke</t>
        </is>
      </c>
    </row>
    <row r="4468">
      <c r="A4468" t="inlineStr">
        <is>
          <t>PH-MDC</t>
        </is>
      </c>
      <c r="B4468" t="inlineStr">
        <is>
          <t>Mindoro Occidental</t>
        </is>
      </c>
      <c r="C4468" t="inlineStr">
        <is>
          <t>PHMindoro Occidental</t>
        </is>
      </c>
    </row>
    <row r="4469">
      <c r="A4469" t="inlineStr">
        <is>
          <t>PH-MDC</t>
        </is>
      </c>
      <c r="B4469" t="inlineStr">
        <is>
          <t>Kanlurang Mindoro</t>
        </is>
      </c>
      <c r="C4469" t="inlineStr">
        <is>
          <t>PHKanlurang Mindoro</t>
        </is>
      </c>
    </row>
    <row r="4470">
      <c r="A4470" t="inlineStr">
        <is>
          <t>PH-MDR</t>
        </is>
      </c>
      <c r="B4470" t="inlineStr">
        <is>
          <t>Mindoro Oriental</t>
        </is>
      </c>
      <c r="C4470" t="inlineStr">
        <is>
          <t>PHMindoro Oriental</t>
        </is>
      </c>
    </row>
    <row r="4471">
      <c r="A4471" t="inlineStr">
        <is>
          <t>PH-MDR</t>
        </is>
      </c>
      <c r="B4471" t="inlineStr">
        <is>
          <t>Silangang Mindoro</t>
        </is>
      </c>
      <c r="C4471" t="inlineStr">
        <is>
          <t>PHSilangang Mindoro</t>
        </is>
      </c>
    </row>
    <row r="4472">
      <c r="A4472" t="inlineStr">
        <is>
          <t>PH-PLW</t>
        </is>
      </c>
      <c r="B4472" t="inlineStr">
        <is>
          <t>Palawan</t>
        </is>
      </c>
      <c r="C4472" t="inlineStr">
        <is>
          <t>PHPalawan</t>
        </is>
      </c>
    </row>
    <row r="4473">
      <c r="A4473" t="inlineStr">
        <is>
          <t>PH-PLW</t>
        </is>
      </c>
      <c r="B4473" t="inlineStr">
        <is>
          <t>Palawan</t>
        </is>
      </c>
      <c r="C4473" t="inlineStr">
        <is>
          <t>PHPalawan</t>
        </is>
      </c>
    </row>
    <row r="4474">
      <c r="A4474" t="inlineStr">
        <is>
          <t>PH-ROM</t>
        </is>
      </c>
      <c r="B4474" t="inlineStr">
        <is>
          <t>Romblon</t>
        </is>
      </c>
      <c r="C4474" t="inlineStr">
        <is>
          <t>PHRomblon</t>
        </is>
      </c>
    </row>
    <row r="4475">
      <c r="A4475" t="inlineStr">
        <is>
          <t>PH-ROM</t>
        </is>
      </c>
      <c r="B4475" t="inlineStr">
        <is>
          <t>Romblon</t>
        </is>
      </c>
      <c r="C4475" t="inlineStr">
        <is>
          <t>PHRomblon</t>
        </is>
      </c>
    </row>
    <row r="4476">
      <c r="A4476" t="inlineStr">
        <is>
          <t>PK-GB</t>
        </is>
      </c>
      <c r="B4476" t="inlineStr">
        <is>
          <t>Gilgit-Baltistan</t>
        </is>
      </c>
      <c r="C4476" t="inlineStr">
        <is>
          <t>PKGilgit-Baltistan</t>
        </is>
      </c>
    </row>
    <row r="4477">
      <c r="A4477" t="inlineStr">
        <is>
          <t>PK-GB</t>
        </is>
      </c>
      <c r="B4477" t="inlineStr">
        <is>
          <t>Gilgit-Baltistān</t>
        </is>
      </c>
      <c r="C4477" t="inlineStr">
        <is>
          <t>PKGilgit-Baltistān</t>
        </is>
      </c>
    </row>
    <row r="4478">
      <c r="A4478" t="inlineStr">
        <is>
          <t>PK-JK</t>
        </is>
      </c>
      <c r="B4478" t="inlineStr">
        <is>
          <t>Azad Jammu and Kashmir</t>
        </is>
      </c>
      <c r="C4478" t="inlineStr">
        <is>
          <t>PKAzad Jammu and Kashmir</t>
        </is>
      </c>
    </row>
    <row r="4479">
      <c r="A4479" t="inlineStr">
        <is>
          <t>PK-JK</t>
        </is>
      </c>
      <c r="B4479" t="inlineStr">
        <is>
          <t>Āzād Jammūñ o Kashmīr</t>
        </is>
      </c>
      <c r="C4479" t="inlineStr">
        <is>
          <t>PKĀzād Jammūñ o Kashmīr</t>
        </is>
      </c>
    </row>
    <row r="4480">
      <c r="A4480" t="inlineStr">
        <is>
          <t>PK-IS</t>
        </is>
      </c>
      <c r="B4480" t="inlineStr">
        <is>
          <t>Islamabad</t>
        </is>
      </c>
      <c r="C4480" t="inlineStr">
        <is>
          <t>PKIslamabad</t>
        </is>
      </c>
    </row>
    <row r="4481">
      <c r="A4481" t="inlineStr">
        <is>
          <t>PK-IS</t>
        </is>
      </c>
      <c r="B4481" t="inlineStr">
        <is>
          <t>Islāmābād</t>
        </is>
      </c>
      <c r="C4481" t="inlineStr">
        <is>
          <t>PKIslāmābād</t>
        </is>
      </c>
    </row>
    <row r="4482">
      <c r="A4482" t="inlineStr">
        <is>
          <t>PK-BA</t>
        </is>
      </c>
      <c r="B4482" t="inlineStr">
        <is>
          <t>Balochistan</t>
        </is>
      </c>
      <c r="C4482" t="inlineStr">
        <is>
          <t>PKBalochistan</t>
        </is>
      </c>
    </row>
    <row r="4483">
      <c r="A4483" t="inlineStr">
        <is>
          <t>PK-BA</t>
        </is>
      </c>
      <c r="B4483" t="inlineStr">
        <is>
          <t>Balōchistān</t>
        </is>
      </c>
      <c r="C4483" t="inlineStr">
        <is>
          <t>PKBalōchistān</t>
        </is>
      </c>
    </row>
    <row r="4484">
      <c r="A4484" t="inlineStr">
        <is>
          <t>PK-KP</t>
        </is>
      </c>
      <c r="B4484" t="inlineStr">
        <is>
          <t>Khyber Pakhtunkhwa</t>
        </is>
      </c>
      <c r="C4484" t="inlineStr">
        <is>
          <t>PKKhyber Pakhtunkhwa</t>
        </is>
      </c>
    </row>
    <row r="4485">
      <c r="A4485" t="inlineStr">
        <is>
          <t>PK-KP</t>
        </is>
      </c>
      <c r="B4485" t="inlineStr">
        <is>
          <t>Khaībar Pakhtūnkhwā</t>
        </is>
      </c>
      <c r="C4485" t="inlineStr">
        <is>
          <t>PKKhaībar Pakhtūnkhwā</t>
        </is>
      </c>
    </row>
    <row r="4486">
      <c r="A4486" t="inlineStr">
        <is>
          <t>PK-PB</t>
        </is>
      </c>
      <c r="B4486" t="inlineStr">
        <is>
          <t>Punjab</t>
        </is>
      </c>
      <c r="C4486" t="inlineStr">
        <is>
          <t>PKPunjab</t>
        </is>
      </c>
    </row>
    <row r="4487">
      <c r="A4487" t="inlineStr">
        <is>
          <t>PK-PB</t>
        </is>
      </c>
      <c r="B4487" t="inlineStr">
        <is>
          <t>Panjāb</t>
        </is>
      </c>
      <c r="C4487" t="inlineStr">
        <is>
          <t>PKPanjāb</t>
        </is>
      </c>
    </row>
    <row r="4488">
      <c r="A4488" t="inlineStr">
        <is>
          <t>PK-SD</t>
        </is>
      </c>
      <c r="B4488" t="inlineStr">
        <is>
          <t>Sindh</t>
        </is>
      </c>
      <c r="C4488" t="inlineStr">
        <is>
          <t>PKSindh</t>
        </is>
      </c>
    </row>
    <row r="4489">
      <c r="A4489" t="inlineStr">
        <is>
          <t>PK-SD</t>
        </is>
      </c>
      <c r="B4489" t="inlineStr">
        <is>
          <t>Sindh</t>
        </is>
      </c>
      <c r="C4489" t="inlineStr">
        <is>
          <t>PKSindh</t>
        </is>
      </c>
    </row>
    <row r="4490">
      <c r="A4490" t="inlineStr">
        <is>
          <t>PL-02</t>
        </is>
      </c>
      <c r="B4490" t="inlineStr">
        <is>
          <t>Dolnośląskie</t>
        </is>
      </c>
      <c r="C4490" t="inlineStr">
        <is>
          <t>PLDolnośląskie</t>
        </is>
      </c>
    </row>
    <row r="4491">
      <c r="A4491" t="inlineStr">
        <is>
          <t>PL-04</t>
        </is>
      </c>
      <c r="B4491" t="inlineStr">
        <is>
          <t>Kujawsko-Pomorskie</t>
        </is>
      </c>
      <c r="C4491" t="inlineStr">
        <is>
          <t>PLKujawsko-Pomorskie</t>
        </is>
      </c>
    </row>
    <row r="4492">
      <c r="A4492" t="inlineStr">
        <is>
          <t>PL-06</t>
        </is>
      </c>
      <c r="B4492" t="inlineStr">
        <is>
          <t>Lubelskie</t>
        </is>
      </c>
      <c r="C4492" t="inlineStr">
        <is>
          <t>PLLubelskie</t>
        </is>
      </c>
    </row>
    <row r="4493">
      <c r="A4493" t="inlineStr">
        <is>
          <t>PL-08</t>
        </is>
      </c>
      <c r="B4493" t="inlineStr">
        <is>
          <t>Lubuskie</t>
        </is>
      </c>
      <c r="C4493" t="inlineStr">
        <is>
          <t>PLLubuskie</t>
        </is>
      </c>
    </row>
    <row r="4494">
      <c r="A4494" t="inlineStr">
        <is>
          <t>PL-10</t>
        </is>
      </c>
      <c r="B4494" t="inlineStr">
        <is>
          <t>Łódzkie</t>
        </is>
      </c>
      <c r="C4494" t="inlineStr">
        <is>
          <t>PLŁódzkie</t>
        </is>
      </c>
    </row>
    <row r="4495">
      <c r="A4495" t="inlineStr">
        <is>
          <t>PL-12</t>
        </is>
      </c>
      <c r="B4495" t="inlineStr">
        <is>
          <t>Małopolskie</t>
        </is>
      </c>
      <c r="C4495" t="inlineStr">
        <is>
          <t>PLMałopolskie</t>
        </is>
      </c>
    </row>
    <row r="4496">
      <c r="A4496" t="inlineStr">
        <is>
          <t>PL-14</t>
        </is>
      </c>
      <c r="B4496" t="inlineStr">
        <is>
          <t>Mazowieckie</t>
        </is>
      </c>
      <c r="C4496" t="inlineStr">
        <is>
          <t>PLMazowieckie</t>
        </is>
      </c>
    </row>
    <row r="4497">
      <c r="A4497" t="inlineStr">
        <is>
          <t>PL-16</t>
        </is>
      </c>
      <c r="B4497" t="inlineStr">
        <is>
          <t>Opolskie</t>
        </is>
      </c>
      <c r="C4497" t="inlineStr">
        <is>
          <t>PLOpolskie</t>
        </is>
      </c>
    </row>
    <row r="4498">
      <c r="A4498" t="inlineStr">
        <is>
          <t>PL-18</t>
        </is>
      </c>
      <c r="B4498" t="inlineStr">
        <is>
          <t>Podkarpackie</t>
        </is>
      </c>
      <c r="C4498" t="inlineStr">
        <is>
          <t>PLPodkarpackie</t>
        </is>
      </c>
    </row>
    <row r="4499">
      <c r="A4499" t="inlineStr">
        <is>
          <t>PL-20</t>
        </is>
      </c>
      <c r="B4499" t="inlineStr">
        <is>
          <t>Podlaskie</t>
        </is>
      </c>
      <c r="C4499" t="inlineStr">
        <is>
          <t>PLPodlaskie</t>
        </is>
      </c>
    </row>
    <row r="4500">
      <c r="A4500" t="inlineStr">
        <is>
          <t>PL-22</t>
        </is>
      </c>
      <c r="B4500" t="inlineStr">
        <is>
          <t>Pomorskie</t>
        </is>
      </c>
      <c r="C4500" t="inlineStr">
        <is>
          <t>PLPomorskie</t>
        </is>
      </c>
    </row>
    <row r="4501">
      <c r="A4501" t="inlineStr">
        <is>
          <t>PL-24</t>
        </is>
      </c>
      <c r="B4501" t="inlineStr">
        <is>
          <t>Śląskie</t>
        </is>
      </c>
      <c r="C4501" t="inlineStr">
        <is>
          <t>PLŚląskie</t>
        </is>
      </c>
    </row>
    <row r="4502">
      <c r="A4502" t="inlineStr">
        <is>
          <t>PL-26</t>
        </is>
      </c>
      <c r="B4502" t="inlineStr">
        <is>
          <t>Świętokrzyskie</t>
        </is>
      </c>
      <c r="C4502" t="inlineStr">
        <is>
          <t>PLŚwiętokrzyskie</t>
        </is>
      </c>
    </row>
    <row r="4503">
      <c r="A4503" t="inlineStr">
        <is>
          <t>PL-28</t>
        </is>
      </c>
      <c r="B4503" t="inlineStr">
        <is>
          <t>Warmińsko-Mazurskie</t>
        </is>
      </c>
      <c r="C4503" t="inlineStr">
        <is>
          <t>PLWarmińsko-Mazurskie</t>
        </is>
      </c>
    </row>
    <row r="4504">
      <c r="A4504" t="inlineStr">
        <is>
          <t>PL-30</t>
        </is>
      </c>
      <c r="B4504" t="inlineStr">
        <is>
          <t>Wielkopolskie</t>
        </is>
      </c>
      <c r="C4504" t="inlineStr">
        <is>
          <t>PLWielkopolskie</t>
        </is>
      </c>
    </row>
    <row r="4505">
      <c r="A4505" t="inlineStr">
        <is>
          <t>PL-32</t>
        </is>
      </c>
      <c r="B4505" t="inlineStr">
        <is>
          <t>Zachodniopomorskie</t>
        </is>
      </c>
      <c r="C4505" t="inlineStr">
        <is>
          <t>PLZachodniopomorskie</t>
        </is>
      </c>
    </row>
    <row r="4506">
      <c r="A4506" t="inlineStr">
        <is>
          <t>PS-BTH</t>
        </is>
      </c>
      <c r="B4506" t="inlineStr">
        <is>
          <t>Bayt Laḩm</t>
        </is>
      </c>
      <c r="C4506" t="inlineStr">
        <is>
          <t>PSBayt Laḩm</t>
        </is>
      </c>
    </row>
    <row r="4507">
      <c r="A4507" t="inlineStr">
        <is>
          <t>PS-BTH</t>
        </is>
      </c>
      <c r="B4507" t="inlineStr">
        <is>
          <t>Bethlehem</t>
        </is>
      </c>
      <c r="C4507" t="inlineStr">
        <is>
          <t>PSBethlehem</t>
        </is>
      </c>
    </row>
    <row r="4508">
      <c r="A4508" t="inlineStr">
        <is>
          <t>PS-DEB</t>
        </is>
      </c>
      <c r="B4508" t="inlineStr">
        <is>
          <t>Dayr al Balaḩ</t>
        </is>
      </c>
      <c r="C4508" t="inlineStr">
        <is>
          <t>PSDayr al Balaḩ</t>
        </is>
      </c>
    </row>
    <row r="4509">
      <c r="A4509" t="inlineStr">
        <is>
          <t>PS-DEB</t>
        </is>
      </c>
      <c r="B4509" t="inlineStr">
        <is>
          <t>Deir El Balah</t>
        </is>
      </c>
      <c r="C4509" t="inlineStr">
        <is>
          <t>PSDeir El Balah</t>
        </is>
      </c>
    </row>
    <row r="4510">
      <c r="A4510" t="inlineStr">
        <is>
          <t>PS-GZA</t>
        </is>
      </c>
      <c r="B4510" t="inlineStr">
        <is>
          <t>Ghazzah</t>
        </is>
      </c>
      <c r="C4510" t="inlineStr">
        <is>
          <t>PSGhazzah</t>
        </is>
      </c>
    </row>
    <row r="4511">
      <c r="A4511" t="inlineStr">
        <is>
          <t>PS-GZA</t>
        </is>
      </c>
      <c r="B4511" t="inlineStr">
        <is>
          <t>Gaza</t>
        </is>
      </c>
      <c r="C4511" t="inlineStr">
        <is>
          <t>PSGaza</t>
        </is>
      </c>
    </row>
    <row r="4512">
      <c r="A4512" t="inlineStr">
        <is>
          <t>PS-HBN</t>
        </is>
      </c>
      <c r="B4512" t="inlineStr">
        <is>
          <t>Al Khalīl</t>
        </is>
      </c>
      <c r="C4512" t="inlineStr">
        <is>
          <t>PSAl Khalīl</t>
        </is>
      </c>
    </row>
    <row r="4513">
      <c r="A4513" t="inlineStr">
        <is>
          <t>PS-HBN</t>
        </is>
      </c>
      <c r="B4513" t="inlineStr">
        <is>
          <t>Hebron</t>
        </is>
      </c>
      <c r="C4513" t="inlineStr">
        <is>
          <t>PSHebron</t>
        </is>
      </c>
    </row>
    <row r="4514">
      <c r="A4514" t="inlineStr">
        <is>
          <t>PS-JEM</t>
        </is>
      </c>
      <c r="B4514" t="inlineStr">
        <is>
          <t>Al Quds</t>
        </is>
      </c>
      <c r="C4514" t="inlineStr">
        <is>
          <t>PSAl Quds</t>
        </is>
      </c>
    </row>
    <row r="4515">
      <c r="A4515" t="inlineStr">
        <is>
          <t>PS-JEM</t>
        </is>
      </c>
      <c r="B4515" t="inlineStr">
        <is>
          <t>Jerusalem</t>
        </is>
      </c>
      <c r="C4515" t="inlineStr">
        <is>
          <t>PSJerusalem</t>
        </is>
      </c>
    </row>
    <row r="4516">
      <c r="A4516" t="inlineStr">
        <is>
          <t>PS-JEN</t>
        </is>
      </c>
      <c r="B4516" t="inlineStr">
        <is>
          <t>Janīn</t>
        </is>
      </c>
      <c r="C4516" t="inlineStr">
        <is>
          <t>PSJanīn</t>
        </is>
      </c>
    </row>
    <row r="4517">
      <c r="A4517" t="inlineStr">
        <is>
          <t>PS-JEN</t>
        </is>
      </c>
      <c r="B4517" t="inlineStr">
        <is>
          <t>Jenin</t>
        </is>
      </c>
      <c r="C4517" t="inlineStr">
        <is>
          <t>PSJenin</t>
        </is>
      </c>
    </row>
    <row r="4518">
      <c r="A4518" t="inlineStr">
        <is>
          <t>PS-JRH</t>
        </is>
      </c>
      <c r="B4518" t="inlineStr">
        <is>
          <t>Arīḩā wal Aghwār</t>
        </is>
      </c>
      <c r="C4518" t="inlineStr">
        <is>
          <t>PSArīḩā wal Aghwār</t>
        </is>
      </c>
    </row>
    <row r="4519">
      <c r="A4519" t="inlineStr">
        <is>
          <t>PS-JRH</t>
        </is>
      </c>
      <c r="B4519" t="inlineStr">
        <is>
          <t>Jericho and Al Aghwar</t>
        </is>
      </c>
      <c r="C4519" t="inlineStr">
        <is>
          <t>PSJericho and Al Aghwar</t>
        </is>
      </c>
    </row>
    <row r="4520">
      <c r="A4520" t="inlineStr">
        <is>
          <t>PS-KYS</t>
        </is>
      </c>
      <c r="B4520" t="inlineStr">
        <is>
          <t>Khān Yūnis</t>
        </is>
      </c>
      <c r="C4520" t="inlineStr">
        <is>
          <t>PSKhān Yūnis</t>
        </is>
      </c>
    </row>
    <row r="4521">
      <c r="A4521" t="inlineStr">
        <is>
          <t>PS-KYS</t>
        </is>
      </c>
      <c r="B4521" t="inlineStr">
        <is>
          <t>Khan Yunis</t>
        </is>
      </c>
      <c r="C4521" t="inlineStr">
        <is>
          <t>PSKhan Yunis</t>
        </is>
      </c>
    </row>
    <row r="4522">
      <c r="A4522" t="inlineStr">
        <is>
          <t>PS-NBS</t>
        </is>
      </c>
      <c r="B4522" t="inlineStr">
        <is>
          <t>Nāblus</t>
        </is>
      </c>
      <c r="C4522" t="inlineStr">
        <is>
          <t>PSNāblus</t>
        </is>
      </c>
    </row>
    <row r="4523">
      <c r="A4523" t="inlineStr">
        <is>
          <t>PS-NBS</t>
        </is>
      </c>
      <c r="B4523" t="inlineStr">
        <is>
          <t>Nablus</t>
        </is>
      </c>
      <c r="C4523" t="inlineStr">
        <is>
          <t>PSNablus</t>
        </is>
      </c>
    </row>
    <row r="4524">
      <c r="A4524" t="inlineStr">
        <is>
          <t>PS-NGZ</t>
        </is>
      </c>
      <c r="B4524" t="inlineStr">
        <is>
          <t>Shamāl Ghazzah</t>
        </is>
      </c>
      <c r="C4524" t="inlineStr">
        <is>
          <t>PSShamāl Ghazzah</t>
        </is>
      </c>
    </row>
    <row r="4525">
      <c r="A4525" t="inlineStr">
        <is>
          <t>PS-NGZ</t>
        </is>
      </c>
      <c r="B4525" t="inlineStr">
        <is>
          <t>North Gaza</t>
        </is>
      </c>
      <c r="C4525" t="inlineStr">
        <is>
          <t>PSNorth Gaza</t>
        </is>
      </c>
    </row>
    <row r="4526">
      <c r="A4526" t="inlineStr">
        <is>
          <t>PS-QQA</t>
        </is>
      </c>
      <c r="B4526" t="inlineStr">
        <is>
          <t>Qalqīlyah</t>
        </is>
      </c>
      <c r="C4526" t="inlineStr">
        <is>
          <t>PSQalqīlyah</t>
        </is>
      </c>
    </row>
    <row r="4527">
      <c r="A4527" t="inlineStr">
        <is>
          <t>PS-QQA</t>
        </is>
      </c>
      <c r="B4527" t="inlineStr">
        <is>
          <t>Qalqilya</t>
        </is>
      </c>
      <c r="C4527" t="inlineStr">
        <is>
          <t>PSQalqilya</t>
        </is>
      </c>
    </row>
    <row r="4528">
      <c r="A4528" t="inlineStr">
        <is>
          <t>PS-RBH</t>
        </is>
      </c>
      <c r="B4528" t="inlineStr">
        <is>
          <t>Rām Allāh wal Bīrah</t>
        </is>
      </c>
      <c r="C4528" t="inlineStr">
        <is>
          <t>PSRām Allāh wal Bīrah</t>
        </is>
      </c>
    </row>
    <row r="4529">
      <c r="A4529" t="inlineStr">
        <is>
          <t>PS-RBH</t>
        </is>
      </c>
      <c r="B4529" t="inlineStr">
        <is>
          <t>Ramallah</t>
        </is>
      </c>
      <c r="C4529" t="inlineStr">
        <is>
          <t>PSRamallah</t>
        </is>
      </c>
    </row>
    <row r="4530">
      <c r="A4530" t="inlineStr">
        <is>
          <t>PS-RFH</t>
        </is>
      </c>
      <c r="B4530" t="inlineStr">
        <is>
          <t>Rafaḩ</t>
        </is>
      </c>
      <c r="C4530" t="inlineStr">
        <is>
          <t>PSRafaḩ</t>
        </is>
      </c>
    </row>
    <row r="4531">
      <c r="A4531" t="inlineStr">
        <is>
          <t>PS-RFH</t>
        </is>
      </c>
      <c r="B4531" t="inlineStr">
        <is>
          <t>Rafah</t>
        </is>
      </c>
      <c r="C4531" t="inlineStr">
        <is>
          <t>PSRafah</t>
        </is>
      </c>
    </row>
    <row r="4532">
      <c r="A4532" t="inlineStr">
        <is>
          <t>PS-SLT</t>
        </is>
      </c>
      <c r="B4532" t="inlineStr">
        <is>
          <t>Salfīt</t>
        </is>
      </c>
      <c r="C4532" t="inlineStr">
        <is>
          <t>PSSalfīt</t>
        </is>
      </c>
    </row>
    <row r="4533">
      <c r="A4533" t="inlineStr">
        <is>
          <t>PS-SLT</t>
        </is>
      </c>
      <c r="B4533" t="inlineStr">
        <is>
          <t>Salfit</t>
        </is>
      </c>
      <c r="C4533" t="inlineStr">
        <is>
          <t>PSSalfit</t>
        </is>
      </c>
    </row>
    <row r="4534">
      <c r="A4534" t="inlineStr">
        <is>
          <t>PS-TBS</t>
        </is>
      </c>
      <c r="B4534" t="inlineStr">
        <is>
          <t>Ţūbās</t>
        </is>
      </c>
      <c r="C4534" t="inlineStr">
        <is>
          <t>PSŢūbās</t>
        </is>
      </c>
    </row>
    <row r="4535">
      <c r="A4535" t="inlineStr">
        <is>
          <t>PS-TBS</t>
        </is>
      </c>
      <c r="B4535" t="inlineStr">
        <is>
          <t>Tubas</t>
        </is>
      </c>
      <c r="C4535" t="inlineStr">
        <is>
          <t>PSTubas</t>
        </is>
      </c>
    </row>
    <row r="4536">
      <c r="A4536" t="inlineStr">
        <is>
          <t>PS-TKM</t>
        </is>
      </c>
      <c r="B4536" t="inlineStr">
        <is>
          <t>Ţūlkarm</t>
        </is>
      </c>
      <c r="C4536" t="inlineStr">
        <is>
          <t>PSŢūlkarm</t>
        </is>
      </c>
    </row>
    <row r="4537">
      <c r="A4537" t="inlineStr">
        <is>
          <t>PS-TKM</t>
        </is>
      </c>
      <c r="B4537" t="inlineStr">
        <is>
          <t>Tulkarm</t>
        </is>
      </c>
      <c r="C4537" t="inlineStr">
        <is>
          <t>PSTulkarm</t>
        </is>
      </c>
    </row>
    <row r="4538">
      <c r="A4538" t="inlineStr">
        <is>
          <t>PT-20</t>
        </is>
      </c>
      <c r="B4538" t="inlineStr">
        <is>
          <t>Região Autónoma dos Açores</t>
        </is>
      </c>
      <c r="C4538" t="inlineStr">
        <is>
          <t>PTRegião Autónoma dos Açores</t>
        </is>
      </c>
    </row>
    <row r="4539">
      <c r="A4539" t="inlineStr">
        <is>
          <t>PT-30</t>
        </is>
      </c>
      <c r="B4539" t="inlineStr">
        <is>
          <t>Região Autónoma da Madeira</t>
        </is>
      </c>
      <c r="C4539" t="inlineStr">
        <is>
          <t>PTRegião Autónoma da Madeira</t>
        </is>
      </c>
    </row>
    <row r="4540">
      <c r="A4540" t="inlineStr">
        <is>
          <t>PT-01</t>
        </is>
      </c>
      <c r="B4540" t="inlineStr">
        <is>
          <t>Aveiro</t>
        </is>
      </c>
      <c r="C4540" t="inlineStr">
        <is>
          <t>PTAveiro</t>
        </is>
      </c>
    </row>
    <row r="4541">
      <c r="A4541" t="inlineStr">
        <is>
          <t>PT-02</t>
        </is>
      </c>
      <c r="B4541" t="inlineStr">
        <is>
          <t>Beja</t>
        </is>
      </c>
      <c r="C4541" t="inlineStr">
        <is>
          <t>PTBeja</t>
        </is>
      </c>
    </row>
    <row r="4542">
      <c r="A4542" t="inlineStr">
        <is>
          <t>PT-03</t>
        </is>
      </c>
      <c r="B4542" t="inlineStr">
        <is>
          <t>Braga</t>
        </is>
      </c>
      <c r="C4542" t="inlineStr">
        <is>
          <t>PTBraga</t>
        </is>
      </c>
    </row>
    <row r="4543">
      <c r="A4543" t="inlineStr">
        <is>
          <t>PT-04</t>
        </is>
      </c>
      <c r="B4543" t="inlineStr">
        <is>
          <t>Bragança</t>
        </is>
      </c>
      <c r="C4543" t="inlineStr">
        <is>
          <t>PTBragança</t>
        </is>
      </c>
    </row>
    <row r="4544">
      <c r="A4544" t="inlineStr">
        <is>
          <t>PT-05</t>
        </is>
      </c>
      <c r="B4544" t="inlineStr">
        <is>
          <t>Castelo Branco</t>
        </is>
      </c>
      <c r="C4544" t="inlineStr">
        <is>
          <t>PTCastelo Branco</t>
        </is>
      </c>
    </row>
    <row r="4545">
      <c r="A4545" t="inlineStr">
        <is>
          <t>PT-06</t>
        </is>
      </c>
      <c r="B4545" t="inlineStr">
        <is>
          <t>Coimbra</t>
        </is>
      </c>
      <c r="C4545" t="inlineStr">
        <is>
          <t>PTCoimbra</t>
        </is>
      </c>
    </row>
    <row r="4546">
      <c r="A4546" t="inlineStr">
        <is>
          <t>PT-07</t>
        </is>
      </c>
      <c r="B4546" t="inlineStr">
        <is>
          <t>Évora</t>
        </is>
      </c>
      <c r="C4546" t="inlineStr">
        <is>
          <t>PTÉvora</t>
        </is>
      </c>
    </row>
    <row r="4547">
      <c r="A4547" t="inlineStr">
        <is>
          <t>PT-08</t>
        </is>
      </c>
      <c r="B4547" t="inlineStr">
        <is>
          <t>Faro</t>
        </is>
      </c>
      <c r="C4547" t="inlineStr">
        <is>
          <t>PTFaro</t>
        </is>
      </c>
    </row>
    <row r="4548">
      <c r="A4548" t="inlineStr">
        <is>
          <t>PT-09</t>
        </is>
      </c>
      <c r="B4548" t="inlineStr">
        <is>
          <t>Guarda</t>
        </is>
      </c>
      <c r="C4548" t="inlineStr">
        <is>
          <t>PTGuarda</t>
        </is>
      </c>
    </row>
    <row r="4549">
      <c r="A4549" t="inlineStr">
        <is>
          <t>PT-10</t>
        </is>
      </c>
      <c r="B4549" t="inlineStr">
        <is>
          <t>Leiria</t>
        </is>
      </c>
      <c r="C4549" t="inlineStr">
        <is>
          <t>PTLeiria</t>
        </is>
      </c>
    </row>
    <row r="4550">
      <c r="A4550" t="inlineStr">
        <is>
          <t>PT-11</t>
        </is>
      </c>
      <c r="B4550" t="inlineStr">
        <is>
          <t>Lisboa</t>
        </is>
      </c>
      <c r="C4550" t="inlineStr">
        <is>
          <t>PTLisboa</t>
        </is>
      </c>
    </row>
    <row r="4551">
      <c r="A4551" t="inlineStr">
        <is>
          <t>PT-12</t>
        </is>
      </c>
      <c r="B4551" t="inlineStr">
        <is>
          <t>Portalegre</t>
        </is>
      </c>
      <c r="C4551" t="inlineStr">
        <is>
          <t>PTPortalegre</t>
        </is>
      </c>
    </row>
    <row r="4552">
      <c r="A4552" t="inlineStr">
        <is>
          <t>PT-13</t>
        </is>
      </c>
      <c r="B4552" t="inlineStr">
        <is>
          <t>Porto</t>
        </is>
      </c>
      <c r="C4552" t="inlineStr">
        <is>
          <t>PTPorto</t>
        </is>
      </c>
    </row>
    <row r="4553">
      <c r="A4553" t="inlineStr">
        <is>
          <t>PT-14</t>
        </is>
      </c>
      <c r="B4553" t="inlineStr">
        <is>
          <t>Santarém</t>
        </is>
      </c>
      <c r="C4553" t="inlineStr">
        <is>
          <t>PTSantarém</t>
        </is>
      </c>
    </row>
    <row r="4554">
      <c r="A4554" t="inlineStr">
        <is>
          <t>PT-15</t>
        </is>
      </c>
      <c r="B4554" t="inlineStr">
        <is>
          <t>Setúbal</t>
        </is>
      </c>
      <c r="C4554" t="inlineStr">
        <is>
          <t>PTSetúbal</t>
        </is>
      </c>
    </row>
    <row r="4555">
      <c r="A4555" t="inlineStr">
        <is>
          <t>PT-16</t>
        </is>
      </c>
      <c r="B4555" t="inlineStr">
        <is>
          <t>Viana do Castelo</t>
        </is>
      </c>
      <c r="C4555" t="inlineStr">
        <is>
          <t>PTViana do Castelo</t>
        </is>
      </c>
    </row>
    <row r="4556">
      <c r="A4556" t="inlineStr">
        <is>
          <t>PT-17</t>
        </is>
      </c>
      <c r="B4556" t="inlineStr">
        <is>
          <t>Vila Real</t>
        </is>
      </c>
      <c r="C4556" t="inlineStr">
        <is>
          <t>PTVila Real</t>
        </is>
      </c>
    </row>
    <row r="4557">
      <c r="A4557" t="inlineStr">
        <is>
          <t>PT-18</t>
        </is>
      </c>
      <c r="B4557" t="inlineStr">
        <is>
          <t>Viseu</t>
        </is>
      </c>
      <c r="C4557" t="inlineStr">
        <is>
          <t>PTViseu</t>
        </is>
      </c>
    </row>
    <row r="4558">
      <c r="A4558" t="inlineStr">
        <is>
          <t>PW-002</t>
        </is>
      </c>
      <c r="B4558" t="inlineStr">
        <is>
          <t>Aimeliik</t>
        </is>
      </c>
      <c r="C4558" t="inlineStr">
        <is>
          <t>PWAimeliik</t>
        </is>
      </c>
    </row>
    <row r="4559">
      <c r="A4559" t="inlineStr">
        <is>
          <t>PW-002</t>
        </is>
      </c>
      <c r="B4559" t="inlineStr">
        <is>
          <t>Aimeliik</t>
        </is>
      </c>
      <c r="C4559" t="inlineStr">
        <is>
          <t>PWAimeliik</t>
        </is>
      </c>
    </row>
    <row r="4560">
      <c r="A4560" t="inlineStr">
        <is>
          <t>PW-004</t>
        </is>
      </c>
      <c r="B4560" t="inlineStr">
        <is>
          <t>Airai</t>
        </is>
      </c>
      <c r="C4560" t="inlineStr">
        <is>
          <t>PWAirai</t>
        </is>
      </c>
    </row>
    <row r="4561">
      <c r="A4561" t="inlineStr">
        <is>
          <t>PW-004</t>
        </is>
      </c>
      <c r="B4561" t="inlineStr">
        <is>
          <t>Airai</t>
        </is>
      </c>
      <c r="C4561" t="inlineStr">
        <is>
          <t>PWAirai</t>
        </is>
      </c>
    </row>
    <row r="4562">
      <c r="A4562" t="inlineStr">
        <is>
          <t>PW-010</t>
        </is>
      </c>
      <c r="B4562" t="inlineStr">
        <is>
          <t>Angaur</t>
        </is>
      </c>
      <c r="C4562" t="inlineStr">
        <is>
          <t>PWAngaur</t>
        </is>
      </c>
    </row>
    <row r="4563">
      <c r="A4563" t="inlineStr">
        <is>
          <t>PW-010</t>
        </is>
      </c>
      <c r="B4563" t="inlineStr">
        <is>
          <t>Angaur</t>
        </is>
      </c>
      <c r="C4563" t="inlineStr">
        <is>
          <t>PWAngaur</t>
        </is>
      </c>
    </row>
    <row r="4564">
      <c r="A4564" t="inlineStr">
        <is>
          <t>PW-050</t>
        </is>
      </c>
      <c r="B4564" t="inlineStr">
        <is>
          <t>Hatohobei</t>
        </is>
      </c>
      <c r="C4564" t="inlineStr">
        <is>
          <t>PWHatohobei</t>
        </is>
      </c>
    </row>
    <row r="4565">
      <c r="A4565" t="inlineStr">
        <is>
          <t>PW-050</t>
        </is>
      </c>
      <c r="B4565" t="inlineStr">
        <is>
          <t>Hatohobei</t>
        </is>
      </c>
      <c r="C4565" t="inlineStr">
        <is>
          <t>PWHatohobei</t>
        </is>
      </c>
    </row>
    <row r="4566">
      <c r="A4566" t="inlineStr">
        <is>
          <t>PW-100</t>
        </is>
      </c>
      <c r="B4566" t="inlineStr">
        <is>
          <t>Kayangel</t>
        </is>
      </c>
      <c r="C4566" t="inlineStr">
        <is>
          <t>PWKayangel</t>
        </is>
      </c>
    </row>
    <row r="4567">
      <c r="A4567" t="inlineStr">
        <is>
          <t>PW-100</t>
        </is>
      </c>
      <c r="B4567" t="inlineStr">
        <is>
          <t>Kayangel</t>
        </is>
      </c>
      <c r="C4567" t="inlineStr">
        <is>
          <t>PWKayangel</t>
        </is>
      </c>
    </row>
    <row r="4568">
      <c r="A4568" t="inlineStr">
        <is>
          <t>PW-150</t>
        </is>
      </c>
      <c r="B4568" t="inlineStr">
        <is>
          <t>Koror</t>
        </is>
      </c>
      <c r="C4568" t="inlineStr">
        <is>
          <t>PWKoror</t>
        </is>
      </c>
    </row>
    <row r="4569">
      <c r="A4569" t="inlineStr">
        <is>
          <t>PW-150</t>
        </is>
      </c>
      <c r="B4569" t="inlineStr">
        <is>
          <t>Koror</t>
        </is>
      </c>
      <c r="C4569" t="inlineStr">
        <is>
          <t>PWKoror</t>
        </is>
      </c>
    </row>
    <row r="4570">
      <c r="A4570" t="inlineStr">
        <is>
          <t>PW-212</t>
        </is>
      </c>
      <c r="B4570" t="inlineStr">
        <is>
          <t>Melekeok</t>
        </is>
      </c>
      <c r="C4570" t="inlineStr">
        <is>
          <t>PWMelekeok</t>
        </is>
      </c>
    </row>
    <row r="4571">
      <c r="A4571" t="inlineStr">
        <is>
          <t>PW-212</t>
        </is>
      </c>
      <c r="B4571" t="inlineStr">
        <is>
          <t>Melekeok</t>
        </is>
      </c>
      <c r="C4571" t="inlineStr">
        <is>
          <t>PWMelekeok</t>
        </is>
      </c>
    </row>
    <row r="4572">
      <c r="A4572" t="inlineStr">
        <is>
          <t>PW-214</t>
        </is>
      </c>
      <c r="B4572" t="inlineStr">
        <is>
          <t>Ngaraard</t>
        </is>
      </c>
      <c r="C4572" t="inlineStr">
        <is>
          <t>PWNgaraard</t>
        </is>
      </c>
    </row>
    <row r="4573">
      <c r="A4573" t="inlineStr">
        <is>
          <t>PW-214</t>
        </is>
      </c>
      <c r="B4573" t="inlineStr">
        <is>
          <t>Ngaraard</t>
        </is>
      </c>
      <c r="C4573" t="inlineStr">
        <is>
          <t>PWNgaraard</t>
        </is>
      </c>
    </row>
    <row r="4574">
      <c r="A4574" t="inlineStr">
        <is>
          <t>PW-218</t>
        </is>
      </c>
      <c r="B4574" t="inlineStr">
        <is>
          <t>Ngarchelong</t>
        </is>
      </c>
      <c r="C4574" t="inlineStr">
        <is>
          <t>PWNgarchelong</t>
        </is>
      </c>
    </row>
    <row r="4575">
      <c r="A4575" t="inlineStr">
        <is>
          <t>PW-218</t>
        </is>
      </c>
      <c r="B4575" t="inlineStr">
        <is>
          <t>Ngarchelong</t>
        </is>
      </c>
      <c r="C4575" t="inlineStr">
        <is>
          <t>PWNgarchelong</t>
        </is>
      </c>
    </row>
    <row r="4576">
      <c r="A4576" t="inlineStr">
        <is>
          <t>PW-222</t>
        </is>
      </c>
      <c r="B4576" t="inlineStr">
        <is>
          <t>Ngardmau</t>
        </is>
      </c>
      <c r="C4576" t="inlineStr">
        <is>
          <t>PWNgardmau</t>
        </is>
      </c>
    </row>
    <row r="4577">
      <c r="A4577" t="inlineStr">
        <is>
          <t>PW-222</t>
        </is>
      </c>
      <c r="B4577" t="inlineStr">
        <is>
          <t>Ngardmau</t>
        </is>
      </c>
      <c r="C4577" t="inlineStr">
        <is>
          <t>PWNgardmau</t>
        </is>
      </c>
    </row>
    <row r="4578">
      <c r="A4578" t="inlineStr">
        <is>
          <t>PW-224</t>
        </is>
      </c>
      <c r="B4578" t="inlineStr">
        <is>
          <t>Ngatpang</t>
        </is>
      </c>
      <c r="C4578" t="inlineStr">
        <is>
          <t>PWNgatpang</t>
        </is>
      </c>
    </row>
    <row r="4579">
      <c r="A4579" t="inlineStr">
        <is>
          <t>PW-224</t>
        </is>
      </c>
      <c r="B4579" t="inlineStr">
        <is>
          <t>Ngatpang</t>
        </is>
      </c>
      <c r="C4579" t="inlineStr">
        <is>
          <t>PWNgatpang</t>
        </is>
      </c>
    </row>
    <row r="4580">
      <c r="A4580" t="inlineStr">
        <is>
          <t>PW-226</t>
        </is>
      </c>
      <c r="B4580" t="inlineStr">
        <is>
          <t>Ngchesar</t>
        </is>
      </c>
      <c r="C4580" t="inlineStr">
        <is>
          <t>PWNgchesar</t>
        </is>
      </c>
    </row>
    <row r="4581">
      <c r="A4581" t="inlineStr">
        <is>
          <t>PW-226</t>
        </is>
      </c>
      <c r="B4581" t="inlineStr">
        <is>
          <t>Ngchesar</t>
        </is>
      </c>
      <c r="C4581" t="inlineStr">
        <is>
          <t>PWNgchesar</t>
        </is>
      </c>
    </row>
    <row r="4582">
      <c r="A4582" t="inlineStr">
        <is>
          <t>PW-227</t>
        </is>
      </c>
      <c r="B4582" t="inlineStr">
        <is>
          <t>Ngeremlengui</t>
        </is>
      </c>
      <c r="C4582" t="inlineStr">
        <is>
          <t>PWNgeremlengui</t>
        </is>
      </c>
    </row>
    <row r="4583">
      <c r="A4583" t="inlineStr">
        <is>
          <t>PW-227</t>
        </is>
      </c>
      <c r="B4583" t="inlineStr">
        <is>
          <t>Ngeremlengui</t>
        </is>
      </c>
      <c r="C4583" t="inlineStr">
        <is>
          <t>PWNgeremlengui</t>
        </is>
      </c>
    </row>
    <row r="4584">
      <c r="A4584" t="inlineStr">
        <is>
          <t>PW-228</t>
        </is>
      </c>
      <c r="B4584" t="inlineStr">
        <is>
          <t>Ngiwal</t>
        </is>
      </c>
      <c r="C4584" t="inlineStr">
        <is>
          <t>PWNgiwal</t>
        </is>
      </c>
    </row>
    <row r="4585">
      <c r="A4585" t="inlineStr">
        <is>
          <t>PW-228</t>
        </is>
      </c>
      <c r="B4585" t="inlineStr">
        <is>
          <t>Ngiwal</t>
        </is>
      </c>
      <c r="C4585" t="inlineStr">
        <is>
          <t>PWNgiwal</t>
        </is>
      </c>
    </row>
    <row r="4586">
      <c r="A4586" t="inlineStr">
        <is>
          <t>PW-350</t>
        </is>
      </c>
      <c r="B4586" t="inlineStr">
        <is>
          <t>Peleliu</t>
        </is>
      </c>
      <c r="C4586" t="inlineStr">
        <is>
          <t>PWPeleliu</t>
        </is>
      </c>
    </row>
    <row r="4587">
      <c r="A4587" t="inlineStr">
        <is>
          <t>PW-350</t>
        </is>
      </c>
      <c r="B4587" t="inlineStr">
        <is>
          <t>Peleliu</t>
        </is>
      </c>
      <c r="C4587" t="inlineStr">
        <is>
          <t>PWPeleliu</t>
        </is>
      </c>
    </row>
    <row r="4588">
      <c r="A4588" t="inlineStr">
        <is>
          <t>PW-370</t>
        </is>
      </c>
      <c r="B4588" t="inlineStr">
        <is>
          <t>Sonsorol</t>
        </is>
      </c>
      <c r="C4588" t="inlineStr">
        <is>
          <t>PWSonsorol</t>
        </is>
      </c>
    </row>
    <row r="4589">
      <c r="A4589" t="inlineStr">
        <is>
          <t>PW-370</t>
        </is>
      </c>
      <c r="B4589" t="inlineStr">
        <is>
          <t>Sonsorol</t>
        </is>
      </c>
      <c r="C4589" t="inlineStr">
        <is>
          <t>PWSonsorol</t>
        </is>
      </c>
    </row>
    <row r="4590">
      <c r="A4590" t="inlineStr">
        <is>
          <t>PY-1</t>
        </is>
      </c>
      <c r="B4590" t="inlineStr">
        <is>
          <t>Concepción</t>
        </is>
      </c>
      <c r="C4590" t="inlineStr">
        <is>
          <t>PYConcepción</t>
        </is>
      </c>
    </row>
    <row r="4591">
      <c r="A4591" t="inlineStr">
        <is>
          <t>PY-10</t>
        </is>
      </c>
      <c r="B4591" t="inlineStr">
        <is>
          <t>Alto Paraná</t>
        </is>
      </c>
      <c r="C4591" t="inlineStr">
        <is>
          <t>PYAlto Paraná</t>
        </is>
      </c>
    </row>
    <row r="4592">
      <c r="A4592" t="inlineStr">
        <is>
          <t>PY-11</t>
        </is>
      </c>
      <c r="B4592" t="inlineStr">
        <is>
          <t>Central</t>
        </is>
      </c>
      <c r="C4592" t="inlineStr">
        <is>
          <t>PYCentral</t>
        </is>
      </c>
    </row>
    <row r="4593">
      <c r="A4593" t="inlineStr">
        <is>
          <t>PY-12</t>
        </is>
      </c>
      <c r="B4593" t="inlineStr">
        <is>
          <t>Ñeembucú</t>
        </is>
      </c>
      <c r="C4593" t="inlineStr">
        <is>
          <t>PYÑeembucú</t>
        </is>
      </c>
    </row>
    <row r="4594">
      <c r="A4594" t="inlineStr">
        <is>
          <t>PY-13</t>
        </is>
      </c>
      <c r="B4594" t="inlineStr">
        <is>
          <t>Amambay</t>
        </is>
      </c>
      <c r="C4594" t="inlineStr">
        <is>
          <t>PYAmambay</t>
        </is>
      </c>
    </row>
    <row r="4595">
      <c r="A4595" t="inlineStr">
        <is>
          <t>PY-14</t>
        </is>
      </c>
      <c r="B4595" t="inlineStr">
        <is>
          <t>Canindeyú</t>
        </is>
      </c>
      <c r="C4595" t="inlineStr">
        <is>
          <t>PYCanindeyú</t>
        </is>
      </c>
    </row>
    <row r="4596">
      <c r="A4596" t="inlineStr">
        <is>
          <t>PY-15</t>
        </is>
      </c>
      <c r="B4596" t="inlineStr">
        <is>
          <t>Presidente Hayes</t>
        </is>
      </c>
      <c r="C4596" t="inlineStr">
        <is>
          <t>PYPresidente Hayes</t>
        </is>
      </c>
    </row>
    <row r="4597">
      <c r="A4597" t="inlineStr">
        <is>
          <t>PY-16</t>
        </is>
      </c>
      <c r="B4597" t="inlineStr">
        <is>
          <t>Alto Paraguay</t>
        </is>
      </c>
      <c r="C4597" t="inlineStr">
        <is>
          <t>PYAlto Paraguay</t>
        </is>
      </c>
    </row>
    <row r="4598">
      <c r="A4598" t="inlineStr">
        <is>
          <t>PY-19</t>
        </is>
      </c>
      <c r="B4598" t="inlineStr">
        <is>
          <t>Boquerón</t>
        </is>
      </c>
      <c r="C4598" t="inlineStr">
        <is>
          <t>PYBoquerón</t>
        </is>
      </c>
    </row>
    <row r="4599">
      <c r="A4599" t="inlineStr">
        <is>
          <t>PY-2</t>
        </is>
      </c>
      <c r="B4599" t="inlineStr">
        <is>
          <t>San Pedro</t>
        </is>
      </c>
      <c r="C4599" t="inlineStr">
        <is>
          <t>PYSan Pedro</t>
        </is>
      </c>
    </row>
    <row r="4600">
      <c r="A4600" t="inlineStr">
        <is>
          <t>PY-3</t>
        </is>
      </c>
      <c r="B4600" t="inlineStr">
        <is>
          <t>Cordillera</t>
        </is>
      </c>
      <c r="C4600" t="inlineStr">
        <is>
          <t>PYCordillera</t>
        </is>
      </c>
    </row>
    <row r="4601">
      <c r="A4601" t="inlineStr">
        <is>
          <t>PY-4</t>
        </is>
      </c>
      <c r="B4601" t="inlineStr">
        <is>
          <t>Guairá</t>
        </is>
      </c>
      <c r="C4601" t="inlineStr">
        <is>
          <t>PYGuairá</t>
        </is>
      </c>
    </row>
    <row r="4602">
      <c r="A4602" t="inlineStr">
        <is>
          <t>PY-5</t>
        </is>
      </c>
      <c r="B4602" t="inlineStr">
        <is>
          <t>Caaguazú</t>
        </is>
      </c>
      <c r="C4602" t="inlineStr">
        <is>
          <t>PYCaaguazú</t>
        </is>
      </c>
    </row>
    <row r="4603">
      <c r="A4603" t="inlineStr">
        <is>
          <t>PY-6</t>
        </is>
      </c>
      <c r="B4603" t="inlineStr">
        <is>
          <t>Caazapá</t>
        </is>
      </c>
      <c r="C4603" t="inlineStr">
        <is>
          <t>PYCaazapá</t>
        </is>
      </c>
    </row>
    <row r="4604">
      <c r="A4604" t="inlineStr">
        <is>
          <t>PY-7</t>
        </is>
      </c>
      <c r="B4604" t="inlineStr">
        <is>
          <t>Itapúa</t>
        </is>
      </c>
      <c r="C4604" t="inlineStr">
        <is>
          <t>PYItapúa</t>
        </is>
      </c>
    </row>
    <row r="4605">
      <c r="A4605" t="inlineStr">
        <is>
          <t>PY-8</t>
        </is>
      </c>
      <c r="B4605" t="inlineStr">
        <is>
          <t>Misiones</t>
        </is>
      </c>
      <c r="C4605" t="inlineStr">
        <is>
          <t>PYMisiones</t>
        </is>
      </c>
    </row>
    <row r="4606">
      <c r="A4606" t="inlineStr">
        <is>
          <t>PY-9</t>
        </is>
      </c>
      <c r="B4606" t="inlineStr">
        <is>
          <t>Paraguarí</t>
        </is>
      </c>
      <c r="C4606" t="inlineStr">
        <is>
          <t>PYParaguarí</t>
        </is>
      </c>
    </row>
    <row r="4607">
      <c r="A4607" t="inlineStr">
        <is>
          <t>PY-ASU</t>
        </is>
      </c>
      <c r="B4607" t="inlineStr">
        <is>
          <t>Asunción</t>
        </is>
      </c>
      <c r="C4607" t="inlineStr">
        <is>
          <t>PYAsunción</t>
        </is>
      </c>
    </row>
    <row r="4608">
      <c r="A4608" t="inlineStr">
        <is>
          <t>QA-DA</t>
        </is>
      </c>
      <c r="B4608" t="inlineStr">
        <is>
          <t>Ad Dawḩah</t>
        </is>
      </c>
      <c r="C4608" t="inlineStr">
        <is>
          <t>QAAd Dawḩah</t>
        </is>
      </c>
    </row>
    <row r="4609">
      <c r="A4609" t="inlineStr">
        <is>
          <t>QA-KH</t>
        </is>
      </c>
      <c r="B4609" t="inlineStr">
        <is>
          <t>Al Khawr wa adh Dhakhīrah</t>
        </is>
      </c>
      <c r="C4609" t="inlineStr">
        <is>
          <t>QAAl Khawr wa adh Dhakhīrah</t>
        </is>
      </c>
    </row>
    <row r="4610">
      <c r="A4610" t="inlineStr">
        <is>
          <t>QA-MS</t>
        </is>
      </c>
      <c r="B4610" t="inlineStr">
        <is>
          <t>Ash Shamāl</t>
        </is>
      </c>
      <c r="C4610" t="inlineStr">
        <is>
          <t>QAAsh Shamāl</t>
        </is>
      </c>
    </row>
    <row r="4611">
      <c r="A4611" t="inlineStr">
        <is>
          <t>QA-RA</t>
        </is>
      </c>
      <c r="B4611" t="inlineStr">
        <is>
          <t>Ar Rayyān</t>
        </is>
      </c>
      <c r="C4611" t="inlineStr">
        <is>
          <t>QAAr Rayyān</t>
        </is>
      </c>
    </row>
    <row r="4612">
      <c r="A4612" t="inlineStr">
        <is>
          <t>QA-SH</t>
        </is>
      </c>
      <c r="B4612" t="inlineStr">
        <is>
          <t>Ash Shīḩānīyah</t>
        </is>
      </c>
      <c r="C4612" t="inlineStr">
        <is>
          <t>QAAsh Shīḩānīyah</t>
        </is>
      </c>
    </row>
    <row r="4613">
      <c r="A4613" t="inlineStr">
        <is>
          <t>QA-US</t>
        </is>
      </c>
      <c r="B4613" t="inlineStr">
        <is>
          <t>Umm Şalāl</t>
        </is>
      </c>
      <c r="C4613" t="inlineStr">
        <is>
          <t>QAUmm Şalāl</t>
        </is>
      </c>
    </row>
    <row r="4614">
      <c r="A4614" t="inlineStr">
        <is>
          <t>QA-WA</t>
        </is>
      </c>
      <c r="B4614" t="inlineStr">
        <is>
          <t>Al Wakrah</t>
        </is>
      </c>
      <c r="C4614" t="inlineStr">
        <is>
          <t>QAAl Wakrah</t>
        </is>
      </c>
    </row>
    <row r="4615">
      <c r="A4615" t="inlineStr">
        <is>
          <t>QA-ZA</t>
        </is>
      </c>
      <c r="B4615" t="inlineStr">
        <is>
          <t>Az̧ Z̧a‘āyin</t>
        </is>
      </c>
      <c r="C4615" t="inlineStr">
        <is>
          <t>QAAz̧ Z̧a‘āyin</t>
        </is>
      </c>
    </row>
    <row r="4616">
      <c r="A4616" t="inlineStr">
        <is>
          <t>RO-AB</t>
        </is>
      </c>
      <c r="B4616" t="inlineStr">
        <is>
          <t>Alba</t>
        </is>
      </c>
      <c r="C4616" t="inlineStr">
        <is>
          <t>ROAlba</t>
        </is>
      </c>
    </row>
    <row r="4617">
      <c r="A4617" t="inlineStr">
        <is>
          <t>RO-AG</t>
        </is>
      </c>
      <c r="B4617" t="inlineStr">
        <is>
          <t>Argeș</t>
        </is>
      </c>
      <c r="C4617" t="inlineStr">
        <is>
          <t>ROArgeș</t>
        </is>
      </c>
    </row>
    <row r="4618">
      <c r="A4618" t="inlineStr">
        <is>
          <t>RO-AR</t>
        </is>
      </c>
      <c r="B4618" t="inlineStr">
        <is>
          <t>Arad</t>
        </is>
      </c>
      <c r="C4618" t="inlineStr">
        <is>
          <t>ROArad</t>
        </is>
      </c>
    </row>
    <row r="4619">
      <c r="A4619" t="inlineStr">
        <is>
          <t>RO-BC</t>
        </is>
      </c>
      <c r="B4619" t="inlineStr">
        <is>
          <t>Bacău</t>
        </is>
      </c>
      <c r="C4619" t="inlineStr">
        <is>
          <t>ROBacău</t>
        </is>
      </c>
    </row>
    <row r="4620">
      <c r="A4620" t="inlineStr">
        <is>
          <t>RO-BH</t>
        </is>
      </c>
      <c r="B4620" t="inlineStr">
        <is>
          <t>Bihor</t>
        </is>
      </c>
      <c r="C4620" t="inlineStr">
        <is>
          <t>ROBihor</t>
        </is>
      </c>
    </row>
    <row r="4621">
      <c r="A4621" t="inlineStr">
        <is>
          <t>RO-BN</t>
        </is>
      </c>
      <c r="B4621" t="inlineStr">
        <is>
          <t>Bistrița-Năsăud</t>
        </is>
      </c>
      <c r="C4621" t="inlineStr">
        <is>
          <t>ROBistrița-Năsăud</t>
        </is>
      </c>
    </row>
    <row r="4622">
      <c r="A4622" t="inlineStr">
        <is>
          <t>RO-BR</t>
        </is>
      </c>
      <c r="B4622" t="inlineStr">
        <is>
          <t>Brăila</t>
        </is>
      </c>
      <c r="C4622" t="inlineStr">
        <is>
          <t>ROBrăila</t>
        </is>
      </c>
    </row>
    <row r="4623">
      <c r="A4623" t="inlineStr">
        <is>
          <t>RO-BT</t>
        </is>
      </c>
      <c r="B4623" t="inlineStr">
        <is>
          <t>Botoșani</t>
        </is>
      </c>
      <c r="C4623" t="inlineStr">
        <is>
          <t>ROBotoșani</t>
        </is>
      </c>
    </row>
    <row r="4624">
      <c r="A4624" t="inlineStr">
        <is>
          <t>RO-BV</t>
        </is>
      </c>
      <c r="B4624" t="inlineStr">
        <is>
          <t>Brașov</t>
        </is>
      </c>
      <c r="C4624" t="inlineStr">
        <is>
          <t>ROBrașov</t>
        </is>
      </c>
    </row>
    <row r="4625">
      <c r="A4625" t="inlineStr">
        <is>
          <t>RO-BZ</t>
        </is>
      </c>
      <c r="B4625" t="inlineStr">
        <is>
          <t>Buzău</t>
        </is>
      </c>
      <c r="C4625" t="inlineStr">
        <is>
          <t>ROBuzău</t>
        </is>
      </c>
    </row>
    <row r="4626">
      <c r="A4626" t="inlineStr">
        <is>
          <t>RO-CJ</t>
        </is>
      </c>
      <c r="B4626" t="inlineStr">
        <is>
          <t>Cluj</t>
        </is>
      </c>
      <c r="C4626" t="inlineStr">
        <is>
          <t>ROCluj</t>
        </is>
      </c>
    </row>
    <row r="4627">
      <c r="A4627" t="inlineStr">
        <is>
          <t>RO-CL</t>
        </is>
      </c>
      <c r="B4627" t="inlineStr">
        <is>
          <t>Călărași</t>
        </is>
      </c>
      <c r="C4627" t="inlineStr">
        <is>
          <t>ROCălărași</t>
        </is>
      </c>
    </row>
    <row r="4628">
      <c r="A4628" t="inlineStr">
        <is>
          <t>RO-CS</t>
        </is>
      </c>
      <c r="B4628" t="inlineStr">
        <is>
          <t>Caraș-Severin</t>
        </is>
      </c>
      <c r="C4628" t="inlineStr">
        <is>
          <t>ROCaraș-Severin</t>
        </is>
      </c>
    </row>
    <row r="4629">
      <c r="A4629" t="inlineStr">
        <is>
          <t>RO-CT</t>
        </is>
      </c>
      <c r="B4629" t="inlineStr">
        <is>
          <t>Constanța</t>
        </is>
      </c>
      <c r="C4629" t="inlineStr">
        <is>
          <t>ROConstanța</t>
        </is>
      </c>
    </row>
    <row r="4630">
      <c r="A4630" t="inlineStr">
        <is>
          <t>RO-CV</t>
        </is>
      </c>
      <c r="B4630" t="inlineStr">
        <is>
          <t>Covasna</t>
        </is>
      </c>
      <c r="C4630" t="inlineStr">
        <is>
          <t>ROCovasna</t>
        </is>
      </c>
    </row>
    <row r="4631">
      <c r="A4631" t="inlineStr">
        <is>
          <t>RO-DB</t>
        </is>
      </c>
      <c r="B4631" t="inlineStr">
        <is>
          <t>Dâmbovița</t>
        </is>
      </c>
      <c r="C4631" t="inlineStr">
        <is>
          <t>RODâmbovița</t>
        </is>
      </c>
    </row>
    <row r="4632">
      <c r="A4632" t="inlineStr">
        <is>
          <t>RO-DJ</t>
        </is>
      </c>
      <c r="B4632" t="inlineStr">
        <is>
          <t>Dolj</t>
        </is>
      </c>
      <c r="C4632" t="inlineStr">
        <is>
          <t>RODolj</t>
        </is>
      </c>
    </row>
    <row r="4633">
      <c r="A4633" t="inlineStr">
        <is>
          <t>RO-GJ</t>
        </is>
      </c>
      <c r="B4633" t="inlineStr">
        <is>
          <t>Gorj</t>
        </is>
      </c>
      <c r="C4633" t="inlineStr">
        <is>
          <t>ROGorj</t>
        </is>
      </c>
    </row>
    <row r="4634">
      <c r="A4634" t="inlineStr">
        <is>
          <t>RO-GL</t>
        </is>
      </c>
      <c r="B4634" t="inlineStr">
        <is>
          <t>Galați</t>
        </is>
      </c>
      <c r="C4634" t="inlineStr">
        <is>
          <t>ROGalați</t>
        </is>
      </c>
    </row>
    <row r="4635">
      <c r="A4635" t="inlineStr">
        <is>
          <t>RO-GR</t>
        </is>
      </c>
      <c r="B4635" t="inlineStr">
        <is>
          <t>Giurgiu</t>
        </is>
      </c>
      <c r="C4635" t="inlineStr">
        <is>
          <t>ROGiurgiu</t>
        </is>
      </c>
    </row>
    <row r="4636">
      <c r="A4636" t="inlineStr">
        <is>
          <t>RO-HD</t>
        </is>
      </c>
      <c r="B4636" t="inlineStr">
        <is>
          <t>Hunedoara</t>
        </is>
      </c>
      <c r="C4636" t="inlineStr">
        <is>
          <t>ROHunedoara</t>
        </is>
      </c>
    </row>
    <row r="4637">
      <c r="A4637" t="inlineStr">
        <is>
          <t>RO-HR</t>
        </is>
      </c>
      <c r="B4637" t="inlineStr">
        <is>
          <t>Harghita</t>
        </is>
      </c>
      <c r="C4637" t="inlineStr">
        <is>
          <t>ROHarghita</t>
        </is>
      </c>
    </row>
    <row r="4638">
      <c r="A4638" t="inlineStr">
        <is>
          <t>RO-IF</t>
        </is>
      </c>
      <c r="B4638" t="inlineStr">
        <is>
          <t>Ilfov</t>
        </is>
      </c>
      <c r="C4638" t="inlineStr">
        <is>
          <t>ROIlfov</t>
        </is>
      </c>
    </row>
    <row r="4639">
      <c r="A4639" t="inlineStr">
        <is>
          <t>RO-IL</t>
        </is>
      </c>
      <c r="B4639" t="inlineStr">
        <is>
          <t>Ialomița</t>
        </is>
      </c>
      <c r="C4639" t="inlineStr">
        <is>
          <t>ROIalomița</t>
        </is>
      </c>
    </row>
    <row r="4640">
      <c r="A4640" t="inlineStr">
        <is>
          <t>RO-IS</t>
        </is>
      </c>
      <c r="B4640" t="inlineStr">
        <is>
          <t>Iași</t>
        </is>
      </c>
      <c r="C4640" t="inlineStr">
        <is>
          <t>ROIași</t>
        </is>
      </c>
    </row>
    <row r="4641">
      <c r="A4641" t="inlineStr">
        <is>
          <t>RO-MH</t>
        </is>
      </c>
      <c r="B4641" t="inlineStr">
        <is>
          <t>Mehedinți</t>
        </is>
      </c>
      <c r="C4641" t="inlineStr">
        <is>
          <t>ROMehedinți</t>
        </is>
      </c>
    </row>
    <row r="4642">
      <c r="A4642" t="inlineStr">
        <is>
          <t>RO-MM</t>
        </is>
      </c>
      <c r="B4642" t="inlineStr">
        <is>
          <t>Maramureș</t>
        </is>
      </c>
      <c r="C4642" t="inlineStr">
        <is>
          <t>ROMaramureș</t>
        </is>
      </c>
    </row>
    <row r="4643">
      <c r="A4643" t="inlineStr">
        <is>
          <t>RO-MS</t>
        </is>
      </c>
      <c r="B4643" t="inlineStr">
        <is>
          <t>Mureș</t>
        </is>
      </c>
      <c r="C4643" t="inlineStr">
        <is>
          <t>ROMureș</t>
        </is>
      </c>
    </row>
    <row r="4644">
      <c r="A4644" t="inlineStr">
        <is>
          <t>RO-NT</t>
        </is>
      </c>
      <c r="B4644" t="inlineStr">
        <is>
          <t>Neamț</t>
        </is>
      </c>
      <c r="C4644" t="inlineStr">
        <is>
          <t>RONeamț</t>
        </is>
      </c>
    </row>
    <row r="4645">
      <c r="A4645" t="inlineStr">
        <is>
          <t>RO-OT</t>
        </is>
      </c>
      <c r="B4645" t="inlineStr">
        <is>
          <t>Olt</t>
        </is>
      </c>
      <c r="C4645" t="inlineStr">
        <is>
          <t>ROOlt</t>
        </is>
      </c>
    </row>
    <row r="4646">
      <c r="A4646" t="inlineStr">
        <is>
          <t>RO-PH</t>
        </is>
      </c>
      <c r="B4646" t="inlineStr">
        <is>
          <t>Prahova</t>
        </is>
      </c>
      <c r="C4646" t="inlineStr">
        <is>
          <t>ROPrahova</t>
        </is>
      </c>
    </row>
    <row r="4647">
      <c r="A4647" t="inlineStr">
        <is>
          <t>RO-SB</t>
        </is>
      </c>
      <c r="B4647" t="inlineStr">
        <is>
          <t>Sibiu</t>
        </is>
      </c>
      <c r="C4647" t="inlineStr">
        <is>
          <t>ROSibiu</t>
        </is>
      </c>
    </row>
    <row r="4648">
      <c r="A4648" t="inlineStr">
        <is>
          <t>RO-SJ</t>
        </is>
      </c>
      <c r="B4648" t="inlineStr">
        <is>
          <t>Sălaj</t>
        </is>
      </c>
      <c r="C4648" t="inlineStr">
        <is>
          <t>ROSălaj</t>
        </is>
      </c>
    </row>
    <row r="4649">
      <c r="A4649" t="inlineStr">
        <is>
          <t>RO-SM</t>
        </is>
      </c>
      <c r="B4649" t="inlineStr">
        <is>
          <t>Satu Mare</t>
        </is>
      </c>
      <c r="C4649" t="inlineStr">
        <is>
          <t>ROSatu Mare</t>
        </is>
      </c>
    </row>
    <row r="4650">
      <c r="A4650" t="inlineStr">
        <is>
          <t>RO-SV</t>
        </is>
      </c>
      <c r="B4650" t="inlineStr">
        <is>
          <t>Suceava</t>
        </is>
      </c>
      <c r="C4650" t="inlineStr">
        <is>
          <t>ROSuceava</t>
        </is>
      </c>
    </row>
    <row r="4651">
      <c r="A4651" t="inlineStr">
        <is>
          <t>RO-TL</t>
        </is>
      </c>
      <c r="B4651" t="inlineStr">
        <is>
          <t>Tulcea</t>
        </is>
      </c>
      <c r="C4651" t="inlineStr">
        <is>
          <t>ROTulcea</t>
        </is>
      </c>
    </row>
    <row r="4652">
      <c r="A4652" t="inlineStr">
        <is>
          <t>RO-TM</t>
        </is>
      </c>
      <c r="B4652" t="inlineStr">
        <is>
          <t>Timiș</t>
        </is>
      </c>
      <c r="C4652" t="inlineStr">
        <is>
          <t>ROTimiș</t>
        </is>
      </c>
    </row>
    <row r="4653">
      <c r="A4653" t="inlineStr">
        <is>
          <t>RO-TR</t>
        </is>
      </c>
      <c r="B4653" t="inlineStr">
        <is>
          <t>Teleorman</t>
        </is>
      </c>
      <c r="C4653" t="inlineStr">
        <is>
          <t>ROTeleorman</t>
        </is>
      </c>
    </row>
    <row r="4654">
      <c r="A4654" t="inlineStr">
        <is>
          <t>RO-VL</t>
        </is>
      </c>
      <c r="B4654" t="inlineStr">
        <is>
          <t>Vâlcea</t>
        </is>
      </c>
      <c r="C4654" t="inlineStr">
        <is>
          <t>ROVâlcea</t>
        </is>
      </c>
    </row>
    <row r="4655">
      <c r="A4655" t="inlineStr">
        <is>
          <t>RO-VN</t>
        </is>
      </c>
      <c r="B4655" t="inlineStr">
        <is>
          <t>Vrancea</t>
        </is>
      </c>
      <c r="C4655" t="inlineStr">
        <is>
          <t>ROVrancea</t>
        </is>
      </c>
    </row>
    <row r="4656">
      <c r="A4656" t="inlineStr">
        <is>
          <t>RO-VS</t>
        </is>
      </c>
      <c r="B4656" t="inlineStr">
        <is>
          <t>Vaslui</t>
        </is>
      </c>
      <c r="C4656" t="inlineStr">
        <is>
          <t>ROVaslui</t>
        </is>
      </c>
    </row>
    <row r="4657">
      <c r="A4657" t="inlineStr">
        <is>
          <t>RO-B</t>
        </is>
      </c>
      <c r="B4657" t="inlineStr">
        <is>
          <t>București</t>
        </is>
      </c>
      <c r="C4657" t="inlineStr">
        <is>
          <t>ROBucurești</t>
        </is>
      </c>
    </row>
    <row r="4658">
      <c r="A4658" t="inlineStr">
        <is>
          <t>RS-KM</t>
        </is>
      </c>
      <c r="B4658" t="inlineStr">
        <is>
          <t>Kosovo-Metohija</t>
        </is>
      </c>
      <c r="C4658" t="inlineStr">
        <is>
          <t>RSKosovo-Metohija</t>
        </is>
      </c>
    </row>
    <row r="4659">
      <c r="A4659" t="inlineStr">
        <is>
          <t>RS-25</t>
        </is>
      </c>
      <c r="B4659" t="inlineStr">
        <is>
          <t>Kosovski okrug</t>
        </is>
      </c>
      <c r="C4659" t="inlineStr">
        <is>
          <t>RSKosovski okrug</t>
        </is>
      </c>
    </row>
    <row r="4660">
      <c r="A4660" t="inlineStr">
        <is>
          <t>RS-26</t>
        </is>
      </c>
      <c r="B4660" t="inlineStr">
        <is>
          <t>Pećki okrug</t>
        </is>
      </c>
      <c r="C4660" t="inlineStr">
        <is>
          <t>RSPećki okrug</t>
        </is>
      </c>
    </row>
    <row r="4661">
      <c r="A4661" t="inlineStr">
        <is>
          <t>RS-27</t>
        </is>
      </c>
      <c r="B4661" t="inlineStr">
        <is>
          <t>Prizrenski okrug</t>
        </is>
      </c>
      <c r="C4661" t="inlineStr">
        <is>
          <t>RSPrizrenski okrug</t>
        </is>
      </c>
    </row>
    <row r="4662">
      <c r="A4662" t="inlineStr">
        <is>
          <t>RS-28</t>
        </is>
      </c>
      <c r="B4662" t="inlineStr">
        <is>
          <t>Kosovsko-Mitrovački okrug</t>
        </is>
      </c>
      <c r="C4662" t="inlineStr">
        <is>
          <t>RSKosovsko-Mitrovački okrug</t>
        </is>
      </c>
    </row>
    <row r="4663">
      <c r="A4663" t="inlineStr">
        <is>
          <t>RS-29</t>
        </is>
      </c>
      <c r="B4663" t="inlineStr">
        <is>
          <t>Kosovsko-Pomoravski okrug</t>
        </is>
      </c>
      <c r="C4663" t="inlineStr">
        <is>
          <t>RSKosovsko-Pomoravski okrug</t>
        </is>
      </c>
    </row>
    <row r="4664">
      <c r="A4664" t="inlineStr">
        <is>
          <t>RS-VO</t>
        </is>
      </c>
      <c r="B4664" t="inlineStr">
        <is>
          <t>Vojvodina</t>
        </is>
      </c>
      <c r="C4664" t="inlineStr">
        <is>
          <t>RSVojvodina</t>
        </is>
      </c>
    </row>
    <row r="4665">
      <c r="A4665" t="inlineStr">
        <is>
          <t>RS-01</t>
        </is>
      </c>
      <c r="B4665" t="inlineStr">
        <is>
          <t>Severnobački okrug</t>
        </is>
      </c>
      <c r="C4665" t="inlineStr">
        <is>
          <t>RSSevernobački okrug</t>
        </is>
      </c>
    </row>
    <row r="4666">
      <c r="A4666" t="inlineStr">
        <is>
          <t>RS-02</t>
        </is>
      </c>
      <c r="B4666" t="inlineStr">
        <is>
          <t>Srednjebanatski okrug</t>
        </is>
      </c>
      <c r="C4666" t="inlineStr">
        <is>
          <t>RSSrednjebanatski okrug</t>
        </is>
      </c>
    </row>
    <row r="4667">
      <c r="A4667" t="inlineStr">
        <is>
          <t>RS-03</t>
        </is>
      </c>
      <c r="B4667" t="inlineStr">
        <is>
          <t>Severnobanatski okrug</t>
        </is>
      </c>
      <c r="C4667" t="inlineStr">
        <is>
          <t>RSSevernobanatski okrug</t>
        </is>
      </c>
    </row>
    <row r="4668">
      <c r="A4668" t="inlineStr">
        <is>
          <t>RS-04</t>
        </is>
      </c>
      <c r="B4668" t="inlineStr">
        <is>
          <t>Južnobanatski okrug</t>
        </is>
      </c>
      <c r="C4668" t="inlineStr">
        <is>
          <t>RSJužnobanatski okrug</t>
        </is>
      </c>
    </row>
    <row r="4669">
      <c r="A4669" t="inlineStr">
        <is>
          <t>RS-05</t>
        </is>
      </c>
      <c r="B4669" t="inlineStr">
        <is>
          <t>Zapadnobački okrug</t>
        </is>
      </c>
      <c r="C4669" t="inlineStr">
        <is>
          <t>RSZapadnobački okrug</t>
        </is>
      </c>
    </row>
    <row r="4670">
      <c r="A4670" t="inlineStr">
        <is>
          <t>RS-06</t>
        </is>
      </c>
      <c r="B4670" t="inlineStr">
        <is>
          <t>Južnobački okrug</t>
        </is>
      </c>
      <c r="C4670" t="inlineStr">
        <is>
          <t>RSJužnobački okrug</t>
        </is>
      </c>
    </row>
    <row r="4671">
      <c r="A4671" t="inlineStr">
        <is>
          <t>RS-07</t>
        </is>
      </c>
      <c r="B4671" t="inlineStr">
        <is>
          <t>Sremski okrug</t>
        </is>
      </c>
      <c r="C4671" t="inlineStr">
        <is>
          <t>RSSremski okrug</t>
        </is>
      </c>
    </row>
    <row r="4672">
      <c r="A4672" t="inlineStr">
        <is>
          <t>RS-00</t>
        </is>
      </c>
      <c r="B4672" t="inlineStr">
        <is>
          <t>Beograd</t>
        </is>
      </c>
      <c r="C4672" t="inlineStr">
        <is>
          <t>RSBeograd</t>
        </is>
      </c>
    </row>
    <row r="4673">
      <c r="A4673" t="inlineStr">
        <is>
          <t>RS-08</t>
        </is>
      </c>
      <c r="B4673" t="inlineStr">
        <is>
          <t>Mačvanski okrug</t>
        </is>
      </c>
      <c r="C4673" t="inlineStr">
        <is>
          <t>RSMačvanski okrug</t>
        </is>
      </c>
    </row>
    <row r="4674">
      <c r="A4674" t="inlineStr">
        <is>
          <t>RS-09</t>
        </is>
      </c>
      <c r="B4674" t="inlineStr">
        <is>
          <t>Kolubarski okrug</t>
        </is>
      </c>
      <c r="C4674" t="inlineStr">
        <is>
          <t>RSKolubarski okrug</t>
        </is>
      </c>
    </row>
    <row r="4675">
      <c r="A4675" t="inlineStr">
        <is>
          <t>RS-10</t>
        </is>
      </c>
      <c r="B4675" t="inlineStr">
        <is>
          <t>Podunavski okrug</t>
        </is>
      </c>
      <c r="C4675" t="inlineStr">
        <is>
          <t>RSPodunavski okrug</t>
        </is>
      </c>
    </row>
    <row r="4676">
      <c r="A4676" t="inlineStr">
        <is>
          <t>RS-11</t>
        </is>
      </c>
      <c r="B4676" t="inlineStr">
        <is>
          <t>Braničevski okrug</t>
        </is>
      </c>
      <c r="C4676" t="inlineStr">
        <is>
          <t>RSBraničevski okrug</t>
        </is>
      </c>
    </row>
    <row r="4677">
      <c r="A4677" t="inlineStr">
        <is>
          <t>RS-12</t>
        </is>
      </c>
      <c r="B4677" t="inlineStr">
        <is>
          <t>Šumadijski okrug</t>
        </is>
      </c>
      <c r="C4677" t="inlineStr">
        <is>
          <t>RSŠumadijski okrug</t>
        </is>
      </c>
    </row>
    <row r="4678">
      <c r="A4678" t="inlineStr">
        <is>
          <t>RS-13</t>
        </is>
      </c>
      <c r="B4678" t="inlineStr">
        <is>
          <t>Pomoravski okrug</t>
        </is>
      </c>
      <c r="C4678" t="inlineStr">
        <is>
          <t>RSPomoravski okrug</t>
        </is>
      </c>
    </row>
    <row r="4679">
      <c r="A4679" t="inlineStr">
        <is>
          <t>RS-14</t>
        </is>
      </c>
      <c r="B4679" t="inlineStr">
        <is>
          <t>Borski okrug</t>
        </is>
      </c>
      <c r="C4679" t="inlineStr">
        <is>
          <t>RSBorski okrug</t>
        </is>
      </c>
    </row>
    <row r="4680">
      <c r="A4680" t="inlineStr">
        <is>
          <t>RS-15</t>
        </is>
      </c>
      <c r="B4680" t="inlineStr">
        <is>
          <t>Zaječarski okrug</t>
        </is>
      </c>
      <c r="C4680" t="inlineStr">
        <is>
          <t>RSZaječarski okrug</t>
        </is>
      </c>
    </row>
    <row r="4681">
      <c r="A4681" t="inlineStr">
        <is>
          <t>RS-16</t>
        </is>
      </c>
      <c r="B4681" t="inlineStr">
        <is>
          <t>Zlatiborski okrug</t>
        </is>
      </c>
      <c r="C4681" t="inlineStr">
        <is>
          <t>RSZlatiborski okrug</t>
        </is>
      </c>
    </row>
    <row r="4682">
      <c r="A4682" t="inlineStr">
        <is>
          <t>RS-17</t>
        </is>
      </c>
      <c r="B4682" t="inlineStr">
        <is>
          <t>Moravički okrug</t>
        </is>
      </c>
      <c r="C4682" t="inlineStr">
        <is>
          <t>RSMoravički okrug</t>
        </is>
      </c>
    </row>
    <row r="4683">
      <c r="A4683" t="inlineStr">
        <is>
          <t>RS-18</t>
        </is>
      </c>
      <c r="B4683" t="inlineStr">
        <is>
          <t>Raški okrug</t>
        </is>
      </c>
      <c r="C4683" t="inlineStr">
        <is>
          <t>RSRaški okrug</t>
        </is>
      </c>
    </row>
    <row r="4684">
      <c r="A4684" t="inlineStr">
        <is>
          <t>RS-19</t>
        </is>
      </c>
      <c r="B4684" t="inlineStr">
        <is>
          <t>Rasinski okrug</t>
        </is>
      </c>
      <c r="C4684" t="inlineStr">
        <is>
          <t>RSRasinski okrug</t>
        </is>
      </c>
    </row>
    <row r="4685">
      <c r="A4685" t="inlineStr">
        <is>
          <t>RS-20</t>
        </is>
      </c>
      <c r="B4685" t="inlineStr">
        <is>
          <t>Nišavski okrug</t>
        </is>
      </c>
      <c r="C4685" t="inlineStr">
        <is>
          <t>RSNišavski okrug</t>
        </is>
      </c>
    </row>
    <row r="4686">
      <c r="A4686" t="inlineStr">
        <is>
          <t>RS-21</t>
        </is>
      </c>
      <c r="B4686" t="inlineStr">
        <is>
          <t>Toplički okrug</t>
        </is>
      </c>
      <c r="C4686" t="inlineStr">
        <is>
          <t>RSToplički okrug</t>
        </is>
      </c>
    </row>
    <row r="4687">
      <c r="A4687" t="inlineStr">
        <is>
          <t>RS-22</t>
        </is>
      </c>
      <c r="B4687" t="inlineStr">
        <is>
          <t>Pirotski okrug</t>
        </is>
      </c>
      <c r="C4687" t="inlineStr">
        <is>
          <t>RSPirotski okrug</t>
        </is>
      </c>
    </row>
    <row r="4688">
      <c r="A4688" t="inlineStr">
        <is>
          <t>RS-23</t>
        </is>
      </c>
      <c r="B4688" t="inlineStr">
        <is>
          <t>Jablanički okrug</t>
        </is>
      </c>
      <c r="C4688" t="inlineStr">
        <is>
          <t>RSJablanički okrug</t>
        </is>
      </c>
    </row>
    <row r="4689">
      <c r="A4689" t="inlineStr">
        <is>
          <t>RS-24</t>
        </is>
      </c>
      <c r="B4689" t="inlineStr">
        <is>
          <t>Pčinjski okrug</t>
        </is>
      </c>
      <c r="C4689" t="inlineStr">
        <is>
          <t>RSPčinjski okrug</t>
        </is>
      </c>
    </row>
    <row r="4690">
      <c r="A4690" t="inlineStr">
        <is>
          <t>RU-AMU</t>
        </is>
      </c>
      <c r="B4690" t="inlineStr">
        <is>
          <t>Amurskaya oblast'</t>
        </is>
      </c>
      <c r="C4690" t="inlineStr">
        <is>
          <t>RUAmurskaya oblast'</t>
        </is>
      </c>
    </row>
    <row r="4691">
      <c r="A4691" t="inlineStr">
        <is>
          <t>RU-AMU</t>
        </is>
      </c>
      <c r="B4691" t="inlineStr">
        <is>
          <t>Amurskaja oblast'</t>
        </is>
      </c>
      <c r="C4691" t="inlineStr">
        <is>
          <t>RUAmurskaja oblast'</t>
        </is>
      </c>
    </row>
    <row r="4692">
      <c r="A4692" t="inlineStr">
        <is>
          <t>RU-ARK</t>
        </is>
      </c>
      <c r="B4692" t="inlineStr">
        <is>
          <t>Arkhangel'skaya oblast'</t>
        </is>
      </c>
      <c r="C4692" t="inlineStr">
        <is>
          <t>RUArkhangel'skaya oblast'</t>
        </is>
      </c>
    </row>
    <row r="4693">
      <c r="A4693" t="inlineStr">
        <is>
          <t>RU-ARK</t>
        </is>
      </c>
      <c r="B4693" t="inlineStr">
        <is>
          <t>Arhangel'skaja oblast'</t>
        </is>
      </c>
      <c r="C4693" t="inlineStr">
        <is>
          <t>RUArhangel'skaja oblast'</t>
        </is>
      </c>
    </row>
    <row r="4694">
      <c r="A4694" t="inlineStr">
        <is>
          <t>RU-AST</t>
        </is>
      </c>
      <c r="B4694" t="inlineStr">
        <is>
          <t>Astrakhanskaya oblast'</t>
        </is>
      </c>
      <c r="C4694" t="inlineStr">
        <is>
          <t>RUAstrakhanskaya oblast'</t>
        </is>
      </c>
    </row>
    <row r="4695">
      <c r="A4695" t="inlineStr">
        <is>
          <t>RU-AST</t>
        </is>
      </c>
      <c r="B4695" t="inlineStr">
        <is>
          <t>Astrahanskaja oblast'</t>
        </is>
      </c>
      <c r="C4695" t="inlineStr">
        <is>
          <t>RUAstrahanskaja oblast'</t>
        </is>
      </c>
    </row>
    <row r="4696">
      <c r="A4696" t="inlineStr">
        <is>
          <t>RU-BEL</t>
        </is>
      </c>
      <c r="B4696" t="inlineStr">
        <is>
          <t>Belgorodskaya oblast'</t>
        </is>
      </c>
      <c r="C4696" t="inlineStr">
        <is>
          <t>RUBelgorodskaya oblast'</t>
        </is>
      </c>
    </row>
    <row r="4697">
      <c r="A4697" t="inlineStr">
        <is>
          <t>RU-BEL</t>
        </is>
      </c>
      <c r="B4697" t="inlineStr">
        <is>
          <t>Belgorodskaja oblast'</t>
        </is>
      </c>
      <c r="C4697" t="inlineStr">
        <is>
          <t>RUBelgorodskaja oblast'</t>
        </is>
      </c>
    </row>
    <row r="4698">
      <c r="A4698" t="inlineStr">
        <is>
          <t>RU-BRY</t>
        </is>
      </c>
      <c r="B4698" t="inlineStr">
        <is>
          <t>Bryanskaya oblast'</t>
        </is>
      </c>
      <c r="C4698" t="inlineStr">
        <is>
          <t>RUBryanskaya oblast'</t>
        </is>
      </c>
    </row>
    <row r="4699">
      <c r="A4699" t="inlineStr">
        <is>
          <t>RU-BRY</t>
        </is>
      </c>
      <c r="B4699" t="inlineStr">
        <is>
          <t>Brjanskaja oblast'</t>
        </is>
      </c>
      <c r="C4699" t="inlineStr">
        <is>
          <t>RUBrjanskaja oblast'</t>
        </is>
      </c>
    </row>
    <row r="4700">
      <c r="A4700" t="inlineStr">
        <is>
          <t>RU-CHE</t>
        </is>
      </c>
      <c r="B4700" t="inlineStr">
        <is>
          <t>Čeljabinskaja oblast'</t>
        </is>
      </c>
      <c r="C4700" t="inlineStr">
        <is>
          <t>RUČeljabinskaja oblast'</t>
        </is>
      </c>
    </row>
    <row r="4701">
      <c r="A4701" t="inlineStr">
        <is>
          <t>RU-CHE</t>
        </is>
      </c>
      <c r="B4701" t="inlineStr">
        <is>
          <t>Chelyabinskaya oblast'</t>
        </is>
      </c>
      <c r="C4701" t="inlineStr">
        <is>
          <t>RUChelyabinskaya oblast'</t>
        </is>
      </c>
    </row>
    <row r="4702">
      <c r="A4702" t="inlineStr">
        <is>
          <t>RU-IRK</t>
        </is>
      </c>
      <c r="B4702" t="inlineStr">
        <is>
          <t>Irkutskaya oblast'</t>
        </is>
      </c>
      <c r="C4702" t="inlineStr">
        <is>
          <t>RUIrkutskaya oblast'</t>
        </is>
      </c>
    </row>
    <row r="4703">
      <c r="A4703" t="inlineStr">
        <is>
          <t>RU-IRK</t>
        </is>
      </c>
      <c r="B4703" t="inlineStr">
        <is>
          <t>Irkutskaja oblast'</t>
        </is>
      </c>
      <c r="C4703" t="inlineStr">
        <is>
          <t>RUIrkutskaja oblast'</t>
        </is>
      </c>
    </row>
    <row r="4704">
      <c r="A4704" t="inlineStr">
        <is>
          <t>RU-IVA</t>
        </is>
      </c>
      <c r="B4704" t="inlineStr">
        <is>
          <t>Ivanovskaya oblast'</t>
        </is>
      </c>
      <c r="C4704" t="inlineStr">
        <is>
          <t>RUIvanovskaya oblast'</t>
        </is>
      </c>
    </row>
    <row r="4705">
      <c r="A4705" t="inlineStr">
        <is>
          <t>RU-IVA</t>
        </is>
      </c>
      <c r="B4705" t="inlineStr">
        <is>
          <t>Ivanovskaja oblast'</t>
        </is>
      </c>
      <c r="C4705" t="inlineStr">
        <is>
          <t>RUIvanovskaja oblast'</t>
        </is>
      </c>
    </row>
    <row r="4706">
      <c r="A4706" t="inlineStr">
        <is>
          <t>RU-KEM</t>
        </is>
      </c>
      <c r="B4706" t="inlineStr">
        <is>
          <t>Kemerovskaya oblast'</t>
        </is>
      </c>
      <c r="C4706" t="inlineStr">
        <is>
          <t>RUKemerovskaya oblast'</t>
        </is>
      </c>
    </row>
    <row r="4707">
      <c r="A4707" t="inlineStr">
        <is>
          <t>RU-KEM</t>
        </is>
      </c>
      <c r="B4707" t="inlineStr">
        <is>
          <t>Kemerovskaja oblast'</t>
        </is>
      </c>
      <c r="C4707" t="inlineStr">
        <is>
          <t>RUKemerovskaja oblast'</t>
        </is>
      </c>
    </row>
    <row r="4708">
      <c r="A4708" t="inlineStr">
        <is>
          <t>RU-KGD</t>
        </is>
      </c>
      <c r="B4708" t="inlineStr">
        <is>
          <t>Kaliningradskaya oblast'</t>
        </is>
      </c>
      <c r="C4708" t="inlineStr">
        <is>
          <t>RUKaliningradskaya oblast'</t>
        </is>
      </c>
    </row>
    <row r="4709">
      <c r="A4709" t="inlineStr">
        <is>
          <t>RU-KGD</t>
        </is>
      </c>
      <c r="B4709" t="inlineStr">
        <is>
          <t>Kaliningradskaja oblast'</t>
        </is>
      </c>
      <c r="C4709" t="inlineStr">
        <is>
          <t>RUKaliningradskaja oblast'</t>
        </is>
      </c>
    </row>
    <row r="4710">
      <c r="A4710" t="inlineStr">
        <is>
          <t>RU-KGN</t>
        </is>
      </c>
      <c r="B4710" t="inlineStr">
        <is>
          <t>Kurganskaja oblast'</t>
        </is>
      </c>
      <c r="C4710" t="inlineStr">
        <is>
          <t>RUKurganskaja oblast'</t>
        </is>
      </c>
    </row>
    <row r="4711">
      <c r="A4711" t="inlineStr">
        <is>
          <t>RU-KGN</t>
        </is>
      </c>
      <c r="B4711" t="inlineStr">
        <is>
          <t>Kurganskaya oblast'</t>
        </is>
      </c>
      <c r="C4711" t="inlineStr">
        <is>
          <t>RUKurganskaya oblast'</t>
        </is>
      </c>
    </row>
    <row r="4712">
      <c r="A4712" t="inlineStr">
        <is>
          <t>RU-KIR</t>
        </is>
      </c>
      <c r="B4712" t="inlineStr">
        <is>
          <t>Kirovskaja oblast'</t>
        </is>
      </c>
      <c r="C4712" t="inlineStr">
        <is>
          <t>RUKirovskaja oblast'</t>
        </is>
      </c>
    </row>
    <row r="4713">
      <c r="A4713" t="inlineStr">
        <is>
          <t>RU-KIR</t>
        </is>
      </c>
      <c r="B4713" t="inlineStr">
        <is>
          <t>Kirovskaya oblast'</t>
        </is>
      </c>
      <c r="C4713" t="inlineStr">
        <is>
          <t>RUKirovskaya oblast'</t>
        </is>
      </c>
    </row>
    <row r="4714">
      <c r="A4714" t="inlineStr">
        <is>
          <t>RU-KLU</t>
        </is>
      </c>
      <c r="B4714" t="inlineStr">
        <is>
          <t>Kalužskaja oblast'</t>
        </is>
      </c>
      <c r="C4714" t="inlineStr">
        <is>
          <t>RUKalužskaja oblast'</t>
        </is>
      </c>
    </row>
    <row r="4715">
      <c r="A4715" t="inlineStr">
        <is>
          <t>RU-KLU</t>
        </is>
      </c>
      <c r="B4715" t="inlineStr">
        <is>
          <t>Kaluzhskaya oblast'</t>
        </is>
      </c>
      <c r="C4715" t="inlineStr">
        <is>
          <t>RUKaluzhskaya oblast'</t>
        </is>
      </c>
    </row>
    <row r="4716">
      <c r="A4716" t="inlineStr">
        <is>
          <t>RU-KOS</t>
        </is>
      </c>
      <c r="B4716" t="inlineStr">
        <is>
          <t>Kostromskaya oblast'</t>
        </is>
      </c>
      <c r="C4716" t="inlineStr">
        <is>
          <t>RUKostromskaya oblast'</t>
        </is>
      </c>
    </row>
    <row r="4717">
      <c r="A4717" t="inlineStr">
        <is>
          <t>RU-KOS</t>
        </is>
      </c>
      <c r="B4717" t="inlineStr">
        <is>
          <t>Kostromskaja oblast'</t>
        </is>
      </c>
      <c r="C4717" t="inlineStr">
        <is>
          <t>RUKostromskaja oblast'</t>
        </is>
      </c>
    </row>
    <row r="4718">
      <c r="A4718" t="inlineStr">
        <is>
          <t>RU-KRS</t>
        </is>
      </c>
      <c r="B4718" t="inlineStr">
        <is>
          <t>Kurskaja oblast'</t>
        </is>
      </c>
      <c r="C4718" t="inlineStr">
        <is>
          <t>RUKurskaja oblast'</t>
        </is>
      </c>
    </row>
    <row r="4719">
      <c r="A4719" t="inlineStr">
        <is>
          <t>RU-KRS</t>
        </is>
      </c>
      <c r="B4719" t="inlineStr">
        <is>
          <t>Kurskaya oblast'</t>
        </is>
      </c>
      <c r="C4719" t="inlineStr">
        <is>
          <t>RUKurskaya oblast'</t>
        </is>
      </c>
    </row>
    <row r="4720">
      <c r="A4720" t="inlineStr">
        <is>
          <t>RU-LEN</t>
        </is>
      </c>
      <c r="B4720" t="inlineStr">
        <is>
          <t>Leningradskaja oblast'</t>
        </is>
      </c>
      <c r="C4720" t="inlineStr">
        <is>
          <t>RULeningradskaja oblast'</t>
        </is>
      </c>
    </row>
    <row r="4721">
      <c r="A4721" t="inlineStr">
        <is>
          <t>RU-LEN</t>
        </is>
      </c>
      <c r="B4721" t="inlineStr">
        <is>
          <t>Leningradskaya oblast'</t>
        </is>
      </c>
      <c r="C4721" t="inlineStr">
        <is>
          <t>RULeningradskaya oblast'</t>
        </is>
      </c>
    </row>
    <row r="4722">
      <c r="A4722" t="inlineStr">
        <is>
          <t>RU-LIP</t>
        </is>
      </c>
      <c r="B4722" t="inlineStr">
        <is>
          <t>Lipeckaja oblast'</t>
        </is>
      </c>
      <c r="C4722" t="inlineStr">
        <is>
          <t>RULipeckaja oblast'</t>
        </is>
      </c>
    </row>
    <row r="4723">
      <c r="A4723" t="inlineStr">
        <is>
          <t>RU-LIP</t>
        </is>
      </c>
      <c r="B4723" t="inlineStr">
        <is>
          <t>Lipetskaya oblast'</t>
        </is>
      </c>
      <c r="C4723" t="inlineStr">
        <is>
          <t>RULipetskaya oblast'</t>
        </is>
      </c>
    </row>
    <row r="4724">
      <c r="A4724" t="inlineStr">
        <is>
          <t>RU-MAG</t>
        </is>
      </c>
      <c r="B4724" t="inlineStr">
        <is>
          <t>Magadanskaya oblast'</t>
        </is>
      </c>
      <c r="C4724" t="inlineStr">
        <is>
          <t>RUMagadanskaya oblast'</t>
        </is>
      </c>
    </row>
    <row r="4725">
      <c r="A4725" t="inlineStr">
        <is>
          <t>RU-MAG</t>
        </is>
      </c>
      <c r="B4725" t="inlineStr">
        <is>
          <t>Magadanskaja oblast'</t>
        </is>
      </c>
      <c r="C4725" t="inlineStr">
        <is>
          <t>RUMagadanskaja oblast'</t>
        </is>
      </c>
    </row>
    <row r="4726">
      <c r="A4726" t="inlineStr">
        <is>
          <t>RU-MOS</t>
        </is>
      </c>
      <c r="B4726" t="inlineStr">
        <is>
          <t>Moskovskaya oblast'</t>
        </is>
      </c>
      <c r="C4726" t="inlineStr">
        <is>
          <t>RUMoskovskaya oblast'</t>
        </is>
      </c>
    </row>
    <row r="4727">
      <c r="A4727" t="inlineStr">
        <is>
          <t>RU-MOS</t>
        </is>
      </c>
      <c r="B4727" t="inlineStr">
        <is>
          <t>Moskovskaja oblast'</t>
        </is>
      </c>
      <c r="C4727" t="inlineStr">
        <is>
          <t>RUMoskovskaja oblast'</t>
        </is>
      </c>
    </row>
    <row r="4728">
      <c r="A4728" t="inlineStr">
        <is>
          <t>RU-MUR</t>
        </is>
      </c>
      <c r="B4728" t="inlineStr">
        <is>
          <t>Murmanskaya oblast'</t>
        </is>
      </c>
      <c r="C4728" t="inlineStr">
        <is>
          <t>RUMurmanskaya oblast'</t>
        </is>
      </c>
    </row>
    <row r="4729">
      <c r="A4729" t="inlineStr">
        <is>
          <t>RU-MUR</t>
        </is>
      </c>
      <c r="B4729" t="inlineStr">
        <is>
          <t>Murmanskaja oblast'</t>
        </is>
      </c>
      <c r="C4729" t="inlineStr">
        <is>
          <t>RUMurmanskaja oblast'</t>
        </is>
      </c>
    </row>
    <row r="4730">
      <c r="A4730" t="inlineStr">
        <is>
          <t>RU-NGR</t>
        </is>
      </c>
      <c r="B4730" t="inlineStr">
        <is>
          <t>Novgorodskaja oblast'</t>
        </is>
      </c>
      <c r="C4730" t="inlineStr">
        <is>
          <t>RUNovgorodskaja oblast'</t>
        </is>
      </c>
    </row>
    <row r="4731">
      <c r="A4731" t="inlineStr">
        <is>
          <t>RU-NGR</t>
        </is>
      </c>
      <c r="B4731" t="inlineStr">
        <is>
          <t>Novgorodskaya oblast'</t>
        </is>
      </c>
      <c r="C4731" t="inlineStr">
        <is>
          <t>RUNovgorodskaya oblast'</t>
        </is>
      </c>
    </row>
    <row r="4732">
      <c r="A4732" t="inlineStr">
        <is>
          <t>RU-NIZ</t>
        </is>
      </c>
      <c r="B4732" t="inlineStr">
        <is>
          <t>Nižegorodskaja oblast'</t>
        </is>
      </c>
      <c r="C4732" t="inlineStr">
        <is>
          <t>RUNižegorodskaja oblast'</t>
        </is>
      </c>
    </row>
    <row r="4733">
      <c r="A4733" t="inlineStr">
        <is>
          <t>RU-NIZ</t>
        </is>
      </c>
      <c r="B4733" t="inlineStr">
        <is>
          <t>Nizhegorodskaya oblast'</t>
        </is>
      </c>
      <c r="C4733" t="inlineStr">
        <is>
          <t>RUNizhegorodskaya oblast'</t>
        </is>
      </c>
    </row>
    <row r="4734">
      <c r="A4734" t="inlineStr">
        <is>
          <t>RU-NVS</t>
        </is>
      </c>
      <c r="B4734" t="inlineStr">
        <is>
          <t>Novosibirskaya oblast'</t>
        </is>
      </c>
      <c r="C4734" t="inlineStr">
        <is>
          <t>RUNovosibirskaya oblast'</t>
        </is>
      </c>
    </row>
    <row r="4735">
      <c r="A4735" t="inlineStr">
        <is>
          <t>RU-NVS</t>
        </is>
      </c>
      <c r="B4735" t="inlineStr">
        <is>
          <t>Novosibirskaja oblast'</t>
        </is>
      </c>
      <c r="C4735" t="inlineStr">
        <is>
          <t>RUNovosibirskaja oblast'</t>
        </is>
      </c>
    </row>
    <row r="4736">
      <c r="A4736" t="inlineStr">
        <is>
          <t>RU-OMS</t>
        </is>
      </c>
      <c r="B4736" t="inlineStr">
        <is>
          <t>Omskaya oblast'</t>
        </is>
      </c>
      <c r="C4736" t="inlineStr">
        <is>
          <t>RUOmskaya oblast'</t>
        </is>
      </c>
    </row>
    <row r="4737">
      <c r="A4737" t="inlineStr">
        <is>
          <t>RU-OMS</t>
        </is>
      </c>
      <c r="B4737" t="inlineStr">
        <is>
          <t>Omskaja oblast'</t>
        </is>
      </c>
      <c r="C4737" t="inlineStr">
        <is>
          <t>RUOmskaja oblast'</t>
        </is>
      </c>
    </row>
    <row r="4738">
      <c r="A4738" t="inlineStr">
        <is>
          <t>RU-ORE</t>
        </is>
      </c>
      <c r="B4738" t="inlineStr">
        <is>
          <t>Orenburgskaja oblast'</t>
        </is>
      </c>
      <c r="C4738" t="inlineStr">
        <is>
          <t>RUOrenburgskaja oblast'</t>
        </is>
      </c>
    </row>
    <row r="4739">
      <c r="A4739" t="inlineStr">
        <is>
          <t>RU-ORE</t>
        </is>
      </c>
      <c r="B4739" t="inlineStr">
        <is>
          <t>Orenburgskaya oblast'</t>
        </is>
      </c>
      <c r="C4739" t="inlineStr">
        <is>
          <t>RUOrenburgskaya oblast'</t>
        </is>
      </c>
    </row>
    <row r="4740">
      <c r="A4740" t="inlineStr">
        <is>
          <t>RU-ORL</t>
        </is>
      </c>
      <c r="B4740" t="inlineStr">
        <is>
          <t>Orlovskaja oblast'</t>
        </is>
      </c>
      <c r="C4740" t="inlineStr">
        <is>
          <t>RUOrlovskaja oblast'</t>
        </is>
      </c>
    </row>
    <row r="4741">
      <c r="A4741" t="inlineStr">
        <is>
          <t>RU-ORL</t>
        </is>
      </c>
      <c r="B4741" t="inlineStr">
        <is>
          <t>Orlovskaya oblast'</t>
        </is>
      </c>
      <c r="C4741" t="inlineStr">
        <is>
          <t>RUOrlovskaya oblast'</t>
        </is>
      </c>
    </row>
    <row r="4742">
      <c r="A4742" t="inlineStr">
        <is>
          <t>RU-PNZ</t>
        </is>
      </c>
      <c r="B4742" t="inlineStr">
        <is>
          <t>Penzenskaya oblast'</t>
        </is>
      </c>
      <c r="C4742" t="inlineStr">
        <is>
          <t>RUPenzenskaya oblast'</t>
        </is>
      </c>
    </row>
    <row r="4743">
      <c r="A4743" t="inlineStr">
        <is>
          <t>RU-PNZ</t>
        </is>
      </c>
      <c r="B4743" t="inlineStr">
        <is>
          <t>Penzenskaja oblast'</t>
        </is>
      </c>
      <c r="C4743" t="inlineStr">
        <is>
          <t>RUPenzenskaja oblast'</t>
        </is>
      </c>
    </row>
    <row r="4744">
      <c r="A4744" t="inlineStr">
        <is>
          <t>RU-PSK</t>
        </is>
      </c>
      <c r="B4744" t="inlineStr">
        <is>
          <t>Pskovskaja oblast'</t>
        </is>
      </c>
      <c r="C4744" t="inlineStr">
        <is>
          <t>RUPskovskaja oblast'</t>
        </is>
      </c>
    </row>
    <row r="4745">
      <c r="A4745" t="inlineStr">
        <is>
          <t>RU-PSK</t>
        </is>
      </c>
      <c r="B4745" t="inlineStr">
        <is>
          <t>Pskovskaya oblast'</t>
        </is>
      </c>
      <c r="C4745" t="inlineStr">
        <is>
          <t>RUPskovskaya oblast'</t>
        </is>
      </c>
    </row>
    <row r="4746">
      <c r="A4746" t="inlineStr">
        <is>
          <t>RU-ROS</t>
        </is>
      </c>
      <c r="B4746" t="inlineStr">
        <is>
          <t>Rostovskaja oblast'</t>
        </is>
      </c>
      <c r="C4746" t="inlineStr">
        <is>
          <t>RURostovskaja oblast'</t>
        </is>
      </c>
    </row>
    <row r="4747">
      <c r="A4747" t="inlineStr">
        <is>
          <t>RU-ROS</t>
        </is>
      </c>
      <c r="B4747" t="inlineStr">
        <is>
          <t>Rostovskaya oblast'</t>
        </is>
      </c>
      <c r="C4747" t="inlineStr">
        <is>
          <t>RURostovskaya oblast'</t>
        </is>
      </c>
    </row>
    <row r="4748">
      <c r="A4748" t="inlineStr">
        <is>
          <t>RU-RYA</t>
        </is>
      </c>
      <c r="B4748" t="inlineStr">
        <is>
          <t>Rjazanskaja oblast'</t>
        </is>
      </c>
      <c r="C4748" t="inlineStr">
        <is>
          <t>RURjazanskaja oblast'</t>
        </is>
      </c>
    </row>
    <row r="4749">
      <c r="A4749" t="inlineStr">
        <is>
          <t>RU-RYA</t>
        </is>
      </c>
      <c r="B4749" t="inlineStr">
        <is>
          <t>Ryazanskaya oblast'</t>
        </is>
      </c>
      <c r="C4749" t="inlineStr">
        <is>
          <t>RURyazanskaya oblast'</t>
        </is>
      </c>
    </row>
    <row r="4750">
      <c r="A4750" t="inlineStr">
        <is>
          <t>RU-SAK</t>
        </is>
      </c>
      <c r="B4750" t="inlineStr">
        <is>
          <t>Sahalinskaja oblast'</t>
        </is>
      </c>
      <c r="C4750" t="inlineStr">
        <is>
          <t>RUSahalinskaja oblast'</t>
        </is>
      </c>
    </row>
    <row r="4751">
      <c r="A4751" t="inlineStr">
        <is>
          <t>RU-SAK</t>
        </is>
      </c>
      <c r="B4751" t="inlineStr">
        <is>
          <t>Sakhalinskaya oblast'</t>
        </is>
      </c>
      <c r="C4751" t="inlineStr">
        <is>
          <t>RUSakhalinskaya oblast'</t>
        </is>
      </c>
    </row>
    <row r="4752">
      <c r="A4752" t="inlineStr">
        <is>
          <t>RU-SAM</t>
        </is>
      </c>
      <c r="B4752" t="inlineStr">
        <is>
          <t>Samarskaya oblast'</t>
        </is>
      </c>
      <c r="C4752" t="inlineStr">
        <is>
          <t>RUSamarskaya oblast'</t>
        </is>
      </c>
    </row>
    <row r="4753">
      <c r="A4753" t="inlineStr">
        <is>
          <t>RU-SAM</t>
        </is>
      </c>
      <c r="B4753" t="inlineStr">
        <is>
          <t>Samarskaja oblast'</t>
        </is>
      </c>
      <c r="C4753" t="inlineStr">
        <is>
          <t>RUSamarskaja oblast'</t>
        </is>
      </c>
    </row>
    <row r="4754">
      <c r="A4754" t="inlineStr">
        <is>
          <t>RU-SAR</t>
        </is>
      </c>
      <c r="B4754" t="inlineStr">
        <is>
          <t>Saratovskaya oblast'</t>
        </is>
      </c>
      <c r="C4754" t="inlineStr">
        <is>
          <t>RUSaratovskaya oblast'</t>
        </is>
      </c>
    </row>
    <row r="4755">
      <c r="A4755" t="inlineStr">
        <is>
          <t>RU-SAR</t>
        </is>
      </c>
      <c r="B4755" t="inlineStr">
        <is>
          <t>Saratovskaja oblast'</t>
        </is>
      </c>
      <c r="C4755" t="inlineStr">
        <is>
          <t>RUSaratovskaja oblast'</t>
        </is>
      </c>
    </row>
    <row r="4756">
      <c r="A4756" t="inlineStr">
        <is>
          <t>RU-SMO</t>
        </is>
      </c>
      <c r="B4756" t="inlineStr">
        <is>
          <t>Smolenskaja oblast'</t>
        </is>
      </c>
      <c r="C4756" t="inlineStr">
        <is>
          <t>RUSmolenskaja oblast'</t>
        </is>
      </c>
    </row>
    <row r="4757">
      <c r="A4757" t="inlineStr">
        <is>
          <t>RU-SMO</t>
        </is>
      </c>
      <c r="B4757" t="inlineStr">
        <is>
          <t>Smolenskaya oblast'</t>
        </is>
      </c>
      <c r="C4757" t="inlineStr">
        <is>
          <t>RUSmolenskaya oblast'</t>
        </is>
      </c>
    </row>
    <row r="4758">
      <c r="A4758" t="inlineStr">
        <is>
          <t>RU-SVE</t>
        </is>
      </c>
      <c r="B4758" t="inlineStr">
        <is>
          <t>Sverdlovskaya oblast'</t>
        </is>
      </c>
      <c r="C4758" t="inlineStr">
        <is>
          <t>RUSverdlovskaya oblast'</t>
        </is>
      </c>
    </row>
    <row r="4759">
      <c r="A4759" t="inlineStr">
        <is>
          <t>RU-SVE</t>
        </is>
      </c>
      <c r="B4759" t="inlineStr">
        <is>
          <t>Sverdlovskaja oblast'</t>
        </is>
      </c>
      <c r="C4759" t="inlineStr">
        <is>
          <t>RUSverdlovskaja oblast'</t>
        </is>
      </c>
    </row>
    <row r="4760">
      <c r="A4760" t="inlineStr">
        <is>
          <t>RU-TAM</t>
        </is>
      </c>
      <c r="B4760" t="inlineStr">
        <is>
          <t>Tambovskaya oblast'</t>
        </is>
      </c>
      <c r="C4760" t="inlineStr">
        <is>
          <t>RUTambovskaya oblast'</t>
        </is>
      </c>
    </row>
    <row r="4761">
      <c r="A4761" t="inlineStr">
        <is>
          <t>RU-TAM</t>
        </is>
      </c>
      <c r="B4761" t="inlineStr">
        <is>
          <t>Tambovskaja oblast'</t>
        </is>
      </c>
      <c r="C4761" t="inlineStr">
        <is>
          <t>RUTambovskaja oblast'</t>
        </is>
      </c>
    </row>
    <row r="4762">
      <c r="A4762" t="inlineStr">
        <is>
          <t>RU-TOM</t>
        </is>
      </c>
      <c r="B4762" t="inlineStr">
        <is>
          <t>Tomskaya oblast'</t>
        </is>
      </c>
      <c r="C4762" t="inlineStr">
        <is>
          <t>RUTomskaya oblast'</t>
        </is>
      </c>
    </row>
    <row r="4763">
      <c r="A4763" t="inlineStr">
        <is>
          <t>RU-TOM</t>
        </is>
      </c>
      <c r="B4763" t="inlineStr">
        <is>
          <t>Tomskaja oblast'</t>
        </is>
      </c>
      <c r="C4763" t="inlineStr">
        <is>
          <t>RUTomskaja oblast'</t>
        </is>
      </c>
    </row>
    <row r="4764">
      <c r="A4764" t="inlineStr">
        <is>
          <t>RU-TUL</t>
        </is>
      </c>
      <c r="B4764" t="inlineStr">
        <is>
          <t>Tul'skaja oblast'</t>
        </is>
      </c>
      <c r="C4764" t="inlineStr">
        <is>
          <t>RUTul'skaja oblast'</t>
        </is>
      </c>
    </row>
    <row r="4765">
      <c r="A4765" t="inlineStr">
        <is>
          <t>RU-TUL</t>
        </is>
      </c>
      <c r="B4765" t="inlineStr">
        <is>
          <t>Tul'skaya oblast'</t>
        </is>
      </c>
      <c r="C4765" t="inlineStr">
        <is>
          <t>RUTul'skaya oblast'</t>
        </is>
      </c>
    </row>
    <row r="4766">
      <c r="A4766" t="inlineStr">
        <is>
          <t>RU-TVE</t>
        </is>
      </c>
      <c r="B4766" t="inlineStr">
        <is>
          <t>Tverskaja oblast'</t>
        </is>
      </c>
      <c r="C4766" t="inlineStr">
        <is>
          <t>RUTverskaja oblast'</t>
        </is>
      </c>
    </row>
    <row r="4767">
      <c r="A4767" t="inlineStr">
        <is>
          <t>RU-TVE</t>
        </is>
      </c>
      <c r="B4767" t="inlineStr">
        <is>
          <t>Tverskaya oblast'</t>
        </is>
      </c>
      <c r="C4767" t="inlineStr">
        <is>
          <t>RUTverskaya oblast'</t>
        </is>
      </c>
    </row>
    <row r="4768">
      <c r="A4768" t="inlineStr">
        <is>
          <t>RU-TYU</t>
        </is>
      </c>
      <c r="B4768" t="inlineStr">
        <is>
          <t>Tyumenskaya oblast'</t>
        </is>
      </c>
      <c r="C4768" t="inlineStr">
        <is>
          <t>RUTyumenskaya oblast'</t>
        </is>
      </c>
    </row>
    <row r="4769">
      <c r="A4769" t="inlineStr">
        <is>
          <t>RU-TYU</t>
        </is>
      </c>
      <c r="B4769" t="inlineStr">
        <is>
          <t>Tjumenskaja oblast'</t>
        </is>
      </c>
      <c r="C4769" t="inlineStr">
        <is>
          <t>RUTjumenskaja oblast'</t>
        </is>
      </c>
    </row>
    <row r="4770">
      <c r="A4770" t="inlineStr">
        <is>
          <t>RU-ULY</t>
        </is>
      </c>
      <c r="B4770" t="inlineStr">
        <is>
          <t>Ul'janovskaja oblast'</t>
        </is>
      </c>
      <c r="C4770" t="inlineStr">
        <is>
          <t>RUUl'janovskaja oblast'</t>
        </is>
      </c>
    </row>
    <row r="4771">
      <c r="A4771" t="inlineStr">
        <is>
          <t>RU-ULY</t>
        </is>
      </c>
      <c r="B4771" t="inlineStr">
        <is>
          <t>Ul'yanovskaya oblast'</t>
        </is>
      </c>
      <c r="C4771" t="inlineStr">
        <is>
          <t>RUUl'yanovskaya oblast'</t>
        </is>
      </c>
    </row>
    <row r="4772">
      <c r="A4772" t="inlineStr">
        <is>
          <t>RU-VGG</t>
        </is>
      </c>
      <c r="B4772" t="inlineStr">
        <is>
          <t>Volgogradskaja oblast'</t>
        </is>
      </c>
      <c r="C4772" t="inlineStr">
        <is>
          <t>RUVolgogradskaja oblast'</t>
        </is>
      </c>
    </row>
    <row r="4773">
      <c r="A4773" t="inlineStr">
        <is>
          <t>RU-VGG</t>
        </is>
      </c>
      <c r="B4773" t="inlineStr">
        <is>
          <t>Volgogradskaya oblast'</t>
        </is>
      </c>
      <c r="C4773" t="inlineStr">
        <is>
          <t>RUVolgogradskaya oblast'</t>
        </is>
      </c>
    </row>
    <row r="4774">
      <c r="A4774" t="inlineStr">
        <is>
          <t>RU-VLA</t>
        </is>
      </c>
      <c r="B4774" t="inlineStr">
        <is>
          <t>Vladimirskaya oblast'</t>
        </is>
      </c>
      <c r="C4774" t="inlineStr">
        <is>
          <t>RUVladimirskaya oblast'</t>
        </is>
      </c>
    </row>
    <row r="4775">
      <c r="A4775" t="inlineStr">
        <is>
          <t>RU-VLA</t>
        </is>
      </c>
      <c r="B4775" t="inlineStr">
        <is>
          <t>Vladimirskaja oblast'</t>
        </is>
      </c>
      <c r="C4775" t="inlineStr">
        <is>
          <t>RUVladimirskaja oblast'</t>
        </is>
      </c>
    </row>
    <row r="4776">
      <c r="A4776" t="inlineStr">
        <is>
          <t>RU-VLG</t>
        </is>
      </c>
      <c r="B4776" t="inlineStr">
        <is>
          <t>Vologodskaya oblast'</t>
        </is>
      </c>
      <c r="C4776" t="inlineStr">
        <is>
          <t>RUVologodskaya oblast'</t>
        </is>
      </c>
    </row>
    <row r="4777">
      <c r="A4777" t="inlineStr">
        <is>
          <t>RU-VLG</t>
        </is>
      </c>
      <c r="B4777" t="inlineStr">
        <is>
          <t>Vologodskaja oblast'</t>
        </is>
      </c>
      <c r="C4777" t="inlineStr">
        <is>
          <t>RUVologodskaja oblast'</t>
        </is>
      </c>
    </row>
    <row r="4778">
      <c r="A4778" t="inlineStr">
        <is>
          <t>RU-VOR</t>
        </is>
      </c>
      <c r="B4778" t="inlineStr">
        <is>
          <t>Voronežskaja oblast'</t>
        </is>
      </c>
      <c r="C4778" t="inlineStr">
        <is>
          <t>RUVoronežskaja oblast'</t>
        </is>
      </c>
    </row>
    <row r="4779">
      <c r="A4779" t="inlineStr">
        <is>
          <t>RU-VOR</t>
        </is>
      </c>
      <c r="B4779" t="inlineStr">
        <is>
          <t>Voronezhskaya oblast'</t>
        </is>
      </c>
      <c r="C4779" t="inlineStr">
        <is>
          <t>RUVoronezhskaya oblast'</t>
        </is>
      </c>
    </row>
    <row r="4780">
      <c r="A4780" t="inlineStr">
        <is>
          <t>RU-YAR</t>
        </is>
      </c>
      <c r="B4780" t="inlineStr">
        <is>
          <t>Jaroslavskaja oblast'</t>
        </is>
      </c>
      <c r="C4780" t="inlineStr">
        <is>
          <t>RUJaroslavskaja oblast'</t>
        </is>
      </c>
    </row>
    <row r="4781">
      <c r="A4781" t="inlineStr">
        <is>
          <t>RU-YAR</t>
        </is>
      </c>
      <c r="B4781" t="inlineStr">
        <is>
          <t>Yaroslavskaya oblast'</t>
        </is>
      </c>
      <c r="C4781" t="inlineStr">
        <is>
          <t>RUYaroslavskaya oblast'</t>
        </is>
      </c>
    </row>
    <row r="4782">
      <c r="A4782" t="inlineStr">
        <is>
          <t>RU-CHU</t>
        </is>
      </c>
      <c r="B4782" t="inlineStr">
        <is>
          <t>Chukotskiy avtonomnyy okrug</t>
        </is>
      </c>
      <c r="C4782" t="inlineStr">
        <is>
          <t>RUChukotskiy avtonomnyy okrug</t>
        </is>
      </c>
    </row>
    <row r="4783">
      <c r="A4783" t="inlineStr">
        <is>
          <t>RU-CHU</t>
        </is>
      </c>
      <c r="B4783" t="inlineStr">
        <is>
          <t>Čukotskij avtonomnyj okrug</t>
        </is>
      </c>
      <c r="C4783" t="inlineStr">
        <is>
          <t>RUČukotskij avtonomnyj okrug</t>
        </is>
      </c>
    </row>
    <row r="4784">
      <c r="A4784" t="inlineStr">
        <is>
          <t>RU-KHM</t>
        </is>
      </c>
      <c r="B4784" t="inlineStr">
        <is>
          <t>Khanty-Mansiyskiy avtonomnyy okrug</t>
        </is>
      </c>
      <c r="C4784" t="inlineStr">
        <is>
          <t>RUKhanty-Mansiyskiy avtonomnyy okrug</t>
        </is>
      </c>
    </row>
    <row r="4785">
      <c r="A4785" t="inlineStr">
        <is>
          <t>RU-KHM</t>
        </is>
      </c>
      <c r="B4785" t="inlineStr">
        <is>
          <t>Hanty-Mansijskij avtonomnyj okrug</t>
        </is>
      </c>
      <c r="C4785" t="inlineStr">
        <is>
          <t>RUHanty-Mansijskij avtonomnyj okrug</t>
        </is>
      </c>
    </row>
    <row r="4786">
      <c r="A4786" t="inlineStr">
        <is>
          <t>RU-NEN</t>
        </is>
      </c>
      <c r="B4786" t="inlineStr">
        <is>
          <t>Nenetskiy avtonomnyy okrug</t>
        </is>
      </c>
      <c r="C4786" t="inlineStr">
        <is>
          <t>RUNenetskiy avtonomnyy okrug</t>
        </is>
      </c>
    </row>
    <row r="4787">
      <c r="A4787" t="inlineStr">
        <is>
          <t>RU-NEN</t>
        </is>
      </c>
      <c r="B4787" t="inlineStr">
        <is>
          <t>Neneckij avtonomnyj okrug</t>
        </is>
      </c>
      <c r="C4787" t="inlineStr">
        <is>
          <t>RUNeneckij avtonomnyj okrug</t>
        </is>
      </c>
    </row>
    <row r="4788">
      <c r="A4788" t="inlineStr">
        <is>
          <t>RU-YAN</t>
        </is>
      </c>
      <c r="B4788" t="inlineStr">
        <is>
          <t>Jamalo-Neneckij avtonomnyj okrug</t>
        </is>
      </c>
      <c r="C4788" t="inlineStr">
        <is>
          <t>RUJamalo-Neneckij avtonomnyj okrug</t>
        </is>
      </c>
    </row>
    <row r="4789">
      <c r="A4789" t="inlineStr">
        <is>
          <t>RU-YAN</t>
        </is>
      </c>
      <c r="B4789" t="inlineStr">
        <is>
          <t>Yamalo-Nenetskiy avtonomnyy okrug</t>
        </is>
      </c>
      <c r="C4789" t="inlineStr">
        <is>
          <t>RUYamalo-Nenetskiy avtonomnyy okrug</t>
        </is>
      </c>
    </row>
    <row r="4790">
      <c r="A4790" t="inlineStr">
        <is>
          <t>RU-MOW</t>
        </is>
      </c>
      <c r="B4790" t="inlineStr">
        <is>
          <t>Moskva</t>
        </is>
      </c>
      <c r="C4790" t="inlineStr">
        <is>
          <t>RUMoskva</t>
        </is>
      </c>
    </row>
    <row r="4791">
      <c r="A4791" t="inlineStr">
        <is>
          <t>RU-MOW</t>
        </is>
      </c>
      <c r="B4791" t="inlineStr">
        <is>
          <t>Moskva</t>
        </is>
      </c>
      <c r="C4791" t="inlineStr">
        <is>
          <t>RUMoskva</t>
        </is>
      </c>
    </row>
    <row r="4792">
      <c r="A4792" t="inlineStr">
        <is>
          <t>RU-SPE</t>
        </is>
      </c>
      <c r="B4792" t="inlineStr">
        <is>
          <t>Sankt-Peterburg</t>
        </is>
      </c>
      <c r="C4792" t="inlineStr">
        <is>
          <t>RUSankt-Peterburg</t>
        </is>
      </c>
    </row>
    <row r="4793">
      <c r="A4793" t="inlineStr">
        <is>
          <t>RU-SPE</t>
        </is>
      </c>
      <c r="B4793" t="inlineStr">
        <is>
          <t>Sankt-Peterburg</t>
        </is>
      </c>
      <c r="C4793" t="inlineStr">
        <is>
          <t>RUSankt-Peterburg</t>
        </is>
      </c>
    </row>
    <row r="4794">
      <c r="A4794" t="inlineStr">
        <is>
          <t>RU-YEV</t>
        </is>
      </c>
      <c r="B4794" t="inlineStr">
        <is>
          <t>Yevreyskaya avtonomnaya oblast'</t>
        </is>
      </c>
      <c r="C4794" t="inlineStr">
        <is>
          <t>RUYevreyskaya avtonomnaya oblast'</t>
        </is>
      </c>
    </row>
    <row r="4795">
      <c r="A4795" t="inlineStr">
        <is>
          <t>RU-YEV</t>
        </is>
      </c>
      <c r="B4795" t="inlineStr">
        <is>
          <t>Evrejskaja avtonomnaja oblast'</t>
        </is>
      </c>
      <c r="C4795" t="inlineStr">
        <is>
          <t>RUEvrejskaja avtonomnaja oblast'</t>
        </is>
      </c>
    </row>
    <row r="4796">
      <c r="A4796" t="inlineStr">
        <is>
          <t>RU-ALT</t>
        </is>
      </c>
      <c r="B4796" t="inlineStr">
        <is>
          <t>Altajskij kraj</t>
        </is>
      </c>
      <c r="C4796" t="inlineStr">
        <is>
          <t>RUAltajskij kraj</t>
        </is>
      </c>
    </row>
    <row r="4797">
      <c r="A4797" t="inlineStr">
        <is>
          <t>RU-ALT</t>
        </is>
      </c>
      <c r="B4797" t="inlineStr">
        <is>
          <t>Altayskiy kray</t>
        </is>
      </c>
      <c r="C4797" t="inlineStr">
        <is>
          <t>RUAltayskiy kray</t>
        </is>
      </c>
    </row>
    <row r="4798">
      <c r="A4798" t="inlineStr">
        <is>
          <t>RU-KAM</t>
        </is>
      </c>
      <c r="B4798" t="inlineStr">
        <is>
          <t>Kamchatskiy kray</t>
        </is>
      </c>
      <c r="C4798" t="inlineStr">
        <is>
          <t>RUKamchatskiy kray</t>
        </is>
      </c>
    </row>
    <row r="4799">
      <c r="A4799" t="inlineStr">
        <is>
          <t>RU-KAM</t>
        </is>
      </c>
      <c r="B4799" t="inlineStr">
        <is>
          <t>Kamčatskij kraj</t>
        </is>
      </c>
      <c r="C4799" t="inlineStr">
        <is>
          <t>RUKamčatskij kraj</t>
        </is>
      </c>
    </row>
    <row r="4800">
      <c r="A4800" t="inlineStr">
        <is>
          <t>RU-KDA</t>
        </is>
      </c>
      <c r="B4800" t="inlineStr">
        <is>
          <t>Krasnodarskiy kray</t>
        </is>
      </c>
      <c r="C4800" t="inlineStr">
        <is>
          <t>RUKrasnodarskiy kray</t>
        </is>
      </c>
    </row>
    <row r="4801">
      <c r="A4801" t="inlineStr">
        <is>
          <t>RU-KDA</t>
        </is>
      </c>
      <c r="B4801" t="inlineStr">
        <is>
          <t>Krasnodarskij kraj</t>
        </is>
      </c>
      <c r="C4801" t="inlineStr">
        <is>
          <t>RUKrasnodarskij kraj</t>
        </is>
      </c>
    </row>
    <row r="4802">
      <c r="A4802" t="inlineStr">
        <is>
          <t>RU-KHA</t>
        </is>
      </c>
      <c r="B4802" t="inlineStr">
        <is>
          <t>Khabarovskiy kray</t>
        </is>
      </c>
      <c r="C4802" t="inlineStr">
        <is>
          <t>RUKhabarovskiy kray</t>
        </is>
      </c>
    </row>
    <row r="4803">
      <c r="A4803" t="inlineStr">
        <is>
          <t>RU-KHA</t>
        </is>
      </c>
      <c r="B4803" t="inlineStr">
        <is>
          <t>Habarovskij kraj</t>
        </is>
      </c>
      <c r="C4803" t="inlineStr">
        <is>
          <t>RUHabarovskij kraj</t>
        </is>
      </c>
    </row>
    <row r="4804">
      <c r="A4804" t="inlineStr">
        <is>
          <t>RU-KYA</t>
        </is>
      </c>
      <c r="B4804" t="inlineStr">
        <is>
          <t>Krasnojarskij kraj</t>
        </is>
      </c>
      <c r="C4804" t="inlineStr">
        <is>
          <t>RUKrasnojarskij kraj</t>
        </is>
      </c>
    </row>
    <row r="4805">
      <c r="A4805" t="inlineStr">
        <is>
          <t>RU-KYA</t>
        </is>
      </c>
      <c r="B4805" t="inlineStr">
        <is>
          <t>Krasnoyarskiy kray</t>
        </is>
      </c>
      <c r="C4805" t="inlineStr">
        <is>
          <t>RUKrasnoyarskiy kray</t>
        </is>
      </c>
    </row>
    <row r="4806">
      <c r="A4806" t="inlineStr">
        <is>
          <t>RU-PER</t>
        </is>
      </c>
      <c r="B4806" t="inlineStr">
        <is>
          <t>Permskiy kray</t>
        </is>
      </c>
      <c r="C4806" t="inlineStr">
        <is>
          <t>RUPermskiy kray</t>
        </is>
      </c>
    </row>
    <row r="4807">
      <c r="A4807" t="inlineStr">
        <is>
          <t>RU-PER</t>
        </is>
      </c>
      <c r="B4807" t="inlineStr">
        <is>
          <t>Permskij kraj</t>
        </is>
      </c>
      <c r="C4807" t="inlineStr">
        <is>
          <t>RUPermskij kraj</t>
        </is>
      </c>
    </row>
    <row r="4808">
      <c r="A4808" t="inlineStr">
        <is>
          <t>RU-PRI</t>
        </is>
      </c>
      <c r="B4808" t="inlineStr">
        <is>
          <t>Primorskij kraj</t>
        </is>
      </c>
      <c r="C4808" t="inlineStr">
        <is>
          <t>RUPrimorskij kraj</t>
        </is>
      </c>
    </row>
    <row r="4809">
      <c r="A4809" t="inlineStr">
        <is>
          <t>RU-PRI</t>
        </is>
      </c>
      <c r="B4809" t="inlineStr">
        <is>
          <t>Primorskiy kray</t>
        </is>
      </c>
      <c r="C4809" t="inlineStr">
        <is>
          <t>RUPrimorskiy kray</t>
        </is>
      </c>
    </row>
    <row r="4810">
      <c r="A4810" t="inlineStr">
        <is>
          <t>RU-STA</t>
        </is>
      </c>
      <c r="B4810" t="inlineStr">
        <is>
          <t>Stavropol'skiy kray</t>
        </is>
      </c>
      <c r="C4810" t="inlineStr">
        <is>
          <t>RUStavropol'skiy kray</t>
        </is>
      </c>
    </row>
    <row r="4811">
      <c r="A4811" t="inlineStr">
        <is>
          <t>RU-STA</t>
        </is>
      </c>
      <c r="B4811" t="inlineStr">
        <is>
          <t>Stavropol'skij kraj</t>
        </is>
      </c>
      <c r="C4811" t="inlineStr">
        <is>
          <t>RUStavropol'skij kraj</t>
        </is>
      </c>
    </row>
    <row r="4812">
      <c r="A4812" t="inlineStr">
        <is>
          <t>RU-ZAB</t>
        </is>
      </c>
      <c r="B4812" t="inlineStr">
        <is>
          <t>Zabaykal'skiy kray</t>
        </is>
      </c>
      <c r="C4812" t="inlineStr">
        <is>
          <t>RUZabaykal'skiy kray</t>
        </is>
      </c>
    </row>
    <row r="4813">
      <c r="A4813" t="inlineStr">
        <is>
          <t>RU-ZAB</t>
        </is>
      </c>
      <c r="B4813" t="inlineStr">
        <is>
          <t>Zabajkal'skij kraj</t>
        </is>
      </c>
      <c r="C4813" t="inlineStr">
        <is>
          <t>RUZabajkal'skij kraj</t>
        </is>
      </c>
    </row>
    <row r="4814">
      <c r="A4814" t="inlineStr">
        <is>
          <t>RU-AD</t>
        </is>
      </c>
      <c r="B4814" t="inlineStr">
        <is>
          <t>Adygeya, Respublika</t>
        </is>
      </c>
      <c r="C4814" t="inlineStr">
        <is>
          <t>RUAdygeya, Respublika</t>
        </is>
      </c>
    </row>
    <row r="4815">
      <c r="A4815" t="inlineStr">
        <is>
          <t>RU-AD</t>
        </is>
      </c>
      <c r="B4815" t="inlineStr">
        <is>
          <t>Adygeja, Respublika</t>
        </is>
      </c>
      <c r="C4815" t="inlineStr">
        <is>
          <t>RUAdygeja, Respublika</t>
        </is>
      </c>
    </row>
    <row r="4816">
      <c r="A4816" t="inlineStr">
        <is>
          <t>RU-AL</t>
        </is>
      </c>
      <c r="B4816" t="inlineStr">
        <is>
          <t>Altaj, Respublika</t>
        </is>
      </c>
      <c r="C4816" t="inlineStr">
        <is>
          <t>RUAltaj, Respublika</t>
        </is>
      </c>
    </row>
    <row r="4817">
      <c r="A4817" t="inlineStr">
        <is>
          <t>RU-AL</t>
        </is>
      </c>
      <c r="B4817" t="inlineStr">
        <is>
          <t>Altay, Respublika</t>
        </is>
      </c>
      <c r="C4817" t="inlineStr">
        <is>
          <t>RUAltay, Respublika</t>
        </is>
      </c>
    </row>
    <row r="4818">
      <c r="A4818" t="inlineStr">
        <is>
          <t>RU-BA</t>
        </is>
      </c>
      <c r="B4818" t="inlineStr">
        <is>
          <t>Baškortostan, Respublika</t>
        </is>
      </c>
      <c r="C4818" t="inlineStr">
        <is>
          <t>RUBaškortostan, Respublika</t>
        </is>
      </c>
    </row>
    <row r="4819">
      <c r="A4819" t="inlineStr">
        <is>
          <t>RU-BA</t>
        </is>
      </c>
      <c r="B4819" t="inlineStr">
        <is>
          <t>Bashkortostan, Respublika</t>
        </is>
      </c>
      <c r="C4819" t="inlineStr">
        <is>
          <t>RUBashkortostan, Respublika</t>
        </is>
      </c>
    </row>
    <row r="4820">
      <c r="A4820" t="inlineStr">
        <is>
          <t>RU-BU</t>
        </is>
      </c>
      <c r="B4820" t="inlineStr">
        <is>
          <t>Buryatiya, Respublika</t>
        </is>
      </c>
      <c r="C4820" t="inlineStr">
        <is>
          <t>RUBuryatiya, Respublika</t>
        </is>
      </c>
    </row>
    <row r="4821">
      <c r="A4821" t="inlineStr">
        <is>
          <t>RU-BU</t>
        </is>
      </c>
      <c r="B4821" t="inlineStr">
        <is>
          <t>Burjatija, Respublika</t>
        </is>
      </c>
      <c r="C4821" t="inlineStr">
        <is>
          <t>RUBurjatija, Respublika</t>
        </is>
      </c>
    </row>
    <row r="4822">
      <c r="A4822" t="inlineStr">
        <is>
          <t>RU-CE</t>
        </is>
      </c>
      <c r="B4822" t="inlineStr">
        <is>
          <t>Čečenskaja Respublika</t>
        </is>
      </c>
      <c r="C4822" t="inlineStr">
        <is>
          <t>RUČečenskaja Respublika</t>
        </is>
      </c>
    </row>
    <row r="4823">
      <c r="A4823" t="inlineStr">
        <is>
          <t>RU-CE</t>
        </is>
      </c>
      <c r="B4823" t="inlineStr">
        <is>
          <t>Chechenskaya Respublika</t>
        </is>
      </c>
      <c r="C4823" t="inlineStr">
        <is>
          <t>RUChechenskaya Respublika</t>
        </is>
      </c>
    </row>
    <row r="4824">
      <c r="A4824" t="inlineStr">
        <is>
          <t>RU-CU</t>
        </is>
      </c>
      <c r="B4824" t="inlineStr">
        <is>
          <t>Čuvašskaja Respublika</t>
        </is>
      </c>
      <c r="C4824" t="inlineStr">
        <is>
          <t>RUČuvašskaja Respublika</t>
        </is>
      </c>
    </row>
    <row r="4825">
      <c r="A4825" t="inlineStr">
        <is>
          <t>RU-CU</t>
        </is>
      </c>
      <c r="B4825" t="inlineStr">
        <is>
          <t>Chuvashskaya Respublika</t>
        </is>
      </c>
      <c r="C4825" t="inlineStr">
        <is>
          <t>RUChuvashskaya Respublika</t>
        </is>
      </c>
    </row>
    <row r="4826">
      <c r="A4826" t="inlineStr">
        <is>
          <t>RU-DA</t>
        </is>
      </c>
      <c r="B4826" t="inlineStr">
        <is>
          <t>Dagestan, Respublika</t>
        </is>
      </c>
      <c r="C4826" t="inlineStr">
        <is>
          <t>RUDagestan, Respublika</t>
        </is>
      </c>
    </row>
    <row r="4827">
      <c r="A4827" t="inlineStr">
        <is>
          <t>RU-DA</t>
        </is>
      </c>
      <c r="B4827" t="inlineStr">
        <is>
          <t>Dagestan, Respublika</t>
        </is>
      </c>
      <c r="C4827" t="inlineStr">
        <is>
          <t>RUDagestan, Respublika</t>
        </is>
      </c>
    </row>
    <row r="4828">
      <c r="A4828" t="inlineStr">
        <is>
          <t>RU-IN</t>
        </is>
      </c>
      <c r="B4828" t="inlineStr">
        <is>
          <t>Ingušetija, Respublika</t>
        </is>
      </c>
      <c r="C4828" t="inlineStr">
        <is>
          <t>RUIngušetija, Respublika</t>
        </is>
      </c>
    </row>
    <row r="4829">
      <c r="A4829" t="inlineStr">
        <is>
          <t>RU-IN</t>
        </is>
      </c>
      <c r="B4829" t="inlineStr">
        <is>
          <t>Ingushetiya, Respublika</t>
        </is>
      </c>
      <c r="C4829" t="inlineStr">
        <is>
          <t>RUIngushetiya, Respublika</t>
        </is>
      </c>
    </row>
    <row r="4830">
      <c r="A4830" t="inlineStr">
        <is>
          <t>RU-KB</t>
        </is>
      </c>
      <c r="B4830" t="inlineStr">
        <is>
          <t>Kabardino-Balkarskaya Respublika</t>
        </is>
      </c>
      <c r="C4830" t="inlineStr">
        <is>
          <t>RUKabardino-Balkarskaya Respublika</t>
        </is>
      </c>
    </row>
    <row r="4831">
      <c r="A4831" t="inlineStr">
        <is>
          <t>RU-KB</t>
        </is>
      </c>
      <c r="B4831" t="inlineStr">
        <is>
          <t>Kabardino-Balkarskaja Respublika</t>
        </is>
      </c>
      <c r="C4831" t="inlineStr">
        <is>
          <t>RUKabardino-Balkarskaja Respublika</t>
        </is>
      </c>
    </row>
    <row r="4832">
      <c r="A4832" t="inlineStr">
        <is>
          <t>RU-KC</t>
        </is>
      </c>
      <c r="B4832" t="inlineStr">
        <is>
          <t>Karachayevo-Cherkesskaya Respublika</t>
        </is>
      </c>
      <c r="C4832" t="inlineStr">
        <is>
          <t>RUKarachayevo-Cherkesskaya Respublika</t>
        </is>
      </c>
    </row>
    <row r="4833">
      <c r="A4833" t="inlineStr">
        <is>
          <t>RU-KC</t>
        </is>
      </c>
      <c r="B4833" t="inlineStr">
        <is>
          <t>Karačaevo-Čerkesskaja Respublika</t>
        </is>
      </c>
      <c r="C4833" t="inlineStr">
        <is>
          <t>RUKaračaevo-Čerkesskaja Respublika</t>
        </is>
      </c>
    </row>
    <row r="4834">
      <c r="A4834" t="inlineStr">
        <is>
          <t>RU-KK</t>
        </is>
      </c>
      <c r="B4834" t="inlineStr">
        <is>
          <t>Hakasija, Respublika</t>
        </is>
      </c>
      <c r="C4834" t="inlineStr">
        <is>
          <t>RUHakasija, Respublika</t>
        </is>
      </c>
    </row>
    <row r="4835">
      <c r="A4835" t="inlineStr">
        <is>
          <t>RU-KK</t>
        </is>
      </c>
      <c r="B4835" t="inlineStr">
        <is>
          <t>Khakasiya, Respublika</t>
        </is>
      </c>
      <c r="C4835" t="inlineStr">
        <is>
          <t>RUKhakasiya, Respublika</t>
        </is>
      </c>
    </row>
    <row r="4836">
      <c r="A4836" t="inlineStr">
        <is>
          <t>RU-KL</t>
        </is>
      </c>
      <c r="B4836" t="inlineStr">
        <is>
          <t>Kalmykija, Respublika</t>
        </is>
      </c>
      <c r="C4836" t="inlineStr">
        <is>
          <t>RUKalmykija, Respublika</t>
        </is>
      </c>
    </row>
    <row r="4837">
      <c r="A4837" t="inlineStr">
        <is>
          <t>RU-KL</t>
        </is>
      </c>
      <c r="B4837" t="inlineStr">
        <is>
          <t>Kalmykiya, Respublika</t>
        </is>
      </c>
      <c r="C4837" t="inlineStr">
        <is>
          <t>RUKalmykiya, Respublika</t>
        </is>
      </c>
    </row>
    <row r="4838">
      <c r="A4838" t="inlineStr">
        <is>
          <t>RU-KO</t>
        </is>
      </c>
      <c r="B4838" t="inlineStr">
        <is>
          <t>Komi, Respublika</t>
        </is>
      </c>
      <c r="C4838" t="inlineStr">
        <is>
          <t>RUKomi, Respublika</t>
        </is>
      </c>
    </row>
    <row r="4839">
      <c r="A4839" t="inlineStr">
        <is>
          <t>RU-KO</t>
        </is>
      </c>
      <c r="B4839" t="inlineStr">
        <is>
          <t>Komi, Respublika</t>
        </is>
      </c>
      <c r="C4839" t="inlineStr">
        <is>
          <t>RUKomi, Respublika</t>
        </is>
      </c>
    </row>
    <row r="4840">
      <c r="A4840" t="inlineStr">
        <is>
          <t>RU-KR</t>
        </is>
      </c>
      <c r="B4840" t="inlineStr">
        <is>
          <t>Kareliya, Respublika</t>
        </is>
      </c>
      <c r="C4840" t="inlineStr">
        <is>
          <t>RUKareliya, Respublika</t>
        </is>
      </c>
    </row>
    <row r="4841">
      <c r="A4841" t="inlineStr">
        <is>
          <t>RU-KR</t>
        </is>
      </c>
      <c r="B4841" t="inlineStr">
        <is>
          <t>Karelija, Respublika</t>
        </is>
      </c>
      <c r="C4841" t="inlineStr">
        <is>
          <t>RUKarelija, Respublika</t>
        </is>
      </c>
    </row>
    <row r="4842">
      <c r="A4842" t="inlineStr">
        <is>
          <t>RU-ME</t>
        </is>
      </c>
      <c r="B4842" t="inlineStr">
        <is>
          <t>Mariy El, Respublika</t>
        </is>
      </c>
      <c r="C4842" t="inlineStr">
        <is>
          <t>RUMariy El, Respublika</t>
        </is>
      </c>
    </row>
    <row r="4843">
      <c r="A4843" t="inlineStr">
        <is>
          <t>RU-ME</t>
        </is>
      </c>
      <c r="B4843" t="inlineStr">
        <is>
          <t>Marij Èl, Respublika</t>
        </is>
      </c>
      <c r="C4843" t="inlineStr">
        <is>
          <t>RUMarij Èl, Respublika</t>
        </is>
      </c>
    </row>
    <row r="4844">
      <c r="A4844" t="inlineStr">
        <is>
          <t>RU-MO</t>
        </is>
      </c>
      <c r="B4844" t="inlineStr">
        <is>
          <t>Mordoviya, Respublika</t>
        </is>
      </c>
      <c r="C4844" t="inlineStr">
        <is>
          <t>RUMordoviya, Respublika</t>
        </is>
      </c>
    </row>
    <row r="4845">
      <c r="A4845" t="inlineStr">
        <is>
          <t>RU-MO</t>
        </is>
      </c>
      <c r="B4845" t="inlineStr">
        <is>
          <t>Mordovija, Respublika</t>
        </is>
      </c>
      <c r="C4845" t="inlineStr">
        <is>
          <t>RUMordovija, Respublika</t>
        </is>
      </c>
    </row>
    <row r="4846">
      <c r="A4846" t="inlineStr">
        <is>
          <t>RU-SA</t>
        </is>
      </c>
      <c r="B4846" t="inlineStr">
        <is>
          <t>Saha, Respublika</t>
        </is>
      </c>
      <c r="C4846" t="inlineStr">
        <is>
          <t>RUSaha, Respublika</t>
        </is>
      </c>
    </row>
    <row r="4847">
      <c r="A4847" t="inlineStr">
        <is>
          <t>RU-SA</t>
        </is>
      </c>
      <c r="B4847" t="inlineStr">
        <is>
          <t>Sakha, Respublika</t>
        </is>
      </c>
      <c r="C4847" t="inlineStr">
        <is>
          <t>RUSakha, Respublika</t>
        </is>
      </c>
    </row>
    <row r="4848">
      <c r="A4848" t="inlineStr">
        <is>
          <t>RU-SE</t>
        </is>
      </c>
      <c r="B4848" t="inlineStr">
        <is>
          <t>Severnaya Osetiya, Respublika</t>
        </is>
      </c>
      <c r="C4848" t="inlineStr">
        <is>
          <t>RUSevernaya Osetiya, Respublika</t>
        </is>
      </c>
    </row>
    <row r="4849">
      <c r="A4849" t="inlineStr">
        <is>
          <t>RU-SE</t>
        </is>
      </c>
      <c r="B4849" t="inlineStr">
        <is>
          <t>Severnaja Osetija, Respublika</t>
        </is>
      </c>
      <c r="C4849" t="inlineStr">
        <is>
          <t>RUSevernaja Osetija, Respublika</t>
        </is>
      </c>
    </row>
    <row r="4850">
      <c r="A4850" t="inlineStr">
        <is>
          <t>RU-TA</t>
        </is>
      </c>
      <c r="B4850" t="inlineStr">
        <is>
          <t>Tatarstan, Respublika</t>
        </is>
      </c>
      <c r="C4850" t="inlineStr">
        <is>
          <t>RUTatarstan, Respublika</t>
        </is>
      </c>
    </row>
    <row r="4851">
      <c r="A4851" t="inlineStr">
        <is>
          <t>RU-TA</t>
        </is>
      </c>
      <c r="B4851" t="inlineStr">
        <is>
          <t>Tatarstan, Respublika</t>
        </is>
      </c>
      <c r="C4851" t="inlineStr">
        <is>
          <t>RUTatarstan, Respublika</t>
        </is>
      </c>
    </row>
    <row r="4852">
      <c r="A4852" t="inlineStr">
        <is>
          <t>RU-TY</t>
        </is>
      </c>
      <c r="B4852" t="inlineStr">
        <is>
          <t>Tyva, Respublika</t>
        </is>
      </c>
      <c r="C4852" t="inlineStr">
        <is>
          <t>RUTyva, Respublika</t>
        </is>
      </c>
    </row>
    <row r="4853">
      <c r="A4853" t="inlineStr">
        <is>
          <t>RU-TY</t>
        </is>
      </c>
      <c r="B4853" t="inlineStr">
        <is>
          <t>Tyva, Respublika</t>
        </is>
      </c>
      <c r="C4853" t="inlineStr">
        <is>
          <t>RUTyva, Respublika</t>
        </is>
      </c>
    </row>
    <row r="4854">
      <c r="A4854" t="inlineStr">
        <is>
          <t>RU-UD</t>
        </is>
      </c>
      <c r="B4854" t="inlineStr">
        <is>
          <t>Udmurtskaya Respublika</t>
        </is>
      </c>
      <c r="C4854" t="inlineStr">
        <is>
          <t>RUUdmurtskaya Respublika</t>
        </is>
      </c>
    </row>
    <row r="4855">
      <c r="A4855" t="inlineStr">
        <is>
          <t>RU-UD</t>
        </is>
      </c>
      <c r="B4855" t="inlineStr">
        <is>
          <t>Udmurtskaja Respublika</t>
        </is>
      </c>
      <c r="C4855" t="inlineStr">
        <is>
          <t>RUUdmurtskaja Respublika</t>
        </is>
      </c>
    </row>
    <row r="4856">
      <c r="A4856" t="inlineStr">
        <is>
          <t>RW-01</t>
        </is>
      </c>
      <c r="B4856" t="inlineStr">
        <is>
          <t>City of Kigali</t>
        </is>
      </c>
      <c r="C4856" t="inlineStr">
        <is>
          <t>RWCity of Kigali</t>
        </is>
      </c>
    </row>
    <row r="4857">
      <c r="A4857" t="inlineStr">
        <is>
          <t>RW-01</t>
        </is>
      </c>
      <c r="B4857" t="inlineStr">
        <is>
          <t>Ville de Kigali</t>
        </is>
      </c>
      <c r="C4857" t="inlineStr">
        <is>
          <t>RWVille de Kigali</t>
        </is>
      </c>
    </row>
    <row r="4858">
      <c r="A4858" t="inlineStr">
        <is>
          <t>RW-01</t>
        </is>
      </c>
      <c r="B4858" t="inlineStr">
        <is>
          <t>Umujyi wa Kigali</t>
        </is>
      </c>
      <c r="C4858" t="inlineStr">
        <is>
          <t>RWUmujyi wa Kigali</t>
        </is>
      </c>
    </row>
    <row r="4859">
      <c r="A4859" t="inlineStr">
        <is>
          <t>RW-02</t>
        </is>
      </c>
      <c r="B4859" t="inlineStr">
        <is>
          <t>Eastern</t>
        </is>
      </c>
      <c r="C4859" t="inlineStr">
        <is>
          <t>RWEastern</t>
        </is>
      </c>
    </row>
    <row r="4860">
      <c r="A4860" t="inlineStr">
        <is>
          <t>RW-02</t>
        </is>
      </c>
      <c r="B4860" t="inlineStr">
        <is>
          <t>Est</t>
        </is>
      </c>
      <c r="C4860" t="inlineStr">
        <is>
          <t>RWEst</t>
        </is>
      </c>
    </row>
    <row r="4861">
      <c r="A4861" t="inlineStr">
        <is>
          <t>RW-02</t>
        </is>
      </c>
      <c r="B4861" t="inlineStr">
        <is>
          <t>Iburasirazuba</t>
        </is>
      </c>
      <c r="C4861" t="inlineStr">
        <is>
          <t>RWIburasirazuba</t>
        </is>
      </c>
    </row>
    <row r="4862">
      <c r="A4862" t="inlineStr">
        <is>
          <t>RW-03</t>
        </is>
      </c>
      <c r="B4862" t="inlineStr">
        <is>
          <t>Northern</t>
        </is>
      </c>
      <c r="C4862" t="inlineStr">
        <is>
          <t>RWNorthern</t>
        </is>
      </c>
    </row>
    <row r="4863">
      <c r="A4863" t="inlineStr">
        <is>
          <t>RW-03</t>
        </is>
      </c>
      <c r="B4863" t="inlineStr">
        <is>
          <t>Nord</t>
        </is>
      </c>
      <c r="C4863" t="inlineStr">
        <is>
          <t>RWNord</t>
        </is>
      </c>
    </row>
    <row r="4864">
      <c r="A4864" t="inlineStr">
        <is>
          <t>RW-03</t>
        </is>
      </c>
      <c r="B4864" t="inlineStr">
        <is>
          <t>Amajyaruguru</t>
        </is>
      </c>
      <c r="C4864" t="inlineStr">
        <is>
          <t>RWAmajyaruguru</t>
        </is>
      </c>
    </row>
    <row r="4865">
      <c r="A4865" t="inlineStr">
        <is>
          <t>RW-04</t>
        </is>
      </c>
      <c r="B4865" t="inlineStr">
        <is>
          <t>Western</t>
        </is>
      </c>
      <c r="C4865" t="inlineStr">
        <is>
          <t>RWWestern</t>
        </is>
      </c>
    </row>
    <row r="4866">
      <c r="A4866" t="inlineStr">
        <is>
          <t>RW-04</t>
        </is>
      </c>
      <c r="B4866" t="inlineStr">
        <is>
          <t>Ouest</t>
        </is>
      </c>
      <c r="C4866" t="inlineStr">
        <is>
          <t>RWOuest</t>
        </is>
      </c>
    </row>
    <row r="4867">
      <c r="A4867" t="inlineStr">
        <is>
          <t>RW-04</t>
        </is>
      </c>
      <c r="B4867" t="inlineStr">
        <is>
          <t>Iburengerazuba</t>
        </is>
      </c>
      <c r="C4867" t="inlineStr">
        <is>
          <t>RWIburengerazuba</t>
        </is>
      </c>
    </row>
    <row r="4868">
      <c r="A4868" t="inlineStr">
        <is>
          <t>RW-05</t>
        </is>
      </c>
      <c r="B4868" t="inlineStr">
        <is>
          <t>Southern</t>
        </is>
      </c>
      <c r="C4868" t="inlineStr">
        <is>
          <t>RWSouthern</t>
        </is>
      </c>
    </row>
    <row r="4869">
      <c r="A4869" t="inlineStr">
        <is>
          <t>RW-05</t>
        </is>
      </c>
      <c r="B4869" t="inlineStr">
        <is>
          <t>Sud</t>
        </is>
      </c>
      <c r="C4869" t="inlineStr">
        <is>
          <t>RWSud</t>
        </is>
      </c>
    </row>
    <row r="4870">
      <c r="A4870" t="inlineStr">
        <is>
          <t>RW-05</t>
        </is>
      </c>
      <c r="B4870" t="inlineStr">
        <is>
          <t>Amajyepfo</t>
        </is>
      </c>
      <c r="C4870" t="inlineStr">
        <is>
          <t>RWAmajyepfo</t>
        </is>
      </c>
    </row>
    <row r="4871">
      <c r="A4871" t="inlineStr">
        <is>
          <t>SA-01</t>
        </is>
      </c>
      <c r="B4871" t="inlineStr">
        <is>
          <t>Ar Riyāḑ</t>
        </is>
      </c>
      <c r="C4871" t="inlineStr">
        <is>
          <t>SAAr Riyāḑ</t>
        </is>
      </c>
    </row>
    <row r="4872">
      <c r="A4872" t="inlineStr">
        <is>
          <t>SA-02</t>
        </is>
      </c>
      <c r="B4872" t="inlineStr">
        <is>
          <t>Makkah al Mukarramah</t>
        </is>
      </c>
      <c r="C4872" t="inlineStr">
        <is>
          <t>SAMakkah al Mukarramah</t>
        </is>
      </c>
    </row>
    <row r="4873">
      <c r="A4873" t="inlineStr">
        <is>
          <t>SA-03</t>
        </is>
      </c>
      <c r="B4873" t="inlineStr">
        <is>
          <t>Al Madīnah al Munawwarah</t>
        </is>
      </c>
      <c r="C4873" t="inlineStr">
        <is>
          <t>SAAl Madīnah al Munawwarah</t>
        </is>
      </c>
    </row>
    <row r="4874">
      <c r="A4874" t="inlineStr">
        <is>
          <t>SA-04</t>
        </is>
      </c>
      <c r="B4874" t="inlineStr">
        <is>
          <t>Ash Sharqīyah</t>
        </is>
      </c>
      <c r="C4874" t="inlineStr">
        <is>
          <t>SAAsh Sharqīyah</t>
        </is>
      </c>
    </row>
    <row r="4875">
      <c r="A4875" t="inlineStr">
        <is>
          <t>SA-05</t>
        </is>
      </c>
      <c r="B4875" t="inlineStr">
        <is>
          <t>Al Qaşīm</t>
        </is>
      </c>
      <c r="C4875" t="inlineStr">
        <is>
          <t>SAAl Qaşīm</t>
        </is>
      </c>
    </row>
    <row r="4876">
      <c r="A4876" t="inlineStr">
        <is>
          <t>SA-06</t>
        </is>
      </c>
      <c r="B4876" t="inlineStr">
        <is>
          <t>Ḩā'il</t>
        </is>
      </c>
      <c r="C4876" t="inlineStr">
        <is>
          <t>SAḨā'il</t>
        </is>
      </c>
    </row>
    <row r="4877">
      <c r="A4877" t="inlineStr">
        <is>
          <t>SA-07</t>
        </is>
      </c>
      <c r="B4877" t="inlineStr">
        <is>
          <t>Tabūk</t>
        </is>
      </c>
      <c r="C4877" t="inlineStr">
        <is>
          <t>SATabūk</t>
        </is>
      </c>
    </row>
    <row r="4878">
      <c r="A4878" t="inlineStr">
        <is>
          <t>SA-08</t>
        </is>
      </c>
      <c r="B4878" t="inlineStr">
        <is>
          <t>Al Ḩudūd ash Shamālīyah</t>
        </is>
      </c>
      <c r="C4878" t="inlineStr">
        <is>
          <t>SAAl Ḩudūd ash Shamālīyah</t>
        </is>
      </c>
    </row>
    <row r="4879">
      <c r="A4879" t="inlineStr">
        <is>
          <t>SA-09</t>
        </is>
      </c>
      <c r="B4879" t="inlineStr">
        <is>
          <t>Jāzān</t>
        </is>
      </c>
      <c r="C4879" t="inlineStr">
        <is>
          <t>SAJāzān</t>
        </is>
      </c>
    </row>
    <row r="4880">
      <c r="A4880" t="inlineStr">
        <is>
          <t>SA-10</t>
        </is>
      </c>
      <c r="B4880" t="inlineStr">
        <is>
          <t>Najrān</t>
        </is>
      </c>
      <c r="C4880" t="inlineStr">
        <is>
          <t>SANajrān</t>
        </is>
      </c>
    </row>
    <row r="4881">
      <c r="A4881" t="inlineStr">
        <is>
          <t>SA-11</t>
        </is>
      </c>
      <c r="B4881" t="inlineStr">
        <is>
          <t>Al Bāḩah</t>
        </is>
      </c>
      <c r="C4881" t="inlineStr">
        <is>
          <t>SAAl Bāḩah</t>
        </is>
      </c>
    </row>
    <row r="4882">
      <c r="A4882" t="inlineStr">
        <is>
          <t>SA-12</t>
        </is>
      </c>
      <c r="B4882" t="inlineStr">
        <is>
          <t>Al Jawf</t>
        </is>
      </c>
      <c r="C4882" t="inlineStr">
        <is>
          <t>SAAl Jawf</t>
        </is>
      </c>
    </row>
    <row r="4883">
      <c r="A4883" t="inlineStr">
        <is>
          <t>SA-14</t>
        </is>
      </c>
      <c r="B4883" t="inlineStr">
        <is>
          <t>'Asīr</t>
        </is>
      </c>
      <c r="C4883" t="inlineStr">
        <is>
          <t>SA'Asīr</t>
        </is>
      </c>
    </row>
    <row r="4884">
      <c r="A4884" t="inlineStr">
        <is>
          <t>SB-CE</t>
        </is>
      </c>
      <c r="B4884" t="inlineStr">
        <is>
          <t>Central</t>
        </is>
      </c>
      <c r="C4884" t="inlineStr">
        <is>
          <t>SBCentral</t>
        </is>
      </c>
    </row>
    <row r="4885">
      <c r="A4885" t="inlineStr">
        <is>
          <t>SB-CH</t>
        </is>
      </c>
      <c r="B4885" t="inlineStr">
        <is>
          <t>Choiseul</t>
        </is>
      </c>
      <c r="C4885" t="inlineStr">
        <is>
          <t>SBChoiseul</t>
        </is>
      </c>
    </row>
    <row r="4886">
      <c r="A4886" t="inlineStr">
        <is>
          <t>SB-GU</t>
        </is>
      </c>
      <c r="B4886" t="inlineStr">
        <is>
          <t>Guadalcanal</t>
        </is>
      </c>
      <c r="C4886" t="inlineStr">
        <is>
          <t>SBGuadalcanal</t>
        </is>
      </c>
    </row>
    <row r="4887">
      <c r="A4887" t="inlineStr">
        <is>
          <t>SB-IS</t>
        </is>
      </c>
      <c r="B4887" t="inlineStr">
        <is>
          <t>Isabel</t>
        </is>
      </c>
      <c r="C4887" t="inlineStr">
        <is>
          <t>SBIsabel</t>
        </is>
      </c>
    </row>
    <row r="4888">
      <c r="A4888" t="inlineStr">
        <is>
          <t>SB-MK</t>
        </is>
      </c>
      <c r="B4888" t="inlineStr">
        <is>
          <t>Makira-Ulawa</t>
        </is>
      </c>
      <c r="C4888" t="inlineStr">
        <is>
          <t>SBMakira-Ulawa</t>
        </is>
      </c>
    </row>
    <row r="4889">
      <c r="A4889" t="inlineStr">
        <is>
          <t>SB-ML</t>
        </is>
      </c>
      <c r="B4889" t="inlineStr">
        <is>
          <t>Malaita</t>
        </is>
      </c>
      <c r="C4889" t="inlineStr">
        <is>
          <t>SBMalaita</t>
        </is>
      </c>
    </row>
    <row r="4890">
      <c r="A4890" t="inlineStr">
        <is>
          <t>SB-RB</t>
        </is>
      </c>
      <c r="B4890" t="inlineStr">
        <is>
          <t>Rennell and Bellona</t>
        </is>
      </c>
      <c r="C4890" t="inlineStr">
        <is>
          <t>SBRennell and Bellona</t>
        </is>
      </c>
    </row>
    <row r="4891">
      <c r="A4891" t="inlineStr">
        <is>
          <t>SB-TE</t>
        </is>
      </c>
      <c r="B4891" t="inlineStr">
        <is>
          <t>Temotu</t>
        </is>
      </c>
      <c r="C4891" t="inlineStr">
        <is>
          <t>SBTemotu</t>
        </is>
      </c>
    </row>
    <row r="4892">
      <c r="A4892" t="inlineStr">
        <is>
          <t>SB-WE</t>
        </is>
      </c>
      <c r="B4892" t="inlineStr">
        <is>
          <t>Western</t>
        </is>
      </c>
      <c r="C4892" t="inlineStr">
        <is>
          <t>SBWestern</t>
        </is>
      </c>
    </row>
    <row r="4893">
      <c r="A4893" t="inlineStr">
        <is>
          <t>SB-CT</t>
        </is>
      </c>
      <c r="B4893" t="inlineStr">
        <is>
          <t>Capital Territory (Honiara)</t>
        </is>
      </c>
      <c r="C4893" t="inlineStr">
        <is>
          <t>SBCapital Territory (Honiara)</t>
        </is>
      </c>
    </row>
    <row r="4894">
      <c r="A4894" t="inlineStr">
        <is>
          <t>SC-01</t>
        </is>
      </c>
      <c r="B4894" t="inlineStr">
        <is>
          <t>Ans o Pen</t>
        </is>
      </c>
      <c r="C4894" t="inlineStr">
        <is>
          <t>SCAns o Pen</t>
        </is>
      </c>
    </row>
    <row r="4895">
      <c r="A4895" t="inlineStr">
        <is>
          <t>SC-01</t>
        </is>
      </c>
      <c r="B4895" t="inlineStr">
        <is>
          <t>Anse aux Pins</t>
        </is>
      </c>
      <c r="C4895" t="inlineStr">
        <is>
          <t>SCAnse aux Pins</t>
        </is>
      </c>
    </row>
    <row r="4896">
      <c r="A4896" t="inlineStr">
        <is>
          <t>SC-01</t>
        </is>
      </c>
      <c r="B4896" t="inlineStr">
        <is>
          <t>Anse aux Pins</t>
        </is>
      </c>
      <c r="C4896" t="inlineStr">
        <is>
          <t>SCAnse aux Pins</t>
        </is>
      </c>
    </row>
    <row r="4897">
      <c r="A4897" t="inlineStr">
        <is>
          <t>SC-02</t>
        </is>
      </c>
      <c r="B4897" t="inlineStr">
        <is>
          <t>Ans Bwalo</t>
        </is>
      </c>
      <c r="C4897" t="inlineStr">
        <is>
          <t>SCAns Bwalo</t>
        </is>
      </c>
    </row>
    <row r="4898">
      <c r="A4898" t="inlineStr">
        <is>
          <t>SC-02</t>
        </is>
      </c>
      <c r="B4898" t="inlineStr">
        <is>
          <t>Anse Boileau</t>
        </is>
      </c>
      <c r="C4898" t="inlineStr">
        <is>
          <t>SCAnse Boileau</t>
        </is>
      </c>
    </row>
    <row r="4899">
      <c r="A4899" t="inlineStr">
        <is>
          <t>SC-02</t>
        </is>
      </c>
      <c r="B4899" t="inlineStr">
        <is>
          <t>Anse Boileau</t>
        </is>
      </c>
      <c r="C4899" t="inlineStr">
        <is>
          <t>SCAnse Boileau</t>
        </is>
      </c>
    </row>
    <row r="4900">
      <c r="A4900" t="inlineStr">
        <is>
          <t>SC-03</t>
        </is>
      </c>
      <c r="B4900" t="inlineStr">
        <is>
          <t>Ans Etwal</t>
        </is>
      </c>
      <c r="C4900" t="inlineStr">
        <is>
          <t>SCAns Etwal</t>
        </is>
      </c>
    </row>
    <row r="4901">
      <c r="A4901" t="inlineStr">
        <is>
          <t>SC-03</t>
        </is>
      </c>
      <c r="B4901" t="inlineStr">
        <is>
          <t>Anse Etoile</t>
        </is>
      </c>
      <c r="C4901" t="inlineStr">
        <is>
          <t>SCAnse Etoile</t>
        </is>
      </c>
    </row>
    <row r="4902">
      <c r="A4902" t="inlineStr">
        <is>
          <t>SC-03</t>
        </is>
      </c>
      <c r="B4902" t="inlineStr">
        <is>
          <t>Anse Étoile</t>
        </is>
      </c>
      <c r="C4902" t="inlineStr">
        <is>
          <t>SCAnse Étoile</t>
        </is>
      </c>
    </row>
    <row r="4903">
      <c r="A4903" t="inlineStr">
        <is>
          <t>SC-04</t>
        </is>
      </c>
      <c r="B4903" t="inlineStr">
        <is>
          <t>O Kap</t>
        </is>
      </c>
      <c r="C4903" t="inlineStr">
        <is>
          <t>SCO Kap</t>
        </is>
      </c>
    </row>
    <row r="4904">
      <c r="A4904" t="inlineStr">
        <is>
          <t>SC-04</t>
        </is>
      </c>
      <c r="B4904" t="inlineStr">
        <is>
          <t>Au Cap</t>
        </is>
      </c>
      <c r="C4904" t="inlineStr">
        <is>
          <t>SCAu Cap</t>
        </is>
      </c>
    </row>
    <row r="4905">
      <c r="A4905" t="inlineStr">
        <is>
          <t>SC-04</t>
        </is>
      </c>
      <c r="B4905" t="inlineStr">
        <is>
          <t>Au Cap</t>
        </is>
      </c>
      <c r="C4905" t="inlineStr">
        <is>
          <t>SCAu Cap</t>
        </is>
      </c>
    </row>
    <row r="4906">
      <c r="A4906" t="inlineStr">
        <is>
          <t>SC-05</t>
        </is>
      </c>
      <c r="B4906" t="inlineStr">
        <is>
          <t>Ans Royal</t>
        </is>
      </c>
      <c r="C4906" t="inlineStr">
        <is>
          <t>SCAns Royal</t>
        </is>
      </c>
    </row>
    <row r="4907">
      <c r="A4907" t="inlineStr">
        <is>
          <t>SC-05</t>
        </is>
      </c>
      <c r="B4907" t="inlineStr">
        <is>
          <t>Anse Royale</t>
        </is>
      </c>
      <c r="C4907" t="inlineStr">
        <is>
          <t>SCAnse Royale</t>
        </is>
      </c>
    </row>
    <row r="4908">
      <c r="A4908" t="inlineStr">
        <is>
          <t>SC-05</t>
        </is>
      </c>
      <c r="B4908" t="inlineStr">
        <is>
          <t>Anse Royale</t>
        </is>
      </c>
      <c r="C4908" t="inlineStr">
        <is>
          <t>SCAnse Royale</t>
        </is>
      </c>
    </row>
    <row r="4909">
      <c r="A4909" t="inlineStr">
        <is>
          <t>SC-06</t>
        </is>
      </c>
      <c r="B4909" t="inlineStr">
        <is>
          <t>Be Lazar</t>
        </is>
      </c>
      <c r="C4909" t="inlineStr">
        <is>
          <t>SCBe Lazar</t>
        </is>
      </c>
    </row>
    <row r="4910">
      <c r="A4910" t="inlineStr">
        <is>
          <t>SC-06</t>
        </is>
      </c>
      <c r="B4910" t="inlineStr">
        <is>
          <t>Baie Lazare</t>
        </is>
      </c>
      <c r="C4910" t="inlineStr">
        <is>
          <t>SCBaie Lazare</t>
        </is>
      </c>
    </row>
    <row r="4911">
      <c r="A4911" t="inlineStr">
        <is>
          <t>SC-06</t>
        </is>
      </c>
      <c r="B4911" t="inlineStr">
        <is>
          <t>Baie Lazare</t>
        </is>
      </c>
      <c r="C4911" t="inlineStr">
        <is>
          <t>SCBaie Lazare</t>
        </is>
      </c>
    </row>
    <row r="4912">
      <c r="A4912" t="inlineStr">
        <is>
          <t>SC-07</t>
        </is>
      </c>
      <c r="B4912" t="inlineStr">
        <is>
          <t>Be Sent Ann</t>
        </is>
      </c>
      <c r="C4912" t="inlineStr">
        <is>
          <t>SCBe Sent Ann</t>
        </is>
      </c>
    </row>
    <row r="4913">
      <c r="A4913" t="inlineStr">
        <is>
          <t>SC-07</t>
        </is>
      </c>
      <c r="B4913" t="inlineStr">
        <is>
          <t>Baie Sainte Anne</t>
        </is>
      </c>
      <c r="C4913" t="inlineStr">
        <is>
          <t>SCBaie Sainte Anne</t>
        </is>
      </c>
    </row>
    <row r="4914">
      <c r="A4914" t="inlineStr">
        <is>
          <t>SC-07</t>
        </is>
      </c>
      <c r="B4914" t="inlineStr">
        <is>
          <t>Baie Sainte-Anne</t>
        </is>
      </c>
      <c r="C4914" t="inlineStr">
        <is>
          <t>SCBaie Sainte-Anne</t>
        </is>
      </c>
    </row>
    <row r="4915">
      <c r="A4915" t="inlineStr">
        <is>
          <t>SC-08</t>
        </is>
      </c>
      <c r="B4915" t="inlineStr">
        <is>
          <t>Bovalon</t>
        </is>
      </c>
      <c r="C4915" t="inlineStr">
        <is>
          <t>SCBovalon</t>
        </is>
      </c>
    </row>
    <row r="4916">
      <c r="A4916" t="inlineStr">
        <is>
          <t>SC-08</t>
        </is>
      </c>
      <c r="B4916" t="inlineStr">
        <is>
          <t>Beau Vallon</t>
        </is>
      </c>
      <c r="C4916" t="inlineStr">
        <is>
          <t>SCBeau Vallon</t>
        </is>
      </c>
    </row>
    <row r="4917">
      <c r="A4917" t="inlineStr">
        <is>
          <t>SC-08</t>
        </is>
      </c>
      <c r="B4917" t="inlineStr">
        <is>
          <t>Beau Vallon</t>
        </is>
      </c>
      <c r="C4917" t="inlineStr">
        <is>
          <t>SCBeau Vallon</t>
        </is>
      </c>
    </row>
    <row r="4918">
      <c r="A4918" t="inlineStr">
        <is>
          <t>SC-09</t>
        </is>
      </c>
      <c r="B4918" t="inlineStr">
        <is>
          <t>Beler</t>
        </is>
      </c>
      <c r="C4918" t="inlineStr">
        <is>
          <t>SCBeler</t>
        </is>
      </c>
    </row>
    <row r="4919">
      <c r="A4919" t="inlineStr">
        <is>
          <t>SC-09</t>
        </is>
      </c>
      <c r="B4919" t="inlineStr">
        <is>
          <t>Bel Air</t>
        </is>
      </c>
      <c r="C4919" t="inlineStr">
        <is>
          <t>SCBel Air</t>
        </is>
      </c>
    </row>
    <row r="4920">
      <c r="A4920" t="inlineStr">
        <is>
          <t>SC-09</t>
        </is>
      </c>
      <c r="B4920" t="inlineStr">
        <is>
          <t>Bel Air</t>
        </is>
      </c>
      <c r="C4920" t="inlineStr">
        <is>
          <t>SCBel Air</t>
        </is>
      </c>
    </row>
    <row r="4921">
      <c r="A4921" t="inlineStr">
        <is>
          <t>SC-10</t>
        </is>
      </c>
      <c r="B4921" t="inlineStr">
        <is>
          <t>Belonm</t>
        </is>
      </c>
      <c r="C4921" t="inlineStr">
        <is>
          <t>SCBelonm</t>
        </is>
      </c>
    </row>
    <row r="4922">
      <c r="A4922" t="inlineStr">
        <is>
          <t>SC-10</t>
        </is>
      </c>
      <c r="B4922" t="inlineStr">
        <is>
          <t>Bel Ombre</t>
        </is>
      </c>
      <c r="C4922" t="inlineStr">
        <is>
          <t>SCBel Ombre</t>
        </is>
      </c>
    </row>
    <row r="4923">
      <c r="A4923" t="inlineStr">
        <is>
          <t>SC-10</t>
        </is>
      </c>
      <c r="B4923" t="inlineStr">
        <is>
          <t>Bel Ombre</t>
        </is>
      </c>
      <c r="C4923" t="inlineStr">
        <is>
          <t>SCBel Ombre</t>
        </is>
      </c>
    </row>
    <row r="4924">
      <c r="A4924" t="inlineStr">
        <is>
          <t>SC-11</t>
        </is>
      </c>
      <c r="B4924" t="inlineStr">
        <is>
          <t>Kaskad</t>
        </is>
      </c>
      <c r="C4924" t="inlineStr">
        <is>
          <t>SCKaskad</t>
        </is>
      </c>
    </row>
    <row r="4925">
      <c r="A4925" t="inlineStr">
        <is>
          <t>SC-11</t>
        </is>
      </c>
      <c r="B4925" t="inlineStr">
        <is>
          <t>Cascade</t>
        </is>
      </c>
      <c r="C4925" t="inlineStr">
        <is>
          <t>SCCascade</t>
        </is>
      </c>
    </row>
    <row r="4926">
      <c r="A4926" t="inlineStr">
        <is>
          <t>SC-11</t>
        </is>
      </c>
      <c r="B4926" t="inlineStr">
        <is>
          <t>Cascade</t>
        </is>
      </c>
      <c r="C4926" t="inlineStr">
        <is>
          <t>SCCascade</t>
        </is>
      </c>
    </row>
    <row r="4927">
      <c r="A4927" t="inlineStr">
        <is>
          <t>SC-12</t>
        </is>
      </c>
      <c r="B4927" t="inlineStr">
        <is>
          <t>Glasi</t>
        </is>
      </c>
      <c r="C4927" t="inlineStr">
        <is>
          <t>SCGlasi</t>
        </is>
      </c>
    </row>
    <row r="4928">
      <c r="A4928" t="inlineStr">
        <is>
          <t>SC-12</t>
        </is>
      </c>
      <c r="B4928" t="inlineStr">
        <is>
          <t>Glacis</t>
        </is>
      </c>
      <c r="C4928" t="inlineStr">
        <is>
          <t>SCGlacis</t>
        </is>
      </c>
    </row>
    <row r="4929">
      <c r="A4929" t="inlineStr">
        <is>
          <t>SC-12</t>
        </is>
      </c>
      <c r="B4929" t="inlineStr">
        <is>
          <t>Glacis</t>
        </is>
      </c>
      <c r="C4929" t="inlineStr">
        <is>
          <t>SCGlacis</t>
        </is>
      </c>
    </row>
    <row r="4930">
      <c r="A4930" t="inlineStr">
        <is>
          <t>SC-13</t>
        </is>
      </c>
      <c r="B4930" t="inlineStr">
        <is>
          <t>Grand Ans Mae</t>
        </is>
      </c>
      <c r="C4930" t="inlineStr">
        <is>
          <t>SCGrand Ans Mae</t>
        </is>
      </c>
    </row>
    <row r="4931">
      <c r="A4931" t="inlineStr">
        <is>
          <t>SC-13</t>
        </is>
      </c>
      <c r="B4931" t="inlineStr">
        <is>
          <t>Grand Anse Mahe</t>
        </is>
      </c>
      <c r="C4931" t="inlineStr">
        <is>
          <t>SCGrand Anse Mahe</t>
        </is>
      </c>
    </row>
    <row r="4932">
      <c r="A4932" t="inlineStr">
        <is>
          <t>SC-13</t>
        </is>
      </c>
      <c r="B4932" t="inlineStr">
        <is>
          <t>Grand'Anse Mahé</t>
        </is>
      </c>
      <c r="C4932" t="inlineStr">
        <is>
          <t>SCGrand'Anse Mahé</t>
        </is>
      </c>
    </row>
    <row r="4933">
      <c r="A4933" t="inlineStr">
        <is>
          <t>SC-14</t>
        </is>
      </c>
      <c r="B4933" t="inlineStr">
        <is>
          <t>Grand Ans Pralen</t>
        </is>
      </c>
      <c r="C4933" t="inlineStr">
        <is>
          <t>SCGrand Ans Pralen</t>
        </is>
      </c>
    </row>
    <row r="4934">
      <c r="A4934" t="inlineStr">
        <is>
          <t>SC-14</t>
        </is>
      </c>
      <c r="B4934" t="inlineStr">
        <is>
          <t>Grand Anse Praslin</t>
        </is>
      </c>
      <c r="C4934" t="inlineStr">
        <is>
          <t>SCGrand Anse Praslin</t>
        </is>
      </c>
    </row>
    <row r="4935">
      <c r="A4935" t="inlineStr">
        <is>
          <t>SC-14</t>
        </is>
      </c>
      <c r="B4935" t="inlineStr">
        <is>
          <t>Grand'Anse Praslin</t>
        </is>
      </c>
      <c r="C4935" t="inlineStr">
        <is>
          <t>SCGrand'Anse Praslin</t>
        </is>
      </c>
    </row>
    <row r="4936">
      <c r="A4936" t="inlineStr">
        <is>
          <t>SC-15</t>
        </is>
      </c>
      <c r="B4936" t="inlineStr">
        <is>
          <t>Ladig</t>
        </is>
      </c>
      <c r="C4936" t="inlineStr">
        <is>
          <t>SCLadig</t>
        </is>
      </c>
    </row>
    <row r="4937">
      <c r="A4937" t="inlineStr">
        <is>
          <t>SC-15</t>
        </is>
      </c>
      <c r="B4937" t="inlineStr">
        <is>
          <t>La Digue</t>
        </is>
      </c>
      <c r="C4937" t="inlineStr">
        <is>
          <t>SCLa Digue</t>
        </is>
      </c>
    </row>
    <row r="4938">
      <c r="A4938" t="inlineStr">
        <is>
          <t>SC-15</t>
        </is>
      </c>
      <c r="B4938" t="inlineStr">
        <is>
          <t>La Digue</t>
        </is>
      </c>
      <c r="C4938" t="inlineStr">
        <is>
          <t>SCLa Digue</t>
        </is>
      </c>
    </row>
    <row r="4939">
      <c r="A4939" t="inlineStr">
        <is>
          <t>SC-16</t>
        </is>
      </c>
      <c r="B4939" t="inlineStr">
        <is>
          <t>Larivyer Anglez</t>
        </is>
      </c>
      <c r="C4939" t="inlineStr">
        <is>
          <t>SCLarivyer Anglez</t>
        </is>
      </c>
    </row>
    <row r="4940">
      <c r="A4940" t="inlineStr">
        <is>
          <t>SC-16</t>
        </is>
      </c>
      <c r="B4940" t="inlineStr">
        <is>
          <t>English River</t>
        </is>
      </c>
      <c r="C4940" t="inlineStr">
        <is>
          <t>SCEnglish River</t>
        </is>
      </c>
    </row>
    <row r="4941">
      <c r="A4941" t="inlineStr">
        <is>
          <t>SC-16</t>
        </is>
      </c>
      <c r="B4941" t="inlineStr">
        <is>
          <t>La Rivière Anglaise</t>
        </is>
      </c>
      <c r="C4941" t="inlineStr">
        <is>
          <t>SCLa Rivière Anglaise</t>
        </is>
      </c>
    </row>
    <row r="4942">
      <c r="A4942" t="inlineStr">
        <is>
          <t>SC-17</t>
        </is>
      </c>
      <c r="B4942" t="inlineStr">
        <is>
          <t>Mon Bikston</t>
        </is>
      </c>
      <c r="C4942" t="inlineStr">
        <is>
          <t>SCMon Bikston</t>
        </is>
      </c>
    </row>
    <row r="4943">
      <c r="A4943" t="inlineStr">
        <is>
          <t>SC-17</t>
        </is>
      </c>
      <c r="B4943" t="inlineStr">
        <is>
          <t>Mont Buxton</t>
        </is>
      </c>
      <c r="C4943" t="inlineStr">
        <is>
          <t>SCMont Buxton</t>
        </is>
      </c>
    </row>
    <row r="4944">
      <c r="A4944" t="inlineStr">
        <is>
          <t>SC-17</t>
        </is>
      </c>
      <c r="B4944" t="inlineStr">
        <is>
          <t>Mont Buxton</t>
        </is>
      </c>
      <c r="C4944" t="inlineStr">
        <is>
          <t>SCMont Buxton</t>
        </is>
      </c>
    </row>
    <row r="4945">
      <c r="A4945" t="inlineStr">
        <is>
          <t>SC-18</t>
        </is>
      </c>
      <c r="B4945" t="inlineStr">
        <is>
          <t>Mon Fleri</t>
        </is>
      </c>
      <c r="C4945" t="inlineStr">
        <is>
          <t>SCMon Fleri</t>
        </is>
      </c>
    </row>
    <row r="4946">
      <c r="A4946" t="inlineStr">
        <is>
          <t>SC-18</t>
        </is>
      </c>
      <c r="B4946" t="inlineStr">
        <is>
          <t>Mont Fleuri</t>
        </is>
      </c>
      <c r="C4946" t="inlineStr">
        <is>
          <t>SCMont Fleuri</t>
        </is>
      </c>
    </row>
    <row r="4947">
      <c r="A4947" t="inlineStr">
        <is>
          <t>SC-18</t>
        </is>
      </c>
      <c r="B4947" t="inlineStr">
        <is>
          <t>Mont Fleuri</t>
        </is>
      </c>
      <c r="C4947" t="inlineStr">
        <is>
          <t>SCMont Fleuri</t>
        </is>
      </c>
    </row>
    <row r="4948">
      <c r="A4948" t="inlineStr">
        <is>
          <t>SC-19</t>
        </is>
      </c>
      <c r="B4948" t="inlineStr">
        <is>
          <t>Plezans</t>
        </is>
      </c>
      <c r="C4948" t="inlineStr">
        <is>
          <t>SCPlezans</t>
        </is>
      </c>
    </row>
    <row r="4949">
      <c r="A4949" t="inlineStr">
        <is>
          <t>SC-19</t>
        </is>
      </c>
      <c r="B4949" t="inlineStr">
        <is>
          <t>Plaisance</t>
        </is>
      </c>
      <c r="C4949" t="inlineStr">
        <is>
          <t>SCPlaisance</t>
        </is>
      </c>
    </row>
    <row r="4950">
      <c r="A4950" t="inlineStr">
        <is>
          <t>SC-19</t>
        </is>
      </c>
      <c r="B4950" t="inlineStr">
        <is>
          <t>Plaisance</t>
        </is>
      </c>
      <c r="C4950" t="inlineStr">
        <is>
          <t>SCPlaisance</t>
        </is>
      </c>
    </row>
    <row r="4951">
      <c r="A4951" t="inlineStr">
        <is>
          <t>SC-20</t>
        </is>
      </c>
      <c r="B4951" t="inlineStr">
        <is>
          <t>Pwent Lari</t>
        </is>
      </c>
      <c r="C4951" t="inlineStr">
        <is>
          <t>SCPwent Lari</t>
        </is>
      </c>
    </row>
    <row r="4952">
      <c r="A4952" t="inlineStr">
        <is>
          <t>SC-20</t>
        </is>
      </c>
      <c r="B4952" t="inlineStr">
        <is>
          <t>Pointe Larue</t>
        </is>
      </c>
      <c r="C4952" t="inlineStr">
        <is>
          <t>SCPointe Larue</t>
        </is>
      </c>
    </row>
    <row r="4953">
      <c r="A4953" t="inlineStr">
        <is>
          <t>SC-20</t>
        </is>
      </c>
      <c r="B4953" t="inlineStr">
        <is>
          <t>Pointe La Rue</t>
        </is>
      </c>
      <c r="C4953" t="inlineStr">
        <is>
          <t>SCPointe La Rue</t>
        </is>
      </c>
    </row>
    <row r="4954">
      <c r="A4954" t="inlineStr">
        <is>
          <t>SC-21</t>
        </is>
      </c>
      <c r="B4954" t="inlineStr">
        <is>
          <t>Porglo</t>
        </is>
      </c>
      <c r="C4954" t="inlineStr">
        <is>
          <t>SCPorglo</t>
        </is>
      </c>
    </row>
    <row r="4955">
      <c r="A4955" t="inlineStr">
        <is>
          <t>SC-21</t>
        </is>
      </c>
      <c r="B4955" t="inlineStr">
        <is>
          <t>Port Glaud</t>
        </is>
      </c>
      <c r="C4955" t="inlineStr">
        <is>
          <t>SCPort Glaud</t>
        </is>
      </c>
    </row>
    <row r="4956">
      <c r="A4956" t="inlineStr">
        <is>
          <t>SC-21</t>
        </is>
      </c>
      <c r="B4956" t="inlineStr">
        <is>
          <t>Port Glaud</t>
        </is>
      </c>
      <c r="C4956" t="inlineStr">
        <is>
          <t>SCPort Glaud</t>
        </is>
      </c>
    </row>
    <row r="4957">
      <c r="A4957" t="inlineStr">
        <is>
          <t>SC-22</t>
        </is>
      </c>
      <c r="B4957" t="inlineStr">
        <is>
          <t>Sen Lwi</t>
        </is>
      </c>
      <c r="C4957" t="inlineStr">
        <is>
          <t>SCSen Lwi</t>
        </is>
      </c>
    </row>
    <row r="4958">
      <c r="A4958" t="inlineStr">
        <is>
          <t>SC-22</t>
        </is>
      </c>
      <c r="B4958" t="inlineStr">
        <is>
          <t>Saint Louis</t>
        </is>
      </c>
      <c r="C4958" t="inlineStr">
        <is>
          <t>SCSaint Louis</t>
        </is>
      </c>
    </row>
    <row r="4959">
      <c r="A4959" t="inlineStr">
        <is>
          <t>SC-22</t>
        </is>
      </c>
      <c r="B4959" t="inlineStr">
        <is>
          <t>Saint-Louis</t>
        </is>
      </c>
      <c r="C4959" t="inlineStr">
        <is>
          <t>SCSaint-Louis</t>
        </is>
      </c>
    </row>
    <row r="4960">
      <c r="A4960" t="inlineStr">
        <is>
          <t>SC-23</t>
        </is>
      </c>
      <c r="B4960" t="inlineStr">
        <is>
          <t>Takamaka</t>
        </is>
      </c>
      <c r="C4960" t="inlineStr">
        <is>
          <t>SCTakamaka</t>
        </is>
      </c>
    </row>
    <row r="4961">
      <c r="A4961" t="inlineStr">
        <is>
          <t>SC-23</t>
        </is>
      </c>
      <c r="B4961" t="inlineStr">
        <is>
          <t>Takamaka</t>
        </is>
      </c>
      <c r="C4961" t="inlineStr">
        <is>
          <t>SCTakamaka</t>
        </is>
      </c>
    </row>
    <row r="4962">
      <c r="A4962" t="inlineStr">
        <is>
          <t>SC-23</t>
        </is>
      </c>
      <c r="B4962" t="inlineStr">
        <is>
          <t>Takamaka</t>
        </is>
      </c>
      <c r="C4962" t="inlineStr">
        <is>
          <t>SCTakamaka</t>
        </is>
      </c>
    </row>
    <row r="4963">
      <c r="A4963" t="inlineStr">
        <is>
          <t>SC-24</t>
        </is>
      </c>
      <c r="B4963" t="inlineStr">
        <is>
          <t>Lemamel</t>
        </is>
      </c>
      <c r="C4963" t="inlineStr">
        <is>
          <t>SCLemamel</t>
        </is>
      </c>
    </row>
    <row r="4964">
      <c r="A4964" t="inlineStr">
        <is>
          <t>SC-24</t>
        </is>
      </c>
      <c r="B4964" t="inlineStr">
        <is>
          <t>Les Mamelles</t>
        </is>
      </c>
      <c r="C4964" t="inlineStr">
        <is>
          <t>SCLes Mamelles</t>
        </is>
      </c>
    </row>
    <row r="4965">
      <c r="A4965" t="inlineStr">
        <is>
          <t>SC-24</t>
        </is>
      </c>
      <c r="B4965" t="inlineStr">
        <is>
          <t>Les Mamelles</t>
        </is>
      </c>
      <c r="C4965" t="inlineStr">
        <is>
          <t>SCLes Mamelles</t>
        </is>
      </c>
    </row>
    <row r="4966">
      <c r="A4966" t="inlineStr">
        <is>
          <t>SC-25</t>
        </is>
      </c>
      <c r="B4966" t="inlineStr">
        <is>
          <t>Ros Kaiman</t>
        </is>
      </c>
      <c r="C4966" t="inlineStr">
        <is>
          <t>SCRos Kaiman</t>
        </is>
      </c>
    </row>
    <row r="4967">
      <c r="A4967" t="inlineStr">
        <is>
          <t>SC-25</t>
        </is>
      </c>
      <c r="B4967" t="inlineStr">
        <is>
          <t>Roche Caiman</t>
        </is>
      </c>
      <c r="C4967" t="inlineStr">
        <is>
          <t>SCRoche Caiman</t>
        </is>
      </c>
    </row>
    <row r="4968">
      <c r="A4968" t="inlineStr">
        <is>
          <t>SC-25</t>
        </is>
      </c>
      <c r="B4968" t="inlineStr">
        <is>
          <t>Roche Caïman</t>
        </is>
      </c>
      <c r="C4968" t="inlineStr">
        <is>
          <t>SCRoche Caïman</t>
        </is>
      </c>
    </row>
    <row r="4969">
      <c r="A4969" t="inlineStr">
        <is>
          <t>SC-26</t>
        </is>
      </c>
      <c r="B4969" t="inlineStr">
        <is>
          <t>Ile Perseverance I</t>
        </is>
      </c>
      <c r="C4969" t="inlineStr">
        <is>
          <t>SCIle Perseverance I</t>
        </is>
      </c>
    </row>
    <row r="4970">
      <c r="A4970" t="inlineStr">
        <is>
          <t>SC-26</t>
        </is>
      </c>
      <c r="B4970" t="inlineStr">
        <is>
          <t>Île Persévérance I</t>
        </is>
      </c>
      <c r="C4970" t="inlineStr">
        <is>
          <t>SCÎle Persévérance I</t>
        </is>
      </c>
    </row>
    <row r="4971">
      <c r="A4971" t="inlineStr">
        <is>
          <t>SC-27</t>
        </is>
      </c>
      <c r="B4971" t="inlineStr">
        <is>
          <t>Ile Perseverance II</t>
        </is>
      </c>
      <c r="C4971" t="inlineStr">
        <is>
          <t>SCIle Perseverance II</t>
        </is>
      </c>
    </row>
    <row r="4972">
      <c r="A4972" t="inlineStr">
        <is>
          <t>SC-27</t>
        </is>
      </c>
      <c r="B4972" t="inlineStr">
        <is>
          <t>Île Persévérance II</t>
        </is>
      </c>
      <c r="C4972" t="inlineStr">
        <is>
          <t>SCÎle Persévérance II</t>
        </is>
      </c>
    </row>
    <row r="4973">
      <c r="A4973" t="inlineStr">
        <is>
          <t>SD-DC</t>
        </is>
      </c>
      <c r="B4973" t="inlineStr">
        <is>
          <t>Wasaţ Dārfūr</t>
        </is>
      </c>
      <c r="C4973" t="inlineStr">
        <is>
          <t>SDWasaţ Dārfūr</t>
        </is>
      </c>
    </row>
    <row r="4974">
      <c r="A4974" t="inlineStr">
        <is>
          <t>SD-DC</t>
        </is>
      </c>
      <c r="B4974" t="inlineStr">
        <is>
          <t>Central Darfur</t>
        </is>
      </c>
      <c r="C4974" t="inlineStr">
        <is>
          <t>SDCentral Darfur</t>
        </is>
      </c>
    </row>
    <row r="4975">
      <c r="A4975" t="inlineStr">
        <is>
          <t>SD-DE</t>
        </is>
      </c>
      <c r="B4975" t="inlineStr">
        <is>
          <t>Sharq Dārfūr</t>
        </is>
      </c>
      <c r="C4975" t="inlineStr">
        <is>
          <t>SDSharq Dārfūr</t>
        </is>
      </c>
    </row>
    <row r="4976">
      <c r="A4976" t="inlineStr">
        <is>
          <t>SD-DE</t>
        </is>
      </c>
      <c r="B4976" t="inlineStr">
        <is>
          <t>East Darfur</t>
        </is>
      </c>
      <c r="C4976" t="inlineStr">
        <is>
          <t>SDEast Darfur</t>
        </is>
      </c>
    </row>
    <row r="4977">
      <c r="A4977" t="inlineStr">
        <is>
          <t>SD-DN</t>
        </is>
      </c>
      <c r="B4977" t="inlineStr">
        <is>
          <t>Shamāl Dārfūr</t>
        </is>
      </c>
      <c r="C4977" t="inlineStr">
        <is>
          <t>SDShamāl Dārfūr</t>
        </is>
      </c>
    </row>
    <row r="4978">
      <c r="A4978" t="inlineStr">
        <is>
          <t>SD-DN</t>
        </is>
      </c>
      <c r="B4978" t="inlineStr">
        <is>
          <t>North Darfur</t>
        </is>
      </c>
      <c r="C4978" t="inlineStr">
        <is>
          <t>SDNorth Darfur</t>
        </is>
      </c>
    </row>
    <row r="4979">
      <c r="A4979" t="inlineStr">
        <is>
          <t>SD-DS</t>
        </is>
      </c>
      <c r="B4979" t="inlineStr">
        <is>
          <t>Janūb Dārfūr</t>
        </is>
      </c>
      <c r="C4979" t="inlineStr">
        <is>
          <t>SDJanūb Dārfūr</t>
        </is>
      </c>
    </row>
    <row r="4980">
      <c r="A4980" t="inlineStr">
        <is>
          <t>SD-DS</t>
        </is>
      </c>
      <c r="B4980" t="inlineStr">
        <is>
          <t>South Darfur</t>
        </is>
      </c>
      <c r="C4980" t="inlineStr">
        <is>
          <t>SDSouth Darfur</t>
        </is>
      </c>
    </row>
    <row r="4981">
      <c r="A4981" t="inlineStr">
        <is>
          <t>SD-DW</t>
        </is>
      </c>
      <c r="B4981" t="inlineStr">
        <is>
          <t>Gharb Dārfūr</t>
        </is>
      </c>
      <c r="C4981" t="inlineStr">
        <is>
          <t>SDGharb Dārfūr</t>
        </is>
      </c>
    </row>
    <row r="4982">
      <c r="A4982" t="inlineStr">
        <is>
          <t>SD-DW</t>
        </is>
      </c>
      <c r="B4982" t="inlineStr">
        <is>
          <t>West Darfur</t>
        </is>
      </c>
      <c r="C4982" t="inlineStr">
        <is>
          <t>SDWest Darfur</t>
        </is>
      </c>
    </row>
    <row r="4983">
      <c r="A4983" t="inlineStr">
        <is>
          <t>SD-GD</t>
        </is>
      </c>
      <c r="B4983" t="inlineStr">
        <is>
          <t>Al Qaḑārif</t>
        </is>
      </c>
      <c r="C4983" t="inlineStr">
        <is>
          <t>SDAl Qaḑārif</t>
        </is>
      </c>
    </row>
    <row r="4984">
      <c r="A4984" t="inlineStr">
        <is>
          <t>SD-GD</t>
        </is>
      </c>
      <c r="B4984" t="inlineStr">
        <is>
          <t>Gedaref</t>
        </is>
      </c>
      <c r="C4984" t="inlineStr">
        <is>
          <t>SDGedaref</t>
        </is>
      </c>
    </row>
    <row r="4985">
      <c r="A4985" t="inlineStr">
        <is>
          <t>SD-GK</t>
        </is>
      </c>
      <c r="B4985" t="inlineStr">
        <is>
          <t>Gharb Kurdufān</t>
        </is>
      </c>
      <c r="C4985" t="inlineStr">
        <is>
          <t>SDGharb Kurdufān</t>
        </is>
      </c>
    </row>
    <row r="4986">
      <c r="A4986" t="inlineStr">
        <is>
          <t>SD-GK</t>
        </is>
      </c>
      <c r="B4986" t="inlineStr">
        <is>
          <t>West Kordofan</t>
        </is>
      </c>
      <c r="C4986" t="inlineStr">
        <is>
          <t>SDWest Kordofan</t>
        </is>
      </c>
    </row>
    <row r="4987">
      <c r="A4987" t="inlineStr">
        <is>
          <t>SD-GZ</t>
        </is>
      </c>
      <c r="B4987" t="inlineStr">
        <is>
          <t>Al Jazīrah</t>
        </is>
      </c>
      <c r="C4987" t="inlineStr">
        <is>
          <t>SDAl Jazīrah</t>
        </is>
      </c>
    </row>
    <row r="4988">
      <c r="A4988" t="inlineStr">
        <is>
          <t>SD-GZ</t>
        </is>
      </c>
      <c r="B4988" t="inlineStr">
        <is>
          <t>Gezira</t>
        </is>
      </c>
      <c r="C4988" t="inlineStr">
        <is>
          <t>SDGezira</t>
        </is>
      </c>
    </row>
    <row r="4989">
      <c r="A4989" t="inlineStr">
        <is>
          <t>SD-KA</t>
        </is>
      </c>
      <c r="B4989" t="inlineStr">
        <is>
          <t>Kassalā</t>
        </is>
      </c>
      <c r="C4989" t="inlineStr">
        <is>
          <t>SDKassalā</t>
        </is>
      </c>
    </row>
    <row r="4990">
      <c r="A4990" t="inlineStr">
        <is>
          <t>SD-KA</t>
        </is>
      </c>
      <c r="B4990" t="inlineStr">
        <is>
          <t>Kassala</t>
        </is>
      </c>
      <c r="C4990" t="inlineStr">
        <is>
          <t>SDKassala</t>
        </is>
      </c>
    </row>
    <row r="4991">
      <c r="A4991" t="inlineStr">
        <is>
          <t>SD-KH</t>
        </is>
      </c>
      <c r="B4991" t="inlineStr">
        <is>
          <t>Al Kharţūm</t>
        </is>
      </c>
      <c r="C4991" t="inlineStr">
        <is>
          <t>SDAl Kharţūm</t>
        </is>
      </c>
    </row>
    <row r="4992">
      <c r="A4992" t="inlineStr">
        <is>
          <t>SD-KH</t>
        </is>
      </c>
      <c r="B4992" t="inlineStr">
        <is>
          <t>Khartoum</t>
        </is>
      </c>
      <c r="C4992" t="inlineStr">
        <is>
          <t>SDKhartoum</t>
        </is>
      </c>
    </row>
    <row r="4993">
      <c r="A4993" t="inlineStr">
        <is>
          <t>SD-KN</t>
        </is>
      </c>
      <c r="B4993" t="inlineStr">
        <is>
          <t>Shamāl Kurdufān</t>
        </is>
      </c>
      <c r="C4993" t="inlineStr">
        <is>
          <t>SDShamāl Kurdufān</t>
        </is>
      </c>
    </row>
    <row r="4994">
      <c r="A4994" t="inlineStr">
        <is>
          <t>SD-KN</t>
        </is>
      </c>
      <c r="B4994" t="inlineStr">
        <is>
          <t>North Kordofan</t>
        </is>
      </c>
      <c r="C4994" t="inlineStr">
        <is>
          <t>SDNorth Kordofan</t>
        </is>
      </c>
    </row>
    <row r="4995">
      <c r="A4995" t="inlineStr">
        <is>
          <t>SD-KS</t>
        </is>
      </c>
      <c r="B4995" t="inlineStr">
        <is>
          <t>Janūb Kurdufān</t>
        </is>
      </c>
      <c r="C4995" t="inlineStr">
        <is>
          <t>SDJanūb Kurdufān</t>
        </is>
      </c>
    </row>
    <row r="4996">
      <c r="A4996" t="inlineStr">
        <is>
          <t>SD-KS</t>
        </is>
      </c>
      <c r="B4996" t="inlineStr">
        <is>
          <t>South Kordofan</t>
        </is>
      </c>
      <c r="C4996" t="inlineStr">
        <is>
          <t>SDSouth Kordofan</t>
        </is>
      </c>
    </row>
    <row r="4997">
      <c r="A4997" t="inlineStr">
        <is>
          <t>SD-NB</t>
        </is>
      </c>
      <c r="B4997" t="inlineStr">
        <is>
          <t>An Nīl al Azraq</t>
        </is>
      </c>
      <c r="C4997" t="inlineStr">
        <is>
          <t>SDAn Nīl al Azraq</t>
        </is>
      </c>
    </row>
    <row r="4998">
      <c r="A4998" t="inlineStr">
        <is>
          <t>SD-NB</t>
        </is>
      </c>
      <c r="B4998" t="inlineStr">
        <is>
          <t>Blue Nile</t>
        </is>
      </c>
      <c r="C4998" t="inlineStr">
        <is>
          <t>SDBlue Nile</t>
        </is>
      </c>
    </row>
    <row r="4999">
      <c r="A4999" t="inlineStr">
        <is>
          <t>SD-NO</t>
        </is>
      </c>
      <c r="B4999" t="inlineStr">
        <is>
          <t>Ash Shamālīyah</t>
        </is>
      </c>
      <c r="C4999" t="inlineStr">
        <is>
          <t>SDAsh Shamālīyah</t>
        </is>
      </c>
    </row>
    <row r="5000">
      <c r="A5000" t="inlineStr">
        <is>
          <t>SD-NO</t>
        </is>
      </c>
      <c r="B5000" t="inlineStr">
        <is>
          <t>Northern</t>
        </is>
      </c>
      <c r="C5000" t="inlineStr">
        <is>
          <t>SDNorthern</t>
        </is>
      </c>
    </row>
    <row r="5001">
      <c r="A5001" t="inlineStr">
        <is>
          <t>SD-NR</t>
        </is>
      </c>
      <c r="B5001" t="inlineStr">
        <is>
          <t>Nahr an Nīl</t>
        </is>
      </c>
      <c r="C5001" t="inlineStr">
        <is>
          <t>SDNahr an Nīl</t>
        </is>
      </c>
    </row>
    <row r="5002">
      <c r="A5002" t="inlineStr">
        <is>
          <t>SD-NR</t>
        </is>
      </c>
      <c r="B5002" t="inlineStr">
        <is>
          <t>River Nile</t>
        </is>
      </c>
      <c r="C5002" t="inlineStr">
        <is>
          <t>SDRiver Nile</t>
        </is>
      </c>
    </row>
    <row r="5003">
      <c r="A5003" t="inlineStr">
        <is>
          <t>SD-NW</t>
        </is>
      </c>
      <c r="B5003" t="inlineStr">
        <is>
          <t>An Nīl al Abyaḑ</t>
        </is>
      </c>
      <c r="C5003" t="inlineStr">
        <is>
          <t>SDAn Nīl al Abyaḑ</t>
        </is>
      </c>
    </row>
    <row r="5004">
      <c r="A5004" t="inlineStr">
        <is>
          <t>SD-NW</t>
        </is>
      </c>
      <c r="B5004" t="inlineStr">
        <is>
          <t>White Nile</t>
        </is>
      </c>
      <c r="C5004" t="inlineStr">
        <is>
          <t>SDWhite Nile</t>
        </is>
      </c>
    </row>
    <row r="5005">
      <c r="A5005" t="inlineStr">
        <is>
          <t>SD-RS</t>
        </is>
      </c>
      <c r="B5005" t="inlineStr">
        <is>
          <t>Al Baḩr al Aḩmar</t>
        </is>
      </c>
      <c r="C5005" t="inlineStr">
        <is>
          <t>SDAl Baḩr al Aḩmar</t>
        </is>
      </c>
    </row>
    <row r="5006">
      <c r="A5006" t="inlineStr">
        <is>
          <t>SD-RS</t>
        </is>
      </c>
      <c r="B5006" t="inlineStr">
        <is>
          <t>Red Sea</t>
        </is>
      </c>
      <c r="C5006" t="inlineStr">
        <is>
          <t>SDRed Sea</t>
        </is>
      </c>
    </row>
    <row r="5007">
      <c r="A5007" t="inlineStr">
        <is>
          <t>SD-SI</t>
        </is>
      </c>
      <c r="B5007" t="inlineStr">
        <is>
          <t>Sinnār</t>
        </is>
      </c>
      <c r="C5007" t="inlineStr">
        <is>
          <t>SDSinnār</t>
        </is>
      </c>
    </row>
    <row r="5008">
      <c r="A5008" t="inlineStr">
        <is>
          <t>SD-SI</t>
        </is>
      </c>
      <c r="B5008" t="inlineStr">
        <is>
          <t>Sennar</t>
        </is>
      </c>
      <c r="C5008" t="inlineStr">
        <is>
          <t>SDSennar</t>
        </is>
      </c>
    </row>
    <row r="5009">
      <c r="A5009" t="inlineStr">
        <is>
          <t>SE-AB</t>
        </is>
      </c>
      <c r="B5009" t="inlineStr">
        <is>
          <t>Stockholms län [SE-01]</t>
        </is>
      </c>
      <c r="C5009" t="inlineStr">
        <is>
          <t>SEStockholms län [SE-01]</t>
        </is>
      </c>
    </row>
    <row r="5010">
      <c r="A5010" t="inlineStr">
        <is>
          <t>SE-AC</t>
        </is>
      </c>
      <c r="B5010" t="inlineStr">
        <is>
          <t>Västerbottens län [SE-24]</t>
        </is>
      </c>
      <c r="C5010" t="inlineStr">
        <is>
          <t>SEVästerbottens län [SE-24]</t>
        </is>
      </c>
    </row>
    <row r="5011">
      <c r="A5011" t="inlineStr">
        <is>
          <t>SE-BD</t>
        </is>
      </c>
      <c r="B5011" t="inlineStr">
        <is>
          <t>Norrbottens län [SE-25]</t>
        </is>
      </c>
      <c r="C5011" t="inlineStr">
        <is>
          <t>SENorrbottens län [SE-25]</t>
        </is>
      </c>
    </row>
    <row r="5012">
      <c r="A5012" t="inlineStr">
        <is>
          <t>SE-C</t>
        </is>
      </c>
      <c r="B5012" t="inlineStr">
        <is>
          <t>Uppsala län [SE-03]</t>
        </is>
      </c>
      <c r="C5012" t="inlineStr">
        <is>
          <t>SEUppsala län [SE-03]</t>
        </is>
      </c>
    </row>
    <row r="5013">
      <c r="A5013" t="inlineStr">
        <is>
          <t>SE-D</t>
        </is>
      </c>
      <c r="B5013" t="inlineStr">
        <is>
          <t>Södermanlands län [SE-04]</t>
        </is>
      </c>
      <c r="C5013" t="inlineStr">
        <is>
          <t>SESödermanlands län [SE-04]</t>
        </is>
      </c>
    </row>
    <row r="5014">
      <c r="A5014" t="inlineStr">
        <is>
          <t>SE-E</t>
        </is>
      </c>
      <c r="B5014" t="inlineStr">
        <is>
          <t>Östergötlands län [SE-05]</t>
        </is>
      </c>
      <c r="C5014" t="inlineStr">
        <is>
          <t>SEÖstergötlands län [SE-05]</t>
        </is>
      </c>
    </row>
    <row r="5015">
      <c r="A5015" t="inlineStr">
        <is>
          <t>SE-F</t>
        </is>
      </c>
      <c r="B5015" t="inlineStr">
        <is>
          <t>Jönköpings län [SE-06]</t>
        </is>
      </c>
      <c r="C5015" t="inlineStr">
        <is>
          <t>SEJönköpings län [SE-06]</t>
        </is>
      </c>
    </row>
    <row r="5016">
      <c r="A5016" t="inlineStr">
        <is>
          <t>SE-G</t>
        </is>
      </c>
      <c r="B5016" t="inlineStr">
        <is>
          <t>Kronobergs län [SE-07]</t>
        </is>
      </c>
      <c r="C5016" t="inlineStr">
        <is>
          <t>SEKronobergs län [SE-07]</t>
        </is>
      </c>
    </row>
    <row r="5017">
      <c r="A5017" t="inlineStr">
        <is>
          <t>SE-H</t>
        </is>
      </c>
      <c r="B5017" t="inlineStr">
        <is>
          <t>Kalmar län [SE-08]</t>
        </is>
      </c>
      <c r="C5017" t="inlineStr">
        <is>
          <t>SEKalmar län [SE-08]</t>
        </is>
      </c>
    </row>
    <row r="5018">
      <c r="A5018" t="inlineStr">
        <is>
          <t>SE-I</t>
        </is>
      </c>
      <c r="B5018" t="inlineStr">
        <is>
          <t>Gotlands län [SE-09]</t>
        </is>
      </c>
      <c r="C5018" t="inlineStr">
        <is>
          <t>SEGotlands län [SE-09]</t>
        </is>
      </c>
    </row>
    <row r="5019">
      <c r="A5019" t="inlineStr">
        <is>
          <t>SE-K</t>
        </is>
      </c>
      <c r="B5019" t="inlineStr">
        <is>
          <t>Blekinge län [SE-10]</t>
        </is>
      </c>
      <c r="C5019" t="inlineStr">
        <is>
          <t>SEBlekinge län [SE-10]</t>
        </is>
      </c>
    </row>
    <row r="5020">
      <c r="A5020" t="inlineStr">
        <is>
          <t>SE-M</t>
        </is>
      </c>
      <c r="B5020" t="inlineStr">
        <is>
          <t>Skåne län [SE-12]</t>
        </is>
      </c>
      <c r="C5020" t="inlineStr">
        <is>
          <t>SESkåne län [SE-12]</t>
        </is>
      </c>
    </row>
    <row r="5021">
      <c r="A5021" t="inlineStr">
        <is>
          <t>SE-N</t>
        </is>
      </c>
      <c r="B5021" t="inlineStr">
        <is>
          <t>Hallands län [SE-13]</t>
        </is>
      </c>
      <c r="C5021" t="inlineStr">
        <is>
          <t>SEHallands län [SE-13]</t>
        </is>
      </c>
    </row>
    <row r="5022">
      <c r="A5022" t="inlineStr">
        <is>
          <t>SE-O</t>
        </is>
      </c>
      <c r="B5022" t="inlineStr">
        <is>
          <t>Västra Götalands län [SE-14]</t>
        </is>
      </c>
      <c r="C5022" t="inlineStr">
        <is>
          <t>SEVästra Götalands län [SE-14]</t>
        </is>
      </c>
    </row>
    <row r="5023">
      <c r="A5023" t="inlineStr">
        <is>
          <t>SE-S</t>
        </is>
      </c>
      <c r="B5023" t="inlineStr">
        <is>
          <t>Värmlands län [SE-17]</t>
        </is>
      </c>
      <c r="C5023" t="inlineStr">
        <is>
          <t>SEVärmlands län [SE-17]</t>
        </is>
      </c>
    </row>
    <row r="5024">
      <c r="A5024" t="inlineStr">
        <is>
          <t>SE-T</t>
        </is>
      </c>
      <c r="B5024" t="inlineStr">
        <is>
          <t>Örebro län [SE-18]</t>
        </is>
      </c>
      <c r="C5024" t="inlineStr">
        <is>
          <t>SEÖrebro län [SE-18]</t>
        </is>
      </c>
    </row>
    <row r="5025">
      <c r="A5025" t="inlineStr">
        <is>
          <t>SE-U</t>
        </is>
      </c>
      <c r="B5025" t="inlineStr">
        <is>
          <t>Västmanlands län [SE-19]</t>
        </is>
      </c>
      <c r="C5025" t="inlineStr">
        <is>
          <t>SEVästmanlands län [SE-19]</t>
        </is>
      </c>
    </row>
    <row r="5026">
      <c r="A5026" t="inlineStr">
        <is>
          <t>SE-W</t>
        </is>
      </c>
      <c r="B5026" t="inlineStr">
        <is>
          <t>Dalarnas län [SE-20]</t>
        </is>
      </c>
      <c r="C5026" t="inlineStr">
        <is>
          <t>SEDalarnas län [SE-20]</t>
        </is>
      </c>
    </row>
    <row r="5027">
      <c r="A5027" t="inlineStr">
        <is>
          <t>SE-X</t>
        </is>
      </c>
      <c r="B5027" t="inlineStr">
        <is>
          <t>Gävleborgs län [SE-21]</t>
        </is>
      </c>
      <c r="C5027" t="inlineStr">
        <is>
          <t>SEGävleborgs län [SE-21]</t>
        </is>
      </c>
    </row>
    <row r="5028">
      <c r="A5028" t="inlineStr">
        <is>
          <t>SE-Y</t>
        </is>
      </c>
      <c r="B5028" t="inlineStr">
        <is>
          <t>Västernorrlands län [SE-22]</t>
        </is>
      </c>
      <c r="C5028" t="inlineStr">
        <is>
          <t>SEVästernorrlands län [SE-22]</t>
        </is>
      </c>
    </row>
    <row r="5029">
      <c r="A5029" t="inlineStr">
        <is>
          <t>SE-Z</t>
        </is>
      </c>
      <c r="B5029" t="inlineStr">
        <is>
          <t>Jämtlands län [SE-23]</t>
        </is>
      </c>
      <c r="C5029" t="inlineStr">
        <is>
          <t>SEJämtlands län [SE-23]</t>
        </is>
      </c>
    </row>
    <row r="5030">
      <c r="A5030" t="inlineStr">
        <is>
          <t>SG-01</t>
        </is>
      </c>
      <c r="B5030" t="inlineStr">
        <is>
          <t>Central Singapore</t>
        </is>
      </c>
      <c r="C5030" t="inlineStr">
        <is>
          <t>SGCentral Singapore</t>
        </is>
      </c>
    </row>
    <row r="5031">
      <c r="A5031" t="inlineStr">
        <is>
          <t>SG-02</t>
        </is>
      </c>
      <c r="B5031" t="inlineStr">
        <is>
          <t>North East</t>
        </is>
      </c>
      <c r="C5031" t="inlineStr">
        <is>
          <t>SGNorth East</t>
        </is>
      </c>
    </row>
    <row r="5032">
      <c r="A5032" t="inlineStr">
        <is>
          <t>SG-03</t>
        </is>
      </c>
      <c r="B5032" t="inlineStr">
        <is>
          <t>North West</t>
        </is>
      </c>
      <c r="C5032" t="inlineStr">
        <is>
          <t>SGNorth West</t>
        </is>
      </c>
    </row>
    <row r="5033">
      <c r="A5033" t="inlineStr">
        <is>
          <t>SG-04</t>
        </is>
      </c>
      <c r="B5033" t="inlineStr">
        <is>
          <t>South East</t>
        </is>
      </c>
      <c r="C5033" t="inlineStr">
        <is>
          <t>SGSouth East</t>
        </is>
      </c>
    </row>
    <row r="5034">
      <c r="A5034" t="inlineStr">
        <is>
          <t>SG-05</t>
        </is>
      </c>
      <c r="B5034" t="inlineStr">
        <is>
          <t>South West</t>
        </is>
      </c>
      <c r="C5034" t="inlineStr">
        <is>
          <t>SGSouth West</t>
        </is>
      </c>
    </row>
    <row r="5035">
      <c r="A5035" t="inlineStr">
        <is>
          <t>SH-AC</t>
        </is>
      </c>
      <c r="B5035" t="inlineStr">
        <is>
          <t>Ascension</t>
        </is>
      </c>
      <c r="C5035" t="inlineStr">
        <is>
          <t>SHAscension</t>
        </is>
      </c>
    </row>
    <row r="5036">
      <c r="A5036" t="inlineStr">
        <is>
          <t>SH-HL</t>
        </is>
      </c>
      <c r="B5036" t="inlineStr">
        <is>
          <t>Saint Helena</t>
        </is>
      </c>
      <c r="C5036" t="inlineStr">
        <is>
          <t>SHSaint Helena</t>
        </is>
      </c>
    </row>
    <row r="5037">
      <c r="A5037" t="inlineStr">
        <is>
          <t>SH-TA</t>
        </is>
      </c>
      <c r="B5037" t="inlineStr">
        <is>
          <t>Tristan da Cunha</t>
        </is>
      </c>
      <c r="C5037" t="inlineStr">
        <is>
          <t>SHTristan da Cunha</t>
        </is>
      </c>
    </row>
    <row r="5038">
      <c r="A5038" t="inlineStr">
        <is>
          <t>SI-001</t>
        </is>
      </c>
      <c r="B5038" t="inlineStr">
        <is>
          <t>Ajdovščina</t>
        </is>
      </c>
      <c r="C5038" t="inlineStr">
        <is>
          <t>SIAjdovščina</t>
        </is>
      </c>
    </row>
    <row r="5039">
      <c r="A5039" t="inlineStr">
        <is>
          <t>SI-002</t>
        </is>
      </c>
      <c r="B5039" t="inlineStr">
        <is>
          <t>Beltinci</t>
        </is>
      </c>
      <c r="C5039" t="inlineStr">
        <is>
          <t>SIBeltinci</t>
        </is>
      </c>
    </row>
    <row r="5040">
      <c r="A5040" t="inlineStr">
        <is>
          <t>SI-003</t>
        </is>
      </c>
      <c r="B5040" t="inlineStr">
        <is>
          <t>Bled</t>
        </is>
      </c>
      <c r="C5040" t="inlineStr">
        <is>
          <t>SIBled</t>
        </is>
      </c>
    </row>
    <row r="5041">
      <c r="A5041" t="inlineStr">
        <is>
          <t>SI-004</t>
        </is>
      </c>
      <c r="B5041" t="inlineStr">
        <is>
          <t>Bohinj</t>
        </is>
      </c>
      <c r="C5041" t="inlineStr">
        <is>
          <t>SIBohinj</t>
        </is>
      </c>
    </row>
    <row r="5042">
      <c r="A5042" t="inlineStr">
        <is>
          <t>SI-005</t>
        </is>
      </c>
      <c r="B5042" t="inlineStr">
        <is>
          <t>Borovnica</t>
        </is>
      </c>
      <c r="C5042" t="inlineStr">
        <is>
          <t>SIBorovnica</t>
        </is>
      </c>
    </row>
    <row r="5043">
      <c r="A5043" t="inlineStr">
        <is>
          <t>SI-006</t>
        </is>
      </c>
      <c r="B5043" t="inlineStr">
        <is>
          <t>Bovec</t>
        </is>
      </c>
      <c r="C5043" t="inlineStr">
        <is>
          <t>SIBovec</t>
        </is>
      </c>
    </row>
    <row r="5044">
      <c r="A5044" t="inlineStr">
        <is>
          <t>SI-007</t>
        </is>
      </c>
      <c r="B5044" t="inlineStr">
        <is>
          <t>Brda</t>
        </is>
      </c>
      <c r="C5044" t="inlineStr">
        <is>
          <t>SIBrda</t>
        </is>
      </c>
    </row>
    <row r="5045">
      <c r="A5045" t="inlineStr">
        <is>
          <t>SI-008</t>
        </is>
      </c>
      <c r="B5045" t="inlineStr">
        <is>
          <t>Brezovica</t>
        </is>
      </c>
      <c r="C5045" t="inlineStr">
        <is>
          <t>SIBrezovica</t>
        </is>
      </c>
    </row>
    <row r="5046">
      <c r="A5046" t="inlineStr">
        <is>
          <t>SI-009</t>
        </is>
      </c>
      <c r="B5046" t="inlineStr">
        <is>
          <t>Brežice</t>
        </is>
      </c>
      <c r="C5046" t="inlineStr">
        <is>
          <t>SIBrežice</t>
        </is>
      </c>
    </row>
    <row r="5047">
      <c r="A5047" t="inlineStr">
        <is>
          <t>SI-010</t>
        </is>
      </c>
      <c r="B5047" t="inlineStr">
        <is>
          <t>Tišina</t>
        </is>
      </c>
      <c r="C5047" t="inlineStr">
        <is>
          <t>SITišina</t>
        </is>
      </c>
    </row>
    <row r="5048">
      <c r="A5048" t="inlineStr">
        <is>
          <t>SI-012</t>
        </is>
      </c>
      <c r="B5048" t="inlineStr">
        <is>
          <t>Cerklje na Gorenjskem</t>
        </is>
      </c>
      <c r="C5048" t="inlineStr">
        <is>
          <t>SICerklje na Gorenjskem</t>
        </is>
      </c>
    </row>
    <row r="5049">
      <c r="A5049" t="inlineStr">
        <is>
          <t>SI-013</t>
        </is>
      </c>
      <c r="B5049" t="inlineStr">
        <is>
          <t>Cerknica</t>
        </is>
      </c>
      <c r="C5049" t="inlineStr">
        <is>
          <t>SICerknica</t>
        </is>
      </c>
    </row>
    <row r="5050">
      <c r="A5050" t="inlineStr">
        <is>
          <t>SI-014</t>
        </is>
      </c>
      <c r="B5050" t="inlineStr">
        <is>
          <t>Cerkno</t>
        </is>
      </c>
      <c r="C5050" t="inlineStr">
        <is>
          <t>SICerkno</t>
        </is>
      </c>
    </row>
    <row r="5051">
      <c r="A5051" t="inlineStr">
        <is>
          <t>SI-015</t>
        </is>
      </c>
      <c r="B5051" t="inlineStr">
        <is>
          <t>Črenšovci</t>
        </is>
      </c>
      <c r="C5051" t="inlineStr">
        <is>
          <t>SIČrenšovci</t>
        </is>
      </c>
    </row>
    <row r="5052">
      <c r="A5052" t="inlineStr">
        <is>
          <t>SI-016</t>
        </is>
      </c>
      <c r="B5052" t="inlineStr">
        <is>
          <t>Črna na Koroškem</t>
        </is>
      </c>
      <c r="C5052" t="inlineStr">
        <is>
          <t>SIČrna na Koroškem</t>
        </is>
      </c>
    </row>
    <row r="5053">
      <c r="A5053" t="inlineStr">
        <is>
          <t>SI-017</t>
        </is>
      </c>
      <c r="B5053" t="inlineStr">
        <is>
          <t>Črnomelj</t>
        </is>
      </c>
      <c r="C5053" t="inlineStr">
        <is>
          <t>SIČrnomelj</t>
        </is>
      </c>
    </row>
    <row r="5054">
      <c r="A5054" t="inlineStr">
        <is>
          <t>SI-018</t>
        </is>
      </c>
      <c r="B5054" t="inlineStr">
        <is>
          <t>Destrnik</t>
        </is>
      </c>
      <c r="C5054" t="inlineStr">
        <is>
          <t>SIDestrnik</t>
        </is>
      </c>
    </row>
    <row r="5055">
      <c r="A5055" t="inlineStr">
        <is>
          <t>SI-019</t>
        </is>
      </c>
      <c r="B5055" t="inlineStr">
        <is>
          <t>Divača</t>
        </is>
      </c>
      <c r="C5055" t="inlineStr">
        <is>
          <t>SIDivača</t>
        </is>
      </c>
    </row>
    <row r="5056">
      <c r="A5056" t="inlineStr">
        <is>
          <t>SI-020</t>
        </is>
      </c>
      <c r="B5056" t="inlineStr">
        <is>
          <t>Dobrepolje</t>
        </is>
      </c>
      <c r="C5056" t="inlineStr">
        <is>
          <t>SIDobrepolje</t>
        </is>
      </c>
    </row>
    <row r="5057">
      <c r="A5057" t="inlineStr">
        <is>
          <t>SI-021</t>
        </is>
      </c>
      <c r="B5057" t="inlineStr">
        <is>
          <t>Dobrova-Polhov Gradec</t>
        </is>
      </c>
      <c r="C5057" t="inlineStr">
        <is>
          <t>SIDobrova-Polhov Gradec</t>
        </is>
      </c>
    </row>
    <row r="5058">
      <c r="A5058" t="inlineStr">
        <is>
          <t>SI-022</t>
        </is>
      </c>
      <c r="B5058" t="inlineStr">
        <is>
          <t>Dol pri Ljubljani</t>
        </is>
      </c>
      <c r="C5058" t="inlineStr">
        <is>
          <t>SIDol pri Ljubljani</t>
        </is>
      </c>
    </row>
    <row r="5059">
      <c r="A5059" t="inlineStr">
        <is>
          <t>SI-023</t>
        </is>
      </c>
      <c r="B5059" t="inlineStr">
        <is>
          <t>Domžale</t>
        </is>
      </c>
      <c r="C5059" t="inlineStr">
        <is>
          <t>SIDomžale</t>
        </is>
      </c>
    </row>
    <row r="5060">
      <c r="A5060" t="inlineStr">
        <is>
          <t>SI-024</t>
        </is>
      </c>
      <c r="B5060" t="inlineStr">
        <is>
          <t>Dornava</t>
        </is>
      </c>
      <c r="C5060" t="inlineStr">
        <is>
          <t>SIDornava</t>
        </is>
      </c>
    </row>
    <row r="5061">
      <c r="A5061" t="inlineStr">
        <is>
          <t>SI-025</t>
        </is>
      </c>
      <c r="B5061" t="inlineStr">
        <is>
          <t>Dravograd</t>
        </is>
      </c>
      <c r="C5061" t="inlineStr">
        <is>
          <t>SIDravograd</t>
        </is>
      </c>
    </row>
    <row r="5062">
      <c r="A5062" t="inlineStr">
        <is>
          <t>SI-026</t>
        </is>
      </c>
      <c r="B5062" t="inlineStr">
        <is>
          <t>Duplek</t>
        </is>
      </c>
      <c r="C5062" t="inlineStr">
        <is>
          <t>SIDuplek</t>
        </is>
      </c>
    </row>
    <row r="5063">
      <c r="A5063" t="inlineStr">
        <is>
          <t>SI-027</t>
        </is>
      </c>
      <c r="B5063" t="inlineStr">
        <is>
          <t>Gorenja vas-Poljane</t>
        </is>
      </c>
      <c r="C5063" t="inlineStr">
        <is>
          <t>SIGorenja vas-Poljane</t>
        </is>
      </c>
    </row>
    <row r="5064">
      <c r="A5064" t="inlineStr">
        <is>
          <t>SI-028</t>
        </is>
      </c>
      <c r="B5064" t="inlineStr">
        <is>
          <t>Gorišnica</t>
        </is>
      </c>
      <c r="C5064" t="inlineStr">
        <is>
          <t>SIGorišnica</t>
        </is>
      </c>
    </row>
    <row r="5065">
      <c r="A5065" t="inlineStr">
        <is>
          <t>SI-029</t>
        </is>
      </c>
      <c r="B5065" t="inlineStr">
        <is>
          <t>Gornja Radgona</t>
        </is>
      </c>
      <c r="C5065" t="inlineStr">
        <is>
          <t>SIGornja Radgona</t>
        </is>
      </c>
    </row>
    <row r="5066">
      <c r="A5066" t="inlineStr">
        <is>
          <t>SI-030</t>
        </is>
      </c>
      <c r="B5066" t="inlineStr">
        <is>
          <t>Gornji Grad</t>
        </is>
      </c>
      <c r="C5066" t="inlineStr">
        <is>
          <t>SIGornji Grad</t>
        </is>
      </c>
    </row>
    <row r="5067">
      <c r="A5067" t="inlineStr">
        <is>
          <t>SI-031</t>
        </is>
      </c>
      <c r="B5067" t="inlineStr">
        <is>
          <t>Gornji Petrovci</t>
        </is>
      </c>
      <c r="C5067" t="inlineStr">
        <is>
          <t>SIGornji Petrovci</t>
        </is>
      </c>
    </row>
    <row r="5068">
      <c r="A5068" t="inlineStr">
        <is>
          <t>SI-032</t>
        </is>
      </c>
      <c r="B5068" t="inlineStr">
        <is>
          <t>Grosuplje</t>
        </is>
      </c>
      <c r="C5068" t="inlineStr">
        <is>
          <t>SIGrosuplje</t>
        </is>
      </c>
    </row>
    <row r="5069">
      <c r="A5069" t="inlineStr">
        <is>
          <t>SI-033</t>
        </is>
      </c>
      <c r="B5069" t="inlineStr">
        <is>
          <t>Šalovci</t>
        </is>
      </c>
      <c r="C5069" t="inlineStr">
        <is>
          <t>SIŠalovci</t>
        </is>
      </c>
    </row>
    <row r="5070">
      <c r="A5070" t="inlineStr">
        <is>
          <t>SI-034</t>
        </is>
      </c>
      <c r="B5070" t="inlineStr">
        <is>
          <t>Hrastnik</t>
        </is>
      </c>
      <c r="C5070" t="inlineStr">
        <is>
          <t>SIHrastnik</t>
        </is>
      </c>
    </row>
    <row r="5071">
      <c r="A5071" t="inlineStr">
        <is>
          <t>SI-035</t>
        </is>
      </c>
      <c r="B5071" t="inlineStr">
        <is>
          <t>Hrpelje-Kozina</t>
        </is>
      </c>
      <c r="C5071" t="inlineStr">
        <is>
          <t>SIHrpelje-Kozina</t>
        </is>
      </c>
    </row>
    <row r="5072">
      <c r="A5072" t="inlineStr">
        <is>
          <t>SI-036</t>
        </is>
      </c>
      <c r="B5072" t="inlineStr">
        <is>
          <t>Idrija</t>
        </is>
      </c>
      <c r="C5072" t="inlineStr">
        <is>
          <t>SIIdrija</t>
        </is>
      </c>
    </row>
    <row r="5073">
      <c r="A5073" t="inlineStr">
        <is>
          <t>SI-037</t>
        </is>
      </c>
      <c r="B5073" t="inlineStr">
        <is>
          <t>Ig</t>
        </is>
      </c>
      <c r="C5073" t="inlineStr">
        <is>
          <t>SIIg</t>
        </is>
      </c>
    </row>
    <row r="5074">
      <c r="A5074" t="inlineStr">
        <is>
          <t>SI-038</t>
        </is>
      </c>
      <c r="B5074" t="inlineStr">
        <is>
          <t>Ilirska Bistrica</t>
        </is>
      </c>
      <c r="C5074" t="inlineStr">
        <is>
          <t>SIIlirska Bistrica</t>
        </is>
      </c>
    </row>
    <row r="5075">
      <c r="A5075" t="inlineStr">
        <is>
          <t>SI-039</t>
        </is>
      </c>
      <c r="B5075" t="inlineStr">
        <is>
          <t>Ivančna Gorica</t>
        </is>
      </c>
      <c r="C5075" t="inlineStr">
        <is>
          <t>SIIvančna Gorica</t>
        </is>
      </c>
    </row>
    <row r="5076">
      <c r="A5076" t="inlineStr">
        <is>
          <t>SI-040</t>
        </is>
      </c>
      <c r="B5076" t="inlineStr">
        <is>
          <t>Izola</t>
        </is>
      </c>
      <c r="C5076" t="inlineStr">
        <is>
          <t>SIIzola</t>
        </is>
      </c>
    </row>
    <row r="5077">
      <c r="A5077" t="inlineStr">
        <is>
          <t>SI-041</t>
        </is>
      </c>
      <c r="B5077" t="inlineStr">
        <is>
          <t>Jesenice</t>
        </is>
      </c>
      <c r="C5077" t="inlineStr">
        <is>
          <t>SIJesenice</t>
        </is>
      </c>
    </row>
    <row r="5078">
      <c r="A5078" t="inlineStr">
        <is>
          <t>SI-042</t>
        </is>
      </c>
      <c r="B5078" t="inlineStr">
        <is>
          <t>Juršinci</t>
        </is>
      </c>
      <c r="C5078" t="inlineStr">
        <is>
          <t>SIJuršinci</t>
        </is>
      </c>
    </row>
    <row r="5079">
      <c r="A5079" t="inlineStr">
        <is>
          <t>SI-043</t>
        </is>
      </c>
      <c r="B5079" t="inlineStr">
        <is>
          <t>Kamnik</t>
        </is>
      </c>
      <c r="C5079" t="inlineStr">
        <is>
          <t>SIKamnik</t>
        </is>
      </c>
    </row>
    <row r="5080">
      <c r="A5080" t="inlineStr">
        <is>
          <t>SI-044</t>
        </is>
      </c>
      <c r="B5080" t="inlineStr">
        <is>
          <t>Kanal ob Soči</t>
        </is>
      </c>
      <c r="C5080" t="inlineStr">
        <is>
          <t>SIKanal ob Soči</t>
        </is>
      </c>
    </row>
    <row r="5081">
      <c r="A5081" t="inlineStr">
        <is>
          <t>SI-045</t>
        </is>
      </c>
      <c r="B5081" t="inlineStr">
        <is>
          <t>Kidričevo</t>
        </is>
      </c>
      <c r="C5081" t="inlineStr">
        <is>
          <t>SIKidričevo</t>
        </is>
      </c>
    </row>
    <row r="5082">
      <c r="A5082" t="inlineStr">
        <is>
          <t>SI-046</t>
        </is>
      </c>
      <c r="B5082" t="inlineStr">
        <is>
          <t>Kobarid</t>
        </is>
      </c>
      <c r="C5082" t="inlineStr">
        <is>
          <t>SIKobarid</t>
        </is>
      </c>
    </row>
    <row r="5083">
      <c r="A5083" t="inlineStr">
        <is>
          <t>SI-047</t>
        </is>
      </c>
      <c r="B5083" t="inlineStr">
        <is>
          <t>Kobilje</t>
        </is>
      </c>
      <c r="C5083" t="inlineStr">
        <is>
          <t>SIKobilje</t>
        </is>
      </c>
    </row>
    <row r="5084">
      <c r="A5084" t="inlineStr">
        <is>
          <t>SI-048</t>
        </is>
      </c>
      <c r="B5084" t="inlineStr">
        <is>
          <t>Kočevje</t>
        </is>
      </c>
      <c r="C5084" t="inlineStr">
        <is>
          <t>SIKočevje</t>
        </is>
      </c>
    </row>
    <row r="5085">
      <c r="A5085" t="inlineStr">
        <is>
          <t>SI-049</t>
        </is>
      </c>
      <c r="B5085" t="inlineStr">
        <is>
          <t>Komen</t>
        </is>
      </c>
      <c r="C5085" t="inlineStr">
        <is>
          <t>SIKomen</t>
        </is>
      </c>
    </row>
    <row r="5086">
      <c r="A5086" t="inlineStr">
        <is>
          <t>SI-051</t>
        </is>
      </c>
      <c r="B5086" t="inlineStr">
        <is>
          <t>Kozje</t>
        </is>
      </c>
      <c r="C5086" t="inlineStr">
        <is>
          <t>SIKozje</t>
        </is>
      </c>
    </row>
    <row r="5087">
      <c r="A5087" t="inlineStr">
        <is>
          <t>SI-053</t>
        </is>
      </c>
      <c r="B5087" t="inlineStr">
        <is>
          <t>Kranjska Gora</t>
        </is>
      </c>
      <c r="C5087" t="inlineStr">
        <is>
          <t>SIKranjska Gora</t>
        </is>
      </c>
    </row>
    <row r="5088">
      <c r="A5088" t="inlineStr">
        <is>
          <t>SI-055</t>
        </is>
      </c>
      <c r="B5088" t="inlineStr">
        <is>
          <t>Kungota</t>
        </is>
      </c>
      <c r="C5088" t="inlineStr">
        <is>
          <t>SIKungota</t>
        </is>
      </c>
    </row>
    <row r="5089">
      <c r="A5089" t="inlineStr">
        <is>
          <t>SI-056</t>
        </is>
      </c>
      <c r="B5089" t="inlineStr">
        <is>
          <t>Kuzma</t>
        </is>
      </c>
      <c r="C5089" t="inlineStr">
        <is>
          <t>SIKuzma</t>
        </is>
      </c>
    </row>
    <row r="5090">
      <c r="A5090" t="inlineStr">
        <is>
          <t>SI-057</t>
        </is>
      </c>
      <c r="B5090" t="inlineStr">
        <is>
          <t>Laško</t>
        </is>
      </c>
      <c r="C5090" t="inlineStr">
        <is>
          <t>SILaško</t>
        </is>
      </c>
    </row>
    <row r="5091">
      <c r="A5091" t="inlineStr">
        <is>
          <t>SI-058</t>
        </is>
      </c>
      <c r="B5091" t="inlineStr">
        <is>
          <t>Lenart</t>
        </is>
      </c>
      <c r="C5091" t="inlineStr">
        <is>
          <t>SILenart</t>
        </is>
      </c>
    </row>
    <row r="5092">
      <c r="A5092" t="inlineStr">
        <is>
          <t>SI-059</t>
        </is>
      </c>
      <c r="B5092" t="inlineStr">
        <is>
          <t>Lendava</t>
        </is>
      </c>
      <c r="C5092" t="inlineStr">
        <is>
          <t>SILendava</t>
        </is>
      </c>
    </row>
    <row r="5093">
      <c r="A5093" t="inlineStr">
        <is>
          <t>SI-060</t>
        </is>
      </c>
      <c r="B5093" t="inlineStr">
        <is>
          <t>Litija</t>
        </is>
      </c>
      <c r="C5093" t="inlineStr">
        <is>
          <t>SILitija</t>
        </is>
      </c>
    </row>
    <row r="5094">
      <c r="A5094" t="inlineStr">
        <is>
          <t>SI-062</t>
        </is>
      </c>
      <c r="B5094" t="inlineStr">
        <is>
          <t>Ljubno</t>
        </is>
      </c>
      <c r="C5094" t="inlineStr">
        <is>
          <t>SILjubno</t>
        </is>
      </c>
    </row>
    <row r="5095">
      <c r="A5095" t="inlineStr">
        <is>
          <t>SI-063</t>
        </is>
      </c>
      <c r="B5095" t="inlineStr">
        <is>
          <t>Ljutomer</t>
        </is>
      </c>
      <c r="C5095" t="inlineStr">
        <is>
          <t>SILjutomer</t>
        </is>
      </c>
    </row>
    <row r="5096">
      <c r="A5096" t="inlineStr">
        <is>
          <t>SI-064</t>
        </is>
      </c>
      <c r="B5096" t="inlineStr">
        <is>
          <t>Logatec</t>
        </is>
      </c>
      <c r="C5096" t="inlineStr">
        <is>
          <t>SILogatec</t>
        </is>
      </c>
    </row>
    <row r="5097">
      <c r="A5097" t="inlineStr">
        <is>
          <t>SI-065</t>
        </is>
      </c>
      <c r="B5097" t="inlineStr">
        <is>
          <t>Loška dolina</t>
        </is>
      </c>
      <c r="C5097" t="inlineStr">
        <is>
          <t>SILoška dolina</t>
        </is>
      </c>
    </row>
    <row r="5098">
      <c r="A5098" t="inlineStr">
        <is>
          <t>SI-066</t>
        </is>
      </c>
      <c r="B5098" t="inlineStr">
        <is>
          <t>Loški Potok</t>
        </is>
      </c>
      <c r="C5098" t="inlineStr">
        <is>
          <t>SILoški Potok</t>
        </is>
      </c>
    </row>
    <row r="5099">
      <c r="A5099" t="inlineStr">
        <is>
          <t>SI-067</t>
        </is>
      </c>
      <c r="B5099" t="inlineStr">
        <is>
          <t>Luče</t>
        </is>
      </c>
      <c r="C5099" t="inlineStr">
        <is>
          <t>SILuče</t>
        </is>
      </c>
    </row>
    <row r="5100">
      <c r="A5100" t="inlineStr">
        <is>
          <t>SI-068</t>
        </is>
      </c>
      <c r="B5100" t="inlineStr">
        <is>
          <t>Lukovica</t>
        </is>
      </c>
      <c r="C5100" t="inlineStr">
        <is>
          <t>SILukovica</t>
        </is>
      </c>
    </row>
    <row r="5101">
      <c r="A5101" t="inlineStr">
        <is>
          <t>SI-069</t>
        </is>
      </c>
      <c r="B5101" t="inlineStr">
        <is>
          <t>Majšperk</t>
        </is>
      </c>
      <c r="C5101" t="inlineStr">
        <is>
          <t>SIMajšperk</t>
        </is>
      </c>
    </row>
    <row r="5102">
      <c r="A5102" t="inlineStr">
        <is>
          <t>SI-071</t>
        </is>
      </c>
      <c r="B5102" t="inlineStr">
        <is>
          <t>Medvode</t>
        </is>
      </c>
      <c r="C5102" t="inlineStr">
        <is>
          <t>SIMedvode</t>
        </is>
      </c>
    </row>
    <row r="5103">
      <c r="A5103" t="inlineStr">
        <is>
          <t>SI-072</t>
        </is>
      </c>
      <c r="B5103" t="inlineStr">
        <is>
          <t>Mengeš</t>
        </is>
      </c>
      <c r="C5103" t="inlineStr">
        <is>
          <t>SIMengeš</t>
        </is>
      </c>
    </row>
    <row r="5104">
      <c r="A5104" t="inlineStr">
        <is>
          <t>SI-073</t>
        </is>
      </c>
      <c r="B5104" t="inlineStr">
        <is>
          <t>Metlika</t>
        </is>
      </c>
      <c r="C5104" t="inlineStr">
        <is>
          <t>SIMetlika</t>
        </is>
      </c>
    </row>
    <row r="5105">
      <c r="A5105" t="inlineStr">
        <is>
          <t>SI-074</t>
        </is>
      </c>
      <c r="B5105" t="inlineStr">
        <is>
          <t>Mežica</t>
        </is>
      </c>
      <c r="C5105" t="inlineStr">
        <is>
          <t>SIMežica</t>
        </is>
      </c>
    </row>
    <row r="5106">
      <c r="A5106" t="inlineStr">
        <is>
          <t>SI-075</t>
        </is>
      </c>
      <c r="B5106" t="inlineStr">
        <is>
          <t>Miren-Kostanjevica</t>
        </is>
      </c>
      <c r="C5106" t="inlineStr">
        <is>
          <t>SIMiren-Kostanjevica</t>
        </is>
      </c>
    </row>
    <row r="5107">
      <c r="A5107" t="inlineStr">
        <is>
          <t>SI-076</t>
        </is>
      </c>
      <c r="B5107" t="inlineStr">
        <is>
          <t>Mislinja</t>
        </is>
      </c>
      <c r="C5107" t="inlineStr">
        <is>
          <t>SIMislinja</t>
        </is>
      </c>
    </row>
    <row r="5108">
      <c r="A5108" t="inlineStr">
        <is>
          <t>SI-077</t>
        </is>
      </c>
      <c r="B5108" t="inlineStr">
        <is>
          <t>Moravče</t>
        </is>
      </c>
      <c r="C5108" t="inlineStr">
        <is>
          <t>SIMoravče</t>
        </is>
      </c>
    </row>
    <row r="5109">
      <c r="A5109" t="inlineStr">
        <is>
          <t>SI-078</t>
        </is>
      </c>
      <c r="B5109" t="inlineStr">
        <is>
          <t>Moravske Toplice</t>
        </is>
      </c>
      <c r="C5109" t="inlineStr">
        <is>
          <t>SIMoravske Toplice</t>
        </is>
      </c>
    </row>
    <row r="5110">
      <c r="A5110" t="inlineStr">
        <is>
          <t>SI-079</t>
        </is>
      </c>
      <c r="B5110" t="inlineStr">
        <is>
          <t>Mozirje</t>
        </is>
      </c>
      <c r="C5110" t="inlineStr">
        <is>
          <t>SIMozirje</t>
        </is>
      </c>
    </row>
    <row r="5111">
      <c r="A5111" t="inlineStr">
        <is>
          <t>SI-081</t>
        </is>
      </c>
      <c r="B5111" t="inlineStr">
        <is>
          <t>Muta</t>
        </is>
      </c>
      <c r="C5111" t="inlineStr">
        <is>
          <t>SIMuta</t>
        </is>
      </c>
    </row>
    <row r="5112">
      <c r="A5112" t="inlineStr">
        <is>
          <t>SI-082</t>
        </is>
      </c>
      <c r="B5112" t="inlineStr">
        <is>
          <t>Naklo</t>
        </is>
      </c>
      <c r="C5112" t="inlineStr">
        <is>
          <t>SINaklo</t>
        </is>
      </c>
    </row>
    <row r="5113">
      <c r="A5113" t="inlineStr">
        <is>
          <t>SI-083</t>
        </is>
      </c>
      <c r="B5113" t="inlineStr">
        <is>
          <t>Nazarje</t>
        </is>
      </c>
      <c r="C5113" t="inlineStr">
        <is>
          <t>SINazarje</t>
        </is>
      </c>
    </row>
    <row r="5114">
      <c r="A5114" t="inlineStr">
        <is>
          <t>SI-086</t>
        </is>
      </c>
      <c r="B5114" t="inlineStr">
        <is>
          <t>Odranci</t>
        </is>
      </c>
      <c r="C5114" t="inlineStr">
        <is>
          <t>SIOdranci</t>
        </is>
      </c>
    </row>
    <row r="5115">
      <c r="A5115" t="inlineStr">
        <is>
          <t>SI-087</t>
        </is>
      </c>
      <c r="B5115" t="inlineStr">
        <is>
          <t>Ormož</t>
        </is>
      </c>
      <c r="C5115" t="inlineStr">
        <is>
          <t>SIOrmož</t>
        </is>
      </c>
    </row>
    <row r="5116">
      <c r="A5116" t="inlineStr">
        <is>
          <t>SI-088</t>
        </is>
      </c>
      <c r="B5116" t="inlineStr">
        <is>
          <t>Osilnica</t>
        </is>
      </c>
      <c r="C5116" t="inlineStr">
        <is>
          <t>SIOsilnica</t>
        </is>
      </c>
    </row>
    <row r="5117">
      <c r="A5117" t="inlineStr">
        <is>
          <t>SI-089</t>
        </is>
      </c>
      <c r="B5117" t="inlineStr">
        <is>
          <t>Pesnica</t>
        </is>
      </c>
      <c r="C5117" t="inlineStr">
        <is>
          <t>SIPesnica</t>
        </is>
      </c>
    </row>
    <row r="5118">
      <c r="A5118" t="inlineStr">
        <is>
          <t>SI-090</t>
        </is>
      </c>
      <c r="B5118" t="inlineStr">
        <is>
          <t>Piran</t>
        </is>
      </c>
      <c r="C5118" t="inlineStr">
        <is>
          <t>SIPiran</t>
        </is>
      </c>
    </row>
    <row r="5119">
      <c r="A5119" t="inlineStr">
        <is>
          <t>SI-091</t>
        </is>
      </c>
      <c r="B5119" t="inlineStr">
        <is>
          <t>Pivka</t>
        </is>
      </c>
      <c r="C5119" t="inlineStr">
        <is>
          <t>SIPivka</t>
        </is>
      </c>
    </row>
    <row r="5120">
      <c r="A5120" t="inlineStr">
        <is>
          <t>SI-092</t>
        </is>
      </c>
      <c r="B5120" t="inlineStr">
        <is>
          <t>Podčetrtek</t>
        </is>
      </c>
      <c r="C5120" t="inlineStr">
        <is>
          <t>SIPodčetrtek</t>
        </is>
      </c>
    </row>
    <row r="5121">
      <c r="A5121" t="inlineStr">
        <is>
          <t>SI-093</t>
        </is>
      </c>
      <c r="B5121" t="inlineStr">
        <is>
          <t>Podvelka</t>
        </is>
      </c>
      <c r="C5121" t="inlineStr">
        <is>
          <t>SIPodvelka</t>
        </is>
      </c>
    </row>
    <row r="5122">
      <c r="A5122" t="inlineStr">
        <is>
          <t>SI-094</t>
        </is>
      </c>
      <c r="B5122" t="inlineStr">
        <is>
          <t>Postojna</t>
        </is>
      </c>
      <c r="C5122" t="inlineStr">
        <is>
          <t>SIPostojna</t>
        </is>
      </c>
    </row>
    <row r="5123">
      <c r="A5123" t="inlineStr">
        <is>
          <t>SI-095</t>
        </is>
      </c>
      <c r="B5123" t="inlineStr">
        <is>
          <t>Preddvor</t>
        </is>
      </c>
      <c r="C5123" t="inlineStr">
        <is>
          <t>SIPreddvor</t>
        </is>
      </c>
    </row>
    <row r="5124">
      <c r="A5124" t="inlineStr">
        <is>
          <t>SI-097</t>
        </is>
      </c>
      <c r="B5124" t="inlineStr">
        <is>
          <t>Puconci</t>
        </is>
      </c>
      <c r="C5124" t="inlineStr">
        <is>
          <t>SIPuconci</t>
        </is>
      </c>
    </row>
    <row r="5125">
      <c r="A5125" t="inlineStr">
        <is>
          <t>SI-098</t>
        </is>
      </c>
      <c r="B5125" t="inlineStr">
        <is>
          <t>Rače-Fram</t>
        </is>
      </c>
      <c r="C5125" t="inlineStr">
        <is>
          <t>SIRače-Fram</t>
        </is>
      </c>
    </row>
    <row r="5126">
      <c r="A5126" t="inlineStr">
        <is>
          <t>SI-099</t>
        </is>
      </c>
      <c r="B5126" t="inlineStr">
        <is>
          <t>Radeče</t>
        </is>
      </c>
      <c r="C5126" t="inlineStr">
        <is>
          <t>SIRadeče</t>
        </is>
      </c>
    </row>
    <row r="5127">
      <c r="A5127" t="inlineStr">
        <is>
          <t>SI-100</t>
        </is>
      </c>
      <c r="B5127" t="inlineStr">
        <is>
          <t>Radenci</t>
        </is>
      </c>
      <c r="C5127" t="inlineStr">
        <is>
          <t>SIRadenci</t>
        </is>
      </c>
    </row>
    <row r="5128">
      <c r="A5128" t="inlineStr">
        <is>
          <t>SI-101</t>
        </is>
      </c>
      <c r="B5128" t="inlineStr">
        <is>
          <t>Radlje ob Dravi</t>
        </is>
      </c>
      <c r="C5128" t="inlineStr">
        <is>
          <t>SIRadlje ob Dravi</t>
        </is>
      </c>
    </row>
    <row r="5129">
      <c r="A5129" t="inlineStr">
        <is>
          <t>SI-102</t>
        </is>
      </c>
      <c r="B5129" t="inlineStr">
        <is>
          <t>Radovljica</t>
        </is>
      </c>
      <c r="C5129" t="inlineStr">
        <is>
          <t>SIRadovljica</t>
        </is>
      </c>
    </row>
    <row r="5130">
      <c r="A5130" t="inlineStr">
        <is>
          <t>SI-103</t>
        </is>
      </c>
      <c r="B5130" t="inlineStr">
        <is>
          <t>Ravne na Koroškem</t>
        </is>
      </c>
      <c r="C5130" t="inlineStr">
        <is>
          <t>SIRavne na Koroškem</t>
        </is>
      </c>
    </row>
    <row r="5131">
      <c r="A5131" t="inlineStr">
        <is>
          <t>SI-104</t>
        </is>
      </c>
      <c r="B5131" t="inlineStr">
        <is>
          <t>Ribnica</t>
        </is>
      </c>
      <c r="C5131" t="inlineStr">
        <is>
          <t>SIRibnica</t>
        </is>
      </c>
    </row>
    <row r="5132">
      <c r="A5132" t="inlineStr">
        <is>
          <t>SI-105</t>
        </is>
      </c>
      <c r="B5132" t="inlineStr">
        <is>
          <t>Rogašovci</t>
        </is>
      </c>
      <c r="C5132" t="inlineStr">
        <is>
          <t>SIRogašovci</t>
        </is>
      </c>
    </row>
    <row r="5133">
      <c r="A5133" t="inlineStr">
        <is>
          <t>SI-106</t>
        </is>
      </c>
      <c r="B5133" t="inlineStr">
        <is>
          <t>Rogaška Slatina</t>
        </is>
      </c>
      <c r="C5133" t="inlineStr">
        <is>
          <t>SIRogaška Slatina</t>
        </is>
      </c>
    </row>
    <row r="5134">
      <c r="A5134" t="inlineStr">
        <is>
          <t>SI-107</t>
        </is>
      </c>
      <c r="B5134" t="inlineStr">
        <is>
          <t>Rogatec</t>
        </is>
      </c>
      <c r="C5134" t="inlineStr">
        <is>
          <t>SIRogatec</t>
        </is>
      </c>
    </row>
    <row r="5135">
      <c r="A5135" t="inlineStr">
        <is>
          <t>SI-108</t>
        </is>
      </c>
      <c r="B5135" t="inlineStr">
        <is>
          <t>Ruše</t>
        </is>
      </c>
      <c r="C5135" t="inlineStr">
        <is>
          <t>SIRuše</t>
        </is>
      </c>
    </row>
    <row r="5136">
      <c r="A5136" t="inlineStr">
        <is>
          <t>SI-109</t>
        </is>
      </c>
      <c r="B5136" t="inlineStr">
        <is>
          <t>Semič</t>
        </is>
      </c>
      <c r="C5136" t="inlineStr">
        <is>
          <t>SISemič</t>
        </is>
      </c>
    </row>
    <row r="5137">
      <c r="A5137" t="inlineStr">
        <is>
          <t>SI-110</t>
        </is>
      </c>
      <c r="B5137" t="inlineStr">
        <is>
          <t>Sevnica</t>
        </is>
      </c>
      <c r="C5137" t="inlineStr">
        <is>
          <t>SISevnica</t>
        </is>
      </c>
    </row>
    <row r="5138">
      <c r="A5138" t="inlineStr">
        <is>
          <t>SI-111</t>
        </is>
      </c>
      <c r="B5138" t="inlineStr">
        <is>
          <t>Sežana</t>
        </is>
      </c>
      <c r="C5138" t="inlineStr">
        <is>
          <t>SISežana</t>
        </is>
      </c>
    </row>
    <row r="5139">
      <c r="A5139" t="inlineStr">
        <is>
          <t>SI-113</t>
        </is>
      </c>
      <c r="B5139" t="inlineStr">
        <is>
          <t>Slovenska Bistrica</t>
        </is>
      </c>
      <c r="C5139" t="inlineStr">
        <is>
          <t>SISlovenska Bistrica</t>
        </is>
      </c>
    </row>
    <row r="5140">
      <c r="A5140" t="inlineStr">
        <is>
          <t>SI-114</t>
        </is>
      </c>
      <c r="B5140" t="inlineStr">
        <is>
          <t>Slovenske Konjice</t>
        </is>
      </c>
      <c r="C5140" t="inlineStr">
        <is>
          <t>SISlovenske Konjice</t>
        </is>
      </c>
    </row>
    <row r="5141">
      <c r="A5141" t="inlineStr">
        <is>
          <t>SI-115</t>
        </is>
      </c>
      <c r="B5141" t="inlineStr">
        <is>
          <t>Starše</t>
        </is>
      </c>
      <c r="C5141" t="inlineStr">
        <is>
          <t>SIStarše</t>
        </is>
      </c>
    </row>
    <row r="5142">
      <c r="A5142" t="inlineStr">
        <is>
          <t>SI-116</t>
        </is>
      </c>
      <c r="B5142" t="inlineStr">
        <is>
          <t>Sveti Jurij ob Ščavnici</t>
        </is>
      </c>
      <c r="C5142" t="inlineStr">
        <is>
          <t>SISveti Jurij ob Ščavnici</t>
        </is>
      </c>
    </row>
    <row r="5143">
      <c r="A5143" t="inlineStr">
        <is>
          <t>SI-117</t>
        </is>
      </c>
      <c r="B5143" t="inlineStr">
        <is>
          <t>Šenčur</t>
        </is>
      </c>
      <c r="C5143" t="inlineStr">
        <is>
          <t>SIŠenčur</t>
        </is>
      </c>
    </row>
    <row r="5144">
      <c r="A5144" t="inlineStr">
        <is>
          <t>SI-118</t>
        </is>
      </c>
      <c r="B5144" t="inlineStr">
        <is>
          <t>Šentilj</t>
        </is>
      </c>
      <c r="C5144" t="inlineStr">
        <is>
          <t>SIŠentilj</t>
        </is>
      </c>
    </row>
    <row r="5145">
      <c r="A5145" t="inlineStr">
        <is>
          <t>SI-119</t>
        </is>
      </c>
      <c r="B5145" t="inlineStr">
        <is>
          <t>Šentjernej</t>
        </is>
      </c>
      <c r="C5145" t="inlineStr">
        <is>
          <t>SIŠentjernej</t>
        </is>
      </c>
    </row>
    <row r="5146">
      <c r="A5146" t="inlineStr">
        <is>
          <t>SI-120</t>
        </is>
      </c>
      <c r="B5146" t="inlineStr">
        <is>
          <t>Šentjur</t>
        </is>
      </c>
      <c r="C5146" t="inlineStr">
        <is>
          <t>SIŠentjur</t>
        </is>
      </c>
    </row>
    <row r="5147">
      <c r="A5147" t="inlineStr">
        <is>
          <t>SI-121</t>
        </is>
      </c>
      <c r="B5147" t="inlineStr">
        <is>
          <t>Škocjan</t>
        </is>
      </c>
      <c r="C5147" t="inlineStr">
        <is>
          <t>SIŠkocjan</t>
        </is>
      </c>
    </row>
    <row r="5148">
      <c r="A5148" t="inlineStr">
        <is>
          <t>SI-122</t>
        </is>
      </c>
      <c r="B5148" t="inlineStr">
        <is>
          <t>Škofja Loka</t>
        </is>
      </c>
      <c r="C5148" t="inlineStr">
        <is>
          <t>SIŠkofja Loka</t>
        </is>
      </c>
    </row>
    <row r="5149">
      <c r="A5149" t="inlineStr">
        <is>
          <t>SI-123</t>
        </is>
      </c>
      <c r="B5149" t="inlineStr">
        <is>
          <t>Škofljica</t>
        </is>
      </c>
      <c r="C5149" t="inlineStr">
        <is>
          <t>SIŠkofljica</t>
        </is>
      </c>
    </row>
    <row r="5150">
      <c r="A5150" t="inlineStr">
        <is>
          <t>SI-124</t>
        </is>
      </c>
      <c r="B5150" t="inlineStr">
        <is>
          <t>Šmarje pri Jelšah</t>
        </is>
      </c>
      <c r="C5150" t="inlineStr">
        <is>
          <t>SIŠmarje pri Jelšah</t>
        </is>
      </c>
    </row>
    <row r="5151">
      <c r="A5151" t="inlineStr">
        <is>
          <t>SI-125</t>
        </is>
      </c>
      <c r="B5151" t="inlineStr">
        <is>
          <t>Šmartno ob Paki</t>
        </is>
      </c>
      <c r="C5151" t="inlineStr">
        <is>
          <t>SIŠmartno ob Paki</t>
        </is>
      </c>
    </row>
    <row r="5152">
      <c r="A5152" t="inlineStr">
        <is>
          <t>SI-126</t>
        </is>
      </c>
      <c r="B5152" t="inlineStr">
        <is>
          <t>Šoštanj</t>
        </is>
      </c>
      <c r="C5152" t="inlineStr">
        <is>
          <t>SIŠoštanj</t>
        </is>
      </c>
    </row>
    <row r="5153">
      <c r="A5153" t="inlineStr">
        <is>
          <t>SI-127</t>
        </is>
      </c>
      <c r="B5153" t="inlineStr">
        <is>
          <t>Štore</t>
        </is>
      </c>
      <c r="C5153" t="inlineStr">
        <is>
          <t>SIŠtore</t>
        </is>
      </c>
    </row>
    <row r="5154">
      <c r="A5154" t="inlineStr">
        <is>
          <t>SI-128</t>
        </is>
      </c>
      <c r="B5154" t="inlineStr">
        <is>
          <t>Tolmin</t>
        </is>
      </c>
      <c r="C5154" t="inlineStr">
        <is>
          <t>SITolmin</t>
        </is>
      </c>
    </row>
    <row r="5155">
      <c r="A5155" t="inlineStr">
        <is>
          <t>SI-129</t>
        </is>
      </c>
      <c r="B5155" t="inlineStr">
        <is>
          <t>Trbovlje</t>
        </is>
      </c>
      <c r="C5155" t="inlineStr">
        <is>
          <t>SITrbovlje</t>
        </is>
      </c>
    </row>
    <row r="5156">
      <c r="A5156" t="inlineStr">
        <is>
          <t>SI-130</t>
        </is>
      </c>
      <c r="B5156" t="inlineStr">
        <is>
          <t>Trebnje</t>
        </is>
      </c>
      <c r="C5156" t="inlineStr">
        <is>
          <t>SITrebnje</t>
        </is>
      </c>
    </row>
    <row r="5157">
      <c r="A5157" t="inlineStr">
        <is>
          <t>SI-131</t>
        </is>
      </c>
      <c r="B5157" t="inlineStr">
        <is>
          <t>Tržič</t>
        </is>
      </c>
      <c r="C5157" t="inlineStr">
        <is>
          <t>SITržič</t>
        </is>
      </c>
    </row>
    <row r="5158">
      <c r="A5158" t="inlineStr">
        <is>
          <t>SI-132</t>
        </is>
      </c>
      <c r="B5158" t="inlineStr">
        <is>
          <t>Turnišče</t>
        </is>
      </c>
      <c r="C5158" t="inlineStr">
        <is>
          <t>SITurnišče</t>
        </is>
      </c>
    </row>
    <row r="5159">
      <c r="A5159" t="inlineStr">
        <is>
          <t>SI-134</t>
        </is>
      </c>
      <c r="B5159" t="inlineStr">
        <is>
          <t>Velike Lašče</t>
        </is>
      </c>
      <c r="C5159" t="inlineStr">
        <is>
          <t>SIVelike Lašče</t>
        </is>
      </c>
    </row>
    <row r="5160">
      <c r="A5160" t="inlineStr">
        <is>
          <t>SI-135</t>
        </is>
      </c>
      <c r="B5160" t="inlineStr">
        <is>
          <t>Videm</t>
        </is>
      </c>
      <c r="C5160" t="inlineStr">
        <is>
          <t>SIVidem</t>
        </is>
      </c>
    </row>
    <row r="5161">
      <c r="A5161" t="inlineStr">
        <is>
          <t>SI-136</t>
        </is>
      </c>
      <c r="B5161" t="inlineStr">
        <is>
          <t>Vipava</t>
        </is>
      </c>
      <c r="C5161" t="inlineStr">
        <is>
          <t>SIVipava</t>
        </is>
      </c>
    </row>
    <row r="5162">
      <c r="A5162" t="inlineStr">
        <is>
          <t>SI-137</t>
        </is>
      </c>
      <c r="B5162" t="inlineStr">
        <is>
          <t>Vitanje</t>
        </is>
      </c>
      <c r="C5162" t="inlineStr">
        <is>
          <t>SIVitanje</t>
        </is>
      </c>
    </row>
    <row r="5163">
      <c r="A5163" t="inlineStr">
        <is>
          <t>SI-138</t>
        </is>
      </c>
      <c r="B5163" t="inlineStr">
        <is>
          <t>Vodice</t>
        </is>
      </c>
      <c r="C5163" t="inlineStr">
        <is>
          <t>SIVodice</t>
        </is>
      </c>
    </row>
    <row r="5164">
      <c r="A5164" t="inlineStr">
        <is>
          <t>SI-139</t>
        </is>
      </c>
      <c r="B5164" t="inlineStr">
        <is>
          <t>Vojnik</t>
        </is>
      </c>
      <c r="C5164" t="inlineStr">
        <is>
          <t>SIVojnik</t>
        </is>
      </c>
    </row>
    <row r="5165">
      <c r="A5165" t="inlineStr">
        <is>
          <t>SI-140</t>
        </is>
      </c>
      <c r="B5165" t="inlineStr">
        <is>
          <t>Vrhnika</t>
        </is>
      </c>
      <c r="C5165" t="inlineStr">
        <is>
          <t>SIVrhnika</t>
        </is>
      </c>
    </row>
    <row r="5166">
      <c r="A5166" t="inlineStr">
        <is>
          <t>SI-141</t>
        </is>
      </c>
      <c r="B5166" t="inlineStr">
        <is>
          <t>Vuzenica</t>
        </is>
      </c>
      <c r="C5166" t="inlineStr">
        <is>
          <t>SIVuzenica</t>
        </is>
      </c>
    </row>
    <row r="5167">
      <c r="A5167" t="inlineStr">
        <is>
          <t>SI-142</t>
        </is>
      </c>
      <c r="B5167" t="inlineStr">
        <is>
          <t>Zagorje ob Savi</t>
        </is>
      </c>
      <c r="C5167" t="inlineStr">
        <is>
          <t>SIZagorje ob Savi</t>
        </is>
      </c>
    </row>
    <row r="5168">
      <c r="A5168" t="inlineStr">
        <is>
          <t>SI-143</t>
        </is>
      </c>
      <c r="B5168" t="inlineStr">
        <is>
          <t>Zavrč</t>
        </is>
      </c>
      <c r="C5168" t="inlineStr">
        <is>
          <t>SIZavrč</t>
        </is>
      </c>
    </row>
    <row r="5169">
      <c r="A5169" t="inlineStr">
        <is>
          <t>SI-144</t>
        </is>
      </c>
      <c r="B5169" t="inlineStr">
        <is>
          <t>Zreče</t>
        </is>
      </c>
      <c r="C5169" t="inlineStr">
        <is>
          <t>SIZreče</t>
        </is>
      </c>
    </row>
    <row r="5170">
      <c r="A5170" t="inlineStr">
        <is>
          <t>SI-146</t>
        </is>
      </c>
      <c r="B5170" t="inlineStr">
        <is>
          <t>Železniki</t>
        </is>
      </c>
      <c r="C5170" t="inlineStr">
        <is>
          <t>SIŽelezniki</t>
        </is>
      </c>
    </row>
    <row r="5171">
      <c r="A5171" t="inlineStr">
        <is>
          <t>SI-147</t>
        </is>
      </c>
      <c r="B5171" t="inlineStr">
        <is>
          <t>Žiri</t>
        </is>
      </c>
      <c r="C5171" t="inlineStr">
        <is>
          <t>SIŽiri</t>
        </is>
      </c>
    </row>
    <row r="5172">
      <c r="A5172" t="inlineStr">
        <is>
          <t>SI-148</t>
        </is>
      </c>
      <c r="B5172" t="inlineStr">
        <is>
          <t>Benedikt</t>
        </is>
      </c>
      <c r="C5172" t="inlineStr">
        <is>
          <t>SIBenedikt</t>
        </is>
      </c>
    </row>
    <row r="5173">
      <c r="A5173" t="inlineStr">
        <is>
          <t>SI-149</t>
        </is>
      </c>
      <c r="B5173" t="inlineStr">
        <is>
          <t>Bistrica ob Sotli</t>
        </is>
      </c>
      <c r="C5173" t="inlineStr">
        <is>
          <t>SIBistrica ob Sotli</t>
        </is>
      </c>
    </row>
    <row r="5174">
      <c r="A5174" t="inlineStr">
        <is>
          <t>SI-150</t>
        </is>
      </c>
      <c r="B5174" t="inlineStr">
        <is>
          <t>Bloke</t>
        </is>
      </c>
      <c r="C5174" t="inlineStr">
        <is>
          <t>SIBloke</t>
        </is>
      </c>
    </row>
    <row r="5175">
      <c r="A5175" t="inlineStr">
        <is>
          <t>SI-151</t>
        </is>
      </c>
      <c r="B5175" t="inlineStr">
        <is>
          <t>Braslovče</t>
        </is>
      </c>
      <c r="C5175" t="inlineStr">
        <is>
          <t>SIBraslovče</t>
        </is>
      </c>
    </row>
    <row r="5176">
      <c r="A5176" t="inlineStr">
        <is>
          <t>SI-152</t>
        </is>
      </c>
      <c r="B5176" t="inlineStr">
        <is>
          <t>Cankova</t>
        </is>
      </c>
      <c r="C5176" t="inlineStr">
        <is>
          <t>SICankova</t>
        </is>
      </c>
    </row>
    <row r="5177">
      <c r="A5177" t="inlineStr">
        <is>
          <t>SI-153</t>
        </is>
      </c>
      <c r="B5177" t="inlineStr">
        <is>
          <t>Cerkvenjak</t>
        </is>
      </c>
      <c r="C5177" t="inlineStr">
        <is>
          <t>SICerkvenjak</t>
        </is>
      </c>
    </row>
    <row r="5178">
      <c r="A5178" t="inlineStr">
        <is>
          <t>SI-154</t>
        </is>
      </c>
      <c r="B5178" t="inlineStr">
        <is>
          <t>Dobje</t>
        </is>
      </c>
      <c r="C5178" t="inlineStr">
        <is>
          <t>SIDobje</t>
        </is>
      </c>
    </row>
    <row r="5179">
      <c r="A5179" t="inlineStr">
        <is>
          <t>SI-155</t>
        </is>
      </c>
      <c r="B5179" t="inlineStr">
        <is>
          <t>Dobrna</t>
        </is>
      </c>
      <c r="C5179" t="inlineStr">
        <is>
          <t>SIDobrna</t>
        </is>
      </c>
    </row>
    <row r="5180">
      <c r="A5180" t="inlineStr">
        <is>
          <t>SI-156</t>
        </is>
      </c>
      <c r="B5180" t="inlineStr">
        <is>
          <t>Dobrovnik</t>
        </is>
      </c>
      <c r="C5180" t="inlineStr">
        <is>
          <t>SIDobrovnik</t>
        </is>
      </c>
    </row>
    <row r="5181">
      <c r="A5181" t="inlineStr">
        <is>
          <t>SI-157</t>
        </is>
      </c>
      <c r="B5181" t="inlineStr">
        <is>
          <t>Dolenjske Toplice</t>
        </is>
      </c>
      <c r="C5181" t="inlineStr">
        <is>
          <t>SIDolenjske Toplice</t>
        </is>
      </c>
    </row>
    <row r="5182">
      <c r="A5182" t="inlineStr">
        <is>
          <t>SI-158</t>
        </is>
      </c>
      <c r="B5182" t="inlineStr">
        <is>
          <t>Grad</t>
        </is>
      </c>
      <c r="C5182" t="inlineStr">
        <is>
          <t>SIGrad</t>
        </is>
      </c>
    </row>
    <row r="5183">
      <c r="A5183" t="inlineStr">
        <is>
          <t>SI-159</t>
        </is>
      </c>
      <c r="B5183" t="inlineStr">
        <is>
          <t>Hajdina</t>
        </is>
      </c>
      <c r="C5183" t="inlineStr">
        <is>
          <t>SIHajdina</t>
        </is>
      </c>
    </row>
    <row r="5184">
      <c r="A5184" t="inlineStr">
        <is>
          <t>SI-160</t>
        </is>
      </c>
      <c r="B5184" t="inlineStr">
        <is>
          <t>Hoče-Slivnica</t>
        </is>
      </c>
      <c r="C5184" t="inlineStr">
        <is>
          <t>SIHoče-Slivnica</t>
        </is>
      </c>
    </row>
    <row r="5185">
      <c r="A5185" t="inlineStr">
        <is>
          <t>SI-161</t>
        </is>
      </c>
      <c r="B5185" t="inlineStr">
        <is>
          <t>Hodoš</t>
        </is>
      </c>
      <c r="C5185" t="inlineStr">
        <is>
          <t>SIHodoš</t>
        </is>
      </c>
    </row>
    <row r="5186">
      <c r="A5186" t="inlineStr">
        <is>
          <t>SI-162</t>
        </is>
      </c>
      <c r="B5186" t="inlineStr">
        <is>
          <t>Horjul</t>
        </is>
      </c>
      <c r="C5186" t="inlineStr">
        <is>
          <t>SIHorjul</t>
        </is>
      </c>
    </row>
    <row r="5187">
      <c r="A5187" t="inlineStr">
        <is>
          <t>SI-163</t>
        </is>
      </c>
      <c r="B5187" t="inlineStr">
        <is>
          <t>Jezersko</t>
        </is>
      </c>
      <c r="C5187" t="inlineStr">
        <is>
          <t>SIJezersko</t>
        </is>
      </c>
    </row>
    <row r="5188">
      <c r="A5188" t="inlineStr">
        <is>
          <t>SI-164</t>
        </is>
      </c>
      <c r="B5188" t="inlineStr">
        <is>
          <t>Komenda</t>
        </is>
      </c>
      <c r="C5188" t="inlineStr">
        <is>
          <t>SIKomenda</t>
        </is>
      </c>
    </row>
    <row r="5189">
      <c r="A5189" t="inlineStr">
        <is>
          <t>SI-165</t>
        </is>
      </c>
      <c r="B5189" t="inlineStr">
        <is>
          <t>Kostel</t>
        </is>
      </c>
      <c r="C5189" t="inlineStr">
        <is>
          <t>SIKostel</t>
        </is>
      </c>
    </row>
    <row r="5190">
      <c r="A5190" t="inlineStr">
        <is>
          <t>SI-166</t>
        </is>
      </c>
      <c r="B5190" t="inlineStr">
        <is>
          <t>Križevci</t>
        </is>
      </c>
      <c r="C5190" t="inlineStr">
        <is>
          <t>SIKriževci</t>
        </is>
      </c>
    </row>
    <row r="5191">
      <c r="A5191" t="inlineStr">
        <is>
          <t>SI-167</t>
        </is>
      </c>
      <c r="B5191" t="inlineStr">
        <is>
          <t>Lovrenc na Pohorju</t>
        </is>
      </c>
      <c r="C5191" t="inlineStr">
        <is>
          <t>SILovrenc na Pohorju</t>
        </is>
      </c>
    </row>
    <row r="5192">
      <c r="A5192" t="inlineStr">
        <is>
          <t>SI-168</t>
        </is>
      </c>
      <c r="B5192" t="inlineStr">
        <is>
          <t>Markovci</t>
        </is>
      </c>
      <c r="C5192" t="inlineStr">
        <is>
          <t>SIMarkovci</t>
        </is>
      </c>
    </row>
    <row r="5193">
      <c r="A5193" t="inlineStr">
        <is>
          <t>SI-169</t>
        </is>
      </c>
      <c r="B5193" t="inlineStr">
        <is>
          <t>Miklavž na Dravskem polju</t>
        </is>
      </c>
      <c r="C5193" t="inlineStr">
        <is>
          <t>SIMiklavž na Dravskem polju</t>
        </is>
      </c>
    </row>
    <row r="5194">
      <c r="A5194" t="inlineStr">
        <is>
          <t>SI-170</t>
        </is>
      </c>
      <c r="B5194" t="inlineStr">
        <is>
          <t>Mirna Peč</t>
        </is>
      </c>
      <c r="C5194" t="inlineStr">
        <is>
          <t>SIMirna Peč</t>
        </is>
      </c>
    </row>
    <row r="5195">
      <c r="A5195" t="inlineStr">
        <is>
          <t>SI-171</t>
        </is>
      </c>
      <c r="B5195" t="inlineStr">
        <is>
          <t>Oplotnica</t>
        </is>
      </c>
      <c r="C5195" t="inlineStr">
        <is>
          <t>SIOplotnica</t>
        </is>
      </c>
    </row>
    <row r="5196">
      <c r="A5196" t="inlineStr">
        <is>
          <t>SI-172</t>
        </is>
      </c>
      <c r="B5196" t="inlineStr">
        <is>
          <t>Podlehnik</t>
        </is>
      </c>
      <c r="C5196" t="inlineStr">
        <is>
          <t>SIPodlehnik</t>
        </is>
      </c>
    </row>
    <row r="5197">
      <c r="A5197" t="inlineStr">
        <is>
          <t>SI-173</t>
        </is>
      </c>
      <c r="B5197" t="inlineStr">
        <is>
          <t>Polzela</t>
        </is>
      </c>
      <c r="C5197" t="inlineStr">
        <is>
          <t>SIPolzela</t>
        </is>
      </c>
    </row>
    <row r="5198">
      <c r="A5198" t="inlineStr">
        <is>
          <t>SI-174</t>
        </is>
      </c>
      <c r="B5198" t="inlineStr">
        <is>
          <t>Prebold</t>
        </is>
      </c>
      <c r="C5198" t="inlineStr">
        <is>
          <t>SIPrebold</t>
        </is>
      </c>
    </row>
    <row r="5199">
      <c r="A5199" t="inlineStr">
        <is>
          <t>SI-175</t>
        </is>
      </c>
      <c r="B5199" t="inlineStr">
        <is>
          <t>Prevalje</t>
        </is>
      </c>
      <c r="C5199" t="inlineStr">
        <is>
          <t>SIPrevalje</t>
        </is>
      </c>
    </row>
    <row r="5200">
      <c r="A5200" t="inlineStr">
        <is>
          <t>SI-176</t>
        </is>
      </c>
      <c r="B5200" t="inlineStr">
        <is>
          <t>Razkrižje</t>
        </is>
      </c>
      <c r="C5200" t="inlineStr">
        <is>
          <t>SIRazkrižje</t>
        </is>
      </c>
    </row>
    <row r="5201">
      <c r="A5201" t="inlineStr">
        <is>
          <t>SI-177</t>
        </is>
      </c>
      <c r="B5201" t="inlineStr">
        <is>
          <t>Ribnica na Pohorju</t>
        </is>
      </c>
      <c r="C5201" t="inlineStr">
        <is>
          <t>SIRibnica na Pohorju</t>
        </is>
      </c>
    </row>
    <row r="5202">
      <c r="A5202" t="inlineStr">
        <is>
          <t>SI-178</t>
        </is>
      </c>
      <c r="B5202" t="inlineStr">
        <is>
          <t>Selnica ob Dravi</t>
        </is>
      </c>
      <c r="C5202" t="inlineStr">
        <is>
          <t>SISelnica ob Dravi</t>
        </is>
      </c>
    </row>
    <row r="5203">
      <c r="A5203" t="inlineStr">
        <is>
          <t>SI-179</t>
        </is>
      </c>
      <c r="B5203" t="inlineStr">
        <is>
          <t>Sodražica</t>
        </is>
      </c>
      <c r="C5203" t="inlineStr">
        <is>
          <t>SISodražica</t>
        </is>
      </c>
    </row>
    <row r="5204">
      <c r="A5204" t="inlineStr">
        <is>
          <t>SI-180</t>
        </is>
      </c>
      <c r="B5204" t="inlineStr">
        <is>
          <t>Solčava</t>
        </is>
      </c>
      <c r="C5204" t="inlineStr">
        <is>
          <t>SISolčava</t>
        </is>
      </c>
    </row>
    <row r="5205">
      <c r="A5205" t="inlineStr">
        <is>
          <t>SI-181</t>
        </is>
      </c>
      <c r="B5205" t="inlineStr">
        <is>
          <t>Sveta Ana</t>
        </is>
      </c>
      <c r="C5205" t="inlineStr">
        <is>
          <t>SISveta Ana</t>
        </is>
      </c>
    </row>
    <row r="5206">
      <c r="A5206" t="inlineStr">
        <is>
          <t>SI-182</t>
        </is>
      </c>
      <c r="B5206" t="inlineStr">
        <is>
          <t>Sveti Andraž v Slovenskih goricah</t>
        </is>
      </c>
      <c r="C5206" t="inlineStr">
        <is>
          <t>SISveti Andraž v Slovenskih goricah</t>
        </is>
      </c>
    </row>
    <row r="5207">
      <c r="A5207" t="inlineStr">
        <is>
          <t>SI-183</t>
        </is>
      </c>
      <c r="B5207" t="inlineStr">
        <is>
          <t>Šempeter-Vrtojba</t>
        </is>
      </c>
      <c r="C5207" t="inlineStr">
        <is>
          <t>SIŠempeter-Vrtojba</t>
        </is>
      </c>
    </row>
    <row r="5208">
      <c r="A5208" t="inlineStr">
        <is>
          <t>SI-184</t>
        </is>
      </c>
      <c r="B5208" t="inlineStr">
        <is>
          <t>Tabor</t>
        </is>
      </c>
      <c r="C5208" t="inlineStr">
        <is>
          <t>SITabor</t>
        </is>
      </c>
    </row>
    <row r="5209">
      <c r="A5209" t="inlineStr">
        <is>
          <t>SI-185</t>
        </is>
      </c>
      <c r="B5209" t="inlineStr">
        <is>
          <t>Trnovska Vas</t>
        </is>
      </c>
      <c r="C5209" t="inlineStr">
        <is>
          <t>SITrnovska Vas</t>
        </is>
      </c>
    </row>
    <row r="5210">
      <c r="A5210" t="inlineStr">
        <is>
          <t>SI-186</t>
        </is>
      </c>
      <c r="B5210" t="inlineStr">
        <is>
          <t>Trzin</t>
        </is>
      </c>
      <c r="C5210" t="inlineStr">
        <is>
          <t>SITrzin</t>
        </is>
      </c>
    </row>
    <row r="5211">
      <c r="A5211" t="inlineStr">
        <is>
          <t>SI-187</t>
        </is>
      </c>
      <c r="B5211" t="inlineStr">
        <is>
          <t>Velika Polana</t>
        </is>
      </c>
      <c r="C5211" t="inlineStr">
        <is>
          <t>SIVelika Polana</t>
        </is>
      </c>
    </row>
    <row r="5212">
      <c r="A5212" t="inlineStr">
        <is>
          <t>SI-188</t>
        </is>
      </c>
      <c r="B5212" t="inlineStr">
        <is>
          <t>Veržej</t>
        </is>
      </c>
      <c r="C5212" t="inlineStr">
        <is>
          <t>SIVeržej</t>
        </is>
      </c>
    </row>
    <row r="5213">
      <c r="A5213" t="inlineStr">
        <is>
          <t>SI-189</t>
        </is>
      </c>
      <c r="B5213" t="inlineStr">
        <is>
          <t>Vransko</t>
        </is>
      </c>
      <c r="C5213" t="inlineStr">
        <is>
          <t>SIVransko</t>
        </is>
      </c>
    </row>
    <row r="5214">
      <c r="A5214" t="inlineStr">
        <is>
          <t>SI-190</t>
        </is>
      </c>
      <c r="B5214" t="inlineStr">
        <is>
          <t>Žalec</t>
        </is>
      </c>
      <c r="C5214" t="inlineStr">
        <is>
          <t>SIŽalec</t>
        </is>
      </c>
    </row>
    <row r="5215">
      <c r="A5215" t="inlineStr">
        <is>
          <t>SI-191</t>
        </is>
      </c>
      <c r="B5215" t="inlineStr">
        <is>
          <t>Žetale</t>
        </is>
      </c>
      <c r="C5215" t="inlineStr">
        <is>
          <t>SIŽetale</t>
        </is>
      </c>
    </row>
    <row r="5216">
      <c r="A5216" t="inlineStr">
        <is>
          <t>SI-192</t>
        </is>
      </c>
      <c r="B5216" t="inlineStr">
        <is>
          <t>Žirovnica</t>
        </is>
      </c>
      <c r="C5216" t="inlineStr">
        <is>
          <t>SIŽirovnica</t>
        </is>
      </c>
    </row>
    <row r="5217">
      <c r="A5217" t="inlineStr">
        <is>
          <t>SI-193</t>
        </is>
      </c>
      <c r="B5217" t="inlineStr">
        <is>
          <t>Žužemberk</t>
        </is>
      </c>
      <c r="C5217" t="inlineStr">
        <is>
          <t>SIŽužemberk</t>
        </is>
      </c>
    </row>
    <row r="5218">
      <c r="A5218" t="inlineStr">
        <is>
          <t>SI-194</t>
        </is>
      </c>
      <c r="B5218" t="inlineStr">
        <is>
          <t>Šmartno pri Litiji</t>
        </is>
      </c>
      <c r="C5218" t="inlineStr">
        <is>
          <t>SIŠmartno pri Litiji</t>
        </is>
      </c>
    </row>
    <row r="5219">
      <c r="A5219" t="inlineStr">
        <is>
          <t>SI-195</t>
        </is>
      </c>
      <c r="B5219" t="inlineStr">
        <is>
          <t>Apače</t>
        </is>
      </c>
      <c r="C5219" t="inlineStr">
        <is>
          <t>SIApače</t>
        </is>
      </c>
    </row>
    <row r="5220">
      <c r="A5220" t="inlineStr">
        <is>
          <t>SI-196</t>
        </is>
      </c>
      <c r="B5220" t="inlineStr">
        <is>
          <t>Cirkulane</t>
        </is>
      </c>
      <c r="C5220" t="inlineStr">
        <is>
          <t>SICirkulane</t>
        </is>
      </c>
    </row>
    <row r="5221">
      <c r="A5221" t="inlineStr">
        <is>
          <t>SI-197</t>
        </is>
      </c>
      <c r="B5221" t="inlineStr">
        <is>
          <t>Kostanjevica na Krki</t>
        </is>
      </c>
      <c r="C5221" t="inlineStr">
        <is>
          <t>SIKostanjevica na Krki</t>
        </is>
      </c>
    </row>
    <row r="5222">
      <c r="A5222" t="inlineStr">
        <is>
          <t>SI-198</t>
        </is>
      </c>
      <c r="B5222" t="inlineStr">
        <is>
          <t>Makole</t>
        </is>
      </c>
      <c r="C5222" t="inlineStr">
        <is>
          <t>SIMakole</t>
        </is>
      </c>
    </row>
    <row r="5223">
      <c r="A5223" t="inlineStr">
        <is>
          <t>SI-199</t>
        </is>
      </c>
      <c r="B5223" t="inlineStr">
        <is>
          <t>Mokronog-Trebelno</t>
        </is>
      </c>
      <c r="C5223" t="inlineStr">
        <is>
          <t>SIMokronog-Trebelno</t>
        </is>
      </c>
    </row>
    <row r="5224">
      <c r="A5224" t="inlineStr">
        <is>
          <t>SI-200</t>
        </is>
      </c>
      <c r="B5224" t="inlineStr">
        <is>
          <t>Poljčane</t>
        </is>
      </c>
      <c r="C5224" t="inlineStr">
        <is>
          <t>SIPoljčane</t>
        </is>
      </c>
    </row>
    <row r="5225">
      <c r="A5225" t="inlineStr">
        <is>
          <t>SI-201</t>
        </is>
      </c>
      <c r="B5225" t="inlineStr">
        <is>
          <t>Renče-Vogrsko</t>
        </is>
      </c>
      <c r="C5225" t="inlineStr">
        <is>
          <t>SIRenče-Vogrsko</t>
        </is>
      </c>
    </row>
    <row r="5226">
      <c r="A5226" t="inlineStr">
        <is>
          <t>SI-202</t>
        </is>
      </c>
      <c r="B5226" t="inlineStr">
        <is>
          <t>Središče ob Dravi</t>
        </is>
      </c>
      <c r="C5226" t="inlineStr">
        <is>
          <t>SISredišče ob Dravi</t>
        </is>
      </c>
    </row>
    <row r="5227">
      <c r="A5227" t="inlineStr">
        <is>
          <t>SI-203</t>
        </is>
      </c>
      <c r="B5227" t="inlineStr">
        <is>
          <t>Straža</t>
        </is>
      </c>
      <c r="C5227" t="inlineStr">
        <is>
          <t>SIStraža</t>
        </is>
      </c>
    </row>
    <row r="5228">
      <c r="A5228" t="inlineStr">
        <is>
          <t>SI-204</t>
        </is>
      </c>
      <c r="B5228" t="inlineStr">
        <is>
          <t>Sveta Trojica v Slovenskih goricah</t>
        </is>
      </c>
      <c r="C5228" t="inlineStr">
        <is>
          <t>SISveta Trojica v Slovenskih goricah</t>
        </is>
      </c>
    </row>
    <row r="5229">
      <c r="A5229" t="inlineStr">
        <is>
          <t>SI-205</t>
        </is>
      </c>
      <c r="B5229" t="inlineStr">
        <is>
          <t>Sveti Tomaž</t>
        </is>
      </c>
      <c r="C5229" t="inlineStr">
        <is>
          <t>SISveti Tomaž</t>
        </is>
      </c>
    </row>
    <row r="5230">
      <c r="A5230" t="inlineStr">
        <is>
          <t>SI-206</t>
        </is>
      </c>
      <c r="B5230" t="inlineStr">
        <is>
          <t>Šmarješke Toplice</t>
        </is>
      </c>
      <c r="C5230" t="inlineStr">
        <is>
          <t>SIŠmarješke Toplice</t>
        </is>
      </c>
    </row>
    <row r="5231">
      <c r="A5231" t="inlineStr">
        <is>
          <t>SI-207</t>
        </is>
      </c>
      <c r="B5231" t="inlineStr">
        <is>
          <t>Gorje</t>
        </is>
      </c>
      <c r="C5231" t="inlineStr">
        <is>
          <t>SIGorje</t>
        </is>
      </c>
    </row>
    <row r="5232">
      <c r="A5232" t="inlineStr">
        <is>
          <t>SI-208</t>
        </is>
      </c>
      <c r="B5232" t="inlineStr">
        <is>
          <t>Log-Dragomer</t>
        </is>
      </c>
      <c r="C5232" t="inlineStr">
        <is>
          <t>SILog-Dragomer</t>
        </is>
      </c>
    </row>
    <row r="5233">
      <c r="A5233" t="inlineStr">
        <is>
          <t>SI-209</t>
        </is>
      </c>
      <c r="B5233" t="inlineStr">
        <is>
          <t>Rečica ob Savinji</t>
        </is>
      </c>
      <c r="C5233" t="inlineStr">
        <is>
          <t>SIRečica ob Savinji</t>
        </is>
      </c>
    </row>
    <row r="5234">
      <c r="A5234" t="inlineStr">
        <is>
          <t>SI-210</t>
        </is>
      </c>
      <c r="B5234" t="inlineStr">
        <is>
          <t>Sveti Jurij v Slovenskih goricah</t>
        </is>
      </c>
      <c r="C5234" t="inlineStr">
        <is>
          <t>SISveti Jurij v Slovenskih goricah</t>
        </is>
      </c>
    </row>
    <row r="5235">
      <c r="A5235" t="inlineStr">
        <is>
          <t>SI-211</t>
        </is>
      </c>
      <c r="B5235" t="inlineStr">
        <is>
          <t>Šentrupert</t>
        </is>
      </c>
      <c r="C5235" t="inlineStr">
        <is>
          <t>SIŠentrupert</t>
        </is>
      </c>
    </row>
    <row r="5236">
      <c r="A5236" t="inlineStr">
        <is>
          <t>SI-212</t>
        </is>
      </c>
      <c r="B5236" t="inlineStr">
        <is>
          <t>Mirna</t>
        </is>
      </c>
      <c r="C5236" t="inlineStr">
        <is>
          <t>SIMirna</t>
        </is>
      </c>
    </row>
    <row r="5237">
      <c r="A5237" t="inlineStr">
        <is>
          <t>SI-213</t>
        </is>
      </c>
      <c r="B5237" t="inlineStr">
        <is>
          <t>Ankaran</t>
        </is>
      </c>
      <c r="C5237" t="inlineStr">
        <is>
          <t>SIAnkaran</t>
        </is>
      </c>
    </row>
    <row r="5238">
      <c r="A5238" t="inlineStr">
        <is>
          <t>SI-011</t>
        </is>
      </c>
      <c r="B5238" t="inlineStr">
        <is>
          <t>Celje</t>
        </is>
      </c>
      <c r="C5238" t="inlineStr">
        <is>
          <t>SICelje</t>
        </is>
      </c>
    </row>
    <row r="5239">
      <c r="A5239" t="inlineStr">
        <is>
          <t>SI-050</t>
        </is>
      </c>
      <c r="B5239" t="inlineStr">
        <is>
          <t>Koper</t>
        </is>
      </c>
      <c r="C5239" t="inlineStr">
        <is>
          <t>SIKoper</t>
        </is>
      </c>
    </row>
    <row r="5240">
      <c r="A5240" t="inlineStr">
        <is>
          <t>SI-052</t>
        </is>
      </c>
      <c r="B5240" t="inlineStr">
        <is>
          <t>Kranj</t>
        </is>
      </c>
      <c r="C5240" t="inlineStr">
        <is>
          <t>SIKranj</t>
        </is>
      </c>
    </row>
    <row r="5241">
      <c r="A5241" t="inlineStr">
        <is>
          <t>SI-054</t>
        </is>
      </c>
      <c r="B5241" t="inlineStr">
        <is>
          <t>Krško</t>
        </is>
      </c>
      <c r="C5241" t="inlineStr">
        <is>
          <t>SIKrško</t>
        </is>
      </c>
    </row>
    <row r="5242">
      <c r="A5242" t="inlineStr">
        <is>
          <t>SI-061</t>
        </is>
      </c>
      <c r="B5242" t="inlineStr">
        <is>
          <t>Ljubljana</t>
        </is>
      </c>
      <c r="C5242" t="inlineStr">
        <is>
          <t>SILjubljana</t>
        </is>
      </c>
    </row>
    <row r="5243">
      <c r="A5243" t="inlineStr">
        <is>
          <t>SI-070</t>
        </is>
      </c>
      <c r="B5243" t="inlineStr">
        <is>
          <t>Maribor</t>
        </is>
      </c>
      <c r="C5243" t="inlineStr">
        <is>
          <t>SIMaribor</t>
        </is>
      </c>
    </row>
    <row r="5244">
      <c r="A5244" t="inlineStr">
        <is>
          <t>SI-080</t>
        </is>
      </c>
      <c r="B5244" t="inlineStr">
        <is>
          <t>Murska Sobota</t>
        </is>
      </c>
      <c r="C5244" t="inlineStr">
        <is>
          <t>SIMurska Sobota</t>
        </is>
      </c>
    </row>
    <row r="5245">
      <c r="A5245" t="inlineStr">
        <is>
          <t>SI-084</t>
        </is>
      </c>
      <c r="B5245" t="inlineStr">
        <is>
          <t>Nova Gorica</t>
        </is>
      </c>
      <c r="C5245" t="inlineStr">
        <is>
          <t>SINova Gorica</t>
        </is>
      </c>
    </row>
    <row r="5246">
      <c r="A5246" t="inlineStr">
        <is>
          <t>SI-085</t>
        </is>
      </c>
      <c r="B5246" t="inlineStr">
        <is>
          <t>Novo Mesto</t>
        </is>
      </c>
      <c r="C5246" t="inlineStr">
        <is>
          <t>SINovo Mesto</t>
        </is>
      </c>
    </row>
    <row r="5247">
      <c r="A5247" t="inlineStr">
        <is>
          <t>SI-096</t>
        </is>
      </c>
      <c r="B5247" t="inlineStr">
        <is>
          <t>Ptuj</t>
        </is>
      </c>
      <c r="C5247" t="inlineStr">
        <is>
          <t>SIPtuj</t>
        </is>
      </c>
    </row>
    <row r="5248">
      <c r="A5248" t="inlineStr">
        <is>
          <t>SI-112</t>
        </is>
      </c>
      <c r="B5248" t="inlineStr">
        <is>
          <t>Slovenj Gradec</t>
        </is>
      </c>
      <c r="C5248" t="inlineStr">
        <is>
          <t>SISlovenj Gradec</t>
        </is>
      </c>
    </row>
    <row r="5249">
      <c r="A5249" t="inlineStr">
        <is>
          <t>SI-133</t>
        </is>
      </c>
      <c r="B5249" t="inlineStr">
        <is>
          <t>Velenje</t>
        </is>
      </c>
      <c r="C5249" t="inlineStr">
        <is>
          <t>SIVelenje</t>
        </is>
      </c>
    </row>
    <row r="5250">
      <c r="A5250" t="inlineStr">
        <is>
          <t>SK-BC</t>
        </is>
      </c>
      <c r="B5250" t="inlineStr">
        <is>
          <t>Banskobystrický kraj</t>
        </is>
      </c>
      <c r="C5250" t="inlineStr">
        <is>
          <t>SKBanskobystrický kraj</t>
        </is>
      </c>
    </row>
    <row r="5251">
      <c r="A5251" t="inlineStr">
        <is>
          <t>SK-BL</t>
        </is>
      </c>
      <c r="B5251" t="inlineStr">
        <is>
          <t>Bratislavský kraj</t>
        </is>
      </c>
      <c r="C5251" t="inlineStr">
        <is>
          <t>SKBratislavský kraj</t>
        </is>
      </c>
    </row>
    <row r="5252">
      <c r="A5252" t="inlineStr">
        <is>
          <t>SK-KI</t>
        </is>
      </c>
      <c r="B5252" t="inlineStr">
        <is>
          <t>Košický kraj</t>
        </is>
      </c>
      <c r="C5252" t="inlineStr">
        <is>
          <t>SKKošický kraj</t>
        </is>
      </c>
    </row>
    <row r="5253">
      <c r="A5253" t="inlineStr">
        <is>
          <t>SK-NI</t>
        </is>
      </c>
      <c r="B5253" t="inlineStr">
        <is>
          <t>Nitriansky kraj</t>
        </is>
      </c>
      <c r="C5253" t="inlineStr">
        <is>
          <t>SKNitriansky kraj</t>
        </is>
      </c>
    </row>
    <row r="5254">
      <c r="A5254" t="inlineStr">
        <is>
          <t>SK-PV</t>
        </is>
      </c>
      <c r="B5254" t="inlineStr">
        <is>
          <t>Prešovský kraj</t>
        </is>
      </c>
      <c r="C5254" t="inlineStr">
        <is>
          <t>SKPrešovský kraj</t>
        </is>
      </c>
    </row>
    <row r="5255">
      <c r="A5255" t="inlineStr">
        <is>
          <t>SK-TA</t>
        </is>
      </c>
      <c r="B5255" t="inlineStr">
        <is>
          <t>Trnavský kraj</t>
        </is>
      </c>
      <c r="C5255" t="inlineStr">
        <is>
          <t>SKTrnavský kraj</t>
        </is>
      </c>
    </row>
    <row r="5256">
      <c r="A5256" t="inlineStr">
        <is>
          <t>SK-TC</t>
        </is>
      </c>
      <c r="B5256" t="inlineStr">
        <is>
          <t>Trenčiansky kraj</t>
        </is>
      </c>
      <c r="C5256" t="inlineStr">
        <is>
          <t>SKTrenčiansky kraj</t>
        </is>
      </c>
    </row>
    <row r="5257">
      <c r="A5257" t="inlineStr">
        <is>
          <t>SK-ZI</t>
        </is>
      </c>
      <c r="B5257" t="inlineStr">
        <is>
          <t>Žilinský kraj</t>
        </is>
      </c>
      <c r="C5257" t="inlineStr">
        <is>
          <t>SKŽilinský kraj</t>
        </is>
      </c>
    </row>
    <row r="5258">
      <c r="A5258" t="inlineStr">
        <is>
          <t>SL-W</t>
        </is>
      </c>
      <c r="B5258" t="inlineStr">
        <is>
          <t>Western Area (Freetown)</t>
        </is>
      </c>
      <c r="C5258" t="inlineStr">
        <is>
          <t>SLWestern Area (Freetown)</t>
        </is>
      </c>
    </row>
    <row r="5259">
      <c r="A5259" t="inlineStr">
        <is>
          <t>SL-E</t>
        </is>
      </c>
      <c r="B5259" t="inlineStr">
        <is>
          <t>Eastern</t>
        </is>
      </c>
      <c r="C5259" t="inlineStr">
        <is>
          <t>SLEastern</t>
        </is>
      </c>
    </row>
    <row r="5260">
      <c r="A5260" t="inlineStr">
        <is>
          <t>SL-N</t>
        </is>
      </c>
      <c r="B5260" t="inlineStr">
        <is>
          <t>Northern</t>
        </is>
      </c>
      <c r="C5260" t="inlineStr">
        <is>
          <t>SLNorthern</t>
        </is>
      </c>
    </row>
    <row r="5261">
      <c r="A5261" t="inlineStr">
        <is>
          <t>SL-NW</t>
        </is>
      </c>
      <c r="B5261" t="inlineStr">
        <is>
          <t>North Western</t>
        </is>
      </c>
      <c r="C5261" t="inlineStr">
        <is>
          <t>SLNorth Western</t>
        </is>
      </c>
    </row>
    <row r="5262">
      <c r="A5262" t="inlineStr">
        <is>
          <t>SL-S</t>
        </is>
      </c>
      <c r="B5262" t="inlineStr">
        <is>
          <t>Southern</t>
        </is>
      </c>
      <c r="C5262" t="inlineStr">
        <is>
          <t>SLSouthern</t>
        </is>
      </c>
    </row>
    <row r="5263">
      <c r="A5263" t="inlineStr">
        <is>
          <t>SM-01</t>
        </is>
      </c>
      <c r="B5263" t="inlineStr">
        <is>
          <t>Acquaviva</t>
        </is>
      </c>
      <c r="C5263" t="inlineStr">
        <is>
          <t>SMAcquaviva</t>
        </is>
      </c>
    </row>
    <row r="5264">
      <c r="A5264" t="inlineStr">
        <is>
          <t>SM-02</t>
        </is>
      </c>
      <c r="B5264" t="inlineStr">
        <is>
          <t>Chiesanuova</t>
        </is>
      </c>
      <c r="C5264" t="inlineStr">
        <is>
          <t>SMChiesanuova</t>
        </is>
      </c>
    </row>
    <row r="5265">
      <c r="A5265" t="inlineStr">
        <is>
          <t>SM-03</t>
        </is>
      </c>
      <c r="B5265" t="inlineStr">
        <is>
          <t>Domagnano</t>
        </is>
      </c>
      <c r="C5265" t="inlineStr">
        <is>
          <t>SMDomagnano</t>
        </is>
      </c>
    </row>
    <row r="5266">
      <c r="A5266" t="inlineStr">
        <is>
          <t>SM-04</t>
        </is>
      </c>
      <c r="B5266" t="inlineStr">
        <is>
          <t>Faetano</t>
        </is>
      </c>
      <c r="C5266" t="inlineStr">
        <is>
          <t>SMFaetano</t>
        </is>
      </c>
    </row>
    <row r="5267">
      <c r="A5267" t="inlineStr">
        <is>
          <t>SM-05</t>
        </is>
      </c>
      <c r="B5267" t="inlineStr">
        <is>
          <t>Fiorentino</t>
        </is>
      </c>
      <c r="C5267" t="inlineStr">
        <is>
          <t>SMFiorentino</t>
        </is>
      </c>
    </row>
    <row r="5268">
      <c r="A5268" t="inlineStr">
        <is>
          <t>SM-06</t>
        </is>
      </c>
      <c r="B5268" t="inlineStr">
        <is>
          <t>Borgo Maggiore</t>
        </is>
      </c>
      <c r="C5268" t="inlineStr">
        <is>
          <t>SMBorgo Maggiore</t>
        </is>
      </c>
    </row>
    <row r="5269">
      <c r="A5269" t="inlineStr">
        <is>
          <t>SM-07</t>
        </is>
      </c>
      <c r="B5269" t="inlineStr">
        <is>
          <t>Città di San Marino</t>
        </is>
      </c>
      <c r="C5269" t="inlineStr">
        <is>
          <t>SMCittà di San Marino</t>
        </is>
      </c>
    </row>
    <row r="5270">
      <c r="A5270" t="inlineStr">
        <is>
          <t>SM-08</t>
        </is>
      </c>
      <c r="B5270" t="inlineStr">
        <is>
          <t>Montegiardino</t>
        </is>
      </c>
      <c r="C5270" t="inlineStr">
        <is>
          <t>SMMontegiardino</t>
        </is>
      </c>
    </row>
    <row r="5271">
      <c r="A5271" t="inlineStr">
        <is>
          <t>SM-09</t>
        </is>
      </c>
      <c r="B5271" t="inlineStr">
        <is>
          <t>Serravalle</t>
        </is>
      </c>
      <c r="C5271" t="inlineStr">
        <is>
          <t>SMSerravalle</t>
        </is>
      </c>
    </row>
    <row r="5272">
      <c r="A5272" t="inlineStr">
        <is>
          <t>SN-DB</t>
        </is>
      </c>
      <c r="B5272" t="inlineStr">
        <is>
          <t>Diourbel</t>
        </is>
      </c>
      <c r="C5272" t="inlineStr">
        <is>
          <t>SNDiourbel</t>
        </is>
      </c>
    </row>
    <row r="5273">
      <c r="A5273" t="inlineStr">
        <is>
          <t>SN-DK</t>
        </is>
      </c>
      <c r="B5273" t="inlineStr">
        <is>
          <t>Dakar</t>
        </is>
      </c>
      <c r="C5273" t="inlineStr">
        <is>
          <t>SNDakar</t>
        </is>
      </c>
    </row>
    <row r="5274">
      <c r="A5274" t="inlineStr">
        <is>
          <t>SN-FK</t>
        </is>
      </c>
      <c r="B5274" t="inlineStr">
        <is>
          <t>Fatick</t>
        </is>
      </c>
      <c r="C5274" t="inlineStr">
        <is>
          <t>SNFatick</t>
        </is>
      </c>
    </row>
    <row r="5275">
      <c r="A5275" t="inlineStr">
        <is>
          <t>SN-KA</t>
        </is>
      </c>
      <c r="B5275" t="inlineStr">
        <is>
          <t>Kaffrine</t>
        </is>
      </c>
      <c r="C5275" t="inlineStr">
        <is>
          <t>SNKaffrine</t>
        </is>
      </c>
    </row>
    <row r="5276">
      <c r="A5276" t="inlineStr">
        <is>
          <t>SN-KD</t>
        </is>
      </c>
      <c r="B5276" t="inlineStr">
        <is>
          <t>Kolda</t>
        </is>
      </c>
      <c r="C5276" t="inlineStr">
        <is>
          <t>SNKolda</t>
        </is>
      </c>
    </row>
    <row r="5277">
      <c r="A5277" t="inlineStr">
        <is>
          <t>SN-KE</t>
        </is>
      </c>
      <c r="B5277" t="inlineStr">
        <is>
          <t>Kédougou</t>
        </is>
      </c>
      <c r="C5277" t="inlineStr">
        <is>
          <t>SNKédougou</t>
        </is>
      </c>
    </row>
    <row r="5278">
      <c r="A5278" t="inlineStr">
        <is>
          <t>SN-KL</t>
        </is>
      </c>
      <c r="B5278" t="inlineStr">
        <is>
          <t>Kaolack</t>
        </is>
      </c>
      <c r="C5278" t="inlineStr">
        <is>
          <t>SNKaolack</t>
        </is>
      </c>
    </row>
    <row r="5279">
      <c r="A5279" t="inlineStr">
        <is>
          <t>SN-LG</t>
        </is>
      </c>
      <c r="B5279" t="inlineStr">
        <is>
          <t>Louga</t>
        </is>
      </c>
      <c r="C5279" t="inlineStr">
        <is>
          <t>SNLouga</t>
        </is>
      </c>
    </row>
    <row r="5280">
      <c r="A5280" t="inlineStr">
        <is>
          <t>SN-MT</t>
        </is>
      </c>
      <c r="B5280" t="inlineStr">
        <is>
          <t>Matam</t>
        </is>
      </c>
      <c r="C5280" t="inlineStr">
        <is>
          <t>SNMatam</t>
        </is>
      </c>
    </row>
    <row r="5281">
      <c r="A5281" t="inlineStr">
        <is>
          <t>SN-SE</t>
        </is>
      </c>
      <c r="B5281" t="inlineStr">
        <is>
          <t>Sédhiou</t>
        </is>
      </c>
      <c r="C5281" t="inlineStr">
        <is>
          <t>SNSédhiou</t>
        </is>
      </c>
    </row>
    <row r="5282">
      <c r="A5282" t="inlineStr">
        <is>
          <t>SN-SL</t>
        </is>
      </c>
      <c r="B5282" t="inlineStr">
        <is>
          <t>Saint-Louis</t>
        </is>
      </c>
      <c r="C5282" t="inlineStr">
        <is>
          <t>SNSaint-Louis</t>
        </is>
      </c>
    </row>
    <row r="5283">
      <c r="A5283" t="inlineStr">
        <is>
          <t>SN-TC</t>
        </is>
      </c>
      <c r="B5283" t="inlineStr">
        <is>
          <t>Tambacounda</t>
        </is>
      </c>
      <c r="C5283" t="inlineStr">
        <is>
          <t>SNTambacounda</t>
        </is>
      </c>
    </row>
    <row r="5284">
      <c r="A5284" t="inlineStr">
        <is>
          <t>SN-TH</t>
        </is>
      </c>
      <c r="B5284" t="inlineStr">
        <is>
          <t>Thiès</t>
        </is>
      </c>
      <c r="C5284" t="inlineStr">
        <is>
          <t>SNThiès</t>
        </is>
      </c>
    </row>
    <row r="5285">
      <c r="A5285" t="inlineStr">
        <is>
          <t>SN-ZG</t>
        </is>
      </c>
      <c r="B5285" t="inlineStr">
        <is>
          <t>Ziguinchor</t>
        </is>
      </c>
      <c r="C5285" t="inlineStr">
        <is>
          <t>SNZiguinchor</t>
        </is>
      </c>
    </row>
    <row r="5286">
      <c r="A5286" t="inlineStr">
        <is>
          <t>SO-AW</t>
        </is>
      </c>
      <c r="B5286" t="inlineStr">
        <is>
          <t>Awdal</t>
        </is>
      </c>
      <c r="C5286" t="inlineStr">
        <is>
          <t>SOAwdal</t>
        </is>
      </c>
    </row>
    <row r="5287">
      <c r="A5287" t="inlineStr">
        <is>
          <t>SO-BK</t>
        </is>
      </c>
      <c r="B5287" t="inlineStr">
        <is>
          <t>Bakool</t>
        </is>
      </c>
      <c r="C5287" t="inlineStr">
        <is>
          <t>SOBakool</t>
        </is>
      </c>
    </row>
    <row r="5288">
      <c r="A5288" t="inlineStr">
        <is>
          <t>SO-BN</t>
        </is>
      </c>
      <c r="B5288" t="inlineStr">
        <is>
          <t>Banaadir</t>
        </is>
      </c>
      <c r="C5288" t="inlineStr">
        <is>
          <t>SOBanaadir</t>
        </is>
      </c>
    </row>
    <row r="5289">
      <c r="A5289" t="inlineStr">
        <is>
          <t>SO-BR</t>
        </is>
      </c>
      <c r="B5289" t="inlineStr">
        <is>
          <t>Bari</t>
        </is>
      </c>
      <c r="C5289" t="inlineStr">
        <is>
          <t>SOBari</t>
        </is>
      </c>
    </row>
    <row r="5290">
      <c r="A5290" t="inlineStr">
        <is>
          <t>SO-BY</t>
        </is>
      </c>
      <c r="B5290" t="inlineStr">
        <is>
          <t>Bay</t>
        </is>
      </c>
      <c r="C5290" t="inlineStr">
        <is>
          <t>SOBay</t>
        </is>
      </c>
    </row>
    <row r="5291">
      <c r="A5291" t="inlineStr">
        <is>
          <t>SO-GA</t>
        </is>
      </c>
      <c r="B5291" t="inlineStr">
        <is>
          <t>Galguduud</t>
        </is>
      </c>
      <c r="C5291" t="inlineStr">
        <is>
          <t>SOGalguduud</t>
        </is>
      </c>
    </row>
    <row r="5292">
      <c r="A5292" t="inlineStr">
        <is>
          <t>SO-GE</t>
        </is>
      </c>
      <c r="B5292" t="inlineStr">
        <is>
          <t>Gedo</t>
        </is>
      </c>
      <c r="C5292" t="inlineStr">
        <is>
          <t>SOGedo</t>
        </is>
      </c>
    </row>
    <row r="5293">
      <c r="A5293" t="inlineStr">
        <is>
          <t>SO-HI</t>
        </is>
      </c>
      <c r="B5293" t="inlineStr">
        <is>
          <t>Hiiraan</t>
        </is>
      </c>
      <c r="C5293" t="inlineStr">
        <is>
          <t>SOHiiraan</t>
        </is>
      </c>
    </row>
    <row r="5294">
      <c r="A5294" t="inlineStr">
        <is>
          <t>SO-JD</t>
        </is>
      </c>
      <c r="B5294" t="inlineStr">
        <is>
          <t>Jubbada Dhexe</t>
        </is>
      </c>
      <c r="C5294" t="inlineStr">
        <is>
          <t>SOJubbada Dhexe</t>
        </is>
      </c>
    </row>
    <row r="5295">
      <c r="A5295" t="inlineStr">
        <is>
          <t>SO-JH</t>
        </is>
      </c>
      <c r="B5295" t="inlineStr">
        <is>
          <t>Jubbada Hoose</t>
        </is>
      </c>
      <c r="C5295" t="inlineStr">
        <is>
          <t>SOJubbada Hoose</t>
        </is>
      </c>
    </row>
    <row r="5296">
      <c r="A5296" t="inlineStr">
        <is>
          <t>SO-MU</t>
        </is>
      </c>
      <c r="B5296" t="inlineStr">
        <is>
          <t>Mudug</t>
        </is>
      </c>
      <c r="C5296" t="inlineStr">
        <is>
          <t>SOMudug</t>
        </is>
      </c>
    </row>
    <row r="5297">
      <c r="A5297" t="inlineStr">
        <is>
          <t>SO-NU</t>
        </is>
      </c>
      <c r="B5297" t="inlineStr">
        <is>
          <t>Nugaal</t>
        </is>
      </c>
      <c r="C5297" t="inlineStr">
        <is>
          <t>SONugaal</t>
        </is>
      </c>
    </row>
    <row r="5298">
      <c r="A5298" t="inlineStr">
        <is>
          <t>SO-SA</t>
        </is>
      </c>
      <c r="B5298" t="inlineStr">
        <is>
          <t>Sanaag</t>
        </is>
      </c>
      <c r="C5298" t="inlineStr">
        <is>
          <t>SOSanaag</t>
        </is>
      </c>
    </row>
    <row r="5299">
      <c r="A5299" t="inlineStr">
        <is>
          <t>SO-SD</t>
        </is>
      </c>
      <c r="B5299" t="inlineStr">
        <is>
          <t>Shabeellaha Dhexe</t>
        </is>
      </c>
      <c r="C5299" t="inlineStr">
        <is>
          <t>SOShabeellaha Dhexe</t>
        </is>
      </c>
    </row>
    <row r="5300">
      <c r="A5300" t="inlineStr">
        <is>
          <t>SO-SH</t>
        </is>
      </c>
      <c r="B5300" t="inlineStr">
        <is>
          <t>Shabeellaha Hoose</t>
        </is>
      </c>
      <c r="C5300" t="inlineStr">
        <is>
          <t>SOShabeellaha Hoose</t>
        </is>
      </c>
    </row>
    <row r="5301">
      <c r="A5301" t="inlineStr">
        <is>
          <t>SO-SO</t>
        </is>
      </c>
      <c r="B5301" t="inlineStr">
        <is>
          <t>Sool</t>
        </is>
      </c>
      <c r="C5301" t="inlineStr">
        <is>
          <t>SOSool</t>
        </is>
      </c>
    </row>
    <row r="5302">
      <c r="A5302" t="inlineStr">
        <is>
          <t>SO-TO</t>
        </is>
      </c>
      <c r="B5302" t="inlineStr">
        <is>
          <t>Togdheer</t>
        </is>
      </c>
      <c r="C5302" t="inlineStr">
        <is>
          <t>SOTogdheer</t>
        </is>
      </c>
    </row>
    <row r="5303">
      <c r="A5303" t="inlineStr">
        <is>
          <t>SO-WO</t>
        </is>
      </c>
      <c r="B5303" t="inlineStr">
        <is>
          <t>Woqooyi Galbeed</t>
        </is>
      </c>
      <c r="C5303" t="inlineStr">
        <is>
          <t>SOWoqooyi Galbeed</t>
        </is>
      </c>
    </row>
    <row r="5304">
      <c r="A5304" t="inlineStr">
        <is>
          <t>SR-BR</t>
        </is>
      </c>
      <c r="B5304" t="inlineStr">
        <is>
          <t>Brokopondo</t>
        </is>
      </c>
      <c r="C5304" t="inlineStr">
        <is>
          <t>SRBrokopondo</t>
        </is>
      </c>
    </row>
    <row r="5305">
      <c r="A5305" t="inlineStr">
        <is>
          <t>SR-CM</t>
        </is>
      </c>
      <c r="B5305" t="inlineStr">
        <is>
          <t>Commewijne</t>
        </is>
      </c>
      <c r="C5305" t="inlineStr">
        <is>
          <t>SRCommewijne</t>
        </is>
      </c>
    </row>
    <row r="5306">
      <c r="A5306" t="inlineStr">
        <is>
          <t>SR-CR</t>
        </is>
      </c>
      <c r="B5306" t="inlineStr">
        <is>
          <t>Coronie</t>
        </is>
      </c>
      <c r="C5306" t="inlineStr">
        <is>
          <t>SRCoronie</t>
        </is>
      </c>
    </row>
    <row r="5307">
      <c r="A5307" t="inlineStr">
        <is>
          <t>SR-MA</t>
        </is>
      </c>
      <c r="B5307" t="inlineStr">
        <is>
          <t>Marowijne</t>
        </is>
      </c>
      <c r="C5307" t="inlineStr">
        <is>
          <t>SRMarowijne</t>
        </is>
      </c>
    </row>
    <row r="5308">
      <c r="A5308" t="inlineStr">
        <is>
          <t>SR-NI</t>
        </is>
      </c>
      <c r="B5308" t="inlineStr">
        <is>
          <t>Nickerie</t>
        </is>
      </c>
      <c r="C5308" t="inlineStr">
        <is>
          <t>SRNickerie</t>
        </is>
      </c>
    </row>
    <row r="5309">
      <c r="A5309" t="inlineStr">
        <is>
          <t>SR-PM</t>
        </is>
      </c>
      <c r="B5309" t="inlineStr">
        <is>
          <t>Paramaribo</t>
        </is>
      </c>
      <c r="C5309" t="inlineStr">
        <is>
          <t>SRParamaribo</t>
        </is>
      </c>
    </row>
    <row r="5310">
      <c r="A5310" t="inlineStr">
        <is>
          <t>SR-PR</t>
        </is>
      </c>
      <c r="B5310" t="inlineStr">
        <is>
          <t>Para</t>
        </is>
      </c>
      <c r="C5310" t="inlineStr">
        <is>
          <t>SRPara</t>
        </is>
      </c>
    </row>
    <row r="5311">
      <c r="A5311" t="inlineStr">
        <is>
          <t>SR-SA</t>
        </is>
      </c>
      <c r="B5311" t="inlineStr">
        <is>
          <t>Saramacca</t>
        </is>
      </c>
      <c r="C5311" t="inlineStr">
        <is>
          <t>SRSaramacca</t>
        </is>
      </c>
    </row>
    <row r="5312">
      <c r="A5312" t="inlineStr">
        <is>
          <t>SR-SI</t>
        </is>
      </c>
      <c r="B5312" t="inlineStr">
        <is>
          <t>Sipaliwini</t>
        </is>
      </c>
      <c r="C5312" t="inlineStr">
        <is>
          <t>SRSipaliwini</t>
        </is>
      </c>
    </row>
    <row r="5313">
      <c r="A5313" t="inlineStr">
        <is>
          <t>SR-WA</t>
        </is>
      </c>
      <c r="B5313" t="inlineStr">
        <is>
          <t>Wanica</t>
        </is>
      </c>
      <c r="C5313" t="inlineStr">
        <is>
          <t>SRWanica</t>
        </is>
      </c>
    </row>
    <row r="5314">
      <c r="A5314" t="inlineStr">
        <is>
          <t>SS-BN</t>
        </is>
      </c>
      <c r="B5314" t="inlineStr">
        <is>
          <t>Northern Bahr el Ghazal</t>
        </is>
      </c>
      <c r="C5314" t="inlineStr">
        <is>
          <t>SSNorthern Bahr el Ghazal</t>
        </is>
      </c>
    </row>
    <row r="5315">
      <c r="A5315" t="inlineStr">
        <is>
          <t>SS-BW</t>
        </is>
      </c>
      <c r="B5315" t="inlineStr">
        <is>
          <t>Western Bahr el Ghazal</t>
        </is>
      </c>
      <c r="C5315" t="inlineStr">
        <is>
          <t>SSWestern Bahr el Ghazal</t>
        </is>
      </c>
    </row>
    <row r="5316">
      <c r="A5316" t="inlineStr">
        <is>
          <t>SS-EC</t>
        </is>
      </c>
      <c r="B5316" t="inlineStr">
        <is>
          <t>Central Equatoria</t>
        </is>
      </c>
      <c r="C5316" t="inlineStr">
        <is>
          <t>SSCentral Equatoria</t>
        </is>
      </c>
    </row>
    <row r="5317">
      <c r="A5317" t="inlineStr">
        <is>
          <t>SS-EE</t>
        </is>
      </c>
      <c r="B5317" t="inlineStr">
        <is>
          <t>Eastern Equatoria</t>
        </is>
      </c>
      <c r="C5317" t="inlineStr">
        <is>
          <t>SSEastern Equatoria</t>
        </is>
      </c>
    </row>
    <row r="5318">
      <c r="A5318" t="inlineStr">
        <is>
          <t>SS-EW</t>
        </is>
      </c>
      <c r="B5318" t="inlineStr">
        <is>
          <t>Western Equatoria</t>
        </is>
      </c>
      <c r="C5318" t="inlineStr">
        <is>
          <t>SSWestern Equatoria</t>
        </is>
      </c>
    </row>
    <row r="5319">
      <c r="A5319" t="inlineStr">
        <is>
          <t>SS-JG</t>
        </is>
      </c>
      <c r="B5319" t="inlineStr">
        <is>
          <t>Jonglei</t>
        </is>
      </c>
      <c r="C5319" t="inlineStr">
        <is>
          <t>SSJonglei</t>
        </is>
      </c>
    </row>
    <row r="5320">
      <c r="A5320" t="inlineStr">
        <is>
          <t>SS-LK</t>
        </is>
      </c>
      <c r="B5320" t="inlineStr">
        <is>
          <t>Lakes</t>
        </is>
      </c>
      <c r="C5320" t="inlineStr">
        <is>
          <t>SSLakes</t>
        </is>
      </c>
    </row>
    <row r="5321">
      <c r="A5321" t="inlineStr">
        <is>
          <t>SS-NU</t>
        </is>
      </c>
      <c r="B5321" t="inlineStr">
        <is>
          <t>Upper Nile</t>
        </is>
      </c>
      <c r="C5321" t="inlineStr">
        <is>
          <t>SSUpper Nile</t>
        </is>
      </c>
    </row>
    <row r="5322">
      <c r="A5322" t="inlineStr">
        <is>
          <t>SS-UY</t>
        </is>
      </c>
      <c r="B5322" t="inlineStr">
        <is>
          <t>Unity</t>
        </is>
      </c>
      <c r="C5322" t="inlineStr">
        <is>
          <t>SSUnity</t>
        </is>
      </c>
    </row>
    <row r="5323">
      <c r="A5323" t="inlineStr">
        <is>
          <t>SS-WR</t>
        </is>
      </c>
      <c r="B5323" t="inlineStr">
        <is>
          <t>Warrap</t>
        </is>
      </c>
      <c r="C5323" t="inlineStr">
        <is>
          <t>SSWarrap</t>
        </is>
      </c>
    </row>
    <row r="5324">
      <c r="A5324" t="inlineStr">
        <is>
          <t>ST-P</t>
        </is>
      </c>
      <c r="B5324" t="inlineStr">
        <is>
          <t>Príncipe</t>
        </is>
      </c>
      <c r="C5324" t="inlineStr">
        <is>
          <t>STPríncipe</t>
        </is>
      </c>
    </row>
    <row r="5325">
      <c r="A5325" t="inlineStr">
        <is>
          <t>ST-01</t>
        </is>
      </c>
      <c r="B5325" t="inlineStr">
        <is>
          <t>Água Grande</t>
        </is>
      </c>
      <c r="C5325" t="inlineStr">
        <is>
          <t>STÁgua Grande</t>
        </is>
      </c>
    </row>
    <row r="5326">
      <c r="A5326" t="inlineStr">
        <is>
          <t>ST-02</t>
        </is>
      </c>
      <c r="B5326" t="inlineStr">
        <is>
          <t>Cantagalo</t>
        </is>
      </c>
      <c r="C5326" t="inlineStr">
        <is>
          <t>STCantagalo</t>
        </is>
      </c>
    </row>
    <row r="5327">
      <c r="A5327" t="inlineStr">
        <is>
          <t>ST-03</t>
        </is>
      </c>
      <c r="B5327" t="inlineStr">
        <is>
          <t>Caué</t>
        </is>
      </c>
      <c r="C5327" t="inlineStr">
        <is>
          <t>STCaué</t>
        </is>
      </c>
    </row>
    <row r="5328">
      <c r="A5328" t="inlineStr">
        <is>
          <t>ST-04</t>
        </is>
      </c>
      <c r="B5328" t="inlineStr">
        <is>
          <t>Lembá</t>
        </is>
      </c>
      <c r="C5328" t="inlineStr">
        <is>
          <t>STLembá</t>
        </is>
      </c>
    </row>
    <row r="5329">
      <c r="A5329" t="inlineStr">
        <is>
          <t>ST-05</t>
        </is>
      </c>
      <c r="B5329" t="inlineStr">
        <is>
          <t>Lobata</t>
        </is>
      </c>
      <c r="C5329" t="inlineStr">
        <is>
          <t>STLobata</t>
        </is>
      </c>
    </row>
    <row r="5330">
      <c r="A5330" t="inlineStr">
        <is>
          <t>ST-06</t>
        </is>
      </c>
      <c r="B5330" t="inlineStr">
        <is>
          <t>Mé-Zóchi</t>
        </is>
      </c>
      <c r="C5330" t="inlineStr">
        <is>
          <t>STMé-Zóchi</t>
        </is>
      </c>
    </row>
    <row r="5331">
      <c r="A5331" t="inlineStr">
        <is>
          <t>SV-AH</t>
        </is>
      </c>
      <c r="B5331" t="inlineStr">
        <is>
          <t>Ahuachapán</t>
        </is>
      </c>
      <c r="C5331" t="inlineStr">
        <is>
          <t>SVAhuachapán</t>
        </is>
      </c>
    </row>
    <row r="5332">
      <c r="A5332" t="inlineStr">
        <is>
          <t>SV-CA</t>
        </is>
      </c>
      <c r="B5332" t="inlineStr">
        <is>
          <t>Cabañas</t>
        </is>
      </c>
      <c r="C5332" t="inlineStr">
        <is>
          <t>SVCabañas</t>
        </is>
      </c>
    </row>
    <row r="5333">
      <c r="A5333" t="inlineStr">
        <is>
          <t>SV-CH</t>
        </is>
      </c>
      <c r="B5333" t="inlineStr">
        <is>
          <t>Chalatenango</t>
        </is>
      </c>
      <c r="C5333" t="inlineStr">
        <is>
          <t>SVChalatenango</t>
        </is>
      </c>
    </row>
    <row r="5334">
      <c r="A5334" t="inlineStr">
        <is>
          <t>SV-CU</t>
        </is>
      </c>
      <c r="B5334" t="inlineStr">
        <is>
          <t>Cuscatlán</t>
        </is>
      </c>
      <c r="C5334" t="inlineStr">
        <is>
          <t>SVCuscatlán</t>
        </is>
      </c>
    </row>
    <row r="5335">
      <c r="A5335" t="inlineStr">
        <is>
          <t>SV-LI</t>
        </is>
      </c>
      <c r="B5335" t="inlineStr">
        <is>
          <t>La Libertad</t>
        </is>
      </c>
      <c r="C5335" t="inlineStr">
        <is>
          <t>SVLa Libertad</t>
        </is>
      </c>
    </row>
    <row r="5336">
      <c r="A5336" t="inlineStr">
        <is>
          <t>SV-MO</t>
        </is>
      </c>
      <c r="B5336" t="inlineStr">
        <is>
          <t>Morazán</t>
        </is>
      </c>
      <c r="C5336" t="inlineStr">
        <is>
          <t>SVMorazán</t>
        </is>
      </c>
    </row>
    <row r="5337">
      <c r="A5337" t="inlineStr">
        <is>
          <t>SV-PA</t>
        </is>
      </c>
      <c r="B5337" t="inlineStr">
        <is>
          <t>La Paz</t>
        </is>
      </c>
      <c r="C5337" t="inlineStr">
        <is>
          <t>SVLa Paz</t>
        </is>
      </c>
    </row>
    <row r="5338">
      <c r="A5338" t="inlineStr">
        <is>
          <t>SV-SA</t>
        </is>
      </c>
      <c r="B5338" t="inlineStr">
        <is>
          <t>Santa Ana</t>
        </is>
      </c>
      <c r="C5338" t="inlineStr">
        <is>
          <t>SVSanta Ana</t>
        </is>
      </c>
    </row>
    <row r="5339">
      <c r="A5339" t="inlineStr">
        <is>
          <t>SV-SM</t>
        </is>
      </c>
      <c r="B5339" t="inlineStr">
        <is>
          <t>San Miguel</t>
        </is>
      </c>
      <c r="C5339" t="inlineStr">
        <is>
          <t>SVSan Miguel</t>
        </is>
      </c>
    </row>
    <row r="5340">
      <c r="A5340" t="inlineStr">
        <is>
          <t>SV-SO</t>
        </is>
      </c>
      <c r="B5340" t="inlineStr">
        <is>
          <t>Sonsonate</t>
        </is>
      </c>
      <c r="C5340" t="inlineStr">
        <is>
          <t>SVSonsonate</t>
        </is>
      </c>
    </row>
    <row r="5341">
      <c r="A5341" t="inlineStr">
        <is>
          <t>SV-SS</t>
        </is>
      </c>
      <c r="B5341" t="inlineStr">
        <is>
          <t>San Salvador</t>
        </is>
      </c>
      <c r="C5341" t="inlineStr">
        <is>
          <t>SVSan Salvador</t>
        </is>
      </c>
    </row>
    <row r="5342">
      <c r="A5342" t="inlineStr">
        <is>
          <t>SV-SV</t>
        </is>
      </c>
      <c r="B5342" t="inlineStr">
        <is>
          <t>San Vicente</t>
        </is>
      </c>
      <c r="C5342" t="inlineStr">
        <is>
          <t>SVSan Vicente</t>
        </is>
      </c>
    </row>
    <row r="5343">
      <c r="A5343" t="inlineStr">
        <is>
          <t>SV-UN</t>
        </is>
      </c>
      <c r="B5343" t="inlineStr">
        <is>
          <t>La Unión</t>
        </is>
      </c>
      <c r="C5343" t="inlineStr">
        <is>
          <t>SVLa Unión</t>
        </is>
      </c>
    </row>
    <row r="5344">
      <c r="A5344" t="inlineStr">
        <is>
          <t>SV-US</t>
        </is>
      </c>
      <c r="B5344" t="inlineStr">
        <is>
          <t>Usulután</t>
        </is>
      </c>
      <c r="C5344" t="inlineStr">
        <is>
          <t>SVUsulután</t>
        </is>
      </c>
    </row>
    <row r="5345">
      <c r="A5345" t="inlineStr">
        <is>
          <t>SY-DI</t>
        </is>
      </c>
      <c r="B5345" t="inlineStr">
        <is>
          <t>Dimashq</t>
        </is>
      </c>
      <c r="C5345" t="inlineStr">
        <is>
          <t>SYDimashq</t>
        </is>
      </c>
    </row>
    <row r="5346">
      <c r="A5346" t="inlineStr">
        <is>
          <t>SY-DR</t>
        </is>
      </c>
      <c r="B5346" t="inlineStr">
        <is>
          <t>Dar'ā</t>
        </is>
      </c>
      <c r="C5346" t="inlineStr">
        <is>
          <t>SYDar'ā</t>
        </is>
      </c>
    </row>
    <row r="5347">
      <c r="A5347" t="inlineStr">
        <is>
          <t>SY-DY</t>
        </is>
      </c>
      <c r="B5347" t="inlineStr">
        <is>
          <t>Dayr az Zawr</t>
        </is>
      </c>
      <c r="C5347" t="inlineStr">
        <is>
          <t>SYDayr az Zawr</t>
        </is>
      </c>
    </row>
    <row r="5348">
      <c r="A5348" t="inlineStr">
        <is>
          <t>SY-HA</t>
        </is>
      </c>
      <c r="B5348" t="inlineStr">
        <is>
          <t>Al Ḩasakah</t>
        </is>
      </c>
      <c r="C5348" t="inlineStr">
        <is>
          <t>SYAl Ḩasakah</t>
        </is>
      </c>
    </row>
    <row r="5349">
      <c r="A5349" t="inlineStr">
        <is>
          <t>SY-HI</t>
        </is>
      </c>
      <c r="B5349" t="inlineStr">
        <is>
          <t>Ḩimş</t>
        </is>
      </c>
      <c r="C5349" t="inlineStr">
        <is>
          <t>SYḨimş</t>
        </is>
      </c>
    </row>
    <row r="5350">
      <c r="A5350" t="inlineStr">
        <is>
          <t>SY-HL</t>
        </is>
      </c>
      <c r="B5350" t="inlineStr">
        <is>
          <t>Ḩalab</t>
        </is>
      </c>
      <c r="C5350" t="inlineStr">
        <is>
          <t>SYḨalab</t>
        </is>
      </c>
    </row>
    <row r="5351">
      <c r="A5351" t="inlineStr">
        <is>
          <t>SY-HM</t>
        </is>
      </c>
      <c r="B5351" t="inlineStr">
        <is>
          <t>Ḩamāh</t>
        </is>
      </c>
      <c r="C5351" t="inlineStr">
        <is>
          <t>SYḨamāh</t>
        </is>
      </c>
    </row>
    <row r="5352">
      <c r="A5352" t="inlineStr">
        <is>
          <t>SY-ID</t>
        </is>
      </c>
      <c r="B5352" t="inlineStr">
        <is>
          <t>Idlib</t>
        </is>
      </c>
      <c r="C5352" t="inlineStr">
        <is>
          <t>SYIdlib</t>
        </is>
      </c>
    </row>
    <row r="5353">
      <c r="A5353" t="inlineStr">
        <is>
          <t>SY-LA</t>
        </is>
      </c>
      <c r="B5353" t="inlineStr">
        <is>
          <t>Al Lādhiqīyah</t>
        </is>
      </c>
      <c r="C5353" t="inlineStr">
        <is>
          <t>SYAl Lādhiqīyah</t>
        </is>
      </c>
    </row>
    <row r="5354">
      <c r="A5354" t="inlineStr">
        <is>
          <t>SY-QU</t>
        </is>
      </c>
      <c r="B5354" t="inlineStr">
        <is>
          <t>Al Qunayţirah</t>
        </is>
      </c>
      <c r="C5354" t="inlineStr">
        <is>
          <t>SYAl Qunayţirah</t>
        </is>
      </c>
    </row>
    <row r="5355">
      <c r="A5355" t="inlineStr">
        <is>
          <t>SY-RA</t>
        </is>
      </c>
      <c r="B5355" t="inlineStr">
        <is>
          <t>Ar Raqqah</t>
        </is>
      </c>
      <c r="C5355" t="inlineStr">
        <is>
          <t>SYAr Raqqah</t>
        </is>
      </c>
    </row>
    <row r="5356">
      <c r="A5356" t="inlineStr">
        <is>
          <t>SY-RD</t>
        </is>
      </c>
      <c r="B5356" t="inlineStr">
        <is>
          <t>Rīf Dimashq</t>
        </is>
      </c>
      <c r="C5356" t="inlineStr">
        <is>
          <t>SYRīf Dimashq</t>
        </is>
      </c>
    </row>
    <row r="5357">
      <c r="A5357" t="inlineStr">
        <is>
          <t>SY-SU</t>
        </is>
      </c>
      <c r="B5357" t="inlineStr">
        <is>
          <t>As Suwaydā'</t>
        </is>
      </c>
      <c r="C5357" t="inlineStr">
        <is>
          <t>SYAs Suwaydā'</t>
        </is>
      </c>
    </row>
    <row r="5358">
      <c r="A5358" t="inlineStr">
        <is>
          <t>SY-TA</t>
        </is>
      </c>
      <c r="B5358" t="inlineStr">
        <is>
          <t>Ţarţūs</t>
        </is>
      </c>
      <c r="C5358" t="inlineStr">
        <is>
          <t>SYŢarţūs</t>
        </is>
      </c>
    </row>
    <row r="5359">
      <c r="A5359" t="inlineStr">
        <is>
          <t>SZ-HH</t>
        </is>
      </c>
      <c r="B5359" t="inlineStr">
        <is>
          <t>Hhohho</t>
        </is>
      </c>
      <c r="C5359" t="inlineStr">
        <is>
          <t>SZHhohho</t>
        </is>
      </c>
    </row>
    <row r="5360">
      <c r="A5360" t="inlineStr">
        <is>
          <t>SZ-HH</t>
        </is>
      </c>
      <c r="B5360" t="inlineStr">
        <is>
          <t>Hhohho</t>
        </is>
      </c>
      <c r="C5360" t="inlineStr">
        <is>
          <t>SZHhohho</t>
        </is>
      </c>
    </row>
    <row r="5361">
      <c r="A5361" t="inlineStr">
        <is>
          <t>SZ-LU</t>
        </is>
      </c>
      <c r="B5361" t="inlineStr">
        <is>
          <t>Lubombo</t>
        </is>
      </c>
      <c r="C5361" t="inlineStr">
        <is>
          <t>SZLubombo</t>
        </is>
      </c>
    </row>
    <row r="5362">
      <c r="A5362" t="inlineStr">
        <is>
          <t>SZ-LU</t>
        </is>
      </c>
      <c r="B5362" t="inlineStr">
        <is>
          <t>Lubombo</t>
        </is>
      </c>
      <c r="C5362" t="inlineStr">
        <is>
          <t>SZLubombo</t>
        </is>
      </c>
    </row>
    <row r="5363">
      <c r="A5363" t="inlineStr">
        <is>
          <t>SZ-MA</t>
        </is>
      </c>
      <c r="B5363" t="inlineStr">
        <is>
          <t>Manzini</t>
        </is>
      </c>
      <c r="C5363" t="inlineStr">
        <is>
          <t>SZManzini</t>
        </is>
      </c>
    </row>
    <row r="5364">
      <c r="A5364" t="inlineStr">
        <is>
          <t>SZ-MA</t>
        </is>
      </c>
      <c r="B5364" t="inlineStr">
        <is>
          <t>Manzini</t>
        </is>
      </c>
      <c r="C5364" t="inlineStr">
        <is>
          <t>SZManzini</t>
        </is>
      </c>
    </row>
    <row r="5365">
      <c r="A5365" t="inlineStr">
        <is>
          <t>SZ-SH</t>
        </is>
      </c>
      <c r="B5365" t="inlineStr">
        <is>
          <t>Shiselweni</t>
        </is>
      </c>
      <c r="C5365" t="inlineStr">
        <is>
          <t>SZShiselweni</t>
        </is>
      </c>
    </row>
    <row r="5366">
      <c r="A5366" t="inlineStr">
        <is>
          <t>SZ-SH</t>
        </is>
      </c>
      <c r="B5366" t="inlineStr">
        <is>
          <t>Shiselweni</t>
        </is>
      </c>
      <c r="C5366" t="inlineStr">
        <is>
          <t>SZShiselweni</t>
        </is>
      </c>
    </row>
    <row r="5367">
      <c r="A5367" t="inlineStr">
        <is>
          <t>TD-BA</t>
        </is>
      </c>
      <c r="B5367" t="inlineStr">
        <is>
          <t>Al Baţḩā’</t>
        </is>
      </c>
      <c r="C5367" t="inlineStr">
        <is>
          <t>TDAl Baţḩā’</t>
        </is>
      </c>
    </row>
    <row r="5368">
      <c r="A5368" t="inlineStr">
        <is>
          <t>TD-BA</t>
        </is>
      </c>
      <c r="B5368" t="inlineStr">
        <is>
          <t>Batha</t>
        </is>
      </c>
      <c r="C5368" t="inlineStr">
        <is>
          <t>TDBatha</t>
        </is>
      </c>
    </row>
    <row r="5369">
      <c r="A5369" t="inlineStr">
        <is>
          <t>TD-BG</t>
        </is>
      </c>
      <c r="B5369" t="inlineStr">
        <is>
          <t>Baḩr al Ghazāl</t>
        </is>
      </c>
      <c r="C5369" t="inlineStr">
        <is>
          <t>TDBaḩr al Ghazāl</t>
        </is>
      </c>
    </row>
    <row r="5370">
      <c r="A5370" t="inlineStr">
        <is>
          <t>TD-BG</t>
        </is>
      </c>
      <c r="B5370" t="inlineStr">
        <is>
          <t>Bahr el Ghazal</t>
        </is>
      </c>
      <c r="C5370" t="inlineStr">
        <is>
          <t>TDBahr el Ghazal</t>
        </is>
      </c>
    </row>
    <row r="5371">
      <c r="A5371" t="inlineStr">
        <is>
          <t>TD-BO</t>
        </is>
      </c>
      <c r="B5371" t="inlineStr">
        <is>
          <t>Būrkū</t>
        </is>
      </c>
      <c r="C5371" t="inlineStr">
        <is>
          <t>TDBūrkū</t>
        </is>
      </c>
    </row>
    <row r="5372">
      <c r="A5372" t="inlineStr">
        <is>
          <t>TD-BO</t>
        </is>
      </c>
      <c r="B5372" t="inlineStr">
        <is>
          <t>Borkou</t>
        </is>
      </c>
      <c r="C5372" t="inlineStr">
        <is>
          <t>TDBorkou</t>
        </is>
      </c>
    </row>
    <row r="5373">
      <c r="A5373" t="inlineStr">
        <is>
          <t>TD-CB</t>
        </is>
      </c>
      <c r="B5373" t="inlineStr">
        <is>
          <t>Shārī Bāqirmī</t>
        </is>
      </c>
      <c r="C5373" t="inlineStr">
        <is>
          <t>TDShārī Bāqirmī</t>
        </is>
      </c>
    </row>
    <row r="5374">
      <c r="A5374" t="inlineStr">
        <is>
          <t>TD-CB</t>
        </is>
      </c>
      <c r="B5374" t="inlineStr">
        <is>
          <t>Chari-Baguirmi</t>
        </is>
      </c>
      <c r="C5374" t="inlineStr">
        <is>
          <t>TDChari-Baguirmi</t>
        </is>
      </c>
    </row>
    <row r="5375">
      <c r="A5375" t="inlineStr">
        <is>
          <t>TD-EE</t>
        </is>
      </c>
      <c r="B5375" t="inlineStr">
        <is>
          <t>Inīdī ash Sharqī</t>
        </is>
      </c>
      <c r="C5375" t="inlineStr">
        <is>
          <t>TDInīdī ash Sharqī</t>
        </is>
      </c>
    </row>
    <row r="5376">
      <c r="A5376" t="inlineStr">
        <is>
          <t>TD-EE</t>
        </is>
      </c>
      <c r="B5376" t="inlineStr">
        <is>
          <t>Ennedi-Est</t>
        </is>
      </c>
      <c r="C5376" t="inlineStr">
        <is>
          <t>TDEnnedi-Est</t>
        </is>
      </c>
    </row>
    <row r="5377">
      <c r="A5377" t="inlineStr">
        <is>
          <t>TD-EO</t>
        </is>
      </c>
      <c r="B5377" t="inlineStr">
        <is>
          <t>Inīdī al Gharbī</t>
        </is>
      </c>
      <c r="C5377" t="inlineStr">
        <is>
          <t>TDInīdī al Gharbī</t>
        </is>
      </c>
    </row>
    <row r="5378">
      <c r="A5378" t="inlineStr">
        <is>
          <t>TD-EO</t>
        </is>
      </c>
      <c r="B5378" t="inlineStr">
        <is>
          <t>Ennedi-Ouest</t>
        </is>
      </c>
      <c r="C5378" t="inlineStr">
        <is>
          <t>TDEnnedi-Ouest</t>
        </is>
      </c>
    </row>
    <row r="5379">
      <c r="A5379" t="inlineStr">
        <is>
          <t>TD-GR</t>
        </is>
      </c>
      <c r="B5379" t="inlineStr">
        <is>
          <t>Qīrā</t>
        </is>
      </c>
      <c r="C5379" t="inlineStr">
        <is>
          <t>TDQīrā</t>
        </is>
      </c>
    </row>
    <row r="5380">
      <c r="A5380" t="inlineStr">
        <is>
          <t>TD-GR</t>
        </is>
      </c>
      <c r="B5380" t="inlineStr">
        <is>
          <t>Guéra</t>
        </is>
      </c>
      <c r="C5380" t="inlineStr">
        <is>
          <t>TDGuéra</t>
        </is>
      </c>
    </row>
    <row r="5381">
      <c r="A5381" t="inlineStr">
        <is>
          <t>TD-HL</t>
        </is>
      </c>
      <c r="B5381" t="inlineStr">
        <is>
          <t>Ḩajjar Lamīs</t>
        </is>
      </c>
      <c r="C5381" t="inlineStr">
        <is>
          <t>TDḨajjar Lamīs</t>
        </is>
      </c>
    </row>
    <row r="5382">
      <c r="A5382" t="inlineStr">
        <is>
          <t>TD-HL</t>
        </is>
      </c>
      <c r="B5382" t="inlineStr">
        <is>
          <t>Hadjer Lamis</t>
        </is>
      </c>
      <c r="C5382" t="inlineStr">
        <is>
          <t>TDHadjer Lamis</t>
        </is>
      </c>
    </row>
    <row r="5383">
      <c r="A5383" t="inlineStr">
        <is>
          <t>TD-KA</t>
        </is>
      </c>
      <c r="B5383" t="inlineStr">
        <is>
          <t>Kānim</t>
        </is>
      </c>
      <c r="C5383" t="inlineStr">
        <is>
          <t>TDKānim</t>
        </is>
      </c>
    </row>
    <row r="5384">
      <c r="A5384" t="inlineStr">
        <is>
          <t>TD-KA</t>
        </is>
      </c>
      <c r="B5384" t="inlineStr">
        <is>
          <t>Kanem</t>
        </is>
      </c>
      <c r="C5384" t="inlineStr">
        <is>
          <t>TDKanem</t>
        </is>
      </c>
    </row>
    <row r="5385">
      <c r="A5385" t="inlineStr">
        <is>
          <t>TD-LC</t>
        </is>
      </c>
      <c r="B5385" t="inlineStr">
        <is>
          <t>Al Buḩayrah</t>
        </is>
      </c>
      <c r="C5385" t="inlineStr">
        <is>
          <t>TDAl Buḩayrah</t>
        </is>
      </c>
    </row>
    <row r="5386">
      <c r="A5386" t="inlineStr">
        <is>
          <t>TD-LC</t>
        </is>
      </c>
      <c r="B5386" t="inlineStr">
        <is>
          <t>Lac</t>
        </is>
      </c>
      <c r="C5386" t="inlineStr">
        <is>
          <t>TDLac</t>
        </is>
      </c>
    </row>
    <row r="5387">
      <c r="A5387" t="inlineStr">
        <is>
          <t>TD-LO</t>
        </is>
      </c>
      <c r="B5387" t="inlineStr">
        <is>
          <t>Lūghūn al Gharbī</t>
        </is>
      </c>
      <c r="C5387" t="inlineStr">
        <is>
          <t>TDLūghūn al Gharbī</t>
        </is>
      </c>
    </row>
    <row r="5388">
      <c r="A5388" t="inlineStr">
        <is>
          <t>TD-LO</t>
        </is>
      </c>
      <c r="B5388" t="inlineStr">
        <is>
          <t>Logone-Occidental</t>
        </is>
      </c>
      <c r="C5388" t="inlineStr">
        <is>
          <t>TDLogone-Occidental</t>
        </is>
      </c>
    </row>
    <row r="5389">
      <c r="A5389" t="inlineStr">
        <is>
          <t>TD-LR</t>
        </is>
      </c>
      <c r="B5389" t="inlineStr">
        <is>
          <t>Lūghūn ash Sharqī</t>
        </is>
      </c>
      <c r="C5389" t="inlineStr">
        <is>
          <t>TDLūghūn ash Sharqī</t>
        </is>
      </c>
    </row>
    <row r="5390">
      <c r="A5390" t="inlineStr">
        <is>
          <t>TD-LR</t>
        </is>
      </c>
      <c r="B5390" t="inlineStr">
        <is>
          <t>Logone-Oriental</t>
        </is>
      </c>
      <c r="C5390" t="inlineStr">
        <is>
          <t>TDLogone-Oriental</t>
        </is>
      </c>
    </row>
    <row r="5391">
      <c r="A5391" t="inlineStr">
        <is>
          <t>TD-MA</t>
        </is>
      </c>
      <c r="B5391" t="inlineStr">
        <is>
          <t>Māndūl</t>
        </is>
      </c>
      <c r="C5391" t="inlineStr">
        <is>
          <t>TDMāndūl</t>
        </is>
      </c>
    </row>
    <row r="5392">
      <c r="A5392" t="inlineStr">
        <is>
          <t>TD-MA</t>
        </is>
      </c>
      <c r="B5392" t="inlineStr">
        <is>
          <t>Mandoul</t>
        </is>
      </c>
      <c r="C5392" t="inlineStr">
        <is>
          <t>TDMandoul</t>
        </is>
      </c>
    </row>
    <row r="5393">
      <c r="A5393" t="inlineStr">
        <is>
          <t>TD-MC</t>
        </is>
      </c>
      <c r="B5393" t="inlineStr">
        <is>
          <t>Shārī al Awsaţ</t>
        </is>
      </c>
      <c r="C5393" t="inlineStr">
        <is>
          <t>TDShārī al Awsaţ</t>
        </is>
      </c>
    </row>
    <row r="5394">
      <c r="A5394" t="inlineStr">
        <is>
          <t>TD-MC</t>
        </is>
      </c>
      <c r="B5394" t="inlineStr">
        <is>
          <t>Moyen-Chari</t>
        </is>
      </c>
      <c r="C5394" t="inlineStr">
        <is>
          <t>TDMoyen-Chari</t>
        </is>
      </c>
    </row>
    <row r="5395">
      <c r="A5395" t="inlineStr">
        <is>
          <t>TD-ME</t>
        </is>
      </c>
      <c r="B5395" t="inlineStr">
        <is>
          <t>Māyū Kībbī ash Sharqī</t>
        </is>
      </c>
      <c r="C5395" t="inlineStr">
        <is>
          <t>TDMāyū Kībbī ash Sharqī</t>
        </is>
      </c>
    </row>
    <row r="5396">
      <c r="A5396" t="inlineStr">
        <is>
          <t>TD-ME</t>
        </is>
      </c>
      <c r="B5396" t="inlineStr">
        <is>
          <t>Mayo-Kebbi-Est</t>
        </is>
      </c>
      <c r="C5396" t="inlineStr">
        <is>
          <t>TDMayo-Kebbi-Est</t>
        </is>
      </c>
    </row>
    <row r="5397">
      <c r="A5397" t="inlineStr">
        <is>
          <t>TD-MO</t>
        </is>
      </c>
      <c r="B5397" t="inlineStr">
        <is>
          <t>Māyū Kībbī al Gharbī</t>
        </is>
      </c>
      <c r="C5397" t="inlineStr">
        <is>
          <t>TDMāyū Kībbī al Gharbī</t>
        </is>
      </c>
    </row>
    <row r="5398">
      <c r="A5398" t="inlineStr">
        <is>
          <t>TD-MO</t>
        </is>
      </c>
      <c r="B5398" t="inlineStr">
        <is>
          <t>Mayo-Kebbi-Ouest</t>
        </is>
      </c>
      <c r="C5398" t="inlineStr">
        <is>
          <t>TDMayo-Kebbi-Ouest</t>
        </is>
      </c>
    </row>
    <row r="5399">
      <c r="A5399" t="inlineStr">
        <is>
          <t>TD-ND</t>
        </is>
      </c>
      <c r="B5399" t="inlineStr">
        <is>
          <t>Madīnat Injamīnā</t>
        </is>
      </c>
      <c r="C5399" t="inlineStr">
        <is>
          <t>TDMadīnat Injamīnā</t>
        </is>
      </c>
    </row>
    <row r="5400">
      <c r="A5400" t="inlineStr">
        <is>
          <t>TD-ND</t>
        </is>
      </c>
      <c r="B5400" t="inlineStr">
        <is>
          <t>Ville de Ndjamena</t>
        </is>
      </c>
      <c r="C5400" t="inlineStr">
        <is>
          <t>TDVille de Ndjamena</t>
        </is>
      </c>
    </row>
    <row r="5401">
      <c r="A5401" t="inlineStr">
        <is>
          <t>TD-OD</t>
        </is>
      </c>
      <c r="B5401" t="inlineStr">
        <is>
          <t>Waddāy</t>
        </is>
      </c>
      <c r="C5401" t="inlineStr">
        <is>
          <t>TDWaddāy</t>
        </is>
      </c>
    </row>
    <row r="5402">
      <c r="A5402" t="inlineStr">
        <is>
          <t>TD-OD</t>
        </is>
      </c>
      <c r="B5402" t="inlineStr">
        <is>
          <t>Ouaddaï</t>
        </is>
      </c>
      <c r="C5402" t="inlineStr">
        <is>
          <t>TDOuaddaï</t>
        </is>
      </c>
    </row>
    <row r="5403">
      <c r="A5403" t="inlineStr">
        <is>
          <t>TD-SA</t>
        </is>
      </c>
      <c r="B5403" t="inlineStr">
        <is>
          <t>Salāmāt</t>
        </is>
      </c>
      <c r="C5403" t="inlineStr">
        <is>
          <t>TDSalāmāt</t>
        </is>
      </c>
    </row>
    <row r="5404">
      <c r="A5404" t="inlineStr">
        <is>
          <t>TD-SA</t>
        </is>
      </c>
      <c r="B5404" t="inlineStr">
        <is>
          <t>Salamat</t>
        </is>
      </c>
      <c r="C5404" t="inlineStr">
        <is>
          <t>TDSalamat</t>
        </is>
      </c>
    </row>
    <row r="5405">
      <c r="A5405" t="inlineStr">
        <is>
          <t>TD-SI</t>
        </is>
      </c>
      <c r="B5405" t="inlineStr">
        <is>
          <t>Sīlā</t>
        </is>
      </c>
      <c r="C5405" t="inlineStr">
        <is>
          <t>TDSīlā</t>
        </is>
      </c>
    </row>
    <row r="5406">
      <c r="A5406" t="inlineStr">
        <is>
          <t>TD-SI</t>
        </is>
      </c>
      <c r="B5406" t="inlineStr">
        <is>
          <t>Sila</t>
        </is>
      </c>
      <c r="C5406" t="inlineStr">
        <is>
          <t>TDSila</t>
        </is>
      </c>
    </row>
    <row r="5407">
      <c r="A5407" t="inlineStr">
        <is>
          <t>TD-TA</t>
        </is>
      </c>
      <c r="B5407" t="inlineStr">
        <is>
          <t>Tānjīlī</t>
        </is>
      </c>
      <c r="C5407" t="inlineStr">
        <is>
          <t>TDTānjīlī</t>
        </is>
      </c>
    </row>
    <row r="5408">
      <c r="A5408" t="inlineStr">
        <is>
          <t>TD-TA</t>
        </is>
      </c>
      <c r="B5408" t="inlineStr">
        <is>
          <t>Tandjilé</t>
        </is>
      </c>
      <c r="C5408" t="inlineStr">
        <is>
          <t>TDTandjilé</t>
        </is>
      </c>
    </row>
    <row r="5409">
      <c r="A5409" t="inlineStr">
        <is>
          <t>TD-TI</t>
        </is>
      </c>
      <c r="B5409" t="inlineStr">
        <is>
          <t>Tibastī</t>
        </is>
      </c>
      <c r="C5409" t="inlineStr">
        <is>
          <t>TDTibastī</t>
        </is>
      </c>
    </row>
    <row r="5410">
      <c r="A5410" t="inlineStr">
        <is>
          <t>TD-TI</t>
        </is>
      </c>
      <c r="B5410" t="inlineStr">
        <is>
          <t>Tibesti</t>
        </is>
      </c>
      <c r="C5410" t="inlineStr">
        <is>
          <t>TDTibesti</t>
        </is>
      </c>
    </row>
    <row r="5411">
      <c r="A5411" t="inlineStr">
        <is>
          <t>TD-WF</t>
        </is>
      </c>
      <c r="B5411" t="inlineStr">
        <is>
          <t>Wādī Fīrā’</t>
        </is>
      </c>
      <c r="C5411" t="inlineStr">
        <is>
          <t>TDWādī Fīrā’</t>
        </is>
      </c>
    </row>
    <row r="5412">
      <c r="A5412" t="inlineStr">
        <is>
          <t>TD-WF</t>
        </is>
      </c>
      <c r="B5412" t="inlineStr">
        <is>
          <t>Wadi Fira</t>
        </is>
      </c>
      <c r="C5412" t="inlineStr">
        <is>
          <t>TDWadi Fira</t>
        </is>
      </c>
    </row>
    <row r="5413">
      <c r="A5413" t="inlineStr">
        <is>
          <t>TG-C</t>
        </is>
      </c>
      <c r="B5413" t="inlineStr">
        <is>
          <t>Centrale</t>
        </is>
      </c>
      <c r="C5413" t="inlineStr">
        <is>
          <t>TGCentrale</t>
        </is>
      </c>
    </row>
    <row r="5414">
      <c r="A5414" t="inlineStr">
        <is>
          <t>TG-K</t>
        </is>
      </c>
      <c r="B5414" t="inlineStr">
        <is>
          <t>Kara</t>
        </is>
      </c>
      <c r="C5414" t="inlineStr">
        <is>
          <t>TGKara</t>
        </is>
      </c>
    </row>
    <row r="5415">
      <c r="A5415" t="inlineStr">
        <is>
          <t>TG-M</t>
        </is>
      </c>
      <c r="B5415" t="inlineStr">
        <is>
          <t>Maritime (Région)</t>
        </is>
      </c>
      <c r="C5415" t="inlineStr">
        <is>
          <t>TGMaritime (Région)</t>
        </is>
      </c>
    </row>
    <row r="5416">
      <c r="A5416" t="inlineStr">
        <is>
          <t>TG-P</t>
        </is>
      </c>
      <c r="B5416" t="inlineStr">
        <is>
          <t>Plateaux</t>
        </is>
      </c>
      <c r="C5416" t="inlineStr">
        <is>
          <t>TGPlateaux</t>
        </is>
      </c>
    </row>
    <row r="5417">
      <c r="A5417" t="inlineStr">
        <is>
          <t>TG-S</t>
        </is>
      </c>
      <c r="B5417" t="inlineStr">
        <is>
          <t>Savanes</t>
        </is>
      </c>
      <c r="C5417" t="inlineStr">
        <is>
          <t>TGSavanes</t>
        </is>
      </c>
    </row>
    <row r="5418">
      <c r="A5418" t="inlineStr">
        <is>
          <t>TH-10</t>
        </is>
      </c>
      <c r="B5418" t="inlineStr">
        <is>
          <t>Krung Thep Maha Nakhon</t>
        </is>
      </c>
      <c r="C5418" t="inlineStr">
        <is>
          <t>THKrung Thep Maha Nakhon</t>
        </is>
      </c>
    </row>
    <row r="5419">
      <c r="A5419" t="inlineStr">
        <is>
          <t>TH-11</t>
        </is>
      </c>
      <c r="B5419" t="inlineStr">
        <is>
          <t>Samut Prakan</t>
        </is>
      </c>
      <c r="C5419" t="inlineStr">
        <is>
          <t>THSamut Prakan</t>
        </is>
      </c>
    </row>
    <row r="5420">
      <c r="A5420" t="inlineStr">
        <is>
          <t>TH-12</t>
        </is>
      </c>
      <c r="B5420" t="inlineStr">
        <is>
          <t>Nonthaburi</t>
        </is>
      </c>
      <c r="C5420" t="inlineStr">
        <is>
          <t>THNonthaburi</t>
        </is>
      </c>
    </row>
    <row r="5421">
      <c r="A5421" t="inlineStr">
        <is>
          <t>TH-13</t>
        </is>
      </c>
      <c r="B5421" t="inlineStr">
        <is>
          <t>Pathum Thani</t>
        </is>
      </c>
      <c r="C5421" t="inlineStr">
        <is>
          <t>THPathum Thani</t>
        </is>
      </c>
    </row>
    <row r="5422">
      <c r="A5422" t="inlineStr">
        <is>
          <t>TH-14</t>
        </is>
      </c>
      <c r="B5422" t="inlineStr">
        <is>
          <t>Phra Nakhon Si Ayutthaya</t>
        </is>
      </c>
      <c r="C5422" t="inlineStr">
        <is>
          <t>THPhra Nakhon Si Ayutthaya</t>
        </is>
      </c>
    </row>
    <row r="5423">
      <c r="A5423" t="inlineStr">
        <is>
          <t>TH-15</t>
        </is>
      </c>
      <c r="B5423" t="inlineStr">
        <is>
          <t>Ang Thong</t>
        </is>
      </c>
      <c r="C5423" t="inlineStr">
        <is>
          <t>THAng Thong</t>
        </is>
      </c>
    </row>
    <row r="5424">
      <c r="A5424" t="inlineStr">
        <is>
          <t>TH-16</t>
        </is>
      </c>
      <c r="B5424" t="inlineStr">
        <is>
          <t>Lop Buri</t>
        </is>
      </c>
      <c r="C5424" t="inlineStr">
        <is>
          <t>THLop Buri</t>
        </is>
      </c>
    </row>
    <row r="5425">
      <c r="A5425" t="inlineStr">
        <is>
          <t>TH-17</t>
        </is>
      </c>
      <c r="B5425" t="inlineStr">
        <is>
          <t>Sing Buri</t>
        </is>
      </c>
      <c r="C5425" t="inlineStr">
        <is>
          <t>THSing Buri</t>
        </is>
      </c>
    </row>
    <row r="5426">
      <c r="A5426" t="inlineStr">
        <is>
          <t>TH-18</t>
        </is>
      </c>
      <c r="B5426" t="inlineStr">
        <is>
          <t>Chai Nat</t>
        </is>
      </c>
      <c r="C5426" t="inlineStr">
        <is>
          <t>THChai Nat</t>
        </is>
      </c>
    </row>
    <row r="5427">
      <c r="A5427" t="inlineStr">
        <is>
          <t>TH-19</t>
        </is>
      </c>
      <c r="B5427" t="inlineStr">
        <is>
          <t>Saraburi</t>
        </is>
      </c>
      <c r="C5427" t="inlineStr">
        <is>
          <t>THSaraburi</t>
        </is>
      </c>
    </row>
    <row r="5428">
      <c r="A5428" t="inlineStr">
        <is>
          <t>TH-20</t>
        </is>
      </c>
      <c r="B5428" t="inlineStr">
        <is>
          <t>Chon Buri</t>
        </is>
      </c>
      <c r="C5428" t="inlineStr">
        <is>
          <t>THChon Buri</t>
        </is>
      </c>
    </row>
    <row r="5429">
      <c r="A5429" t="inlineStr">
        <is>
          <t>TH-21</t>
        </is>
      </c>
      <c r="B5429" t="inlineStr">
        <is>
          <t>Rayong</t>
        </is>
      </c>
      <c r="C5429" t="inlineStr">
        <is>
          <t>THRayong</t>
        </is>
      </c>
    </row>
    <row r="5430">
      <c r="A5430" t="inlineStr">
        <is>
          <t>TH-22</t>
        </is>
      </c>
      <c r="B5430" t="inlineStr">
        <is>
          <t>Chanthaburi</t>
        </is>
      </c>
      <c r="C5430" t="inlineStr">
        <is>
          <t>THChanthaburi</t>
        </is>
      </c>
    </row>
    <row r="5431">
      <c r="A5431" t="inlineStr">
        <is>
          <t>TH-23</t>
        </is>
      </c>
      <c r="B5431" t="inlineStr">
        <is>
          <t>Trat</t>
        </is>
      </c>
      <c r="C5431" t="inlineStr">
        <is>
          <t>THTrat</t>
        </is>
      </c>
    </row>
    <row r="5432">
      <c r="A5432" t="inlineStr">
        <is>
          <t>TH-24</t>
        </is>
      </c>
      <c r="B5432" t="inlineStr">
        <is>
          <t>Chachoengsao</t>
        </is>
      </c>
      <c r="C5432" t="inlineStr">
        <is>
          <t>THChachoengsao</t>
        </is>
      </c>
    </row>
    <row r="5433">
      <c r="A5433" t="inlineStr">
        <is>
          <t>TH-25</t>
        </is>
      </c>
      <c r="B5433" t="inlineStr">
        <is>
          <t>Prachin Buri</t>
        </is>
      </c>
      <c r="C5433" t="inlineStr">
        <is>
          <t>THPrachin Buri</t>
        </is>
      </c>
    </row>
    <row r="5434">
      <c r="A5434" t="inlineStr">
        <is>
          <t>TH-26</t>
        </is>
      </c>
      <c r="B5434" t="inlineStr">
        <is>
          <t>Nakhon Nayok</t>
        </is>
      </c>
      <c r="C5434" t="inlineStr">
        <is>
          <t>THNakhon Nayok</t>
        </is>
      </c>
    </row>
    <row r="5435">
      <c r="A5435" t="inlineStr">
        <is>
          <t>TH-27</t>
        </is>
      </c>
      <c r="B5435" t="inlineStr">
        <is>
          <t>Sa Kaeo</t>
        </is>
      </c>
      <c r="C5435" t="inlineStr">
        <is>
          <t>THSa Kaeo</t>
        </is>
      </c>
    </row>
    <row r="5436">
      <c r="A5436" t="inlineStr">
        <is>
          <t>TH-30</t>
        </is>
      </c>
      <c r="B5436" t="inlineStr">
        <is>
          <t>Nakhon Ratchasima</t>
        </is>
      </c>
      <c r="C5436" t="inlineStr">
        <is>
          <t>THNakhon Ratchasima</t>
        </is>
      </c>
    </row>
    <row r="5437">
      <c r="A5437" t="inlineStr">
        <is>
          <t>TH-31</t>
        </is>
      </c>
      <c r="B5437" t="inlineStr">
        <is>
          <t>Buri Ram</t>
        </is>
      </c>
      <c r="C5437" t="inlineStr">
        <is>
          <t>THBuri Ram</t>
        </is>
      </c>
    </row>
    <row r="5438">
      <c r="A5438" t="inlineStr">
        <is>
          <t>TH-32</t>
        </is>
      </c>
      <c r="B5438" t="inlineStr">
        <is>
          <t>Surin</t>
        </is>
      </c>
      <c r="C5438" t="inlineStr">
        <is>
          <t>THSurin</t>
        </is>
      </c>
    </row>
    <row r="5439">
      <c r="A5439" t="inlineStr">
        <is>
          <t>TH-33</t>
        </is>
      </c>
      <c r="B5439" t="inlineStr">
        <is>
          <t>Si Sa Ket</t>
        </is>
      </c>
      <c r="C5439" t="inlineStr">
        <is>
          <t>THSi Sa Ket</t>
        </is>
      </c>
    </row>
    <row r="5440">
      <c r="A5440" t="inlineStr">
        <is>
          <t>TH-34</t>
        </is>
      </c>
      <c r="B5440" t="inlineStr">
        <is>
          <t>Ubon Ratchathani</t>
        </is>
      </c>
      <c r="C5440" t="inlineStr">
        <is>
          <t>THUbon Ratchathani</t>
        </is>
      </c>
    </row>
    <row r="5441">
      <c r="A5441" t="inlineStr">
        <is>
          <t>TH-35</t>
        </is>
      </c>
      <c r="B5441" t="inlineStr">
        <is>
          <t>Yasothon</t>
        </is>
      </c>
      <c r="C5441" t="inlineStr">
        <is>
          <t>THYasothon</t>
        </is>
      </c>
    </row>
    <row r="5442">
      <c r="A5442" t="inlineStr">
        <is>
          <t>TH-36</t>
        </is>
      </c>
      <c r="B5442" t="inlineStr">
        <is>
          <t>Chaiyaphum</t>
        </is>
      </c>
      <c r="C5442" t="inlineStr">
        <is>
          <t>THChaiyaphum</t>
        </is>
      </c>
    </row>
    <row r="5443">
      <c r="A5443" t="inlineStr">
        <is>
          <t>TH-37</t>
        </is>
      </c>
      <c r="B5443" t="inlineStr">
        <is>
          <t>Amnat Charoen</t>
        </is>
      </c>
      <c r="C5443" t="inlineStr">
        <is>
          <t>THAmnat Charoen</t>
        </is>
      </c>
    </row>
    <row r="5444">
      <c r="A5444" t="inlineStr">
        <is>
          <t>TH-38</t>
        </is>
      </c>
      <c r="B5444" t="inlineStr">
        <is>
          <t>Bueng Kan</t>
        </is>
      </c>
      <c r="C5444" t="inlineStr">
        <is>
          <t>THBueng Kan</t>
        </is>
      </c>
    </row>
    <row r="5445">
      <c r="A5445" t="inlineStr">
        <is>
          <t>TH-39</t>
        </is>
      </c>
      <c r="B5445" t="inlineStr">
        <is>
          <t>Nong Bua Lam Phu</t>
        </is>
      </c>
      <c r="C5445" t="inlineStr">
        <is>
          <t>THNong Bua Lam Phu</t>
        </is>
      </c>
    </row>
    <row r="5446">
      <c r="A5446" t="inlineStr">
        <is>
          <t>TH-40</t>
        </is>
      </c>
      <c r="B5446" t="inlineStr">
        <is>
          <t>Khon Kaen</t>
        </is>
      </c>
      <c r="C5446" t="inlineStr">
        <is>
          <t>THKhon Kaen</t>
        </is>
      </c>
    </row>
    <row r="5447">
      <c r="A5447" t="inlineStr">
        <is>
          <t>TH-41</t>
        </is>
      </c>
      <c r="B5447" t="inlineStr">
        <is>
          <t>Udon Thani</t>
        </is>
      </c>
      <c r="C5447" t="inlineStr">
        <is>
          <t>THUdon Thani</t>
        </is>
      </c>
    </row>
    <row r="5448">
      <c r="A5448" t="inlineStr">
        <is>
          <t>TH-42</t>
        </is>
      </c>
      <c r="B5448" t="inlineStr">
        <is>
          <t>Loei</t>
        </is>
      </c>
      <c r="C5448" t="inlineStr">
        <is>
          <t>THLoei</t>
        </is>
      </c>
    </row>
    <row r="5449">
      <c r="A5449" t="inlineStr">
        <is>
          <t>TH-43</t>
        </is>
      </c>
      <c r="B5449" t="inlineStr">
        <is>
          <t>Nong Khai</t>
        </is>
      </c>
      <c r="C5449" t="inlineStr">
        <is>
          <t>THNong Khai</t>
        </is>
      </c>
    </row>
    <row r="5450">
      <c r="A5450" t="inlineStr">
        <is>
          <t>TH-44</t>
        </is>
      </c>
      <c r="B5450" t="inlineStr">
        <is>
          <t>Maha Sarakham</t>
        </is>
      </c>
      <c r="C5450" t="inlineStr">
        <is>
          <t>THMaha Sarakham</t>
        </is>
      </c>
    </row>
    <row r="5451">
      <c r="A5451" t="inlineStr">
        <is>
          <t>TH-45</t>
        </is>
      </c>
      <c r="B5451" t="inlineStr">
        <is>
          <t>Roi Et</t>
        </is>
      </c>
      <c r="C5451" t="inlineStr">
        <is>
          <t>THRoi Et</t>
        </is>
      </c>
    </row>
    <row r="5452">
      <c r="A5452" t="inlineStr">
        <is>
          <t>TH-46</t>
        </is>
      </c>
      <c r="B5452" t="inlineStr">
        <is>
          <t>Kalasin</t>
        </is>
      </c>
      <c r="C5452" t="inlineStr">
        <is>
          <t>THKalasin</t>
        </is>
      </c>
    </row>
    <row r="5453">
      <c r="A5453" t="inlineStr">
        <is>
          <t>TH-47</t>
        </is>
      </c>
      <c r="B5453" t="inlineStr">
        <is>
          <t>Sakon Nakhon</t>
        </is>
      </c>
      <c r="C5453" t="inlineStr">
        <is>
          <t>THSakon Nakhon</t>
        </is>
      </c>
    </row>
    <row r="5454">
      <c r="A5454" t="inlineStr">
        <is>
          <t>TH-48</t>
        </is>
      </c>
      <c r="B5454" t="inlineStr">
        <is>
          <t>Nakhon Phanom</t>
        </is>
      </c>
      <c r="C5454" t="inlineStr">
        <is>
          <t>THNakhon Phanom</t>
        </is>
      </c>
    </row>
    <row r="5455">
      <c r="A5455" t="inlineStr">
        <is>
          <t>TH-49</t>
        </is>
      </c>
      <c r="B5455" t="inlineStr">
        <is>
          <t>Mukdahan</t>
        </is>
      </c>
      <c r="C5455" t="inlineStr">
        <is>
          <t>THMukdahan</t>
        </is>
      </c>
    </row>
    <row r="5456">
      <c r="A5456" t="inlineStr">
        <is>
          <t>TH-50</t>
        </is>
      </c>
      <c r="B5456" t="inlineStr">
        <is>
          <t>Chiang Mai</t>
        </is>
      </c>
      <c r="C5456" t="inlineStr">
        <is>
          <t>THChiang Mai</t>
        </is>
      </c>
    </row>
    <row r="5457">
      <c r="A5457" t="inlineStr">
        <is>
          <t>TH-51</t>
        </is>
      </c>
      <c r="B5457" t="inlineStr">
        <is>
          <t>Lamphun</t>
        </is>
      </c>
      <c r="C5457" t="inlineStr">
        <is>
          <t>THLamphun</t>
        </is>
      </c>
    </row>
    <row r="5458">
      <c r="A5458" t="inlineStr">
        <is>
          <t>TH-52</t>
        </is>
      </c>
      <c r="B5458" t="inlineStr">
        <is>
          <t>Lampang</t>
        </is>
      </c>
      <c r="C5458" t="inlineStr">
        <is>
          <t>THLampang</t>
        </is>
      </c>
    </row>
    <row r="5459">
      <c r="A5459" t="inlineStr">
        <is>
          <t>TH-53</t>
        </is>
      </c>
      <c r="B5459" t="inlineStr">
        <is>
          <t>Uttaradit</t>
        </is>
      </c>
      <c r="C5459" t="inlineStr">
        <is>
          <t>THUttaradit</t>
        </is>
      </c>
    </row>
    <row r="5460">
      <c r="A5460" t="inlineStr">
        <is>
          <t>TH-54</t>
        </is>
      </c>
      <c r="B5460" t="inlineStr">
        <is>
          <t>Phrae</t>
        </is>
      </c>
      <c r="C5460" t="inlineStr">
        <is>
          <t>THPhrae</t>
        </is>
      </c>
    </row>
    <row r="5461">
      <c r="A5461" t="inlineStr">
        <is>
          <t>TH-55</t>
        </is>
      </c>
      <c r="B5461" t="inlineStr">
        <is>
          <t>Nan</t>
        </is>
      </c>
      <c r="C5461" t="inlineStr">
        <is>
          <t>THNan</t>
        </is>
      </c>
    </row>
    <row r="5462">
      <c r="A5462" t="inlineStr">
        <is>
          <t>TH-56</t>
        </is>
      </c>
      <c r="B5462" t="inlineStr">
        <is>
          <t>Phayao</t>
        </is>
      </c>
      <c r="C5462" t="inlineStr">
        <is>
          <t>THPhayao</t>
        </is>
      </c>
    </row>
    <row r="5463">
      <c r="A5463" t="inlineStr">
        <is>
          <t>TH-57</t>
        </is>
      </c>
      <c r="B5463" t="inlineStr">
        <is>
          <t>Chiang Rai</t>
        </is>
      </c>
      <c r="C5463" t="inlineStr">
        <is>
          <t>THChiang Rai</t>
        </is>
      </c>
    </row>
    <row r="5464">
      <c r="A5464" t="inlineStr">
        <is>
          <t>TH-58</t>
        </is>
      </c>
      <c r="B5464" t="inlineStr">
        <is>
          <t>Mae Hong Son</t>
        </is>
      </c>
      <c r="C5464" t="inlineStr">
        <is>
          <t>THMae Hong Son</t>
        </is>
      </c>
    </row>
    <row r="5465">
      <c r="A5465" t="inlineStr">
        <is>
          <t>TH-60</t>
        </is>
      </c>
      <c r="B5465" t="inlineStr">
        <is>
          <t>Nakhon Sawan</t>
        </is>
      </c>
      <c r="C5465" t="inlineStr">
        <is>
          <t>THNakhon Sawan</t>
        </is>
      </c>
    </row>
    <row r="5466">
      <c r="A5466" t="inlineStr">
        <is>
          <t>TH-61</t>
        </is>
      </c>
      <c r="B5466" t="inlineStr">
        <is>
          <t>Uthai Thani</t>
        </is>
      </c>
      <c r="C5466" t="inlineStr">
        <is>
          <t>THUthai Thani</t>
        </is>
      </c>
    </row>
    <row r="5467">
      <c r="A5467" t="inlineStr">
        <is>
          <t>TH-62</t>
        </is>
      </c>
      <c r="B5467" t="inlineStr">
        <is>
          <t>Kamphaeng Phet</t>
        </is>
      </c>
      <c r="C5467" t="inlineStr">
        <is>
          <t>THKamphaeng Phet</t>
        </is>
      </c>
    </row>
    <row r="5468">
      <c r="A5468" t="inlineStr">
        <is>
          <t>TH-63</t>
        </is>
      </c>
      <c r="B5468" t="inlineStr">
        <is>
          <t>Tak</t>
        </is>
      </c>
      <c r="C5468" t="inlineStr">
        <is>
          <t>THTak</t>
        </is>
      </c>
    </row>
    <row r="5469">
      <c r="A5469" t="inlineStr">
        <is>
          <t>TH-64</t>
        </is>
      </c>
      <c r="B5469" t="inlineStr">
        <is>
          <t>Sukhothai</t>
        </is>
      </c>
      <c r="C5469" t="inlineStr">
        <is>
          <t>THSukhothai</t>
        </is>
      </c>
    </row>
    <row r="5470">
      <c r="A5470" t="inlineStr">
        <is>
          <t>TH-65</t>
        </is>
      </c>
      <c r="B5470" t="inlineStr">
        <is>
          <t>Phitsanulok</t>
        </is>
      </c>
      <c r="C5470" t="inlineStr">
        <is>
          <t>THPhitsanulok</t>
        </is>
      </c>
    </row>
    <row r="5471">
      <c r="A5471" t="inlineStr">
        <is>
          <t>TH-66</t>
        </is>
      </c>
      <c r="B5471" t="inlineStr">
        <is>
          <t>Phichit</t>
        </is>
      </c>
      <c r="C5471" t="inlineStr">
        <is>
          <t>THPhichit</t>
        </is>
      </c>
    </row>
    <row r="5472">
      <c r="A5472" t="inlineStr">
        <is>
          <t>TH-67</t>
        </is>
      </c>
      <c r="B5472" t="inlineStr">
        <is>
          <t>Phetchabun</t>
        </is>
      </c>
      <c r="C5472" t="inlineStr">
        <is>
          <t>THPhetchabun</t>
        </is>
      </c>
    </row>
    <row r="5473">
      <c r="A5473" t="inlineStr">
        <is>
          <t>TH-70</t>
        </is>
      </c>
      <c r="B5473" t="inlineStr">
        <is>
          <t>Ratchaburi</t>
        </is>
      </c>
      <c r="C5473" t="inlineStr">
        <is>
          <t>THRatchaburi</t>
        </is>
      </c>
    </row>
    <row r="5474">
      <c r="A5474" t="inlineStr">
        <is>
          <t>TH-71</t>
        </is>
      </c>
      <c r="B5474" t="inlineStr">
        <is>
          <t>Kanchanaburi</t>
        </is>
      </c>
      <c r="C5474" t="inlineStr">
        <is>
          <t>THKanchanaburi</t>
        </is>
      </c>
    </row>
    <row r="5475">
      <c r="A5475" t="inlineStr">
        <is>
          <t>TH-72</t>
        </is>
      </c>
      <c r="B5475" t="inlineStr">
        <is>
          <t>Suphan Buri</t>
        </is>
      </c>
      <c r="C5475" t="inlineStr">
        <is>
          <t>THSuphan Buri</t>
        </is>
      </c>
    </row>
    <row r="5476">
      <c r="A5476" t="inlineStr">
        <is>
          <t>TH-73</t>
        </is>
      </c>
      <c r="B5476" t="inlineStr">
        <is>
          <t>Nakhon Pathom</t>
        </is>
      </c>
      <c r="C5476" t="inlineStr">
        <is>
          <t>THNakhon Pathom</t>
        </is>
      </c>
    </row>
    <row r="5477">
      <c r="A5477" t="inlineStr">
        <is>
          <t>TH-74</t>
        </is>
      </c>
      <c r="B5477" t="inlineStr">
        <is>
          <t>Samut Sakhon</t>
        </is>
      </c>
      <c r="C5477" t="inlineStr">
        <is>
          <t>THSamut Sakhon</t>
        </is>
      </c>
    </row>
    <row r="5478">
      <c r="A5478" t="inlineStr">
        <is>
          <t>TH-75</t>
        </is>
      </c>
      <c r="B5478" t="inlineStr">
        <is>
          <t>Samut Songkhram</t>
        </is>
      </c>
      <c r="C5478" t="inlineStr">
        <is>
          <t>THSamut Songkhram</t>
        </is>
      </c>
    </row>
    <row r="5479">
      <c r="A5479" t="inlineStr">
        <is>
          <t>TH-76</t>
        </is>
      </c>
      <c r="B5479" t="inlineStr">
        <is>
          <t>Phetchaburi</t>
        </is>
      </c>
      <c r="C5479" t="inlineStr">
        <is>
          <t>THPhetchaburi</t>
        </is>
      </c>
    </row>
    <row r="5480">
      <c r="A5480" t="inlineStr">
        <is>
          <t>TH-77</t>
        </is>
      </c>
      <c r="B5480" t="inlineStr">
        <is>
          <t>Prachuap Khiri Khan</t>
        </is>
      </c>
      <c r="C5480" t="inlineStr">
        <is>
          <t>THPrachuap Khiri Khan</t>
        </is>
      </c>
    </row>
    <row r="5481">
      <c r="A5481" t="inlineStr">
        <is>
          <t>TH-80</t>
        </is>
      </c>
      <c r="B5481" t="inlineStr">
        <is>
          <t>Nakhon Si Thammarat</t>
        </is>
      </c>
      <c r="C5481" t="inlineStr">
        <is>
          <t>THNakhon Si Thammarat</t>
        </is>
      </c>
    </row>
    <row r="5482">
      <c r="A5482" t="inlineStr">
        <is>
          <t>TH-81</t>
        </is>
      </c>
      <c r="B5482" t="inlineStr">
        <is>
          <t>Krabi</t>
        </is>
      </c>
      <c r="C5482" t="inlineStr">
        <is>
          <t>THKrabi</t>
        </is>
      </c>
    </row>
    <row r="5483">
      <c r="A5483" t="inlineStr">
        <is>
          <t>TH-82</t>
        </is>
      </c>
      <c r="B5483" t="inlineStr">
        <is>
          <t>Phangnga</t>
        </is>
      </c>
      <c r="C5483" t="inlineStr">
        <is>
          <t>THPhangnga</t>
        </is>
      </c>
    </row>
    <row r="5484">
      <c r="A5484" t="inlineStr">
        <is>
          <t>TH-83</t>
        </is>
      </c>
      <c r="B5484" t="inlineStr">
        <is>
          <t>Phuket</t>
        </is>
      </c>
      <c r="C5484" t="inlineStr">
        <is>
          <t>THPhuket</t>
        </is>
      </c>
    </row>
    <row r="5485">
      <c r="A5485" t="inlineStr">
        <is>
          <t>TH-84</t>
        </is>
      </c>
      <c r="B5485" t="inlineStr">
        <is>
          <t>Surat Thani</t>
        </is>
      </c>
      <c r="C5485" t="inlineStr">
        <is>
          <t>THSurat Thani</t>
        </is>
      </c>
    </row>
    <row r="5486">
      <c r="A5486" t="inlineStr">
        <is>
          <t>TH-85</t>
        </is>
      </c>
      <c r="B5486" t="inlineStr">
        <is>
          <t>Ranong</t>
        </is>
      </c>
      <c r="C5486" t="inlineStr">
        <is>
          <t>THRanong</t>
        </is>
      </c>
    </row>
    <row r="5487">
      <c r="A5487" t="inlineStr">
        <is>
          <t>TH-86</t>
        </is>
      </c>
      <c r="B5487" t="inlineStr">
        <is>
          <t>Chumphon</t>
        </is>
      </c>
      <c r="C5487" t="inlineStr">
        <is>
          <t>THChumphon</t>
        </is>
      </c>
    </row>
    <row r="5488">
      <c r="A5488" t="inlineStr">
        <is>
          <t>TH-90</t>
        </is>
      </c>
      <c r="B5488" t="inlineStr">
        <is>
          <t>Songkhla</t>
        </is>
      </c>
      <c r="C5488" t="inlineStr">
        <is>
          <t>THSongkhla</t>
        </is>
      </c>
    </row>
    <row r="5489">
      <c r="A5489" t="inlineStr">
        <is>
          <t>TH-91</t>
        </is>
      </c>
      <c r="B5489" t="inlineStr">
        <is>
          <t>Satun</t>
        </is>
      </c>
      <c r="C5489" t="inlineStr">
        <is>
          <t>THSatun</t>
        </is>
      </c>
    </row>
    <row r="5490">
      <c r="A5490" t="inlineStr">
        <is>
          <t>TH-92</t>
        </is>
      </c>
      <c r="B5490" t="inlineStr">
        <is>
          <t>Trang</t>
        </is>
      </c>
      <c r="C5490" t="inlineStr">
        <is>
          <t>THTrang</t>
        </is>
      </c>
    </row>
    <row r="5491">
      <c r="A5491" t="inlineStr">
        <is>
          <t>TH-93</t>
        </is>
      </c>
      <c r="B5491" t="inlineStr">
        <is>
          <t>Phatthalung</t>
        </is>
      </c>
      <c r="C5491" t="inlineStr">
        <is>
          <t>THPhatthalung</t>
        </is>
      </c>
    </row>
    <row r="5492">
      <c r="A5492" t="inlineStr">
        <is>
          <t>TH-94</t>
        </is>
      </c>
      <c r="B5492" t="inlineStr">
        <is>
          <t>Pattani</t>
        </is>
      </c>
      <c r="C5492" t="inlineStr">
        <is>
          <t>THPattani</t>
        </is>
      </c>
    </row>
    <row r="5493">
      <c r="A5493" t="inlineStr">
        <is>
          <t>TH-95</t>
        </is>
      </c>
      <c r="B5493" t="inlineStr">
        <is>
          <t>Yala</t>
        </is>
      </c>
      <c r="C5493" t="inlineStr">
        <is>
          <t>THYala</t>
        </is>
      </c>
    </row>
    <row r="5494">
      <c r="A5494" t="inlineStr">
        <is>
          <t>TH-96</t>
        </is>
      </c>
      <c r="B5494" t="inlineStr">
        <is>
          <t>Narathiwat</t>
        </is>
      </c>
      <c r="C5494" t="inlineStr">
        <is>
          <t>THNarathiwat</t>
        </is>
      </c>
    </row>
    <row r="5495">
      <c r="A5495" t="inlineStr">
        <is>
          <t>TH-S</t>
        </is>
      </c>
      <c r="B5495" t="inlineStr">
        <is>
          <t>Phatthaya</t>
        </is>
      </c>
      <c r="C5495" t="inlineStr">
        <is>
          <t>THPhatthaya</t>
        </is>
      </c>
    </row>
    <row r="5496">
      <c r="A5496" t="inlineStr">
        <is>
          <t>TJ-KT</t>
        </is>
      </c>
      <c r="B5496" t="inlineStr">
        <is>
          <t>Khatlon</t>
        </is>
      </c>
      <c r="C5496" t="inlineStr">
        <is>
          <t>TJKhatlon</t>
        </is>
      </c>
    </row>
    <row r="5497">
      <c r="A5497" t="inlineStr">
        <is>
          <t>TJ-SU</t>
        </is>
      </c>
      <c r="B5497" t="inlineStr">
        <is>
          <t>Sughd</t>
        </is>
      </c>
      <c r="C5497" t="inlineStr">
        <is>
          <t>TJSughd</t>
        </is>
      </c>
    </row>
    <row r="5498">
      <c r="A5498" t="inlineStr">
        <is>
          <t>TJ-GB</t>
        </is>
      </c>
      <c r="B5498" t="inlineStr">
        <is>
          <t>Kŭhistoni Badakhshon</t>
        </is>
      </c>
      <c r="C5498" t="inlineStr">
        <is>
          <t>TJKŭhistoni Badakhshon</t>
        </is>
      </c>
    </row>
    <row r="5499">
      <c r="A5499" t="inlineStr">
        <is>
          <t>TJ-DU</t>
        </is>
      </c>
      <c r="B5499" t="inlineStr">
        <is>
          <t>Dushanbe</t>
        </is>
      </c>
      <c r="C5499" t="inlineStr">
        <is>
          <t>TJDushanbe</t>
        </is>
      </c>
    </row>
    <row r="5500">
      <c r="A5500" t="inlineStr">
        <is>
          <t>TJ-RA</t>
        </is>
      </c>
      <c r="B5500" t="inlineStr">
        <is>
          <t>nohiyahoi tobei jumhurí</t>
        </is>
      </c>
      <c r="C5500" t="inlineStr">
        <is>
          <t>TJnohiyahoi tobei jumhurí</t>
        </is>
      </c>
    </row>
    <row r="5501">
      <c r="A5501" t="inlineStr">
        <is>
          <t>TL-AL</t>
        </is>
      </c>
      <c r="B5501" t="inlineStr">
        <is>
          <t>Aileu</t>
        </is>
      </c>
      <c r="C5501" t="inlineStr">
        <is>
          <t>TLAileu</t>
        </is>
      </c>
    </row>
    <row r="5502">
      <c r="A5502" t="inlineStr">
        <is>
          <t>TL-AL</t>
        </is>
      </c>
      <c r="B5502" t="inlineStr">
        <is>
          <t>Aileu</t>
        </is>
      </c>
      <c r="C5502" t="inlineStr">
        <is>
          <t>TLAileu</t>
        </is>
      </c>
    </row>
    <row r="5503">
      <c r="A5503" t="inlineStr">
        <is>
          <t>TL-AN</t>
        </is>
      </c>
      <c r="B5503" t="inlineStr">
        <is>
          <t>Ainaro</t>
        </is>
      </c>
      <c r="C5503" t="inlineStr">
        <is>
          <t>TLAinaro</t>
        </is>
      </c>
    </row>
    <row r="5504">
      <c r="A5504" t="inlineStr">
        <is>
          <t>TL-AN</t>
        </is>
      </c>
      <c r="B5504" t="inlineStr">
        <is>
          <t>Ainaru</t>
        </is>
      </c>
      <c r="C5504" t="inlineStr">
        <is>
          <t>TLAinaru</t>
        </is>
      </c>
    </row>
    <row r="5505">
      <c r="A5505" t="inlineStr">
        <is>
          <t>TL-BA</t>
        </is>
      </c>
      <c r="B5505" t="inlineStr">
        <is>
          <t>Baucau</t>
        </is>
      </c>
      <c r="C5505" t="inlineStr">
        <is>
          <t>TLBaucau</t>
        </is>
      </c>
    </row>
    <row r="5506">
      <c r="A5506" t="inlineStr">
        <is>
          <t>TL-BA</t>
        </is>
      </c>
      <c r="B5506" t="inlineStr">
        <is>
          <t>Baukau</t>
        </is>
      </c>
      <c r="C5506" t="inlineStr">
        <is>
          <t>TLBaukau</t>
        </is>
      </c>
    </row>
    <row r="5507">
      <c r="A5507" t="inlineStr">
        <is>
          <t>TL-BO</t>
        </is>
      </c>
      <c r="B5507" t="inlineStr">
        <is>
          <t>Bobonaro</t>
        </is>
      </c>
      <c r="C5507" t="inlineStr">
        <is>
          <t>TLBobonaro</t>
        </is>
      </c>
    </row>
    <row r="5508">
      <c r="A5508" t="inlineStr">
        <is>
          <t>TL-BO</t>
        </is>
      </c>
      <c r="B5508" t="inlineStr">
        <is>
          <t>Bobonaru</t>
        </is>
      </c>
      <c r="C5508" t="inlineStr">
        <is>
          <t>TLBobonaru</t>
        </is>
      </c>
    </row>
    <row r="5509">
      <c r="A5509" t="inlineStr">
        <is>
          <t>TL-CO</t>
        </is>
      </c>
      <c r="B5509" t="inlineStr">
        <is>
          <t>Cova Lima</t>
        </is>
      </c>
      <c r="C5509" t="inlineStr">
        <is>
          <t>TLCova Lima</t>
        </is>
      </c>
    </row>
    <row r="5510">
      <c r="A5510" t="inlineStr">
        <is>
          <t>TL-CO</t>
        </is>
      </c>
      <c r="B5510" t="inlineStr">
        <is>
          <t>Kovalima</t>
        </is>
      </c>
      <c r="C5510" t="inlineStr">
        <is>
          <t>TLKovalima</t>
        </is>
      </c>
    </row>
    <row r="5511">
      <c r="A5511" t="inlineStr">
        <is>
          <t>TL-DI</t>
        </is>
      </c>
      <c r="B5511" t="inlineStr">
        <is>
          <t>Díli</t>
        </is>
      </c>
      <c r="C5511" t="inlineStr">
        <is>
          <t>TLDíli</t>
        </is>
      </c>
    </row>
    <row r="5512">
      <c r="A5512" t="inlineStr">
        <is>
          <t>TL-DI</t>
        </is>
      </c>
      <c r="B5512" t="inlineStr">
        <is>
          <t>Díli</t>
        </is>
      </c>
      <c r="C5512" t="inlineStr">
        <is>
          <t>TLDíli</t>
        </is>
      </c>
    </row>
    <row r="5513">
      <c r="A5513" t="inlineStr">
        <is>
          <t>TL-ER</t>
        </is>
      </c>
      <c r="B5513" t="inlineStr">
        <is>
          <t>Ermera</t>
        </is>
      </c>
      <c r="C5513" t="inlineStr">
        <is>
          <t>TLErmera</t>
        </is>
      </c>
    </row>
    <row r="5514">
      <c r="A5514" t="inlineStr">
        <is>
          <t>TL-ER</t>
        </is>
      </c>
      <c r="B5514" t="inlineStr">
        <is>
          <t>Ermera</t>
        </is>
      </c>
      <c r="C5514" t="inlineStr">
        <is>
          <t>TLErmera</t>
        </is>
      </c>
    </row>
    <row r="5515">
      <c r="A5515" t="inlineStr">
        <is>
          <t>TL-LA</t>
        </is>
      </c>
      <c r="B5515" t="inlineStr">
        <is>
          <t>Lautém</t>
        </is>
      </c>
      <c r="C5515" t="inlineStr">
        <is>
          <t>TLLautém</t>
        </is>
      </c>
    </row>
    <row r="5516">
      <c r="A5516" t="inlineStr">
        <is>
          <t>TL-LA</t>
        </is>
      </c>
      <c r="B5516" t="inlineStr">
        <is>
          <t>Lautein</t>
        </is>
      </c>
      <c r="C5516" t="inlineStr">
        <is>
          <t>TLLautein</t>
        </is>
      </c>
    </row>
    <row r="5517">
      <c r="A5517" t="inlineStr">
        <is>
          <t>TL-LI</t>
        </is>
      </c>
      <c r="B5517" t="inlineStr">
        <is>
          <t>Liquiça</t>
        </is>
      </c>
      <c r="C5517" t="inlineStr">
        <is>
          <t>TLLiquiça</t>
        </is>
      </c>
    </row>
    <row r="5518">
      <c r="A5518" t="inlineStr">
        <is>
          <t>TL-LI</t>
        </is>
      </c>
      <c r="B5518" t="inlineStr">
        <is>
          <t>Likisá</t>
        </is>
      </c>
      <c r="C5518" t="inlineStr">
        <is>
          <t>TLLikisá</t>
        </is>
      </c>
    </row>
    <row r="5519">
      <c r="A5519" t="inlineStr">
        <is>
          <t>TL-MF</t>
        </is>
      </c>
      <c r="B5519" t="inlineStr">
        <is>
          <t>Manufahi</t>
        </is>
      </c>
      <c r="C5519" t="inlineStr">
        <is>
          <t>TLManufahi</t>
        </is>
      </c>
    </row>
    <row r="5520">
      <c r="A5520" t="inlineStr">
        <is>
          <t>TL-MF</t>
        </is>
      </c>
      <c r="B5520" t="inlineStr">
        <is>
          <t>Manufahi</t>
        </is>
      </c>
      <c r="C5520" t="inlineStr">
        <is>
          <t>TLManufahi</t>
        </is>
      </c>
    </row>
    <row r="5521">
      <c r="A5521" t="inlineStr">
        <is>
          <t>TL-MT</t>
        </is>
      </c>
      <c r="B5521" t="inlineStr">
        <is>
          <t>Manatuto</t>
        </is>
      </c>
      <c r="C5521" t="inlineStr">
        <is>
          <t>TLManatuto</t>
        </is>
      </c>
    </row>
    <row r="5522">
      <c r="A5522" t="inlineStr">
        <is>
          <t>TL-MT</t>
        </is>
      </c>
      <c r="B5522" t="inlineStr">
        <is>
          <t>Manatutu</t>
        </is>
      </c>
      <c r="C5522" t="inlineStr">
        <is>
          <t>TLManatutu</t>
        </is>
      </c>
    </row>
    <row r="5523">
      <c r="A5523" t="inlineStr">
        <is>
          <t>TL-VI</t>
        </is>
      </c>
      <c r="B5523" t="inlineStr">
        <is>
          <t>Viqueque</t>
        </is>
      </c>
      <c r="C5523" t="inlineStr">
        <is>
          <t>TLViqueque</t>
        </is>
      </c>
    </row>
    <row r="5524">
      <c r="A5524" t="inlineStr">
        <is>
          <t>TL-VI</t>
        </is>
      </c>
      <c r="B5524" t="inlineStr">
        <is>
          <t>Vikeke</t>
        </is>
      </c>
      <c r="C5524" t="inlineStr">
        <is>
          <t>TLVikeke</t>
        </is>
      </c>
    </row>
    <row r="5525">
      <c r="A5525" t="inlineStr">
        <is>
          <t>TL-OE</t>
        </is>
      </c>
      <c r="B5525" t="inlineStr">
        <is>
          <t>Oé-Cusse Ambeno</t>
        </is>
      </c>
      <c r="C5525" t="inlineStr">
        <is>
          <t>TLOé-Cusse Ambeno</t>
        </is>
      </c>
    </row>
    <row r="5526">
      <c r="A5526" t="inlineStr">
        <is>
          <t>TL-OE</t>
        </is>
      </c>
      <c r="B5526" t="inlineStr">
        <is>
          <t>Oekusi-Ambenu</t>
        </is>
      </c>
      <c r="C5526" t="inlineStr">
        <is>
          <t>TLOekusi-Ambenu</t>
        </is>
      </c>
    </row>
    <row r="5527">
      <c r="A5527" t="inlineStr">
        <is>
          <t>TM-S</t>
        </is>
      </c>
      <c r="B5527" t="inlineStr">
        <is>
          <t>Aşgabat</t>
        </is>
      </c>
      <c r="C5527" t="inlineStr">
        <is>
          <t>TMAşgabat</t>
        </is>
      </c>
    </row>
    <row r="5528">
      <c r="A5528" t="inlineStr">
        <is>
          <t>TM-A</t>
        </is>
      </c>
      <c r="B5528" t="inlineStr">
        <is>
          <t>Ahal</t>
        </is>
      </c>
      <c r="C5528" t="inlineStr">
        <is>
          <t>TMAhal</t>
        </is>
      </c>
    </row>
    <row r="5529">
      <c r="A5529" t="inlineStr">
        <is>
          <t>TM-B</t>
        </is>
      </c>
      <c r="B5529" t="inlineStr">
        <is>
          <t>Balkan</t>
        </is>
      </c>
      <c r="C5529" t="inlineStr">
        <is>
          <t>TMBalkan</t>
        </is>
      </c>
    </row>
    <row r="5530">
      <c r="A5530" t="inlineStr">
        <is>
          <t>TM-D</t>
        </is>
      </c>
      <c r="B5530" t="inlineStr">
        <is>
          <t>Daşoguz</t>
        </is>
      </c>
      <c r="C5530" t="inlineStr">
        <is>
          <t>TMDaşoguz</t>
        </is>
      </c>
    </row>
    <row r="5531">
      <c r="A5531" t="inlineStr">
        <is>
          <t>TM-L</t>
        </is>
      </c>
      <c r="B5531" t="inlineStr">
        <is>
          <t>Lebap</t>
        </is>
      </c>
      <c r="C5531" t="inlineStr">
        <is>
          <t>TMLebap</t>
        </is>
      </c>
    </row>
    <row r="5532">
      <c r="A5532" t="inlineStr">
        <is>
          <t>TM-M</t>
        </is>
      </c>
      <c r="B5532" t="inlineStr">
        <is>
          <t>Mary</t>
        </is>
      </c>
      <c r="C5532" t="inlineStr">
        <is>
          <t>TMMary</t>
        </is>
      </c>
    </row>
    <row r="5533">
      <c r="A5533" t="inlineStr">
        <is>
          <t>TN-11</t>
        </is>
      </c>
      <c r="B5533" t="inlineStr">
        <is>
          <t>Tunis</t>
        </is>
      </c>
      <c r="C5533" t="inlineStr">
        <is>
          <t>TNTunis</t>
        </is>
      </c>
    </row>
    <row r="5534">
      <c r="A5534" t="inlineStr">
        <is>
          <t>TN-12</t>
        </is>
      </c>
      <c r="B5534" t="inlineStr">
        <is>
          <t>L'Ariana</t>
        </is>
      </c>
      <c r="C5534" t="inlineStr">
        <is>
          <t>TNL'Ariana</t>
        </is>
      </c>
    </row>
    <row r="5535">
      <c r="A5535" t="inlineStr">
        <is>
          <t>TN-13</t>
        </is>
      </c>
      <c r="B5535" t="inlineStr">
        <is>
          <t>Ben Arous</t>
        </is>
      </c>
      <c r="C5535" t="inlineStr">
        <is>
          <t>TNBen Arous</t>
        </is>
      </c>
    </row>
    <row r="5536">
      <c r="A5536" t="inlineStr">
        <is>
          <t>TN-14</t>
        </is>
      </c>
      <c r="B5536" t="inlineStr">
        <is>
          <t>La Manouba</t>
        </is>
      </c>
      <c r="C5536" t="inlineStr">
        <is>
          <t>TNLa Manouba</t>
        </is>
      </c>
    </row>
    <row r="5537">
      <c r="A5537" t="inlineStr">
        <is>
          <t>TN-21</t>
        </is>
      </c>
      <c r="B5537" t="inlineStr">
        <is>
          <t>Nabeul</t>
        </is>
      </c>
      <c r="C5537" t="inlineStr">
        <is>
          <t>TNNabeul</t>
        </is>
      </c>
    </row>
    <row r="5538">
      <c r="A5538" t="inlineStr">
        <is>
          <t>TN-22</t>
        </is>
      </c>
      <c r="B5538" t="inlineStr">
        <is>
          <t>Zaghouan</t>
        </is>
      </c>
      <c r="C5538" t="inlineStr">
        <is>
          <t>TNZaghouan</t>
        </is>
      </c>
    </row>
    <row r="5539">
      <c r="A5539" t="inlineStr">
        <is>
          <t>TN-23</t>
        </is>
      </c>
      <c r="B5539" t="inlineStr">
        <is>
          <t>Bizerte</t>
        </is>
      </c>
      <c r="C5539" t="inlineStr">
        <is>
          <t>TNBizerte</t>
        </is>
      </c>
    </row>
    <row r="5540">
      <c r="A5540" t="inlineStr">
        <is>
          <t>TN-31</t>
        </is>
      </c>
      <c r="B5540" t="inlineStr">
        <is>
          <t>Béja</t>
        </is>
      </c>
      <c r="C5540" t="inlineStr">
        <is>
          <t>TNBéja</t>
        </is>
      </c>
    </row>
    <row r="5541">
      <c r="A5541" t="inlineStr">
        <is>
          <t>TN-32</t>
        </is>
      </c>
      <c r="B5541" t="inlineStr">
        <is>
          <t>Jendouba</t>
        </is>
      </c>
      <c r="C5541" t="inlineStr">
        <is>
          <t>TNJendouba</t>
        </is>
      </c>
    </row>
    <row r="5542">
      <c r="A5542" t="inlineStr">
        <is>
          <t>TN-33</t>
        </is>
      </c>
      <c r="B5542" t="inlineStr">
        <is>
          <t>Le Kef</t>
        </is>
      </c>
      <c r="C5542" t="inlineStr">
        <is>
          <t>TNLe Kef</t>
        </is>
      </c>
    </row>
    <row r="5543">
      <c r="A5543" t="inlineStr">
        <is>
          <t>TN-34</t>
        </is>
      </c>
      <c r="B5543" t="inlineStr">
        <is>
          <t>Siliana</t>
        </is>
      </c>
      <c r="C5543" t="inlineStr">
        <is>
          <t>TNSiliana</t>
        </is>
      </c>
    </row>
    <row r="5544">
      <c r="A5544" t="inlineStr">
        <is>
          <t>TN-41</t>
        </is>
      </c>
      <c r="B5544" t="inlineStr">
        <is>
          <t>Kairouan</t>
        </is>
      </c>
      <c r="C5544" t="inlineStr">
        <is>
          <t>TNKairouan</t>
        </is>
      </c>
    </row>
    <row r="5545">
      <c r="A5545" t="inlineStr">
        <is>
          <t>TN-42</t>
        </is>
      </c>
      <c r="B5545" t="inlineStr">
        <is>
          <t>Kasserine</t>
        </is>
      </c>
      <c r="C5545" t="inlineStr">
        <is>
          <t>TNKasserine</t>
        </is>
      </c>
    </row>
    <row r="5546">
      <c r="A5546" t="inlineStr">
        <is>
          <t>TN-43</t>
        </is>
      </c>
      <c r="B5546" t="inlineStr">
        <is>
          <t>Sidi Bouzid</t>
        </is>
      </c>
      <c r="C5546" t="inlineStr">
        <is>
          <t>TNSidi Bouzid</t>
        </is>
      </c>
    </row>
    <row r="5547">
      <c r="A5547" t="inlineStr">
        <is>
          <t>TN-51</t>
        </is>
      </c>
      <c r="B5547" t="inlineStr">
        <is>
          <t>Sousse</t>
        </is>
      </c>
      <c r="C5547" t="inlineStr">
        <is>
          <t>TNSousse</t>
        </is>
      </c>
    </row>
    <row r="5548">
      <c r="A5548" t="inlineStr">
        <is>
          <t>TN-52</t>
        </is>
      </c>
      <c r="B5548" t="inlineStr">
        <is>
          <t>Monastir</t>
        </is>
      </c>
      <c r="C5548" t="inlineStr">
        <is>
          <t>TNMonastir</t>
        </is>
      </c>
    </row>
    <row r="5549">
      <c r="A5549" t="inlineStr">
        <is>
          <t>TN-53</t>
        </is>
      </c>
      <c r="B5549" t="inlineStr">
        <is>
          <t>Mahdia</t>
        </is>
      </c>
      <c r="C5549" t="inlineStr">
        <is>
          <t>TNMahdia</t>
        </is>
      </c>
    </row>
    <row r="5550">
      <c r="A5550" t="inlineStr">
        <is>
          <t>TN-61</t>
        </is>
      </c>
      <c r="B5550" t="inlineStr">
        <is>
          <t>Sfax</t>
        </is>
      </c>
      <c r="C5550" t="inlineStr">
        <is>
          <t>TNSfax</t>
        </is>
      </c>
    </row>
    <row r="5551">
      <c r="A5551" t="inlineStr">
        <is>
          <t>TN-71</t>
        </is>
      </c>
      <c r="B5551" t="inlineStr">
        <is>
          <t>Gafsa</t>
        </is>
      </c>
      <c r="C5551" t="inlineStr">
        <is>
          <t>TNGafsa</t>
        </is>
      </c>
    </row>
    <row r="5552">
      <c r="A5552" t="inlineStr">
        <is>
          <t>TN-72</t>
        </is>
      </c>
      <c r="B5552" t="inlineStr">
        <is>
          <t>Tozeur</t>
        </is>
      </c>
      <c r="C5552" t="inlineStr">
        <is>
          <t>TNTozeur</t>
        </is>
      </c>
    </row>
    <row r="5553">
      <c r="A5553" t="inlineStr">
        <is>
          <t>TN-73</t>
        </is>
      </c>
      <c r="B5553" t="inlineStr">
        <is>
          <t>Kébili</t>
        </is>
      </c>
      <c r="C5553" t="inlineStr">
        <is>
          <t>TNKébili</t>
        </is>
      </c>
    </row>
    <row r="5554">
      <c r="A5554" t="inlineStr">
        <is>
          <t>TN-81</t>
        </is>
      </c>
      <c r="B5554" t="inlineStr">
        <is>
          <t>Gabès</t>
        </is>
      </c>
      <c r="C5554" t="inlineStr">
        <is>
          <t>TNGabès</t>
        </is>
      </c>
    </row>
    <row r="5555">
      <c r="A5555" t="inlineStr">
        <is>
          <t>TN-82</t>
        </is>
      </c>
      <c r="B5555" t="inlineStr">
        <is>
          <t>Médenine</t>
        </is>
      </c>
      <c r="C5555" t="inlineStr">
        <is>
          <t>TNMédenine</t>
        </is>
      </c>
    </row>
    <row r="5556">
      <c r="A5556" t="inlineStr">
        <is>
          <t>TN-83</t>
        </is>
      </c>
      <c r="B5556" t="inlineStr">
        <is>
          <t>Tataouine</t>
        </is>
      </c>
      <c r="C5556" t="inlineStr">
        <is>
          <t>TNTataouine</t>
        </is>
      </c>
    </row>
    <row r="5557">
      <c r="A5557" t="inlineStr">
        <is>
          <t>TO-01</t>
        </is>
      </c>
      <c r="B5557" t="inlineStr">
        <is>
          <t>'Eua</t>
        </is>
      </c>
      <c r="C5557" t="inlineStr">
        <is>
          <t>TO'Eua</t>
        </is>
      </c>
    </row>
    <row r="5558">
      <c r="A5558" t="inlineStr">
        <is>
          <t>TO-01</t>
        </is>
      </c>
      <c r="B5558" t="inlineStr">
        <is>
          <t>'Eua</t>
        </is>
      </c>
      <c r="C5558" t="inlineStr">
        <is>
          <t>TO'Eua</t>
        </is>
      </c>
    </row>
    <row r="5559">
      <c r="A5559" t="inlineStr">
        <is>
          <t>TO-02</t>
        </is>
      </c>
      <c r="B5559" t="inlineStr">
        <is>
          <t>Ha'apai</t>
        </is>
      </c>
      <c r="C5559" t="inlineStr">
        <is>
          <t>TOHa'apai</t>
        </is>
      </c>
    </row>
    <row r="5560">
      <c r="A5560" t="inlineStr">
        <is>
          <t>TO-02</t>
        </is>
      </c>
      <c r="B5560" t="inlineStr">
        <is>
          <t>Ha'apai</t>
        </is>
      </c>
      <c r="C5560" t="inlineStr">
        <is>
          <t>TOHa'apai</t>
        </is>
      </c>
    </row>
    <row r="5561">
      <c r="A5561" t="inlineStr">
        <is>
          <t>TO-03</t>
        </is>
      </c>
      <c r="B5561" t="inlineStr">
        <is>
          <t>Niuas</t>
        </is>
      </c>
      <c r="C5561" t="inlineStr">
        <is>
          <t>TONiuas</t>
        </is>
      </c>
    </row>
    <row r="5562">
      <c r="A5562" t="inlineStr">
        <is>
          <t>TO-03</t>
        </is>
      </c>
      <c r="B5562" t="inlineStr">
        <is>
          <t>Niuas</t>
        </is>
      </c>
      <c r="C5562" t="inlineStr">
        <is>
          <t>TONiuas</t>
        </is>
      </c>
    </row>
    <row r="5563">
      <c r="A5563" t="inlineStr">
        <is>
          <t>TO-04</t>
        </is>
      </c>
      <c r="B5563" t="inlineStr">
        <is>
          <t>Tongatapu</t>
        </is>
      </c>
      <c r="C5563" t="inlineStr">
        <is>
          <t>TOTongatapu</t>
        </is>
      </c>
    </row>
    <row r="5564">
      <c r="A5564" t="inlineStr">
        <is>
          <t>TO-04</t>
        </is>
      </c>
      <c r="B5564" t="inlineStr">
        <is>
          <t>Tongatapu</t>
        </is>
      </c>
      <c r="C5564" t="inlineStr">
        <is>
          <t>TOTongatapu</t>
        </is>
      </c>
    </row>
    <row r="5565">
      <c r="A5565" t="inlineStr">
        <is>
          <t>TO-05</t>
        </is>
      </c>
      <c r="B5565" t="inlineStr">
        <is>
          <t>Vava'u</t>
        </is>
      </c>
      <c r="C5565" t="inlineStr">
        <is>
          <t>TOVava'u</t>
        </is>
      </c>
    </row>
    <row r="5566">
      <c r="A5566" t="inlineStr">
        <is>
          <t>TO-05</t>
        </is>
      </c>
      <c r="B5566" t="inlineStr">
        <is>
          <t>Vava'u</t>
        </is>
      </c>
      <c r="C5566" t="inlineStr">
        <is>
          <t>TOVava'u</t>
        </is>
      </c>
    </row>
    <row r="5567">
      <c r="A5567" t="inlineStr">
        <is>
          <t>TR-01</t>
        </is>
      </c>
      <c r="B5567" t="inlineStr">
        <is>
          <t>Adana</t>
        </is>
      </c>
      <c r="C5567" t="inlineStr">
        <is>
          <t>TRAdana</t>
        </is>
      </c>
    </row>
    <row r="5568">
      <c r="A5568" t="inlineStr">
        <is>
          <t>TR-02</t>
        </is>
      </c>
      <c r="B5568" t="inlineStr">
        <is>
          <t>Adıyaman</t>
        </is>
      </c>
      <c r="C5568" t="inlineStr">
        <is>
          <t>TRAdıyaman</t>
        </is>
      </c>
    </row>
    <row r="5569">
      <c r="A5569" t="inlineStr">
        <is>
          <t>TR-03</t>
        </is>
      </c>
      <c r="B5569" t="inlineStr">
        <is>
          <t>Afyonkarahisar</t>
        </is>
      </c>
      <c r="C5569" t="inlineStr">
        <is>
          <t>TRAfyonkarahisar</t>
        </is>
      </c>
    </row>
    <row r="5570">
      <c r="A5570" t="inlineStr">
        <is>
          <t>TR-04</t>
        </is>
      </c>
      <c r="B5570" t="inlineStr">
        <is>
          <t>Ağrı</t>
        </is>
      </c>
      <c r="C5570" t="inlineStr">
        <is>
          <t>TRAğrı</t>
        </is>
      </c>
    </row>
    <row r="5571">
      <c r="A5571" t="inlineStr">
        <is>
          <t>TR-05</t>
        </is>
      </c>
      <c r="B5571" t="inlineStr">
        <is>
          <t>Amasya</t>
        </is>
      </c>
      <c r="C5571" t="inlineStr">
        <is>
          <t>TRAmasya</t>
        </is>
      </c>
    </row>
    <row r="5572">
      <c r="A5572" t="inlineStr">
        <is>
          <t>TR-06</t>
        </is>
      </c>
      <c r="B5572" t="inlineStr">
        <is>
          <t>Ankara</t>
        </is>
      </c>
      <c r="C5572" t="inlineStr">
        <is>
          <t>TRAnkara</t>
        </is>
      </c>
    </row>
    <row r="5573">
      <c r="A5573" t="inlineStr">
        <is>
          <t>TR-07</t>
        </is>
      </c>
      <c r="B5573" t="inlineStr">
        <is>
          <t>Antalya</t>
        </is>
      </c>
      <c r="C5573" t="inlineStr">
        <is>
          <t>TRAntalya</t>
        </is>
      </c>
    </row>
    <row r="5574">
      <c r="A5574" t="inlineStr">
        <is>
          <t>TR-08</t>
        </is>
      </c>
      <c r="B5574" t="inlineStr">
        <is>
          <t>Artvin</t>
        </is>
      </c>
      <c r="C5574" t="inlineStr">
        <is>
          <t>TRArtvin</t>
        </is>
      </c>
    </row>
    <row r="5575">
      <c r="A5575" t="inlineStr">
        <is>
          <t>TR-09</t>
        </is>
      </c>
      <c r="B5575" t="inlineStr">
        <is>
          <t>Aydın</t>
        </is>
      </c>
      <c r="C5575" t="inlineStr">
        <is>
          <t>TRAydın</t>
        </is>
      </c>
    </row>
    <row r="5576">
      <c r="A5576" t="inlineStr">
        <is>
          <t>TR-10</t>
        </is>
      </c>
      <c r="B5576" t="inlineStr">
        <is>
          <t>Balıkesir</t>
        </is>
      </c>
      <c r="C5576" t="inlineStr">
        <is>
          <t>TRBalıkesir</t>
        </is>
      </c>
    </row>
    <row r="5577">
      <c r="A5577" t="inlineStr">
        <is>
          <t>TR-11</t>
        </is>
      </c>
      <c r="B5577" t="inlineStr">
        <is>
          <t>Bilecik</t>
        </is>
      </c>
      <c r="C5577" t="inlineStr">
        <is>
          <t>TRBilecik</t>
        </is>
      </c>
    </row>
    <row r="5578">
      <c r="A5578" t="inlineStr">
        <is>
          <t>TR-12</t>
        </is>
      </c>
      <c r="B5578" t="inlineStr">
        <is>
          <t>Bingöl</t>
        </is>
      </c>
      <c r="C5578" t="inlineStr">
        <is>
          <t>TRBingöl</t>
        </is>
      </c>
    </row>
    <row r="5579">
      <c r="A5579" t="inlineStr">
        <is>
          <t>TR-13</t>
        </is>
      </c>
      <c r="B5579" t="inlineStr">
        <is>
          <t>Bitlis</t>
        </is>
      </c>
      <c r="C5579" t="inlineStr">
        <is>
          <t>TRBitlis</t>
        </is>
      </c>
    </row>
    <row r="5580">
      <c r="A5580" t="inlineStr">
        <is>
          <t>TR-14</t>
        </is>
      </c>
      <c r="B5580" t="inlineStr">
        <is>
          <t>Bolu</t>
        </is>
      </c>
      <c r="C5580" t="inlineStr">
        <is>
          <t>TRBolu</t>
        </is>
      </c>
    </row>
    <row r="5581">
      <c r="A5581" t="inlineStr">
        <is>
          <t>TR-15</t>
        </is>
      </c>
      <c r="B5581" t="inlineStr">
        <is>
          <t>Burdur</t>
        </is>
      </c>
      <c r="C5581" t="inlineStr">
        <is>
          <t>TRBurdur</t>
        </is>
      </c>
    </row>
    <row r="5582">
      <c r="A5582" t="inlineStr">
        <is>
          <t>TR-16</t>
        </is>
      </c>
      <c r="B5582" t="inlineStr">
        <is>
          <t>Bursa</t>
        </is>
      </c>
      <c r="C5582" t="inlineStr">
        <is>
          <t>TRBursa</t>
        </is>
      </c>
    </row>
    <row r="5583">
      <c r="A5583" t="inlineStr">
        <is>
          <t>TR-17</t>
        </is>
      </c>
      <c r="B5583" t="inlineStr">
        <is>
          <t>Çanakkale</t>
        </is>
      </c>
      <c r="C5583" t="inlineStr">
        <is>
          <t>TRÇanakkale</t>
        </is>
      </c>
    </row>
    <row r="5584">
      <c r="A5584" t="inlineStr">
        <is>
          <t>TR-18</t>
        </is>
      </c>
      <c r="B5584" t="inlineStr">
        <is>
          <t>Çankırı</t>
        </is>
      </c>
      <c r="C5584" t="inlineStr">
        <is>
          <t>TRÇankırı</t>
        </is>
      </c>
    </row>
    <row r="5585">
      <c r="A5585" t="inlineStr">
        <is>
          <t>TR-19</t>
        </is>
      </c>
      <c r="B5585" t="inlineStr">
        <is>
          <t>Çorum</t>
        </is>
      </c>
      <c r="C5585" t="inlineStr">
        <is>
          <t>TRÇorum</t>
        </is>
      </c>
    </row>
    <row r="5586">
      <c r="A5586" t="inlineStr">
        <is>
          <t>TR-20</t>
        </is>
      </c>
      <c r="B5586" t="inlineStr">
        <is>
          <t>Denizli</t>
        </is>
      </c>
      <c r="C5586" t="inlineStr">
        <is>
          <t>TRDenizli</t>
        </is>
      </c>
    </row>
    <row r="5587">
      <c r="A5587" t="inlineStr">
        <is>
          <t>TR-21</t>
        </is>
      </c>
      <c r="B5587" t="inlineStr">
        <is>
          <t>Diyarbakır</t>
        </is>
      </c>
      <c r="C5587" t="inlineStr">
        <is>
          <t>TRDiyarbakır</t>
        </is>
      </c>
    </row>
    <row r="5588">
      <c r="A5588" t="inlineStr">
        <is>
          <t>TR-22</t>
        </is>
      </c>
      <c r="B5588" t="inlineStr">
        <is>
          <t>Edirne</t>
        </is>
      </c>
      <c r="C5588" t="inlineStr">
        <is>
          <t>TREdirne</t>
        </is>
      </c>
    </row>
    <row r="5589">
      <c r="A5589" t="inlineStr">
        <is>
          <t>TR-23</t>
        </is>
      </c>
      <c r="B5589" t="inlineStr">
        <is>
          <t>Elazığ</t>
        </is>
      </c>
      <c r="C5589" t="inlineStr">
        <is>
          <t>TRElazığ</t>
        </is>
      </c>
    </row>
    <row r="5590">
      <c r="A5590" t="inlineStr">
        <is>
          <t>TR-24</t>
        </is>
      </c>
      <c r="B5590" t="inlineStr">
        <is>
          <t>Erzincan</t>
        </is>
      </c>
      <c r="C5590" t="inlineStr">
        <is>
          <t>TRErzincan</t>
        </is>
      </c>
    </row>
    <row r="5591">
      <c r="A5591" t="inlineStr">
        <is>
          <t>TR-25</t>
        </is>
      </c>
      <c r="B5591" t="inlineStr">
        <is>
          <t>Erzurum</t>
        </is>
      </c>
      <c r="C5591" t="inlineStr">
        <is>
          <t>TRErzurum</t>
        </is>
      </c>
    </row>
    <row r="5592">
      <c r="A5592" t="inlineStr">
        <is>
          <t>TR-26</t>
        </is>
      </c>
      <c r="B5592" t="inlineStr">
        <is>
          <t>Eskişehir</t>
        </is>
      </c>
      <c r="C5592" t="inlineStr">
        <is>
          <t>TREskişehir</t>
        </is>
      </c>
    </row>
    <row r="5593">
      <c r="A5593" t="inlineStr">
        <is>
          <t>TR-27</t>
        </is>
      </c>
      <c r="B5593" t="inlineStr">
        <is>
          <t>Gaziantep</t>
        </is>
      </c>
      <c r="C5593" t="inlineStr">
        <is>
          <t>TRGaziantep</t>
        </is>
      </c>
    </row>
    <row r="5594">
      <c r="A5594" t="inlineStr">
        <is>
          <t>TR-28</t>
        </is>
      </c>
      <c r="B5594" t="inlineStr">
        <is>
          <t>Giresun</t>
        </is>
      </c>
      <c r="C5594" t="inlineStr">
        <is>
          <t>TRGiresun</t>
        </is>
      </c>
    </row>
    <row r="5595">
      <c r="A5595" t="inlineStr">
        <is>
          <t>TR-29</t>
        </is>
      </c>
      <c r="B5595" t="inlineStr">
        <is>
          <t>Gümüşhane</t>
        </is>
      </c>
      <c r="C5595" t="inlineStr">
        <is>
          <t>TRGümüşhane</t>
        </is>
      </c>
    </row>
    <row r="5596">
      <c r="A5596" t="inlineStr">
        <is>
          <t>TR-30</t>
        </is>
      </c>
      <c r="B5596" t="inlineStr">
        <is>
          <t>Hakkâri</t>
        </is>
      </c>
      <c r="C5596" t="inlineStr">
        <is>
          <t>TRHakkâri</t>
        </is>
      </c>
    </row>
    <row r="5597">
      <c r="A5597" t="inlineStr">
        <is>
          <t>TR-31</t>
        </is>
      </c>
      <c r="B5597" t="inlineStr">
        <is>
          <t>Hatay</t>
        </is>
      </c>
      <c r="C5597" t="inlineStr">
        <is>
          <t>TRHatay</t>
        </is>
      </c>
    </row>
    <row r="5598">
      <c r="A5598" t="inlineStr">
        <is>
          <t>TR-32</t>
        </is>
      </c>
      <c r="B5598" t="inlineStr">
        <is>
          <t>Isparta</t>
        </is>
      </c>
      <c r="C5598" t="inlineStr">
        <is>
          <t>TRIsparta</t>
        </is>
      </c>
    </row>
    <row r="5599">
      <c r="A5599" t="inlineStr">
        <is>
          <t>TR-33</t>
        </is>
      </c>
      <c r="B5599" t="inlineStr">
        <is>
          <t>Mersin</t>
        </is>
      </c>
      <c r="C5599" t="inlineStr">
        <is>
          <t>TRMersin</t>
        </is>
      </c>
    </row>
    <row r="5600">
      <c r="A5600" t="inlineStr">
        <is>
          <t>TR-34</t>
        </is>
      </c>
      <c r="B5600" t="inlineStr">
        <is>
          <t>İstanbul</t>
        </is>
      </c>
      <c r="C5600" t="inlineStr">
        <is>
          <t>TRİstanbul</t>
        </is>
      </c>
    </row>
    <row r="5601">
      <c r="A5601" t="inlineStr">
        <is>
          <t>TR-35</t>
        </is>
      </c>
      <c r="B5601" t="inlineStr">
        <is>
          <t>İzmir</t>
        </is>
      </c>
      <c r="C5601" t="inlineStr">
        <is>
          <t>TRİzmir</t>
        </is>
      </c>
    </row>
    <row r="5602">
      <c r="A5602" t="inlineStr">
        <is>
          <t>TR-36</t>
        </is>
      </c>
      <c r="B5602" t="inlineStr">
        <is>
          <t>Kars</t>
        </is>
      </c>
      <c r="C5602" t="inlineStr">
        <is>
          <t>TRKars</t>
        </is>
      </c>
    </row>
    <row r="5603">
      <c r="A5603" t="inlineStr">
        <is>
          <t>TR-37</t>
        </is>
      </c>
      <c r="B5603" t="inlineStr">
        <is>
          <t>Kastamonu</t>
        </is>
      </c>
      <c r="C5603" t="inlineStr">
        <is>
          <t>TRKastamonu</t>
        </is>
      </c>
    </row>
    <row r="5604">
      <c r="A5604" t="inlineStr">
        <is>
          <t>TR-38</t>
        </is>
      </c>
      <c r="B5604" t="inlineStr">
        <is>
          <t>Kayseri</t>
        </is>
      </c>
      <c r="C5604" t="inlineStr">
        <is>
          <t>TRKayseri</t>
        </is>
      </c>
    </row>
    <row r="5605">
      <c r="A5605" t="inlineStr">
        <is>
          <t>TR-39</t>
        </is>
      </c>
      <c r="B5605" t="inlineStr">
        <is>
          <t>Kırklareli</t>
        </is>
      </c>
      <c r="C5605" t="inlineStr">
        <is>
          <t>TRKırklareli</t>
        </is>
      </c>
    </row>
    <row r="5606">
      <c r="A5606" t="inlineStr">
        <is>
          <t>TR-40</t>
        </is>
      </c>
      <c r="B5606" t="inlineStr">
        <is>
          <t>Kırşehir</t>
        </is>
      </c>
      <c r="C5606" t="inlineStr">
        <is>
          <t>TRKırşehir</t>
        </is>
      </c>
    </row>
    <row r="5607">
      <c r="A5607" t="inlineStr">
        <is>
          <t>TR-41</t>
        </is>
      </c>
      <c r="B5607" t="inlineStr">
        <is>
          <t>Kocaeli</t>
        </is>
      </c>
      <c r="C5607" t="inlineStr">
        <is>
          <t>TRKocaeli</t>
        </is>
      </c>
    </row>
    <row r="5608">
      <c r="A5608" t="inlineStr">
        <is>
          <t>TR-42</t>
        </is>
      </c>
      <c r="B5608" t="inlineStr">
        <is>
          <t>Konya</t>
        </is>
      </c>
      <c r="C5608" t="inlineStr">
        <is>
          <t>TRKonya</t>
        </is>
      </c>
    </row>
    <row r="5609">
      <c r="A5609" t="inlineStr">
        <is>
          <t>TR-43</t>
        </is>
      </c>
      <c r="B5609" t="inlineStr">
        <is>
          <t>Kütahya</t>
        </is>
      </c>
      <c r="C5609" t="inlineStr">
        <is>
          <t>TRKütahya</t>
        </is>
      </c>
    </row>
    <row r="5610">
      <c r="A5610" t="inlineStr">
        <is>
          <t>TR-44</t>
        </is>
      </c>
      <c r="B5610" t="inlineStr">
        <is>
          <t>Malatya</t>
        </is>
      </c>
      <c r="C5610" t="inlineStr">
        <is>
          <t>TRMalatya</t>
        </is>
      </c>
    </row>
    <row r="5611">
      <c r="A5611" t="inlineStr">
        <is>
          <t>TR-45</t>
        </is>
      </c>
      <c r="B5611" t="inlineStr">
        <is>
          <t>Manisa</t>
        </is>
      </c>
      <c r="C5611" t="inlineStr">
        <is>
          <t>TRManisa</t>
        </is>
      </c>
    </row>
    <row r="5612">
      <c r="A5612" t="inlineStr">
        <is>
          <t>TR-46</t>
        </is>
      </c>
      <c r="B5612" t="inlineStr">
        <is>
          <t>Kahramanmaraş</t>
        </is>
      </c>
      <c r="C5612" t="inlineStr">
        <is>
          <t>TRKahramanmaraş</t>
        </is>
      </c>
    </row>
    <row r="5613">
      <c r="A5613" t="inlineStr">
        <is>
          <t>TR-47</t>
        </is>
      </c>
      <c r="B5613" t="inlineStr">
        <is>
          <t>Mardin</t>
        </is>
      </c>
      <c r="C5613" t="inlineStr">
        <is>
          <t>TRMardin</t>
        </is>
      </c>
    </row>
    <row r="5614">
      <c r="A5614" t="inlineStr">
        <is>
          <t>TR-48</t>
        </is>
      </c>
      <c r="B5614" t="inlineStr">
        <is>
          <t>Muğla</t>
        </is>
      </c>
      <c r="C5614" t="inlineStr">
        <is>
          <t>TRMuğla</t>
        </is>
      </c>
    </row>
    <row r="5615">
      <c r="A5615" t="inlineStr">
        <is>
          <t>TR-49</t>
        </is>
      </c>
      <c r="B5615" t="inlineStr">
        <is>
          <t>Muş</t>
        </is>
      </c>
      <c r="C5615" t="inlineStr">
        <is>
          <t>TRMuş</t>
        </is>
      </c>
    </row>
    <row r="5616">
      <c r="A5616" t="inlineStr">
        <is>
          <t>TR-50</t>
        </is>
      </c>
      <c r="B5616" t="inlineStr">
        <is>
          <t>Nevşehir</t>
        </is>
      </c>
      <c r="C5616" t="inlineStr">
        <is>
          <t>TRNevşehir</t>
        </is>
      </c>
    </row>
    <row r="5617">
      <c r="A5617" t="inlineStr">
        <is>
          <t>TR-51</t>
        </is>
      </c>
      <c r="B5617" t="inlineStr">
        <is>
          <t>Niğde</t>
        </is>
      </c>
      <c r="C5617" t="inlineStr">
        <is>
          <t>TRNiğde</t>
        </is>
      </c>
    </row>
    <row r="5618">
      <c r="A5618" t="inlineStr">
        <is>
          <t>TR-52</t>
        </is>
      </c>
      <c r="B5618" t="inlineStr">
        <is>
          <t>Ordu</t>
        </is>
      </c>
      <c r="C5618" t="inlineStr">
        <is>
          <t>TROrdu</t>
        </is>
      </c>
    </row>
    <row r="5619">
      <c r="A5619" t="inlineStr">
        <is>
          <t>TR-53</t>
        </is>
      </c>
      <c r="B5619" t="inlineStr">
        <is>
          <t>Rize</t>
        </is>
      </c>
      <c r="C5619" t="inlineStr">
        <is>
          <t>TRRize</t>
        </is>
      </c>
    </row>
    <row r="5620">
      <c r="A5620" t="inlineStr">
        <is>
          <t>TR-54</t>
        </is>
      </c>
      <c r="B5620" t="inlineStr">
        <is>
          <t>Sakarya</t>
        </is>
      </c>
      <c r="C5620" t="inlineStr">
        <is>
          <t>TRSakarya</t>
        </is>
      </c>
    </row>
    <row r="5621">
      <c r="A5621" t="inlineStr">
        <is>
          <t>TR-55</t>
        </is>
      </c>
      <c r="B5621" t="inlineStr">
        <is>
          <t>Samsun</t>
        </is>
      </c>
      <c r="C5621" t="inlineStr">
        <is>
          <t>TRSamsun</t>
        </is>
      </c>
    </row>
    <row r="5622">
      <c r="A5622" t="inlineStr">
        <is>
          <t>TR-56</t>
        </is>
      </c>
      <c r="B5622" t="inlineStr">
        <is>
          <t>Siirt</t>
        </is>
      </c>
      <c r="C5622" t="inlineStr">
        <is>
          <t>TRSiirt</t>
        </is>
      </c>
    </row>
    <row r="5623">
      <c r="A5623" t="inlineStr">
        <is>
          <t>TR-57</t>
        </is>
      </c>
      <c r="B5623" t="inlineStr">
        <is>
          <t>Sinop</t>
        </is>
      </c>
      <c r="C5623" t="inlineStr">
        <is>
          <t>TRSinop</t>
        </is>
      </c>
    </row>
    <row r="5624">
      <c r="A5624" t="inlineStr">
        <is>
          <t>TR-58</t>
        </is>
      </c>
      <c r="B5624" t="inlineStr">
        <is>
          <t>Sivas</t>
        </is>
      </c>
      <c r="C5624" t="inlineStr">
        <is>
          <t>TRSivas</t>
        </is>
      </c>
    </row>
    <row r="5625">
      <c r="A5625" t="inlineStr">
        <is>
          <t>TR-59</t>
        </is>
      </c>
      <c r="B5625" t="inlineStr">
        <is>
          <t>Tekirdağ</t>
        </is>
      </c>
      <c r="C5625" t="inlineStr">
        <is>
          <t>TRTekirdağ</t>
        </is>
      </c>
    </row>
    <row r="5626">
      <c r="A5626" t="inlineStr">
        <is>
          <t>TR-60</t>
        </is>
      </c>
      <c r="B5626" t="inlineStr">
        <is>
          <t>Tokat</t>
        </is>
      </c>
      <c r="C5626" t="inlineStr">
        <is>
          <t>TRTokat</t>
        </is>
      </c>
    </row>
    <row r="5627">
      <c r="A5627" t="inlineStr">
        <is>
          <t>TR-61</t>
        </is>
      </c>
      <c r="B5627" t="inlineStr">
        <is>
          <t>Trabzon</t>
        </is>
      </c>
      <c r="C5627" t="inlineStr">
        <is>
          <t>TRTrabzon</t>
        </is>
      </c>
    </row>
    <row r="5628">
      <c r="A5628" t="inlineStr">
        <is>
          <t>TR-62</t>
        </is>
      </c>
      <c r="B5628" t="inlineStr">
        <is>
          <t>Tunceli</t>
        </is>
      </c>
      <c r="C5628" t="inlineStr">
        <is>
          <t>TRTunceli</t>
        </is>
      </c>
    </row>
    <row r="5629">
      <c r="A5629" t="inlineStr">
        <is>
          <t>TR-63</t>
        </is>
      </c>
      <c r="B5629" t="inlineStr">
        <is>
          <t>Şanlıurfa</t>
        </is>
      </c>
      <c r="C5629" t="inlineStr">
        <is>
          <t>TRŞanlıurfa</t>
        </is>
      </c>
    </row>
    <row r="5630">
      <c r="A5630" t="inlineStr">
        <is>
          <t>TR-64</t>
        </is>
      </c>
      <c r="B5630" t="inlineStr">
        <is>
          <t>Uşak</t>
        </is>
      </c>
      <c r="C5630" t="inlineStr">
        <is>
          <t>TRUşak</t>
        </is>
      </c>
    </row>
    <row r="5631">
      <c r="A5631" t="inlineStr">
        <is>
          <t>TR-65</t>
        </is>
      </c>
      <c r="B5631" t="inlineStr">
        <is>
          <t>Van</t>
        </is>
      </c>
      <c r="C5631" t="inlineStr">
        <is>
          <t>TRVan</t>
        </is>
      </c>
    </row>
    <row r="5632">
      <c r="A5632" t="inlineStr">
        <is>
          <t>TR-66</t>
        </is>
      </c>
      <c r="B5632" t="inlineStr">
        <is>
          <t>Yozgat</t>
        </is>
      </c>
      <c r="C5632" t="inlineStr">
        <is>
          <t>TRYozgat</t>
        </is>
      </c>
    </row>
    <row r="5633">
      <c r="A5633" t="inlineStr">
        <is>
          <t>TR-67</t>
        </is>
      </c>
      <c r="B5633" t="inlineStr">
        <is>
          <t>Zonguldak</t>
        </is>
      </c>
      <c r="C5633" t="inlineStr">
        <is>
          <t>TRZonguldak</t>
        </is>
      </c>
    </row>
    <row r="5634">
      <c r="A5634" t="inlineStr">
        <is>
          <t>TR-68</t>
        </is>
      </c>
      <c r="B5634" t="inlineStr">
        <is>
          <t>Aksaray</t>
        </is>
      </c>
      <c r="C5634" t="inlineStr">
        <is>
          <t>TRAksaray</t>
        </is>
      </c>
    </row>
    <row r="5635">
      <c r="A5635" t="inlineStr">
        <is>
          <t>TR-69</t>
        </is>
      </c>
      <c r="B5635" t="inlineStr">
        <is>
          <t>Bayburt</t>
        </is>
      </c>
      <c r="C5635" t="inlineStr">
        <is>
          <t>TRBayburt</t>
        </is>
      </c>
    </row>
    <row r="5636">
      <c r="A5636" t="inlineStr">
        <is>
          <t>TR-70</t>
        </is>
      </c>
      <c r="B5636" t="inlineStr">
        <is>
          <t>Karaman</t>
        </is>
      </c>
      <c r="C5636" t="inlineStr">
        <is>
          <t>TRKaraman</t>
        </is>
      </c>
    </row>
    <row r="5637">
      <c r="A5637" t="inlineStr">
        <is>
          <t>TR-71</t>
        </is>
      </c>
      <c r="B5637" t="inlineStr">
        <is>
          <t>Kırıkkale</t>
        </is>
      </c>
      <c r="C5637" t="inlineStr">
        <is>
          <t>TRKırıkkale</t>
        </is>
      </c>
    </row>
    <row r="5638">
      <c r="A5638" t="inlineStr">
        <is>
          <t>TR-72</t>
        </is>
      </c>
      <c r="B5638" t="inlineStr">
        <is>
          <t>Batman</t>
        </is>
      </c>
      <c r="C5638" t="inlineStr">
        <is>
          <t>TRBatman</t>
        </is>
      </c>
    </row>
    <row r="5639">
      <c r="A5639" t="inlineStr">
        <is>
          <t>TR-73</t>
        </is>
      </c>
      <c r="B5639" t="inlineStr">
        <is>
          <t>Şırnak</t>
        </is>
      </c>
      <c r="C5639" t="inlineStr">
        <is>
          <t>TRŞırnak</t>
        </is>
      </c>
    </row>
    <row r="5640">
      <c r="A5640" t="inlineStr">
        <is>
          <t>TR-74</t>
        </is>
      </c>
      <c r="B5640" t="inlineStr">
        <is>
          <t>Bartın</t>
        </is>
      </c>
      <c r="C5640" t="inlineStr">
        <is>
          <t>TRBartın</t>
        </is>
      </c>
    </row>
    <row r="5641">
      <c r="A5641" t="inlineStr">
        <is>
          <t>TR-75</t>
        </is>
      </c>
      <c r="B5641" t="inlineStr">
        <is>
          <t>Ardahan</t>
        </is>
      </c>
      <c r="C5641" t="inlineStr">
        <is>
          <t>TRArdahan</t>
        </is>
      </c>
    </row>
    <row r="5642">
      <c r="A5642" t="inlineStr">
        <is>
          <t>TR-76</t>
        </is>
      </c>
      <c r="B5642" t="inlineStr">
        <is>
          <t>Iğdır</t>
        </is>
      </c>
      <c r="C5642" t="inlineStr">
        <is>
          <t>TRIğdır</t>
        </is>
      </c>
    </row>
    <row r="5643">
      <c r="A5643" t="inlineStr">
        <is>
          <t>TR-77</t>
        </is>
      </c>
      <c r="B5643" t="inlineStr">
        <is>
          <t>Yalova</t>
        </is>
      </c>
      <c r="C5643" t="inlineStr">
        <is>
          <t>TRYalova</t>
        </is>
      </c>
    </row>
    <row r="5644">
      <c r="A5644" t="inlineStr">
        <is>
          <t>TR-78</t>
        </is>
      </c>
      <c r="B5644" t="inlineStr">
        <is>
          <t>Karabük</t>
        </is>
      </c>
      <c r="C5644" t="inlineStr">
        <is>
          <t>TRKarabük</t>
        </is>
      </c>
    </row>
    <row r="5645">
      <c r="A5645" t="inlineStr">
        <is>
          <t>TR-79</t>
        </is>
      </c>
      <c r="B5645" t="inlineStr">
        <is>
          <t>Kilis</t>
        </is>
      </c>
      <c r="C5645" t="inlineStr">
        <is>
          <t>TRKilis</t>
        </is>
      </c>
    </row>
    <row r="5646">
      <c r="A5646" t="inlineStr">
        <is>
          <t>TR-80</t>
        </is>
      </c>
      <c r="B5646" t="inlineStr">
        <is>
          <t>Osmaniye</t>
        </is>
      </c>
      <c r="C5646" t="inlineStr">
        <is>
          <t>TROsmaniye</t>
        </is>
      </c>
    </row>
    <row r="5647">
      <c r="A5647" t="inlineStr">
        <is>
          <t>TR-81</t>
        </is>
      </c>
      <c r="B5647" t="inlineStr">
        <is>
          <t>Düzce</t>
        </is>
      </c>
      <c r="C5647" t="inlineStr">
        <is>
          <t>TRDüzce</t>
        </is>
      </c>
    </row>
    <row r="5648">
      <c r="A5648" t="inlineStr">
        <is>
          <t>TT-ARI</t>
        </is>
      </c>
      <c r="B5648" t="inlineStr">
        <is>
          <t>Arima</t>
        </is>
      </c>
      <c r="C5648" t="inlineStr">
        <is>
          <t>TTArima</t>
        </is>
      </c>
    </row>
    <row r="5649">
      <c r="A5649" t="inlineStr">
        <is>
          <t>TT-CHA</t>
        </is>
      </c>
      <c r="B5649" t="inlineStr">
        <is>
          <t>Chaguanas</t>
        </is>
      </c>
      <c r="C5649" t="inlineStr">
        <is>
          <t>TTChaguanas</t>
        </is>
      </c>
    </row>
    <row r="5650">
      <c r="A5650" t="inlineStr">
        <is>
          <t>TT-PTF</t>
        </is>
      </c>
      <c r="B5650" t="inlineStr">
        <is>
          <t>Point Fortin</t>
        </is>
      </c>
      <c r="C5650" t="inlineStr">
        <is>
          <t>TTPoint Fortin</t>
        </is>
      </c>
    </row>
    <row r="5651">
      <c r="A5651" t="inlineStr">
        <is>
          <t>TT-CTT</t>
        </is>
      </c>
      <c r="B5651" t="inlineStr">
        <is>
          <t>Couva-Tabaquite-Talparo</t>
        </is>
      </c>
      <c r="C5651" t="inlineStr">
        <is>
          <t>TTCouva-Tabaquite-Talparo</t>
        </is>
      </c>
    </row>
    <row r="5652">
      <c r="A5652" t="inlineStr">
        <is>
          <t>TT-DMN</t>
        </is>
      </c>
      <c r="B5652" t="inlineStr">
        <is>
          <t>Diego Martin</t>
        </is>
      </c>
      <c r="C5652" t="inlineStr">
        <is>
          <t>TTDiego Martin</t>
        </is>
      </c>
    </row>
    <row r="5653">
      <c r="A5653" t="inlineStr">
        <is>
          <t>TT-MRC</t>
        </is>
      </c>
      <c r="B5653" t="inlineStr">
        <is>
          <t>Mayaro-Rio Claro</t>
        </is>
      </c>
      <c r="C5653" t="inlineStr">
        <is>
          <t>TTMayaro-Rio Claro</t>
        </is>
      </c>
    </row>
    <row r="5654">
      <c r="A5654" t="inlineStr">
        <is>
          <t>TT-PED</t>
        </is>
      </c>
      <c r="B5654" t="inlineStr">
        <is>
          <t>Penal-Debe</t>
        </is>
      </c>
      <c r="C5654" t="inlineStr">
        <is>
          <t>TTPenal-Debe</t>
        </is>
      </c>
    </row>
    <row r="5655">
      <c r="A5655" t="inlineStr">
        <is>
          <t>TT-PRT</t>
        </is>
      </c>
      <c r="B5655" t="inlineStr">
        <is>
          <t>Princes Town</t>
        </is>
      </c>
      <c r="C5655" t="inlineStr">
        <is>
          <t>TTPrinces Town</t>
        </is>
      </c>
    </row>
    <row r="5656">
      <c r="A5656" t="inlineStr">
        <is>
          <t>TT-SGE</t>
        </is>
      </c>
      <c r="B5656" t="inlineStr">
        <is>
          <t>Sangre Grande</t>
        </is>
      </c>
      <c r="C5656" t="inlineStr">
        <is>
          <t>TTSangre Grande</t>
        </is>
      </c>
    </row>
    <row r="5657">
      <c r="A5657" t="inlineStr">
        <is>
          <t>TT-SIP</t>
        </is>
      </c>
      <c r="B5657" t="inlineStr">
        <is>
          <t>Siparia</t>
        </is>
      </c>
      <c r="C5657" t="inlineStr">
        <is>
          <t>TTSiparia</t>
        </is>
      </c>
    </row>
    <row r="5658">
      <c r="A5658" t="inlineStr">
        <is>
          <t>TT-SJL</t>
        </is>
      </c>
      <c r="B5658" t="inlineStr">
        <is>
          <t>San Juan-Laventille</t>
        </is>
      </c>
      <c r="C5658" t="inlineStr">
        <is>
          <t>TTSan Juan-Laventille</t>
        </is>
      </c>
    </row>
    <row r="5659">
      <c r="A5659" t="inlineStr">
        <is>
          <t>TT-TUP</t>
        </is>
      </c>
      <c r="B5659" t="inlineStr">
        <is>
          <t>Tunapuna-Piarco</t>
        </is>
      </c>
      <c r="C5659" t="inlineStr">
        <is>
          <t>TTTunapuna-Piarco</t>
        </is>
      </c>
    </row>
    <row r="5660">
      <c r="A5660" t="inlineStr">
        <is>
          <t>TT-TOB</t>
        </is>
      </c>
      <c r="B5660" t="inlineStr">
        <is>
          <t>Tobago</t>
        </is>
      </c>
      <c r="C5660" t="inlineStr">
        <is>
          <t>TTTobago</t>
        </is>
      </c>
    </row>
    <row r="5661">
      <c r="A5661" t="inlineStr">
        <is>
          <t>TT-POS</t>
        </is>
      </c>
      <c r="B5661" t="inlineStr">
        <is>
          <t>Port of Spain</t>
        </is>
      </c>
      <c r="C5661" t="inlineStr">
        <is>
          <t>TTPort of Spain</t>
        </is>
      </c>
    </row>
    <row r="5662">
      <c r="A5662" t="inlineStr">
        <is>
          <t>TT-SFO</t>
        </is>
      </c>
      <c r="B5662" t="inlineStr">
        <is>
          <t>San Fernando</t>
        </is>
      </c>
      <c r="C5662" t="inlineStr">
        <is>
          <t>TTSan Fernando</t>
        </is>
      </c>
    </row>
    <row r="5663">
      <c r="A5663" t="inlineStr">
        <is>
          <t>TV-NIT</t>
        </is>
      </c>
      <c r="B5663" t="inlineStr">
        <is>
          <t>Niutao</t>
        </is>
      </c>
      <c r="C5663" t="inlineStr">
        <is>
          <t>TVNiutao</t>
        </is>
      </c>
    </row>
    <row r="5664">
      <c r="A5664" t="inlineStr">
        <is>
          <t>TV-NKF</t>
        </is>
      </c>
      <c r="B5664" t="inlineStr">
        <is>
          <t>Nukufetau</t>
        </is>
      </c>
      <c r="C5664" t="inlineStr">
        <is>
          <t>TVNukufetau</t>
        </is>
      </c>
    </row>
    <row r="5665">
      <c r="A5665" t="inlineStr">
        <is>
          <t>TV-NKL</t>
        </is>
      </c>
      <c r="B5665" t="inlineStr">
        <is>
          <t>Nukulaelae</t>
        </is>
      </c>
      <c r="C5665" t="inlineStr">
        <is>
          <t>TVNukulaelae</t>
        </is>
      </c>
    </row>
    <row r="5666">
      <c r="A5666" t="inlineStr">
        <is>
          <t>TV-NMA</t>
        </is>
      </c>
      <c r="B5666" t="inlineStr">
        <is>
          <t>Nanumea</t>
        </is>
      </c>
      <c r="C5666" t="inlineStr">
        <is>
          <t>TVNanumea</t>
        </is>
      </c>
    </row>
    <row r="5667">
      <c r="A5667" t="inlineStr">
        <is>
          <t>TV-NMG</t>
        </is>
      </c>
      <c r="B5667" t="inlineStr">
        <is>
          <t>Nanumaga</t>
        </is>
      </c>
      <c r="C5667" t="inlineStr">
        <is>
          <t>TVNanumaga</t>
        </is>
      </c>
    </row>
    <row r="5668">
      <c r="A5668" t="inlineStr">
        <is>
          <t>TV-NUI</t>
        </is>
      </c>
      <c r="B5668" t="inlineStr">
        <is>
          <t>Nui</t>
        </is>
      </c>
      <c r="C5668" t="inlineStr">
        <is>
          <t>TVNui</t>
        </is>
      </c>
    </row>
    <row r="5669">
      <c r="A5669" t="inlineStr">
        <is>
          <t>TV-VAI</t>
        </is>
      </c>
      <c r="B5669" t="inlineStr">
        <is>
          <t>Vaitupu</t>
        </is>
      </c>
      <c r="C5669" t="inlineStr">
        <is>
          <t>TVVaitupu</t>
        </is>
      </c>
    </row>
    <row r="5670">
      <c r="A5670" t="inlineStr">
        <is>
          <t>TV-FUN</t>
        </is>
      </c>
      <c r="B5670" t="inlineStr">
        <is>
          <t>Funafuti</t>
        </is>
      </c>
      <c r="C5670" t="inlineStr">
        <is>
          <t>TVFunafuti</t>
        </is>
      </c>
    </row>
    <row r="5671">
      <c r="A5671" t="inlineStr">
        <is>
          <t>TW-CYI</t>
        </is>
      </c>
      <c r="B5671" t="inlineStr">
        <is>
          <t>Chiayi</t>
        </is>
      </c>
      <c r="C5671" t="inlineStr">
        <is>
          <t>TWChiayi</t>
        </is>
      </c>
    </row>
    <row r="5672">
      <c r="A5672" t="inlineStr">
        <is>
          <t>TW-HSZ</t>
        </is>
      </c>
      <c r="B5672" t="inlineStr">
        <is>
          <t>Hsinchu</t>
        </is>
      </c>
      <c r="C5672" t="inlineStr">
        <is>
          <t>TWHsinchu</t>
        </is>
      </c>
    </row>
    <row r="5673">
      <c r="A5673" t="inlineStr">
        <is>
          <t>TW-KEE</t>
        </is>
      </c>
      <c r="B5673" t="inlineStr">
        <is>
          <t>Keelung</t>
        </is>
      </c>
      <c r="C5673" t="inlineStr">
        <is>
          <t>TWKeelung</t>
        </is>
      </c>
    </row>
    <row r="5674">
      <c r="A5674" t="inlineStr">
        <is>
          <t>TW-KHH</t>
        </is>
      </c>
      <c r="B5674" t="inlineStr">
        <is>
          <t>Kaohsiung</t>
        </is>
      </c>
      <c r="C5674" t="inlineStr">
        <is>
          <t>TWKaohsiung</t>
        </is>
      </c>
    </row>
    <row r="5675">
      <c r="A5675" t="inlineStr">
        <is>
          <t>TW-NWT</t>
        </is>
      </c>
      <c r="B5675" t="inlineStr">
        <is>
          <t>New Taipei</t>
        </is>
      </c>
      <c r="C5675" t="inlineStr">
        <is>
          <t>TWNew Taipei</t>
        </is>
      </c>
    </row>
    <row r="5676">
      <c r="A5676" t="inlineStr">
        <is>
          <t>TW-TAO</t>
        </is>
      </c>
      <c r="B5676" t="inlineStr">
        <is>
          <t>Taoyuan</t>
        </is>
      </c>
      <c r="C5676" t="inlineStr">
        <is>
          <t>TWTaoyuan</t>
        </is>
      </c>
    </row>
    <row r="5677">
      <c r="A5677" t="inlineStr">
        <is>
          <t>TW-TNN</t>
        </is>
      </c>
      <c r="B5677" t="inlineStr">
        <is>
          <t>Tainan</t>
        </is>
      </c>
      <c r="C5677" t="inlineStr">
        <is>
          <t>TWTainan</t>
        </is>
      </c>
    </row>
    <row r="5678">
      <c r="A5678" t="inlineStr">
        <is>
          <t>TW-TPE</t>
        </is>
      </c>
      <c r="B5678" t="inlineStr">
        <is>
          <t>Taipei</t>
        </is>
      </c>
      <c r="C5678" t="inlineStr">
        <is>
          <t>TWTaipei</t>
        </is>
      </c>
    </row>
    <row r="5679">
      <c r="A5679" t="inlineStr">
        <is>
          <t>TW-TXG</t>
        </is>
      </c>
      <c r="B5679" t="inlineStr">
        <is>
          <t>Taichung</t>
        </is>
      </c>
      <c r="C5679" t="inlineStr">
        <is>
          <t>TWTaichung</t>
        </is>
      </c>
    </row>
    <row r="5680">
      <c r="A5680" t="inlineStr">
        <is>
          <t>TW-CHA</t>
        </is>
      </c>
      <c r="B5680" t="inlineStr">
        <is>
          <t>Changhua</t>
        </is>
      </c>
      <c r="C5680" t="inlineStr">
        <is>
          <t>TWChanghua</t>
        </is>
      </c>
    </row>
    <row r="5681">
      <c r="A5681" t="inlineStr">
        <is>
          <t>TW-CYQ</t>
        </is>
      </c>
      <c r="B5681" t="inlineStr">
        <is>
          <t>Chiayi</t>
        </is>
      </c>
      <c r="C5681" t="inlineStr">
        <is>
          <t>TWChiayi</t>
        </is>
      </c>
    </row>
    <row r="5682">
      <c r="A5682" t="inlineStr">
        <is>
          <t>TW-HSQ</t>
        </is>
      </c>
      <c r="B5682" t="inlineStr">
        <is>
          <t>Hsinchu</t>
        </is>
      </c>
      <c r="C5682" t="inlineStr">
        <is>
          <t>TWHsinchu</t>
        </is>
      </c>
    </row>
    <row r="5683">
      <c r="A5683" t="inlineStr">
        <is>
          <t>TW-HUA</t>
        </is>
      </c>
      <c r="B5683" t="inlineStr">
        <is>
          <t>Hualien</t>
        </is>
      </c>
      <c r="C5683" t="inlineStr">
        <is>
          <t>TWHualien</t>
        </is>
      </c>
    </row>
    <row r="5684">
      <c r="A5684" t="inlineStr">
        <is>
          <t>TW-ILA</t>
        </is>
      </c>
      <c r="B5684" t="inlineStr">
        <is>
          <t>Yilan</t>
        </is>
      </c>
      <c r="C5684" t="inlineStr">
        <is>
          <t>TWYilan</t>
        </is>
      </c>
    </row>
    <row r="5685">
      <c r="A5685" t="inlineStr">
        <is>
          <t>TW-KIN</t>
        </is>
      </c>
      <c r="B5685" t="inlineStr">
        <is>
          <t>Kinmen</t>
        </is>
      </c>
      <c r="C5685" t="inlineStr">
        <is>
          <t>TWKinmen</t>
        </is>
      </c>
    </row>
    <row r="5686">
      <c r="A5686" t="inlineStr">
        <is>
          <t>TW-LIE</t>
        </is>
      </c>
      <c r="B5686" t="inlineStr">
        <is>
          <t>Lienchiang</t>
        </is>
      </c>
      <c r="C5686" t="inlineStr">
        <is>
          <t>TWLienchiang</t>
        </is>
      </c>
    </row>
    <row r="5687">
      <c r="A5687" t="inlineStr">
        <is>
          <t>TW-MIA</t>
        </is>
      </c>
      <c r="B5687" t="inlineStr">
        <is>
          <t>Miaoli</t>
        </is>
      </c>
      <c r="C5687" t="inlineStr">
        <is>
          <t>TWMiaoli</t>
        </is>
      </c>
    </row>
    <row r="5688">
      <c r="A5688" t="inlineStr">
        <is>
          <t>TW-NAN</t>
        </is>
      </c>
      <c r="B5688" t="inlineStr">
        <is>
          <t>Nantou</t>
        </is>
      </c>
      <c r="C5688" t="inlineStr">
        <is>
          <t>TWNantou</t>
        </is>
      </c>
    </row>
    <row r="5689">
      <c r="A5689" t="inlineStr">
        <is>
          <t>TW-PEN</t>
        </is>
      </c>
      <c r="B5689" t="inlineStr">
        <is>
          <t>Penghu</t>
        </is>
      </c>
      <c r="C5689" t="inlineStr">
        <is>
          <t>TWPenghu</t>
        </is>
      </c>
    </row>
    <row r="5690">
      <c r="A5690" t="inlineStr">
        <is>
          <t>TW-PIF</t>
        </is>
      </c>
      <c r="B5690" t="inlineStr">
        <is>
          <t>Pingtung</t>
        </is>
      </c>
      <c r="C5690" t="inlineStr">
        <is>
          <t>TWPingtung</t>
        </is>
      </c>
    </row>
    <row r="5691">
      <c r="A5691" t="inlineStr">
        <is>
          <t>TW-TTT</t>
        </is>
      </c>
      <c r="B5691" t="inlineStr">
        <is>
          <t>Taitung</t>
        </is>
      </c>
      <c r="C5691" t="inlineStr">
        <is>
          <t>TWTaitung</t>
        </is>
      </c>
    </row>
    <row r="5692">
      <c r="A5692" t="inlineStr">
        <is>
          <t>TW-YUN</t>
        </is>
      </c>
      <c r="B5692" t="inlineStr">
        <is>
          <t>Yunlin</t>
        </is>
      </c>
      <c r="C5692" t="inlineStr">
        <is>
          <t>TWYunlin</t>
        </is>
      </c>
    </row>
    <row r="5693">
      <c r="A5693" t="inlineStr">
        <is>
          <t>TZ-01</t>
        </is>
      </c>
      <c r="B5693" t="inlineStr">
        <is>
          <t>Arusha</t>
        </is>
      </c>
      <c r="C5693" t="inlineStr">
        <is>
          <t>TZArusha</t>
        </is>
      </c>
    </row>
    <row r="5694">
      <c r="A5694" t="inlineStr">
        <is>
          <t>TZ-02</t>
        </is>
      </c>
      <c r="B5694" t="inlineStr">
        <is>
          <t>Dar es Salaam</t>
        </is>
      </c>
      <c r="C5694" t="inlineStr">
        <is>
          <t>TZDar es Salaam</t>
        </is>
      </c>
    </row>
    <row r="5695">
      <c r="A5695" t="inlineStr">
        <is>
          <t>TZ-03</t>
        </is>
      </c>
      <c r="B5695" t="inlineStr">
        <is>
          <t>Dodoma</t>
        </is>
      </c>
      <c r="C5695" t="inlineStr">
        <is>
          <t>TZDodoma</t>
        </is>
      </c>
    </row>
    <row r="5696">
      <c r="A5696" t="inlineStr">
        <is>
          <t>TZ-04</t>
        </is>
      </c>
      <c r="B5696" t="inlineStr">
        <is>
          <t>Iringa</t>
        </is>
      </c>
      <c r="C5696" t="inlineStr">
        <is>
          <t>TZIringa</t>
        </is>
      </c>
    </row>
    <row r="5697">
      <c r="A5697" t="inlineStr">
        <is>
          <t>TZ-05</t>
        </is>
      </c>
      <c r="B5697" t="inlineStr">
        <is>
          <t>Kagera</t>
        </is>
      </c>
      <c r="C5697" t="inlineStr">
        <is>
          <t>TZKagera</t>
        </is>
      </c>
    </row>
    <row r="5698">
      <c r="A5698" t="inlineStr">
        <is>
          <t>TZ-06</t>
        </is>
      </c>
      <c r="B5698" t="inlineStr">
        <is>
          <t>Pemba North</t>
        </is>
      </c>
      <c r="C5698" t="inlineStr">
        <is>
          <t>TZPemba North</t>
        </is>
      </c>
    </row>
    <row r="5699">
      <c r="A5699" t="inlineStr">
        <is>
          <t>TZ-06</t>
        </is>
      </c>
      <c r="B5699" t="inlineStr">
        <is>
          <t>Kaskazini Pemba</t>
        </is>
      </c>
      <c r="C5699" t="inlineStr">
        <is>
          <t>TZKaskazini Pemba</t>
        </is>
      </c>
    </row>
    <row r="5700">
      <c r="A5700" t="inlineStr">
        <is>
          <t>TZ-07</t>
        </is>
      </c>
      <c r="B5700" t="inlineStr">
        <is>
          <t>Zanzibar North</t>
        </is>
      </c>
      <c r="C5700" t="inlineStr">
        <is>
          <t>TZZanzibar North</t>
        </is>
      </c>
    </row>
    <row r="5701">
      <c r="A5701" t="inlineStr">
        <is>
          <t>TZ-07</t>
        </is>
      </c>
      <c r="B5701" t="inlineStr">
        <is>
          <t>Kaskazini Unguja</t>
        </is>
      </c>
      <c r="C5701" t="inlineStr">
        <is>
          <t>TZKaskazini Unguja</t>
        </is>
      </c>
    </row>
    <row r="5702">
      <c r="A5702" t="inlineStr">
        <is>
          <t>TZ-08</t>
        </is>
      </c>
      <c r="B5702" t="inlineStr">
        <is>
          <t>Kigoma</t>
        </is>
      </c>
      <c r="C5702" t="inlineStr">
        <is>
          <t>TZKigoma</t>
        </is>
      </c>
    </row>
    <row r="5703">
      <c r="A5703" t="inlineStr">
        <is>
          <t>TZ-09</t>
        </is>
      </c>
      <c r="B5703" t="inlineStr">
        <is>
          <t>Kilimanjaro</t>
        </is>
      </c>
      <c r="C5703" t="inlineStr">
        <is>
          <t>TZKilimanjaro</t>
        </is>
      </c>
    </row>
    <row r="5704">
      <c r="A5704" t="inlineStr">
        <is>
          <t>TZ-10</t>
        </is>
      </c>
      <c r="B5704" t="inlineStr">
        <is>
          <t>Pemba South</t>
        </is>
      </c>
      <c r="C5704" t="inlineStr">
        <is>
          <t>TZPemba South</t>
        </is>
      </c>
    </row>
    <row r="5705">
      <c r="A5705" t="inlineStr">
        <is>
          <t>TZ-10</t>
        </is>
      </c>
      <c r="B5705" t="inlineStr">
        <is>
          <t>Kusini Pemba</t>
        </is>
      </c>
      <c r="C5705" t="inlineStr">
        <is>
          <t>TZKusini Pemba</t>
        </is>
      </c>
    </row>
    <row r="5706">
      <c r="A5706" t="inlineStr">
        <is>
          <t>TZ-11</t>
        </is>
      </c>
      <c r="B5706" t="inlineStr">
        <is>
          <t>Zanzibar South</t>
        </is>
      </c>
      <c r="C5706" t="inlineStr">
        <is>
          <t>TZZanzibar South</t>
        </is>
      </c>
    </row>
    <row r="5707">
      <c r="A5707" t="inlineStr">
        <is>
          <t>TZ-11</t>
        </is>
      </c>
      <c r="B5707" t="inlineStr">
        <is>
          <t>Kusini Unguja</t>
        </is>
      </c>
      <c r="C5707" t="inlineStr">
        <is>
          <t>TZKusini Unguja</t>
        </is>
      </c>
    </row>
    <row r="5708">
      <c r="A5708" t="inlineStr">
        <is>
          <t>TZ-12</t>
        </is>
      </c>
      <c r="B5708" t="inlineStr">
        <is>
          <t>Lindi</t>
        </is>
      </c>
      <c r="C5708" t="inlineStr">
        <is>
          <t>TZLindi</t>
        </is>
      </c>
    </row>
    <row r="5709">
      <c r="A5709" t="inlineStr">
        <is>
          <t>TZ-13</t>
        </is>
      </c>
      <c r="B5709" t="inlineStr">
        <is>
          <t>Mara</t>
        </is>
      </c>
      <c r="C5709" t="inlineStr">
        <is>
          <t>TZMara</t>
        </is>
      </c>
    </row>
    <row r="5710">
      <c r="A5710" t="inlineStr">
        <is>
          <t>TZ-14</t>
        </is>
      </c>
      <c r="B5710" t="inlineStr">
        <is>
          <t>Mbeya</t>
        </is>
      </c>
      <c r="C5710" t="inlineStr">
        <is>
          <t>TZMbeya</t>
        </is>
      </c>
    </row>
    <row r="5711">
      <c r="A5711" t="inlineStr">
        <is>
          <t>TZ-15</t>
        </is>
      </c>
      <c r="B5711" t="inlineStr">
        <is>
          <t>Zanzibar West</t>
        </is>
      </c>
      <c r="C5711" t="inlineStr">
        <is>
          <t>TZZanzibar West</t>
        </is>
      </c>
    </row>
    <row r="5712">
      <c r="A5712" t="inlineStr">
        <is>
          <t>TZ-15</t>
        </is>
      </c>
      <c r="B5712" t="inlineStr">
        <is>
          <t>Mjini Magharibi</t>
        </is>
      </c>
      <c r="C5712" t="inlineStr">
        <is>
          <t>TZMjini Magharibi</t>
        </is>
      </c>
    </row>
    <row r="5713">
      <c r="A5713" t="inlineStr">
        <is>
          <t>TZ-16</t>
        </is>
      </c>
      <c r="B5713" t="inlineStr">
        <is>
          <t>Morogoro</t>
        </is>
      </c>
      <c r="C5713" t="inlineStr">
        <is>
          <t>TZMorogoro</t>
        </is>
      </c>
    </row>
    <row r="5714">
      <c r="A5714" t="inlineStr">
        <is>
          <t>TZ-17</t>
        </is>
      </c>
      <c r="B5714" t="inlineStr">
        <is>
          <t>Mtwara</t>
        </is>
      </c>
      <c r="C5714" t="inlineStr">
        <is>
          <t>TZMtwara</t>
        </is>
      </c>
    </row>
    <row r="5715">
      <c r="A5715" t="inlineStr">
        <is>
          <t>TZ-18</t>
        </is>
      </c>
      <c r="B5715" t="inlineStr">
        <is>
          <t>Mwanza</t>
        </is>
      </c>
      <c r="C5715" t="inlineStr">
        <is>
          <t>TZMwanza</t>
        </is>
      </c>
    </row>
    <row r="5716">
      <c r="A5716" t="inlineStr">
        <is>
          <t>TZ-19</t>
        </is>
      </c>
      <c r="B5716" t="inlineStr">
        <is>
          <t>Coast</t>
        </is>
      </c>
      <c r="C5716" t="inlineStr">
        <is>
          <t>TZCoast</t>
        </is>
      </c>
    </row>
    <row r="5717">
      <c r="A5717" t="inlineStr">
        <is>
          <t>TZ-19</t>
        </is>
      </c>
      <c r="B5717" t="inlineStr">
        <is>
          <t>Pwani</t>
        </is>
      </c>
      <c r="C5717" t="inlineStr">
        <is>
          <t>TZPwani</t>
        </is>
      </c>
    </row>
    <row r="5718">
      <c r="A5718" t="inlineStr">
        <is>
          <t>TZ-20</t>
        </is>
      </c>
      <c r="B5718" t="inlineStr">
        <is>
          <t>Rukwa</t>
        </is>
      </c>
      <c r="C5718" t="inlineStr">
        <is>
          <t>TZRukwa</t>
        </is>
      </c>
    </row>
    <row r="5719">
      <c r="A5719" t="inlineStr">
        <is>
          <t>TZ-21</t>
        </is>
      </c>
      <c r="B5719" t="inlineStr">
        <is>
          <t>Ruvuma</t>
        </is>
      </c>
      <c r="C5719" t="inlineStr">
        <is>
          <t>TZRuvuma</t>
        </is>
      </c>
    </row>
    <row r="5720">
      <c r="A5720" t="inlineStr">
        <is>
          <t>TZ-22</t>
        </is>
      </c>
      <c r="B5720" t="inlineStr">
        <is>
          <t>Shinyanga</t>
        </is>
      </c>
      <c r="C5720" t="inlineStr">
        <is>
          <t>TZShinyanga</t>
        </is>
      </c>
    </row>
    <row r="5721">
      <c r="A5721" t="inlineStr">
        <is>
          <t>TZ-23</t>
        </is>
      </c>
      <c r="B5721" t="inlineStr">
        <is>
          <t>Singida</t>
        </is>
      </c>
      <c r="C5721" t="inlineStr">
        <is>
          <t>TZSingida</t>
        </is>
      </c>
    </row>
    <row r="5722">
      <c r="A5722" t="inlineStr">
        <is>
          <t>TZ-24</t>
        </is>
      </c>
      <c r="B5722" t="inlineStr">
        <is>
          <t>Tabora</t>
        </is>
      </c>
      <c r="C5722" t="inlineStr">
        <is>
          <t>TZTabora</t>
        </is>
      </c>
    </row>
    <row r="5723">
      <c r="A5723" t="inlineStr">
        <is>
          <t>TZ-25</t>
        </is>
      </c>
      <c r="B5723" t="inlineStr">
        <is>
          <t>Tanga</t>
        </is>
      </c>
      <c r="C5723" t="inlineStr">
        <is>
          <t>TZTanga</t>
        </is>
      </c>
    </row>
    <row r="5724">
      <c r="A5724" t="inlineStr">
        <is>
          <t>TZ-26</t>
        </is>
      </c>
      <c r="B5724" t="inlineStr">
        <is>
          <t>Manyara</t>
        </is>
      </c>
      <c r="C5724" t="inlineStr">
        <is>
          <t>TZManyara</t>
        </is>
      </c>
    </row>
    <row r="5725">
      <c r="A5725" t="inlineStr">
        <is>
          <t>TZ-27</t>
        </is>
      </c>
      <c r="B5725" t="inlineStr">
        <is>
          <t>Geita</t>
        </is>
      </c>
      <c r="C5725" t="inlineStr">
        <is>
          <t>TZGeita</t>
        </is>
      </c>
    </row>
    <row r="5726">
      <c r="A5726" t="inlineStr">
        <is>
          <t>TZ-28</t>
        </is>
      </c>
      <c r="B5726" t="inlineStr">
        <is>
          <t>Katavi</t>
        </is>
      </c>
      <c r="C5726" t="inlineStr">
        <is>
          <t>TZKatavi</t>
        </is>
      </c>
    </row>
    <row r="5727">
      <c r="A5727" t="inlineStr">
        <is>
          <t>TZ-29</t>
        </is>
      </c>
      <c r="B5727" t="inlineStr">
        <is>
          <t>Njombe</t>
        </is>
      </c>
      <c r="C5727" t="inlineStr">
        <is>
          <t>TZNjombe</t>
        </is>
      </c>
    </row>
    <row r="5728">
      <c r="A5728" t="inlineStr">
        <is>
          <t>TZ-30</t>
        </is>
      </c>
      <c r="B5728" t="inlineStr">
        <is>
          <t>Simiyu</t>
        </is>
      </c>
      <c r="C5728" t="inlineStr">
        <is>
          <t>TZSimiyu</t>
        </is>
      </c>
    </row>
    <row r="5729">
      <c r="A5729" t="inlineStr">
        <is>
          <t>TZ-31</t>
        </is>
      </c>
      <c r="B5729" t="inlineStr">
        <is>
          <t>Songwe</t>
        </is>
      </c>
      <c r="C5729" t="inlineStr">
        <is>
          <t>TZSongwe</t>
        </is>
      </c>
    </row>
    <row r="5730">
      <c r="A5730" t="inlineStr">
        <is>
          <t>TZ-31</t>
        </is>
      </c>
      <c r="B5730" t="inlineStr">
        <is>
          <t>Songwe</t>
        </is>
      </c>
      <c r="C5730" t="inlineStr">
        <is>
          <t>TZSongwe</t>
        </is>
      </c>
    </row>
    <row r="5731">
      <c r="A5731" t="inlineStr">
        <is>
          <t>UA-30</t>
        </is>
      </c>
      <c r="B5731" t="inlineStr">
        <is>
          <t>Kyiv</t>
        </is>
      </c>
      <c r="C5731" t="inlineStr">
        <is>
          <t>UAKyiv</t>
        </is>
      </c>
    </row>
    <row r="5732">
      <c r="A5732" t="inlineStr">
        <is>
          <t>UA-40</t>
        </is>
      </c>
      <c r="B5732" t="inlineStr">
        <is>
          <t>Sevastopol</t>
        </is>
      </c>
      <c r="C5732" t="inlineStr">
        <is>
          <t>UASevastopol</t>
        </is>
      </c>
    </row>
    <row r="5733">
      <c r="A5733" t="inlineStr">
        <is>
          <t>UA-05</t>
        </is>
      </c>
      <c r="B5733" t="inlineStr">
        <is>
          <t>Vinnytska oblast</t>
        </is>
      </c>
      <c r="C5733" t="inlineStr">
        <is>
          <t>UAVinnytska oblast</t>
        </is>
      </c>
    </row>
    <row r="5734">
      <c r="A5734" t="inlineStr">
        <is>
          <t>UA-07</t>
        </is>
      </c>
      <c r="B5734" t="inlineStr">
        <is>
          <t>Volynska oblast</t>
        </is>
      </c>
      <c r="C5734" t="inlineStr">
        <is>
          <t>UAVolynska oblast</t>
        </is>
      </c>
    </row>
    <row r="5735">
      <c r="A5735" t="inlineStr">
        <is>
          <t>UA-09</t>
        </is>
      </c>
      <c r="B5735" t="inlineStr">
        <is>
          <t>Luhanska oblast</t>
        </is>
      </c>
      <c r="C5735" t="inlineStr">
        <is>
          <t>UALuhanska oblast</t>
        </is>
      </c>
    </row>
    <row r="5736">
      <c r="A5736" t="inlineStr">
        <is>
          <t>UA-12</t>
        </is>
      </c>
      <c r="B5736" t="inlineStr">
        <is>
          <t>Dnipropetrovska oblast</t>
        </is>
      </c>
      <c r="C5736" t="inlineStr">
        <is>
          <t>UADnipropetrovska oblast</t>
        </is>
      </c>
    </row>
    <row r="5737">
      <c r="A5737" t="inlineStr">
        <is>
          <t>UA-14</t>
        </is>
      </c>
      <c r="B5737" t="inlineStr">
        <is>
          <t>Donetska oblast</t>
        </is>
      </c>
      <c r="C5737" t="inlineStr">
        <is>
          <t>UADonetska oblast</t>
        </is>
      </c>
    </row>
    <row r="5738">
      <c r="A5738" t="inlineStr">
        <is>
          <t>UA-18</t>
        </is>
      </c>
      <c r="B5738" t="inlineStr">
        <is>
          <t>Zhytomyrska oblast</t>
        </is>
      </c>
      <c r="C5738" t="inlineStr">
        <is>
          <t>UAZhytomyrska oblast</t>
        </is>
      </c>
    </row>
    <row r="5739">
      <c r="A5739" t="inlineStr">
        <is>
          <t>UA-21</t>
        </is>
      </c>
      <c r="B5739" t="inlineStr">
        <is>
          <t>Zakarpatska oblast</t>
        </is>
      </c>
      <c r="C5739" t="inlineStr">
        <is>
          <t>UAZakarpatska oblast</t>
        </is>
      </c>
    </row>
    <row r="5740">
      <c r="A5740" t="inlineStr">
        <is>
          <t>UA-23</t>
        </is>
      </c>
      <c r="B5740" t="inlineStr">
        <is>
          <t>Zaporizka oblast</t>
        </is>
      </c>
      <c r="C5740" t="inlineStr">
        <is>
          <t>UAZaporizka oblast</t>
        </is>
      </c>
    </row>
    <row r="5741">
      <c r="A5741" t="inlineStr">
        <is>
          <t>UA-26</t>
        </is>
      </c>
      <c r="B5741" t="inlineStr">
        <is>
          <t>Ivano-Frankivska oblast</t>
        </is>
      </c>
      <c r="C5741" t="inlineStr">
        <is>
          <t>UAIvano-Frankivska oblast</t>
        </is>
      </c>
    </row>
    <row r="5742">
      <c r="A5742" t="inlineStr">
        <is>
          <t>UA-32</t>
        </is>
      </c>
      <c r="B5742" t="inlineStr">
        <is>
          <t>Kyivska oblast</t>
        </is>
      </c>
      <c r="C5742" t="inlineStr">
        <is>
          <t>UAKyivska oblast</t>
        </is>
      </c>
    </row>
    <row r="5743">
      <c r="A5743" t="inlineStr">
        <is>
          <t>UA-35</t>
        </is>
      </c>
      <c r="B5743" t="inlineStr">
        <is>
          <t>Kirovohradska oblast</t>
        </is>
      </c>
      <c r="C5743" t="inlineStr">
        <is>
          <t>UAKirovohradska oblast</t>
        </is>
      </c>
    </row>
    <row r="5744">
      <c r="A5744" t="inlineStr">
        <is>
          <t>UA-46</t>
        </is>
      </c>
      <c r="B5744" t="inlineStr">
        <is>
          <t>Lvivska oblast</t>
        </is>
      </c>
      <c r="C5744" t="inlineStr">
        <is>
          <t>UALvivska oblast</t>
        </is>
      </c>
    </row>
    <row r="5745">
      <c r="A5745" t="inlineStr">
        <is>
          <t>UA-48</t>
        </is>
      </c>
      <c r="B5745" t="inlineStr">
        <is>
          <t>Mykolaivska oblast</t>
        </is>
      </c>
      <c r="C5745" t="inlineStr">
        <is>
          <t>UAMykolaivska oblast</t>
        </is>
      </c>
    </row>
    <row r="5746">
      <c r="A5746" t="inlineStr">
        <is>
          <t>UA-51</t>
        </is>
      </c>
      <c r="B5746" t="inlineStr">
        <is>
          <t>Odeska oblast</t>
        </is>
      </c>
      <c r="C5746" t="inlineStr">
        <is>
          <t>UAOdeska oblast</t>
        </is>
      </c>
    </row>
    <row r="5747">
      <c r="A5747" t="inlineStr">
        <is>
          <t>UA-53</t>
        </is>
      </c>
      <c r="B5747" t="inlineStr">
        <is>
          <t>Poltavska oblast</t>
        </is>
      </c>
      <c r="C5747" t="inlineStr">
        <is>
          <t>UAPoltavska oblast</t>
        </is>
      </c>
    </row>
    <row r="5748">
      <c r="A5748" t="inlineStr">
        <is>
          <t>UA-56</t>
        </is>
      </c>
      <c r="B5748" t="inlineStr">
        <is>
          <t>Rivnenska oblast</t>
        </is>
      </c>
      <c r="C5748" t="inlineStr">
        <is>
          <t>UARivnenska oblast</t>
        </is>
      </c>
    </row>
    <row r="5749">
      <c r="A5749" t="inlineStr">
        <is>
          <t>UA-59</t>
        </is>
      </c>
      <c r="B5749" t="inlineStr">
        <is>
          <t>Sumska oblast</t>
        </is>
      </c>
      <c r="C5749" t="inlineStr">
        <is>
          <t>UASumska oblast</t>
        </is>
      </c>
    </row>
    <row r="5750">
      <c r="A5750" t="inlineStr">
        <is>
          <t>UA-61</t>
        </is>
      </c>
      <c r="B5750" t="inlineStr">
        <is>
          <t>Ternopilska oblast</t>
        </is>
      </c>
      <c r="C5750" t="inlineStr">
        <is>
          <t>UATernopilska oblast</t>
        </is>
      </c>
    </row>
    <row r="5751">
      <c r="A5751" t="inlineStr">
        <is>
          <t>UA-63</t>
        </is>
      </c>
      <c r="B5751" t="inlineStr">
        <is>
          <t>Kharkivska oblast</t>
        </is>
      </c>
      <c r="C5751" t="inlineStr">
        <is>
          <t>UAKharkivska oblast</t>
        </is>
      </c>
    </row>
    <row r="5752">
      <c r="A5752" t="inlineStr">
        <is>
          <t>UA-65</t>
        </is>
      </c>
      <c r="B5752" t="inlineStr">
        <is>
          <t>Khersonska oblast</t>
        </is>
      </c>
      <c r="C5752" t="inlineStr">
        <is>
          <t>UAKhersonska oblast</t>
        </is>
      </c>
    </row>
    <row r="5753">
      <c r="A5753" t="inlineStr">
        <is>
          <t>UA-68</t>
        </is>
      </c>
      <c r="B5753" t="inlineStr">
        <is>
          <t>Khmelnytska oblast</t>
        </is>
      </c>
      <c r="C5753" t="inlineStr">
        <is>
          <t>UAKhmelnytska oblast</t>
        </is>
      </c>
    </row>
    <row r="5754">
      <c r="A5754" t="inlineStr">
        <is>
          <t>UA-71</t>
        </is>
      </c>
      <c r="B5754" t="inlineStr">
        <is>
          <t>Cherkaska oblast</t>
        </is>
      </c>
      <c r="C5754" t="inlineStr">
        <is>
          <t>UACherkaska oblast</t>
        </is>
      </c>
    </row>
    <row r="5755">
      <c r="A5755" t="inlineStr">
        <is>
          <t>UA-74</t>
        </is>
      </c>
      <c r="B5755" t="inlineStr">
        <is>
          <t>Chernihivska oblast</t>
        </is>
      </c>
      <c r="C5755" t="inlineStr">
        <is>
          <t>UAChernihivska oblast</t>
        </is>
      </c>
    </row>
    <row r="5756">
      <c r="A5756" t="inlineStr">
        <is>
          <t>UA-77</t>
        </is>
      </c>
      <c r="B5756" t="inlineStr">
        <is>
          <t>Chernivetska oblast</t>
        </is>
      </c>
      <c r="C5756" t="inlineStr">
        <is>
          <t>UAChernivetska oblast</t>
        </is>
      </c>
    </row>
    <row r="5757">
      <c r="A5757" t="inlineStr">
        <is>
          <t>UA-43</t>
        </is>
      </c>
      <c r="B5757" t="inlineStr">
        <is>
          <t>Avtonomna Respublika Krym</t>
        </is>
      </c>
      <c r="C5757" t="inlineStr">
        <is>
          <t>UAAvtonomna Respublika Krym</t>
        </is>
      </c>
    </row>
    <row r="5758">
      <c r="A5758" t="inlineStr">
        <is>
          <t>UG-C</t>
        </is>
      </c>
      <c r="B5758" t="inlineStr">
        <is>
          <t>Central</t>
        </is>
      </c>
      <c r="C5758" t="inlineStr">
        <is>
          <t>UGCentral</t>
        </is>
      </c>
    </row>
    <row r="5759">
      <c r="A5759" t="inlineStr">
        <is>
          <t>UG-101</t>
        </is>
      </c>
      <c r="B5759" t="inlineStr">
        <is>
          <t>Kalangala</t>
        </is>
      </c>
      <c r="C5759" t="inlineStr">
        <is>
          <t>UGKalangala</t>
        </is>
      </c>
    </row>
    <row r="5760">
      <c r="A5760" t="inlineStr">
        <is>
          <t>UG-103</t>
        </is>
      </c>
      <c r="B5760" t="inlineStr">
        <is>
          <t>Kiboga</t>
        </is>
      </c>
      <c r="C5760" t="inlineStr">
        <is>
          <t>UGKiboga</t>
        </is>
      </c>
    </row>
    <row r="5761">
      <c r="A5761" t="inlineStr">
        <is>
          <t>UG-104</t>
        </is>
      </c>
      <c r="B5761" t="inlineStr">
        <is>
          <t>Luwero</t>
        </is>
      </c>
      <c r="C5761" t="inlineStr">
        <is>
          <t>UGLuwero</t>
        </is>
      </c>
    </row>
    <row r="5762">
      <c r="A5762" t="inlineStr">
        <is>
          <t>UG-105</t>
        </is>
      </c>
      <c r="B5762" t="inlineStr">
        <is>
          <t>Masaka</t>
        </is>
      </c>
      <c r="C5762" t="inlineStr">
        <is>
          <t>UGMasaka</t>
        </is>
      </c>
    </row>
    <row r="5763">
      <c r="A5763" t="inlineStr">
        <is>
          <t>UG-106</t>
        </is>
      </c>
      <c r="B5763" t="inlineStr">
        <is>
          <t>Mpigi</t>
        </is>
      </c>
      <c r="C5763" t="inlineStr">
        <is>
          <t>UGMpigi</t>
        </is>
      </c>
    </row>
    <row r="5764">
      <c r="A5764" t="inlineStr">
        <is>
          <t>UG-107</t>
        </is>
      </c>
      <c r="B5764" t="inlineStr">
        <is>
          <t>Mubende</t>
        </is>
      </c>
      <c r="C5764" t="inlineStr">
        <is>
          <t>UGMubende</t>
        </is>
      </c>
    </row>
    <row r="5765">
      <c r="A5765" t="inlineStr">
        <is>
          <t>UG-108</t>
        </is>
      </c>
      <c r="B5765" t="inlineStr">
        <is>
          <t>Mukono</t>
        </is>
      </c>
      <c r="C5765" t="inlineStr">
        <is>
          <t>UGMukono</t>
        </is>
      </c>
    </row>
    <row r="5766">
      <c r="A5766" t="inlineStr">
        <is>
          <t>UG-109</t>
        </is>
      </c>
      <c r="B5766" t="inlineStr">
        <is>
          <t>Nakasongola</t>
        </is>
      </c>
      <c r="C5766" t="inlineStr">
        <is>
          <t>UGNakasongola</t>
        </is>
      </c>
    </row>
    <row r="5767">
      <c r="A5767" t="inlineStr">
        <is>
          <t>UG-110</t>
        </is>
      </c>
      <c r="B5767" t="inlineStr">
        <is>
          <t>Rakai</t>
        </is>
      </c>
      <c r="C5767" t="inlineStr">
        <is>
          <t>UGRakai</t>
        </is>
      </c>
    </row>
    <row r="5768">
      <c r="A5768" t="inlineStr">
        <is>
          <t>UG-111</t>
        </is>
      </c>
      <c r="B5768" t="inlineStr">
        <is>
          <t>Sembabule</t>
        </is>
      </c>
      <c r="C5768" t="inlineStr">
        <is>
          <t>UGSembabule</t>
        </is>
      </c>
    </row>
    <row r="5769">
      <c r="A5769" t="inlineStr">
        <is>
          <t>UG-112</t>
        </is>
      </c>
      <c r="B5769" t="inlineStr">
        <is>
          <t>Kayunga</t>
        </is>
      </c>
      <c r="C5769" t="inlineStr">
        <is>
          <t>UGKayunga</t>
        </is>
      </c>
    </row>
    <row r="5770">
      <c r="A5770" t="inlineStr">
        <is>
          <t>UG-113</t>
        </is>
      </c>
      <c r="B5770" t="inlineStr">
        <is>
          <t>Wakiso</t>
        </is>
      </c>
      <c r="C5770" t="inlineStr">
        <is>
          <t>UGWakiso</t>
        </is>
      </c>
    </row>
    <row r="5771">
      <c r="A5771" t="inlineStr">
        <is>
          <t>UG-114</t>
        </is>
      </c>
      <c r="B5771" t="inlineStr">
        <is>
          <t>Lyantonde</t>
        </is>
      </c>
      <c r="C5771" t="inlineStr">
        <is>
          <t>UGLyantonde</t>
        </is>
      </c>
    </row>
    <row r="5772">
      <c r="A5772" t="inlineStr">
        <is>
          <t>UG-115</t>
        </is>
      </c>
      <c r="B5772" t="inlineStr">
        <is>
          <t>Mityana</t>
        </is>
      </c>
      <c r="C5772" t="inlineStr">
        <is>
          <t>UGMityana</t>
        </is>
      </c>
    </row>
    <row r="5773">
      <c r="A5773" t="inlineStr">
        <is>
          <t>UG-116</t>
        </is>
      </c>
      <c r="B5773" t="inlineStr">
        <is>
          <t>Nakaseke</t>
        </is>
      </c>
      <c r="C5773" t="inlineStr">
        <is>
          <t>UGNakaseke</t>
        </is>
      </c>
    </row>
    <row r="5774">
      <c r="A5774" t="inlineStr">
        <is>
          <t>UG-117</t>
        </is>
      </c>
      <c r="B5774" t="inlineStr">
        <is>
          <t>Buikwe</t>
        </is>
      </c>
      <c r="C5774" t="inlineStr">
        <is>
          <t>UGBuikwe</t>
        </is>
      </c>
    </row>
    <row r="5775">
      <c r="A5775" t="inlineStr">
        <is>
          <t>UG-118</t>
        </is>
      </c>
      <c r="B5775" t="inlineStr">
        <is>
          <t>Bukomansibi</t>
        </is>
      </c>
      <c r="C5775" t="inlineStr">
        <is>
          <t>UGBukomansibi</t>
        </is>
      </c>
    </row>
    <row r="5776">
      <c r="A5776" t="inlineStr">
        <is>
          <t>UG-119</t>
        </is>
      </c>
      <c r="B5776" t="inlineStr">
        <is>
          <t>Butambala</t>
        </is>
      </c>
      <c r="C5776" t="inlineStr">
        <is>
          <t>UGButambala</t>
        </is>
      </c>
    </row>
    <row r="5777">
      <c r="A5777" t="inlineStr">
        <is>
          <t>UG-120</t>
        </is>
      </c>
      <c r="B5777" t="inlineStr">
        <is>
          <t>Buvuma</t>
        </is>
      </c>
      <c r="C5777" t="inlineStr">
        <is>
          <t>UGBuvuma</t>
        </is>
      </c>
    </row>
    <row r="5778">
      <c r="A5778" t="inlineStr">
        <is>
          <t>UG-121</t>
        </is>
      </c>
      <c r="B5778" t="inlineStr">
        <is>
          <t>Gomba</t>
        </is>
      </c>
      <c r="C5778" t="inlineStr">
        <is>
          <t>UGGomba</t>
        </is>
      </c>
    </row>
    <row r="5779">
      <c r="A5779" t="inlineStr">
        <is>
          <t>UG-122</t>
        </is>
      </c>
      <c r="B5779" t="inlineStr">
        <is>
          <t>Kalungu</t>
        </is>
      </c>
      <c r="C5779" t="inlineStr">
        <is>
          <t>UGKalungu</t>
        </is>
      </c>
    </row>
    <row r="5780">
      <c r="A5780" t="inlineStr">
        <is>
          <t>UG-123</t>
        </is>
      </c>
      <c r="B5780" t="inlineStr">
        <is>
          <t>Kyankwanzi</t>
        </is>
      </c>
      <c r="C5780" t="inlineStr">
        <is>
          <t>UGKyankwanzi</t>
        </is>
      </c>
    </row>
    <row r="5781">
      <c r="A5781" t="inlineStr">
        <is>
          <t>UG-124</t>
        </is>
      </c>
      <c r="B5781" t="inlineStr">
        <is>
          <t>Lwengo</t>
        </is>
      </c>
      <c r="C5781" t="inlineStr">
        <is>
          <t>UGLwengo</t>
        </is>
      </c>
    </row>
    <row r="5782">
      <c r="A5782" t="inlineStr">
        <is>
          <t>UG-125</t>
        </is>
      </c>
      <c r="B5782" t="inlineStr">
        <is>
          <t>Kyotera</t>
        </is>
      </c>
      <c r="C5782" t="inlineStr">
        <is>
          <t>UGKyotera</t>
        </is>
      </c>
    </row>
    <row r="5783">
      <c r="A5783" t="inlineStr">
        <is>
          <t>UG-126</t>
        </is>
      </c>
      <c r="B5783" t="inlineStr">
        <is>
          <t>Kasanda</t>
        </is>
      </c>
      <c r="C5783" t="inlineStr">
        <is>
          <t>UGKasanda</t>
        </is>
      </c>
    </row>
    <row r="5784">
      <c r="A5784" t="inlineStr">
        <is>
          <t>UG-102</t>
        </is>
      </c>
      <c r="B5784" t="inlineStr">
        <is>
          <t>Kampala</t>
        </is>
      </c>
      <c r="C5784" t="inlineStr">
        <is>
          <t>UGKampala</t>
        </is>
      </c>
    </row>
    <row r="5785">
      <c r="A5785" t="inlineStr">
        <is>
          <t>UG-E</t>
        </is>
      </c>
      <c r="B5785" t="inlineStr">
        <is>
          <t>Eastern</t>
        </is>
      </c>
      <c r="C5785" t="inlineStr">
        <is>
          <t>UGEastern</t>
        </is>
      </c>
    </row>
    <row r="5786">
      <c r="A5786" t="inlineStr">
        <is>
          <t>UG-201</t>
        </is>
      </c>
      <c r="B5786" t="inlineStr">
        <is>
          <t>Bugiri</t>
        </is>
      </c>
      <c r="C5786" t="inlineStr">
        <is>
          <t>UGBugiri</t>
        </is>
      </c>
    </row>
    <row r="5787">
      <c r="A5787" t="inlineStr">
        <is>
          <t>UG-202</t>
        </is>
      </c>
      <c r="B5787" t="inlineStr">
        <is>
          <t>Busia</t>
        </is>
      </c>
      <c r="C5787" t="inlineStr">
        <is>
          <t>UGBusia</t>
        </is>
      </c>
    </row>
    <row r="5788">
      <c r="A5788" t="inlineStr">
        <is>
          <t>UG-203</t>
        </is>
      </c>
      <c r="B5788" t="inlineStr">
        <is>
          <t>Iganga</t>
        </is>
      </c>
      <c r="C5788" t="inlineStr">
        <is>
          <t>UGIganga</t>
        </is>
      </c>
    </row>
    <row r="5789">
      <c r="A5789" t="inlineStr">
        <is>
          <t>UG-204</t>
        </is>
      </c>
      <c r="B5789" t="inlineStr">
        <is>
          <t>Jinja</t>
        </is>
      </c>
      <c r="C5789" t="inlineStr">
        <is>
          <t>UGJinja</t>
        </is>
      </c>
    </row>
    <row r="5790">
      <c r="A5790" t="inlineStr">
        <is>
          <t>UG-205</t>
        </is>
      </c>
      <c r="B5790" t="inlineStr">
        <is>
          <t>Kamuli</t>
        </is>
      </c>
      <c r="C5790" t="inlineStr">
        <is>
          <t>UGKamuli</t>
        </is>
      </c>
    </row>
    <row r="5791">
      <c r="A5791" t="inlineStr">
        <is>
          <t>UG-206</t>
        </is>
      </c>
      <c r="B5791" t="inlineStr">
        <is>
          <t>Kapchorwa</t>
        </is>
      </c>
      <c r="C5791" t="inlineStr">
        <is>
          <t>UGKapchorwa</t>
        </is>
      </c>
    </row>
    <row r="5792">
      <c r="A5792" t="inlineStr">
        <is>
          <t>UG-207</t>
        </is>
      </c>
      <c r="B5792" t="inlineStr">
        <is>
          <t>Katakwi</t>
        </is>
      </c>
      <c r="C5792" t="inlineStr">
        <is>
          <t>UGKatakwi</t>
        </is>
      </c>
    </row>
    <row r="5793">
      <c r="A5793" t="inlineStr">
        <is>
          <t>UG-208</t>
        </is>
      </c>
      <c r="B5793" t="inlineStr">
        <is>
          <t>Kumi</t>
        </is>
      </c>
      <c r="C5793" t="inlineStr">
        <is>
          <t>UGKumi</t>
        </is>
      </c>
    </row>
    <row r="5794">
      <c r="A5794" t="inlineStr">
        <is>
          <t>UG-209</t>
        </is>
      </c>
      <c r="B5794" t="inlineStr">
        <is>
          <t>Mbale</t>
        </is>
      </c>
      <c r="C5794" t="inlineStr">
        <is>
          <t>UGMbale</t>
        </is>
      </c>
    </row>
    <row r="5795">
      <c r="A5795" t="inlineStr">
        <is>
          <t>UG-210</t>
        </is>
      </c>
      <c r="B5795" t="inlineStr">
        <is>
          <t>Pallisa</t>
        </is>
      </c>
      <c r="C5795" t="inlineStr">
        <is>
          <t>UGPallisa</t>
        </is>
      </c>
    </row>
    <row r="5796">
      <c r="A5796" t="inlineStr">
        <is>
          <t>UG-211</t>
        </is>
      </c>
      <c r="B5796" t="inlineStr">
        <is>
          <t>Soroti</t>
        </is>
      </c>
      <c r="C5796" t="inlineStr">
        <is>
          <t>UGSoroti</t>
        </is>
      </c>
    </row>
    <row r="5797">
      <c r="A5797" t="inlineStr">
        <is>
          <t>UG-212</t>
        </is>
      </c>
      <c r="B5797" t="inlineStr">
        <is>
          <t>Tororo</t>
        </is>
      </c>
      <c r="C5797" t="inlineStr">
        <is>
          <t>UGTororo</t>
        </is>
      </c>
    </row>
    <row r="5798">
      <c r="A5798" t="inlineStr">
        <is>
          <t>UG-213</t>
        </is>
      </c>
      <c r="B5798" t="inlineStr">
        <is>
          <t>Kaberamaido</t>
        </is>
      </c>
      <c r="C5798" t="inlineStr">
        <is>
          <t>UGKaberamaido</t>
        </is>
      </c>
    </row>
    <row r="5799">
      <c r="A5799" t="inlineStr">
        <is>
          <t>UG-214</t>
        </is>
      </c>
      <c r="B5799" t="inlineStr">
        <is>
          <t>Mayuge</t>
        </is>
      </c>
      <c r="C5799" t="inlineStr">
        <is>
          <t>UGMayuge</t>
        </is>
      </c>
    </row>
    <row r="5800">
      <c r="A5800" t="inlineStr">
        <is>
          <t>UG-215</t>
        </is>
      </c>
      <c r="B5800" t="inlineStr">
        <is>
          <t>Sironko</t>
        </is>
      </c>
      <c r="C5800" t="inlineStr">
        <is>
          <t>UGSironko</t>
        </is>
      </c>
    </row>
    <row r="5801">
      <c r="A5801" t="inlineStr">
        <is>
          <t>UG-216</t>
        </is>
      </c>
      <c r="B5801" t="inlineStr">
        <is>
          <t>Amuria</t>
        </is>
      </c>
      <c r="C5801" t="inlineStr">
        <is>
          <t>UGAmuria</t>
        </is>
      </c>
    </row>
    <row r="5802">
      <c r="A5802" t="inlineStr">
        <is>
          <t>UG-217</t>
        </is>
      </c>
      <c r="B5802" t="inlineStr">
        <is>
          <t>Budaka</t>
        </is>
      </c>
      <c r="C5802" t="inlineStr">
        <is>
          <t>UGBudaka</t>
        </is>
      </c>
    </row>
    <row r="5803">
      <c r="A5803" t="inlineStr">
        <is>
          <t>UG-218</t>
        </is>
      </c>
      <c r="B5803" t="inlineStr">
        <is>
          <t>Bududa</t>
        </is>
      </c>
      <c r="C5803" t="inlineStr">
        <is>
          <t>UGBududa</t>
        </is>
      </c>
    </row>
    <row r="5804">
      <c r="A5804" t="inlineStr">
        <is>
          <t>UG-219</t>
        </is>
      </c>
      <c r="B5804" t="inlineStr">
        <is>
          <t>Bukedea</t>
        </is>
      </c>
      <c r="C5804" t="inlineStr">
        <is>
          <t>UGBukedea</t>
        </is>
      </c>
    </row>
    <row r="5805">
      <c r="A5805" t="inlineStr">
        <is>
          <t>UG-220</t>
        </is>
      </c>
      <c r="B5805" t="inlineStr">
        <is>
          <t>Bukwo</t>
        </is>
      </c>
      <c r="C5805" t="inlineStr">
        <is>
          <t>UGBukwo</t>
        </is>
      </c>
    </row>
    <row r="5806">
      <c r="A5806" t="inlineStr">
        <is>
          <t>UG-221</t>
        </is>
      </c>
      <c r="B5806" t="inlineStr">
        <is>
          <t>Butaleja</t>
        </is>
      </c>
      <c r="C5806" t="inlineStr">
        <is>
          <t>UGButaleja</t>
        </is>
      </c>
    </row>
    <row r="5807">
      <c r="A5807" t="inlineStr">
        <is>
          <t>UG-222</t>
        </is>
      </c>
      <c r="B5807" t="inlineStr">
        <is>
          <t>Kaliro</t>
        </is>
      </c>
      <c r="C5807" t="inlineStr">
        <is>
          <t>UGKaliro</t>
        </is>
      </c>
    </row>
    <row r="5808">
      <c r="A5808" t="inlineStr">
        <is>
          <t>UG-223</t>
        </is>
      </c>
      <c r="B5808" t="inlineStr">
        <is>
          <t>Manafwa</t>
        </is>
      </c>
      <c r="C5808" t="inlineStr">
        <is>
          <t>UGManafwa</t>
        </is>
      </c>
    </row>
    <row r="5809">
      <c r="A5809" t="inlineStr">
        <is>
          <t>UG-224</t>
        </is>
      </c>
      <c r="B5809" t="inlineStr">
        <is>
          <t>Namutumba</t>
        </is>
      </c>
      <c r="C5809" t="inlineStr">
        <is>
          <t>UGNamutumba</t>
        </is>
      </c>
    </row>
    <row r="5810">
      <c r="A5810" t="inlineStr">
        <is>
          <t>UG-225</t>
        </is>
      </c>
      <c r="B5810" t="inlineStr">
        <is>
          <t>Bulambuli</t>
        </is>
      </c>
      <c r="C5810" t="inlineStr">
        <is>
          <t>UGBulambuli</t>
        </is>
      </c>
    </row>
    <row r="5811">
      <c r="A5811" t="inlineStr">
        <is>
          <t>UG-226</t>
        </is>
      </c>
      <c r="B5811" t="inlineStr">
        <is>
          <t>Buyende</t>
        </is>
      </c>
      <c r="C5811" t="inlineStr">
        <is>
          <t>UGBuyende</t>
        </is>
      </c>
    </row>
    <row r="5812">
      <c r="A5812" t="inlineStr">
        <is>
          <t>UG-227</t>
        </is>
      </c>
      <c r="B5812" t="inlineStr">
        <is>
          <t>Kibuku</t>
        </is>
      </c>
      <c r="C5812" t="inlineStr">
        <is>
          <t>UGKibuku</t>
        </is>
      </c>
    </row>
    <row r="5813">
      <c r="A5813" t="inlineStr">
        <is>
          <t>UG-228</t>
        </is>
      </c>
      <c r="B5813" t="inlineStr">
        <is>
          <t>Kween</t>
        </is>
      </c>
      <c r="C5813" t="inlineStr">
        <is>
          <t>UGKween</t>
        </is>
      </c>
    </row>
    <row r="5814">
      <c r="A5814" t="inlineStr">
        <is>
          <t>UG-229</t>
        </is>
      </c>
      <c r="B5814" t="inlineStr">
        <is>
          <t>Luuka</t>
        </is>
      </c>
      <c r="C5814" t="inlineStr">
        <is>
          <t>UGLuuka</t>
        </is>
      </c>
    </row>
    <row r="5815">
      <c r="A5815" t="inlineStr">
        <is>
          <t>UG-230</t>
        </is>
      </c>
      <c r="B5815" t="inlineStr">
        <is>
          <t>Namayingo</t>
        </is>
      </c>
      <c r="C5815" t="inlineStr">
        <is>
          <t>UGNamayingo</t>
        </is>
      </c>
    </row>
    <row r="5816">
      <c r="A5816" t="inlineStr">
        <is>
          <t>UG-231</t>
        </is>
      </c>
      <c r="B5816" t="inlineStr">
        <is>
          <t>Ngora</t>
        </is>
      </c>
      <c r="C5816" t="inlineStr">
        <is>
          <t>UGNgora</t>
        </is>
      </c>
    </row>
    <row r="5817">
      <c r="A5817" t="inlineStr">
        <is>
          <t>UG-232</t>
        </is>
      </c>
      <c r="B5817" t="inlineStr">
        <is>
          <t>Serere</t>
        </is>
      </c>
      <c r="C5817" t="inlineStr">
        <is>
          <t>UGSerere</t>
        </is>
      </c>
    </row>
    <row r="5818">
      <c r="A5818" t="inlineStr">
        <is>
          <t>UG-233</t>
        </is>
      </c>
      <c r="B5818" t="inlineStr">
        <is>
          <t>Butebo</t>
        </is>
      </c>
      <c r="C5818" t="inlineStr">
        <is>
          <t>UGButebo</t>
        </is>
      </c>
    </row>
    <row r="5819">
      <c r="A5819" t="inlineStr">
        <is>
          <t>UG-234</t>
        </is>
      </c>
      <c r="B5819" t="inlineStr">
        <is>
          <t>Namisindwa</t>
        </is>
      </c>
      <c r="C5819" t="inlineStr">
        <is>
          <t>UGNamisindwa</t>
        </is>
      </c>
    </row>
    <row r="5820">
      <c r="A5820" t="inlineStr">
        <is>
          <t>UG-235</t>
        </is>
      </c>
      <c r="B5820" t="inlineStr">
        <is>
          <t>Bugweri</t>
        </is>
      </c>
      <c r="C5820" t="inlineStr">
        <is>
          <t>UGBugweri</t>
        </is>
      </c>
    </row>
    <row r="5821">
      <c r="A5821" t="inlineStr">
        <is>
          <t>UG-236</t>
        </is>
      </c>
      <c r="B5821" t="inlineStr">
        <is>
          <t>Kapelebyong</t>
        </is>
      </c>
      <c r="C5821" t="inlineStr">
        <is>
          <t>UGKapelebyong</t>
        </is>
      </c>
    </row>
    <row r="5822">
      <c r="A5822" t="inlineStr">
        <is>
          <t>UG-237</t>
        </is>
      </c>
      <c r="B5822" t="inlineStr">
        <is>
          <t>Kalaki</t>
        </is>
      </c>
      <c r="C5822" t="inlineStr">
        <is>
          <t>UGKalaki</t>
        </is>
      </c>
    </row>
    <row r="5823">
      <c r="A5823" t="inlineStr">
        <is>
          <t>UG-N</t>
        </is>
      </c>
      <c r="B5823" t="inlineStr">
        <is>
          <t>Northern</t>
        </is>
      </c>
      <c r="C5823" t="inlineStr">
        <is>
          <t>UGNorthern</t>
        </is>
      </c>
    </row>
    <row r="5824">
      <c r="A5824" t="inlineStr">
        <is>
          <t>UG-301</t>
        </is>
      </c>
      <c r="B5824" t="inlineStr">
        <is>
          <t>Adjumani</t>
        </is>
      </c>
      <c r="C5824" t="inlineStr">
        <is>
          <t>UGAdjumani</t>
        </is>
      </c>
    </row>
    <row r="5825">
      <c r="A5825" t="inlineStr">
        <is>
          <t>UG-302</t>
        </is>
      </c>
      <c r="B5825" t="inlineStr">
        <is>
          <t>Apac</t>
        </is>
      </c>
      <c r="C5825" t="inlineStr">
        <is>
          <t>UGApac</t>
        </is>
      </c>
    </row>
    <row r="5826">
      <c r="A5826" t="inlineStr">
        <is>
          <t>UG-303</t>
        </is>
      </c>
      <c r="B5826" t="inlineStr">
        <is>
          <t>Arua</t>
        </is>
      </c>
      <c r="C5826" t="inlineStr">
        <is>
          <t>UGArua</t>
        </is>
      </c>
    </row>
    <row r="5827">
      <c r="A5827" t="inlineStr">
        <is>
          <t>UG-304</t>
        </is>
      </c>
      <c r="B5827" t="inlineStr">
        <is>
          <t>Gulu</t>
        </is>
      </c>
      <c r="C5827" t="inlineStr">
        <is>
          <t>UGGulu</t>
        </is>
      </c>
    </row>
    <row r="5828">
      <c r="A5828" t="inlineStr">
        <is>
          <t>UG-305</t>
        </is>
      </c>
      <c r="B5828" t="inlineStr">
        <is>
          <t>Kitgum</t>
        </is>
      </c>
      <c r="C5828" t="inlineStr">
        <is>
          <t>UGKitgum</t>
        </is>
      </c>
    </row>
    <row r="5829">
      <c r="A5829" t="inlineStr">
        <is>
          <t>UG-306</t>
        </is>
      </c>
      <c r="B5829" t="inlineStr">
        <is>
          <t>Kotido</t>
        </is>
      </c>
      <c r="C5829" t="inlineStr">
        <is>
          <t>UGKotido</t>
        </is>
      </c>
    </row>
    <row r="5830">
      <c r="A5830" t="inlineStr">
        <is>
          <t>UG-307</t>
        </is>
      </c>
      <c r="B5830" t="inlineStr">
        <is>
          <t>Lira</t>
        </is>
      </c>
      <c r="C5830" t="inlineStr">
        <is>
          <t>UGLira</t>
        </is>
      </c>
    </row>
    <row r="5831">
      <c r="A5831" t="inlineStr">
        <is>
          <t>UG-308</t>
        </is>
      </c>
      <c r="B5831" t="inlineStr">
        <is>
          <t>Moroto</t>
        </is>
      </c>
      <c r="C5831" t="inlineStr">
        <is>
          <t>UGMoroto</t>
        </is>
      </c>
    </row>
    <row r="5832">
      <c r="A5832" t="inlineStr">
        <is>
          <t>UG-309</t>
        </is>
      </c>
      <c r="B5832" t="inlineStr">
        <is>
          <t>Moyo</t>
        </is>
      </c>
      <c r="C5832" t="inlineStr">
        <is>
          <t>UGMoyo</t>
        </is>
      </c>
    </row>
    <row r="5833">
      <c r="A5833" t="inlineStr">
        <is>
          <t>UG-310</t>
        </is>
      </c>
      <c r="B5833" t="inlineStr">
        <is>
          <t>Nebbi</t>
        </is>
      </c>
      <c r="C5833" t="inlineStr">
        <is>
          <t>UGNebbi</t>
        </is>
      </c>
    </row>
    <row r="5834">
      <c r="A5834" t="inlineStr">
        <is>
          <t>UG-311</t>
        </is>
      </c>
      <c r="B5834" t="inlineStr">
        <is>
          <t>Nakapiripirit</t>
        </is>
      </c>
      <c r="C5834" t="inlineStr">
        <is>
          <t>UGNakapiripirit</t>
        </is>
      </c>
    </row>
    <row r="5835">
      <c r="A5835" t="inlineStr">
        <is>
          <t>UG-312</t>
        </is>
      </c>
      <c r="B5835" t="inlineStr">
        <is>
          <t>Pader</t>
        </is>
      </c>
      <c r="C5835" t="inlineStr">
        <is>
          <t>UGPader</t>
        </is>
      </c>
    </row>
    <row r="5836">
      <c r="A5836" t="inlineStr">
        <is>
          <t>UG-313</t>
        </is>
      </c>
      <c r="B5836" t="inlineStr">
        <is>
          <t>Yumbe</t>
        </is>
      </c>
      <c r="C5836" t="inlineStr">
        <is>
          <t>UGYumbe</t>
        </is>
      </c>
    </row>
    <row r="5837">
      <c r="A5837" t="inlineStr">
        <is>
          <t>UG-314</t>
        </is>
      </c>
      <c r="B5837" t="inlineStr">
        <is>
          <t>Abim</t>
        </is>
      </c>
      <c r="C5837" t="inlineStr">
        <is>
          <t>UGAbim</t>
        </is>
      </c>
    </row>
    <row r="5838">
      <c r="A5838" t="inlineStr">
        <is>
          <t>UG-315</t>
        </is>
      </c>
      <c r="B5838" t="inlineStr">
        <is>
          <t>Amolatar</t>
        </is>
      </c>
      <c r="C5838" t="inlineStr">
        <is>
          <t>UGAmolatar</t>
        </is>
      </c>
    </row>
    <row r="5839">
      <c r="A5839" t="inlineStr">
        <is>
          <t>UG-316</t>
        </is>
      </c>
      <c r="B5839" t="inlineStr">
        <is>
          <t>Amuru</t>
        </is>
      </c>
      <c r="C5839" t="inlineStr">
        <is>
          <t>UGAmuru</t>
        </is>
      </c>
    </row>
    <row r="5840">
      <c r="A5840" t="inlineStr">
        <is>
          <t>UG-317</t>
        </is>
      </c>
      <c r="B5840" t="inlineStr">
        <is>
          <t>Dokolo</t>
        </is>
      </c>
      <c r="C5840" t="inlineStr">
        <is>
          <t>UGDokolo</t>
        </is>
      </c>
    </row>
    <row r="5841">
      <c r="A5841" t="inlineStr">
        <is>
          <t>UG-318</t>
        </is>
      </c>
      <c r="B5841" t="inlineStr">
        <is>
          <t>Kaabong</t>
        </is>
      </c>
      <c r="C5841" t="inlineStr">
        <is>
          <t>UGKaabong</t>
        </is>
      </c>
    </row>
    <row r="5842">
      <c r="A5842" t="inlineStr">
        <is>
          <t>UG-319</t>
        </is>
      </c>
      <c r="B5842" t="inlineStr">
        <is>
          <t>Koboko</t>
        </is>
      </c>
      <c r="C5842" t="inlineStr">
        <is>
          <t>UGKoboko</t>
        </is>
      </c>
    </row>
    <row r="5843">
      <c r="A5843" t="inlineStr">
        <is>
          <t>UG-320</t>
        </is>
      </c>
      <c r="B5843" t="inlineStr">
        <is>
          <t>Maracha</t>
        </is>
      </c>
      <c r="C5843" t="inlineStr">
        <is>
          <t>UGMaracha</t>
        </is>
      </c>
    </row>
    <row r="5844">
      <c r="A5844" t="inlineStr">
        <is>
          <t>UG-321</t>
        </is>
      </c>
      <c r="B5844" t="inlineStr">
        <is>
          <t>Oyam</t>
        </is>
      </c>
      <c r="C5844" t="inlineStr">
        <is>
          <t>UGOyam</t>
        </is>
      </c>
    </row>
    <row r="5845">
      <c r="A5845" t="inlineStr">
        <is>
          <t>UG-322</t>
        </is>
      </c>
      <c r="B5845" t="inlineStr">
        <is>
          <t>Agago</t>
        </is>
      </c>
      <c r="C5845" t="inlineStr">
        <is>
          <t>UGAgago</t>
        </is>
      </c>
    </row>
    <row r="5846">
      <c r="A5846" t="inlineStr">
        <is>
          <t>UG-323</t>
        </is>
      </c>
      <c r="B5846" t="inlineStr">
        <is>
          <t>Alebtong</t>
        </is>
      </c>
      <c r="C5846" t="inlineStr">
        <is>
          <t>UGAlebtong</t>
        </is>
      </c>
    </row>
    <row r="5847">
      <c r="A5847" t="inlineStr">
        <is>
          <t>UG-324</t>
        </is>
      </c>
      <c r="B5847" t="inlineStr">
        <is>
          <t>Amudat</t>
        </is>
      </c>
      <c r="C5847" t="inlineStr">
        <is>
          <t>UGAmudat</t>
        </is>
      </c>
    </row>
    <row r="5848">
      <c r="A5848" t="inlineStr">
        <is>
          <t>UG-325</t>
        </is>
      </c>
      <c r="B5848" t="inlineStr">
        <is>
          <t>Kole</t>
        </is>
      </c>
      <c r="C5848" t="inlineStr">
        <is>
          <t>UGKole</t>
        </is>
      </c>
    </row>
    <row r="5849">
      <c r="A5849" t="inlineStr">
        <is>
          <t>UG-326</t>
        </is>
      </c>
      <c r="B5849" t="inlineStr">
        <is>
          <t>Lamwo</t>
        </is>
      </c>
      <c r="C5849" t="inlineStr">
        <is>
          <t>UGLamwo</t>
        </is>
      </c>
    </row>
    <row r="5850">
      <c r="A5850" t="inlineStr">
        <is>
          <t>UG-327</t>
        </is>
      </c>
      <c r="B5850" t="inlineStr">
        <is>
          <t>Napak</t>
        </is>
      </c>
      <c r="C5850" t="inlineStr">
        <is>
          <t>UGNapak</t>
        </is>
      </c>
    </row>
    <row r="5851">
      <c r="A5851" t="inlineStr">
        <is>
          <t>UG-328</t>
        </is>
      </c>
      <c r="B5851" t="inlineStr">
        <is>
          <t>Nwoya</t>
        </is>
      </c>
      <c r="C5851" t="inlineStr">
        <is>
          <t>UGNwoya</t>
        </is>
      </c>
    </row>
    <row r="5852">
      <c r="A5852" t="inlineStr">
        <is>
          <t>UG-329</t>
        </is>
      </c>
      <c r="B5852" t="inlineStr">
        <is>
          <t>Otuke</t>
        </is>
      </c>
      <c r="C5852" t="inlineStr">
        <is>
          <t>UGOtuke</t>
        </is>
      </c>
    </row>
    <row r="5853">
      <c r="A5853" t="inlineStr">
        <is>
          <t>UG-330</t>
        </is>
      </c>
      <c r="B5853" t="inlineStr">
        <is>
          <t>Zombo</t>
        </is>
      </c>
      <c r="C5853" t="inlineStr">
        <is>
          <t>UGZombo</t>
        </is>
      </c>
    </row>
    <row r="5854">
      <c r="A5854" t="inlineStr">
        <is>
          <t>UG-331</t>
        </is>
      </c>
      <c r="B5854" t="inlineStr">
        <is>
          <t>Omoro</t>
        </is>
      </c>
      <c r="C5854" t="inlineStr">
        <is>
          <t>UGOmoro</t>
        </is>
      </c>
    </row>
    <row r="5855">
      <c r="A5855" t="inlineStr">
        <is>
          <t>UG-332</t>
        </is>
      </c>
      <c r="B5855" t="inlineStr">
        <is>
          <t>Pakwach</t>
        </is>
      </c>
      <c r="C5855" t="inlineStr">
        <is>
          <t>UGPakwach</t>
        </is>
      </c>
    </row>
    <row r="5856">
      <c r="A5856" t="inlineStr">
        <is>
          <t>UG-333</t>
        </is>
      </c>
      <c r="B5856" t="inlineStr">
        <is>
          <t>Kwania</t>
        </is>
      </c>
      <c r="C5856" t="inlineStr">
        <is>
          <t>UGKwania</t>
        </is>
      </c>
    </row>
    <row r="5857">
      <c r="A5857" t="inlineStr">
        <is>
          <t>UG-334</t>
        </is>
      </c>
      <c r="B5857" t="inlineStr">
        <is>
          <t>Nabilatuk</t>
        </is>
      </c>
      <c r="C5857" t="inlineStr">
        <is>
          <t>UGNabilatuk</t>
        </is>
      </c>
    </row>
    <row r="5858">
      <c r="A5858" t="inlineStr">
        <is>
          <t>UG-335</t>
        </is>
      </c>
      <c r="B5858" t="inlineStr">
        <is>
          <t>Karenga</t>
        </is>
      </c>
      <c r="C5858" t="inlineStr">
        <is>
          <t>UGKarenga</t>
        </is>
      </c>
    </row>
    <row r="5859">
      <c r="A5859" t="inlineStr">
        <is>
          <t>UG-336</t>
        </is>
      </c>
      <c r="B5859" t="inlineStr">
        <is>
          <t>Madi-Okollo</t>
        </is>
      </c>
      <c r="C5859" t="inlineStr">
        <is>
          <t>UGMadi-Okollo</t>
        </is>
      </c>
    </row>
    <row r="5860">
      <c r="A5860" t="inlineStr">
        <is>
          <t>UG-337</t>
        </is>
      </c>
      <c r="B5860" t="inlineStr">
        <is>
          <t>Obongi</t>
        </is>
      </c>
      <c r="C5860" t="inlineStr">
        <is>
          <t>UGObongi</t>
        </is>
      </c>
    </row>
    <row r="5861">
      <c r="A5861" t="inlineStr">
        <is>
          <t>UG-W</t>
        </is>
      </c>
      <c r="B5861" t="inlineStr">
        <is>
          <t>Western</t>
        </is>
      </c>
      <c r="C5861" t="inlineStr">
        <is>
          <t>UGWestern</t>
        </is>
      </c>
    </row>
    <row r="5862">
      <c r="A5862" t="inlineStr">
        <is>
          <t>UG-401</t>
        </is>
      </c>
      <c r="B5862" t="inlineStr">
        <is>
          <t>Bundibugyo</t>
        </is>
      </c>
      <c r="C5862" t="inlineStr">
        <is>
          <t>UGBundibugyo</t>
        </is>
      </c>
    </row>
    <row r="5863">
      <c r="A5863" t="inlineStr">
        <is>
          <t>UG-402</t>
        </is>
      </c>
      <c r="B5863" t="inlineStr">
        <is>
          <t>Bushenyi</t>
        </is>
      </c>
      <c r="C5863" t="inlineStr">
        <is>
          <t>UGBushenyi</t>
        </is>
      </c>
    </row>
    <row r="5864">
      <c r="A5864" t="inlineStr">
        <is>
          <t>UG-403</t>
        </is>
      </c>
      <c r="B5864" t="inlineStr">
        <is>
          <t>Hoima</t>
        </is>
      </c>
      <c r="C5864" t="inlineStr">
        <is>
          <t>UGHoima</t>
        </is>
      </c>
    </row>
    <row r="5865">
      <c r="A5865" t="inlineStr">
        <is>
          <t>UG-404</t>
        </is>
      </c>
      <c r="B5865" t="inlineStr">
        <is>
          <t>Kabale</t>
        </is>
      </c>
      <c r="C5865" t="inlineStr">
        <is>
          <t>UGKabale</t>
        </is>
      </c>
    </row>
    <row r="5866">
      <c r="A5866" t="inlineStr">
        <is>
          <t>UG-405</t>
        </is>
      </c>
      <c r="B5866" t="inlineStr">
        <is>
          <t>Kabarole</t>
        </is>
      </c>
      <c r="C5866" t="inlineStr">
        <is>
          <t>UGKabarole</t>
        </is>
      </c>
    </row>
    <row r="5867">
      <c r="A5867" t="inlineStr">
        <is>
          <t>UG-406</t>
        </is>
      </c>
      <c r="B5867" t="inlineStr">
        <is>
          <t>Kasese</t>
        </is>
      </c>
      <c r="C5867" t="inlineStr">
        <is>
          <t>UGKasese</t>
        </is>
      </c>
    </row>
    <row r="5868">
      <c r="A5868" t="inlineStr">
        <is>
          <t>UG-407</t>
        </is>
      </c>
      <c r="B5868" t="inlineStr">
        <is>
          <t>Kibaale</t>
        </is>
      </c>
      <c r="C5868" t="inlineStr">
        <is>
          <t>UGKibaale</t>
        </is>
      </c>
    </row>
    <row r="5869">
      <c r="A5869" t="inlineStr">
        <is>
          <t>UG-408</t>
        </is>
      </c>
      <c r="B5869" t="inlineStr">
        <is>
          <t>Kisoro</t>
        </is>
      </c>
      <c r="C5869" t="inlineStr">
        <is>
          <t>UGKisoro</t>
        </is>
      </c>
    </row>
    <row r="5870">
      <c r="A5870" t="inlineStr">
        <is>
          <t>UG-409</t>
        </is>
      </c>
      <c r="B5870" t="inlineStr">
        <is>
          <t>Masindi</t>
        </is>
      </c>
      <c r="C5870" t="inlineStr">
        <is>
          <t>UGMasindi</t>
        </is>
      </c>
    </row>
    <row r="5871">
      <c r="A5871" t="inlineStr">
        <is>
          <t>UG-410</t>
        </is>
      </c>
      <c r="B5871" t="inlineStr">
        <is>
          <t>Mbarara</t>
        </is>
      </c>
      <c r="C5871" t="inlineStr">
        <is>
          <t>UGMbarara</t>
        </is>
      </c>
    </row>
    <row r="5872">
      <c r="A5872" t="inlineStr">
        <is>
          <t>UG-411</t>
        </is>
      </c>
      <c r="B5872" t="inlineStr">
        <is>
          <t>Ntungamo</t>
        </is>
      </c>
      <c r="C5872" t="inlineStr">
        <is>
          <t>UGNtungamo</t>
        </is>
      </c>
    </row>
    <row r="5873">
      <c r="A5873" t="inlineStr">
        <is>
          <t>UG-412</t>
        </is>
      </c>
      <c r="B5873" t="inlineStr">
        <is>
          <t>Rukungiri</t>
        </is>
      </c>
      <c r="C5873" t="inlineStr">
        <is>
          <t>UGRukungiri</t>
        </is>
      </c>
    </row>
    <row r="5874">
      <c r="A5874" t="inlineStr">
        <is>
          <t>UG-413</t>
        </is>
      </c>
      <c r="B5874" t="inlineStr">
        <is>
          <t>Kamwenge</t>
        </is>
      </c>
      <c r="C5874" t="inlineStr">
        <is>
          <t>UGKamwenge</t>
        </is>
      </c>
    </row>
    <row r="5875">
      <c r="A5875" t="inlineStr">
        <is>
          <t>UG-414</t>
        </is>
      </c>
      <c r="B5875" t="inlineStr">
        <is>
          <t>Kanungu</t>
        </is>
      </c>
      <c r="C5875" t="inlineStr">
        <is>
          <t>UGKanungu</t>
        </is>
      </c>
    </row>
    <row r="5876">
      <c r="A5876" t="inlineStr">
        <is>
          <t>UG-415</t>
        </is>
      </c>
      <c r="B5876" t="inlineStr">
        <is>
          <t>Kyenjojo</t>
        </is>
      </c>
      <c r="C5876" t="inlineStr">
        <is>
          <t>UGKyenjojo</t>
        </is>
      </c>
    </row>
    <row r="5877">
      <c r="A5877" t="inlineStr">
        <is>
          <t>UG-416</t>
        </is>
      </c>
      <c r="B5877" t="inlineStr">
        <is>
          <t>Buliisa</t>
        </is>
      </c>
      <c r="C5877" t="inlineStr">
        <is>
          <t>UGBuliisa</t>
        </is>
      </c>
    </row>
    <row r="5878">
      <c r="A5878" t="inlineStr">
        <is>
          <t>UG-417</t>
        </is>
      </c>
      <c r="B5878" t="inlineStr">
        <is>
          <t>Ibanda</t>
        </is>
      </c>
      <c r="C5878" t="inlineStr">
        <is>
          <t>UGIbanda</t>
        </is>
      </c>
    </row>
    <row r="5879">
      <c r="A5879" t="inlineStr">
        <is>
          <t>UG-418</t>
        </is>
      </c>
      <c r="B5879" t="inlineStr">
        <is>
          <t>Isingiro</t>
        </is>
      </c>
      <c r="C5879" t="inlineStr">
        <is>
          <t>UGIsingiro</t>
        </is>
      </c>
    </row>
    <row r="5880">
      <c r="A5880" t="inlineStr">
        <is>
          <t>UG-419</t>
        </is>
      </c>
      <c r="B5880" t="inlineStr">
        <is>
          <t>Kiruhura</t>
        </is>
      </c>
      <c r="C5880" t="inlineStr">
        <is>
          <t>UGKiruhura</t>
        </is>
      </c>
    </row>
    <row r="5881">
      <c r="A5881" t="inlineStr">
        <is>
          <t>UG-420</t>
        </is>
      </c>
      <c r="B5881" t="inlineStr">
        <is>
          <t>Buhweju</t>
        </is>
      </c>
      <c r="C5881" t="inlineStr">
        <is>
          <t>UGBuhweju</t>
        </is>
      </c>
    </row>
    <row r="5882">
      <c r="A5882" t="inlineStr">
        <is>
          <t>UG-421</t>
        </is>
      </c>
      <c r="B5882" t="inlineStr">
        <is>
          <t>Kiryandongo</t>
        </is>
      </c>
      <c r="C5882" t="inlineStr">
        <is>
          <t>UGKiryandongo</t>
        </is>
      </c>
    </row>
    <row r="5883">
      <c r="A5883" t="inlineStr">
        <is>
          <t>UG-422</t>
        </is>
      </c>
      <c r="B5883" t="inlineStr">
        <is>
          <t>Kyegegwa</t>
        </is>
      </c>
      <c r="C5883" t="inlineStr">
        <is>
          <t>UGKyegegwa</t>
        </is>
      </c>
    </row>
    <row r="5884">
      <c r="A5884" t="inlineStr">
        <is>
          <t>UG-423</t>
        </is>
      </c>
      <c r="B5884" t="inlineStr">
        <is>
          <t>Mitooma</t>
        </is>
      </c>
      <c r="C5884" t="inlineStr">
        <is>
          <t>UGMitooma</t>
        </is>
      </c>
    </row>
    <row r="5885">
      <c r="A5885" t="inlineStr">
        <is>
          <t>UG-424</t>
        </is>
      </c>
      <c r="B5885" t="inlineStr">
        <is>
          <t>Ntoroko</t>
        </is>
      </c>
      <c r="C5885" t="inlineStr">
        <is>
          <t>UGNtoroko</t>
        </is>
      </c>
    </row>
    <row r="5886">
      <c r="A5886" t="inlineStr">
        <is>
          <t>UG-425</t>
        </is>
      </c>
      <c r="B5886" t="inlineStr">
        <is>
          <t>Rubirizi</t>
        </is>
      </c>
      <c r="C5886" t="inlineStr">
        <is>
          <t>UGRubirizi</t>
        </is>
      </c>
    </row>
    <row r="5887">
      <c r="A5887" t="inlineStr">
        <is>
          <t>UG-426</t>
        </is>
      </c>
      <c r="B5887" t="inlineStr">
        <is>
          <t>Sheema</t>
        </is>
      </c>
      <c r="C5887" t="inlineStr">
        <is>
          <t>UGSheema</t>
        </is>
      </c>
    </row>
    <row r="5888">
      <c r="A5888" t="inlineStr">
        <is>
          <t>UG-427</t>
        </is>
      </c>
      <c r="B5888" t="inlineStr">
        <is>
          <t>Kagadi</t>
        </is>
      </c>
      <c r="C5888" t="inlineStr">
        <is>
          <t>UGKagadi</t>
        </is>
      </c>
    </row>
    <row r="5889">
      <c r="A5889" t="inlineStr">
        <is>
          <t>UG-428</t>
        </is>
      </c>
      <c r="B5889" t="inlineStr">
        <is>
          <t>Kakumiro</t>
        </is>
      </c>
      <c r="C5889" t="inlineStr">
        <is>
          <t>UGKakumiro</t>
        </is>
      </c>
    </row>
    <row r="5890">
      <c r="A5890" t="inlineStr">
        <is>
          <t>UG-429</t>
        </is>
      </c>
      <c r="B5890" t="inlineStr">
        <is>
          <t>Rubanda</t>
        </is>
      </c>
      <c r="C5890" t="inlineStr">
        <is>
          <t>UGRubanda</t>
        </is>
      </c>
    </row>
    <row r="5891">
      <c r="A5891" t="inlineStr">
        <is>
          <t>UG-430</t>
        </is>
      </c>
      <c r="B5891" t="inlineStr">
        <is>
          <t>Bunyangabu</t>
        </is>
      </c>
      <c r="C5891" t="inlineStr">
        <is>
          <t>UGBunyangabu</t>
        </is>
      </c>
    </row>
    <row r="5892">
      <c r="A5892" t="inlineStr">
        <is>
          <t>UG-431</t>
        </is>
      </c>
      <c r="B5892" t="inlineStr">
        <is>
          <t>Rukiga</t>
        </is>
      </c>
      <c r="C5892" t="inlineStr">
        <is>
          <t>UGRukiga</t>
        </is>
      </c>
    </row>
    <row r="5893">
      <c r="A5893" t="inlineStr">
        <is>
          <t>UG-432</t>
        </is>
      </c>
      <c r="B5893" t="inlineStr">
        <is>
          <t>Kikuube</t>
        </is>
      </c>
      <c r="C5893" t="inlineStr">
        <is>
          <t>UGKikuube</t>
        </is>
      </c>
    </row>
    <row r="5894">
      <c r="A5894" t="inlineStr">
        <is>
          <t>UG-433</t>
        </is>
      </c>
      <c r="B5894" t="inlineStr">
        <is>
          <t>Kazo</t>
        </is>
      </c>
      <c r="C5894" t="inlineStr">
        <is>
          <t>UGKazo</t>
        </is>
      </c>
    </row>
    <row r="5895">
      <c r="A5895" t="inlineStr">
        <is>
          <t>UG-434</t>
        </is>
      </c>
      <c r="B5895" t="inlineStr">
        <is>
          <t>Kitagwenda</t>
        </is>
      </c>
      <c r="C5895" t="inlineStr">
        <is>
          <t>UGKitagwenda</t>
        </is>
      </c>
    </row>
    <row r="5896">
      <c r="A5896" t="inlineStr">
        <is>
          <t>UG-435</t>
        </is>
      </c>
      <c r="B5896" t="inlineStr">
        <is>
          <t>Rwampara</t>
        </is>
      </c>
      <c r="C5896" t="inlineStr">
        <is>
          <t>UGRwampara</t>
        </is>
      </c>
    </row>
    <row r="5897">
      <c r="A5897" t="inlineStr">
        <is>
          <t>UM-67</t>
        </is>
      </c>
      <c r="B5897" t="inlineStr">
        <is>
          <t>Johnston Atoll</t>
        </is>
      </c>
      <c r="C5897" t="inlineStr">
        <is>
          <t>UMJohnston Atoll</t>
        </is>
      </c>
    </row>
    <row r="5898">
      <c r="A5898" t="inlineStr">
        <is>
          <t>UM-71</t>
        </is>
      </c>
      <c r="B5898" t="inlineStr">
        <is>
          <t>Midway Islands</t>
        </is>
      </c>
      <c r="C5898" t="inlineStr">
        <is>
          <t>UMMidway Islands</t>
        </is>
      </c>
    </row>
    <row r="5899">
      <c r="A5899" t="inlineStr">
        <is>
          <t>UM-76</t>
        </is>
      </c>
      <c r="B5899" t="inlineStr">
        <is>
          <t>Navassa Island</t>
        </is>
      </c>
      <c r="C5899" t="inlineStr">
        <is>
          <t>UMNavassa Island</t>
        </is>
      </c>
    </row>
    <row r="5900">
      <c r="A5900" t="inlineStr">
        <is>
          <t>UM-79</t>
        </is>
      </c>
      <c r="B5900" t="inlineStr">
        <is>
          <t>Wake Island</t>
        </is>
      </c>
      <c r="C5900" t="inlineStr">
        <is>
          <t>UMWake Island</t>
        </is>
      </c>
    </row>
    <row r="5901">
      <c r="A5901" t="inlineStr">
        <is>
          <t>UM-81</t>
        </is>
      </c>
      <c r="B5901" t="inlineStr">
        <is>
          <t>Baker Island</t>
        </is>
      </c>
      <c r="C5901" t="inlineStr">
        <is>
          <t>UMBaker Island</t>
        </is>
      </c>
    </row>
    <row r="5902">
      <c r="A5902" t="inlineStr">
        <is>
          <t>UM-84</t>
        </is>
      </c>
      <c r="B5902" t="inlineStr">
        <is>
          <t>Howland Island</t>
        </is>
      </c>
      <c r="C5902" t="inlineStr">
        <is>
          <t>UMHowland Island</t>
        </is>
      </c>
    </row>
    <row r="5903">
      <c r="A5903" t="inlineStr">
        <is>
          <t>UM-86</t>
        </is>
      </c>
      <c r="B5903" t="inlineStr">
        <is>
          <t>Jarvis Island</t>
        </is>
      </c>
      <c r="C5903" t="inlineStr">
        <is>
          <t>UMJarvis Island</t>
        </is>
      </c>
    </row>
    <row r="5904">
      <c r="A5904" t="inlineStr">
        <is>
          <t>UM-89</t>
        </is>
      </c>
      <c r="B5904" t="inlineStr">
        <is>
          <t>Kingman Reef</t>
        </is>
      </c>
      <c r="C5904" t="inlineStr">
        <is>
          <t>UMKingman Reef</t>
        </is>
      </c>
    </row>
    <row r="5905">
      <c r="A5905" t="inlineStr">
        <is>
          <t>UM-95</t>
        </is>
      </c>
      <c r="B5905" t="inlineStr">
        <is>
          <t>Palmyra Atoll</t>
        </is>
      </c>
      <c r="C5905" t="inlineStr">
        <is>
          <t>UMPalmyra Atoll</t>
        </is>
      </c>
    </row>
    <row r="5906">
      <c r="A5906" t="inlineStr">
        <is>
          <t>US-DC</t>
        </is>
      </c>
      <c r="B5906" t="inlineStr">
        <is>
          <t>District of Columbia</t>
        </is>
      </c>
      <c r="C5906" t="inlineStr">
        <is>
          <t>USDistrict of Columbia</t>
        </is>
      </c>
    </row>
    <row r="5907">
      <c r="A5907" t="inlineStr">
        <is>
          <t>US-AS</t>
        </is>
      </c>
      <c r="B5907" t="inlineStr">
        <is>
          <t>American Samoa (see also separate country code entry under AS)</t>
        </is>
      </c>
      <c r="C5907" t="inlineStr">
        <is>
          <t>USAmerican Samoa (see also separate country code entry under AS)</t>
        </is>
      </c>
    </row>
    <row r="5908">
      <c r="A5908" t="inlineStr">
        <is>
          <t>US-GU</t>
        </is>
      </c>
      <c r="B5908" t="inlineStr">
        <is>
          <t>Guam (see also separate country code entry under GU)</t>
        </is>
      </c>
      <c r="C5908" t="inlineStr">
        <is>
          <t>USGuam (see also separate country code entry under GU)</t>
        </is>
      </c>
    </row>
    <row r="5909">
      <c r="A5909" t="inlineStr">
        <is>
          <t>US-MP</t>
        </is>
      </c>
      <c r="B5909" t="inlineStr">
        <is>
          <t>Northern Mariana Islands (see also separate country code entry under MP)</t>
        </is>
      </c>
      <c r="C5909" t="inlineStr">
        <is>
          <t>USNorthern Mariana Islands (see also separate country code entry under MP)</t>
        </is>
      </c>
    </row>
    <row r="5910">
      <c r="A5910" t="inlineStr">
        <is>
          <t>US-PR</t>
        </is>
      </c>
      <c r="B5910" t="inlineStr">
        <is>
          <t>Puerto Rico (see also separate country code entry under PR)</t>
        </is>
      </c>
      <c r="C5910" t="inlineStr">
        <is>
          <t>USPuerto Rico (see also separate country code entry under PR)</t>
        </is>
      </c>
    </row>
    <row r="5911">
      <c r="A5911" t="inlineStr">
        <is>
          <t>US-UM</t>
        </is>
      </c>
      <c r="B5911" t="inlineStr">
        <is>
          <t>United States Minor Outlying Islands (see also separate country code entry under UM)</t>
        </is>
      </c>
      <c r="C5911" t="inlineStr">
        <is>
          <t>USUnited States Minor Outlying Islands (see also separate country code entry under UM)</t>
        </is>
      </c>
    </row>
    <row r="5912">
      <c r="A5912" t="inlineStr">
        <is>
          <t>US-VI</t>
        </is>
      </c>
      <c r="B5912" t="inlineStr">
        <is>
          <t>Virgin Islands, U.S. (see also separate country code entry under VI)</t>
        </is>
      </c>
      <c r="C5912" t="inlineStr">
        <is>
          <t>USVirgin Islands, U.S. (see also separate country code entry under VI)</t>
        </is>
      </c>
    </row>
    <row r="5913">
      <c r="A5913" t="inlineStr">
        <is>
          <t>US-AK</t>
        </is>
      </c>
      <c r="B5913" t="inlineStr">
        <is>
          <t>Alaska</t>
        </is>
      </c>
      <c r="C5913" t="inlineStr">
        <is>
          <t>USAlaska</t>
        </is>
      </c>
    </row>
    <row r="5914">
      <c r="A5914" t="inlineStr">
        <is>
          <t>US-AL</t>
        </is>
      </c>
      <c r="B5914" t="inlineStr">
        <is>
          <t>Alabama</t>
        </is>
      </c>
      <c r="C5914" t="inlineStr">
        <is>
          <t>USAlabama</t>
        </is>
      </c>
    </row>
    <row r="5915">
      <c r="A5915" t="inlineStr">
        <is>
          <t>US-AR</t>
        </is>
      </c>
      <c r="B5915" t="inlineStr">
        <is>
          <t>Arkansas</t>
        </is>
      </c>
      <c r="C5915" t="inlineStr">
        <is>
          <t>USArkansas</t>
        </is>
      </c>
    </row>
    <row r="5916">
      <c r="A5916" t="inlineStr">
        <is>
          <t>US-AZ</t>
        </is>
      </c>
      <c r="B5916" t="inlineStr">
        <is>
          <t>Arizona</t>
        </is>
      </c>
      <c r="C5916" t="inlineStr">
        <is>
          <t>USArizona</t>
        </is>
      </c>
    </row>
    <row r="5917">
      <c r="A5917" t="inlineStr">
        <is>
          <t>US-CA</t>
        </is>
      </c>
      <c r="B5917" t="inlineStr">
        <is>
          <t>California</t>
        </is>
      </c>
      <c r="C5917" t="inlineStr">
        <is>
          <t>USCalifornia</t>
        </is>
      </c>
    </row>
    <row r="5918">
      <c r="A5918" t="inlineStr">
        <is>
          <t>US-CO</t>
        </is>
      </c>
      <c r="B5918" t="inlineStr">
        <is>
          <t>Colorado</t>
        </is>
      </c>
      <c r="C5918" t="inlineStr">
        <is>
          <t>USColorado</t>
        </is>
      </c>
    </row>
    <row r="5919">
      <c r="A5919" t="inlineStr">
        <is>
          <t>US-CT</t>
        </is>
      </c>
      <c r="B5919" t="inlineStr">
        <is>
          <t>Connecticut</t>
        </is>
      </c>
      <c r="C5919" t="inlineStr">
        <is>
          <t>USConnecticut</t>
        </is>
      </c>
    </row>
    <row r="5920">
      <c r="A5920" t="inlineStr">
        <is>
          <t>US-DE</t>
        </is>
      </c>
      <c r="B5920" t="inlineStr">
        <is>
          <t>Delaware</t>
        </is>
      </c>
      <c r="C5920" t="inlineStr">
        <is>
          <t>USDelaware</t>
        </is>
      </c>
    </row>
    <row r="5921">
      <c r="A5921" t="inlineStr">
        <is>
          <t>US-FL</t>
        </is>
      </c>
      <c r="B5921" t="inlineStr">
        <is>
          <t>Florida</t>
        </is>
      </c>
      <c r="C5921" t="inlineStr">
        <is>
          <t>USFlorida</t>
        </is>
      </c>
    </row>
    <row r="5922">
      <c r="A5922" t="inlineStr">
        <is>
          <t>US-GA</t>
        </is>
      </c>
      <c r="B5922" t="inlineStr">
        <is>
          <t>Georgia</t>
        </is>
      </c>
      <c r="C5922" t="inlineStr">
        <is>
          <t>USGeorgia</t>
        </is>
      </c>
    </row>
    <row r="5923">
      <c r="A5923" t="inlineStr">
        <is>
          <t>US-HI</t>
        </is>
      </c>
      <c r="B5923" t="inlineStr">
        <is>
          <t>Hawaii</t>
        </is>
      </c>
      <c r="C5923" t="inlineStr">
        <is>
          <t>USHawaii</t>
        </is>
      </c>
    </row>
    <row r="5924">
      <c r="A5924" t="inlineStr">
        <is>
          <t>US-IA</t>
        </is>
      </c>
      <c r="B5924" t="inlineStr">
        <is>
          <t>Iowa</t>
        </is>
      </c>
      <c r="C5924" t="inlineStr">
        <is>
          <t>USIowa</t>
        </is>
      </c>
    </row>
    <row r="5925">
      <c r="A5925" t="inlineStr">
        <is>
          <t>US-ID</t>
        </is>
      </c>
      <c r="B5925" t="inlineStr">
        <is>
          <t>Idaho</t>
        </is>
      </c>
      <c r="C5925" t="inlineStr">
        <is>
          <t>USIdaho</t>
        </is>
      </c>
    </row>
    <row r="5926">
      <c r="A5926" t="inlineStr">
        <is>
          <t>US-IL</t>
        </is>
      </c>
      <c r="B5926" t="inlineStr">
        <is>
          <t>Illinois</t>
        </is>
      </c>
      <c r="C5926" t="inlineStr">
        <is>
          <t>USIllinois</t>
        </is>
      </c>
    </row>
    <row r="5927">
      <c r="A5927" t="inlineStr">
        <is>
          <t>US-IN</t>
        </is>
      </c>
      <c r="B5927" t="inlineStr">
        <is>
          <t>Indiana</t>
        </is>
      </c>
      <c r="C5927" t="inlineStr">
        <is>
          <t>USIndiana</t>
        </is>
      </c>
    </row>
    <row r="5928">
      <c r="A5928" t="inlineStr">
        <is>
          <t>US-KS</t>
        </is>
      </c>
      <c r="B5928" t="inlineStr">
        <is>
          <t>Kansas</t>
        </is>
      </c>
      <c r="C5928" t="inlineStr">
        <is>
          <t>USKansas</t>
        </is>
      </c>
    </row>
    <row r="5929">
      <c r="A5929" t="inlineStr">
        <is>
          <t>US-KY</t>
        </is>
      </c>
      <c r="B5929" t="inlineStr">
        <is>
          <t>Kentucky</t>
        </is>
      </c>
      <c r="C5929" t="inlineStr">
        <is>
          <t>USKentucky</t>
        </is>
      </c>
    </row>
    <row r="5930">
      <c r="A5930" t="inlineStr">
        <is>
          <t>US-LA</t>
        </is>
      </c>
      <c r="B5930" t="inlineStr">
        <is>
          <t>Louisiana</t>
        </is>
      </c>
      <c r="C5930" t="inlineStr">
        <is>
          <t>USLouisiana</t>
        </is>
      </c>
    </row>
    <row r="5931">
      <c r="A5931" t="inlineStr">
        <is>
          <t>US-MA</t>
        </is>
      </c>
      <c r="B5931" t="inlineStr">
        <is>
          <t>Massachusetts</t>
        </is>
      </c>
      <c r="C5931" t="inlineStr">
        <is>
          <t>USMassachusetts</t>
        </is>
      </c>
    </row>
    <row r="5932">
      <c r="A5932" t="inlineStr">
        <is>
          <t>US-MD</t>
        </is>
      </c>
      <c r="B5932" t="inlineStr">
        <is>
          <t>Maryland</t>
        </is>
      </c>
      <c r="C5932" t="inlineStr">
        <is>
          <t>USMaryland</t>
        </is>
      </c>
    </row>
    <row r="5933">
      <c r="A5933" t="inlineStr">
        <is>
          <t>US-ME</t>
        </is>
      </c>
      <c r="B5933" t="inlineStr">
        <is>
          <t>Maine</t>
        </is>
      </c>
      <c r="C5933" t="inlineStr">
        <is>
          <t>USMaine</t>
        </is>
      </c>
    </row>
    <row r="5934">
      <c r="A5934" t="inlineStr">
        <is>
          <t>US-MI</t>
        </is>
      </c>
      <c r="B5934" t="inlineStr">
        <is>
          <t>Michigan</t>
        </is>
      </c>
      <c r="C5934" t="inlineStr">
        <is>
          <t>USMichigan</t>
        </is>
      </c>
    </row>
    <row r="5935">
      <c r="A5935" t="inlineStr">
        <is>
          <t>US-MN</t>
        </is>
      </c>
      <c r="B5935" t="inlineStr">
        <is>
          <t>Minnesota</t>
        </is>
      </c>
      <c r="C5935" t="inlineStr">
        <is>
          <t>USMinnesota</t>
        </is>
      </c>
    </row>
    <row r="5936">
      <c r="A5936" t="inlineStr">
        <is>
          <t>US-MO</t>
        </is>
      </c>
      <c r="B5936" t="inlineStr">
        <is>
          <t>Missouri</t>
        </is>
      </c>
      <c r="C5936" t="inlineStr">
        <is>
          <t>USMissouri</t>
        </is>
      </c>
    </row>
    <row r="5937">
      <c r="A5937" t="inlineStr">
        <is>
          <t>US-MS</t>
        </is>
      </c>
      <c r="B5937" t="inlineStr">
        <is>
          <t>Mississippi</t>
        </is>
      </c>
      <c r="C5937" t="inlineStr">
        <is>
          <t>USMississippi</t>
        </is>
      </c>
    </row>
    <row r="5938">
      <c r="A5938" t="inlineStr">
        <is>
          <t>US-MT</t>
        </is>
      </c>
      <c r="B5938" t="inlineStr">
        <is>
          <t>Montana</t>
        </is>
      </c>
      <c r="C5938" t="inlineStr">
        <is>
          <t>USMontana</t>
        </is>
      </c>
    </row>
    <row r="5939">
      <c r="A5939" t="inlineStr">
        <is>
          <t>US-NC</t>
        </is>
      </c>
      <c r="B5939" t="inlineStr">
        <is>
          <t>North Carolina</t>
        </is>
      </c>
      <c r="C5939" t="inlineStr">
        <is>
          <t>USNorth Carolina</t>
        </is>
      </c>
    </row>
    <row r="5940">
      <c r="A5940" t="inlineStr">
        <is>
          <t>US-ND</t>
        </is>
      </c>
      <c r="B5940" t="inlineStr">
        <is>
          <t>North Dakota</t>
        </is>
      </c>
      <c r="C5940" t="inlineStr">
        <is>
          <t>USNorth Dakota</t>
        </is>
      </c>
    </row>
    <row r="5941">
      <c r="A5941" t="inlineStr">
        <is>
          <t>US-NE</t>
        </is>
      </c>
      <c r="B5941" t="inlineStr">
        <is>
          <t>Nebraska</t>
        </is>
      </c>
      <c r="C5941" t="inlineStr">
        <is>
          <t>USNebraska</t>
        </is>
      </c>
    </row>
    <row r="5942">
      <c r="A5942" t="inlineStr">
        <is>
          <t>US-NH</t>
        </is>
      </c>
      <c r="B5942" t="inlineStr">
        <is>
          <t>New Hampshire</t>
        </is>
      </c>
      <c r="C5942" t="inlineStr">
        <is>
          <t>USNew Hampshire</t>
        </is>
      </c>
    </row>
    <row r="5943">
      <c r="A5943" t="inlineStr">
        <is>
          <t>US-NJ</t>
        </is>
      </c>
      <c r="B5943" t="inlineStr">
        <is>
          <t>New Jersey</t>
        </is>
      </c>
      <c r="C5943" t="inlineStr">
        <is>
          <t>USNew Jersey</t>
        </is>
      </c>
    </row>
    <row r="5944">
      <c r="A5944" t="inlineStr">
        <is>
          <t>US-NM</t>
        </is>
      </c>
      <c r="B5944" t="inlineStr">
        <is>
          <t>New Mexico</t>
        </is>
      </c>
      <c r="C5944" t="inlineStr">
        <is>
          <t>USNew Mexico</t>
        </is>
      </c>
    </row>
    <row r="5945">
      <c r="A5945" t="inlineStr">
        <is>
          <t>US-NV</t>
        </is>
      </c>
      <c r="B5945" t="inlineStr">
        <is>
          <t>Nevada</t>
        </is>
      </c>
      <c r="C5945" t="inlineStr">
        <is>
          <t>USNevada</t>
        </is>
      </c>
    </row>
    <row r="5946">
      <c r="A5946" t="inlineStr">
        <is>
          <t>US-NY</t>
        </is>
      </c>
      <c r="B5946" t="inlineStr">
        <is>
          <t>New York</t>
        </is>
      </c>
      <c r="C5946" t="inlineStr">
        <is>
          <t>USNew York</t>
        </is>
      </c>
    </row>
    <row r="5947">
      <c r="A5947" t="inlineStr">
        <is>
          <t>US-OH</t>
        </is>
      </c>
      <c r="B5947" t="inlineStr">
        <is>
          <t>Ohio</t>
        </is>
      </c>
      <c r="C5947" t="inlineStr">
        <is>
          <t>USOhio</t>
        </is>
      </c>
    </row>
    <row r="5948">
      <c r="A5948" t="inlineStr">
        <is>
          <t>US-OK</t>
        </is>
      </c>
      <c r="B5948" t="inlineStr">
        <is>
          <t>Oklahoma</t>
        </is>
      </c>
      <c r="C5948" t="inlineStr">
        <is>
          <t>USOklahoma</t>
        </is>
      </c>
    </row>
    <row r="5949">
      <c r="A5949" t="inlineStr">
        <is>
          <t>US-OR</t>
        </is>
      </c>
      <c r="B5949" t="inlineStr">
        <is>
          <t>Oregon</t>
        </is>
      </c>
      <c r="C5949" t="inlineStr">
        <is>
          <t>USOregon</t>
        </is>
      </c>
    </row>
    <row r="5950">
      <c r="A5950" t="inlineStr">
        <is>
          <t>US-PA</t>
        </is>
      </c>
      <c r="B5950" t="inlineStr">
        <is>
          <t>Pennsylvania</t>
        </is>
      </c>
      <c r="C5950" t="inlineStr">
        <is>
          <t>USPennsylvania</t>
        </is>
      </c>
    </row>
    <row r="5951">
      <c r="A5951" t="inlineStr">
        <is>
          <t>US-RI</t>
        </is>
      </c>
      <c r="B5951" t="inlineStr">
        <is>
          <t>Rhode Island</t>
        </is>
      </c>
      <c r="C5951" t="inlineStr">
        <is>
          <t>USRhode Island</t>
        </is>
      </c>
    </row>
    <row r="5952">
      <c r="A5952" t="inlineStr">
        <is>
          <t>US-SC</t>
        </is>
      </c>
      <c r="B5952" t="inlineStr">
        <is>
          <t>South Carolina</t>
        </is>
      </c>
      <c r="C5952" t="inlineStr">
        <is>
          <t>USSouth Carolina</t>
        </is>
      </c>
    </row>
    <row r="5953">
      <c r="A5953" t="inlineStr">
        <is>
          <t>US-SD</t>
        </is>
      </c>
      <c r="B5953" t="inlineStr">
        <is>
          <t>South Dakota</t>
        </is>
      </c>
      <c r="C5953" t="inlineStr">
        <is>
          <t>USSouth Dakota</t>
        </is>
      </c>
    </row>
    <row r="5954">
      <c r="A5954" t="inlineStr">
        <is>
          <t>US-TN</t>
        </is>
      </c>
      <c r="B5954" t="inlineStr">
        <is>
          <t>Tennessee</t>
        </is>
      </c>
      <c r="C5954" t="inlineStr">
        <is>
          <t>USTennessee</t>
        </is>
      </c>
    </row>
    <row r="5955">
      <c r="A5955" t="inlineStr">
        <is>
          <t>US-TX</t>
        </is>
      </c>
      <c r="B5955" t="inlineStr">
        <is>
          <t>Texas</t>
        </is>
      </c>
      <c r="C5955" t="inlineStr">
        <is>
          <t>USTexas</t>
        </is>
      </c>
    </row>
    <row r="5956">
      <c r="A5956" t="inlineStr">
        <is>
          <t>US-UT</t>
        </is>
      </c>
      <c r="B5956" t="inlineStr">
        <is>
          <t>Utah</t>
        </is>
      </c>
      <c r="C5956" t="inlineStr">
        <is>
          <t>USUtah</t>
        </is>
      </c>
    </row>
    <row r="5957">
      <c r="A5957" t="inlineStr">
        <is>
          <t>US-VA</t>
        </is>
      </c>
      <c r="B5957" t="inlineStr">
        <is>
          <t>Virginia</t>
        </is>
      </c>
      <c r="C5957" t="inlineStr">
        <is>
          <t>USVirginia</t>
        </is>
      </c>
    </row>
    <row r="5958">
      <c r="A5958" t="inlineStr">
        <is>
          <t>US-VT</t>
        </is>
      </c>
      <c r="B5958" t="inlineStr">
        <is>
          <t>Vermont</t>
        </is>
      </c>
      <c r="C5958" t="inlineStr">
        <is>
          <t>USVermont</t>
        </is>
      </c>
    </row>
    <row r="5959">
      <c r="A5959" t="inlineStr">
        <is>
          <t>US-WA</t>
        </is>
      </c>
      <c r="B5959" t="inlineStr">
        <is>
          <t>Washington</t>
        </is>
      </c>
      <c r="C5959" t="inlineStr">
        <is>
          <t>USWashington</t>
        </is>
      </c>
    </row>
    <row r="5960">
      <c r="A5960" t="inlineStr">
        <is>
          <t>US-WI</t>
        </is>
      </c>
      <c r="B5960" t="inlineStr">
        <is>
          <t>Wisconsin</t>
        </is>
      </c>
      <c r="C5960" t="inlineStr">
        <is>
          <t>USWisconsin</t>
        </is>
      </c>
    </row>
    <row r="5961">
      <c r="A5961" t="inlineStr">
        <is>
          <t>US-WV</t>
        </is>
      </c>
      <c r="B5961" t="inlineStr">
        <is>
          <t>West Virginia</t>
        </is>
      </c>
      <c r="C5961" t="inlineStr">
        <is>
          <t>USWest Virginia</t>
        </is>
      </c>
    </row>
    <row r="5962">
      <c r="A5962" t="inlineStr">
        <is>
          <t>US-WY</t>
        </is>
      </c>
      <c r="B5962" t="inlineStr">
        <is>
          <t>Wyoming</t>
        </is>
      </c>
      <c r="C5962" t="inlineStr">
        <is>
          <t>USWyoming</t>
        </is>
      </c>
    </row>
    <row r="5963">
      <c r="A5963" t="inlineStr">
        <is>
          <t>UY-AR</t>
        </is>
      </c>
      <c r="B5963" t="inlineStr">
        <is>
          <t>Artigas</t>
        </is>
      </c>
      <c r="C5963" t="inlineStr">
        <is>
          <t>UYArtigas</t>
        </is>
      </c>
    </row>
    <row r="5964">
      <c r="A5964" t="inlineStr">
        <is>
          <t>UY-CA</t>
        </is>
      </c>
      <c r="B5964" t="inlineStr">
        <is>
          <t>Canelones</t>
        </is>
      </c>
      <c r="C5964" t="inlineStr">
        <is>
          <t>UYCanelones</t>
        </is>
      </c>
    </row>
    <row r="5965">
      <c r="A5965" t="inlineStr">
        <is>
          <t>UY-CL</t>
        </is>
      </c>
      <c r="B5965" t="inlineStr">
        <is>
          <t>Cerro Largo</t>
        </is>
      </c>
      <c r="C5965" t="inlineStr">
        <is>
          <t>UYCerro Largo</t>
        </is>
      </c>
    </row>
    <row r="5966">
      <c r="A5966" t="inlineStr">
        <is>
          <t>UY-CO</t>
        </is>
      </c>
      <c r="B5966" t="inlineStr">
        <is>
          <t>Colonia</t>
        </is>
      </c>
      <c r="C5966" t="inlineStr">
        <is>
          <t>UYColonia</t>
        </is>
      </c>
    </row>
    <row r="5967">
      <c r="A5967" t="inlineStr">
        <is>
          <t>UY-DU</t>
        </is>
      </c>
      <c r="B5967" t="inlineStr">
        <is>
          <t>Durazno</t>
        </is>
      </c>
      <c r="C5967" t="inlineStr">
        <is>
          <t>UYDurazno</t>
        </is>
      </c>
    </row>
    <row r="5968">
      <c r="A5968" t="inlineStr">
        <is>
          <t>UY-FD</t>
        </is>
      </c>
      <c r="B5968" t="inlineStr">
        <is>
          <t>Florida</t>
        </is>
      </c>
      <c r="C5968" t="inlineStr">
        <is>
          <t>UYFlorida</t>
        </is>
      </c>
    </row>
    <row r="5969">
      <c r="A5969" t="inlineStr">
        <is>
          <t>UY-FS</t>
        </is>
      </c>
      <c r="B5969" t="inlineStr">
        <is>
          <t>Flores</t>
        </is>
      </c>
      <c r="C5969" t="inlineStr">
        <is>
          <t>UYFlores</t>
        </is>
      </c>
    </row>
    <row r="5970">
      <c r="A5970" t="inlineStr">
        <is>
          <t>UY-LA</t>
        </is>
      </c>
      <c r="B5970" t="inlineStr">
        <is>
          <t>Lavalleja</t>
        </is>
      </c>
      <c r="C5970" t="inlineStr">
        <is>
          <t>UYLavalleja</t>
        </is>
      </c>
    </row>
    <row r="5971">
      <c r="A5971" t="inlineStr">
        <is>
          <t>UY-MA</t>
        </is>
      </c>
      <c r="B5971" t="inlineStr">
        <is>
          <t>Maldonado</t>
        </is>
      </c>
      <c r="C5971" t="inlineStr">
        <is>
          <t>UYMaldonado</t>
        </is>
      </c>
    </row>
    <row r="5972">
      <c r="A5972" t="inlineStr">
        <is>
          <t>UY-MO</t>
        </is>
      </c>
      <c r="B5972" t="inlineStr">
        <is>
          <t>Montevideo</t>
        </is>
      </c>
      <c r="C5972" t="inlineStr">
        <is>
          <t>UYMontevideo</t>
        </is>
      </c>
    </row>
    <row r="5973">
      <c r="A5973" t="inlineStr">
        <is>
          <t>UY-PA</t>
        </is>
      </c>
      <c r="B5973" t="inlineStr">
        <is>
          <t>Paysandú</t>
        </is>
      </c>
      <c r="C5973" t="inlineStr">
        <is>
          <t>UYPaysandú</t>
        </is>
      </c>
    </row>
    <row r="5974">
      <c r="A5974" t="inlineStr">
        <is>
          <t>UY-RN</t>
        </is>
      </c>
      <c r="B5974" t="inlineStr">
        <is>
          <t>Río Negro</t>
        </is>
      </c>
      <c r="C5974" t="inlineStr">
        <is>
          <t>UYRío Negro</t>
        </is>
      </c>
    </row>
    <row r="5975">
      <c r="A5975" t="inlineStr">
        <is>
          <t>UY-RO</t>
        </is>
      </c>
      <c r="B5975" t="inlineStr">
        <is>
          <t>Rocha</t>
        </is>
      </c>
      <c r="C5975" t="inlineStr">
        <is>
          <t>UYRocha</t>
        </is>
      </c>
    </row>
    <row r="5976">
      <c r="A5976" t="inlineStr">
        <is>
          <t>UY-RV</t>
        </is>
      </c>
      <c r="B5976" t="inlineStr">
        <is>
          <t>Rivera</t>
        </is>
      </c>
      <c r="C5976" t="inlineStr">
        <is>
          <t>UYRivera</t>
        </is>
      </c>
    </row>
    <row r="5977">
      <c r="A5977" t="inlineStr">
        <is>
          <t>UY-SA</t>
        </is>
      </c>
      <c r="B5977" t="inlineStr">
        <is>
          <t>Salto</t>
        </is>
      </c>
      <c r="C5977" t="inlineStr">
        <is>
          <t>UYSalto</t>
        </is>
      </c>
    </row>
    <row r="5978">
      <c r="A5978" t="inlineStr">
        <is>
          <t>UY-SJ</t>
        </is>
      </c>
      <c r="B5978" t="inlineStr">
        <is>
          <t>San José</t>
        </is>
      </c>
      <c r="C5978" t="inlineStr">
        <is>
          <t>UYSan José</t>
        </is>
      </c>
    </row>
    <row r="5979">
      <c r="A5979" t="inlineStr">
        <is>
          <t>UY-SO</t>
        </is>
      </c>
      <c r="B5979" t="inlineStr">
        <is>
          <t>Soriano</t>
        </is>
      </c>
      <c r="C5979" t="inlineStr">
        <is>
          <t>UYSoriano</t>
        </is>
      </c>
    </row>
    <row r="5980">
      <c r="A5980" t="inlineStr">
        <is>
          <t>UY-TA</t>
        </is>
      </c>
      <c r="B5980" t="inlineStr">
        <is>
          <t>Tacuarembó</t>
        </is>
      </c>
      <c r="C5980" t="inlineStr">
        <is>
          <t>UYTacuarembó</t>
        </is>
      </c>
    </row>
    <row r="5981">
      <c r="A5981" t="inlineStr">
        <is>
          <t>UY-TT</t>
        </is>
      </c>
      <c r="B5981" t="inlineStr">
        <is>
          <t>Treinta y Tres</t>
        </is>
      </c>
      <c r="C5981" t="inlineStr">
        <is>
          <t>UYTreinta y Tres</t>
        </is>
      </c>
    </row>
    <row r="5982">
      <c r="A5982" t="inlineStr">
        <is>
          <t>UZ-AN</t>
        </is>
      </c>
      <c r="B5982" t="inlineStr">
        <is>
          <t>Andijon</t>
        </is>
      </c>
      <c r="C5982" t="inlineStr">
        <is>
          <t>UZAndijon</t>
        </is>
      </c>
    </row>
    <row r="5983">
      <c r="A5983" t="inlineStr">
        <is>
          <t>UZ-BU</t>
        </is>
      </c>
      <c r="B5983" t="inlineStr">
        <is>
          <t>Buxoro</t>
        </is>
      </c>
      <c r="C5983" t="inlineStr">
        <is>
          <t>UZBuxoro</t>
        </is>
      </c>
    </row>
    <row r="5984">
      <c r="A5984" t="inlineStr">
        <is>
          <t>UZ-FA</t>
        </is>
      </c>
      <c r="B5984" t="inlineStr">
        <is>
          <t>Farg‘ona</t>
        </is>
      </c>
      <c r="C5984" t="inlineStr">
        <is>
          <t>UZFarg‘ona</t>
        </is>
      </c>
    </row>
    <row r="5985">
      <c r="A5985" t="inlineStr">
        <is>
          <t>UZ-JI</t>
        </is>
      </c>
      <c r="B5985" t="inlineStr">
        <is>
          <t>Jizzax</t>
        </is>
      </c>
      <c r="C5985" t="inlineStr">
        <is>
          <t>UZJizzax</t>
        </is>
      </c>
    </row>
    <row r="5986">
      <c r="A5986" t="inlineStr">
        <is>
          <t>UZ-NG</t>
        </is>
      </c>
      <c r="B5986" t="inlineStr">
        <is>
          <t>Namangan</t>
        </is>
      </c>
      <c r="C5986" t="inlineStr">
        <is>
          <t>UZNamangan</t>
        </is>
      </c>
    </row>
    <row r="5987">
      <c r="A5987" t="inlineStr">
        <is>
          <t>UZ-NW</t>
        </is>
      </c>
      <c r="B5987" t="inlineStr">
        <is>
          <t>Navoiy</t>
        </is>
      </c>
      <c r="C5987" t="inlineStr">
        <is>
          <t>UZNavoiy</t>
        </is>
      </c>
    </row>
    <row r="5988">
      <c r="A5988" t="inlineStr">
        <is>
          <t>UZ-QA</t>
        </is>
      </c>
      <c r="B5988" t="inlineStr">
        <is>
          <t>Qashqadaryo</t>
        </is>
      </c>
      <c r="C5988" t="inlineStr">
        <is>
          <t>UZQashqadaryo</t>
        </is>
      </c>
    </row>
    <row r="5989">
      <c r="A5989" t="inlineStr">
        <is>
          <t>UZ-SA</t>
        </is>
      </c>
      <c r="B5989" t="inlineStr">
        <is>
          <t>Samarqand</t>
        </is>
      </c>
      <c r="C5989" t="inlineStr">
        <is>
          <t>UZSamarqand</t>
        </is>
      </c>
    </row>
    <row r="5990">
      <c r="A5990" t="inlineStr">
        <is>
          <t>UZ-SI</t>
        </is>
      </c>
      <c r="B5990" t="inlineStr">
        <is>
          <t>Sirdaryo</t>
        </is>
      </c>
      <c r="C5990" t="inlineStr">
        <is>
          <t>UZSirdaryo</t>
        </is>
      </c>
    </row>
    <row r="5991">
      <c r="A5991" t="inlineStr">
        <is>
          <t>UZ-SU</t>
        </is>
      </c>
      <c r="B5991" t="inlineStr">
        <is>
          <t>Surxondaryo</t>
        </is>
      </c>
      <c r="C5991" t="inlineStr">
        <is>
          <t>UZSurxondaryo</t>
        </is>
      </c>
    </row>
    <row r="5992">
      <c r="A5992" t="inlineStr">
        <is>
          <t>UZ-TO</t>
        </is>
      </c>
      <c r="B5992" t="inlineStr">
        <is>
          <t>Toshkent</t>
        </is>
      </c>
      <c r="C5992" t="inlineStr">
        <is>
          <t>UZToshkent</t>
        </is>
      </c>
    </row>
    <row r="5993">
      <c r="A5993" t="inlineStr">
        <is>
          <t>UZ-XO</t>
        </is>
      </c>
      <c r="B5993" t="inlineStr">
        <is>
          <t>Xorazm</t>
        </is>
      </c>
      <c r="C5993" t="inlineStr">
        <is>
          <t>UZXorazm</t>
        </is>
      </c>
    </row>
    <row r="5994">
      <c r="A5994" t="inlineStr">
        <is>
          <t>UZ-QR</t>
        </is>
      </c>
      <c r="B5994" t="inlineStr">
        <is>
          <t>Qoraqalpog‘iston Respublikasi</t>
        </is>
      </c>
      <c r="C5994" t="inlineStr">
        <is>
          <t>UZQoraqalpog‘iston Respublikasi</t>
        </is>
      </c>
    </row>
    <row r="5995">
      <c r="A5995" t="inlineStr">
        <is>
          <t>UZ-TK</t>
        </is>
      </c>
      <c r="B5995" t="inlineStr">
        <is>
          <t>Toshkent</t>
        </is>
      </c>
      <c r="C5995" t="inlineStr">
        <is>
          <t>UZToshkent</t>
        </is>
      </c>
    </row>
    <row r="5996">
      <c r="A5996" t="inlineStr">
        <is>
          <t>VC-01</t>
        </is>
      </c>
      <c r="B5996" t="inlineStr">
        <is>
          <t>Charlotte</t>
        </is>
      </c>
      <c r="C5996" t="inlineStr">
        <is>
          <t>VCCharlotte</t>
        </is>
      </c>
    </row>
    <row r="5997">
      <c r="A5997" t="inlineStr">
        <is>
          <t>VC-02</t>
        </is>
      </c>
      <c r="B5997" t="inlineStr">
        <is>
          <t>Saint Andrew</t>
        </is>
      </c>
      <c r="C5997" t="inlineStr">
        <is>
          <t>VCSaint Andrew</t>
        </is>
      </c>
    </row>
    <row r="5998">
      <c r="A5998" t="inlineStr">
        <is>
          <t>VC-03</t>
        </is>
      </c>
      <c r="B5998" t="inlineStr">
        <is>
          <t>Saint David</t>
        </is>
      </c>
      <c r="C5998" t="inlineStr">
        <is>
          <t>VCSaint David</t>
        </is>
      </c>
    </row>
    <row r="5999">
      <c r="A5999" t="inlineStr">
        <is>
          <t>VC-04</t>
        </is>
      </c>
      <c r="B5999" t="inlineStr">
        <is>
          <t>Saint George</t>
        </is>
      </c>
      <c r="C5999" t="inlineStr">
        <is>
          <t>VCSaint George</t>
        </is>
      </c>
    </row>
    <row r="6000">
      <c r="A6000" t="inlineStr">
        <is>
          <t>VC-05</t>
        </is>
      </c>
      <c r="B6000" t="inlineStr">
        <is>
          <t>Saint Patrick</t>
        </is>
      </c>
      <c r="C6000" t="inlineStr">
        <is>
          <t>VCSaint Patrick</t>
        </is>
      </c>
    </row>
    <row r="6001">
      <c r="A6001" t="inlineStr">
        <is>
          <t>VC-06</t>
        </is>
      </c>
      <c r="B6001" t="inlineStr">
        <is>
          <t>Grenadines</t>
        </is>
      </c>
      <c r="C6001" t="inlineStr">
        <is>
          <t>VCGrenadines</t>
        </is>
      </c>
    </row>
    <row r="6002">
      <c r="A6002" t="inlineStr">
        <is>
          <t>VE-B</t>
        </is>
      </c>
      <c r="B6002" t="inlineStr">
        <is>
          <t>Anzoátegui</t>
        </is>
      </c>
      <c r="C6002" t="inlineStr">
        <is>
          <t>VEAnzoátegui</t>
        </is>
      </c>
    </row>
    <row r="6003">
      <c r="A6003" t="inlineStr">
        <is>
          <t>VE-C</t>
        </is>
      </c>
      <c r="B6003" t="inlineStr">
        <is>
          <t>Apure</t>
        </is>
      </c>
      <c r="C6003" t="inlineStr">
        <is>
          <t>VEApure</t>
        </is>
      </c>
    </row>
    <row r="6004">
      <c r="A6004" t="inlineStr">
        <is>
          <t>VE-D</t>
        </is>
      </c>
      <c r="B6004" t="inlineStr">
        <is>
          <t>Aragua</t>
        </is>
      </c>
      <c r="C6004" t="inlineStr">
        <is>
          <t>VEAragua</t>
        </is>
      </c>
    </row>
    <row r="6005">
      <c r="A6005" t="inlineStr">
        <is>
          <t>VE-E</t>
        </is>
      </c>
      <c r="B6005" t="inlineStr">
        <is>
          <t>Barinas</t>
        </is>
      </c>
      <c r="C6005" t="inlineStr">
        <is>
          <t>VEBarinas</t>
        </is>
      </c>
    </row>
    <row r="6006">
      <c r="A6006" t="inlineStr">
        <is>
          <t>VE-F</t>
        </is>
      </c>
      <c r="B6006" t="inlineStr">
        <is>
          <t>Bolívar</t>
        </is>
      </c>
      <c r="C6006" t="inlineStr">
        <is>
          <t>VEBolívar</t>
        </is>
      </c>
    </row>
    <row r="6007">
      <c r="A6007" t="inlineStr">
        <is>
          <t>VE-G</t>
        </is>
      </c>
      <c r="B6007" t="inlineStr">
        <is>
          <t>Carabobo</t>
        </is>
      </c>
      <c r="C6007" t="inlineStr">
        <is>
          <t>VECarabobo</t>
        </is>
      </c>
    </row>
    <row r="6008">
      <c r="A6008" t="inlineStr">
        <is>
          <t>VE-H</t>
        </is>
      </c>
      <c r="B6008" t="inlineStr">
        <is>
          <t>Cojedes</t>
        </is>
      </c>
      <c r="C6008" t="inlineStr">
        <is>
          <t>VECojedes</t>
        </is>
      </c>
    </row>
    <row r="6009">
      <c r="A6009" t="inlineStr">
        <is>
          <t>VE-I</t>
        </is>
      </c>
      <c r="B6009" t="inlineStr">
        <is>
          <t>Falcón</t>
        </is>
      </c>
      <c r="C6009" t="inlineStr">
        <is>
          <t>VEFalcón</t>
        </is>
      </c>
    </row>
    <row r="6010">
      <c r="A6010" t="inlineStr">
        <is>
          <t>VE-J</t>
        </is>
      </c>
      <c r="B6010" t="inlineStr">
        <is>
          <t>Guárico</t>
        </is>
      </c>
      <c r="C6010" t="inlineStr">
        <is>
          <t>VEGuárico</t>
        </is>
      </c>
    </row>
    <row r="6011">
      <c r="A6011" t="inlineStr">
        <is>
          <t>VE-K</t>
        </is>
      </c>
      <c r="B6011" t="inlineStr">
        <is>
          <t>Lara</t>
        </is>
      </c>
      <c r="C6011" t="inlineStr">
        <is>
          <t>VELara</t>
        </is>
      </c>
    </row>
    <row r="6012">
      <c r="A6012" t="inlineStr">
        <is>
          <t>VE-L</t>
        </is>
      </c>
      <c r="B6012" t="inlineStr">
        <is>
          <t>Mérida</t>
        </is>
      </c>
      <c r="C6012" t="inlineStr">
        <is>
          <t>VEMérida</t>
        </is>
      </c>
    </row>
    <row r="6013">
      <c r="A6013" t="inlineStr">
        <is>
          <t>VE-M</t>
        </is>
      </c>
      <c r="B6013" t="inlineStr">
        <is>
          <t>Miranda</t>
        </is>
      </c>
      <c r="C6013" t="inlineStr">
        <is>
          <t>VEMiranda</t>
        </is>
      </c>
    </row>
    <row r="6014">
      <c r="A6014" t="inlineStr">
        <is>
          <t>VE-N</t>
        </is>
      </c>
      <c r="B6014" t="inlineStr">
        <is>
          <t>Monagas</t>
        </is>
      </c>
      <c r="C6014" t="inlineStr">
        <is>
          <t>VEMonagas</t>
        </is>
      </c>
    </row>
    <row r="6015">
      <c r="A6015" t="inlineStr">
        <is>
          <t>VE-O</t>
        </is>
      </c>
      <c r="B6015" t="inlineStr">
        <is>
          <t>Nueva Esparta</t>
        </is>
      </c>
      <c r="C6015" t="inlineStr">
        <is>
          <t>VENueva Esparta</t>
        </is>
      </c>
    </row>
    <row r="6016">
      <c r="A6016" t="inlineStr">
        <is>
          <t>VE-P</t>
        </is>
      </c>
      <c r="B6016" t="inlineStr">
        <is>
          <t>Portuguesa</t>
        </is>
      </c>
      <c r="C6016" t="inlineStr">
        <is>
          <t>VEPortuguesa</t>
        </is>
      </c>
    </row>
    <row r="6017">
      <c r="A6017" t="inlineStr">
        <is>
          <t>VE-R</t>
        </is>
      </c>
      <c r="B6017" t="inlineStr">
        <is>
          <t>Sucre</t>
        </is>
      </c>
      <c r="C6017" t="inlineStr">
        <is>
          <t>VESucre</t>
        </is>
      </c>
    </row>
    <row r="6018">
      <c r="A6018" t="inlineStr">
        <is>
          <t>VE-S</t>
        </is>
      </c>
      <c r="B6018" t="inlineStr">
        <is>
          <t>Táchira</t>
        </is>
      </c>
      <c r="C6018" t="inlineStr">
        <is>
          <t>VETáchira</t>
        </is>
      </c>
    </row>
    <row r="6019">
      <c r="A6019" t="inlineStr">
        <is>
          <t>VE-T</t>
        </is>
      </c>
      <c r="B6019" t="inlineStr">
        <is>
          <t>Trujillo</t>
        </is>
      </c>
      <c r="C6019" t="inlineStr">
        <is>
          <t>VETrujillo</t>
        </is>
      </c>
    </row>
    <row r="6020">
      <c r="A6020" t="inlineStr">
        <is>
          <t>VE-U</t>
        </is>
      </c>
      <c r="B6020" t="inlineStr">
        <is>
          <t>Yaracuy</t>
        </is>
      </c>
      <c r="C6020" t="inlineStr">
        <is>
          <t>VEYaracuy</t>
        </is>
      </c>
    </row>
    <row r="6021">
      <c r="A6021" t="inlineStr">
        <is>
          <t>VE-V</t>
        </is>
      </c>
      <c r="B6021" t="inlineStr">
        <is>
          <t>Zulia</t>
        </is>
      </c>
      <c r="C6021" t="inlineStr">
        <is>
          <t>VEZulia</t>
        </is>
      </c>
    </row>
    <row r="6022">
      <c r="A6022" t="inlineStr">
        <is>
          <t>VE-X</t>
        </is>
      </c>
      <c r="B6022" t="inlineStr">
        <is>
          <t>La Guaira</t>
        </is>
      </c>
      <c r="C6022" t="inlineStr">
        <is>
          <t>VELa Guaira</t>
        </is>
      </c>
    </row>
    <row r="6023">
      <c r="A6023" t="inlineStr">
        <is>
          <t>VE-Y</t>
        </is>
      </c>
      <c r="B6023" t="inlineStr">
        <is>
          <t>Delta Amacuro</t>
        </is>
      </c>
      <c r="C6023" t="inlineStr">
        <is>
          <t>VEDelta Amacuro</t>
        </is>
      </c>
    </row>
    <row r="6024">
      <c r="A6024" t="inlineStr">
        <is>
          <t>VE-Z</t>
        </is>
      </c>
      <c r="B6024" t="inlineStr">
        <is>
          <t>Amazonas</t>
        </is>
      </c>
      <c r="C6024" t="inlineStr">
        <is>
          <t>VEAmazonas</t>
        </is>
      </c>
    </row>
    <row r="6025">
      <c r="A6025" t="inlineStr">
        <is>
          <t>VE-W</t>
        </is>
      </c>
      <c r="B6025" t="inlineStr">
        <is>
          <t>Dependencias Federales</t>
        </is>
      </c>
      <c r="C6025" t="inlineStr">
        <is>
          <t>VEDependencias Federales</t>
        </is>
      </c>
    </row>
    <row r="6026">
      <c r="A6026" t="inlineStr">
        <is>
          <t>VE-A</t>
        </is>
      </c>
      <c r="B6026" t="inlineStr">
        <is>
          <t>Distrito Capital</t>
        </is>
      </c>
      <c r="C6026" t="inlineStr">
        <is>
          <t>VEDistrito Capital</t>
        </is>
      </c>
    </row>
    <row r="6027">
      <c r="A6027" t="inlineStr">
        <is>
          <t>VN-01</t>
        </is>
      </c>
      <c r="B6027" t="inlineStr">
        <is>
          <t>Lai Châu</t>
        </is>
      </c>
      <c r="C6027" t="inlineStr">
        <is>
          <t>VNLai Châu</t>
        </is>
      </c>
    </row>
    <row r="6028">
      <c r="A6028" t="inlineStr">
        <is>
          <t>VN-02</t>
        </is>
      </c>
      <c r="B6028" t="inlineStr">
        <is>
          <t>Lào Cai</t>
        </is>
      </c>
      <c r="C6028" t="inlineStr">
        <is>
          <t>VNLào Cai</t>
        </is>
      </c>
    </row>
    <row r="6029">
      <c r="A6029" t="inlineStr">
        <is>
          <t>VN-03</t>
        </is>
      </c>
      <c r="B6029" t="inlineStr">
        <is>
          <t>Hà Giang</t>
        </is>
      </c>
      <c r="C6029" t="inlineStr">
        <is>
          <t>VNHà Giang</t>
        </is>
      </c>
    </row>
    <row r="6030">
      <c r="A6030" t="inlineStr">
        <is>
          <t>VN-04</t>
        </is>
      </c>
      <c r="B6030" t="inlineStr">
        <is>
          <t>Cao Bằng</t>
        </is>
      </c>
      <c r="C6030" t="inlineStr">
        <is>
          <t>VNCao Bằng</t>
        </is>
      </c>
    </row>
    <row r="6031">
      <c r="A6031" t="inlineStr">
        <is>
          <t>VN-05</t>
        </is>
      </c>
      <c r="B6031" t="inlineStr">
        <is>
          <t>Sơn La</t>
        </is>
      </c>
      <c r="C6031" t="inlineStr">
        <is>
          <t>VNSơn La</t>
        </is>
      </c>
    </row>
    <row r="6032">
      <c r="A6032" t="inlineStr">
        <is>
          <t>VN-06</t>
        </is>
      </c>
      <c r="B6032" t="inlineStr">
        <is>
          <t>Yên Bái</t>
        </is>
      </c>
      <c r="C6032" t="inlineStr">
        <is>
          <t>VNYên Bái</t>
        </is>
      </c>
    </row>
    <row r="6033">
      <c r="A6033" t="inlineStr">
        <is>
          <t>VN-07</t>
        </is>
      </c>
      <c r="B6033" t="inlineStr">
        <is>
          <t>Tuyên Quang</t>
        </is>
      </c>
      <c r="C6033" t="inlineStr">
        <is>
          <t>VNTuyên Quang</t>
        </is>
      </c>
    </row>
    <row r="6034">
      <c r="A6034" t="inlineStr">
        <is>
          <t>VN-09</t>
        </is>
      </c>
      <c r="B6034" t="inlineStr">
        <is>
          <t>Lạng Sơn</t>
        </is>
      </c>
      <c r="C6034" t="inlineStr">
        <is>
          <t>VNLạng Sơn</t>
        </is>
      </c>
    </row>
    <row r="6035">
      <c r="A6035" t="inlineStr">
        <is>
          <t>VN-13</t>
        </is>
      </c>
      <c r="B6035" t="inlineStr">
        <is>
          <t>Quảng Ninh</t>
        </is>
      </c>
      <c r="C6035" t="inlineStr">
        <is>
          <t>VNQuảng Ninh</t>
        </is>
      </c>
    </row>
    <row r="6036">
      <c r="A6036" t="inlineStr">
        <is>
          <t>VN-14</t>
        </is>
      </c>
      <c r="B6036" t="inlineStr">
        <is>
          <t>Hòa Bình</t>
        </is>
      </c>
      <c r="C6036" t="inlineStr">
        <is>
          <t>VNHòa Bình</t>
        </is>
      </c>
    </row>
    <row r="6037">
      <c r="A6037" t="inlineStr">
        <is>
          <t>VN-18</t>
        </is>
      </c>
      <c r="B6037" t="inlineStr">
        <is>
          <t>Ninh Bình</t>
        </is>
      </c>
      <c r="C6037" t="inlineStr">
        <is>
          <t>VNNinh Bình</t>
        </is>
      </c>
    </row>
    <row r="6038">
      <c r="A6038" t="inlineStr">
        <is>
          <t>VN-20</t>
        </is>
      </c>
      <c r="B6038" t="inlineStr">
        <is>
          <t>Thái Bình</t>
        </is>
      </c>
      <c r="C6038" t="inlineStr">
        <is>
          <t>VNThái Bình</t>
        </is>
      </c>
    </row>
    <row r="6039">
      <c r="A6039" t="inlineStr">
        <is>
          <t>VN-21</t>
        </is>
      </c>
      <c r="B6039" t="inlineStr">
        <is>
          <t>Thanh Hóa</t>
        </is>
      </c>
      <c r="C6039" t="inlineStr">
        <is>
          <t>VNThanh Hóa</t>
        </is>
      </c>
    </row>
    <row r="6040">
      <c r="A6040" t="inlineStr">
        <is>
          <t>VN-22</t>
        </is>
      </c>
      <c r="B6040" t="inlineStr">
        <is>
          <t>Nghệ An</t>
        </is>
      </c>
      <c r="C6040" t="inlineStr">
        <is>
          <t>VNNghệ An</t>
        </is>
      </c>
    </row>
    <row r="6041">
      <c r="A6041" t="inlineStr">
        <is>
          <t>VN-23</t>
        </is>
      </c>
      <c r="B6041" t="inlineStr">
        <is>
          <t>Hà Tĩnh</t>
        </is>
      </c>
      <c r="C6041" t="inlineStr">
        <is>
          <t>VNHà Tĩnh</t>
        </is>
      </c>
    </row>
    <row r="6042">
      <c r="A6042" t="inlineStr">
        <is>
          <t>VN-24</t>
        </is>
      </c>
      <c r="B6042" t="inlineStr">
        <is>
          <t>Quảng Bình</t>
        </is>
      </c>
      <c r="C6042" t="inlineStr">
        <is>
          <t>VNQuảng Bình</t>
        </is>
      </c>
    </row>
    <row r="6043">
      <c r="A6043" t="inlineStr">
        <is>
          <t>VN-25</t>
        </is>
      </c>
      <c r="B6043" t="inlineStr">
        <is>
          <t>Quảng Trị</t>
        </is>
      </c>
      <c r="C6043" t="inlineStr">
        <is>
          <t>VNQuảng Trị</t>
        </is>
      </c>
    </row>
    <row r="6044">
      <c r="A6044" t="inlineStr">
        <is>
          <t>VN-26</t>
        </is>
      </c>
      <c r="B6044" t="inlineStr">
        <is>
          <t>Thừa Thiên-Huế</t>
        </is>
      </c>
      <c r="C6044" t="inlineStr">
        <is>
          <t>VNThừa Thiên-Huế</t>
        </is>
      </c>
    </row>
    <row r="6045">
      <c r="A6045" t="inlineStr">
        <is>
          <t>VN-27</t>
        </is>
      </c>
      <c r="B6045" t="inlineStr">
        <is>
          <t>Quảng Nam</t>
        </is>
      </c>
      <c r="C6045" t="inlineStr">
        <is>
          <t>VNQuảng Nam</t>
        </is>
      </c>
    </row>
    <row r="6046">
      <c r="A6046" t="inlineStr">
        <is>
          <t>VN-28</t>
        </is>
      </c>
      <c r="B6046" t="inlineStr">
        <is>
          <t>Kon Tum</t>
        </is>
      </c>
      <c r="C6046" t="inlineStr">
        <is>
          <t>VNKon Tum</t>
        </is>
      </c>
    </row>
    <row r="6047">
      <c r="A6047" t="inlineStr">
        <is>
          <t>VN-29</t>
        </is>
      </c>
      <c r="B6047" t="inlineStr">
        <is>
          <t>Quảng Ngãi</t>
        </is>
      </c>
      <c r="C6047" t="inlineStr">
        <is>
          <t>VNQuảng Ngãi</t>
        </is>
      </c>
    </row>
    <row r="6048">
      <c r="A6048" t="inlineStr">
        <is>
          <t>VN-30</t>
        </is>
      </c>
      <c r="B6048" t="inlineStr">
        <is>
          <t>Gia Lai</t>
        </is>
      </c>
      <c r="C6048" t="inlineStr">
        <is>
          <t>VNGia Lai</t>
        </is>
      </c>
    </row>
    <row r="6049">
      <c r="A6049" t="inlineStr">
        <is>
          <t>VN-31</t>
        </is>
      </c>
      <c r="B6049" t="inlineStr">
        <is>
          <t>Bình Định</t>
        </is>
      </c>
      <c r="C6049" t="inlineStr">
        <is>
          <t>VNBình Định</t>
        </is>
      </c>
    </row>
    <row r="6050">
      <c r="A6050" t="inlineStr">
        <is>
          <t>VN-32</t>
        </is>
      </c>
      <c r="B6050" t="inlineStr">
        <is>
          <t>Phú Yên</t>
        </is>
      </c>
      <c r="C6050" t="inlineStr">
        <is>
          <t>VNPhú Yên</t>
        </is>
      </c>
    </row>
    <row r="6051">
      <c r="A6051" t="inlineStr">
        <is>
          <t>VN-33</t>
        </is>
      </c>
      <c r="B6051" t="inlineStr">
        <is>
          <t>Đắk Lắk</t>
        </is>
      </c>
      <c r="C6051" t="inlineStr">
        <is>
          <t>VNĐắk Lắk</t>
        </is>
      </c>
    </row>
    <row r="6052">
      <c r="A6052" t="inlineStr">
        <is>
          <t>VN-34</t>
        </is>
      </c>
      <c r="B6052" t="inlineStr">
        <is>
          <t>Khánh Hòa</t>
        </is>
      </c>
      <c r="C6052" t="inlineStr">
        <is>
          <t>VNKhánh Hòa</t>
        </is>
      </c>
    </row>
    <row r="6053">
      <c r="A6053" t="inlineStr">
        <is>
          <t>VN-35</t>
        </is>
      </c>
      <c r="B6053" t="inlineStr">
        <is>
          <t>Lâm Đồng</t>
        </is>
      </c>
      <c r="C6053" t="inlineStr">
        <is>
          <t>VNLâm Đồng</t>
        </is>
      </c>
    </row>
    <row r="6054">
      <c r="A6054" t="inlineStr">
        <is>
          <t>VN-36</t>
        </is>
      </c>
      <c r="B6054" t="inlineStr">
        <is>
          <t>Ninh Thuận</t>
        </is>
      </c>
      <c r="C6054" t="inlineStr">
        <is>
          <t>VNNinh Thuận</t>
        </is>
      </c>
    </row>
    <row r="6055">
      <c r="A6055" t="inlineStr">
        <is>
          <t>VN-37</t>
        </is>
      </c>
      <c r="B6055" t="inlineStr">
        <is>
          <t>Tây Ninh</t>
        </is>
      </c>
      <c r="C6055" t="inlineStr">
        <is>
          <t>VNTây Ninh</t>
        </is>
      </c>
    </row>
    <row r="6056">
      <c r="A6056" t="inlineStr">
        <is>
          <t>VN-39</t>
        </is>
      </c>
      <c r="B6056" t="inlineStr">
        <is>
          <t>Đồng Nai</t>
        </is>
      </c>
      <c r="C6056" t="inlineStr">
        <is>
          <t>VNĐồng Nai</t>
        </is>
      </c>
    </row>
    <row r="6057">
      <c r="A6057" t="inlineStr">
        <is>
          <t>VN-40</t>
        </is>
      </c>
      <c r="B6057" t="inlineStr">
        <is>
          <t>Bình Thuận</t>
        </is>
      </c>
      <c r="C6057" t="inlineStr">
        <is>
          <t>VNBình Thuận</t>
        </is>
      </c>
    </row>
    <row r="6058">
      <c r="A6058" t="inlineStr">
        <is>
          <t>VN-41</t>
        </is>
      </c>
      <c r="B6058" t="inlineStr">
        <is>
          <t>Long An</t>
        </is>
      </c>
      <c r="C6058" t="inlineStr">
        <is>
          <t>VNLong An</t>
        </is>
      </c>
    </row>
    <row r="6059">
      <c r="A6059" t="inlineStr">
        <is>
          <t>VN-43</t>
        </is>
      </c>
      <c r="B6059" t="inlineStr">
        <is>
          <t>Bà Rịa - Vũng Tàu</t>
        </is>
      </c>
      <c r="C6059" t="inlineStr">
        <is>
          <t>VNBà Rịa - Vũng Tàu</t>
        </is>
      </c>
    </row>
    <row r="6060">
      <c r="A6060" t="inlineStr">
        <is>
          <t>VN-44</t>
        </is>
      </c>
      <c r="B6060" t="inlineStr">
        <is>
          <t>An Giang</t>
        </is>
      </c>
      <c r="C6060" t="inlineStr">
        <is>
          <t>VNAn Giang</t>
        </is>
      </c>
    </row>
    <row r="6061">
      <c r="A6061" t="inlineStr">
        <is>
          <t>VN-45</t>
        </is>
      </c>
      <c r="B6061" t="inlineStr">
        <is>
          <t>Đồng Tháp</t>
        </is>
      </c>
      <c r="C6061" t="inlineStr">
        <is>
          <t>VNĐồng Tháp</t>
        </is>
      </c>
    </row>
    <row r="6062">
      <c r="A6062" t="inlineStr">
        <is>
          <t>VN-46</t>
        </is>
      </c>
      <c r="B6062" t="inlineStr">
        <is>
          <t>Tiền Giang</t>
        </is>
      </c>
      <c r="C6062" t="inlineStr">
        <is>
          <t>VNTiền Giang</t>
        </is>
      </c>
    </row>
    <row r="6063">
      <c r="A6063" t="inlineStr">
        <is>
          <t>VN-47</t>
        </is>
      </c>
      <c r="B6063" t="inlineStr">
        <is>
          <t>Kiến Giang</t>
        </is>
      </c>
      <c r="C6063" t="inlineStr">
        <is>
          <t>VNKiến Giang</t>
        </is>
      </c>
    </row>
    <row r="6064">
      <c r="A6064" t="inlineStr">
        <is>
          <t>VN-49</t>
        </is>
      </c>
      <c r="B6064" t="inlineStr">
        <is>
          <t>Vĩnh Long</t>
        </is>
      </c>
      <c r="C6064" t="inlineStr">
        <is>
          <t>VNVĩnh Long</t>
        </is>
      </c>
    </row>
    <row r="6065">
      <c r="A6065" t="inlineStr">
        <is>
          <t>VN-50</t>
        </is>
      </c>
      <c r="B6065" t="inlineStr">
        <is>
          <t>Bến Tre</t>
        </is>
      </c>
      <c r="C6065" t="inlineStr">
        <is>
          <t>VNBến Tre</t>
        </is>
      </c>
    </row>
    <row r="6066">
      <c r="A6066" t="inlineStr">
        <is>
          <t>VN-51</t>
        </is>
      </c>
      <c r="B6066" t="inlineStr">
        <is>
          <t>Trà Vinh</t>
        </is>
      </c>
      <c r="C6066" t="inlineStr">
        <is>
          <t>VNTrà Vinh</t>
        </is>
      </c>
    </row>
    <row r="6067">
      <c r="A6067" t="inlineStr">
        <is>
          <t>VN-52</t>
        </is>
      </c>
      <c r="B6067" t="inlineStr">
        <is>
          <t>Sóc Trăng</t>
        </is>
      </c>
      <c r="C6067" t="inlineStr">
        <is>
          <t>VNSóc Trăng</t>
        </is>
      </c>
    </row>
    <row r="6068">
      <c r="A6068" t="inlineStr">
        <is>
          <t>VN-53</t>
        </is>
      </c>
      <c r="B6068" t="inlineStr">
        <is>
          <t>Bắc Kạn</t>
        </is>
      </c>
      <c r="C6068" t="inlineStr">
        <is>
          <t>VNBắc Kạn</t>
        </is>
      </c>
    </row>
    <row r="6069">
      <c r="A6069" t="inlineStr">
        <is>
          <t>VN-54</t>
        </is>
      </c>
      <c r="B6069" t="inlineStr">
        <is>
          <t>Bắc Giang</t>
        </is>
      </c>
      <c r="C6069" t="inlineStr">
        <is>
          <t>VNBắc Giang</t>
        </is>
      </c>
    </row>
    <row r="6070">
      <c r="A6070" t="inlineStr">
        <is>
          <t>VN-55</t>
        </is>
      </c>
      <c r="B6070" t="inlineStr">
        <is>
          <t>Bạc Liêu</t>
        </is>
      </c>
      <c r="C6070" t="inlineStr">
        <is>
          <t>VNBạc Liêu</t>
        </is>
      </c>
    </row>
    <row r="6071">
      <c r="A6071" t="inlineStr">
        <is>
          <t>VN-56</t>
        </is>
      </c>
      <c r="B6071" t="inlineStr">
        <is>
          <t>Bắc Ninh</t>
        </is>
      </c>
      <c r="C6071" t="inlineStr">
        <is>
          <t>VNBắc Ninh</t>
        </is>
      </c>
    </row>
    <row r="6072">
      <c r="A6072" t="inlineStr">
        <is>
          <t>VN-57</t>
        </is>
      </c>
      <c r="B6072" t="inlineStr">
        <is>
          <t>Bình Dương</t>
        </is>
      </c>
      <c r="C6072" t="inlineStr">
        <is>
          <t>VNBình Dương</t>
        </is>
      </c>
    </row>
    <row r="6073">
      <c r="A6073" t="inlineStr">
        <is>
          <t>VN-58</t>
        </is>
      </c>
      <c r="B6073" t="inlineStr">
        <is>
          <t>Bình Phước</t>
        </is>
      </c>
      <c r="C6073" t="inlineStr">
        <is>
          <t>VNBình Phước</t>
        </is>
      </c>
    </row>
    <row r="6074">
      <c r="A6074" t="inlineStr">
        <is>
          <t>VN-59</t>
        </is>
      </c>
      <c r="B6074" t="inlineStr">
        <is>
          <t>Cà Mau</t>
        </is>
      </c>
      <c r="C6074" t="inlineStr">
        <is>
          <t>VNCà Mau</t>
        </is>
      </c>
    </row>
    <row r="6075">
      <c r="A6075" t="inlineStr">
        <is>
          <t>VN-61</t>
        </is>
      </c>
      <c r="B6075" t="inlineStr">
        <is>
          <t>Hải Dương</t>
        </is>
      </c>
      <c r="C6075" t="inlineStr">
        <is>
          <t>VNHải Dương</t>
        </is>
      </c>
    </row>
    <row r="6076">
      <c r="A6076" t="inlineStr">
        <is>
          <t>VN-63</t>
        </is>
      </c>
      <c r="B6076" t="inlineStr">
        <is>
          <t>Hà Nam</t>
        </is>
      </c>
      <c r="C6076" t="inlineStr">
        <is>
          <t>VNHà Nam</t>
        </is>
      </c>
    </row>
    <row r="6077">
      <c r="A6077" t="inlineStr">
        <is>
          <t>VN-66</t>
        </is>
      </c>
      <c r="B6077" t="inlineStr">
        <is>
          <t>Hưng Yên</t>
        </is>
      </c>
      <c r="C6077" t="inlineStr">
        <is>
          <t>VNHưng Yên</t>
        </is>
      </c>
    </row>
    <row r="6078">
      <c r="A6078" t="inlineStr">
        <is>
          <t>VN-67</t>
        </is>
      </c>
      <c r="B6078" t="inlineStr">
        <is>
          <t>Nam Định</t>
        </is>
      </c>
      <c r="C6078" t="inlineStr">
        <is>
          <t>VNNam Định</t>
        </is>
      </c>
    </row>
    <row r="6079">
      <c r="A6079" t="inlineStr">
        <is>
          <t>VN-68</t>
        </is>
      </c>
      <c r="B6079" t="inlineStr">
        <is>
          <t>Phú Thọ</t>
        </is>
      </c>
      <c r="C6079" t="inlineStr">
        <is>
          <t>VNPhú Thọ</t>
        </is>
      </c>
    </row>
    <row r="6080">
      <c r="A6080" t="inlineStr">
        <is>
          <t>VN-69</t>
        </is>
      </c>
      <c r="B6080" t="inlineStr">
        <is>
          <t>Thái Nguyên</t>
        </is>
      </c>
      <c r="C6080" t="inlineStr">
        <is>
          <t>VNThái Nguyên</t>
        </is>
      </c>
    </row>
    <row r="6081">
      <c r="A6081" t="inlineStr">
        <is>
          <t>VN-70</t>
        </is>
      </c>
      <c r="B6081" t="inlineStr">
        <is>
          <t>Vĩnh Phúc</t>
        </is>
      </c>
      <c r="C6081" t="inlineStr">
        <is>
          <t>VNVĩnh Phúc</t>
        </is>
      </c>
    </row>
    <row r="6082">
      <c r="A6082" t="inlineStr">
        <is>
          <t>VN-71</t>
        </is>
      </c>
      <c r="B6082" t="inlineStr">
        <is>
          <t>Điện Biên</t>
        </is>
      </c>
      <c r="C6082" t="inlineStr">
        <is>
          <t>VNĐiện Biên</t>
        </is>
      </c>
    </row>
    <row r="6083">
      <c r="A6083" t="inlineStr">
        <is>
          <t>VN-72</t>
        </is>
      </c>
      <c r="B6083" t="inlineStr">
        <is>
          <t>Đắk Nông</t>
        </is>
      </c>
      <c r="C6083" t="inlineStr">
        <is>
          <t>VNĐắk Nông</t>
        </is>
      </c>
    </row>
    <row r="6084">
      <c r="A6084" t="inlineStr">
        <is>
          <t>VN-73</t>
        </is>
      </c>
      <c r="B6084" t="inlineStr">
        <is>
          <t>Hậu Giang</t>
        </is>
      </c>
      <c r="C6084" t="inlineStr">
        <is>
          <t>VNHậu Giang</t>
        </is>
      </c>
    </row>
    <row r="6085">
      <c r="A6085" t="inlineStr">
        <is>
          <t>VN-CT</t>
        </is>
      </c>
      <c r="B6085" t="inlineStr">
        <is>
          <t>Cần Thơ</t>
        </is>
      </c>
      <c r="C6085" t="inlineStr">
        <is>
          <t>VNCần Thơ</t>
        </is>
      </c>
    </row>
    <row r="6086">
      <c r="A6086" t="inlineStr">
        <is>
          <t>VN-DN</t>
        </is>
      </c>
      <c r="B6086" t="inlineStr">
        <is>
          <t>Đà Nẵng</t>
        </is>
      </c>
      <c r="C6086" t="inlineStr">
        <is>
          <t>VNĐà Nẵng</t>
        </is>
      </c>
    </row>
    <row r="6087">
      <c r="A6087" t="inlineStr">
        <is>
          <t>VN-HN</t>
        </is>
      </c>
      <c r="B6087" t="inlineStr">
        <is>
          <t>Hà Nội</t>
        </is>
      </c>
      <c r="C6087" t="inlineStr">
        <is>
          <t>VNHà Nội</t>
        </is>
      </c>
    </row>
    <row r="6088">
      <c r="A6088" t="inlineStr">
        <is>
          <t>VN-HP</t>
        </is>
      </c>
      <c r="B6088" t="inlineStr">
        <is>
          <t>Hải Phòng</t>
        </is>
      </c>
      <c r="C6088" t="inlineStr">
        <is>
          <t>VNHải Phòng</t>
        </is>
      </c>
    </row>
    <row r="6089">
      <c r="A6089" t="inlineStr">
        <is>
          <t>VN-SG</t>
        </is>
      </c>
      <c r="B6089" t="inlineStr">
        <is>
          <t>Hồ Chí Minh</t>
        </is>
      </c>
      <c r="C6089" t="inlineStr">
        <is>
          <t>VNHồ Chí Minh</t>
        </is>
      </c>
    </row>
    <row r="6090">
      <c r="A6090" t="inlineStr">
        <is>
          <t>VU-MAP</t>
        </is>
      </c>
      <c r="B6090" t="inlineStr">
        <is>
          <t>Malampa</t>
        </is>
      </c>
      <c r="C6090" t="inlineStr">
        <is>
          <t>VUMalampa</t>
        </is>
      </c>
    </row>
    <row r="6091">
      <c r="A6091" t="inlineStr">
        <is>
          <t>VU-MAP</t>
        </is>
      </c>
      <c r="B6091" t="inlineStr">
        <is>
          <t>Malampa</t>
        </is>
      </c>
      <c r="C6091" t="inlineStr">
        <is>
          <t>VUMalampa</t>
        </is>
      </c>
    </row>
    <row r="6092">
      <c r="A6092" t="inlineStr">
        <is>
          <t>VU-PAM</t>
        </is>
      </c>
      <c r="B6092" t="inlineStr">
        <is>
          <t>Pénama</t>
        </is>
      </c>
      <c r="C6092" t="inlineStr">
        <is>
          <t>VUPénama</t>
        </is>
      </c>
    </row>
    <row r="6093">
      <c r="A6093" t="inlineStr">
        <is>
          <t>VU-PAM</t>
        </is>
      </c>
      <c r="B6093" t="inlineStr">
        <is>
          <t>Pénama</t>
        </is>
      </c>
      <c r="C6093" t="inlineStr">
        <is>
          <t>VUPénama</t>
        </is>
      </c>
    </row>
    <row r="6094">
      <c r="A6094" t="inlineStr">
        <is>
          <t>VU-SAM</t>
        </is>
      </c>
      <c r="B6094" t="inlineStr">
        <is>
          <t>Sanma</t>
        </is>
      </c>
      <c r="C6094" t="inlineStr">
        <is>
          <t>VUSanma</t>
        </is>
      </c>
    </row>
    <row r="6095">
      <c r="A6095" t="inlineStr">
        <is>
          <t>VU-SAM</t>
        </is>
      </c>
      <c r="B6095" t="inlineStr">
        <is>
          <t>Sanma</t>
        </is>
      </c>
      <c r="C6095" t="inlineStr">
        <is>
          <t>VUSanma</t>
        </is>
      </c>
    </row>
    <row r="6096">
      <c r="A6096" t="inlineStr">
        <is>
          <t>VU-SEE</t>
        </is>
      </c>
      <c r="B6096" t="inlineStr">
        <is>
          <t>Shéfa</t>
        </is>
      </c>
      <c r="C6096" t="inlineStr">
        <is>
          <t>VUShéfa</t>
        </is>
      </c>
    </row>
    <row r="6097">
      <c r="A6097" t="inlineStr">
        <is>
          <t>VU-SEE</t>
        </is>
      </c>
      <c r="B6097" t="inlineStr">
        <is>
          <t>Shéfa</t>
        </is>
      </c>
      <c r="C6097" t="inlineStr">
        <is>
          <t>VUShéfa</t>
        </is>
      </c>
    </row>
    <row r="6098">
      <c r="A6098" t="inlineStr">
        <is>
          <t>VU-TAE</t>
        </is>
      </c>
      <c r="B6098" t="inlineStr">
        <is>
          <t>Taféa</t>
        </is>
      </c>
      <c r="C6098" t="inlineStr">
        <is>
          <t>VUTaféa</t>
        </is>
      </c>
    </row>
    <row r="6099">
      <c r="A6099" t="inlineStr">
        <is>
          <t>VU-TAE</t>
        </is>
      </c>
      <c r="B6099" t="inlineStr">
        <is>
          <t>Taféa</t>
        </is>
      </c>
      <c r="C6099" t="inlineStr">
        <is>
          <t>VUTaféa</t>
        </is>
      </c>
    </row>
    <row r="6100">
      <c r="A6100" t="inlineStr">
        <is>
          <t>VU-TOB</t>
        </is>
      </c>
      <c r="B6100" t="inlineStr">
        <is>
          <t>Torba</t>
        </is>
      </c>
      <c r="C6100" t="inlineStr">
        <is>
          <t>VUTorba</t>
        </is>
      </c>
    </row>
    <row r="6101">
      <c r="A6101" t="inlineStr">
        <is>
          <t>VU-TOB</t>
        </is>
      </c>
      <c r="B6101" t="inlineStr">
        <is>
          <t>Torba</t>
        </is>
      </c>
      <c r="C6101" t="inlineStr">
        <is>
          <t>VUTorba</t>
        </is>
      </c>
    </row>
    <row r="6102">
      <c r="A6102" t="inlineStr">
        <is>
          <t>WF-AL</t>
        </is>
      </c>
      <c r="B6102" t="inlineStr">
        <is>
          <t>Alo</t>
        </is>
      </c>
      <c r="C6102" t="inlineStr">
        <is>
          <t>WFAlo</t>
        </is>
      </c>
    </row>
    <row r="6103">
      <c r="A6103" t="inlineStr">
        <is>
          <t>WF-SG</t>
        </is>
      </c>
      <c r="B6103" t="inlineStr">
        <is>
          <t>Sigave</t>
        </is>
      </c>
      <c r="C6103" t="inlineStr">
        <is>
          <t>WFSigave</t>
        </is>
      </c>
    </row>
    <row r="6104">
      <c r="A6104" t="inlineStr">
        <is>
          <t>WF-UV</t>
        </is>
      </c>
      <c r="B6104" t="inlineStr">
        <is>
          <t>Uvea</t>
        </is>
      </c>
      <c r="C6104" t="inlineStr">
        <is>
          <t>WFUvea</t>
        </is>
      </c>
    </row>
    <row r="6105">
      <c r="A6105" t="inlineStr">
        <is>
          <t>WS-AA</t>
        </is>
      </c>
      <c r="B6105" t="inlineStr">
        <is>
          <t>A'ana</t>
        </is>
      </c>
      <c r="C6105" t="inlineStr">
        <is>
          <t>WSA'ana</t>
        </is>
      </c>
    </row>
    <row r="6106">
      <c r="A6106" t="inlineStr">
        <is>
          <t>WS-AA</t>
        </is>
      </c>
      <c r="B6106" t="inlineStr">
        <is>
          <t>A'ana</t>
        </is>
      </c>
      <c r="C6106" t="inlineStr">
        <is>
          <t>WSA'ana</t>
        </is>
      </c>
    </row>
    <row r="6107">
      <c r="A6107" t="inlineStr">
        <is>
          <t>WS-AL</t>
        </is>
      </c>
      <c r="B6107" t="inlineStr">
        <is>
          <t>Aiga-i-le-Tai</t>
        </is>
      </c>
      <c r="C6107" t="inlineStr">
        <is>
          <t>WSAiga-i-le-Tai</t>
        </is>
      </c>
    </row>
    <row r="6108">
      <c r="A6108" t="inlineStr">
        <is>
          <t>WS-AL</t>
        </is>
      </c>
      <c r="B6108" t="inlineStr">
        <is>
          <t>Aiga-i-le-Tai</t>
        </is>
      </c>
      <c r="C6108" t="inlineStr">
        <is>
          <t>WSAiga-i-le-Tai</t>
        </is>
      </c>
    </row>
    <row r="6109">
      <c r="A6109" t="inlineStr">
        <is>
          <t>WS-AT</t>
        </is>
      </c>
      <c r="B6109" t="inlineStr">
        <is>
          <t>Atua</t>
        </is>
      </c>
      <c r="C6109" t="inlineStr">
        <is>
          <t>WSAtua</t>
        </is>
      </c>
    </row>
    <row r="6110">
      <c r="A6110" t="inlineStr">
        <is>
          <t>WS-AT</t>
        </is>
      </c>
      <c r="B6110" t="inlineStr">
        <is>
          <t>Atua</t>
        </is>
      </c>
      <c r="C6110" t="inlineStr">
        <is>
          <t>WSAtua</t>
        </is>
      </c>
    </row>
    <row r="6111">
      <c r="A6111" t="inlineStr">
        <is>
          <t>WS-FA</t>
        </is>
      </c>
      <c r="B6111" t="inlineStr">
        <is>
          <t>Fa'asaleleaga</t>
        </is>
      </c>
      <c r="C6111" t="inlineStr">
        <is>
          <t>WSFa'asaleleaga</t>
        </is>
      </c>
    </row>
    <row r="6112">
      <c r="A6112" t="inlineStr">
        <is>
          <t>WS-FA</t>
        </is>
      </c>
      <c r="B6112" t="inlineStr">
        <is>
          <t>Fa'asaleleaga</t>
        </is>
      </c>
      <c r="C6112" t="inlineStr">
        <is>
          <t>WSFa'asaleleaga</t>
        </is>
      </c>
    </row>
    <row r="6113">
      <c r="A6113" t="inlineStr">
        <is>
          <t>WS-GE</t>
        </is>
      </c>
      <c r="B6113" t="inlineStr">
        <is>
          <t>Gaga'emauga</t>
        </is>
      </c>
      <c r="C6113" t="inlineStr">
        <is>
          <t>WSGaga'emauga</t>
        </is>
      </c>
    </row>
    <row r="6114">
      <c r="A6114" t="inlineStr">
        <is>
          <t>WS-GE</t>
        </is>
      </c>
      <c r="B6114" t="inlineStr">
        <is>
          <t>Gaga'emauga</t>
        </is>
      </c>
      <c r="C6114" t="inlineStr">
        <is>
          <t>WSGaga'emauga</t>
        </is>
      </c>
    </row>
    <row r="6115">
      <c r="A6115" t="inlineStr">
        <is>
          <t>WS-GI</t>
        </is>
      </c>
      <c r="B6115" t="inlineStr">
        <is>
          <t>Gagaifomauga</t>
        </is>
      </c>
      <c r="C6115" t="inlineStr">
        <is>
          <t>WSGagaifomauga</t>
        </is>
      </c>
    </row>
    <row r="6116">
      <c r="A6116" t="inlineStr">
        <is>
          <t>WS-GI</t>
        </is>
      </c>
      <c r="B6116" t="inlineStr">
        <is>
          <t>Gagaifomauga</t>
        </is>
      </c>
      <c r="C6116" t="inlineStr">
        <is>
          <t>WSGagaifomauga</t>
        </is>
      </c>
    </row>
    <row r="6117">
      <c r="A6117" t="inlineStr">
        <is>
          <t>WS-PA</t>
        </is>
      </c>
      <c r="B6117" t="inlineStr">
        <is>
          <t>Palauli</t>
        </is>
      </c>
      <c r="C6117" t="inlineStr">
        <is>
          <t>WSPalauli</t>
        </is>
      </c>
    </row>
    <row r="6118">
      <c r="A6118" t="inlineStr">
        <is>
          <t>WS-PA</t>
        </is>
      </c>
      <c r="B6118" t="inlineStr">
        <is>
          <t>Palauli</t>
        </is>
      </c>
      <c r="C6118" t="inlineStr">
        <is>
          <t>WSPalauli</t>
        </is>
      </c>
    </row>
    <row r="6119">
      <c r="A6119" t="inlineStr">
        <is>
          <t>WS-SA</t>
        </is>
      </c>
      <c r="B6119" t="inlineStr">
        <is>
          <t>Satupa'itea</t>
        </is>
      </c>
      <c r="C6119" t="inlineStr">
        <is>
          <t>WSSatupa'itea</t>
        </is>
      </c>
    </row>
    <row r="6120">
      <c r="A6120" t="inlineStr">
        <is>
          <t>WS-SA</t>
        </is>
      </c>
      <c r="B6120" t="inlineStr">
        <is>
          <t>Satupa'itea</t>
        </is>
      </c>
      <c r="C6120" t="inlineStr">
        <is>
          <t>WSSatupa'itea</t>
        </is>
      </c>
    </row>
    <row r="6121">
      <c r="A6121" t="inlineStr">
        <is>
          <t>WS-TU</t>
        </is>
      </c>
      <c r="B6121" t="inlineStr">
        <is>
          <t>Tuamasaga</t>
        </is>
      </c>
      <c r="C6121" t="inlineStr">
        <is>
          <t>WSTuamasaga</t>
        </is>
      </c>
    </row>
    <row r="6122">
      <c r="A6122" t="inlineStr">
        <is>
          <t>WS-TU</t>
        </is>
      </c>
      <c r="B6122" t="inlineStr">
        <is>
          <t>Tuamasaga</t>
        </is>
      </c>
      <c r="C6122" t="inlineStr">
        <is>
          <t>WSTuamasaga</t>
        </is>
      </c>
    </row>
    <row r="6123">
      <c r="A6123" t="inlineStr">
        <is>
          <t>WS-VF</t>
        </is>
      </c>
      <c r="B6123" t="inlineStr">
        <is>
          <t>Va'a-o-Fonoti</t>
        </is>
      </c>
      <c r="C6123" t="inlineStr">
        <is>
          <t>WSVa'a-o-Fonoti</t>
        </is>
      </c>
    </row>
    <row r="6124">
      <c r="A6124" t="inlineStr">
        <is>
          <t>WS-VF</t>
        </is>
      </c>
      <c r="B6124" t="inlineStr">
        <is>
          <t>Va'a-o-Fonoti</t>
        </is>
      </c>
      <c r="C6124" t="inlineStr">
        <is>
          <t>WSVa'a-o-Fonoti</t>
        </is>
      </c>
    </row>
    <row r="6125">
      <c r="A6125" t="inlineStr">
        <is>
          <t>WS-VS</t>
        </is>
      </c>
      <c r="B6125" t="inlineStr">
        <is>
          <t>Vaisigano</t>
        </is>
      </c>
      <c r="C6125" t="inlineStr">
        <is>
          <t>WSVaisigano</t>
        </is>
      </c>
    </row>
    <row r="6126">
      <c r="A6126" t="inlineStr">
        <is>
          <t>WS-VS</t>
        </is>
      </c>
      <c r="B6126" t="inlineStr">
        <is>
          <t>Vaisigano</t>
        </is>
      </c>
      <c r="C6126" t="inlineStr">
        <is>
          <t>WSVaisigano</t>
        </is>
      </c>
    </row>
    <row r="6127">
      <c r="A6127" t="inlineStr">
        <is>
          <t>YE-SA</t>
        </is>
      </c>
      <c r="B6127" t="inlineStr">
        <is>
          <t>Amānat al ‘Āşimah [city]</t>
        </is>
      </c>
      <c r="C6127" t="inlineStr">
        <is>
          <t>YEAmānat al ‘Āşimah [city]</t>
        </is>
      </c>
    </row>
    <row r="6128">
      <c r="A6128" t="inlineStr">
        <is>
          <t>YE-AB</t>
        </is>
      </c>
      <c r="B6128" t="inlineStr">
        <is>
          <t>Abyan</t>
        </is>
      </c>
      <c r="C6128" t="inlineStr">
        <is>
          <t>YEAbyan</t>
        </is>
      </c>
    </row>
    <row r="6129">
      <c r="A6129" t="inlineStr">
        <is>
          <t>YE-AD</t>
        </is>
      </c>
      <c r="B6129" t="inlineStr">
        <is>
          <t>‘Adan</t>
        </is>
      </c>
      <c r="C6129" t="inlineStr">
        <is>
          <t>YE‘Adan</t>
        </is>
      </c>
    </row>
    <row r="6130">
      <c r="A6130" t="inlineStr">
        <is>
          <t>YE-AM</t>
        </is>
      </c>
      <c r="B6130" t="inlineStr">
        <is>
          <t>‘Amrān</t>
        </is>
      </c>
      <c r="C6130" t="inlineStr">
        <is>
          <t>YE‘Amrān</t>
        </is>
      </c>
    </row>
    <row r="6131">
      <c r="A6131" t="inlineStr">
        <is>
          <t>YE-BA</t>
        </is>
      </c>
      <c r="B6131" t="inlineStr">
        <is>
          <t>Al Bayḑā’</t>
        </is>
      </c>
      <c r="C6131" t="inlineStr">
        <is>
          <t>YEAl Bayḑā’</t>
        </is>
      </c>
    </row>
    <row r="6132">
      <c r="A6132" t="inlineStr">
        <is>
          <t>YE-DA</t>
        </is>
      </c>
      <c r="B6132" t="inlineStr">
        <is>
          <t>Aḑ Ḑāli‘</t>
        </is>
      </c>
      <c r="C6132" t="inlineStr">
        <is>
          <t>YEAḑ Ḑāli‘</t>
        </is>
      </c>
    </row>
    <row r="6133">
      <c r="A6133" t="inlineStr">
        <is>
          <t>YE-DH</t>
        </is>
      </c>
      <c r="B6133" t="inlineStr">
        <is>
          <t>Dhamār</t>
        </is>
      </c>
      <c r="C6133" t="inlineStr">
        <is>
          <t>YEDhamār</t>
        </is>
      </c>
    </row>
    <row r="6134">
      <c r="A6134" t="inlineStr">
        <is>
          <t>YE-HD</t>
        </is>
      </c>
      <c r="B6134" t="inlineStr">
        <is>
          <t>Ḩaḑramawt</t>
        </is>
      </c>
      <c r="C6134" t="inlineStr">
        <is>
          <t>YEḨaḑramawt</t>
        </is>
      </c>
    </row>
    <row r="6135">
      <c r="A6135" t="inlineStr">
        <is>
          <t>YE-HJ</t>
        </is>
      </c>
      <c r="B6135" t="inlineStr">
        <is>
          <t>Ḩajjah</t>
        </is>
      </c>
      <c r="C6135" t="inlineStr">
        <is>
          <t>YEḨajjah</t>
        </is>
      </c>
    </row>
    <row r="6136">
      <c r="A6136" t="inlineStr">
        <is>
          <t>YE-HU</t>
        </is>
      </c>
      <c r="B6136" t="inlineStr">
        <is>
          <t>Al Ḩudaydah</t>
        </is>
      </c>
      <c r="C6136" t="inlineStr">
        <is>
          <t>YEAl Ḩudaydah</t>
        </is>
      </c>
    </row>
    <row r="6137">
      <c r="A6137" t="inlineStr">
        <is>
          <t>YE-IB</t>
        </is>
      </c>
      <c r="B6137" t="inlineStr">
        <is>
          <t>Ibb</t>
        </is>
      </c>
      <c r="C6137" t="inlineStr">
        <is>
          <t>YEIbb</t>
        </is>
      </c>
    </row>
    <row r="6138">
      <c r="A6138" t="inlineStr">
        <is>
          <t>YE-JA</t>
        </is>
      </c>
      <c r="B6138" t="inlineStr">
        <is>
          <t>Al Jawf</t>
        </is>
      </c>
      <c r="C6138" t="inlineStr">
        <is>
          <t>YEAl Jawf</t>
        </is>
      </c>
    </row>
    <row r="6139">
      <c r="A6139" t="inlineStr">
        <is>
          <t>YE-LA</t>
        </is>
      </c>
      <c r="B6139" t="inlineStr">
        <is>
          <t>Laḩij</t>
        </is>
      </c>
      <c r="C6139" t="inlineStr">
        <is>
          <t>YELaḩij</t>
        </is>
      </c>
    </row>
    <row r="6140">
      <c r="A6140" t="inlineStr">
        <is>
          <t>YE-MA</t>
        </is>
      </c>
      <c r="B6140" t="inlineStr">
        <is>
          <t>Ma’rib</t>
        </is>
      </c>
      <c r="C6140" t="inlineStr">
        <is>
          <t>YEMa’rib</t>
        </is>
      </c>
    </row>
    <row r="6141">
      <c r="A6141" t="inlineStr">
        <is>
          <t>YE-MR</t>
        </is>
      </c>
      <c r="B6141" t="inlineStr">
        <is>
          <t>Al Mahrah</t>
        </is>
      </c>
      <c r="C6141" t="inlineStr">
        <is>
          <t>YEAl Mahrah</t>
        </is>
      </c>
    </row>
    <row r="6142">
      <c r="A6142" t="inlineStr">
        <is>
          <t>YE-MW</t>
        </is>
      </c>
      <c r="B6142" t="inlineStr">
        <is>
          <t>Al Maḩwīt</t>
        </is>
      </c>
      <c r="C6142" t="inlineStr">
        <is>
          <t>YEAl Maḩwīt</t>
        </is>
      </c>
    </row>
    <row r="6143">
      <c r="A6143" t="inlineStr">
        <is>
          <t>YE-RA</t>
        </is>
      </c>
      <c r="B6143" t="inlineStr">
        <is>
          <t>Raymah</t>
        </is>
      </c>
      <c r="C6143" t="inlineStr">
        <is>
          <t>YERaymah</t>
        </is>
      </c>
    </row>
    <row r="6144">
      <c r="A6144" t="inlineStr">
        <is>
          <t>YE-SD</t>
        </is>
      </c>
      <c r="B6144" t="inlineStr">
        <is>
          <t>Şāʻdah</t>
        </is>
      </c>
      <c r="C6144" t="inlineStr">
        <is>
          <t>YEŞāʻdah</t>
        </is>
      </c>
    </row>
    <row r="6145">
      <c r="A6145" t="inlineStr">
        <is>
          <t>YE-SH</t>
        </is>
      </c>
      <c r="B6145" t="inlineStr">
        <is>
          <t>Shabwah</t>
        </is>
      </c>
      <c r="C6145" t="inlineStr">
        <is>
          <t>YEShabwah</t>
        </is>
      </c>
    </row>
    <row r="6146">
      <c r="A6146" t="inlineStr">
        <is>
          <t>YE-SN</t>
        </is>
      </c>
      <c r="B6146" t="inlineStr">
        <is>
          <t>Şanʻā’</t>
        </is>
      </c>
      <c r="C6146" t="inlineStr">
        <is>
          <t>YEŞanʻā’</t>
        </is>
      </c>
    </row>
    <row r="6147">
      <c r="A6147" t="inlineStr">
        <is>
          <t>YE-SU</t>
        </is>
      </c>
      <c r="B6147" t="inlineStr">
        <is>
          <t>Arkhabīl Suquţrá</t>
        </is>
      </c>
      <c r="C6147" t="inlineStr">
        <is>
          <t>YEArkhabīl Suquţrá</t>
        </is>
      </c>
    </row>
    <row r="6148">
      <c r="A6148" t="inlineStr">
        <is>
          <t>YE-TA</t>
        </is>
      </c>
      <c r="B6148" t="inlineStr">
        <is>
          <t>Tāʻizz</t>
        </is>
      </c>
      <c r="C6148" t="inlineStr">
        <is>
          <t>YETāʻizz</t>
        </is>
      </c>
    </row>
    <row r="6149">
      <c r="A6149" t="inlineStr">
        <is>
          <t>ZA-EC</t>
        </is>
      </c>
      <c r="B6149" t="inlineStr">
        <is>
          <t>Oos-Kaap</t>
        </is>
      </c>
      <c r="C6149" t="inlineStr">
        <is>
          <t>ZAOos-Kaap</t>
        </is>
      </c>
    </row>
    <row r="6150">
      <c r="A6150" t="inlineStr">
        <is>
          <t>ZA-EC</t>
        </is>
      </c>
      <c r="B6150" t="inlineStr">
        <is>
          <t>Eastern Cape</t>
        </is>
      </c>
      <c r="C6150" t="inlineStr">
        <is>
          <t>ZAEastern Cape</t>
        </is>
      </c>
    </row>
    <row r="6151">
      <c r="A6151" t="inlineStr">
        <is>
          <t>ZA-EC</t>
        </is>
      </c>
      <c r="B6151" t="inlineStr">
        <is>
          <t>iPumalanga-Kapa</t>
        </is>
      </c>
      <c r="C6151" t="inlineStr">
        <is>
          <t>ZAiPumalanga-Kapa</t>
        </is>
      </c>
    </row>
    <row r="6152">
      <c r="A6152" t="inlineStr">
        <is>
          <t>ZA-EC</t>
        </is>
      </c>
      <c r="B6152" t="inlineStr">
        <is>
          <t>Kapa Bohlabela</t>
        </is>
      </c>
      <c r="C6152" t="inlineStr">
        <is>
          <t>ZAKapa Bohlabela</t>
        </is>
      </c>
    </row>
    <row r="6153">
      <c r="A6153" t="inlineStr">
        <is>
          <t>ZA-EC</t>
        </is>
      </c>
      <c r="B6153" t="inlineStr">
        <is>
          <t>Kapa Botjhabela</t>
        </is>
      </c>
      <c r="C6153" t="inlineStr">
        <is>
          <t>ZAKapa Botjhabela</t>
        </is>
      </c>
    </row>
    <row r="6154">
      <c r="A6154" t="inlineStr">
        <is>
          <t>ZA-EC</t>
        </is>
      </c>
      <c r="B6154" t="inlineStr">
        <is>
          <t>Kapa Botlhaba</t>
        </is>
      </c>
      <c r="C6154" t="inlineStr">
        <is>
          <t>ZAKapa Botlhaba</t>
        </is>
      </c>
    </row>
    <row r="6155">
      <c r="A6155" t="inlineStr">
        <is>
          <t>ZA-EC</t>
        </is>
      </c>
      <c r="B6155" t="inlineStr">
        <is>
          <t>Kapa-Vuxa</t>
        </is>
      </c>
      <c r="C6155" t="inlineStr">
        <is>
          <t>ZAKapa-Vuxa</t>
        </is>
      </c>
    </row>
    <row r="6156">
      <c r="A6156" t="inlineStr">
        <is>
          <t>ZA-EC</t>
        </is>
      </c>
      <c r="B6156" t="inlineStr">
        <is>
          <t>Kapa Vhubvaḓuvha</t>
        </is>
      </c>
      <c r="C6156" t="inlineStr">
        <is>
          <t>ZAKapa Vhubvaḓuvha</t>
        </is>
      </c>
    </row>
    <row r="6157">
      <c r="A6157" t="inlineStr">
        <is>
          <t>ZA-EC</t>
        </is>
      </c>
      <c r="B6157" t="inlineStr">
        <is>
          <t>Mpuma-Koloni</t>
        </is>
      </c>
      <c r="C6157" t="inlineStr">
        <is>
          <t>ZAMpuma-Koloni</t>
        </is>
      </c>
    </row>
    <row r="6158">
      <c r="A6158" t="inlineStr">
        <is>
          <t>ZA-EC</t>
        </is>
      </c>
      <c r="B6158" t="inlineStr">
        <is>
          <t>Mpumalanga-Kapa</t>
        </is>
      </c>
      <c r="C6158" t="inlineStr">
        <is>
          <t>ZAMpumalanga-Kapa</t>
        </is>
      </c>
    </row>
    <row r="6159">
      <c r="A6159" t="inlineStr">
        <is>
          <t>ZA-FS</t>
        </is>
      </c>
      <c r="B6159" t="inlineStr">
        <is>
          <t>Vrystaat</t>
        </is>
      </c>
      <c r="C6159" t="inlineStr">
        <is>
          <t>ZAVrystaat</t>
        </is>
      </c>
    </row>
    <row r="6160">
      <c r="A6160" t="inlineStr">
        <is>
          <t>ZA-FS</t>
        </is>
      </c>
      <c r="B6160" t="inlineStr">
        <is>
          <t>Free State</t>
        </is>
      </c>
      <c r="C6160" t="inlineStr">
        <is>
          <t>ZAFree State</t>
        </is>
      </c>
    </row>
    <row r="6161">
      <c r="A6161" t="inlineStr">
        <is>
          <t>ZA-FS</t>
        </is>
      </c>
      <c r="B6161" t="inlineStr">
        <is>
          <t>iFreyistata</t>
        </is>
      </c>
      <c r="C6161" t="inlineStr">
        <is>
          <t>ZAiFreyistata</t>
        </is>
      </c>
    </row>
    <row r="6162">
      <c r="A6162" t="inlineStr">
        <is>
          <t>ZA-FS</t>
        </is>
      </c>
      <c r="B6162" t="inlineStr">
        <is>
          <t>Freistata</t>
        </is>
      </c>
      <c r="C6162" t="inlineStr">
        <is>
          <t>ZAFreistata</t>
        </is>
      </c>
    </row>
    <row r="6163">
      <c r="A6163" t="inlineStr">
        <is>
          <t>ZA-FS</t>
        </is>
      </c>
      <c r="B6163" t="inlineStr">
        <is>
          <t>Freistata</t>
        </is>
      </c>
      <c r="C6163" t="inlineStr">
        <is>
          <t>ZAFreistata</t>
        </is>
      </c>
    </row>
    <row r="6164">
      <c r="A6164" t="inlineStr">
        <is>
          <t>ZA-FS</t>
        </is>
      </c>
      <c r="B6164" t="inlineStr">
        <is>
          <t>Foreisetata</t>
        </is>
      </c>
      <c r="C6164" t="inlineStr">
        <is>
          <t>ZAForeisetata</t>
        </is>
      </c>
    </row>
    <row r="6165">
      <c r="A6165" t="inlineStr">
        <is>
          <t>ZA-FS</t>
        </is>
      </c>
      <c r="B6165" t="inlineStr">
        <is>
          <t>Free State</t>
        </is>
      </c>
      <c r="C6165" t="inlineStr">
        <is>
          <t>ZAFree State</t>
        </is>
      </c>
    </row>
    <row r="6166">
      <c r="A6166" t="inlineStr">
        <is>
          <t>ZA-FS</t>
        </is>
      </c>
      <c r="B6166" t="inlineStr">
        <is>
          <t>Fureisitata</t>
        </is>
      </c>
      <c r="C6166" t="inlineStr">
        <is>
          <t>ZAFureisitata</t>
        </is>
      </c>
    </row>
    <row r="6167">
      <c r="A6167" t="inlineStr">
        <is>
          <t>ZA-FS</t>
        </is>
      </c>
      <c r="B6167" t="inlineStr">
        <is>
          <t>Freyistata</t>
        </is>
      </c>
      <c r="C6167" t="inlineStr">
        <is>
          <t>ZAFreyistata</t>
        </is>
      </c>
    </row>
    <row r="6168">
      <c r="A6168" t="inlineStr">
        <is>
          <t>ZA-FS</t>
        </is>
      </c>
      <c r="B6168" t="inlineStr">
        <is>
          <t>Fuleyisitata</t>
        </is>
      </c>
      <c r="C6168" t="inlineStr">
        <is>
          <t>ZAFuleyisitata</t>
        </is>
      </c>
    </row>
    <row r="6169">
      <c r="A6169" t="inlineStr">
        <is>
          <t>ZA-GP</t>
        </is>
      </c>
      <c r="B6169" t="inlineStr">
        <is>
          <t>Gauteng</t>
        </is>
      </c>
      <c r="C6169" t="inlineStr">
        <is>
          <t>ZAGauteng</t>
        </is>
      </c>
    </row>
    <row r="6170">
      <c r="A6170" t="inlineStr">
        <is>
          <t>ZA-GP</t>
        </is>
      </c>
      <c r="B6170" t="inlineStr">
        <is>
          <t>Gauteng</t>
        </is>
      </c>
      <c r="C6170" t="inlineStr">
        <is>
          <t>ZAGauteng</t>
        </is>
      </c>
    </row>
    <row r="6171">
      <c r="A6171" t="inlineStr">
        <is>
          <t>ZA-GP</t>
        </is>
      </c>
      <c r="B6171" t="inlineStr">
        <is>
          <t>iGauteng</t>
        </is>
      </c>
      <c r="C6171" t="inlineStr">
        <is>
          <t>ZAiGauteng</t>
        </is>
      </c>
    </row>
    <row r="6172">
      <c r="A6172" t="inlineStr">
        <is>
          <t>ZA-GP</t>
        </is>
      </c>
      <c r="B6172" t="inlineStr">
        <is>
          <t>Gauteng</t>
        </is>
      </c>
      <c r="C6172" t="inlineStr">
        <is>
          <t>ZAGauteng</t>
        </is>
      </c>
    </row>
    <row r="6173">
      <c r="A6173" t="inlineStr">
        <is>
          <t>ZA-GP</t>
        </is>
      </c>
      <c r="B6173" t="inlineStr">
        <is>
          <t>Kgauteng</t>
        </is>
      </c>
      <c r="C6173" t="inlineStr">
        <is>
          <t>ZAKgauteng</t>
        </is>
      </c>
    </row>
    <row r="6174">
      <c r="A6174" t="inlineStr">
        <is>
          <t>ZA-GP</t>
        </is>
      </c>
      <c r="B6174" t="inlineStr">
        <is>
          <t>Gauteng</t>
        </is>
      </c>
      <c r="C6174" t="inlineStr">
        <is>
          <t>ZAGauteng</t>
        </is>
      </c>
    </row>
    <row r="6175">
      <c r="A6175" t="inlineStr">
        <is>
          <t>ZA-GP</t>
        </is>
      </c>
      <c r="B6175" t="inlineStr">
        <is>
          <t>Gauteng</t>
        </is>
      </c>
      <c r="C6175" t="inlineStr">
        <is>
          <t>ZAGauteng</t>
        </is>
      </c>
    </row>
    <row r="6176">
      <c r="A6176" t="inlineStr">
        <is>
          <t>ZA-GP</t>
        </is>
      </c>
      <c r="B6176" t="inlineStr">
        <is>
          <t>Gauteng</t>
        </is>
      </c>
      <c r="C6176" t="inlineStr">
        <is>
          <t>ZAGauteng</t>
        </is>
      </c>
    </row>
    <row r="6177">
      <c r="A6177" t="inlineStr">
        <is>
          <t>ZA-GP</t>
        </is>
      </c>
      <c r="B6177" t="inlineStr">
        <is>
          <t>Gauteng</t>
        </is>
      </c>
      <c r="C6177" t="inlineStr">
        <is>
          <t>ZAGauteng</t>
        </is>
      </c>
    </row>
    <row r="6178">
      <c r="A6178" t="inlineStr">
        <is>
          <t>ZA-GP</t>
        </is>
      </c>
      <c r="B6178" t="inlineStr">
        <is>
          <t>Rhawuti</t>
        </is>
      </c>
      <c r="C6178" t="inlineStr">
        <is>
          <t>ZARhawuti</t>
        </is>
      </c>
    </row>
    <row r="6179">
      <c r="A6179" t="inlineStr">
        <is>
          <t>ZA-GP</t>
        </is>
      </c>
      <c r="B6179" t="inlineStr">
        <is>
          <t>Gauteng</t>
        </is>
      </c>
      <c r="C6179" t="inlineStr">
        <is>
          <t>ZAGauteng</t>
        </is>
      </c>
    </row>
    <row r="6180">
      <c r="A6180" t="inlineStr">
        <is>
          <t>ZA-KZN</t>
        </is>
      </c>
      <c r="B6180" t="inlineStr">
        <is>
          <t>KwaZulu-Natal</t>
        </is>
      </c>
      <c r="C6180" t="inlineStr">
        <is>
          <t>ZAKwaZulu-Natal</t>
        </is>
      </c>
    </row>
    <row r="6181">
      <c r="A6181" t="inlineStr">
        <is>
          <t>ZA-KZN</t>
        </is>
      </c>
      <c r="B6181" t="inlineStr">
        <is>
          <t>Kwazulu-Natal</t>
        </is>
      </c>
      <c r="C6181" t="inlineStr">
        <is>
          <t>ZAKwazulu-Natal</t>
        </is>
      </c>
    </row>
    <row r="6182">
      <c r="A6182" t="inlineStr">
        <is>
          <t>ZA-KZN</t>
        </is>
      </c>
      <c r="B6182" t="inlineStr">
        <is>
          <t>iKwaZulu-Natal</t>
        </is>
      </c>
      <c r="C6182" t="inlineStr">
        <is>
          <t>ZAiKwaZulu-Natal</t>
        </is>
      </c>
    </row>
    <row r="6183">
      <c r="A6183" t="inlineStr">
        <is>
          <t>ZA-KZN</t>
        </is>
      </c>
      <c r="B6183" t="inlineStr">
        <is>
          <t>GaZulu-Natala</t>
        </is>
      </c>
      <c r="C6183" t="inlineStr">
        <is>
          <t>ZAGaZulu-Natala</t>
        </is>
      </c>
    </row>
    <row r="6184">
      <c r="A6184" t="inlineStr">
        <is>
          <t>ZA-KZN</t>
        </is>
      </c>
      <c r="B6184" t="inlineStr">
        <is>
          <t>Hazolo-Natala</t>
        </is>
      </c>
      <c r="C6184" t="inlineStr">
        <is>
          <t>ZAHazolo-Natala</t>
        </is>
      </c>
    </row>
    <row r="6185">
      <c r="A6185" t="inlineStr">
        <is>
          <t>ZA-KZN</t>
        </is>
      </c>
      <c r="B6185" t="inlineStr">
        <is>
          <t>KwaZulu-Natali</t>
        </is>
      </c>
      <c r="C6185" t="inlineStr">
        <is>
          <t>ZAKwaZulu-Natali</t>
        </is>
      </c>
    </row>
    <row r="6186">
      <c r="A6186" t="inlineStr">
        <is>
          <t>ZA-KZN</t>
        </is>
      </c>
      <c r="B6186" t="inlineStr">
        <is>
          <t>KwaZulu-Natal</t>
        </is>
      </c>
      <c r="C6186" t="inlineStr">
        <is>
          <t>ZAKwaZulu-Natal</t>
        </is>
      </c>
    </row>
    <row r="6187">
      <c r="A6187" t="inlineStr">
        <is>
          <t>ZA-KZN</t>
        </is>
      </c>
      <c r="B6187" t="inlineStr">
        <is>
          <t>Kwazulu-Natal</t>
        </is>
      </c>
      <c r="C6187" t="inlineStr">
        <is>
          <t>ZAKwazulu-Natal</t>
        </is>
      </c>
    </row>
    <row r="6188">
      <c r="A6188" t="inlineStr">
        <is>
          <t>ZA-KZN</t>
        </is>
      </c>
      <c r="B6188" t="inlineStr">
        <is>
          <t>HaZulu-Natal</t>
        </is>
      </c>
      <c r="C6188" t="inlineStr">
        <is>
          <t>ZAHaZulu-Natal</t>
        </is>
      </c>
    </row>
    <row r="6189">
      <c r="A6189" t="inlineStr">
        <is>
          <t>ZA-KZN</t>
        </is>
      </c>
      <c r="B6189" t="inlineStr">
        <is>
          <t>KwaZulu-Natala</t>
        </is>
      </c>
      <c r="C6189" t="inlineStr">
        <is>
          <t>ZAKwaZulu-Natala</t>
        </is>
      </c>
    </row>
    <row r="6190">
      <c r="A6190" t="inlineStr">
        <is>
          <t>ZA-KZN</t>
        </is>
      </c>
      <c r="B6190" t="inlineStr">
        <is>
          <t>KwaZulu-Natali</t>
        </is>
      </c>
      <c r="C6190" t="inlineStr">
        <is>
          <t>ZAKwaZulu-Natali</t>
        </is>
      </c>
    </row>
    <row r="6191">
      <c r="A6191" t="inlineStr">
        <is>
          <t>ZA-LP</t>
        </is>
      </c>
      <c r="B6191" t="inlineStr">
        <is>
          <t>Limpopo</t>
        </is>
      </c>
      <c r="C6191" t="inlineStr">
        <is>
          <t>ZALimpopo</t>
        </is>
      </c>
    </row>
    <row r="6192">
      <c r="A6192" t="inlineStr">
        <is>
          <t>ZA-LP</t>
        </is>
      </c>
      <c r="B6192" t="inlineStr">
        <is>
          <t>Limpopo</t>
        </is>
      </c>
      <c r="C6192" t="inlineStr">
        <is>
          <t>ZALimpopo</t>
        </is>
      </c>
    </row>
    <row r="6193">
      <c r="A6193" t="inlineStr">
        <is>
          <t>ZA-LP</t>
        </is>
      </c>
      <c r="B6193" t="inlineStr">
        <is>
          <t>Limpopo</t>
        </is>
      </c>
      <c r="C6193" t="inlineStr">
        <is>
          <t>ZALimpopo</t>
        </is>
      </c>
    </row>
    <row r="6194">
      <c r="A6194" t="inlineStr">
        <is>
          <t>ZA-LP</t>
        </is>
      </c>
      <c r="B6194" t="inlineStr">
        <is>
          <t>Limpopo</t>
        </is>
      </c>
      <c r="C6194" t="inlineStr">
        <is>
          <t>ZALimpopo</t>
        </is>
      </c>
    </row>
    <row r="6195">
      <c r="A6195" t="inlineStr">
        <is>
          <t>ZA-LP</t>
        </is>
      </c>
      <c r="B6195" t="inlineStr">
        <is>
          <t>Limpopo</t>
        </is>
      </c>
      <c r="C6195" t="inlineStr">
        <is>
          <t>ZALimpopo</t>
        </is>
      </c>
    </row>
    <row r="6196">
      <c r="A6196" t="inlineStr">
        <is>
          <t>ZA-LP</t>
        </is>
      </c>
      <c r="B6196" t="inlineStr">
        <is>
          <t>Limpopo</t>
        </is>
      </c>
      <c r="C6196" t="inlineStr">
        <is>
          <t>ZALimpopo</t>
        </is>
      </c>
    </row>
    <row r="6197">
      <c r="A6197" t="inlineStr">
        <is>
          <t>ZA-LP</t>
        </is>
      </c>
      <c r="B6197" t="inlineStr">
        <is>
          <t>Limpopo</t>
        </is>
      </c>
      <c r="C6197" t="inlineStr">
        <is>
          <t>ZALimpopo</t>
        </is>
      </c>
    </row>
    <row r="6198">
      <c r="A6198" t="inlineStr">
        <is>
          <t>ZA-LP</t>
        </is>
      </c>
      <c r="B6198" t="inlineStr">
        <is>
          <t>Limpopo</t>
        </is>
      </c>
      <c r="C6198" t="inlineStr">
        <is>
          <t>ZALimpopo</t>
        </is>
      </c>
    </row>
    <row r="6199">
      <c r="A6199" t="inlineStr">
        <is>
          <t>ZA-LP</t>
        </is>
      </c>
      <c r="B6199" t="inlineStr">
        <is>
          <t>Vhembe</t>
        </is>
      </c>
      <c r="C6199" t="inlineStr">
        <is>
          <t>ZAVhembe</t>
        </is>
      </c>
    </row>
    <row r="6200">
      <c r="A6200" t="inlineStr">
        <is>
          <t>ZA-LP</t>
        </is>
      </c>
      <c r="B6200" t="inlineStr">
        <is>
          <t>Limpopo</t>
        </is>
      </c>
      <c r="C6200" t="inlineStr">
        <is>
          <t>ZALimpopo</t>
        </is>
      </c>
    </row>
    <row r="6201">
      <c r="A6201" t="inlineStr">
        <is>
          <t>ZA-LP</t>
        </is>
      </c>
      <c r="B6201" t="inlineStr">
        <is>
          <t>Limpopo</t>
        </is>
      </c>
      <c r="C6201" t="inlineStr">
        <is>
          <t>ZALimpopo</t>
        </is>
      </c>
    </row>
    <row r="6202">
      <c r="A6202" t="inlineStr">
        <is>
          <t>ZA-MP</t>
        </is>
      </c>
      <c r="B6202" t="inlineStr">
        <is>
          <t>Mpumalanga</t>
        </is>
      </c>
      <c r="C6202" t="inlineStr">
        <is>
          <t>ZAMpumalanga</t>
        </is>
      </c>
    </row>
    <row r="6203">
      <c r="A6203" t="inlineStr">
        <is>
          <t>ZA-MP</t>
        </is>
      </c>
      <c r="B6203" t="inlineStr">
        <is>
          <t>Mpumalanga</t>
        </is>
      </c>
      <c r="C6203" t="inlineStr">
        <is>
          <t>ZAMpumalanga</t>
        </is>
      </c>
    </row>
    <row r="6204">
      <c r="A6204" t="inlineStr">
        <is>
          <t>ZA-MP</t>
        </is>
      </c>
      <c r="B6204" t="inlineStr">
        <is>
          <t>iMpumalanga</t>
        </is>
      </c>
      <c r="C6204" t="inlineStr">
        <is>
          <t>ZAiMpumalanga</t>
        </is>
      </c>
    </row>
    <row r="6205">
      <c r="A6205" t="inlineStr">
        <is>
          <t>ZA-MP</t>
        </is>
      </c>
      <c r="B6205" t="inlineStr">
        <is>
          <t>Mpumalanga</t>
        </is>
      </c>
      <c r="C6205" t="inlineStr">
        <is>
          <t>ZAMpumalanga</t>
        </is>
      </c>
    </row>
    <row r="6206">
      <c r="A6206" t="inlineStr">
        <is>
          <t>ZA-MP</t>
        </is>
      </c>
      <c r="B6206" t="inlineStr">
        <is>
          <t>Mpumalanga</t>
        </is>
      </c>
      <c r="C6206" t="inlineStr">
        <is>
          <t>ZAMpumalanga</t>
        </is>
      </c>
    </row>
    <row r="6207">
      <c r="A6207" t="inlineStr">
        <is>
          <t>ZA-MP</t>
        </is>
      </c>
      <c r="B6207" t="inlineStr">
        <is>
          <t>Mpumalanga</t>
        </is>
      </c>
      <c r="C6207" t="inlineStr">
        <is>
          <t>ZAMpumalanga</t>
        </is>
      </c>
    </row>
    <row r="6208">
      <c r="A6208" t="inlineStr">
        <is>
          <t>ZA-MP</t>
        </is>
      </c>
      <c r="B6208" t="inlineStr">
        <is>
          <t>Mpumalanga</t>
        </is>
      </c>
      <c r="C6208" t="inlineStr">
        <is>
          <t>ZAMpumalanga</t>
        </is>
      </c>
    </row>
    <row r="6209">
      <c r="A6209" t="inlineStr">
        <is>
          <t>ZA-MP</t>
        </is>
      </c>
      <c r="B6209" t="inlineStr">
        <is>
          <t>Mpumalanga</t>
        </is>
      </c>
      <c r="C6209" t="inlineStr">
        <is>
          <t>ZAMpumalanga</t>
        </is>
      </c>
    </row>
    <row r="6210">
      <c r="A6210" t="inlineStr">
        <is>
          <t>ZA-MP</t>
        </is>
      </c>
      <c r="B6210" t="inlineStr">
        <is>
          <t>Mpumalanga</t>
        </is>
      </c>
      <c r="C6210" t="inlineStr">
        <is>
          <t>ZAMpumalanga</t>
        </is>
      </c>
    </row>
    <row r="6211">
      <c r="A6211" t="inlineStr">
        <is>
          <t>ZA-MP</t>
        </is>
      </c>
      <c r="B6211" t="inlineStr">
        <is>
          <t>Mpumalanga</t>
        </is>
      </c>
      <c r="C6211" t="inlineStr">
        <is>
          <t>ZAMpumalanga</t>
        </is>
      </c>
    </row>
    <row r="6212">
      <c r="A6212" t="inlineStr">
        <is>
          <t>ZA-MP</t>
        </is>
      </c>
      <c r="B6212" t="inlineStr">
        <is>
          <t>Mpumalanga</t>
        </is>
      </c>
      <c r="C6212" t="inlineStr">
        <is>
          <t>ZAMpumalanga</t>
        </is>
      </c>
    </row>
    <row r="6213">
      <c r="A6213" t="inlineStr">
        <is>
          <t>ZA-NC</t>
        </is>
      </c>
      <c r="B6213" t="inlineStr">
        <is>
          <t>Noord-Kaap</t>
        </is>
      </c>
      <c r="C6213" t="inlineStr">
        <is>
          <t>ZANoord-Kaap</t>
        </is>
      </c>
    </row>
    <row r="6214">
      <c r="A6214" t="inlineStr">
        <is>
          <t>ZA-NC</t>
        </is>
      </c>
      <c r="B6214" t="inlineStr">
        <is>
          <t>Northern Cape</t>
        </is>
      </c>
      <c r="C6214" t="inlineStr">
        <is>
          <t>ZANorthern Cape</t>
        </is>
      </c>
    </row>
    <row r="6215">
      <c r="A6215" t="inlineStr">
        <is>
          <t>ZA-NC</t>
        </is>
      </c>
      <c r="B6215" t="inlineStr">
        <is>
          <t>iTlhagwini-Kapa</t>
        </is>
      </c>
      <c r="C6215" t="inlineStr">
        <is>
          <t>ZAiTlhagwini-Kapa</t>
        </is>
      </c>
    </row>
    <row r="6216">
      <c r="A6216" t="inlineStr">
        <is>
          <t>ZA-NC</t>
        </is>
      </c>
      <c r="B6216" t="inlineStr">
        <is>
          <t>Kapa Leboya</t>
        </is>
      </c>
      <c r="C6216" t="inlineStr">
        <is>
          <t>ZAKapa Leboya</t>
        </is>
      </c>
    </row>
    <row r="6217">
      <c r="A6217" t="inlineStr">
        <is>
          <t>ZA-NC</t>
        </is>
      </c>
      <c r="B6217" t="inlineStr">
        <is>
          <t>Kapa Leboya</t>
        </is>
      </c>
      <c r="C6217" t="inlineStr">
        <is>
          <t>ZAKapa Leboya</t>
        </is>
      </c>
    </row>
    <row r="6218">
      <c r="A6218" t="inlineStr">
        <is>
          <t>ZA-NC</t>
        </is>
      </c>
      <c r="B6218" t="inlineStr">
        <is>
          <t>Kapa Bokone</t>
        </is>
      </c>
      <c r="C6218" t="inlineStr">
        <is>
          <t>ZAKapa Bokone</t>
        </is>
      </c>
    </row>
    <row r="6219">
      <c r="A6219" t="inlineStr">
        <is>
          <t>ZA-NC</t>
        </is>
      </c>
      <c r="B6219" t="inlineStr">
        <is>
          <t>Kapa-N'walungu</t>
        </is>
      </c>
      <c r="C6219" t="inlineStr">
        <is>
          <t>ZAKapa-N'walungu</t>
        </is>
      </c>
    </row>
    <row r="6220">
      <c r="A6220" t="inlineStr">
        <is>
          <t>ZA-NC</t>
        </is>
      </c>
      <c r="B6220" t="inlineStr">
        <is>
          <t>Kapa Devhula</t>
        </is>
      </c>
      <c r="C6220" t="inlineStr">
        <is>
          <t>ZAKapa Devhula</t>
        </is>
      </c>
    </row>
    <row r="6221">
      <c r="A6221" t="inlineStr">
        <is>
          <t>ZA-NC</t>
        </is>
      </c>
      <c r="B6221" t="inlineStr">
        <is>
          <t>Mntla-Koloni</t>
        </is>
      </c>
      <c r="C6221" t="inlineStr">
        <is>
          <t>ZAMntla-Koloni</t>
        </is>
      </c>
    </row>
    <row r="6222">
      <c r="A6222" t="inlineStr">
        <is>
          <t>ZA-NC</t>
        </is>
      </c>
      <c r="B6222" t="inlineStr">
        <is>
          <t>Nyakatho-Kapa</t>
        </is>
      </c>
      <c r="C6222" t="inlineStr">
        <is>
          <t>ZANyakatho-Kapa</t>
        </is>
      </c>
    </row>
    <row r="6223">
      <c r="A6223" t="inlineStr">
        <is>
          <t>ZA-NW</t>
        </is>
      </c>
      <c r="B6223" t="inlineStr">
        <is>
          <t>Noordwes</t>
        </is>
      </c>
      <c r="C6223" t="inlineStr">
        <is>
          <t>ZANoordwes</t>
        </is>
      </c>
    </row>
    <row r="6224">
      <c r="A6224" t="inlineStr">
        <is>
          <t>ZA-NW</t>
        </is>
      </c>
      <c r="B6224" t="inlineStr">
        <is>
          <t>North-West</t>
        </is>
      </c>
      <c r="C6224" t="inlineStr">
        <is>
          <t>ZANorth-West</t>
        </is>
      </c>
    </row>
    <row r="6225">
      <c r="A6225" t="inlineStr">
        <is>
          <t>ZA-NW</t>
        </is>
      </c>
      <c r="B6225" t="inlineStr">
        <is>
          <t>iTlhagwini-Tjhingalanga</t>
        </is>
      </c>
      <c r="C6225" t="inlineStr">
        <is>
          <t>ZAiTlhagwini-Tjhingalanga</t>
        </is>
      </c>
    </row>
    <row r="6226">
      <c r="A6226" t="inlineStr">
        <is>
          <t>ZA-NW</t>
        </is>
      </c>
      <c r="B6226" t="inlineStr">
        <is>
          <t>Lebowa Bodikela</t>
        </is>
      </c>
      <c r="C6226" t="inlineStr">
        <is>
          <t>ZALebowa Bodikela</t>
        </is>
      </c>
    </row>
    <row r="6227">
      <c r="A6227" t="inlineStr">
        <is>
          <t>ZA-NW</t>
        </is>
      </c>
      <c r="B6227" t="inlineStr">
        <is>
          <t>Leboya (le) Bophirima</t>
        </is>
      </c>
      <c r="C6227" t="inlineStr">
        <is>
          <t>ZALeboya (le) Bophirima</t>
        </is>
      </c>
    </row>
    <row r="6228">
      <c r="A6228" t="inlineStr">
        <is>
          <t>ZA-NW</t>
        </is>
      </c>
      <c r="B6228" t="inlineStr">
        <is>
          <t>Bokone Bophirima</t>
        </is>
      </c>
      <c r="C6228" t="inlineStr">
        <is>
          <t>ZABokone Bophirima</t>
        </is>
      </c>
    </row>
    <row r="6229">
      <c r="A6229" t="inlineStr">
        <is>
          <t>ZA-NW</t>
        </is>
      </c>
      <c r="B6229" t="inlineStr">
        <is>
          <t>N'walungu-Vupeladyambu</t>
        </is>
      </c>
      <c r="C6229" t="inlineStr">
        <is>
          <t>ZAN'walungu-Vupeladyambu</t>
        </is>
      </c>
    </row>
    <row r="6230">
      <c r="A6230" t="inlineStr">
        <is>
          <t>ZA-NW</t>
        </is>
      </c>
      <c r="B6230" t="inlineStr">
        <is>
          <t>Mntla-Ntshona</t>
        </is>
      </c>
      <c r="C6230" t="inlineStr">
        <is>
          <t>ZAMntla-Ntshona</t>
        </is>
      </c>
    </row>
    <row r="6231">
      <c r="A6231" t="inlineStr">
        <is>
          <t>ZA-NW</t>
        </is>
      </c>
      <c r="B6231" t="inlineStr">
        <is>
          <t>Nyakatho-Ntshonalanga</t>
        </is>
      </c>
      <c r="C6231" t="inlineStr">
        <is>
          <t>ZANyakatho-Ntshonalanga</t>
        </is>
      </c>
    </row>
    <row r="6232">
      <c r="A6232" t="inlineStr">
        <is>
          <t>ZA-WC</t>
        </is>
      </c>
      <c r="B6232" t="inlineStr">
        <is>
          <t>Wes-Kaap</t>
        </is>
      </c>
      <c r="C6232" t="inlineStr">
        <is>
          <t>ZAWes-Kaap</t>
        </is>
      </c>
    </row>
    <row r="6233">
      <c r="A6233" t="inlineStr">
        <is>
          <t>ZA-WC</t>
        </is>
      </c>
      <c r="B6233" t="inlineStr">
        <is>
          <t>Western Cape</t>
        </is>
      </c>
      <c r="C6233" t="inlineStr">
        <is>
          <t>ZAWestern Cape</t>
        </is>
      </c>
    </row>
    <row r="6234">
      <c r="A6234" t="inlineStr">
        <is>
          <t>ZA-WC</t>
        </is>
      </c>
      <c r="B6234" t="inlineStr">
        <is>
          <t>iTjhingalanga-Kapa</t>
        </is>
      </c>
      <c r="C6234" t="inlineStr">
        <is>
          <t>ZAiTjhingalanga-Kapa</t>
        </is>
      </c>
    </row>
    <row r="6235">
      <c r="A6235" t="inlineStr">
        <is>
          <t>ZA-WC</t>
        </is>
      </c>
      <c r="B6235" t="inlineStr">
        <is>
          <t>Kapa Bodikela</t>
        </is>
      </c>
      <c r="C6235" t="inlineStr">
        <is>
          <t>ZAKapa Bodikela</t>
        </is>
      </c>
    </row>
    <row r="6236">
      <c r="A6236" t="inlineStr">
        <is>
          <t>ZA-WC</t>
        </is>
      </c>
      <c r="B6236" t="inlineStr">
        <is>
          <t>Kapa Bophirimela</t>
        </is>
      </c>
      <c r="C6236" t="inlineStr">
        <is>
          <t>ZAKapa Bophirimela</t>
        </is>
      </c>
    </row>
    <row r="6237">
      <c r="A6237" t="inlineStr">
        <is>
          <t>ZA-WC</t>
        </is>
      </c>
      <c r="B6237" t="inlineStr">
        <is>
          <t>Kapa Bophirima</t>
        </is>
      </c>
      <c r="C6237" t="inlineStr">
        <is>
          <t>ZAKapa Bophirima</t>
        </is>
      </c>
    </row>
    <row r="6238">
      <c r="A6238" t="inlineStr">
        <is>
          <t>ZA-WC</t>
        </is>
      </c>
      <c r="B6238" t="inlineStr">
        <is>
          <t>Kapa-Vupeladyambu</t>
        </is>
      </c>
      <c r="C6238" t="inlineStr">
        <is>
          <t>ZAKapa-Vupeladyambu</t>
        </is>
      </c>
    </row>
    <row r="6239">
      <c r="A6239" t="inlineStr">
        <is>
          <t>ZA-WC</t>
        </is>
      </c>
      <c r="B6239" t="inlineStr">
        <is>
          <t>Kapa Vhukovhela</t>
        </is>
      </c>
      <c r="C6239" t="inlineStr">
        <is>
          <t>ZAKapa Vhukovhela</t>
        </is>
      </c>
    </row>
    <row r="6240">
      <c r="A6240" t="inlineStr">
        <is>
          <t>ZA-WC</t>
        </is>
      </c>
      <c r="B6240" t="inlineStr">
        <is>
          <t>Ntshona-Koloni</t>
        </is>
      </c>
      <c r="C6240" t="inlineStr">
        <is>
          <t>ZANtshona-Koloni</t>
        </is>
      </c>
    </row>
    <row r="6241">
      <c r="A6241" t="inlineStr">
        <is>
          <t>ZA-WC</t>
        </is>
      </c>
      <c r="B6241" t="inlineStr">
        <is>
          <t>Ntshonalanga-Kapa</t>
        </is>
      </c>
      <c r="C6241" t="inlineStr">
        <is>
          <t>ZANtshonalanga-Kapa</t>
        </is>
      </c>
    </row>
    <row r="6242">
      <c r="A6242" t="inlineStr">
        <is>
          <t>ZM-01</t>
        </is>
      </c>
      <c r="B6242" t="inlineStr">
        <is>
          <t>Western</t>
        </is>
      </c>
      <c r="C6242" t="inlineStr">
        <is>
          <t>ZMWestern</t>
        </is>
      </c>
    </row>
    <row r="6243">
      <c r="A6243" t="inlineStr">
        <is>
          <t>ZM-02</t>
        </is>
      </c>
      <c r="B6243" t="inlineStr">
        <is>
          <t>Central</t>
        </is>
      </c>
      <c r="C6243" t="inlineStr">
        <is>
          <t>ZMCentral</t>
        </is>
      </c>
    </row>
    <row r="6244">
      <c r="A6244" t="inlineStr">
        <is>
          <t>ZM-03</t>
        </is>
      </c>
      <c r="B6244" t="inlineStr">
        <is>
          <t>Eastern</t>
        </is>
      </c>
      <c r="C6244" t="inlineStr">
        <is>
          <t>ZMEastern</t>
        </is>
      </c>
    </row>
    <row r="6245">
      <c r="A6245" t="inlineStr">
        <is>
          <t>ZM-04</t>
        </is>
      </c>
      <c r="B6245" t="inlineStr">
        <is>
          <t>Luapula</t>
        </is>
      </c>
      <c r="C6245" t="inlineStr">
        <is>
          <t>ZMLuapula</t>
        </is>
      </c>
    </row>
    <row r="6246">
      <c r="A6246" t="inlineStr">
        <is>
          <t>ZM-05</t>
        </is>
      </c>
      <c r="B6246" t="inlineStr">
        <is>
          <t>Northern</t>
        </is>
      </c>
      <c r="C6246" t="inlineStr">
        <is>
          <t>ZMNorthern</t>
        </is>
      </c>
    </row>
    <row r="6247">
      <c r="A6247" t="inlineStr">
        <is>
          <t>ZM-06</t>
        </is>
      </c>
      <c r="B6247" t="inlineStr">
        <is>
          <t>North-Western</t>
        </is>
      </c>
      <c r="C6247" t="inlineStr">
        <is>
          <t>ZMNorth-Western</t>
        </is>
      </c>
    </row>
    <row r="6248">
      <c r="A6248" t="inlineStr">
        <is>
          <t>ZM-07</t>
        </is>
      </c>
      <c r="B6248" t="inlineStr">
        <is>
          <t>Southern</t>
        </is>
      </c>
      <c r="C6248" t="inlineStr">
        <is>
          <t>ZMSouthern</t>
        </is>
      </c>
    </row>
    <row r="6249">
      <c r="A6249" t="inlineStr">
        <is>
          <t>ZM-08</t>
        </is>
      </c>
      <c r="B6249" t="inlineStr">
        <is>
          <t>Copperbelt</t>
        </is>
      </c>
      <c r="C6249" t="inlineStr">
        <is>
          <t>ZMCopperbelt</t>
        </is>
      </c>
    </row>
    <row r="6250">
      <c r="A6250" t="inlineStr">
        <is>
          <t>ZM-09</t>
        </is>
      </c>
      <c r="B6250" t="inlineStr">
        <is>
          <t>Lusaka</t>
        </is>
      </c>
      <c r="C6250" t="inlineStr">
        <is>
          <t>ZMLusaka</t>
        </is>
      </c>
    </row>
    <row r="6251">
      <c r="A6251" t="inlineStr">
        <is>
          <t>ZM-10</t>
        </is>
      </c>
      <c r="B6251" t="inlineStr">
        <is>
          <t>Muchinga</t>
        </is>
      </c>
      <c r="C6251" t="inlineStr">
        <is>
          <t>ZMMuchinga</t>
        </is>
      </c>
    </row>
    <row r="6252">
      <c r="A6252" t="inlineStr">
        <is>
          <t>ZW-BU</t>
        </is>
      </c>
      <c r="B6252" t="inlineStr">
        <is>
          <t>Bulawayo</t>
        </is>
      </c>
      <c r="C6252" t="inlineStr">
        <is>
          <t>ZWBulawayo</t>
        </is>
      </c>
    </row>
    <row r="6253">
      <c r="A6253" t="inlineStr">
        <is>
          <t>ZW-HA</t>
        </is>
      </c>
      <c r="B6253" t="inlineStr">
        <is>
          <t>Harare</t>
        </is>
      </c>
      <c r="C6253" t="inlineStr">
        <is>
          <t>ZWHarare</t>
        </is>
      </c>
    </row>
    <row r="6254">
      <c r="A6254" t="inlineStr">
        <is>
          <t>ZW-MA</t>
        </is>
      </c>
      <c r="B6254" t="inlineStr">
        <is>
          <t>Manicaland</t>
        </is>
      </c>
      <c r="C6254" t="inlineStr">
        <is>
          <t>ZWManicaland</t>
        </is>
      </c>
    </row>
    <row r="6255">
      <c r="A6255" t="inlineStr">
        <is>
          <t>ZW-MC</t>
        </is>
      </c>
      <c r="B6255" t="inlineStr">
        <is>
          <t>Mashonaland Central</t>
        </is>
      </c>
      <c r="C6255" t="inlineStr">
        <is>
          <t>ZWMashonaland Central</t>
        </is>
      </c>
    </row>
    <row r="6256">
      <c r="A6256" t="inlineStr">
        <is>
          <t>ZW-ME</t>
        </is>
      </c>
      <c r="B6256" t="inlineStr">
        <is>
          <t>Mashonaland East</t>
        </is>
      </c>
      <c r="C6256" t="inlineStr">
        <is>
          <t>ZWMashonaland East</t>
        </is>
      </c>
    </row>
    <row r="6257">
      <c r="A6257" t="inlineStr">
        <is>
          <t>ZW-MI</t>
        </is>
      </c>
      <c r="B6257" t="inlineStr">
        <is>
          <t>Midlands</t>
        </is>
      </c>
      <c r="C6257" t="inlineStr">
        <is>
          <t>ZWMidlands</t>
        </is>
      </c>
    </row>
    <row r="6258">
      <c r="A6258" t="inlineStr">
        <is>
          <t>ZW-MN</t>
        </is>
      </c>
      <c r="B6258" t="inlineStr">
        <is>
          <t>Matabeleland North</t>
        </is>
      </c>
      <c r="C6258" t="inlineStr">
        <is>
          <t>ZWMatabeleland North</t>
        </is>
      </c>
    </row>
    <row r="6259">
      <c r="A6259" t="inlineStr">
        <is>
          <t>ZW-MS</t>
        </is>
      </c>
      <c r="B6259" t="inlineStr">
        <is>
          <t>Matabeleland South</t>
        </is>
      </c>
      <c r="C6259" t="inlineStr">
        <is>
          <t>ZWMatabeleland South</t>
        </is>
      </c>
    </row>
    <row r="6260">
      <c r="A6260" t="inlineStr">
        <is>
          <t>ZW-MV</t>
        </is>
      </c>
      <c r="B6260" t="inlineStr">
        <is>
          <t>Masvingo</t>
        </is>
      </c>
      <c r="C6260" t="inlineStr">
        <is>
          <t>ZWMasvingo</t>
        </is>
      </c>
    </row>
    <row r="6261">
      <c r="A6261" t="inlineStr">
        <is>
          <t>ZW-MW</t>
        </is>
      </c>
      <c r="B6261" t="inlineStr">
        <is>
          <t>Mashonaland West</t>
        </is>
      </c>
      <c r="C6261" t="inlineStr">
        <is>
          <t>ZWMashonaland West</t>
        </is>
      </c>
    </row>
  </sheetData>
  <autoFilter ref="B1:C1"/>
  <pageMargins left="0.75" right="0.75" top="1" bottom="1" header="0.3" footer="0.3"/>
  <pageSetup orientation="portrait"/>
  <headerFooter>
    <oddHeader>&amp;R&amp;"Calibri"&amp;1 &amp;KFF0000 L2: Internal use only#_x000d_</oddHeader>
    <oddFooter/>
    <evenHeader/>
    <evenFooter/>
    <firstHeader/>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821DA3018DA04583448DF30BF3E3A9" ma:contentTypeVersion="17" ma:contentTypeDescription="Create a new document." ma:contentTypeScope="" ma:versionID="1a5e52adf590774c278561a5dbf66b5c">
  <xsd:schema xmlns:xsd="http://www.w3.org/2001/XMLSchema" xmlns:xs="http://www.w3.org/2001/XMLSchema" xmlns:p="http://schemas.microsoft.com/office/2006/metadata/properties" xmlns:ns2="c34f6c22-35e0-4100-9476-f97c602b28be" xmlns:ns3="2eeca9af-3bef-4f92-a737-d0d9f97402ab" targetNamespace="http://schemas.microsoft.com/office/2006/metadata/properties" ma:root="true" ma:fieldsID="ee0b3a95619f1e71071550ad29704318" ns2:_="" ns3:_="">
    <xsd:import namespace="c34f6c22-35e0-4100-9476-f97c602b28be"/>
    <xsd:import namespace="2eeca9af-3bef-4f92-a737-d0d9f97402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4f6c22-35e0-4100-9476-f97c602b2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7222cf5-9aa4-4974-92d2-b279b577115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eca9af-3bef-4f92-a737-d0d9f97402a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513c66a-c03c-4b30-9c4a-2dbb1f6dc01d}" ma:internalName="TaxCatchAll" ma:showField="CatchAllData" ma:web="2eeca9af-3bef-4f92-a737-d0d9f9740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4f6c22-35e0-4100-9476-f97c602b28be">
      <Terms xmlns="http://schemas.microsoft.com/office/infopath/2007/PartnerControls"/>
    </lcf76f155ced4ddcb4097134ff3c332f>
    <TaxCatchAll xmlns="2eeca9af-3bef-4f92-a737-d0d9f97402ab" xsi:nil="true"/>
  </documentManagement>
</p:properties>
</file>

<file path=customXml/itemProps1.xml><?xml version="1.0" encoding="utf-8"?>
<ds:datastoreItem xmlns:ds="http://schemas.openxmlformats.org/officeDocument/2006/customXml" ds:itemID="{19A2C48D-D9F8-4176-B522-F0C275A6F491}"/>
</file>

<file path=customXml/itemProps2.xml><?xml version="1.0" encoding="utf-8"?>
<ds:datastoreItem xmlns:ds="http://schemas.openxmlformats.org/officeDocument/2006/customXml" ds:itemID="{37A96198-4F86-4512-A790-1B6F24527ADC}"/>
</file>

<file path=customXml/itemProps3.xml><?xml version="1.0" encoding="utf-8"?>
<ds:datastoreItem xmlns:ds="http://schemas.openxmlformats.org/officeDocument/2006/customXml" ds:itemID="{D8A68BA3-DF38-4518-896E-8E64F38B9348}"/>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K.Stevenson;J.Connors;DrN</dc:creator>
  <cp:lastModifiedBy>Gavin Wu</cp:lastModifiedBy>
  <dcterms:created xsi:type="dcterms:W3CDTF">2010-06-21T21:00:23Z</dcterms:created>
  <dcterms:modified xsi:type="dcterms:W3CDTF">2026-10-23T07:44:16Z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0x010100D7821DA3018DA04583448DF30BF3E3A9</vt:lpwstr>
  </property>
</Properties>
</file>